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etadata" sheetId="1" state="visible" r:id="rId2"/>
    <sheet name="soil" sheetId="2" state="visible" r:id="rId3"/>
    <sheet name="cwd" sheetId="3" state="visible" r:id="rId4"/>
    <sheet name="canopy" sheetId="4" state="visible" r:id="rId5"/>
    <sheet name="seedlings" sheetId="5" state="visible" r:id="rId6"/>
    <sheet name="saplings" sheetId="6" state="visible" r:id="rId7"/>
    <sheet name="trees" sheetId="7" state="visible" r:id="rId8"/>
    <sheet name="notes" sheetId="8" state="visible" r:id="rId9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<sst xmlns="http://schemas.openxmlformats.org/spreadsheetml/2006/main" count="56372" uniqueCount="1115">
  <si>
    <t xml:space="preserve">site</t>
  </si>
  <si>
    <t xml:space="preserve">date</t>
  </si>
  <si>
    <t xml:space="preserve">crew</t>
  </si>
  <si>
    <t xml:space="preserve">data_checked_by</t>
  </si>
  <si>
    <t xml:space="preserve">data_entered_by</t>
  </si>
  <si>
    <t xml:space="preserve">type</t>
  </si>
  <si>
    <t xml:space="preserve">plot</t>
  </si>
  <si>
    <t xml:space="preserve">subplot</t>
  </si>
  <si>
    <t xml:space="preserve">latitude</t>
  </si>
  <si>
    <t xml:space="preserve">longitude</t>
  </si>
  <si>
    <t xml:space="preserve">dom_species</t>
  </si>
  <si>
    <t xml:space="preserve">topography</t>
  </si>
  <si>
    <t xml:space="preserve">position</t>
  </si>
  <si>
    <t xml:space="preserve">disturbance</t>
  </si>
  <si>
    <t xml:space="preserve">distance_from_shore</t>
  </si>
  <si>
    <t xml:space="preserve">env_setting</t>
  </si>
  <si>
    <t xml:space="preserve">notes</t>
  </si>
  <si>
    <t xml:space="preserve">Krabi</t>
  </si>
  <si>
    <t xml:space="preserve">Robbie, B'Baw, B'San, B'Reem, B'Jui, B'Sa, Jacob</t>
  </si>
  <si>
    <t xml:space="preserve">Jacob Bukoski</t>
  </si>
  <si>
    <t xml:space="preserve">forest</t>
  </si>
  <si>
    <t xml:space="preserve">RHAP</t>
  </si>
  <si>
    <t xml:space="preserve">Flat</t>
  </si>
  <si>
    <t xml:space="preserve">70 m inland of major canal</t>
  </si>
  <si>
    <t xml:space="preserve">None visible</t>
  </si>
  <si>
    <t xml:space="preserve">Fringe</t>
  </si>
  <si>
    <t xml:space="preserve">Tall, thick, dense RA roots; just off canal</t>
  </si>
  <si>
    <t xml:space="preserve">AVAL</t>
  </si>
  <si>
    <t xml:space="preserve">Flat, with small low area and canal</t>
  </si>
  <si>
    <t xml:space="preserve">Inland of pure RA fringe</t>
  </si>
  <si>
    <t xml:space="preserve">Some cutting</t>
  </si>
  <si>
    <t xml:space="preserve">Transition</t>
  </si>
  <si>
    <t xml:space="preserve">transition zone</t>
  </si>
  <si>
    <t xml:space="preserve">Small canals and mounds approx 1.5 m high</t>
  </si>
  <si>
    <t xml:space="preserve">Some</t>
  </si>
  <si>
    <t xml:space="preserve">Interior</t>
  </si>
  <si>
    <t xml:space="preserve">Subplots 3, 4 &amp; 5 relatively similar; RA w/ interspersed species and mud lobster mounds</t>
  </si>
  <si>
    <t xml:space="preserve">Mounds approx 1 - 1.5 m high</t>
  </si>
  <si>
    <t xml:space="preserve">RHAP, BRCY</t>
  </si>
  <si>
    <t xml:space="preserve">Mounds approx 1 m high; small canals</t>
  </si>
  <si>
    <t xml:space="preserve">Robbie, B'Baw, B'Reem, B'Jui, B'Sa, N'Eeat, Jacob</t>
  </si>
  <si>
    <t xml:space="preserve">23 m inland of major canal</t>
  </si>
  <si>
    <t xml:space="preserve">Some cutting to the N of the plot</t>
  </si>
  <si>
    <t xml:space="preserve">Significant regeneration of AI (approx 1 - 1.5 m)</t>
  </si>
  <si>
    <t xml:space="preserve">moderate cutting in area; many saplings due to advanced regen</t>
  </si>
  <si>
    <t xml:space="preserve">AI regen; natural or human disturbance</t>
  </si>
  <si>
    <t xml:space="preserve">XYGR, RHAP</t>
  </si>
  <si>
    <t xml:space="preserve">heavy cutting for timber for houses; primarily cutting AA</t>
  </si>
  <si>
    <t xml:space="preserve">Baw, Jui, Reem, Sa, Lick, Jacob</t>
  </si>
  <si>
    <t xml:space="preserve">Flat w/ some low points and canals</t>
  </si>
  <si>
    <t xml:space="preserve">114 m in-land of major canal; deltaic area</t>
  </si>
  <si>
    <t xml:space="preserve">P3-1 center on cut branches</t>
  </si>
  <si>
    <t xml:space="preserve">very, very dense RA roots with wet floor</t>
  </si>
  <si>
    <t xml:space="preserve">Primarily natural disturbance; large fallen XG</t>
  </si>
  <si>
    <t xml:space="preserve">Baw, Sang, Sa, Jui, Reem, Jacob</t>
  </si>
  <si>
    <t xml:space="preserve">Many mounds w/ many canals, uneven</t>
  </si>
  <si>
    <t xml:space="preserve">In land of canal approx 94 m</t>
  </si>
  <si>
    <t xml:space="preserve">Large XG fallen w/ 8 vegetative sprouts emerging from it in adv. stage</t>
  </si>
  <si>
    <t xml:space="preserve">Patchy canopy of approx 8-10 m</t>
  </si>
  <si>
    <t xml:space="preserve">RHAP, XYGR</t>
  </si>
  <si>
    <t xml:space="preserve">Some cutting evident</t>
  </si>
  <si>
    <t xml:space="preserve">Baw, San, Sa, Reem, Jui, Jacob</t>
  </si>
  <si>
    <t xml:space="preserve">Many mud lobster mounds</t>
  </si>
  <si>
    <t xml:space="preserve">Off of small canal</t>
  </si>
  <si>
    <t xml:space="preserve">Some cutting apparent during walk to P5-1</t>
  </si>
  <si>
    <t xml:space="preserve">8-10 m high</t>
  </si>
  <si>
    <t xml:space="preserve">Large XG stem snapped and fell on transect B; natural disturbance w/ veg. regrowth</t>
  </si>
  <si>
    <t xml:space="preserve">Deep running through plot (approx 1m below ground level)</t>
  </si>
  <si>
    <t xml:space="preserve">In a deep canal in mid. Of stand</t>
  </si>
  <si>
    <t xml:space="preserve">6-8 m high; in a canal</t>
  </si>
  <si>
    <t xml:space="preserve">Baw, Jui, Reem, Sa, San, Jacob</t>
  </si>
  <si>
    <t xml:space="preserve">Many mud lobster mounds w/ many canals</t>
  </si>
  <si>
    <t xml:space="preserve">Interior forest; entered 360m via tertiary canal</t>
  </si>
  <si>
    <t xml:space="preserve">No cutting apparent</t>
  </si>
  <si>
    <t xml:space="preserve">Large AA cut; apparently for house construction</t>
  </si>
  <si>
    <t xml:space="preserve">Open area with large, trench like canals approx 1-1.5 m deep</t>
  </si>
  <si>
    <t xml:space="preserve">10-12 m in height</t>
  </si>
  <si>
    <t xml:space="preserve">Baw, Jui, Reem, San, Jacob</t>
  </si>
  <si>
    <t xml:space="preserve">AVAL, RHAP</t>
  </si>
  <si>
    <t xml:space="preserve">Center in canopy patch</t>
  </si>
  <si>
    <t xml:space="preserve">Little to none</t>
  </si>
  <si>
    <t xml:space="preserve">6-10 m in height</t>
  </si>
  <si>
    <t xml:space="preserve">AVAL, RHAP, XYGR</t>
  </si>
  <si>
    <t xml:space="preserve">8-10 m in height</t>
  </si>
  <si>
    <t xml:space="preserve">7-10 m in height</t>
  </si>
  <si>
    <t xml:space="preserve">AVAL, XYGR</t>
  </si>
  <si>
    <t xml:space="preserve">Slight elevation relative to SP1; large canal approx 2-3 m deep in plot</t>
  </si>
  <si>
    <t xml:space="preserve">next to canal</t>
  </si>
  <si>
    <t xml:space="preserve">Cutting apparent (AA)</t>
  </si>
  <si>
    <t xml:space="preserve">RHAP, AVAL</t>
  </si>
  <si>
    <t xml:space="preserve">Flat; with some medium sized soil mounds</t>
  </si>
  <si>
    <t xml:space="preserve">Nakorn</t>
  </si>
  <si>
    <t xml:space="preserve">Ben, Om, Bon, Bo, Geng, Jacob</t>
  </si>
  <si>
    <t xml:space="preserve">In land side, approximately 300 m in forest off of small canal</t>
  </si>
  <si>
    <t xml:space="preserve">RA planted approximately 40 yrs ago</t>
  </si>
  <si>
    <t xml:space="preserve">Little cutting</t>
  </si>
  <si>
    <t xml:space="preserve">Heavy cutting</t>
  </si>
  <si>
    <t xml:space="preserve">Very heavy cutting</t>
  </si>
  <si>
    <t xml:space="preserve">BRCY</t>
  </si>
  <si>
    <t xml:space="preserve">Flat w/ some canals</t>
  </si>
  <si>
    <t xml:space="preserve">Approximately in middle of peninsula, approximately 200 m in land of side canal</t>
  </si>
  <si>
    <t xml:space="preserve">Significant cutting</t>
  </si>
  <si>
    <t xml:space="preserve">Natural forest, BC natural regenerated</t>
  </si>
  <si>
    <t xml:space="preserve">No apparent cutting</t>
  </si>
  <si>
    <t xml:space="preserve">AVAL, BRCY</t>
  </si>
  <si>
    <t xml:space="preserve">AVOF</t>
  </si>
  <si>
    <t xml:space="preserve">Flat, very slow water drainage</t>
  </si>
  <si>
    <t xml:space="preserve">Forest interior, middle of peninsula, closer (approx 1 km closer) to Gulf side of peninsula</t>
  </si>
  <si>
    <t xml:space="preserve">Heavy hydrological disturbance</t>
  </si>
  <si>
    <t xml:space="preserve">Slow water drainage from canals due to branches has affected site. All BC in site are dead, w/ standing water. Has been thus fr 20 yrs</t>
  </si>
  <si>
    <t xml:space="preserve">Ben, Om, Bon, Geng, Oat, Jacob</t>
  </si>
  <si>
    <t xml:space="preserve">Approximately 200m into forest from inland side of peninsula</t>
  </si>
  <si>
    <t xml:space="preserve">None apparent</t>
  </si>
  <si>
    <t xml:space="preserve">Super soft soil, incredible amount of mosquitos</t>
  </si>
  <si>
    <t xml:space="preserve">Flat, some canals approx every 100 m</t>
  </si>
  <si>
    <t xml:space="preserve">Approximately 600m inland of side canal</t>
  </si>
  <si>
    <t xml:space="preserve">During walk in, heavy hydrological damage on BC</t>
  </si>
  <si>
    <t xml:space="preserve">RHAP, AVAL, BRCY</t>
  </si>
  <si>
    <t xml:space="preserve">Cutting apparent</t>
  </si>
  <si>
    <t xml:space="preserve">Flat w/ canals</t>
  </si>
  <si>
    <t xml:space="preserve">Far interior, approx half a meter of water during high tide (2-3 months / yr)</t>
  </si>
  <si>
    <t xml:space="preserve">Natural forest, estimated at &gt;100 yr old RA forest</t>
  </si>
  <si>
    <t xml:space="preserve">Sinchai, Om, Bo, Pamorn, Oat, Jacob</t>
  </si>
  <si>
    <t xml:space="preserve">Interior, close to small canal with little to no water</t>
  </si>
  <si>
    <t xml:space="preserve">Natural forest</t>
  </si>
  <si>
    <t xml:space="preserve">BRCY, AVAL</t>
  </si>
  <si>
    <t xml:space="preserve">Natural forest, edge of dying BC</t>
  </si>
  <si>
    <t xml:space="preserve">Dead BC stand with lots of natural regen</t>
  </si>
  <si>
    <t xml:space="preserve">100 m inland off of canal that opens onto bay</t>
  </si>
  <si>
    <t xml:space="preserve">None apparent, though cutting outside of plot</t>
  </si>
  <si>
    <t xml:space="preserve">Plantation forest w/ natural AA</t>
  </si>
  <si>
    <t xml:space="preserve">Flat, close to small canal</t>
  </si>
  <si>
    <t xml:space="preserve">Approx 20m inland from canal</t>
  </si>
  <si>
    <t xml:space="preserve">Original plot fell in canal, moved plot 20m inland</t>
  </si>
  <si>
    <t xml:space="preserve">BRCY, AVAL, RHAP</t>
  </si>
  <si>
    <t xml:space="preserve">77m off mid-sized canal</t>
  </si>
  <si>
    <t xml:space="preserve">Cutting apparent at P10-1</t>
  </si>
  <si>
    <t xml:space="preserve">Plantation interior, approximately 20 yrs old</t>
  </si>
  <si>
    <t xml:space="preserve">Trang</t>
  </si>
  <si>
    <t xml:space="preserve">Patra F., Peter S., Chingchai, Mac, Daul, Duen, Pla</t>
  </si>
  <si>
    <t xml:space="preserve">Rich MacKenzie</t>
  </si>
  <si>
    <t xml:space="preserve">Maybeleen Apwong</t>
  </si>
  <si>
    <t xml:space="preserve">Flat with higher "islands" around plot 3</t>
  </si>
  <si>
    <t xml:space="preserve">A stream runs parallel to the river, crossing plot 4 at ~10.5m from the plot center</t>
  </si>
  <si>
    <t xml:space="preserve">cutting/logging in plots 2 &amp; 3</t>
  </si>
  <si>
    <t xml:space="preserve">A lot of tree damage from cutting</t>
  </si>
  <si>
    <t xml:space="preserve">XYMO</t>
  </si>
  <si>
    <t xml:space="preserve">A lot of NYFR</t>
  </si>
  <si>
    <t xml:space="preserve">Arnold, Dann, Rit</t>
  </si>
  <si>
    <t xml:space="preserve"> Natural mangrove forest that has been rehabilitated, moderate disturbance</t>
  </si>
  <si>
    <t xml:space="preserve">moderate</t>
  </si>
  <si>
    <t xml:space="preserve">This area has been rehabilitated</t>
  </si>
  <si>
    <t xml:space="preserve">NYFR</t>
  </si>
  <si>
    <t xml:space="preserve">Pak Joko, Anhar, Lokman, Tariq, Jupiri, Halipah, Daulat, Nicholas, Astrid</t>
  </si>
  <si>
    <t xml:space="preserve">River at back (riverine mangrove)</t>
  </si>
  <si>
    <t xml:space="preserve">Rehabilitated area</t>
  </si>
  <si>
    <t xml:space="preserve">Todd Johnson, Allan Castillo, Romnick Baliton, Joel F. Esperat, Suphep Chan, Kim Nong</t>
  </si>
  <si>
    <t xml:space="preserve">River at back, active shrimp pond (left)</t>
  </si>
  <si>
    <t xml:space="preserve">Rehabilitated area (ex-fish pond)</t>
  </si>
  <si>
    <t xml:space="preserve">Seaward</t>
  </si>
  <si>
    <t xml:space="preserve">Forward bearing 200 deg</t>
  </si>
  <si>
    <t xml:space="preserve">Encountered ecotone (Edge of planted mangrove)</t>
  </si>
  <si>
    <t xml:space="preserve">EXAG</t>
  </si>
  <si>
    <t xml:space="preserve">Patra F., Peter S., Chingchai V., Chompunuch S., Chutima J., Chanyut S., Waratthaya P., Valerie P. </t>
  </si>
  <si>
    <t xml:space="preserve">Plots 2-4 in shrimp pond</t>
  </si>
  <si>
    <t xml:space="preserve">Rich, Hai, Tinh, Bay, Viet, Phal, Seiha, Rith, Dan Friess, Arnold</t>
  </si>
  <si>
    <t xml:space="preserve">Br. Sps</t>
  </si>
  <si>
    <t xml:space="preserve"> </t>
  </si>
  <si>
    <t xml:space="preserve">River at the back</t>
  </si>
  <si>
    <t xml:space="preserve">pristine area</t>
  </si>
  <si>
    <t xml:space="preserve">Xy. Sps</t>
  </si>
  <si>
    <t xml:space="preserve"> Todd Johnson, Allan Castillo, Romnick Baliton, Joel F. Esperat, Suphep Chan, Kim Nong</t>
  </si>
  <si>
    <t xml:space="preserve">RHAP, XYMO</t>
  </si>
  <si>
    <t xml:space="preserve">Patra F., Peter S., Chingchai V., Chompunuch S., Chutima J., Chanyut S., Waratthaya P., </t>
  </si>
  <si>
    <t xml:space="preserve">12a</t>
  </si>
  <si>
    <t xml:space="preserve">CETA</t>
  </si>
  <si>
    <t xml:space="preserve">Flat, transect starts next to a stream</t>
  </si>
  <si>
    <t xml:space="preserve">Plots 3-4 have many mud lobster mounds</t>
  </si>
  <si>
    <t xml:space="preserve">Rich, Hai, Tinh, Bay, Viet </t>
  </si>
  <si>
    <t xml:space="preserve">12b</t>
  </si>
  <si>
    <t xml:space="preserve">Rh. &amp; So. Sps.</t>
  </si>
  <si>
    <t xml:space="preserve">Estuarine</t>
  </si>
  <si>
    <t xml:space="preserve">low</t>
  </si>
  <si>
    <t xml:space="preserve">Rh. Sps.</t>
  </si>
  <si>
    <t xml:space="preserve">Anhar, Lokman, Tariq, Jupiri, Halipah, Daulat, Nicholas, Astrid</t>
  </si>
  <si>
    <t xml:space="preserve">12c</t>
  </si>
  <si>
    <t xml:space="preserve">pristine/undisturbed</t>
  </si>
  <si>
    <t xml:space="preserve">Palmae</t>
  </si>
  <si>
    <t xml:space="preserve">EXAG / Palmae</t>
  </si>
  <si>
    <t xml:space="preserve">Warren, allan, romnick, joel, mr. nong, mr chan, peter, freddie and todd</t>
  </si>
  <si>
    <t xml:space="preserve">12s</t>
  </si>
  <si>
    <t xml:space="preserve">Xy. &amp; Rh. Sps</t>
  </si>
  <si>
    <t xml:space="preserve">8 masl +/-5</t>
  </si>
  <si>
    <t xml:space="preserve">RHAP, DIMA</t>
  </si>
  <si>
    <t xml:space="preserve">DIMA, POPI</t>
  </si>
  <si>
    <t xml:space="preserve">HESY</t>
  </si>
  <si>
    <t xml:space="preserve">XYMO/RHAP</t>
  </si>
  <si>
    <t xml:space="preserve">10 masl +/-3</t>
  </si>
  <si>
    <t xml:space="preserve">Patra (USA), Val (NUS), Joe (RMUTSV), Chingchai (DNP), P' Tor (DNP)</t>
  </si>
  <si>
    <t xml:space="preserve">13a</t>
  </si>
  <si>
    <t xml:space="preserve">Flat, surrounded by brims</t>
  </si>
  <si>
    <t xml:space="preserve">Replanted shrimp pond. Rhizophora planted ~11 years ago</t>
  </si>
  <si>
    <t xml:space="preserve">Jacob, Bot</t>
  </si>
  <si>
    <t xml:space="preserve">aquaculture</t>
  </si>
  <si>
    <t xml:space="preserve">A1</t>
  </si>
  <si>
    <t xml:space="preserve">NA</t>
  </si>
  <si>
    <t xml:space="preserve">Inland forest along canal</t>
  </si>
  <si>
    <t xml:space="preserve">Maximum – total clearance</t>
  </si>
  <si>
    <t xml:space="preserve">P Pen’s pond</t>
  </si>
  <si>
    <t xml:space="preserve">Jacob, Bot, Oat</t>
  </si>
  <si>
    <t xml:space="preserve">A2</t>
  </si>
  <si>
    <t xml:space="preserve">Bon and Bot’s pond</t>
  </si>
  <si>
    <t xml:space="preserve">A3</t>
  </si>
  <si>
    <t xml:space="preserve">Jackrit’s pond</t>
  </si>
  <si>
    <t xml:space="preserve">Jacob, Gopat</t>
  </si>
  <si>
    <t xml:space="preserve">A4</t>
  </si>
  <si>
    <t xml:space="preserve">Inland, pond just off small road</t>
  </si>
  <si>
    <t xml:space="preserve">Gopat’s pond</t>
  </si>
  <si>
    <t xml:space="preserve">A5</t>
  </si>
  <si>
    <t xml:space="preserve">Inland, off interior road, next to mangrove</t>
  </si>
  <si>
    <t xml:space="preserve">Tay’s (?) pond</t>
  </si>
  <si>
    <t xml:space="preserve">A6</t>
  </si>
  <si>
    <t xml:space="preserve">Varied, active sedimentation/filling in pond</t>
  </si>
  <si>
    <t xml:space="preserve">Inland, near ocean, open to canal</t>
  </si>
  <si>
    <t xml:space="preserve">Max – was clearcut but has regen</t>
  </si>
  <si>
    <t xml:space="preserve">Significant regen in pond</t>
  </si>
  <si>
    <t xml:space="preserve">A7</t>
  </si>
  <si>
    <t xml:space="preserve">AA</t>
  </si>
  <si>
    <t xml:space="preserve">Varied, relatively flat, canals within pond</t>
  </si>
  <si>
    <t xml:space="preserve">Inland, near interior of peninsula</t>
  </si>
  <si>
    <t xml:space="preserve">A8</t>
  </si>
  <si>
    <t xml:space="preserve">LR/Grass</t>
  </si>
  <si>
    <t xml:space="preserve">Clearcut, regen dominated by LR and grass</t>
  </si>
  <si>
    <t xml:space="preserve">Collected grass samples – 100% plot coverage 7m</t>
  </si>
  <si>
    <t xml:space="preserve">Grass</t>
  </si>
  <si>
    <t xml:space="preserve">59.4% 7m plot coverage</t>
  </si>
  <si>
    <t xml:space="preserve">Grass/LR</t>
  </si>
  <si>
    <t xml:space="preserve">27.9% 7m plot coverage</t>
  </si>
  <si>
    <t xml:space="preserve">57.29% 7m plot coverage</t>
  </si>
  <si>
    <t xml:space="preserve">74.58% 7m plot coverage</t>
  </si>
  <si>
    <t xml:space="preserve">A9</t>
  </si>
  <si>
    <t xml:space="preserve">Inland just off road</t>
  </si>
  <si>
    <t xml:space="preserve">Pond of person w/ restaurant</t>
  </si>
  <si>
    <t xml:space="preserve">T1</t>
  </si>
  <si>
    <t xml:space="preserve">Somewhat far inland, flat, cut deep</t>
  </si>
  <si>
    <t xml:space="preserve">Inland off road</t>
  </si>
  <si>
    <t xml:space="preserve">Really hard soil, hard to sample</t>
  </si>
  <si>
    <t xml:space="preserve">T2</t>
  </si>
  <si>
    <t xml:space="preserve">Flat, constructed landscape</t>
  </si>
  <si>
    <t xml:space="preserve">Natural regeneration</t>
  </si>
  <si>
    <t xml:space="preserve">T3</t>
  </si>
  <si>
    <t xml:space="preserve">Flat, cut out of landscape</t>
  </si>
  <si>
    <t xml:space="preserve">Formerly nypa w/ some mangrove trees</t>
  </si>
  <si>
    <t xml:space="preserve">Jacob, Em</t>
  </si>
  <si>
    <t xml:space="preserve">T4</t>
  </si>
  <si>
    <t xml:space="preserve">Salai</t>
  </si>
  <si>
    <t xml:space="preserve">Formerly mangrove, now has extensive salai</t>
  </si>
  <si>
    <t xml:space="preserve">T5</t>
  </si>
  <si>
    <t xml:space="preserve">Flat, low-lying area below raised soil</t>
  </si>
  <si>
    <t xml:space="preserve">Inland just above mangrove</t>
  </si>
  <si>
    <t xml:space="preserve">Lower elevation from above shrimp ponds</t>
  </si>
  <si>
    <t xml:space="preserve">T6</t>
  </si>
  <si>
    <t xml:space="preserve">Flat, cut out of landscape, near canal</t>
  </si>
  <si>
    <t xml:space="preserve">Extremely sandy soil, near an old pier</t>
  </si>
  <si>
    <t xml:space="preserve">T7</t>
  </si>
  <si>
    <t xml:space="preserve">Natural regeneration in the pond, last plot was edge plot</t>
  </si>
  <si>
    <t xml:space="preserve">Angie Elwin et al</t>
  </si>
  <si>
    <t xml:space="preserve">Angie Elwin</t>
  </si>
  <si>
    <t xml:space="preserve">Uneven</t>
  </si>
  <si>
    <t xml:space="preserve">Goat grazing; Water control gates; Fish raising vs. mangrove restoration</t>
  </si>
  <si>
    <t xml:space="preserve">16/04/17</t>
  </si>
  <si>
    <t xml:space="preserve">AA, BC</t>
  </si>
  <si>
    <t xml:space="preserve">very flat</t>
  </si>
  <si>
    <t xml:space="preserve">none visible</t>
  </si>
  <si>
    <t xml:space="preserve">sandy sed, grasses present</t>
  </si>
  <si>
    <t xml:space="preserve">AA, EA</t>
  </si>
  <si>
    <t xml:space="preserve">flat</t>
  </si>
  <si>
    <t xml:space="preserve">grassy - also many large clams</t>
  </si>
  <si>
    <t xml:space="preserve">AA, RA</t>
  </si>
  <si>
    <t xml:space="preserve">sandy mud, some large Ra present in area</t>
  </si>
  <si>
    <t xml:space="preserve">EA, AA</t>
  </si>
  <si>
    <t xml:space="preserve">flat but - bank through plot</t>
  </si>
  <si>
    <t xml:space="preserve">some cutting</t>
  </si>
  <si>
    <t xml:space="preserve">plot half in one pond, half in another. Mound/bank goes through plot. Grasses present</t>
  </si>
  <si>
    <t xml:space="preserve">3b</t>
  </si>
  <si>
    <t xml:space="preserve">AA, RA, SA</t>
  </si>
  <si>
    <t xml:space="preserve">some trees appear to be diseased. large dead SA in plot</t>
  </si>
  <si>
    <t xml:space="preserve">muddy sand. large dead sonneratia in plot</t>
  </si>
  <si>
    <t xml:space="preserve">AA, SA</t>
  </si>
  <si>
    <t xml:space="preserve">some trees appear to be diseased</t>
  </si>
  <si>
    <t xml:space="preserve">17/04/17</t>
  </si>
  <si>
    <t xml:space="preserve">SA</t>
  </si>
  <si>
    <t xml:space="preserve">very flat and muddy. very little vegetation and lots of small gastropods</t>
  </si>
  <si>
    <t xml:space="preserve">SA, RA, EA</t>
  </si>
  <si>
    <t xml:space="preserve">sticky mud. pond adjacent to Rhizophora dominant forest. Some Ea around pond edges. sandy sed on outer edges of pond, muddy in centre. lots of gastropods</t>
  </si>
  <si>
    <t xml:space="preserve">gastropods present</t>
  </si>
  <si>
    <t xml:space="preserve">sloping</t>
  </si>
  <si>
    <t xml:space="preserve">near sluice gate</t>
  </si>
  <si>
    <t xml:space="preserve">sandier sed. plot near to sluice gate</t>
  </si>
  <si>
    <t xml:space="preserve">uneven - next to sluice gate</t>
  </si>
  <si>
    <t xml:space="preserve">some disease</t>
  </si>
  <si>
    <t xml:space="preserve">unever near to plot one, next to sluice gate. </t>
  </si>
  <si>
    <t xml:space="preserve">less gastropods. centre of pond. Avicennia and Rhizophora adjacent to pond</t>
  </si>
  <si>
    <t xml:space="preserve">RA, EA, AA</t>
  </si>
  <si>
    <t xml:space="preserve">Ea around one side. Avicennia and Rhizo around other side</t>
  </si>
  <si>
    <t xml:space="preserve">SA, CT, EA</t>
  </si>
  <si>
    <t xml:space="preserve">Ct and Ea nearby</t>
  </si>
  <si>
    <t xml:space="preserve">uneven</t>
  </si>
  <si>
    <t xml:space="preserve">not so flat. small pond</t>
  </si>
  <si>
    <t xml:space="preserve">1 stump</t>
  </si>
  <si>
    <t xml:space="preserve">Ea, Sa, Aa around pond</t>
  </si>
  <si>
    <t xml:space="preserve">18/04/17</t>
  </si>
  <si>
    <t xml:space="preserve">AA, EA, SA</t>
  </si>
  <si>
    <t xml:space="preserve">near to bank</t>
  </si>
  <si>
    <t xml:space="preserve">edge of pond</t>
  </si>
  <si>
    <t xml:space="preserve">lots of little gastropods. channel goes through pond</t>
  </si>
  <si>
    <t xml:space="preserve">pond centre</t>
  </si>
  <si>
    <t xml:space="preserve">AA, CT, EA</t>
  </si>
  <si>
    <t xml:space="preserve">stumps visible</t>
  </si>
  <si>
    <t xml:space="preserve">near to test patch. grassy mounds. near to sluice gate</t>
  </si>
  <si>
    <t xml:space="preserve">grassy</t>
  </si>
  <si>
    <t xml:space="preserve">uneven - grassy mound</t>
  </si>
  <si>
    <t xml:space="preserve">AA, CT, RA</t>
  </si>
  <si>
    <t xml:space="preserve">RA, XG   </t>
  </si>
  <si>
    <t xml:space="preserve">little gastropods around edges (channel)</t>
  </si>
  <si>
    <t xml:space="preserve">AA, NF, EA</t>
  </si>
  <si>
    <t xml:space="preserve">Epic nature trail</t>
  </si>
  <si>
    <t xml:space="preserve">EA, RA, CT</t>
  </si>
  <si>
    <t xml:space="preserve">EA, AA, </t>
  </si>
  <si>
    <t xml:space="preserve">recorder</t>
  </si>
  <si>
    <t xml:space="preserve">checked_by</t>
  </si>
  <si>
    <t xml:space="preserve">entered_by</t>
  </si>
  <si>
    <t xml:space="preserve">interval</t>
  </si>
  <si>
    <t xml:space="preserve">depth_int</t>
  </si>
  <si>
    <t xml:space="preserve">int_a</t>
  </si>
  <si>
    <t xml:space="preserve">int_b</t>
  </si>
  <si>
    <t xml:space="preserve">actual_int_start</t>
  </si>
  <si>
    <t xml:space="preserve">actual_int_stop</t>
  </si>
  <si>
    <t xml:space="preserve">depth_1</t>
  </si>
  <si>
    <t xml:space="preserve">depth_2</t>
  </si>
  <si>
    <t xml:space="preserve">depth_3</t>
  </si>
  <si>
    <t xml:space="preserve">avg_depth</t>
  </si>
  <si>
    <t xml:space="preserve">bd</t>
  </si>
  <si>
    <t xml:space="preserve">poc</t>
  </si>
  <si>
    <t xml:space="preserve">salinity_ppt</t>
  </si>
  <si>
    <t xml:space="preserve">soil_color</t>
  </si>
  <si>
    <t xml:space="preserve">texture</t>
  </si>
  <si>
    <t xml:space="preserve">0-15</t>
  </si>
  <si>
    <t xml:space="preserve">15-30</t>
  </si>
  <si>
    <t xml:space="preserve">30-50</t>
  </si>
  <si>
    <t xml:space="preserve">50-100</t>
  </si>
  <si>
    <t xml:space="preserve">&gt;100</t>
  </si>
  <si>
    <t xml:space="preserve">Mottled tan/gray</t>
  </si>
  <si>
    <t xml:space="preserve">Clay/sticky</t>
  </si>
  <si>
    <t xml:space="preserve">50-105</t>
  </si>
  <si>
    <t xml:space="preserve">Gray/tan</t>
  </si>
  <si>
    <t xml:space="preserve">Clay/very sticky</t>
  </si>
  <si>
    <t xml:space="preserve">105-198</t>
  </si>
  <si>
    <t xml:space="preserve">Gray</t>
  </si>
  <si>
    <t xml:space="preserve">Gray-brown/not-mottled</t>
  </si>
  <si>
    <t xml:space="preserve">Silt/clay w/ some sand; gritty</t>
  </si>
  <si>
    <t xml:space="preserve">50-93</t>
  </si>
  <si>
    <t xml:space="preserve">93-173</t>
  </si>
  <si>
    <t xml:space="preserve">Dark gray/brown w/ some red</t>
  </si>
  <si>
    <t xml:space="preserve">clay/sticky</t>
  </si>
  <si>
    <t xml:space="preserve">Dark gray/brown</t>
  </si>
  <si>
    <t xml:space="preserve">50-95</t>
  </si>
  <si>
    <t xml:space="preserve">95-196</t>
  </si>
  <si>
    <t xml:space="preserve">Mottled gray/brown</t>
  </si>
  <si>
    <t xml:space="preserve">Clay; somewhat sticky</t>
  </si>
  <si>
    <t xml:space="preserve">50-96</t>
  </si>
  <si>
    <t xml:space="preserve">96-187</t>
  </si>
  <si>
    <t xml:space="preserve">Tan</t>
  </si>
  <si>
    <t xml:space="preserve">Silt/not sticky</t>
  </si>
  <si>
    <t xml:space="preserve">Dark tan/dark gray</t>
  </si>
  <si>
    <t xml:space="preserve">50-80</t>
  </si>
  <si>
    <t xml:space="preserve">80-169</t>
  </si>
  <si>
    <t xml:space="preserve">Dark tan/gray</t>
  </si>
  <si>
    <t xml:space="preserve">Lots of fibrous fine roots; clay, wet, sticky</t>
  </si>
  <si>
    <t xml:space="preserve">50-82</t>
  </si>
  <si>
    <t xml:space="preserve">82-169</t>
  </si>
  <si>
    <t xml:space="preserve">Redish brown with some gray</t>
  </si>
  <si>
    <t xml:space="preserve">Clay</t>
  </si>
  <si>
    <t xml:space="preserve">50-92</t>
  </si>
  <si>
    <t xml:space="preserve">92-170</t>
  </si>
  <si>
    <t xml:space="preserve">Mostly tan w/ mottled gray</t>
  </si>
  <si>
    <t xml:space="preserve">Clay; a little sticky</t>
  </si>
  <si>
    <t xml:space="preserve">Dark gray</t>
  </si>
  <si>
    <t xml:space="preserve">50-97</t>
  </si>
  <si>
    <t xml:space="preserve">97-142</t>
  </si>
  <si>
    <t xml:space="preserve">Dark brown/gray</t>
  </si>
  <si>
    <t xml:space="preserve">Clay, many roots, not sticky</t>
  </si>
  <si>
    <t xml:space="preserve">50-91</t>
  </si>
  <si>
    <t xml:space="preserve">91-191</t>
  </si>
  <si>
    <t xml:space="preserve">Clay; very soft</t>
  </si>
  <si>
    <t xml:space="preserve">Reddish-brown</t>
  </si>
  <si>
    <t xml:space="preserve">100-176</t>
  </si>
  <si>
    <t xml:space="preserve">Gritty/clay</t>
  </si>
  <si>
    <t xml:space="preserve">50-99</t>
  </si>
  <si>
    <t xml:space="preserve">99-194</t>
  </si>
  <si>
    <t xml:space="preserve">Some red; dark-gray/brown</t>
  </si>
  <si>
    <t xml:space="preserve">Dark-gray/brown</t>
  </si>
  <si>
    <t xml:space="preserve">50-83</t>
  </si>
  <si>
    <t xml:space="preserve">83-145</t>
  </si>
  <si>
    <t xml:space="preserve">Some dark-red w/ dark brown/gray</t>
  </si>
  <si>
    <t xml:space="preserve">Clumpy, wet clay, highly porous</t>
  </si>
  <si>
    <t xml:space="preserve">50-84</t>
  </si>
  <si>
    <t xml:space="preserve">More full core/ sticky clay</t>
  </si>
  <si>
    <t xml:space="preserve">84-160</t>
  </si>
  <si>
    <t xml:space="preserve">Dark-red/brown/gray</t>
  </si>
  <si>
    <t xml:space="preserve">Clay, medium stickiness</t>
  </si>
  <si>
    <t xml:space="preserve">Dark gray w/ some black</t>
  </si>
  <si>
    <t xml:space="preserve">96-165</t>
  </si>
  <si>
    <t xml:space="preserve">12-Dec</t>
  </si>
  <si>
    <t xml:space="preserve">Black roots/grey</t>
  </si>
  <si>
    <t xml:space="preserve">Silty, O horizon</t>
  </si>
  <si>
    <t xml:space="preserve">Grey</t>
  </si>
  <si>
    <t xml:space="preserve">Sticky</t>
  </si>
  <si>
    <t xml:space="preserve">Dark grey</t>
  </si>
  <si>
    <t xml:space="preserve">50-103</t>
  </si>
  <si>
    <t xml:space="preserve">103-180</t>
  </si>
  <si>
    <t xml:space="preserve">Black / brown / gray</t>
  </si>
  <si>
    <t xml:space="preserve">Wet Silty / Sticky</t>
  </si>
  <si>
    <t xml:space="preserve">Grey w/ red/brownish tinge</t>
  </si>
  <si>
    <t xml:space="preserve">100-185</t>
  </si>
  <si>
    <t xml:space="preserve">Soft clay</t>
  </si>
  <si>
    <t xml:space="preserve">50-66</t>
  </si>
  <si>
    <t xml:space="preserve">66-113</t>
  </si>
  <si>
    <t xml:space="preserve">Fibrous, soft, sticky clay</t>
  </si>
  <si>
    <t xml:space="preserve">Soft, sticky clay</t>
  </si>
  <si>
    <t xml:space="preserve">Bluish-green/gray</t>
  </si>
  <si>
    <t xml:space="preserve">50-88</t>
  </si>
  <si>
    <t xml:space="preserve">88-166</t>
  </si>
  <si>
    <t xml:space="preserve">Gray w/ mottled brown</t>
  </si>
  <si>
    <t xml:space="preserve">Hard, sticky clay</t>
  </si>
  <si>
    <t xml:space="preserve">Blue-green gray</t>
  </si>
  <si>
    <t xml:space="preserve">96-175</t>
  </si>
  <si>
    <t xml:space="preserve">O horizon / grey</t>
  </si>
  <si>
    <t xml:space="preserve">Silty / Sticky</t>
  </si>
  <si>
    <t xml:space="preserve">Sticky clay</t>
  </si>
  <si>
    <t xml:space="preserve">100-167</t>
  </si>
  <si>
    <t xml:space="preserve">Wet, sticky clay/silt</t>
  </si>
  <si>
    <t xml:space="preserve">Brown / gray</t>
  </si>
  <si>
    <t xml:space="preserve">Soft, sticky clay, somewhat fibrous</t>
  </si>
  <si>
    <t xml:space="preserve">Soft sticky clay</t>
  </si>
  <si>
    <t xml:space="preserve">50-70</t>
  </si>
  <si>
    <t xml:space="preserve">70-176</t>
  </si>
  <si>
    <t xml:space="preserve">Top 5 cm Black, 5-10 cm brown</t>
  </si>
  <si>
    <t xml:space="preserve">Sticky silt/clay</t>
  </si>
  <si>
    <t xml:space="preserve">99-173</t>
  </si>
  <si>
    <t xml:space="preserve">0-5 cm black, 5-10 brwn, &gt;10 gray</t>
  </si>
  <si>
    <t xml:space="preserve">99-181</t>
  </si>
  <si>
    <t xml:space="preserve">Brown/gray/black</t>
  </si>
  <si>
    <t xml:space="preserve">Silty, sticky, O horizon</t>
  </si>
  <si>
    <t xml:space="preserve">blue grey</t>
  </si>
  <si>
    <t xml:space="preserve">99-170</t>
  </si>
  <si>
    <t xml:space="preserve">50-101</t>
  </si>
  <si>
    <t xml:space="preserve">101-200</t>
  </si>
  <si>
    <t xml:space="preserve">13-Dec</t>
  </si>
  <si>
    <t xml:space="preserve">Wet soft / very wet</t>
  </si>
  <si>
    <t xml:space="preserve">Wet soft / sticky</t>
  </si>
  <si>
    <t xml:space="preserve">100-187</t>
  </si>
  <si>
    <t xml:space="preserve">Brown/gray</t>
  </si>
  <si>
    <t xml:space="preserve">Soft clay, many fine roots</t>
  </si>
  <si>
    <t xml:space="preserve">Sticky, soft clay</t>
  </si>
  <si>
    <t xml:space="preserve">80-181</t>
  </si>
  <si>
    <t xml:space="preserve">Grey/brown/red</t>
  </si>
  <si>
    <t xml:space="preserve">Very wet/ soft/OM</t>
  </si>
  <si>
    <t xml:space="preserve">Many roots, soft, silty</t>
  </si>
  <si>
    <t xml:space="preserve">100-184</t>
  </si>
  <si>
    <t xml:space="preserve">50-89</t>
  </si>
  <si>
    <t xml:space="preserve">89-179</t>
  </si>
  <si>
    <t xml:space="preserve">83-175</t>
  </si>
  <si>
    <t xml:space="preserve">Silt/clay; wet, soft clay; fibrous</t>
  </si>
  <si>
    <t xml:space="preserve">Transition to hard, sticky clay</t>
  </si>
  <si>
    <t xml:space="preserve">100-180</t>
  </si>
  <si>
    <t xml:space="preserve">Brown-silty/sticky</t>
  </si>
  <si>
    <t xml:space="preserve">Brown / grey</t>
  </si>
  <si>
    <t xml:space="preserve">50-76</t>
  </si>
  <si>
    <t xml:space="preserve">76-160</t>
  </si>
  <si>
    <t xml:space="preserve">Grey / red-brown</t>
  </si>
  <si>
    <t xml:space="preserve">100-190</t>
  </si>
  <si>
    <t xml:space="preserve">0-10 black</t>
  </si>
  <si>
    <t xml:space="preserve">Soil, organic matter, silt, fibrous</t>
  </si>
  <si>
    <t xml:space="preserve">10 cm down, gray</t>
  </si>
  <si>
    <t xml:space="preserve">10 cm down clay, very sticky</t>
  </si>
  <si>
    <t xml:space="preserve">88-132</t>
  </si>
  <si>
    <t xml:space="preserve">O horizon / brown / grey</t>
  </si>
  <si>
    <t xml:space="preserve">OM silt, O horizon</t>
  </si>
  <si>
    <t xml:space="preserve">Hard / sticky</t>
  </si>
  <si>
    <t xml:space="preserve">93-193</t>
  </si>
  <si>
    <t xml:space="preserve">Brown / O horizon / Grey</t>
  </si>
  <si>
    <t xml:space="preserve">Silty, high in OM, very nice O horizon</t>
  </si>
  <si>
    <t xml:space="preserve">84-194</t>
  </si>
  <si>
    <t xml:space="preserve">0-14 black</t>
  </si>
  <si>
    <t xml:space="preserve">50-94</t>
  </si>
  <si>
    <t xml:space="preserve">94-178</t>
  </si>
  <si>
    <t xml:space="preserve">O horizon / Grey</t>
  </si>
  <si>
    <t xml:space="preserve">103-203</t>
  </si>
  <si>
    <t xml:space="preserve">0-8 black, 8-15 gray</t>
  </si>
  <si>
    <t xml:space="preserve">Soft, wet, clay</t>
  </si>
  <si>
    <t xml:space="preserve">Soft, somewhat sticky clay</t>
  </si>
  <si>
    <t xml:space="preserve">Soft, somewhat clumping clay</t>
  </si>
  <si>
    <t xml:space="preserve">96-179</t>
  </si>
  <si>
    <t xml:space="preserve">100-200</t>
  </si>
  <si>
    <t xml:space="preserve">Black/brown/gray</t>
  </si>
  <si>
    <t xml:space="preserve">Silt, clay, fibrous, wet (org. material)</t>
  </si>
  <si>
    <t xml:space="preserve">50-81</t>
  </si>
  <si>
    <t xml:space="preserve">81-184</t>
  </si>
  <si>
    <t xml:space="preserve">O horizon / blue grey</t>
  </si>
  <si>
    <t xml:space="preserve">Sticky / silty</t>
  </si>
  <si>
    <t xml:space="preserve">Blue grey</t>
  </si>
  <si>
    <t xml:space="preserve">50-72</t>
  </si>
  <si>
    <t xml:space="preserve">72-172</t>
  </si>
  <si>
    <t xml:space="preserve">Mottled brown/gray</t>
  </si>
  <si>
    <t xml:space="preserve">Soft, wet clay; organic material</t>
  </si>
  <si>
    <t xml:space="preserve">Soft, wet clay</t>
  </si>
  <si>
    <t xml:space="preserve">50-60</t>
  </si>
  <si>
    <t xml:space="preserve">60-159</t>
  </si>
  <si>
    <t xml:space="preserve">Hard clay w/ very find sand</t>
  </si>
  <si>
    <t xml:space="preserve">50-78</t>
  </si>
  <si>
    <t xml:space="preserve">78-176</t>
  </si>
  <si>
    <t xml:space="preserve">0-5 black/gray</t>
  </si>
  <si>
    <t xml:space="preserve">50-77</t>
  </si>
  <si>
    <t xml:space="preserve">77-179</t>
  </si>
  <si>
    <t xml:space="preserve">101-195</t>
  </si>
  <si>
    <t xml:space="preserve">0-5 Gray/brown</t>
  </si>
  <si>
    <t xml:space="preserve">Dryer, sticky clay</t>
  </si>
  <si>
    <t xml:space="preserve">50-102</t>
  </si>
  <si>
    <t xml:space="preserve">102-160</t>
  </si>
  <si>
    <t xml:space="preserve">Sticky clay w/ very fine sand</t>
  </si>
  <si>
    <t xml:space="preserve">Soft clay/silt</t>
  </si>
  <si>
    <t xml:space="preserve">Very sticky clay</t>
  </si>
  <si>
    <t xml:space="preserve">101-174</t>
  </si>
  <si>
    <t xml:space="preserve">50-86</t>
  </si>
  <si>
    <t xml:space="preserve">86-185</t>
  </si>
  <si>
    <t xml:space="preserve">100-179</t>
  </si>
  <si>
    <t xml:space="preserve">102-202</t>
  </si>
  <si>
    <t xml:space="preserve">sticky w/ some sand</t>
  </si>
  <si>
    <t xml:space="preserve">Silty / sticky / wet</t>
  </si>
  <si>
    <t xml:space="preserve">100-191</t>
  </si>
  <si>
    <t xml:space="preserve">Transition to harder sticky clay</t>
  </si>
  <si>
    <t xml:space="preserve">81-135</t>
  </si>
  <si>
    <t xml:space="preserve">2-May-13</t>
  </si>
  <si>
    <t xml:space="preserve">Various</t>
  </si>
  <si>
    <t xml:space="preserve">5-10</t>
  </si>
  <si>
    <t xml:space="preserve">20-25</t>
  </si>
  <si>
    <t xml:space="preserve">42.5-47.5</t>
  </si>
  <si>
    <t xml:space="preserve">Black</t>
  </si>
  <si>
    <t xml:space="preserve">72.5-77.5</t>
  </si>
  <si>
    <t xml:space="preserve">Brown</t>
  </si>
  <si>
    <t xml:space="preserve">139.5-141.5</t>
  </si>
  <si>
    <t xml:space="preserve">10-23</t>
  </si>
  <si>
    <t xml:space="preserve">Clay w/ large root</t>
  </si>
  <si>
    <t xml:space="preserve">79-84</t>
  </si>
  <si>
    <t xml:space="preserve">Clay root</t>
  </si>
  <si>
    <t xml:space="preserve">149-154</t>
  </si>
  <si>
    <t xml:space="preserve">Dark brown</t>
  </si>
  <si>
    <t xml:space="preserve">34-39</t>
  </si>
  <si>
    <t xml:space="preserve">174-179</t>
  </si>
  <si>
    <t xml:space="preserve">Clay w/ big root</t>
  </si>
  <si>
    <t xml:space="preserve">75-80</t>
  </si>
  <si>
    <t xml:space="preserve">155-160</t>
  </si>
  <si>
    <t xml:space="preserve">35-40</t>
  </si>
  <si>
    <t xml:space="preserve">125-130</t>
  </si>
  <si>
    <t xml:space="preserve">40-45</t>
  </si>
  <si>
    <t xml:space="preserve">65-70</t>
  </si>
  <si>
    <t xml:space="preserve">110-115</t>
  </si>
  <si>
    <t xml:space="preserve">10-15</t>
  </si>
  <si>
    <t xml:space="preserve">36-49</t>
  </si>
  <si>
    <t xml:space="preserve">70-75</t>
  </si>
  <si>
    <t xml:space="preserve">105-110</t>
  </si>
  <si>
    <t xml:space="preserve">7.5-12.5</t>
  </si>
  <si>
    <t xml:space="preserve">23-28</t>
  </si>
  <si>
    <t xml:space="preserve">36-41</t>
  </si>
  <si>
    <t xml:space="preserve">74-80</t>
  </si>
  <si>
    <t xml:space="preserve">140-145</t>
  </si>
  <si>
    <t xml:space="preserve">8-13</t>
  </si>
  <si>
    <t xml:space="preserve">17-22</t>
  </si>
  <si>
    <t xml:space="preserve">160-165</t>
  </si>
  <si>
    <t xml:space="preserve">2-7</t>
  </si>
  <si>
    <t xml:space="preserve">37.5-42.5</t>
  </si>
  <si>
    <t xml:space="preserve">120-125</t>
  </si>
  <si>
    <t xml:space="preserve">22-27</t>
  </si>
  <si>
    <t xml:space="preserve">32-37</t>
  </si>
  <si>
    <t xml:space="preserve">52-57</t>
  </si>
  <si>
    <t xml:space="preserve">85-90</t>
  </si>
  <si>
    <t xml:space="preserve">42-47</t>
  </si>
  <si>
    <t xml:space="preserve">103-108</t>
  </si>
  <si>
    <t xml:space="preserve">3-May-13</t>
  </si>
  <si>
    <t xml:space="preserve">117-122</t>
  </si>
  <si>
    <t xml:space="preserve">33-38</t>
  </si>
  <si>
    <t xml:space="preserve">19-24</t>
  </si>
  <si>
    <t xml:space="preserve">41-46</t>
  </si>
  <si>
    <t xml:space="preserve">60-65</t>
  </si>
  <si>
    <t xml:space="preserve">131-136</t>
  </si>
  <si>
    <t xml:space="preserve">7-12</t>
  </si>
  <si>
    <t xml:space="preserve">25-30</t>
  </si>
  <si>
    <t xml:space="preserve">38-43</t>
  </si>
  <si>
    <t xml:space="preserve">64-69</t>
  </si>
  <si>
    <t xml:space="preserve">68-73</t>
  </si>
  <si>
    <t xml:space="preserve">182-187</t>
  </si>
  <si>
    <t xml:space="preserve">80-85</t>
  </si>
  <si>
    <t xml:space="preserve">4-9</t>
  </si>
  <si>
    <t xml:space="preserve">43-48</t>
  </si>
  <si>
    <t xml:space="preserve">44-49</t>
  </si>
  <si>
    <t xml:space="preserve">167-172</t>
  </si>
  <si>
    <t xml:space="preserve">86-91</t>
  </si>
  <si>
    <t xml:space="preserve">Sandy</t>
  </si>
  <si>
    <t xml:space="preserve">15-20</t>
  </si>
  <si>
    <t xml:space="preserve">24-29</t>
  </si>
  <si>
    <t xml:space="preserve">75.5-79.5</t>
  </si>
  <si>
    <t xml:space="preserve">18-23</t>
  </si>
  <si>
    <t xml:space="preserve">130-135</t>
  </si>
  <si>
    <t xml:space="preserve">132-137</t>
  </si>
  <si>
    <t xml:space="preserve">4-May-13</t>
  </si>
  <si>
    <t xml:space="preserve">Brown &amp; grey</t>
  </si>
  <si>
    <t xml:space="preserve">Peat</t>
  </si>
  <si>
    <t xml:space="preserve">Brown &amp; Grey</t>
  </si>
  <si>
    <t xml:space="preserve">126-131</t>
  </si>
  <si>
    <t xml:space="preserve">124-129</t>
  </si>
  <si>
    <t xml:space="preserve">9-19</t>
  </si>
  <si>
    <t xml:space="preserve">73-78</t>
  </si>
  <si>
    <t xml:space="preserve">152-158</t>
  </si>
  <si>
    <t xml:space="preserve">Clay + sand</t>
  </si>
  <si>
    <t xml:space="preserve">4</t>
  </si>
  <si>
    <t xml:space="preserve">6-11</t>
  </si>
  <si>
    <t xml:space="preserve">22-26</t>
  </si>
  <si>
    <t xml:space="preserve">139-144</t>
  </si>
  <si>
    <t xml:space="preserve">115-120</t>
  </si>
  <si>
    <t xml:space="preserve">3-8</t>
  </si>
  <si>
    <t xml:space="preserve">45-48</t>
  </si>
  <si>
    <t xml:space="preserve">55-60</t>
  </si>
  <si>
    <t xml:space="preserve">136-141</t>
  </si>
  <si>
    <t xml:space="preserve">137-142</t>
  </si>
  <si>
    <t xml:space="preserve">170-175</t>
  </si>
  <si>
    <t xml:space="preserve">69-79</t>
  </si>
  <si>
    <t xml:space="preserve">148-153</t>
  </si>
  <si>
    <t xml:space="preserve">81-86</t>
  </si>
  <si>
    <t xml:space="preserve">119-124</t>
  </si>
  <si>
    <t xml:space="preserve">38-42</t>
  </si>
  <si>
    <t xml:space="preserve">147-152</t>
  </si>
  <si>
    <t xml:space="preserve">83-88</t>
  </si>
  <si>
    <t xml:space="preserve">163-168</t>
  </si>
  <si>
    <t xml:space="preserve">2-0-25</t>
  </si>
  <si>
    <t xml:space="preserve">62-67</t>
  </si>
  <si>
    <t xml:space="preserve">11-16</t>
  </si>
  <si>
    <t xml:space="preserve">21-26</t>
  </si>
  <si>
    <t xml:space="preserve">45-50</t>
  </si>
  <si>
    <t xml:space="preserve">152-157</t>
  </si>
  <si>
    <t xml:space="preserve">5.5-10.5</t>
  </si>
  <si>
    <t xml:space="preserve">17.5-22.5</t>
  </si>
  <si>
    <t xml:space="preserve">31-36</t>
  </si>
  <si>
    <t xml:space="preserve">90-95</t>
  </si>
  <si>
    <t xml:space="preserve">16-21</t>
  </si>
  <si>
    <t xml:space="preserve">30-35</t>
  </si>
  <si>
    <t xml:space="preserve">1</t>
  </si>
  <si>
    <t xml:space="preserve">1-May-13</t>
  </si>
  <si>
    <t xml:space="preserve">10</t>
  </si>
  <si>
    <t xml:space="preserve">15</t>
  </si>
  <si>
    <t xml:space="preserve">Clay + Sand</t>
  </si>
  <si>
    <t xml:space="preserve">127.5-132.5</t>
  </si>
  <si>
    <t xml:space="preserve">Clay + Peat</t>
  </si>
  <si>
    <t xml:space="preserve">Black/tan/grey</t>
  </si>
  <si>
    <t xml:space="preserve">Soft clay, wet</t>
  </si>
  <si>
    <t xml:space="preserve">Sticky clay, hard</t>
  </si>
  <si>
    <t xml:space="preserve">91-184</t>
  </si>
  <si>
    <t xml:space="preserve">102-200</t>
  </si>
  <si>
    <t xml:space="preserve">97-177</t>
  </si>
  <si>
    <t xml:space="preserve">Grey w/ black</t>
  </si>
  <si>
    <t xml:space="preserve">Wet soft clay</t>
  </si>
  <si>
    <t xml:space="preserve">Hard sticky clay</t>
  </si>
  <si>
    <t xml:space="preserve">99-185</t>
  </si>
  <si>
    <t xml:space="preserve">50-98</t>
  </si>
  <si>
    <t xml:space="preserve">98-192</t>
  </si>
  <si>
    <t xml:space="preserve">Grey w/ red brown</t>
  </si>
  <si>
    <t xml:space="preserve">Hard dry sticky</t>
  </si>
  <si>
    <t xml:space="preserve">100-201</t>
  </si>
  <si>
    <t xml:space="preserve">100-151</t>
  </si>
  <si>
    <t xml:space="preserve">Black/dark grey</t>
  </si>
  <si>
    <t xml:space="preserve">103-196</t>
  </si>
  <si>
    <t xml:space="preserve">50-90</t>
  </si>
  <si>
    <t xml:space="preserve">90-170</t>
  </si>
  <si>
    <t xml:space="preserve">Grey w/ some brown</t>
  </si>
  <si>
    <t xml:space="preserve">Some sand</t>
  </si>
  <si>
    <t xml:space="preserve">86-186</t>
  </si>
  <si>
    <t xml:space="preserve">99-200</t>
  </si>
  <si>
    <t xml:space="preserve">Very sandy</t>
  </si>
  <si>
    <t xml:space="preserve">Grey, brown</t>
  </si>
  <si>
    <t xml:space="preserve">Clay w/ sand</t>
  </si>
  <si>
    <t xml:space="preserve">Sandy layer, sticky, clay</t>
  </si>
  <si>
    <t xml:space="preserve">Hard clay</t>
  </si>
  <si>
    <t xml:space="preserve">89-193</t>
  </si>
  <si>
    <t xml:space="preserve">Clay, sandy</t>
  </si>
  <si>
    <t xml:space="preserve">Very wet soft clay</t>
  </si>
  <si>
    <t xml:space="preserve">95-195</t>
  </si>
  <si>
    <t xml:space="preserve">Hard, sandy, w/ shells</t>
  </si>
  <si>
    <t xml:space="preserve">hard clay</t>
  </si>
  <si>
    <t xml:space="preserve">Hard clay, some sand</t>
  </si>
  <si>
    <t xml:space="preserve">99-199</t>
  </si>
  <si>
    <t xml:space="preserve">Grey w/ brown</t>
  </si>
  <si>
    <t xml:space="preserve">Hard, silty clay</t>
  </si>
  <si>
    <t xml:space="preserve">Clay dominant, sticky</t>
  </si>
  <si>
    <t xml:space="preserve">80-192</t>
  </si>
  <si>
    <t xml:space="preserve">78-165</t>
  </si>
  <si>
    <t xml:space="preserve">Silty, OM, clay, wet</t>
  </si>
  <si>
    <t xml:space="preserve">Grey / brown</t>
  </si>
  <si>
    <t xml:space="preserve">Silty, OM, clay, wet, transition to sticky clay</t>
  </si>
  <si>
    <t xml:space="preserve">80-167</t>
  </si>
  <si>
    <t xml:space="preserve">95-187</t>
  </si>
  <si>
    <t xml:space="preserve">Hard clay, sand</t>
  </si>
  <si>
    <t xml:space="preserve">Grey / black</t>
  </si>
  <si>
    <t xml:space="preserve">Wet soft clay w/ OM</t>
  </si>
  <si>
    <t xml:space="preserve">Grey w/ tan &amp; brown</t>
  </si>
  <si>
    <t xml:space="preserve">78-200</t>
  </si>
  <si>
    <t xml:space="preserve">Sand w/ hard sticky clay</t>
  </si>
  <si>
    <t xml:space="preserve">Grey / brown / black</t>
  </si>
  <si>
    <t xml:space="preserve">Clay w/ OM, hard and sticky</t>
  </si>
  <si>
    <t xml:space="preserve">Clay, hard, sticky</t>
  </si>
  <si>
    <t xml:space="preserve">50-85</t>
  </si>
  <si>
    <t xml:space="preserve">85-190</t>
  </si>
  <si>
    <t xml:space="preserve">Sandy w/ shells, hard, sticky</t>
  </si>
  <si>
    <t xml:space="preserve">Grey, black, red/brown</t>
  </si>
  <si>
    <t xml:space="preserve">Grey, red/brown</t>
  </si>
  <si>
    <t xml:space="preserve">50-75</t>
  </si>
  <si>
    <t xml:space="preserve">75-153</t>
  </si>
  <si>
    <t xml:space="preserve">Hard sticky clay w/ sand, shells</t>
  </si>
  <si>
    <t xml:space="preserve">Black, grey, red</t>
  </si>
  <si>
    <t xml:space="preserve">Hard sticky clay with OM</t>
  </si>
  <si>
    <t xml:space="preserve">Hard sticky clay, sand, shells</t>
  </si>
  <si>
    <t xml:space="preserve">Hard sticky clay w/ some silt</t>
  </si>
  <si>
    <t xml:space="preserve">78-135</t>
  </si>
  <si>
    <t xml:space="preserve">95-178</t>
  </si>
  <si>
    <t xml:space="preserve">Sandy, hard sticky clay</t>
  </si>
  <si>
    <t xml:space="preserve">100-160</t>
  </si>
  <si>
    <t xml:space="preserve">Brown/grey/red</t>
  </si>
  <si>
    <t xml:space="preserve">Very hard sticky clay</t>
  </si>
  <si>
    <t xml:space="preserve">Very hard sticky clay, NyFr shells</t>
  </si>
  <si>
    <t xml:space="preserve">89-155</t>
  </si>
  <si>
    <t xml:space="preserve">Tan/red/white</t>
  </si>
  <si>
    <t xml:space="preserve">Brown/black/grey</t>
  </si>
  <si>
    <t xml:space="preserve">Black/grey</t>
  </si>
  <si>
    <t xml:space="preserve">50-68</t>
  </si>
  <si>
    <t xml:space="preserve">68-130</t>
  </si>
  <si>
    <t xml:space="preserve">Very, very hard sticky clay</t>
  </si>
  <si>
    <t xml:space="preserve">92-110</t>
  </si>
  <si>
    <t xml:space="preserve">Sticky hard clay</t>
  </si>
  <si>
    <t xml:space="preserve">80-120</t>
  </si>
  <si>
    <t xml:space="preserve">30-48</t>
  </si>
  <si>
    <t xml:space="preserve">Black/grey/red</t>
  </si>
  <si>
    <t xml:space="preserve">Hard clay, sand, rocks</t>
  </si>
  <si>
    <t xml:space="preserve">Very hard clay</t>
  </si>
  <si>
    <t xml:space="preserve">Black/dark grey / some white</t>
  </si>
  <si>
    <t xml:space="preserve">Black, grey, brown</t>
  </si>
  <si>
    <t xml:space="preserve">Soft wet clay</t>
  </si>
  <si>
    <t xml:space="preserve">Dark grey, brown</t>
  </si>
  <si>
    <t xml:space="preserve">Sticky, hard, dry clay</t>
  </si>
  <si>
    <t xml:space="preserve">Mottled grey brown</t>
  </si>
  <si>
    <t xml:space="preserve">50-79</t>
  </si>
  <si>
    <t xml:space="preserve">79-150</t>
  </si>
  <si>
    <t xml:space="preserve">Mottled grey brown, red, white</t>
  </si>
  <si>
    <t xml:space="preserve">Extremely sticky, very hard</t>
  </si>
  <si>
    <t xml:space="preserve">Black / brown / red</t>
  </si>
  <si>
    <t xml:space="preserve">Black / brown</t>
  </si>
  <si>
    <t xml:space="preserve">Black / brown / some white</t>
  </si>
  <si>
    <t xml:space="preserve">Dry, hard clay</t>
  </si>
  <si>
    <t xml:space="preserve">98-170</t>
  </si>
  <si>
    <t xml:space="preserve">Red, white, grey</t>
  </si>
  <si>
    <t xml:space="preserve">Sticky, hard clay</t>
  </si>
  <si>
    <t xml:space="preserve">Black, dark red, brown</t>
  </si>
  <si>
    <t xml:space="preserve">Brown, grey</t>
  </si>
  <si>
    <t xml:space="preserve">White, grey, red</t>
  </si>
  <si>
    <t xml:space="preserve">A bit dry, clay</t>
  </si>
  <si>
    <t xml:space="preserve">Red, white, black</t>
  </si>
  <si>
    <t xml:space="preserve">Very sticky, hard clay</t>
  </si>
  <si>
    <t xml:space="preserve">Soft wet clay / silt</t>
  </si>
  <si>
    <t xml:space="preserve">Clay silt</t>
  </si>
  <si>
    <t xml:space="preserve">Brown, some white at bottom</t>
  </si>
  <si>
    <t xml:space="preserve">Hard, bit dry at end</t>
  </si>
  <si>
    <t xml:space="preserve">Grey brown</t>
  </si>
  <si>
    <t xml:space="preserve">Brown grey</t>
  </si>
  <si>
    <t xml:space="preserve">Clay medium hard</t>
  </si>
  <si>
    <t xml:space="preserve">Brown grey w/ bottom 3 cm white</t>
  </si>
  <si>
    <t xml:space="preserve">94-130</t>
  </si>
  <si>
    <t xml:space="preserve">Very hard, dry clay</t>
  </si>
  <si>
    <t xml:space="preserve">Many rocks, clay</t>
  </si>
  <si>
    <t xml:space="preserve">Clay, hard gleying clay</t>
  </si>
  <si>
    <t xml:space="preserve">Firm clay</t>
  </si>
  <si>
    <t xml:space="preserve">Black w/ mottled tan</t>
  </si>
  <si>
    <t xml:space="preserve">Firm clay w/ some sand, rocks</t>
  </si>
  <si>
    <t xml:space="preserve">84-149</t>
  </si>
  <si>
    <t xml:space="preserve">Tannish grey</t>
  </si>
  <si>
    <t xml:space="preserve">sticky clay w/ some sand, rocks</t>
  </si>
  <si>
    <t xml:space="preserve">Wet soft fine clay</t>
  </si>
  <si>
    <t xml:space="preserve">Black, grey, brown, white</t>
  </si>
  <si>
    <t xml:space="preserve">Hard clay, some sand/rocks</t>
  </si>
  <si>
    <t xml:space="preserve">Mottled brown &amp; grey</t>
  </si>
  <si>
    <t xml:space="preserve">Black / tan</t>
  </si>
  <si>
    <t xml:space="preserve">Silty clay</t>
  </si>
  <si>
    <t xml:space="preserve">Brown / black</t>
  </si>
  <si>
    <t xml:space="preserve">Silty clay, some sand</t>
  </si>
  <si>
    <t xml:space="preserve">Silty clay, some sand &amp; roots</t>
  </si>
  <si>
    <t xml:space="preserve">80-141</t>
  </si>
  <si>
    <t xml:space="preserve">Brown, white sand</t>
  </si>
  <si>
    <t xml:space="preserve">Very sandy w/ some clay</t>
  </si>
  <si>
    <t xml:space="preserve">50-63</t>
  </si>
  <si>
    <t xml:space="preserve">63-134</t>
  </si>
  <si>
    <t xml:space="preserve">Very sandy w/ clay</t>
  </si>
  <si>
    <t xml:space="preserve">Sand dominated w/ clay</t>
  </si>
  <si>
    <t xml:space="preserve">91-153</t>
  </si>
  <si>
    <t xml:space="preserve">Clay heavy with some sand</t>
  </si>
  <si>
    <t xml:space="preserve">100-140</t>
  </si>
  <si>
    <t xml:space="preserve">84-186</t>
  </si>
  <si>
    <t xml:space="preserve">Light grey</t>
  </si>
  <si>
    <t xml:space="preserve">50-74</t>
  </si>
  <si>
    <t xml:space="preserve">74-174</t>
  </si>
  <si>
    <t xml:space="preserve">98-180</t>
  </si>
  <si>
    <t xml:space="preserve">Brown / tan</t>
  </si>
  <si>
    <t xml:space="preserve">check</t>
  </si>
  <si>
    <t xml:space="preserve">transect</t>
  </si>
  <si>
    <t xml:space="preserve">large_sound</t>
  </si>
  <si>
    <t xml:space="preserve">large_rotten</t>
  </si>
  <si>
    <t xml:space="preserve">medium</t>
  </si>
  <si>
    <t xml:space="preserve">small</t>
  </si>
  <si>
    <t xml:space="preserve">fine</t>
  </si>
  <si>
    <t xml:space="preserve">remarks</t>
  </si>
  <si>
    <t xml:space="preserve">Baw</t>
  </si>
  <si>
    <t xml:space="preserve">A</t>
  </si>
  <si>
    <t xml:space="preserve">B</t>
  </si>
  <si>
    <t xml:space="preserve">C</t>
  </si>
  <si>
    <t xml:space="preserve">D</t>
  </si>
  <si>
    <t xml:space="preserve">Returned and counted branches along transect B &amp; C (28 May)</t>
  </si>
  <si>
    <t xml:space="preserve">Length of large, sound is 6.5 m; length of large, rotten is 8 m</t>
  </si>
  <si>
    <t xml:space="preserve">Pamorn</t>
  </si>
  <si>
    <t xml:space="preserve">Done poorly, still learning - reasonable numbers, will keep here</t>
  </si>
  <si>
    <t xml:space="preserve">Tree was cut</t>
  </si>
  <si>
    <t xml:space="preserve">Tree was cut and fell on B</t>
  </si>
  <si>
    <t xml:space="preserve">"Large" branch was cut</t>
  </si>
  <si>
    <t xml:space="preserve">"Large" branch is bark</t>
  </si>
  <si>
    <t xml:space="preserve">Tree fell</t>
  </si>
  <si>
    <t xml:space="preserve">Large is tree bark</t>
  </si>
  <si>
    <t xml:space="preserve">Large rotten is bark</t>
  </si>
  <si>
    <t xml:space="preserve">Large is bark</t>
  </si>
  <si>
    <t xml:space="preserve">Bark for big, tree fell for fine</t>
  </si>
  <si>
    <t xml:space="preserve">Bark for big</t>
  </si>
  <si>
    <t xml:space="preserve">Trang </t>
  </si>
  <si>
    <t xml:space="preserve">canopy_start_stop</t>
  </si>
  <si>
    <t xml:space="preserve">percent_canopy</t>
  </si>
  <si>
    <t xml:space="preserve">(2-3.8), (5-12)</t>
  </si>
  <si>
    <t xml:space="preserve">(0-5), (6.5-9.5), (10-12)</t>
  </si>
  <si>
    <t xml:space="preserve">(0-3.6), (4.8-12)</t>
  </si>
  <si>
    <t xml:space="preserve">(0-8.8), (9.8-12)</t>
  </si>
  <si>
    <t xml:space="preserve">(0-3.3), (4.2-6.7), (8.8-12)</t>
  </si>
  <si>
    <t xml:space="preserve">(0-2.1), (2.5-8.5), (11.5-12)</t>
  </si>
  <si>
    <t xml:space="preserve">(0-12)</t>
  </si>
  <si>
    <t xml:space="preserve">(2-4.7), (5.0-7.5)</t>
  </si>
  <si>
    <t xml:space="preserve">(1.6-4.2), (6.8-12)</t>
  </si>
  <si>
    <t xml:space="preserve">(0-1.5), (3.1-12)</t>
  </si>
  <si>
    <t xml:space="preserve">(0-5.7), (6.0-8.9), (10.1-12)</t>
  </si>
  <si>
    <t xml:space="preserve">(0-1.4), (1.6-1.9), (2.5-10.0), (10.4-12)</t>
  </si>
  <si>
    <t xml:space="preserve">(0-6.8), (8.6-12)</t>
  </si>
  <si>
    <t xml:space="preserve">(0-1.8), (2.6-4.5), (5.0-12)</t>
  </si>
  <si>
    <t xml:space="preserve">(0.4-4.0), (5.3-12)</t>
  </si>
  <si>
    <t xml:space="preserve">(0-4.1), (8.5-10.3), (10.7-12)</t>
  </si>
  <si>
    <t xml:space="preserve">(0-6.4), (7.1-12)</t>
  </si>
  <si>
    <t xml:space="preserve">(0-1.8), (6.6-10.7)</t>
  </si>
  <si>
    <t xml:space="preserve">(0-11.1)</t>
  </si>
  <si>
    <t xml:space="preserve">(0-3.8), (4.3-8.2), (8.7-12)</t>
  </si>
  <si>
    <t xml:space="preserve">(0-1.7), (3.8-6.1), (7.8-12)</t>
  </si>
  <si>
    <t xml:space="preserve">Recorded in units of 12 -24 m (converted during data entry)</t>
  </si>
  <si>
    <t xml:space="preserve">(0-3.5), (4.1-5.8), (8.0-12)</t>
  </si>
  <si>
    <t xml:space="preserve">(0-2), (2.3-8.7), (9.5-11.2)</t>
  </si>
  <si>
    <t xml:space="preserve">(0-7.4), (8.5-9.8), (11.5-12)</t>
  </si>
  <si>
    <t xml:space="preserve">Data recorded wrong; corrected with Lick</t>
  </si>
  <si>
    <t xml:space="preserve">(0-4.1), (6.6-12)</t>
  </si>
  <si>
    <t xml:space="preserve">(0-6.5), (6.9-12)</t>
  </si>
  <si>
    <t xml:space="preserve">Data recorded in Transect A line; initially thought not taken</t>
  </si>
  <si>
    <t xml:space="preserve">(0-3.8), (4.8-12)</t>
  </si>
  <si>
    <t xml:space="preserve">(0-1.8), (3.1-12)</t>
  </si>
  <si>
    <t xml:space="preserve">(0-2.6), (5.1-12)</t>
  </si>
  <si>
    <t xml:space="preserve">Recorded presence of water: [A] (5.3-12) [B] (0-7.5)</t>
  </si>
  <si>
    <t xml:space="preserve">(0-6.6), (7.8-8.9), (9.1-12)</t>
  </si>
  <si>
    <t xml:space="preserve">Recorded presence of water: [C] (3.8- 7) [D] (0-3.6)</t>
  </si>
  <si>
    <t xml:space="preserve">(0-1.1), (1.3-2.1), (2.3-4.9), (5.3-12)</t>
  </si>
  <si>
    <t xml:space="preserve">Recorded presence of water: [A] (4.4-7) [B] (1.1-4.6)</t>
  </si>
  <si>
    <t xml:space="preserve">(0-1.4), (1.5-12)</t>
  </si>
  <si>
    <t xml:space="preserve">Recorded presence of water: [C] (1.1-12) [D] (10.3-12)</t>
  </si>
  <si>
    <t xml:space="preserve">(0-2.0), (2.5-3.2), (4.1-12)</t>
  </si>
  <si>
    <t xml:space="preserve">Recorded presence of water: [A] (0-3.0)</t>
  </si>
  <si>
    <t xml:space="preserve">(0-5.7), (6.7-12)</t>
  </si>
  <si>
    <t xml:space="preserve">(0-1.9), (2.2-4.5), (5.1-7.8), (9.1-12)</t>
  </si>
  <si>
    <t xml:space="preserve">(0-8.8), (10.1-12)</t>
  </si>
  <si>
    <t xml:space="preserve">(5.8-12)</t>
  </si>
  <si>
    <t xml:space="preserve">(0-4.2), (4.9-6), (8-12)</t>
  </si>
  <si>
    <t xml:space="preserve">(0-1.9), (2.5-8.1), (10.0-12)</t>
  </si>
  <si>
    <t xml:space="preserve">(0-3.9), (6.8-7.4), (8.1-12)</t>
  </si>
  <si>
    <t xml:space="preserve">(2.4-9.4), (9.5-12)</t>
  </si>
  <si>
    <t xml:space="preserve">(0-1.5), (2-5.4), (6-7.3), (7.5-12)</t>
  </si>
  <si>
    <t xml:space="preserve">(0-1.1), (3.7-12)</t>
  </si>
  <si>
    <t xml:space="preserve">(0-3.1), (3.5-12)</t>
  </si>
  <si>
    <t xml:space="preserve">(0-1.8), (2.1-12)</t>
  </si>
  <si>
    <t xml:space="preserve">(0-6.7), (10.1-12)</t>
  </si>
  <si>
    <t xml:space="preserve">(0-1.8), (2.5-5.7), (6.2-12)</t>
  </si>
  <si>
    <t xml:space="preserve">(0-5.2), (6.4-12)</t>
  </si>
  <si>
    <t xml:space="preserve">(1-3.1), (4.7-12)</t>
  </si>
  <si>
    <t xml:space="preserve">(0-5.8), (7.6-12)</t>
  </si>
  <si>
    <t xml:space="preserve">(0-2.5), (3.5-9.5)</t>
  </si>
  <si>
    <t xml:space="preserve">(0-1.7), (2.2-12)</t>
  </si>
  <si>
    <t xml:space="preserve">(0-1.3), (2.5-12)</t>
  </si>
  <si>
    <t xml:space="preserve">(0-6), (6.2-9.9), (11.1-12)</t>
  </si>
  <si>
    <t xml:space="preserve">(0-8.9)</t>
  </si>
  <si>
    <t xml:space="preserve">(0-6.8), (8.1-9.2)</t>
  </si>
  <si>
    <t xml:space="preserve">(0.9-9.4), (10.2-11.5), (11.8-12)</t>
  </si>
  <si>
    <t xml:space="preserve">(0-6.7), (8.4-9.3), (9.5-12)</t>
  </si>
  <si>
    <t xml:space="preserve">(1.6-9.2), (10.2-11.6), (11.8-12)</t>
  </si>
  <si>
    <t xml:space="preserve">(0-6.5), (8.8-12)</t>
  </si>
  <si>
    <t xml:space="preserve">(0-0.9), (2.8-12)</t>
  </si>
  <si>
    <t xml:space="preserve">(0-2.8), (5.3-12)</t>
  </si>
  <si>
    <t xml:space="preserve">(0-6.3), (7.9-12)</t>
  </si>
  <si>
    <t xml:space="preserve">(0-3.9), (5.8- 9.9), (10.7-12)</t>
  </si>
  <si>
    <t xml:space="preserve">(6.7-12)</t>
  </si>
  <si>
    <t xml:space="preserve">(14.9-16.7), (20.5-23.2)</t>
  </si>
  <si>
    <t xml:space="preserve">(0-3.8), (5.6-7.2), (9.5-12)</t>
  </si>
  <si>
    <t xml:space="preserve">(12-15.8), (18.4-20), (22-24)</t>
  </si>
  <si>
    <t xml:space="preserve">(0-5.8), (7-9.2), (10-12)</t>
  </si>
  <si>
    <t xml:space="preserve">(14.6-18.2), (21.8-24)</t>
  </si>
  <si>
    <t xml:space="preserve">(0-2.7), (6.3-12)</t>
  </si>
  <si>
    <t xml:space="preserve">(12-14), (15.4-16.9),(18.2-24)</t>
  </si>
  <si>
    <t xml:space="preserve">(8.8-12)</t>
  </si>
  <si>
    <t xml:space="preserve">(12-15.8),(20-21.7)</t>
  </si>
  <si>
    <t xml:space="preserve">(1.0-2.4), (3.4-8.7)</t>
  </si>
  <si>
    <t xml:space="preserve">(15-17), (21.4-24)</t>
  </si>
  <si>
    <t xml:space="preserve">(3.2-5.2)</t>
  </si>
  <si>
    <t xml:space="preserve">(15-17.2), (20.8-24)</t>
  </si>
  <si>
    <t xml:space="preserve">(2-5), (6.6-9)</t>
  </si>
  <si>
    <t xml:space="preserve">-</t>
  </si>
  <si>
    <t xml:space="preserve">No canopy</t>
  </si>
  <si>
    <t xml:space="preserve">(7-12)</t>
  </si>
  <si>
    <t xml:space="preserve">(19.2-24)</t>
  </si>
  <si>
    <t xml:space="preserve">(0-2.8), (6.3-9), (10.2-12)</t>
  </si>
  <si>
    <t xml:space="preserve">(16.3-19.7)</t>
  </si>
  <si>
    <t xml:space="preserve">(13.4-14.5)</t>
  </si>
  <si>
    <t xml:space="preserve">(17-19.5)</t>
  </si>
  <si>
    <t xml:space="preserve">(3.0-8.3), (10-12)</t>
  </si>
  <si>
    <t xml:space="preserve">(12-13.3), (14-17.4), (18-24)</t>
  </si>
  <si>
    <t xml:space="preserve">(2-12)</t>
  </si>
  <si>
    <t xml:space="preserve">(12-19.5)</t>
  </si>
  <si>
    <t xml:space="preserve">(1-5), (10-12)</t>
  </si>
  <si>
    <t xml:space="preserve">(12-15.4), (18.3-24)</t>
  </si>
  <si>
    <t xml:space="preserve">(3-8)</t>
  </si>
  <si>
    <t xml:space="preserve">(14-24)</t>
  </si>
  <si>
    <t xml:space="preserve">(5-8)</t>
  </si>
  <si>
    <t xml:space="preserve">(12-16), (20-24)</t>
  </si>
  <si>
    <t xml:space="preserve">(4-11)</t>
  </si>
  <si>
    <t xml:space="preserve">(0-3.3), (5.5-12)</t>
  </si>
  <si>
    <t xml:space="preserve">(13-16), (18-21)</t>
  </si>
  <si>
    <t xml:space="preserve">(0-3), (5-7.7), (9.7-12)</t>
  </si>
  <si>
    <t xml:space="preserve">(12-18.5), (20-24)</t>
  </si>
  <si>
    <t xml:space="preserve">(12-14.4), (15.3-24)</t>
  </si>
  <si>
    <t xml:space="preserve">(1.5-5.2), (8.5-12)</t>
  </si>
  <si>
    <t xml:space="preserve">(12-14), (16.5-20.2), (21.5-24)</t>
  </si>
  <si>
    <t xml:space="preserve">(0.2-4.8), (6.6-12)</t>
  </si>
  <si>
    <t xml:space="preserve">(12-19)</t>
  </si>
  <si>
    <t xml:space="preserve">(4-9.7)</t>
  </si>
  <si>
    <t xml:space="preserve">(12-18.6)</t>
  </si>
  <si>
    <t xml:space="preserve">(0-7.9), (9.4-12)</t>
  </si>
  <si>
    <t xml:space="preserve">(12-24)</t>
  </si>
  <si>
    <t xml:space="preserve">(2.5-7), (8.2-12)</t>
  </si>
  <si>
    <t xml:space="preserve">(12-14), (17-19), (20.5-24)</t>
  </si>
  <si>
    <t xml:space="preserve">(2-4.3), (8.6-12)</t>
  </si>
  <si>
    <t xml:space="preserve">(12-14.8), (18-24)</t>
  </si>
  <si>
    <t xml:space="preserve">(0-1.8), (9.8-12)</t>
  </si>
  <si>
    <t xml:space="preserve">(12-16.8), (20-24)</t>
  </si>
  <si>
    <t xml:space="preserve">(6.10-12)</t>
  </si>
  <si>
    <t xml:space="preserve">(12-21.5)</t>
  </si>
  <si>
    <t xml:space="preserve">(0-4.5)</t>
  </si>
  <si>
    <t xml:space="preserve">(2.4-9.8)</t>
  </si>
  <si>
    <t xml:space="preserve">(23-24)</t>
  </si>
  <si>
    <t xml:space="preserve">(1-2.7), (5-5.6), (7-12)</t>
  </si>
  <si>
    <t xml:space="preserve">(12-14), (17-24)</t>
  </si>
  <si>
    <t xml:space="preserve">(1-4.0)</t>
  </si>
  <si>
    <t xml:space="preserve">(12-19), (21-24)</t>
  </si>
  <si>
    <t xml:space="preserve">(3-6.3), (9.5-12)</t>
  </si>
  <si>
    <t xml:space="preserve">(17-22.7), (12-16)</t>
  </si>
  <si>
    <t xml:space="preserve">(2.5-5), (6-8), (9-12)</t>
  </si>
  <si>
    <t xml:space="preserve">(12-10.5), (18-24)</t>
  </si>
  <si>
    <t xml:space="preserve">(0-2.6), (3.5-12)</t>
  </si>
  <si>
    <t xml:space="preserve">(14.7-22)</t>
  </si>
  <si>
    <t xml:space="preserve">(1-4.8), (5.2-6.7), (10-12)</t>
  </si>
  <si>
    <t xml:space="preserve">(12-22.7)</t>
  </si>
  <si>
    <t xml:space="preserve">(0-6.2), (8.5-12)</t>
  </si>
  <si>
    <t xml:space="preserve">(12-12.5), (14-17), (18-20.8), (22-24)</t>
  </si>
  <si>
    <t xml:space="preserve">(7.5-10)</t>
  </si>
  <si>
    <t xml:space="preserve">(17.4-20.3)</t>
  </si>
  <si>
    <t xml:space="preserve">(6.4-12)</t>
  </si>
  <si>
    <t xml:space="preserve">(12-15.4), (17.4-24)</t>
  </si>
  <si>
    <t xml:space="preserve">(0-6.2), (9-12)</t>
  </si>
  <si>
    <t xml:space="preserve">(12-14.7), (15-24)</t>
  </si>
  <si>
    <t xml:space="preserve">(12-19), (19.7-24)</t>
  </si>
  <si>
    <t xml:space="preserve">(12-17.7), (18.8-24)</t>
  </si>
  <si>
    <t xml:space="preserve">(5-12)</t>
  </si>
  <si>
    <t xml:space="preserve">(0-6.3), (7.7-12)</t>
  </si>
  <si>
    <t xml:space="preserve">(1-5.6), (6.7-10)</t>
  </si>
  <si>
    <t xml:space="preserve">(13.5-24)</t>
  </si>
  <si>
    <t xml:space="preserve">0-2.4, 3.4-6.8</t>
  </si>
  <si>
    <t xml:space="preserve">1-12</t>
  </si>
  <si>
    <t xml:space="preserve">7-8</t>
  </si>
  <si>
    <t xml:space="preserve">2-5, 10-12</t>
  </si>
  <si>
    <t xml:space="preserve">0-12</t>
  </si>
  <si>
    <t xml:space="preserve">0-7, 9-12</t>
  </si>
  <si>
    <t xml:space="preserve">0-6</t>
  </si>
  <si>
    <t xml:space="preserve">0-6, 9-12</t>
  </si>
  <si>
    <t xml:space="preserve">0-3, 5-11</t>
  </si>
  <si>
    <t xml:space="preserve">2-12</t>
  </si>
  <si>
    <t xml:space="preserve">2-9</t>
  </si>
  <si>
    <t xml:space="preserve">2-7, 10-12</t>
  </si>
  <si>
    <t xml:space="preserve">2-3</t>
  </si>
  <si>
    <t xml:space="preserve">2-8</t>
  </si>
  <si>
    <t xml:space="preserve">full_species</t>
  </si>
  <si>
    <t xml:space="preserve">species</t>
  </si>
  <si>
    <t xml:space="preserve">count</t>
  </si>
  <si>
    <t xml:space="preserve">ACIL</t>
  </si>
  <si>
    <t xml:space="preserve">XYGR</t>
  </si>
  <si>
    <t xml:space="preserve">BRSE</t>
  </si>
  <si>
    <t xml:space="preserve">AECO</t>
  </si>
  <si>
    <t xml:space="preserve">ACEB</t>
  </si>
  <si>
    <t xml:space="preserve">RHMU</t>
  </si>
  <si>
    <t xml:space="preserve">BRGY</t>
  </si>
  <si>
    <t xml:space="preserve">UNUN</t>
  </si>
  <si>
    <t xml:space="preserve">LURA</t>
  </si>
  <si>
    <t xml:space="preserve">LR</t>
  </si>
  <si>
    <t xml:space="preserve">AC</t>
  </si>
  <si>
    <t xml:space="preserve">BC</t>
  </si>
  <si>
    <t xml:space="preserve">RM</t>
  </si>
  <si>
    <t xml:space="preserve">RA</t>
  </si>
  <si>
    <t xml:space="preserve">EA</t>
  </si>
  <si>
    <t xml:space="preserve">3a</t>
  </si>
  <si>
    <t xml:space="preserve">XG</t>
  </si>
  <si>
    <t xml:space="preserve">CT</t>
  </si>
  <si>
    <t xml:space="preserve">SOAL</t>
  </si>
  <si>
    <t xml:space="preserve">dbh_cm</t>
  </si>
  <si>
    <t xml:space="preserve">height_m</t>
  </si>
  <si>
    <t xml:space="preserve">base_cm</t>
  </si>
  <si>
    <t xml:space="preserve">status</t>
  </si>
  <si>
    <t xml:space="preserve">AVMA</t>
  </si>
  <si>
    <t xml:space="preserve">Pamom</t>
  </si>
  <si>
    <t xml:space="preserve">DIMA</t>
  </si>
  <si>
    <t xml:space="preserve">MAPS</t>
  </si>
  <si>
    <t xml:space="preserve">Myrmecodia tuberosa</t>
  </si>
  <si>
    <t xml:space="preserve">MYTR</t>
  </si>
  <si>
    <t xml:space="preserve">04/16/17</t>
  </si>
  <si>
    <t xml:space="preserve">04/17/17</t>
  </si>
  <si>
    <t xml:space="preserve">04/18/17</t>
  </si>
  <si>
    <t xml:space="preserve">Many small trees so reduced plot size to 10*5 m</t>
  </si>
  <si>
    <t xml:space="preserve">Recorder</t>
  </si>
  <si>
    <t xml:space="preserve">Checked by</t>
  </si>
  <si>
    <t xml:space="preserve">Entered by</t>
  </si>
  <si>
    <t xml:space="preserve">rich_other_spcs</t>
  </si>
  <si>
    <t xml:space="preserve">BRPA</t>
  </si>
  <si>
    <t xml:space="preserve">Cut stump</t>
  </si>
  <si>
    <t xml:space="preserve">Stem snapped</t>
  </si>
  <si>
    <t xml:space="preserve">Height missing</t>
  </si>
  <si>
    <t xml:space="preserve">Large stump (lightning?)</t>
  </si>
  <si>
    <t xml:space="preserve">Forgot height</t>
  </si>
  <si>
    <t xml:space="preserve">Stem snapped; numerous sprouts</t>
  </si>
  <si>
    <t xml:space="preserve">SCHY</t>
  </si>
  <si>
    <t xml:space="preserve">"See ngam" - might be worth checking this</t>
  </si>
  <si>
    <t xml:space="preserve">Originally entered as 2.8 here (per entry on data sheet, assumed mis-written)</t>
  </si>
  <si>
    <t xml:space="preserve">Stem snapped w/ sprouts</t>
  </si>
  <si>
    <t xml:space="preserve">Stump</t>
  </si>
  <si>
    <t xml:space="preserve">Not cut</t>
  </si>
  <si>
    <t xml:space="preserve">Natural</t>
  </si>
  <si>
    <t xml:space="preserve">Didn't measure base</t>
  </si>
  <si>
    <t xml:space="preserve">Did not measure base</t>
  </si>
  <si>
    <t xml:space="preserve">SOOV</t>
  </si>
  <si>
    <t xml:space="preserve">SOCA</t>
  </si>
  <si>
    <t xml:space="preserve">Sp. A</t>
  </si>
  <si>
    <t xml:space="preserve">Sp. B</t>
  </si>
  <si>
    <t xml:space="preserve">Xylocarpus unknown</t>
  </si>
  <si>
    <t xml:space="preserve">XYUN</t>
  </si>
  <si>
    <t xml:space="preserve">kel: 132</t>
  </si>
  <si>
    <t xml:space="preserve">INBI</t>
  </si>
  <si>
    <t xml:space="preserve">PHPA</t>
  </si>
  <si>
    <t xml:space="preserve">1 frond</t>
  </si>
  <si>
    <t xml:space="preserve">3 fronds</t>
  </si>
  <si>
    <t xml:space="preserve">Sonneratia unknown</t>
  </si>
  <si>
    <t xml:space="preserve">SOUN</t>
  </si>
  <si>
    <t xml:space="preserve">CAER</t>
  </si>
  <si>
    <t xml:space="preserve">7 fronds</t>
  </si>
  <si>
    <t xml:space="preserve">Labelled as “truntum” → “Dton dtoom (JJB)”</t>
  </si>
  <si>
    <t xml:space="preserve">sp.4</t>
  </si>
  <si>
    <t xml:space="preserve">Labelled as “syrip” - likely SOCA</t>
  </si>
  <si>
    <t xml:space="preserve">HELI</t>
  </si>
  <si>
    <t xml:space="preserve">5.2 in dbh, palm</t>
  </si>
  <si>
    <t xml:space="preserve">CYRA</t>
  </si>
  <si>
    <t xml:space="preserve">6.5 in dbh column, palm</t>
  </si>
  <si>
    <t xml:space="preserve">6.3 in dbh, palm</t>
  </si>
  <si>
    <t xml:space="preserve">4 fronds</t>
  </si>
  <si>
    <t xml:space="preserve">6 fronds</t>
  </si>
  <si>
    <t xml:space="preserve">10 fronds</t>
  </si>
  <si>
    <t xml:space="preserve">20 fronds</t>
  </si>
  <si>
    <t xml:space="preserve">30 fronds</t>
  </si>
  <si>
    <t xml:space="preserve">40 fronds</t>
  </si>
  <si>
    <t xml:space="preserve">8 fronds</t>
  </si>
  <si>
    <t xml:space="preserve">Sp.4</t>
  </si>
  <si>
    <t xml:space="preserve">19 fronds</t>
  </si>
  <si>
    <t xml:space="preserve">POPI</t>
  </si>
  <si>
    <t xml:space="preserve">dying</t>
  </si>
  <si>
    <t xml:space="preserve">9 fronds</t>
  </si>
  <si>
    <t xml:space="preserve">11 fronds</t>
  </si>
  <si>
    <t xml:space="preserve">took basal diam</t>
  </si>
  <si>
    <t xml:space="preserve">Nypa - 5 fronds around 6 cm DBH each</t>
  </si>
  <si>
    <t xml:space="preserve">cleaning:</t>
  </si>
  <si>
    <t xml:space="preserve">sps code to sps code (click on b3):</t>
  </si>
  <si>
    <t xml:space="preserve">sps code to full sps (click into b4):</t>
  </si>
</sst>
</file>

<file path=xl/styles.xml><?xml version="1.0" encoding="utf-8"?>
<styleSheet xmlns="http://schemas.openxmlformats.org/spreadsheetml/2006/main">
  <numFmts count="11">
    <numFmt numFmtId="164" formatCode="General"/>
    <numFmt numFmtId="165" formatCode="@"/>
    <numFmt numFmtId="166" formatCode="MM/DD/YY"/>
    <numFmt numFmtId="167" formatCode="0.0000"/>
    <numFmt numFmtId="168" formatCode="#,##0.0000"/>
    <numFmt numFmtId="169" formatCode="DD/MM/YY;@"/>
    <numFmt numFmtId="170" formatCode="0"/>
    <numFmt numFmtId="171" formatCode="0.00"/>
    <numFmt numFmtId="172" formatCode="D\-MMM"/>
    <numFmt numFmtId="173" formatCode="0.0"/>
    <numFmt numFmtId="174" formatCode="M/D/YYYY"/>
  </numFmts>
  <fonts count="11">
    <font>
      <sz val="11"/>
      <color rgb="FF000000"/>
      <name val="Tahoma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name val="Calibri"/>
      <family val="2"/>
      <charset val="1"/>
    </font>
    <font>
      <sz val="14"/>
      <name val="Cordia New"/>
      <family val="2"/>
      <charset val="1"/>
    </font>
    <font>
      <sz val="9"/>
      <color rgb="FF000000"/>
      <name val="Tahoma"/>
      <family val="2"/>
      <charset val="1"/>
    </font>
    <font>
      <sz val="10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200"/>
        <bgColor rgb="FFFFFF0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medium">
        <color rgb="FF4C4C4C"/>
      </left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7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5" fontId="5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6" fontId="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7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6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6" fontId="7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6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6" fontId="4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4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7" fillId="0" borderId="0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7" fillId="0" borderId="0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1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1" fontId="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6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73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1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3" fontId="5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3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3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5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3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3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3" fontId="4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73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72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7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7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colors>
    <indexedColors>
      <rgbColor rgb="FF000000"/>
      <rgbColor rgb="FFFFFFFF"/>
      <rgbColor rgb="FFFF0000"/>
      <rgbColor rgb="FF00FF00"/>
      <rgbColor rgb="FF0000FF"/>
      <rgbColor rgb="FFFFF2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4C4C4C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249"/>
  <sheetViews>
    <sheetView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pane xSplit="1" ySplit="1" topLeftCell="B80" activePane="bottomRight" state="frozen"/>
      <selection pane="topLeft" activeCell="A1" activeCellId="0" sqref="A1"/>
      <selection pane="topRight" activeCell="B1" activeCellId="0" sqref="B1"/>
      <selection pane="bottomLeft" activeCell="A80" activeCellId="0" sqref="A80"/>
      <selection pane="bottomRight" activeCell="C105" activeCellId="0" sqref="C105"/>
    </sheetView>
  </sheetViews>
  <sheetFormatPr defaultRowHeight="13.8" zeroHeight="false" outlineLevelRow="0" outlineLevelCol="0"/>
  <cols>
    <col collapsed="false" customWidth="true" hidden="false" outlineLevel="0" max="2" min="1" style="1" width="9"/>
    <col collapsed="false" customWidth="true" hidden="false" outlineLevel="0" max="3" min="3" style="1" width="64.85"/>
    <col collapsed="false" customWidth="true" hidden="false" outlineLevel="0" max="4" min="4" style="1" width="14.85"/>
    <col collapsed="false" customWidth="true" hidden="false" outlineLevel="0" max="5" min="5" style="1" width="18.02"/>
    <col collapsed="false" customWidth="true" hidden="false" outlineLevel="0" max="6" min="6" style="1" width="9.85"/>
    <col collapsed="false" customWidth="true" hidden="false" outlineLevel="0" max="9" min="7" style="1" width="9"/>
    <col collapsed="false" customWidth="true" hidden="false" outlineLevel="0" max="10" min="10" style="1" width="10.53"/>
    <col collapsed="false" customWidth="true" hidden="false" outlineLevel="0" max="11" min="11" style="1" width="12.55"/>
    <col collapsed="false" customWidth="true" hidden="false" outlineLevel="0" max="12" min="12" style="1" width="59.68"/>
    <col collapsed="false" customWidth="true" hidden="false" outlineLevel="0" max="13" min="13" style="2" width="63.36"/>
    <col collapsed="false" customWidth="true" hidden="false" outlineLevel="0" max="14" min="14" style="2" width="59.09"/>
    <col collapsed="false" customWidth="true" hidden="false" outlineLevel="0" max="15" min="15" style="2" width="36.46"/>
    <col collapsed="false" customWidth="true" hidden="false" outlineLevel="0" max="16" min="16" style="1" width="36.46"/>
    <col collapsed="false" customWidth="true" hidden="false" outlineLevel="0" max="17" min="17" style="3" width="87.02"/>
    <col collapsed="false" customWidth="true" hidden="false" outlineLevel="0" max="18" min="18" style="2" width="42.25"/>
    <col collapsed="false" customWidth="true" hidden="false" outlineLevel="0" max="1018" min="19" style="1" width="9"/>
    <col collapsed="false" customWidth="true" hidden="false" outlineLevel="0" max="1025" min="1019" style="0" width="9"/>
  </cols>
  <sheetData>
    <row r="1" s="2" customFormat="true" ht="13.8" hidden="false" customHeight="false" outlineLevel="0" collapsed="false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5" t="s">
        <v>8</v>
      </c>
      <c r="J1" s="6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7" t="s">
        <v>16</v>
      </c>
      <c r="AME1" s="0"/>
      <c r="AMF1" s="0"/>
      <c r="AMG1" s="0"/>
      <c r="AMH1" s="0"/>
      <c r="AMI1" s="0"/>
      <c r="AMJ1" s="0"/>
    </row>
    <row r="2" customFormat="false" ht="13.8" hidden="false" customHeight="false" outlineLevel="0" collapsed="false">
      <c r="A2" s="2" t="s">
        <v>17</v>
      </c>
      <c r="B2" s="8" t="n">
        <v>42150</v>
      </c>
      <c r="C2" s="2" t="s">
        <v>18</v>
      </c>
      <c r="D2" s="2" t="s">
        <v>19</v>
      </c>
      <c r="E2" s="2" t="s">
        <v>19</v>
      </c>
      <c r="F2" s="2" t="s">
        <v>20</v>
      </c>
      <c r="G2" s="2" t="n">
        <v>1</v>
      </c>
      <c r="H2" s="2" t="n">
        <v>1</v>
      </c>
      <c r="I2" s="9" t="n">
        <v>8.03622611554645</v>
      </c>
      <c r="J2" s="9" t="n">
        <v>98.9533802915835</v>
      </c>
      <c r="K2" s="2" t="s">
        <v>21</v>
      </c>
      <c r="L2" s="2" t="s">
        <v>22</v>
      </c>
      <c r="M2" s="2" t="s">
        <v>23</v>
      </c>
      <c r="N2" s="2" t="s">
        <v>24</v>
      </c>
      <c r="O2" s="2" t="n">
        <v>69</v>
      </c>
      <c r="P2" s="2" t="s">
        <v>25</v>
      </c>
      <c r="Q2" s="10" t="s">
        <v>26</v>
      </c>
      <c r="R2" s="1"/>
    </row>
    <row r="3" customFormat="false" ht="13.8" hidden="false" customHeight="false" outlineLevel="0" collapsed="false">
      <c r="A3" s="2" t="s">
        <v>17</v>
      </c>
      <c r="B3" s="8" t="n">
        <v>42150</v>
      </c>
      <c r="C3" s="2" t="s">
        <v>18</v>
      </c>
      <c r="D3" s="2" t="s">
        <v>19</v>
      </c>
      <c r="E3" s="2" t="s">
        <v>19</v>
      </c>
      <c r="F3" s="2" t="s">
        <v>20</v>
      </c>
      <c r="G3" s="2" t="n">
        <v>1</v>
      </c>
      <c r="H3" s="2" t="n">
        <v>2</v>
      </c>
      <c r="I3" s="9" t="n">
        <v>8.03609046329525</v>
      </c>
      <c r="J3" s="9" t="n">
        <v>98.9536525652877</v>
      </c>
      <c r="K3" s="2" t="s">
        <v>27</v>
      </c>
      <c r="L3" s="2" t="s">
        <v>28</v>
      </c>
      <c r="M3" s="2" t="s">
        <v>29</v>
      </c>
      <c r="N3" s="2" t="s">
        <v>30</v>
      </c>
      <c r="O3" s="2" t="n">
        <f aca="false">O2+25</f>
        <v>94</v>
      </c>
      <c r="P3" s="2" t="s">
        <v>31</v>
      </c>
      <c r="Q3" s="10" t="s">
        <v>32</v>
      </c>
      <c r="R3" s="1"/>
    </row>
    <row r="4" customFormat="false" ht="13.8" hidden="false" customHeight="false" outlineLevel="0" collapsed="false">
      <c r="A4" s="2" t="s">
        <v>17</v>
      </c>
      <c r="B4" s="8" t="n">
        <v>42150</v>
      </c>
      <c r="C4" s="2" t="s">
        <v>18</v>
      </c>
      <c r="D4" s="2" t="s">
        <v>19</v>
      </c>
      <c r="E4" s="2" t="s">
        <v>19</v>
      </c>
      <c r="F4" s="2" t="s">
        <v>20</v>
      </c>
      <c r="G4" s="2" t="n">
        <v>1</v>
      </c>
      <c r="H4" s="2" t="n">
        <v>3</v>
      </c>
      <c r="I4" s="9" t="n">
        <v>8.03600908203993</v>
      </c>
      <c r="J4" s="9" t="n">
        <v>98.953906682146</v>
      </c>
      <c r="K4" s="2" t="s">
        <v>21</v>
      </c>
      <c r="L4" s="2" t="s">
        <v>33</v>
      </c>
      <c r="N4" s="2" t="s">
        <v>34</v>
      </c>
      <c r="O4" s="2" t="n">
        <f aca="false">O3+25</f>
        <v>119</v>
      </c>
      <c r="P4" s="2" t="s">
        <v>35</v>
      </c>
      <c r="Q4" s="10" t="s">
        <v>36</v>
      </c>
      <c r="R4" s="1"/>
    </row>
    <row r="5" customFormat="false" ht="13.8" hidden="false" customHeight="false" outlineLevel="0" collapsed="false">
      <c r="A5" s="2" t="s">
        <v>17</v>
      </c>
      <c r="B5" s="8" t="n">
        <v>42150</v>
      </c>
      <c r="C5" s="2" t="s">
        <v>18</v>
      </c>
      <c r="D5" s="2" t="s">
        <v>19</v>
      </c>
      <c r="E5" s="2" t="s">
        <v>19</v>
      </c>
      <c r="F5" s="2" t="s">
        <v>20</v>
      </c>
      <c r="G5" s="2" t="n">
        <v>1</v>
      </c>
      <c r="H5" s="2" t="n">
        <v>4</v>
      </c>
      <c r="I5" s="9" t="n">
        <v>8.03590959942916</v>
      </c>
      <c r="J5" s="9" t="n">
        <v>98.9540700482334</v>
      </c>
      <c r="K5" s="2" t="s">
        <v>27</v>
      </c>
      <c r="L5" s="2" t="s">
        <v>37</v>
      </c>
      <c r="N5" s="2" t="s">
        <v>34</v>
      </c>
      <c r="O5" s="2" t="n">
        <f aca="false">O4+25</f>
        <v>144</v>
      </c>
      <c r="P5" s="2" t="s">
        <v>35</v>
      </c>
      <c r="Q5" s="10" t="s">
        <v>36</v>
      </c>
      <c r="R5" s="1"/>
    </row>
    <row r="6" customFormat="false" ht="13.8" hidden="false" customHeight="false" outlineLevel="0" collapsed="false">
      <c r="A6" s="2" t="s">
        <v>17</v>
      </c>
      <c r="B6" s="8" t="n">
        <v>42150</v>
      </c>
      <c r="C6" s="2" t="s">
        <v>18</v>
      </c>
      <c r="D6" s="2" t="s">
        <v>19</v>
      </c>
      <c r="E6" s="2" t="s">
        <v>19</v>
      </c>
      <c r="F6" s="2" t="s">
        <v>20</v>
      </c>
      <c r="G6" s="2" t="n">
        <v>1</v>
      </c>
      <c r="H6" s="2" t="n">
        <v>5</v>
      </c>
      <c r="I6" s="9" t="n">
        <v>8.03584629586342</v>
      </c>
      <c r="J6" s="9" t="n">
        <v>98.9542061843819</v>
      </c>
      <c r="K6" s="2" t="s">
        <v>38</v>
      </c>
      <c r="L6" s="2" t="s">
        <v>39</v>
      </c>
      <c r="N6" s="2" t="s">
        <v>34</v>
      </c>
      <c r="O6" s="2" t="n">
        <f aca="false">O5+25</f>
        <v>169</v>
      </c>
      <c r="P6" s="2" t="s">
        <v>35</v>
      </c>
      <c r="Q6" s="10" t="s">
        <v>36</v>
      </c>
      <c r="R6" s="1"/>
    </row>
    <row r="7" s="2" customFormat="true" ht="13.8" hidden="false" customHeight="false" outlineLevel="0" collapsed="false">
      <c r="A7" s="2" t="s">
        <v>17</v>
      </c>
      <c r="B7" s="8" t="n">
        <v>42151</v>
      </c>
      <c r="C7" s="2" t="s">
        <v>40</v>
      </c>
      <c r="D7" s="2" t="s">
        <v>19</v>
      </c>
      <c r="E7" s="2" t="s">
        <v>19</v>
      </c>
      <c r="F7" s="2" t="s">
        <v>20</v>
      </c>
      <c r="G7" s="2" t="n">
        <v>2</v>
      </c>
      <c r="H7" s="2" t="n">
        <v>1</v>
      </c>
      <c r="I7" s="9" t="n">
        <v>8.05802464480267</v>
      </c>
      <c r="J7" s="9" t="n">
        <v>98.9438119478234</v>
      </c>
      <c r="K7" s="2" t="s">
        <v>21</v>
      </c>
      <c r="L7" s="2" t="s">
        <v>22</v>
      </c>
      <c r="M7" s="2" t="s">
        <v>41</v>
      </c>
      <c r="N7" s="2" t="s">
        <v>42</v>
      </c>
      <c r="O7" s="2" t="n">
        <v>23</v>
      </c>
      <c r="P7" s="2" t="s">
        <v>25</v>
      </c>
      <c r="Q7" s="10" t="s">
        <v>43</v>
      </c>
      <c r="AME7" s="0"/>
      <c r="AMF7" s="0"/>
      <c r="AMG7" s="0"/>
      <c r="AMH7" s="0"/>
      <c r="AMI7" s="0"/>
      <c r="AMJ7" s="0"/>
    </row>
    <row r="8" s="2" customFormat="true" ht="13.8" hidden="false" customHeight="false" outlineLevel="0" collapsed="false">
      <c r="A8" s="2" t="s">
        <v>17</v>
      </c>
      <c r="B8" s="8" t="n">
        <v>42151</v>
      </c>
      <c r="C8" s="2" t="s">
        <v>40</v>
      </c>
      <c r="D8" s="2" t="s">
        <v>19</v>
      </c>
      <c r="E8" s="2" t="s">
        <v>19</v>
      </c>
      <c r="F8" s="2" t="s">
        <v>20</v>
      </c>
      <c r="G8" s="2" t="n">
        <v>2</v>
      </c>
      <c r="H8" s="2" t="n">
        <v>2</v>
      </c>
      <c r="I8" s="9" t="n">
        <v>8.05807893533687</v>
      </c>
      <c r="J8" s="9" t="n">
        <v>98.9439390010028</v>
      </c>
      <c r="K8" s="2" t="s">
        <v>21</v>
      </c>
      <c r="L8" s="2" t="s">
        <v>22</v>
      </c>
      <c r="N8" s="2" t="s">
        <v>44</v>
      </c>
      <c r="O8" s="2" t="n">
        <f aca="false">O7+25</f>
        <v>48</v>
      </c>
      <c r="P8" s="2" t="s">
        <v>31</v>
      </c>
      <c r="Q8" s="3"/>
      <c r="AME8" s="0"/>
      <c r="AMF8" s="0"/>
      <c r="AMG8" s="0"/>
      <c r="AMH8" s="0"/>
      <c r="AMI8" s="0"/>
      <c r="AMJ8" s="0"/>
    </row>
    <row r="9" s="2" customFormat="true" ht="13.8" hidden="false" customHeight="false" outlineLevel="0" collapsed="false">
      <c r="A9" s="2" t="s">
        <v>17</v>
      </c>
      <c r="B9" s="8" t="n">
        <v>42151</v>
      </c>
      <c r="C9" s="2" t="s">
        <v>40</v>
      </c>
      <c r="D9" s="2" t="s">
        <v>19</v>
      </c>
      <c r="E9" s="2" t="s">
        <v>19</v>
      </c>
      <c r="F9" s="2" t="s">
        <v>20</v>
      </c>
      <c r="G9" s="2" t="n">
        <v>2</v>
      </c>
      <c r="H9" s="2" t="n">
        <v>3</v>
      </c>
      <c r="I9" s="9" t="n">
        <v>8.05831414744865</v>
      </c>
      <c r="J9" s="9" t="n">
        <v>98.94414771128</v>
      </c>
      <c r="K9" s="2" t="s">
        <v>21</v>
      </c>
      <c r="L9" s="2" t="s">
        <v>22</v>
      </c>
      <c r="N9" s="2" t="s">
        <v>45</v>
      </c>
      <c r="O9" s="2" t="n">
        <f aca="false">O8+25</f>
        <v>73</v>
      </c>
      <c r="P9" s="2" t="s">
        <v>31</v>
      </c>
      <c r="Q9" s="3"/>
      <c r="AME9" s="0"/>
      <c r="AMF9" s="0"/>
      <c r="AMG9" s="0"/>
      <c r="AMH9" s="0"/>
      <c r="AMI9" s="0"/>
      <c r="AMJ9" s="0"/>
    </row>
    <row r="10" s="2" customFormat="true" ht="13.8" hidden="false" customHeight="false" outlineLevel="0" collapsed="false">
      <c r="A10" s="2" t="s">
        <v>17</v>
      </c>
      <c r="B10" s="8" t="n">
        <v>42151</v>
      </c>
      <c r="C10" s="2" t="s">
        <v>40</v>
      </c>
      <c r="D10" s="2" t="s">
        <v>19</v>
      </c>
      <c r="E10" s="2" t="s">
        <v>19</v>
      </c>
      <c r="F10" s="2" t="s">
        <v>20</v>
      </c>
      <c r="G10" s="2" t="n">
        <v>2</v>
      </c>
      <c r="H10" s="2" t="n">
        <v>4</v>
      </c>
      <c r="I10" s="9" t="n">
        <v>8.05830514137564</v>
      </c>
      <c r="J10" s="9" t="n">
        <v>98.9444381370608</v>
      </c>
      <c r="K10" s="2" t="s">
        <v>21</v>
      </c>
      <c r="L10" s="2" t="s">
        <v>22</v>
      </c>
      <c r="N10" s="2" t="s">
        <v>45</v>
      </c>
      <c r="O10" s="2" t="n">
        <f aca="false">O9+25</f>
        <v>98</v>
      </c>
      <c r="P10" s="2" t="s">
        <v>31</v>
      </c>
      <c r="Q10" s="3"/>
      <c r="AME10" s="0"/>
      <c r="AMF10" s="0"/>
      <c r="AMG10" s="0"/>
      <c r="AMH10" s="0"/>
      <c r="AMI10" s="0"/>
      <c r="AMJ10" s="0"/>
    </row>
    <row r="11" s="2" customFormat="true" ht="13.8" hidden="false" customHeight="false" outlineLevel="0" collapsed="false">
      <c r="A11" s="2" t="s">
        <v>17</v>
      </c>
      <c r="B11" s="8" t="n">
        <v>42151</v>
      </c>
      <c r="C11" s="2" t="s">
        <v>40</v>
      </c>
      <c r="D11" s="2" t="s">
        <v>19</v>
      </c>
      <c r="E11" s="2" t="s">
        <v>19</v>
      </c>
      <c r="F11" s="2" t="s">
        <v>20</v>
      </c>
      <c r="G11" s="2" t="n">
        <v>2</v>
      </c>
      <c r="H11" s="2" t="n">
        <v>5</v>
      </c>
      <c r="I11" s="9" t="n">
        <v>8.05841370486154</v>
      </c>
      <c r="J11" s="9" t="n">
        <v>98.9445651830266</v>
      </c>
      <c r="K11" s="2" t="s">
        <v>46</v>
      </c>
      <c r="L11" s="2" t="s">
        <v>22</v>
      </c>
      <c r="N11" s="2" t="s">
        <v>47</v>
      </c>
      <c r="O11" s="2" t="n">
        <f aca="false">O10+25</f>
        <v>123</v>
      </c>
      <c r="P11" s="2" t="s">
        <v>35</v>
      </c>
      <c r="Q11" s="11"/>
      <c r="AME11" s="0"/>
      <c r="AMF11" s="0"/>
      <c r="AMG11" s="0"/>
      <c r="AMH11" s="0"/>
      <c r="AMI11" s="0"/>
      <c r="AMJ11" s="0"/>
    </row>
    <row r="12" customFormat="false" ht="13.8" hidden="false" customHeight="false" outlineLevel="0" collapsed="false">
      <c r="A12" s="2" t="s">
        <v>17</v>
      </c>
      <c r="B12" s="8" t="n">
        <v>42152</v>
      </c>
      <c r="C12" s="2" t="s">
        <v>48</v>
      </c>
      <c r="D12" s="2" t="s">
        <v>19</v>
      </c>
      <c r="E12" s="2" t="s">
        <v>19</v>
      </c>
      <c r="F12" s="2" t="s">
        <v>20</v>
      </c>
      <c r="G12" s="2" t="n">
        <v>3</v>
      </c>
      <c r="H12" s="2" t="n">
        <v>1</v>
      </c>
      <c r="I12" s="9" t="n">
        <v>8.06934131918001</v>
      </c>
      <c r="J12" s="9" t="n">
        <v>98.949383058091</v>
      </c>
      <c r="K12" s="2" t="s">
        <v>21</v>
      </c>
      <c r="L12" s="2" t="s">
        <v>49</v>
      </c>
      <c r="M12" s="2" t="s">
        <v>50</v>
      </c>
      <c r="N12" s="2" t="s">
        <v>51</v>
      </c>
      <c r="O12" s="2" t="n">
        <v>114</v>
      </c>
      <c r="P12" s="2" t="s">
        <v>35</v>
      </c>
      <c r="Q12" s="10" t="s">
        <v>52</v>
      </c>
      <c r="R12" s="1"/>
    </row>
    <row r="13" customFormat="false" ht="13.8" hidden="false" customHeight="false" outlineLevel="0" collapsed="false">
      <c r="A13" s="2" t="s">
        <v>17</v>
      </c>
      <c r="B13" s="8" t="n">
        <v>42152</v>
      </c>
      <c r="C13" s="2" t="s">
        <v>48</v>
      </c>
      <c r="D13" s="2" t="s">
        <v>19</v>
      </c>
      <c r="E13" s="2" t="s">
        <v>19</v>
      </c>
      <c r="F13" s="2" t="s">
        <v>20</v>
      </c>
      <c r="G13" s="2" t="n">
        <v>3</v>
      </c>
      <c r="H13" s="2" t="n">
        <v>2</v>
      </c>
      <c r="I13" s="9" t="n">
        <v>8.0695131750807</v>
      </c>
      <c r="J13" s="9" t="n">
        <v>98.9493104285659</v>
      </c>
      <c r="K13" s="2" t="s">
        <v>21</v>
      </c>
      <c r="N13" s="2" t="s">
        <v>53</v>
      </c>
      <c r="O13" s="2" t="n">
        <f aca="false">O12+25</f>
        <v>139</v>
      </c>
      <c r="P13" s="2" t="s">
        <v>35</v>
      </c>
      <c r="R13" s="1"/>
    </row>
    <row r="14" customFormat="false" ht="13.8" hidden="false" customHeight="false" outlineLevel="0" collapsed="false">
      <c r="A14" s="2" t="s">
        <v>17</v>
      </c>
      <c r="B14" s="8" t="n">
        <v>42152</v>
      </c>
      <c r="C14" s="2" t="s">
        <v>48</v>
      </c>
      <c r="D14" s="2" t="s">
        <v>19</v>
      </c>
      <c r="E14" s="2" t="s">
        <v>19</v>
      </c>
      <c r="F14" s="2" t="s">
        <v>20</v>
      </c>
      <c r="G14" s="2" t="n">
        <v>3</v>
      </c>
      <c r="H14" s="2" t="n">
        <v>3</v>
      </c>
      <c r="I14" s="9" t="n">
        <v>8.06969407423622</v>
      </c>
      <c r="J14" s="9" t="n">
        <v>98.9492196458073</v>
      </c>
      <c r="K14" s="2" t="s">
        <v>21</v>
      </c>
      <c r="N14" s="2" t="s">
        <v>53</v>
      </c>
      <c r="O14" s="2" t="n">
        <f aca="false">O13+25</f>
        <v>164</v>
      </c>
      <c r="P14" s="2" t="s">
        <v>35</v>
      </c>
      <c r="R14" s="1"/>
    </row>
    <row r="15" customFormat="false" ht="13.8" hidden="false" customHeight="false" outlineLevel="0" collapsed="false">
      <c r="A15" s="2" t="s">
        <v>17</v>
      </c>
      <c r="B15" s="8" t="n">
        <v>42152</v>
      </c>
      <c r="C15" s="2" t="s">
        <v>48</v>
      </c>
      <c r="D15" s="2" t="s">
        <v>19</v>
      </c>
      <c r="E15" s="2" t="s">
        <v>19</v>
      </c>
      <c r="F15" s="2" t="s">
        <v>20</v>
      </c>
      <c r="G15" s="2" t="n">
        <v>3</v>
      </c>
      <c r="H15" s="2" t="n">
        <v>4</v>
      </c>
      <c r="I15" s="9" t="n">
        <v>8.06985687217486</v>
      </c>
      <c r="J15" s="9" t="n">
        <v>98.9490471810035</v>
      </c>
      <c r="K15" s="2" t="s">
        <v>21</v>
      </c>
      <c r="N15" s="2" t="s">
        <v>53</v>
      </c>
      <c r="O15" s="2" t="n">
        <f aca="false">O14+25</f>
        <v>189</v>
      </c>
      <c r="P15" s="2" t="s">
        <v>35</v>
      </c>
      <c r="R15" s="1"/>
    </row>
    <row r="16" customFormat="false" ht="13.8" hidden="false" customHeight="false" outlineLevel="0" collapsed="false">
      <c r="A16" s="2" t="s">
        <v>17</v>
      </c>
      <c r="B16" s="8" t="n">
        <v>42152</v>
      </c>
      <c r="C16" s="2" t="s">
        <v>48</v>
      </c>
      <c r="D16" s="2" t="s">
        <v>19</v>
      </c>
      <c r="E16" s="2" t="s">
        <v>19</v>
      </c>
      <c r="F16" s="2" t="s">
        <v>20</v>
      </c>
      <c r="G16" s="2" t="n">
        <v>3</v>
      </c>
      <c r="H16" s="2" t="n">
        <v>5</v>
      </c>
      <c r="I16" s="9" t="n">
        <v>8.0699563638522</v>
      </c>
      <c r="J16" s="9" t="n">
        <v>98.948974560321</v>
      </c>
      <c r="K16" s="2" t="s">
        <v>21</v>
      </c>
      <c r="N16" s="2" t="s">
        <v>53</v>
      </c>
      <c r="O16" s="2" t="n">
        <f aca="false">O15+25</f>
        <v>214</v>
      </c>
      <c r="P16" s="2" t="s">
        <v>35</v>
      </c>
      <c r="R16" s="1"/>
    </row>
    <row r="17" customFormat="false" ht="13.8" hidden="false" customHeight="false" outlineLevel="0" collapsed="false">
      <c r="A17" s="2" t="s">
        <v>17</v>
      </c>
      <c r="B17" s="8" t="n">
        <v>42154</v>
      </c>
      <c r="C17" s="2" t="s">
        <v>54</v>
      </c>
      <c r="D17" s="2" t="s">
        <v>19</v>
      </c>
      <c r="E17" s="2" t="s">
        <v>19</v>
      </c>
      <c r="F17" s="2" t="s">
        <v>20</v>
      </c>
      <c r="G17" s="2" t="n">
        <v>4</v>
      </c>
      <c r="H17" s="2" t="n">
        <v>1</v>
      </c>
      <c r="I17" s="9" t="n">
        <v>8.04104634351756</v>
      </c>
      <c r="J17" s="9" t="n">
        <v>98.9449577852693</v>
      </c>
      <c r="K17" s="2" t="s">
        <v>21</v>
      </c>
      <c r="L17" s="2" t="s">
        <v>55</v>
      </c>
      <c r="M17" s="2" t="s">
        <v>56</v>
      </c>
      <c r="N17" s="2" t="s">
        <v>57</v>
      </c>
      <c r="O17" s="2" t="n">
        <v>94</v>
      </c>
      <c r="P17" s="2" t="s">
        <v>31</v>
      </c>
      <c r="Q17" s="10" t="s">
        <v>58</v>
      </c>
      <c r="R17" s="1"/>
    </row>
    <row r="18" customFormat="false" ht="13.8" hidden="false" customHeight="false" outlineLevel="0" collapsed="false">
      <c r="A18" s="2" t="s">
        <v>17</v>
      </c>
      <c r="B18" s="8" t="n">
        <v>42154</v>
      </c>
      <c r="C18" s="2" t="s">
        <v>54</v>
      </c>
      <c r="D18" s="2" t="s">
        <v>19</v>
      </c>
      <c r="E18" s="2" t="s">
        <v>19</v>
      </c>
      <c r="F18" s="2" t="s">
        <v>20</v>
      </c>
      <c r="G18" s="2" t="n">
        <v>4</v>
      </c>
      <c r="H18" s="2" t="n">
        <v>2</v>
      </c>
      <c r="I18" s="9" t="n">
        <v>8.04093777522255</v>
      </c>
      <c r="J18" s="9" t="n">
        <v>98.9447944430552</v>
      </c>
      <c r="K18" s="2" t="s">
        <v>59</v>
      </c>
      <c r="L18" s="2" t="s">
        <v>55</v>
      </c>
      <c r="N18" s="1"/>
      <c r="O18" s="2" t="n">
        <f aca="false">O17+25</f>
        <v>119</v>
      </c>
      <c r="P18" s="2" t="s">
        <v>31</v>
      </c>
      <c r="Q18" s="10" t="s">
        <v>58</v>
      </c>
      <c r="R18" s="1"/>
    </row>
    <row r="19" customFormat="false" ht="13.8" hidden="false" customHeight="false" outlineLevel="0" collapsed="false">
      <c r="A19" s="2" t="s">
        <v>17</v>
      </c>
      <c r="B19" s="8" t="n">
        <v>42154</v>
      </c>
      <c r="C19" s="2" t="s">
        <v>54</v>
      </c>
      <c r="D19" s="2" t="s">
        <v>19</v>
      </c>
      <c r="E19" s="2" t="s">
        <v>19</v>
      </c>
      <c r="F19" s="2" t="s">
        <v>20</v>
      </c>
      <c r="G19" s="2" t="n">
        <v>4</v>
      </c>
      <c r="H19" s="2" t="n">
        <v>3</v>
      </c>
      <c r="I19" s="9" t="n">
        <v>8.040793022289</v>
      </c>
      <c r="J19" s="9" t="n">
        <v>98.9446129550807</v>
      </c>
      <c r="K19" s="2" t="s">
        <v>21</v>
      </c>
      <c r="L19" s="2" t="s">
        <v>55</v>
      </c>
      <c r="N19" s="1"/>
      <c r="O19" s="2" t="n">
        <f aca="false">O18+25</f>
        <v>144</v>
      </c>
      <c r="P19" s="2" t="s">
        <v>35</v>
      </c>
      <c r="Q19" s="10" t="s">
        <v>58</v>
      </c>
      <c r="R19" s="1"/>
    </row>
    <row r="20" customFormat="false" ht="13.8" hidden="false" customHeight="false" outlineLevel="0" collapsed="false">
      <c r="A20" s="2" t="s">
        <v>17</v>
      </c>
      <c r="B20" s="8" t="n">
        <v>42154</v>
      </c>
      <c r="C20" s="2" t="s">
        <v>54</v>
      </c>
      <c r="D20" s="2" t="s">
        <v>19</v>
      </c>
      <c r="E20" s="2" t="s">
        <v>19</v>
      </c>
      <c r="F20" s="2" t="s">
        <v>20</v>
      </c>
      <c r="G20" s="2" t="n">
        <v>4</v>
      </c>
      <c r="H20" s="2" t="n">
        <v>4</v>
      </c>
      <c r="I20" s="9" t="n">
        <v>8.04077490917648</v>
      </c>
      <c r="J20" s="9" t="n">
        <v>98.9444496007524</v>
      </c>
      <c r="K20" s="2" t="s">
        <v>21</v>
      </c>
      <c r="L20" s="2" t="s">
        <v>55</v>
      </c>
      <c r="N20" s="2" t="s">
        <v>60</v>
      </c>
      <c r="O20" s="2" t="n">
        <f aca="false">O19+25</f>
        <v>169</v>
      </c>
      <c r="P20" s="2" t="s">
        <v>35</v>
      </c>
      <c r="Q20" s="10" t="s">
        <v>58</v>
      </c>
      <c r="R20" s="1"/>
    </row>
    <row r="21" customFormat="false" ht="13.8" hidden="false" customHeight="false" outlineLevel="0" collapsed="false">
      <c r="A21" s="2" t="s">
        <v>17</v>
      </c>
      <c r="B21" s="8" t="n">
        <v>42154</v>
      </c>
      <c r="C21" s="2" t="s">
        <v>54</v>
      </c>
      <c r="D21" s="2" t="s">
        <v>19</v>
      </c>
      <c r="E21" s="2" t="s">
        <v>19</v>
      </c>
      <c r="F21" s="2" t="s">
        <v>20</v>
      </c>
      <c r="G21" s="2" t="n">
        <v>4</v>
      </c>
      <c r="H21" s="2" t="n">
        <v>5</v>
      </c>
      <c r="I21" s="9" t="n">
        <v>8.04061204530986</v>
      </c>
      <c r="J21" s="9" t="n">
        <v>98.9441229094725</v>
      </c>
      <c r="K21" s="2" t="s">
        <v>21</v>
      </c>
      <c r="L21" s="2" t="s">
        <v>55</v>
      </c>
      <c r="N21" s="1"/>
      <c r="O21" s="2" t="n">
        <f aca="false">O20+25</f>
        <v>194</v>
      </c>
      <c r="P21" s="2" t="s">
        <v>35</v>
      </c>
      <c r="Q21" s="10" t="s">
        <v>58</v>
      </c>
      <c r="R21" s="1"/>
    </row>
    <row r="22" customFormat="false" ht="13.8" hidden="false" customHeight="false" outlineLevel="0" collapsed="false">
      <c r="A22" s="2" t="s">
        <v>17</v>
      </c>
      <c r="B22" s="8" t="n">
        <v>42155</v>
      </c>
      <c r="C22" s="2" t="s">
        <v>61</v>
      </c>
      <c r="D22" s="2" t="s">
        <v>19</v>
      </c>
      <c r="E22" s="2" t="s">
        <v>19</v>
      </c>
      <c r="F22" s="2" t="s">
        <v>20</v>
      </c>
      <c r="G22" s="2" t="n">
        <v>5</v>
      </c>
      <c r="H22" s="2" t="n">
        <v>1</v>
      </c>
      <c r="I22" s="9" t="n">
        <v>8.04364322916019</v>
      </c>
      <c r="J22" s="9" t="n">
        <v>98.9514463755976</v>
      </c>
      <c r="K22" s="2" t="s">
        <v>21</v>
      </c>
      <c r="L22" s="2" t="s">
        <v>62</v>
      </c>
      <c r="M22" s="2" t="s">
        <v>63</v>
      </c>
      <c r="N22" s="2" t="s">
        <v>64</v>
      </c>
      <c r="O22" s="2" t="n">
        <v>239</v>
      </c>
      <c r="P22" s="2" t="s">
        <v>35</v>
      </c>
      <c r="Q22" s="10" t="s">
        <v>65</v>
      </c>
      <c r="R22" s="1"/>
    </row>
    <row r="23" customFormat="false" ht="13.8" hidden="false" customHeight="false" outlineLevel="0" collapsed="false">
      <c r="A23" s="2" t="s">
        <v>17</v>
      </c>
      <c r="B23" s="8" t="n">
        <v>42155</v>
      </c>
      <c r="C23" s="2" t="s">
        <v>61</v>
      </c>
      <c r="D23" s="2" t="s">
        <v>19</v>
      </c>
      <c r="E23" s="2" t="s">
        <v>19</v>
      </c>
      <c r="F23" s="2" t="s">
        <v>20</v>
      </c>
      <c r="G23" s="2" t="n">
        <v>5</v>
      </c>
      <c r="H23" s="2" t="n">
        <v>2</v>
      </c>
      <c r="I23" s="9" t="n">
        <v>8.04376080496007</v>
      </c>
      <c r="J23" s="9" t="n">
        <v>98.9513102299448</v>
      </c>
      <c r="K23" s="2" t="s">
        <v>21</v>
      </c>
      <c r="L23" s="2" t="s">
        <v>62</v>
      </c>
      <c r="M23" s="2" t="s">
        <v>63</v>
      </c>
      <c r="N23" s="1"/>
      <c r="O23" s="2" t="n">
        <f aca="false">O22+25</f>
        <v>264</v>
      </c>
      <c r="P23" s="2" t="s">
        <v>35</v>
      </c>
      <c r="R23" s="1"/>
    </row>
    <row r="24" customFormat="false" ht="13.8" hidden="false" customHeight="false" outlineLevel="0" collapsed="false">
      <c r="A24" s="2" t="s">
        <v>17</v>
      </c>
      <c r="B24" s="8" t="n">
        <v>42155</v>
      </c>
      <c r="C24" s="2" t="s">
        <v>61</v>
      </c>
      <c r="D24" s="2" t="s">
        <v>19</v>
      </c>
      <c r="E24" s="2" t="s">
        <v>19</v>
      </c>
      <c r="F24" s="2" t="s">
        <v>20</v>
      </c>
      <c r="G24" s="2" t="n">
        <v>5</v>
      </c>
      <c r="H24" s="2" t="n">
        <v>3</v>
      </c>
      <c r="I24" s="9" t="n">
        <v>8.04385123872333</v>
      </c>
      <c r="J24" s="9" t="n">
        <v>98.9511287102294</v>
      </c>
      <c r="K24" s="2" t="s">
        <v>21</v>
      </c>
      <c r="L24" s="2" t="s">
        <v>62</v>
      </c>
      <c r="M24" s="2" t="s">
        <v>63</v>
      </c>
      <c r="N24" s="1"/>
      <c r="O24" s="2" t="n">
        <f aca="false">O23+25</f>
        <v>289</v>
      </c>
      <c r="P24" s="2" t="s">
        <v>35</v>
      </c>
      <c r="R24" s="1"/>
    </row>
    <row r="25" customFormat="false" ht="13.8" hidden="false" customHeight="false" outlineLevel="0" collapsed="false">
      <c r="A25" s="2" t="s">
        <v>17</v>
      </c>
      <c r="B25" s="8" t="n">
        <v>42155</v>
      </c>
      <c r="C25" s="2" t="s">
        <v>61</v>
      </c>
      <c r="D25" s="2" t="s">
        <v>19</v>
      </c>
      <c r="E25" s="2" t="s">
        <v>19</v>
      </c>
      <c r="F25" s="2" t="s">
        <v>20</v>
      </c>
      <c r="G25" s="2" t="n">
        <v>5</v>
      </c>
      <c r="H25" s="2" t="n">
        <v>4</v>
      </c>
      <c r="I25" s="9" t="n">
        <v>8.04393262362213</v>
      </c>
      <c r="J25" s="9" t="n">
        <v>98.9509199651773</v>
      </c>
      <c r="K25" s="2" t="s">
        <v>21</v>
      </c>
      <c r="L25" s="2" t="s">
        <v>62</v>
      </c>
      <c r="M25" s="2" t="s">
        <v>63</v>
      </c>
      <c r="N25" s="2" t="s">
        <v>66</v>
      </c>
      <c r="O25" s="2" t="n">
        <f aca="false">O24+25</f>
        <v>314</v>
      </c>
      <c r="P25" s="2" t="s">
        <v>35</v>
      </c>
      <c r="R25" s="1"/>
    </row>
    <row r="26" customFormat="false" ht="13.8" hidden="false" customHeight="false" outlineLevel="0" collapsed="false">
      <c r="A26" s="2" t="s">
        <v>17</v>
      </c>
      <c r="B26" s="8" t="n">
        <v>42155</v>
      </c>
      <c r="C26" s="2" t="s">
        <v>61</v>
      </c>
      <c r="D26" s="2" t="s">
        <v>19</v>
      </c>
      <c r="E26" s="2" t="s">
        <v>19</v>
      </c>
      <c r="F26" s="2" t="s">
        <v>20</v>
      </c>
      <c r="G26" s="2" t="n">
        <v>5</v>
      </c>
      <c r="H26" s="2" t="n">
        <v>5</v>
      </c>
      <c r="I26" s="9" t="n">
        <v>8.04402305394546</v>
      </c>
      <c r="J26" s="9" t="n">
        <v>98.95071121895</v>
      </c>
      <c r="K26" s="2" t="s">
        <v>21</v>
      </c>
      <c r="L26" s="2" t="s">
        <v>67</v>
      </c>
      <c r="M26" s="2" t="s">
        <v>68</v>
      </c>
      <c r="N26" s="1"/>
      <c r="O26" s="2" t="n">
        <f aca="false">O25+25</f>
        <v>339</v>
      </c>
      <c r="P26" s="2" t="s">
        <v>35</v>
      </c>
      <c r="Q26" s="10" t="s">
        <v>69</v>
      </c>
      <c r="R26" s="1"/>
    </row>
    <row r="27" customFormat="false" ht="13.8" hidden="false" customHeight="false" outlineLevel="0" collapsed="false">
      <c r="A27" s="2" t="s">
        <v>17</v>
      </c>
      <c r="B27" s="8" t="n">
        <v>42156</v>
      </c>
      <c r="C27" s="2" t="s">
        <v>70</v>
      </c>
      <c r="D27" s="2" t="s">
        <v>19</v>
      </c>
      <c r="E27" s="2" t="s">
        <v>19</v>
      </c>
      <c r="F27" s="2" t="s">
        <v>20</v>
      </c>
      <c r="G27" s="2" t="n">
        <v>6</v>
      </c>
      <c r="H27" s="2" t="n">
        <v>1</v>
      </c>
      <c r="I27" s="9" t="n">
        <v>8.05758208795269</v>
      </c>
      <c r="J27" s="9" t="n">
        <v>98.9489670355763</v>
      </c>
      <c r="K27" s="2" t="s">
        <v>21</v>
      </c>
      <c r="L27" s="2" t="s">
        <v>71</v>
      </c>
      <c r="M27" s="2" t="s">
        <v>72</v>
      </c>
      <c r="N27" s="2" t="s">
        <v>73</v>
      </c>
      <c r="O27" s="2" t="n">
        <v>360</v>
      </c>
      <c r="P27" s="2" t="s">
        <v>35</v>
      </c>
      <c r="R27" s="1"/>
    </row>
    <row r="28" customFormat="false" ht="13.8" hidden="false" customHeight="false" outlineLevel="0" collapsed="false">
      <c r="A28" s="2" t="s">
        <v>17</v>
      </c>
      <c r="B28" s="8" t="n">
        <v>42156</v>
      </c>
      <c r="C28" s="2" t="s">
        <v>70</v>
      </c>
      <c r="D28" s="2" t="s">
        <v>19</v>
      </c>
      <c r="E28" s="2" t="s">
        <v>19</v>
      </c>
      <c r="F28" s="2" t="s">
        <v>20</v>
      </c>
      <c r="G28" s="2" t="n">
        <v>6</v>
      </c>
      <c r="H28" s="2" t="n">
        <v>2</v>
      </c>
      <c r="I28" s="9" t="n">
        <v>8.05774492319686</v>
      </c>
      <c r="J28" s="9" t="n">
        <v>98.9490940757523</v>
      </c>
      <c r="K28" s="2" t="s">
        <v>21</v>
      </c>
      <c r="N28" s="2" t="s">
        <v>73</v>
      </c>
      <c r="O28" s="2" t="n">
        <f aca="false">O27+25</f>
        <v>385</v>
      </c>
      <c r="P28" s="2" t="s">
        <v>35</v>
      </c>
      <c r="R28" s="1"/>
    </row>
    <row r="29" customFormat="false" ht="13.8" hidden="false" customHeight="false" outlineLevel="0" collapsed="false">
      <c r="A29" s="2" t="s">
        <v>17</v>
      </c>
      <c r="B29" s="8" t="n">
        <v>42156</v>
      </c>
      <c r="C29" s="2" t="s">
        <v>70</v>
      </c>
      <c r="D29" s="2" t="s">
        <v>19</v>
      </c>
      <c r="E29" s="2" t="s">
        <v>19</v>
      </c>
      <c r="F29" s="2" t="s">
        <v>20</v>
      </c>
      <c r="G29" s="2" t="n">
        <v>6</v>
      </c>
      <c r="H29" s="2" t="n">
        <v>3</v>
      </c>
      <c r="I29" s="9" t="n">
        <v>8.05782634192896</v>
      </c>
      <c r="J29" s="9" t="n">
        <v>98.9491666716353</v>
      </c>
      <c r="K29" s="2" t="s">
        <v>21</v>
      </c>
      <c r="N29" s="2" t="s">
        <v>73</v>
      </c>
      <c r="O29" s="2" t="n">
        <f aca="false">O28+25</f>
        <v>410</v>
      </c>
      <c r="P29" s="2" t="s">
        <v>35</v>
      </c>
      <c r="R29" s="1"/>
    </row>
    <row r="30" customFormat="false" ht="13.8" hidden="false" customHeight="false" outlineLevel="0" collapsed="false">
      <c r="A30" s="2" t="s">
        <v>17</v>
      </c>
      <c r="B30" s="8" t="n">
        <v>42156</v>
      </c>
      <c r="C30" s="2" t="s">
        <v>70</v>
      </c>
      <c r="D30" s="2" t="s">
        <v>19</v>
      </c>
      <c r="E30" s="2" t="s">
        <v>19</v>
      </c>
      <c r="F30" s="2" t="s">
        <v>20</v>
      </c>
      <c r="G30" s="2" t="n">
        <v>6</v>
      </c>
      <c r="H30" s="2" t="n">
        <v>4</v>
      </c>
      <c r="I30" s="9" t="n">
        <v>8.05814296224768</v>
      </c>
      <c r="J30" s="9" t="n">
        <v>98.9493844504671</v>
      </c>
      <c r="K30" s="2" t="s">
        <v>59</v>
      </c>
      <c r="N30" s="2" t="s">
        <v>74</v>
      </c>
      <c r="O30" s="2" t="n">
        <f aca="false">O29+25</f>
        <v>435</v>
      </c>
      <c r="P30" s="2" t="s">
        <v>35</v>
      </c>
      <c r="R30" s="1"/>
    </row>
    <row r="31" customFormat="false" ht="13.8" hidden="false" customHeight="false" outlineLevel="0" collapsed="false">
      <c r="A31" s="2" t="s">
        <v>17</v>
      </c>
      <c r="B31" s="8" t="n">
        <v>42156</v>
      </c>
      <c r="C31" s="2" t="s">
        <v>70</v>
      </c>
      <c r="D31" s="2" t="s">
        <v>19</v>
      </c>
      <c r="E31" s="2" t="s">
        <v>19</v>
      </c>
      <c r="F31" s="2" t="s">
        <v>20</v>
      </c>
      <c r="G31" s="2" t="n">
        <v>6</v>
      </c>
      <c r="H31" s="2" t="n">
        <v>5</v>
      </c>
      <c r="I31" s="9" t="n">
        <v>8.05829674960013</v>
      </c>
      <c r="J31" s="9" t="n">
        <v>98.9494933405704</v>
      </c>
      <c r="K31" s="2" t="s">
        <v>59</v>
      </c>
      <c r="L31" s="2" t="s">
        <v>75</v>
      </c>
      <c r="N31" s="2" t="s">
        <v>73</v>
      </c>
      <c r="O31" s="2" t="n">
        <f aca="false">O30+25</f>
        <v>460</v>
      </c>
      <c r="P31" s="2" t="s">
        <v>35</v>
      </c>
      <c r="Q31" s="10" t="s">
        <v>76</v>
      </c>
      <c r="R31" s="1"/>
    </row>
    <row r="32" customFormat="false" ht="13.8" hidden="false" customHeight="false" outlineLevel="0" collapsed="false">
      <c r="A32" s="2" t="s">
        <v>17</v>
      </c>
      <c r="B32" s="8" t="n">
        <v>42157</v>
      </c>
      <c r="C32" s="2" t="s">
        <v>77</v>
      </c>
      <c r="D32" s="2" t="s">
        <v>19</v>
      </c>
      <c r="E32" s="2" t="s">
        <v>19</v>
      </c>
      <c r="F32" s="2" t="s">
        <v>20</v>
      </c>
      <c r="G32" s="2" t="n">
        <v>7</v>
      </c>
      <c r="H32" s="2" t="n">
        <v>1</v>
      </c>
      <c r="I32" s="9" t="n">
        <v>8.04350806130047</v>
      </c>
      <c r="J32" s="9" t="n">
        <v>98.9560204129313</v>
      </c>
      <c r="K32" s="2" t="s">
        <v>78</v>
      </c>
      <c r="L32" s="2" t="s">
        <v>22</v>
      </c>
      <c r="M32" s="2" t="s">
        <v>79</v>
      </c>
      <c r="N32" s="2" t="s">
        <v>80</v>
      </c>
      <c r="O32" s="2" t="n">
        <v>32</v>
      </c>
      <c r="P32" s="2" t="s">
        <v>25</v>
      </c>
      <c r="Q32" s="10" t="s">
        <v>81</v>
      </c>
      <c r="R32" s="1"/>
    </row>
    <row r="33" customFormat="false" ht="13.8" hidden="false" customHeight="false" outlineLevel="0" collapsed="false">
      <c r="A33" s="2" t="s">
        <v>17</v>
      </c>
      <c r="B33" s="8" t="n">
        <v>42157</v>
      </c>
      <c r="C33" s="2" t="s">
        <v>77</v>
      </c>
      <c r="D33" s="2" t="s">
        <v>19</v>
      </c>
      <c r="E33" s="2" t="s">
        <v>19</v>
      </c>
      <c r="F33" s="2" t="s">
        <v>20</v>
      </c>
      <c r="G33" s="2" t="n">
        <v>7</v>
      </c>
      <c r="H33" s="1" t="n">
        <v>2</v>
      </c>
      <c r="I33" s="9" t="n">
        <v>8.04348094602861</v>
      </c>
      <c r="J33" s="9" t="n">
        <v>98.9562200755042</v>
      </c>
      <c r="K33" s="2" t="s">
        <v>82</v>
      </c>
      <c r="L33" s="2" t="s">
        <v>22</v>
      </c>
      <c r="N33" s="2" t="s">
        <v>80</v>
      </c>
      <c r="O33" s="1" t="n">
        <f aca="false">O32+25</f>
        <v>57</v>
      </c>
      <c r="P33" s="1" t="s">
        <v>31</v>
      </c>
      <c r="Q33" s="3" t="s">
        <v>83</v>
      </c>
      <c r="R33" s="1"/>
    </row>
    <row r="34" customFormat="false" ht="13.8" hidden="false" customHeight="false" outlineLevel="0" collapsed="false">
      <c r="A34" s="2" t="s">
        <v>17</v>
      </c>
      <c r="B34" s="8" t="n">
        <v>42157</v>
      </c>
      <c r="C34" s="2" t="s">
        <v>77</v>
      </c>
      <c r="D34" s="2" t="s">
        <v>19</v>
      </c>
      <c r="E34" s="2" t="s">
        <v>19</v>
      </c>
      <c r="F34" s="2" t="s">
        <v>20</v>
      </c>
      <c r="G34" s="2" t="n">
        <v>7</v>
      </c>
      <c r="H34" s="1" t="n">
        <v>3</v>
      </c>
      <c r="I34" s="9" t="n">
        <v>8.04346288100298</v>
      </c>
      <c r="J34" s="9" t="n">
        <v>98.9564651142763</v>
      </c>
      <c r="K34" s="2" t="s">
        <v>78</v>
      </c>
      <c r="L34" s="2" t="s">
        <v>22</v>
      </c>
      <c r="N34" s="2" t="s">
        <v>80</v>
      </c>
      <c r="O34" s="1" t="n">
        <f aca="false">O33+25</f>
        <v>82</v>
      </c>
      <c r="P34" s="1" t="s">
        <v>35</v>
      </c>
      <c r="Q34" s="3" t="s">
        <v>84</v>
      </c>
      <c r="R34" s="1"/>
    </row>
    <row r="35" customFormat="false" ht="13.8" hidden="false" customHeight="false" outlineLevel="0" collapsed="false">
      <c r="A35" s="2" t="s">
        <v>17</v>
      </c>
      <c r="B35" s="8" t="n">
        <v>42157</v>
      </c>
      <c r="C35" s="2" t="s">
        <v>77</v>
      </c>
      <c r="D35" s="2" t="s">
        <v>19</v>
      </c>
      <c r="E35" s="2" t="s">
        <v>19</v>
      </c>
      <c r="F35" s="2" t="s">
        <v>20</v>
      </c>
      <c r="G35" s="2" t="n">
        <v>7</v>
      </c>
      <c r="H35" s="2" t="n">
        <v>4</v>
      </c>
      <c r="I35" s="9" t="n">
        <v>8.04341766966082</v>
      </c>
      <c r="J35" s="9" t="n">
        <v>98.9566194015335</v>
      </c>
      <c r="K35" s="2" t="s">
        <v>85</v>
      </c>
      <c r="L35" s="2" t="s">
        <v>86</v>
      </c>
      <c r="M35" s="2" t="s">
        <v>87</v>
      </c>
      <c r="N35" s="2" t="s">
        <v>88</v>
      </c>
      <c r="O35" s="2" t="n">
        <f aca="false">O34+25</f>
        <v>107</v>
      </c>
      <c r="P35" s="2" t="s">
        <v>35</v>
      </c>
      <c r="Q35" s="10" t="s">
        <v>83</v>
      </c>
      <c r="R35" s="1"/>
    </row>
    <row r="36" customFormat="false" ht="13.8" hidden="false" customHeight="false" outlineLevel="0" collapsed="false">
      <c r="A36" s="2" t="s">
        <v>17</v>
      </c>
      <c r="B36" s="8" t="n">
        <v>42157</v>
      </c>
      <c r="C36" s="2" t="s">
        <v>77</v>
      </c>
      <c r="D36" s="2" t="s">
        <v>19</v>
      </c>
      <c r="E36" s="2" t="s">
        <v>19</v>
      </c>
      <c r="F36" s="2" t="s">
        <v>20</v>
      </c>
      <c r="G36" s="2" t="n">
        <v>7</v>
      </c>
      <c r="H36" s="1" t="n">
        <v>5</v>
      </c>
      <c r="I36" s="9" t="n">
        <v>8.04333629043102</v>
      </c>
      <c r="J36" s="9" t="n">
        <v>98.9569098241206</v>
      </c>
      <c r="K36" s="2" t="s">
        <v>89</v>
      </c>
      <c r="L36" s="2" t="s">
        <v>90</v>
      </c>
      <c r="N36" s="2" t="s">
        <v>80</v>
      </c>
      <c r="O36" s="1" t="n">
        <f aca="false">O35+25</f>
        <v>132</v>
      </c>
      <c r="P36" s="1" t="s">
        <v>35</v>
      </c>
      <c r="Q36" s="3" t="s">
        <v>84</v>
      </c>
      <c r="R36" s="1"/>
    </row>
    <row r="37" customFormat="false" ht="13.8" hidden="false" customHeight="false" outlineLevel="0" collapsed="false">
      <c r="A37" s="2" t="s">
        <v>91</v>
      </c>
      <c r="B37" s="8" t="n">
        <v>42177</v>
      </c>
      <c r="C37" s="2" t="s">
        <v>92</v>
      </c>
      <c r="D37" s="2" t="s">
        <v>19</v>
      </c>
      <c r="E37" s="2" t="s">
        <v>19</v>
      </c>
      <c r="F37" s="2" t="s">
        <v>20</v>
      </c>
      <c r="G37" s="2" t="n">
        <v>1</v>
      </c>
      <c r="H37" s="2" t="n">
        <v>1</v>
      </c>
      <c r="I37" s="9" t="n">
        <v>8.4487640620251</v>
      </c>
      <c r="J37" s="9" t="n">
        <v>100.157240830522</v>
      </c>
      <c r="K37" s="2" t="s">
        <v>89</v>
      </c>
      <c r="L37" s="2" t="s">
        <v>22</v>
      </c>
      <c r="M37" s="2" t="s">
        <v>93</v>
      </c>
      <c r="N37" s="2" t="s">
        <v>30</v>
      </c>
      <c r="O37" s="2" t="n">
        <v>1125</v>
      </c>
      <c r="P37" s="2" t="s">
        <v>35</v>
      </c>
      <c r="Q37" s="10" t="s">
        <v>94</v>
      </c>
      <c r="R37" s="1"/>
    </row>
    <row r="38" customFormat="false" ht="13.8" hidden="false" customHeight="false" outlineLevel="0" collapsed="false">
      <c r="A38" s="2" t="s">
        <v>91</v>
      </c>
      <c r="B38" s="8" t="n">
        <v>42177</v>
      </c>
      <c r="C38" s="2" t="s">
        <v>92</v>
      </c>
      <c r="D38" s="2" t="s">
        <v>19</v>
      </c>
      <c r="E38" s="2" t="s">
        <v>19</v>
      </c>
      <c r="F38" s="2" t="s">
        <v>20</v>
      </c>
      <c r="G38" s="2" t="n">
        <v>1</v>
      </c>
      <c r="H38" s="2" t="n">
        <v>2</v>
      </c>
      <c r="I38" s="9" t="n">
        <v>8.44867295599225</v>
      </c>
      <c r="J38" s="9" t="n">
        <v>100.157467631476</v>
      </c>
      <c r="K38" s="2" t="s">
        <v>89</v>
      </c>
      <c r="L38" s="2" t="s">
        <v>22</v>
      </c>
      <c r="M38" s="2" t="s">
        <v>93</v>
      </c>
      <c r="N38" s="2" t="s">
        <v>95</v>
      </c>
      <c r="O38" s="2" t="n">
        <f aca="false">O37+25</f>
        <v>1150</v>
      </c>
      <c r="P38" s="2" t="s">
        <v>35</v>
      </c>
      <c r="Q38" s="10" t="s">
        <v>94</v>
      </c>
      <c r="R38" s="1"/>
    </row>
    <row r="39" customFormat="false" ht="13.8" hidden="false" customHeight="false" outlineLevel="0" collapsed="false">
      <c r="A39" s="2" t="s">
        <v>91</v>
      </c>
      <c r="B39" s="8" t="n">
        <v>42177</v>
      </c>
      <c r="C39" s="2" t="s">
        <v>92</v>
      </c>
      <c r="D39" s="2" t="s">
        <v>19</v>
      </c>
      <c r="E39" s="2" t="s">
        <v>19</v>
      </c>
      <c r="F39" s="2" t="s">
        <v>20</v>
      </c>
      <c r="G39" s="2" t="n">
        <v>1</v>
      </c>
      <c r="H39" s="2" t="n">
        <v>3</v>
      </c>
      <c r="I39" s="9" t="n">
        <v>8.4485909738873</v>
      </c>
      <c r="J39" s="9" t="n">
        <v>100.157667210821</v>
      </c>
      <c r="K39" s="2" t="s">
        <v>89</v>
      </c>
      <c r="L39" s="2" t="s">
        <v>22</v>
      </c>
      <c r="M39" s="2" t="s">
        <v>93</v>
      </c>
      <c r="N39" s="2" t="s">
        <v>30</v>
      </c>
      <c r="O39" s="2" t="n">
        <f aca="false">O38+25</f>
        <v>1175</v>
      </c>
      <c r="P39" s="2" t="s">
        <v>35</v>
      </c>
      <c r="Q39" s="10" t="s">
        <v>94</v>
      </c>
      <c r="R39" s="1"/>
    </row>
    <row r="40" customFormat="false" ht="13.8" hidden="false" customHeight="false" outlineLevel="0" collapsed="false">
      <c r="A40" s="2" t="s">
        <v>91</v>
      </c>
      <c r="B40" s="8" t="n">
        <v>42177</v>
      </c>
      <c r="C40" s="2" t="s">
        <v>92</v>
      </c>
      <c r="D40" s="2" t="s">
        <v>19</v>
      </c>
      <c r="E40" s="2" t="s">
        <v>19</v>
      </c>
      <c r="F40" s="2" t="s">
        <v>20</v>
      </c>
      <c r="G40" s="2" t="n">
        <v>1</v>
      </c>
      <c r="H40" s="2" t="n">
        <v>4</v>
      </c>
      <c r="I40" s="9" t="n">
        <v>8.44858131278777</v>
      </c>
      <c r="J40" s="9" t="n">
        <v>100.157876088658</v>
      </c>
      <c r="K40" s="2" t="s">
        <v>89</v>
      </c>
      <c r="L40" s="2" t="s">
        <v>22</v>
      </c>
      <c r="M40" s="2" t="s">
        <v>93</v>
      </c>
      <c r="N40" s="2" t="s">
        <v>96</v>
      </c>
      <c r="O40" s="2" t="n">
        <f aca="false">O39+25</f>
        <v>1200</v>
      </c>
      <c r="P40" s="2" t="s">
        <v>35</v>
      </c>
      <c r="Q40" s="10" t="s">
        <v>94</v>
      </c>
      <c r="R40" s="1"/>
    </row>
    <row r="41" customFormat="false" ht="13.8" hidden="false" customHeight="false" outlineLevel="0" collapsed="false">
      <c r="A41" s="2" t="s">
        <v>91</v>
      </c>
      <c r="B41" s="8" t="n">
        <v>42177</v>
      </c>
      <c r="C41" s="2" t="s">
        <v>92</v>
      </c>
      <c r="D41" s="2" t="s">
        <v>19</v>
      </c>
      <c r="E41" s="2" t="s">
        <v>19</v>
      </c>
      <c r="F41" s="2" t="s">
        <v>20</v>
      </c>
      <c r="G41" s="2" t="n">
        <v>1</v>
      </c>
      <c r="H41" s="2" t="n">
        <v>5</v>
      </c>
      <c r="I41" s="9" t="n">
        <v>8.44850821282634</v>
      </c>
      <c r="J41" s="9" t="n">
        <v>100.158130191709</v>
      </c>
      <c r="K41" s="2" t="s">
        <v>89</v>
      </c>
      <c r="L41" s="2" t="s">
        <v>22</v>
      </c>
      <c r="M41" s="2" t="s">
        <v>93</v>
      </c>
      <c r="N41" s="2" t="s">
        <v>97</v>
      </c>
      <c r="O41" s="2" t="n">
        <f aca="false">O40+25</f>
        <v>1225</v>
      </c>
      <c r="P41" s="2" t="s">
        <v>35</v>
      </c>
      <c r="Q41" s="10" t="s">
        <v>94</v>
      </c>
      <c r="R41" s="1"/>
    </row>
    <row r="42" customFormat="false" ht="13.8" hidden="false" customHeight="false" outlineLevel="0" collapsed="false">
      <c r="A42" s="2" t="s">
        <v>91</v>
      </c>
      <c r="B42" s="8" t="n">
        <v>42178</v>
      </c>
      <c r="C42" s="2" t="s">
        <v>92</v>
      </c>
      <c r="D42" s="2" t="s">
        <v>19</v>
      </c>
      <c r="E42" s="2" t="s">
        <v>19</v>
      </c>
      <c r="F42" s="2" t="s">
        <v>20</v>
      </c>
      <c r="G42" s="2" t="n">
        <v>2</v>
      </c>
      <c r="H42" s="2" t="n">
        <v>1</v>
      </c>
      <c r="I42" s="9" t="n">
        <v>8.4574376938595</v>
      </c>
      <c r="J42" s="9" t="n">
        <v>100.178166852875</v>
      </c>
      <c r="K42" s="2" t="s">
        <v>98</v>
      </c>
      <c r="L42" s="2" t="s">
        <v>99</v>
      </c>
      <c r="M42" s="2" t="s">
        <v>100</v>
      </c>
      <c r="N42" s="2" t="s">
        <v>101</v>
      </c>
      <c r="O42" s="2" t="n">
        <v>3070</v>
      </c>
      <c r="P42" s="2" t="s">
        <v>35</v>
      </c>
      <c r="Q42" s="10" t="s">
        <v>102</v>
      </c>
      <c r="R42" s="1"/>
    </row>
    <row r="43" customFormat="false" ht="13.8" hidden="false" customHeight="false" outlineLevel="0" collapsed="false">
      <c r="A43" s="2" t="s">
        <v>91</v>
      </c>
      <c r="B43" s="8" t="n">
        <v>42178</v>
      </c>
      <c r="C43" s="2" t="s">
        <v>92</v>
      </c>
      <c r="D43" s="2" t="s">
        <v>19</v>
      </c>
      <c r="E43" s="2" t="s">
        <v>19</v>
      </c>
      <c r="F43" s="2" t="s">
        <v>20</v>
      </c>
      <c r="G43" s="2" t="n">
        <v>2</v>
      </c>
      <c r="H43" s="2" t="n">
        <v>2</v>
      </c>
      <c r="I43" s="9" t="n">
        <v>8.4573284888696</v>
      </c>
      <c r="J43" s="9" t="n">
        <v>100.178393597086</v>
      </c>
      <c r="K43" s="2" t="s">
        <v>98</v>
      </c>
      <c r="L43" s="2" t="s">
        <v>99</v>
      </c>
      <c r="M43" s="2" t="s">
        <v>100</v>
      </c>
      <c r="N43" s="2" t="s">
        <v>30</v>
      </c>
      <c r="O43" s="2" t="n">
        <f aca="false">O42+25</f>
        <v>3095</v>
      </c>
      <c r="P43" s="2" t="s">
        <v>35</v>
      </c>
      <c r="Q43" s="10" t="s">
        <v>102</v>
      </c>
      <c r="R43" s="1"/>
    </row>
    <row r="44" customFormat="false" ht="13.8" hidden="false" customHeight="false" outlineLevel="0" collapsed="false">
      <c r="A44" s="2" t="s">
        <v>91</v>
      </c>
      <c r="B44" s="8" t="n">
        <v>42178</v>
      </c>
      <c r="C44" s="2" t="s">
        <v>92</v>
      </c>
      <c r="D44" s="2" t="s">
        <v>19</v>
      </c>
      <c r="E44" s="2" t="s">
        <v>19</v>
      </c>
      <c r="F44" s="2" t="s">
        <v>20</v>
      </c>
      <c r="G44" s="2" t="n">
        <v>2</v>
      </c>
      <c r="H44" s="2" t="n">
        <v>3</v>
      </c>
      <c r="I44" s="9" t="n">
        <v>8.45730982744514</v>
      </c>
      <c r="J44" s="9" t="n">
        <v>100.178584284173</v>
      </c>
      <c r="K44" s="2" t="s">
        <v>98</v>
      </c>
      <c r="L44" s="2" t="s">
        <v>99</v>
      </c>
      <c r="M44" s="2" t="s">
        <v>100</v>
      </c>
      <c r="N44" s="2" t="s">
        <v>103</v>
      </c>
      <c r="O44" s="2" t="n">
        <f aca="false">O43+25</f>
        <v>3120</v>
      </c>
      <c r="P44" s="2" t="s">
        <v>35</v>
      </c>
      <c r="Q44" s="10" t="s">
        <v>102</v>
      </c>
      <c r="R44" s="1"/>
    </row>
    <row r="45" customFormat="false" ht="13.8" hidden="false" customHeight="false" outlineLevel="0" collapsed="false">
      <c r="A45" s="2" t="s">
        <v>91</v>
      </c>
      <c r="B45" s="8" t="n">
        <v>42178</v>
      </c>
      <c r="C45" s="2" t="s">
        <v>92</v>
      </c>
      <c r="D45" s="2" t="s">
        <v>19</v>
      </c>
      <c r="E45" s="2" t="s">
        <v>19</v>
      </c>
      <c r="F45" s="2" t="s">
        <v>20</v>
      </c>
      <c r="G45" s="2" t="n">
        <v>2</v>
      </c>
      <c r="H45" s="2" t="n">
        <v>4</v>
      </c>
      <c r="I45" s="9" t="n">
        <v>8.45726392619289</v>
      </c>
      <c r="J45" s="9" t="n">
        <v>100.178811220576</v>
      </c>
      <c r="K45" s="2" t="s">
        <v>104</v>
      </c>
      <c r="L45" s="2" t="s">
        <v>99</v>
      </c>
      <c r="M45" s="2" t="s">
        <v>100</v>
      </c>
      <c r="N45" s="2" t="s">
        <v>30</v>
      </c>
      <c r="O45" s="2" t="n">
        <f aca="false">O44+25</f>
        <v>3145</v>
      </c>
      <c r="P45" s="2" t="s">
        <v>35</v>
      </c>
      <c r="Q45" s="10" t="s">
        <v>102</v>
      </c>
      <c r="R45" s="1"/>
    </row>
    <row r="46" customFormat="false" ht="13.8" hidden="false" customHeight="false" outlineLevel="0" collapsed="false">
      <c r="A46" s="2" t="s">
        <v>91</v>
      </c>
      <c r="B46" s="8" t="n">
        <v>42178</v>
      </c>
      <c r="C46" s="2" t="s">
        <v>92</v>
      </c>
      <c r="D46" s="2" t="s">
        <v>19</v>
      </c>
      <c r="E46" s="2" t="s">
        <v>19</v>
      </c>
      <c r="F46" s="2" t="s">
        <v>20</v>
      </c>
      <c r="G46" s="2" t="n">
        <v>2</v>
      </c>
      <c r="H46" s="2" t="n">
        <v>5</v>
      </c>
      <c r="I46" s="9" t="n">
        <v>8.45719988322679</v>
      </c>
      <c r="J46" s="9" t="n">
        <v>100.179056267823</v>
      </c>
      <c r="K46" s="2" t="s">
        <v>104</v>
      </c>
      <c r="L46" s="2" t="s">
        <v>99</v>
      </c>
      <c r="M46" s="2" t="s">
        <v>100</v>
      </c>
      <c r="N46" s="2" t="s">
        <v>30</v>
      </c>
      <c r="O46" s="2" t="n">
        <f aca="false">O45+25</f>
        <v>3170</v>
      </c>
      <c r="P46" s="2" t="s">
        <v>35</v>
      </c>
      <c r="Q46" s="10" t="s">
        <v>102</v>
      </c>
      <c r="R46" s="1"/>
    </row>
    <row r="47" customFormat="false" ht="13.8" hidden="false" customHeight="false" outlineLevel="0" collapsed="false">
      <c r="A47" s="1" t="s">
        <v>91</v>
      </c>
      <c r="B47" s="12" t="n">
        <v>42179</v>
      </c>
      <c r="C47" s="2" t="s">
        <v>92</v>
      </c>
      <c r="D47" s="2" t="s">
        <v>19</v>
      </c>
      <c r="E47" s="2" t="s">
        <v>19</v>
      </c>
      <c r="F47" s="2" t="s">
        <v>20</v>
      </c>
      <c r="G47" s="1" t="n">
        <v>3</v>
      </c>
      <c r="H47" s="1" t="n">
        <v>1</v>
      </c>
      <c r="I47" s="9" t="n">
        <v>8.46658779218509</v>
      </c>
      <c r="J47" s="9" t="n">
        <v>100.181800716304</v>
      </c>
      <c r="K47" s="1" t="s">
        <v>105</v>
      </c>
      <c r="L47" s="2" t="s">
        <v>106</v>
      </c>
      <c r="M47" s="2" t="s">
        <v>107</v>
      </c>
      <c r="N47" s="2" t="s">
        <v>108</v>
      </c>
      <c r="O47" s="1" t="n">
        <v>2800</v>
      </c>
      <c r="P47" s="1" t="s">
        <v>35</v>
      </c>
      <c r="Q47" s="10" t="s">
        <v>109</v>
      </c>
      <c r="R47" s="1"/>
    </row>
    <row r="48" customFormat="false" ht="13.8" hidden="false" customHeight="false" outlineLevel="0" collapsed="false">
      <c r="A48" s="1" t="s">
        <v>91</v>
      </c>
      <c r="B48" s="12" t="n">
        <v>42179</v>
      </c>
      <c r="C48" s="2" t="s">
        <v>92</v>
      </c>
      <c r="D48" s="2" t="s">
        <v>19</v>
      </c>
      <c r="E48" s="2" t="s">
        <v>19</v>
      </c>
      <c r="F48" s="2" t="s">
        <v>20</v>
      </c>
      <c r="G48" s="1" t="n">
        <v>3</v>
      </c>
      <c r="H48" s="1" t="n">
        <v>2</v>
      </c>
      <c r="I48" s="9" t="n">
        <v>8.46655104168997</v>
      </c>
      <c r="J48" s="9" t="n">
        <v>100.181991352305</v>
      </c>
      <c r="K48" s="1" t="s">
        <v>105</v>
      </c>
      <c r="L48" s="2" t="s">
        <v>106</v>
      </c>
      <c r="M48" s="2" t="s">
        <v>107</v>
      </c>
      <c r="N48" s="2" t="s">
        <v>108</v>
      </c>
      <c r="O48" s="1" t="n">
        <f aca="false">O47+25</f>
        <v>2825</v>
      </c>
      <c r="P48" s="1" t="s">
        <v>35</v>
      </c>
      <c r="Q48" s="10" t="s">
        <v>109</v>
      </c>
      <c r="R48" s="1"/>
    </row>
    <row r="49" customFormat="false" ht="13.8" hidden="false" customHeight="false" outlineLevel="0" collapsed="false">
      <c r="A49" s="1" t="s">
        <v>91</v>
      </c>
      <c r="B49" s="12" t="n">
        <v>42179</v>
      </c>
      <c r="C49" s="2" t="s">
        <v>92</v>
      </c>
      <c r="D49" s="2" t="s">
        <v>19</v>
      </c>
      <c r="E49" s="2" t="s">
        <v>19</v>
      </c>
      <c r="F49" s="2" t="s">
        <v>20</v>
      </c>
      <c r="G49" s="1" t="n">
        <v>3</v>
      </c>
      <c r="H49" s="1" t="n">
        <v>3</v>
      </c>
      <c r="I49" s="9" t="n">
        <v>8.46646910154924</v>
      </c>
      <c r="J49" s="9" t="n">
        <v>100.182172767117</v>
      </c>
      <c r="K49" s="1" t="s">
        <v>105</v>
      </c>
      <c r="L49" s="2" t="s">
        <v>106</v>
      </c>
      <c r="M49" s="2" t="s">
        <v>107</v>
      </c>
      <c r="N49" s="2" t="s">
        <v>108</v>
      </c>
      <c r="O49" s="1" t="n">
        <f aca="false">O48+25</f>
        <v>2850</v>
      </c>
      <c r="P49" s="1" t="s">
        <v>35</v>
      </c>
      <c r="Q49" s="10" t="s">
        <v>109</v>
      </c>
      <c r="R49" s="1"/>
    </row>
    <row r="50" customFormat="false" ht="13.8" hidden="false" customHeight="false" outlineLevel="0" collapsed="false">
      <c r="A50" s="1" t="s">
        <v>91</v>
      </c>
      <c r="B50" s="12" t="n">
        <v>42179</v>
      </c>
      <c r="C50" s="2" t="s">
        <v>92</v>
      </c>
      <c r="D50" s="2" t="s">
        <v>19</v>
      </c>
      <c r="E50" s="2" t="s">
        <v>19</v>
      </c>
      <c r="F50" s="2" t="s">
        <v>20</v>
      </c>
      <c r="G50" s="1" t="n">
        <v>3</v>
      </c>
      <c r="H50" s="1" t="n">
        <v>4</v>
      </c>
      <c r="I50" s="9" t="n">
        <v>8.46637787060173</v>
      </c>
      <c r="J50" s="9" t="n">
        <v>100.182435902629</v>
      </c>
      <c r="K50" s="1" t="s">
        <v>105</v>
      </c>
      <c r="L50" s="2" t="s">
        <v>106</v>
      </c>
      <c r="M50" s="2" t="s">
        <v>107</v>
      </c>
      <c r="N50" s="2" t="s">
        <v>108</v>
      </c>
      <c r="O50" s="1" t="n">
        <f aca="false">O49+25</f>
        <v>2875</v>
      </c>
      <c r="P50" s="1" t="s">
        <v>35</v>
      </c>
      <c r="Q50" s="10" t="s">
        <v>109</v>
      </c>
      <c r="R50" s="1"/>
    </row>
    <row r="51" customFormat="false" ht="13.8" hidden="false" customHeight="false" outlineLevel="0" collapsed="false">
      <c r="A51" s="1" t="s">
        <v>91</v>
      </c>
      <c r="B51" s="12" t="n">
        <v>42179</v>
      </c>
      <c r="C51" s="2" t="s">
        <v>92</v>
      </c>
      <c r="D51" s="2" t="s">
        <v>19</v>
      </c>
      <c r="E51" s="2" t="s">
        <v>19</v>
      </c>
      <c r="F51" s="2" t="s">
        <v>20</v>
      </c>
      <c r="G51" s="1" t="n">
        <v>3</v>
      </c>
      <c r="H51" s="1" t="n">
        <v>5</v>
      </c>
      <c r="I51" s="9" t="n">
        <v>8.46626871760429</v>
      </c>
      <c r="J51" s="9" t="n">
        <v>100.182644483875</v>
      </c>
      <c r="K51" s="1" t="s">
        <v>105</v>
      </c>
      <c r="L51" s="2" t="s">
        <v>106</v>
      </c>
      <c r="M51" s="2" t="s">
        <v>107</v>
      </c>
      <c r="N51" s="2" t="s">
        <v>108</v>
      </c>
      <c r="O51" s="1" t="n">
        <f aca="false">O50+25</f>
        <v>2900</v>
      </c>
      <c r="P51" s="1" t="s">
        <v>35</v>
      </c>
      <c r="Q51" s="10" t="s">
        <v>109</v>
      </c>
      <c r="R51" s="1"/>
    </row>
    <row r="52" s="2" customFormat="true" ht="13.8" hidden="false" customHeight="false" outlineLevel="0" collapsed="false">
      <c r="A52" s="1" t="s">
        <v>91</v>
      </c>
      <c r="B52" s="12" t="n">
        <v>42180</v>
      </c>
      <c r="C52" s="1" t="s">
        <v>110</v>
      </c>
      <c r="D52" s="2" t="s">
        <v>19</v>
      </c>
      <c r="E52" s="2" t="s">
        <v>19</v>
      </c>
      <c r="F52" s="2" t="s">
        <v>20</v>
      </c>
      <c r="G52" s="1" t="n">
        <v>4</v>
      </c>
      <c r="H52" s="1" t="n">
        <v>1</v>
      </c>
      <c r="I52" s="9" t="n">
        <v>8.40672390356849</v>
      </c>
      <c r="J52" s="9" t="n">
        <v>100.16220170996</v>
      </c>
      <c r="K52" s="1" t="s">
        <v>21</v>
      </c>
      <c r="L52" s="2" t="s">
        <v>22</v>
      </c>
      <c r="M52" s="2" t="s">
        <v>111</v>
      </c>
      <c r="N52" s="2" t="s">
        <v>112</v>
      </c>
      <c r="O52" s="1" t="n">
        <v>200</v>
      </c>
      <c r="P52" s="1" t="s">
        <v>35</v>
      </c>
      <c r="Q52" s="10" t="s">
        <v>113</v>
      </c>
      <c r="AMD52" s="1"/>
      <c r="AME52" s="0"/>
      <c r="AMF52" s="0"/>
      <c r="AMG52" s="0"/>
      <c r="AMH52" s="0"/>
      <c r="AMI52" s="0"/>
      <c r="AMJ52" s="0"/>
    </row>
    <row r="53" s="2" customFormat="true" ht="13.8" hidden="false" customHeight="false" outlineLevel="0" collapsed="false">
      <c r="A53" s="1" t="s">
        <v>91</v>
      </c>
      <c r="B53" s="12" t="n">
        <v>42180</v>
      </c>
      <c r="C53" s="1" t="s">
        <v>110</v>
      </c>
      <c r="D53" s="2" t="s">
        <v>19</v>
      </c>
      <c r="E53" s="2" t="s">
        <v>19</v>
      </c>
      <c r="F53" s="2" t="s">
        <v>20</v>
      </c>
      <c r="G53" s="1" t="n">
        <v>4</v>
      </c>
      <c r="H53" s="1" t="n">
        <v>2</v>
      </c>
      <c r="I53" s="9" t="n">
        <v>8.40667820323469</v>
      </c>
      <c r="J53" s="9" t="n">
        <v>100.162365048134</v>
      </c>
      <c r="K53" s="1" t="s">
        <v>21</v>
      </c>
      <c r="L53" s="2" t="s">
        <v>22</v>
      </c>
      <c r="M53" s="2" t="s">
        <v>111</v>
      </c>
      <c r="N53" s="2" t="s">
        <v>112</v>
      </c>
      <c r="O53" s="1" t="n">
        <f aca="false">O52+25</f>
        <v>225</v>
      </c>
      <c r="P53" s="1" t="s">
        <v>35</v>
      </c>
      <c r="Q53" s="10" t="s">
        <v>113</v>
      </c>
      <c r="AMD53" s="1"/>
      <c r="AME53" s="0"/>
      <c r="AMF53" s="0"/>
      <c r="AMG53" s="0"/>
      <c r="AMH53" s="0"/>
      <c r="AMI53" s="0"/>
      <c r="AMJ53" s="0"/>
    </row>
    <row r="54" customFormat="false" ht="13.8" hidden="false" customHeight="false" outlineLevel="0" collapsed="false">
      <c r="A54" s="1" t="s">
        <v>91</v>
      </c>
      <c r="B54" s="12" t="n">
        <v>42180</v>
      </c>
      <c r="C54" s="1" t="s">
        <v>110</v>
      </c>
      <c r="D54" s="2" t="s">
        <v>19</v>
      </c>
      <c r="E54" s="2" t="s">
        <v>19</v>
      </c>
      <c r="F54" s="2" t="s">
        <v>20</v>
      </c>
      <c r="G54" s="1" t="n">
        <v>4</v>
      </c>
      <c r="H54" s="1" t="n">
        <v>3</v>
      </c>
      <c r="I54" s="9" t="n">
        <v>8.40650573288374</v>
      </c>
      <c r="J54" s="9" t="n">
        <v>100.162582499977</v>
      </c>
      <c r="K54" s="1" t="s">
        <v>89</v>
      </c>
      <c r="L54" s="2" t="s">
        <v>22</v>
      </c>
      <c r="M54" s="2" t="s">
        <v>111</v>
      </c>
      <c r="N54" s="2" t="s">
        <v>112</v>
      </c>
      <c r="O54" s="1" t="n">
        <f aca="false">O53+25</f>
        <v>250</v>
      </c>
      <c r="P54" s="1" t="s">
        <v>35</v>
      </c>
      <c r="Q54" s="10" t="s">
        <v>113</v>
      </c>
      <c r="R54" s="1"/>
    </row>
    <row r="55" customFormat="false" ht="13.8" hidden="false" customHeight="false" outlineLevel="0" collapsed="false">
      <c r="A55" s="1" t="s">
        <v>91</v>
      </c>
      <c r="B55" s="12" t="n">
        <v>42180</v>
      </c>
      <c r="C55" s="1" t="s">
        <v>110</v>
      </c>
      <c r="D55" s="2" t="s">
        <v>19</v>
      </c>
      <c r="E55" s="2" t="s">
        <v>19</v>
      </c>
      <c r="F55" s="2" t="s">
        <v>20</v>
      </c>
      <c r="G55" s="1" t="n">
        <v>4</v>
      </c>
      <c r="H55" s="1" t="n">
        <v>4</v>
      </c>
      <c r="I55" s="9" t="n">
        <v>8.40651405187579</v>
      </c>
      <c r="J55" s="9" t="n">
        <v>100.162827736064</v>
      </c>
      <c r="K55" s="1" t="s">
        <v>89</v>
      </c>
      <c r="L55" s="2" t="s">
        <v>22</v>
      </c>
      <c r="M55" s="2" t="s">
        <v>111</v>
      </c>
      <c r="N55" s="2" t="s">
        <v>112</v>
      </c>
      <c r="O55" s="1" t="n">
        <f aca="false">O54+25</f>
        <v>275</v>
      </c>
      <c r="P55" s="1" t="s">
        <v>35</v>
      </c>
      <c r="Q55" s="10" t="s">
        <v>113</v>
      </c>
      <c r="R55" s="1"/>
    </row>
    <row r="56" customFormat="false" ht="13.8" hidden="false" customHeight="false" outlineLevel="0" collapsed="false">
      <c r="A56" s="1" t="s">
        <v>91</v>
      </c>
      <c r="B56" s="12" t="n">
        <v>42180</v>
      </c>
      <c r="C56" s="1" t="s">
        <v>110</v>
      </c>
      <c r="D56" s="2" t="s">
        <v>19</v>
      </c>
      <c r="E56" s="2" t="s">
        <v>19</v>
      </c>
      <c r="F56" s="2" t="s">
        <v>20</v>
      </c>
      <c r="G56" s="1" t="n">
        <v>4</v>
      </c>
      <c r="H56" s="1" t="n">
        <v>5</v>
      </c>
      <c r="I56" s="9" t="n">
        <v>8.40644084503405</v>
      </c>
      <c r="J56" s="9" t="n">
        <v>100.163118138625</v>
      </c>
      <c r="K56" s="1" t="s">
        <v>89</v>
      </c>
      <c r="L56" s="2" t="s">
        <v>22</v>
      </c>
      <c r="M56" s="2" t="s">
        <v>111</v>
      </c>
      <c r="N56" s="2" t="s">
        <v>112</v>
      </c>
      <c r="O56" s="1" t="n">
        <f aca="false">O55+25</f>
        <v>300</v>
      </c>
      <c r="P56" s="1" t="s">
        <v>35</v>
      </c>
      <c r="Q56" s="10" t="s">
        <v>113</v>
      </c>
      <c r="R56" s="1"/>
    </row>
    <row r="57" customFormat="false" ht="13.8" hidden="false" customHeight="false" outlineLevel="0" collapsed="false">
      <c r="A57" s="1" t="s">
        <v>91</v>
      </c>
      <c r="B57" s="12" t="n">
        <v>42181</v>
      </c>
      <c r="C57" s="1" t="s">
        <v>92</v>
      </c>
      <c r="D57" s="2" t="s">
        <v>19</v>
      </c>
      <c r="E57" s="2" t="s">
        <v>19</v>
      </c>
      <c r="F57" s="2" t="s">
        <v>20</v>
      </c>
      <c r="G57" s="1" t="n">
        <v>5</v>
      </c>
      <c r="H57" s="1" t="n">
        <v>1</v>
      </c>
      <c r="I57" s="9" t="n">
        <v>8.4390168083375</v>
      </c>
      <c r="J57" s="9" t="n">
        <v>100.174904791263</v>
      </c>
      <c r="K57" s="1" t="s">
        <v>104</v>
      </c>
      <c r="L57" s="2" t="s">
        <v>114</v>
      </c>
      <c r="M57" s="2" t="s">
        <v>115</v>
      </c>
      <c r="N57" s="2" t="s">
        <v>112</v>
      </c>
      <c r="O57" s="1" t="n">
        <v>2875</v>
      </c>
      <c r="P57" s="1" t="s">
        <v>35</v>
      </c>
      <c r="Q57" s="10" t="s">
        <v>116</v>
      </c>
      <c r="R57" s="1"/>
    </row>
    <row r="58" customFormat="false" ht="13.8" hidden="false" customHeight="false" outlineLevel="0" collapsed="false">
      <c r="A58" s="1" t="s">
        <v>91</v>
      </c>
      <c r="B58" s="12" t="n">
        <v>42181</v>
      </c>
      <c r="C58" s="1" t="s">
        <v>92</v>
      </c>
      <c r="D58" s="2" t="s">
        <v>19</v>
      </c>
      <c r="E58" s="2" t="s">
        <v>19</v>
      </c>
      <c r="F58" s="2" t="s">
        <v>20</v>
      </c>
      <c r="G58" s="1" t="n">
        <v>5</v>
      </c>
      <c r="H58" s="1" t="n">
        <v>2</v>
      </c>
      <c r="I58" s="9" t="n">
        <v>8.43897091058229</v>
      </c>
      <c r="J58" s="9" t="n">
        <v>100.175131718001</v>
      </c>
      <c r="K58" s="1" t="s">
        <v>104</v>
      </c>
      <c r="L58" s="2" t="s">
        <v>114</v>
      </c>
      <c r="M58" s="2" t="s">
        <v>115</v>
      </c>
      <c r="N58" s="2" t="s">
        <v>112</v>
      </c>
      <c r="O58" s="1" t="n">
        <f aca="false">O57+25</f>
        <v>2900</v>
      </c>
      <c r="P58" s="1" t="s">
        <v>35</v>
      </c>
      <c r="Q58" s="10" t="s">
        <v>116</v>
      </c>
      <c r="R58" s="1"/>
    </row>
    <row r="59" customFormat="false" ht="13.8" hidden="false" customHeight="false" outlineLevel="0" collapsed="false">
      <c r="A59" s="1" t="s">
        <v>91</v>
      </c>
      <c r="B59" s="12" t="n">
        <v>42181</v>
      </c>
      <c r="C59" s="1" t="s">
        <v>92</v>
      </c>
      <c r="D59" s="2" t="s">
        <v>19</v>
      </c>
      <c r="E59" s="2" t="s">
        <v>19</v>
      </c>
      <c r="F59" s="2" t="s">
        <v>20</v>
      </c>
      <c r="G59" s="1" t="n">
        <v>5</v>
      </c>
      <c r="H59" s="1" t="n">
        <v>3</v>
      </c>
      <c r="I59" s="9" t="n">
        <v>8.43889790960695</v>
      </c>
      <c r="J59" s="9" t="n">
        <v>100.175349480092</v>
      </c>
      <c r="K59" s="1" t="s">
        <v>117</v>
      </c>
      <c r="L59" s="2" t="s">
        <v>114</v>
      </c>
      <c r="M59" s="2" t="s">
        <v>115</v>
      </c>
      <c r="N59" s="2" t="s">
        <v>112</v>
      </c>
      <c r="O59" s="1" t="n">
        <f aca="false">O58+25</f>
        <v>2925</v>
      </c>
      <c r="P59" s="1" t="s">
        <v>35</v>
      </c>
      <c r="Q59" s="10" t="s">
        <v>116</v>
      </c>
      <c r="R59" s="1"/>
    </row>
    <row r="60" customFormat="false" ht="13.8" hidden="false" customHeight="false" outlineLevel="0" collapsed="false">
      <c r="A60" s="1" t="s">
        <v>91</v>
      </c>
      <c r="B60" s="12" t="n">
        <v>42181</v>
      </c>
      <c r="C60" s="1" t="s">
        <v>92</v>
      </c>
      <c r="D60" s="2" t="s">
        <v>19</v>
      </c>
      <c r="E60" s="2" t="s">
        <v>19</v>
      </c>
      <c r="F60" s="2" t="s">
        <v>20</v>
      </c>
      <c r="G60" s="1" t="n">
        <v>5</v>
      </c>
      <c r="H60" s="1" t="n">
        <v>4</v>
      </c>
      <c r="I60" s="9" t="n">
        <v>8.43881591954767</v>
      </c>
      <c r="J60" s="9" t="n">
        <v>100.175549049673</v>
      </c>
      <c r="K60" s="1" t="s">
        <v>117</v>
      </c>
      <c r="L60" s="2" t="s">
        <v>114</v>
      </c>
      <c r="M60" s="2" t="s">
        <v>115</v>
      </c>
      <c r="N60" s="2" t="s">
        <v>112</v>
      </c>
      <c r="O60" s="1" t="n">
        <f aca="false">O59+25</f>
        <v>2950</v>
      </c>
      <c r="P60" s="1" t="s">
        <v>35</v>
      </c>
      <c r="Q60" s="10" t="s">
        <v>116</v>
      </c>
      <c r="R60" s="1"/>
    </row>
    <row r="61" customFormat="false" ht="13.8" hidden="false" customHeight="false" outlineLevel="0" collapsed="false">
      <c r="A61" s="1" t="s">
        <v>91</v>
      </c>
      <c r="B61" s="12" t="n">
        <v>42181</v>
      </c>
      <c r="C61" s="1" t="s">
        <v>92</v>
      </c>
      <c r="D61" s="2" t="s">
        <v>19</v>
      </c>
      <c r="E61" s="2" t="s">
        <v>19</v>
      </c>
      <c r="F61" s="2" t="s">
        <v>20</v>
      </c>
      <c r="G61" s="1" t="n">
        <v>5</v>
      </c>
      <c r="H61" s="1" t="n">
        <v>5</v>
      </c>
      <c r="I61" s="9" t="n">
        <v>8.43874300007617</v>
      </c>
      <c r="J61" s="9" t="n">
        <v>100.175739563984</v>
      </c>
      <c r="K61" s="1" t="s">
        <v>117</v>
      </c>
      <c r="L61" s="2" t="s">
        <v>114</v>
      </c>
      <c r="M61" s="2" t="s">
        <v>115</v>
      </c>
      <c r="N61" s="2" t="s">
        <v>118</v>
      </c>
      <c r="O61" s="1" t="n">
        <f aca="false">O60+25</f>
        <v>2975</v>
      </c>
      <c r="P61" s="1" t="s">
        <v>35</v>
      </c>
      <c r="Q61" s="10" t="s">
        <v>116</v>
      </c>
      <c r="R61" s="1"/>
    </row>
    <row r="62" customFormat="false" ht="13.8" hidden="false" customHeight="false" outlineLevel="0" collapsed="false">
      <c r="A62" s="1" t="s">
        <v>91</v>
      </c>
      <c r="B62" s="12" t="n">
        <v>42182</v>
      </c>
      <c r="C62" s="1" t="s">
        <v>92</v>
      </c>
      <c r="D62" s="2" t="s">
        <v>19</v>
      </c>
      <c r="E62" s="2" t="s">
        <v>19</v>
      </c>
      <c r="F62" s="2" t="s">
        <v>20</v>
      </c>
      <c r="G62" s="1" t="n">
        <v>6</v>
      </c>
      <c r="H62" s="1" t="n">
        <v>1</v>
      </c>
      <c r="I62" s="9" t="n">
        <v>8.41598541155284</v>
      </c>
      <c r="J62" s="9" t="n">
        <v>100.209864650098</v>
      </c>
      <c r="K62" s="1" t="s">
        <v>21</v>
      </c>
      <c r="L62" s="2" t="s">
        <v>119</v>
      </c>
      <c r="M62" s="2" t="s">
        <v>120</v>
      </c>
      <c r="N62" s="2" t="s">
        <v>112</v>
      </c>
      <c r="O62" s="1" t="n">
        <v>5000</v>
      </c>
      <c r="P62" s="1" t="s">
        <v>35</v>
      </c>
      <c r="Q62" s="10" t="s">
        <v>121</v>
      </c>
      <c r="R62" s="1"/>
    </row>
    <row r="63" customFormat="false" ht="13.8" hidden="false" customHeight="false" outlineLevel="0" collapsed="false">
      <c r="A63" s="1" t="s">
        <v>91</v>
      </c>
      <c r="B63" s="12" t="n">
        <v>42182</v>
      </c>
      <c r="C63" s="1" t="s">
        <v>92</v>
      </c>
      <c r="D63" s="2" t="s">
        <v>19</v>
      </c>
      <c r="E63" s="2" t="s">
        <v>19</v>
      </c>
      <c r="F63" s="2" t="s">
        <v>20</v>
      </c>
      <c r="G63" s="1" t="n">
        <v>6</v>
      </c>
      <c r="H63" s="1" t="n">
        <v>2</v>
      </c>
      <c r="I63" s="9" t="n">
        <v>8.415939579849</v>
      </c>
      <c r="J63" s="9" t="n">
        <v>100.210064311173</v>
      </c>
      <c r="K63" s="1" t="s">
        <v>21</v>
      </c>
      <c r="L63" s="2" t="s">
        <v>119</v>
      </c>
      <c r="M63" s="2" t="s">
        <v>120</v>
      </c>
      <c r="N63" s="2" t="s">
        <v>112</v>
      </c>
      <c r="O63" s="1" t="n">
        <f aca="false">O62+25</f>
        <v>5025</v>
      </c>
      <c r="P63" s="1" t="s">
        <v>35</v>
      </c>
      <c r="Q63" s="10" t="s">
        <v>121</v>
      </c>
      <c r="R63" s="1"/>
    </row>
    <row r="64" customFormat="false" ht="13.8" hidden="false" customHeight="false" outlineLevel="0" collapsed="false">
      <c r="A64" s="1" t="s">
        <v>91</v>
      </c>
      <c r="B64" s="12" t="n">
        <v>42182</v>
      </c>
      <c r="C64" s="1" t="s">
        <v>92</v>
      </c>
      <c r="D64" s="2" t="s">
        <v>19</v>
      </c>
      <c r="E64" s="2" t="s">
        <v>19</v>
      </c>
      <c r="F64" s="2" t="s">
        <v>20</v>
      </c>
      <c r="G64" s="1" t="n">
        <v>6</v>
      </c>
      <c r="H64" s="1" t="n">
        <v>3</v>
      </c>
      <c r="I64" s="9" t="n">
        <v>8.41584844747987</v>
      </c>
      <c r="J64" s="9" t="n">
        <v>100.210291077424</v>
      </c>
      <c r="K64" s="1" t="s">
        <v>21</v>
      </c>
      <c r="L64" s="2" t="s">
        <v>119</v>
      </c>
      <c r="M64" s="2" t="s">
        <v>120</v>
      </c>
      <c r="N64" s="2" t="s">
        <v>112</v>
      </c>
      <c r="O64" s="1" t="n">
        <f aca="false">O63+25</f>
        <v>5050</v>
      </c>
      <c r="P64" s="1" t="s">
        <v>35</v>
      </c>
      <c r="Q64" s="10" t="s">
        <v>121</v>
      </c>
      <c r="R64" s="1"/>
    </row>
    <row r="65" customFormat="false" ht="13.8" hidden="false" customHeight="false" outlineLevel="0" collapsed="false">
      <c r="A65" s="1" t="s">
        <v>91</v>
      </c>
      <c r="B65" s="12" t="n">
        <v>42182</v>
      </c>
      <c r="C65" s="1" t="s">
        <v>92</v>
      </c>
      <c r="D65" s="2" t="s">
        <v>19</v>
      </c>
      <c r="E65" s="2" t="s">
        <v>19</v>
      </c>
      <c r="F65" s="2" t="s">
        <v>20</v>
      </c>
      <c r="G65" s="1" t="n">
        <v>6</v>
      </c>
      <c r="H65" s="1" t="n">
        <v>4</v>
      </c>
      <c r="I65" s="9" t="n">
        <v>8.41580261557609</v>
      </c>
      <c r="J65" s="9" t="n">
        <v>100.21049073835</v>
      </c>
      <c r="K65" s="1" t="s">
        <v>21</v>
      </c>
      <c r="L65" s="2" t="s">
        <v>119</v>
      </c>
      <c r="M65" s="2" t="s">
        <v>120</v>
      </c>
      <c r="N65" s="2" t="s">
        <v>112</v>
      </c>
      <c r="O65" s="1" t="n">
        <f aca="false">O64+25</f>
        <v>5075</v>
      </c>
      <c r="P65" s="1" t="s">
        <v>35</v>
      </c>
      <c r="Q65" s="10" t="s">
        <v>121</v>
      </c>
      <c r="R65" s="1"/>
    </row>
    <row r="66" customFormat="false" ht="13.8" hidden="false" customHeight="false" outlineLevel="0" collapsed="false">
      <c r="A66" s="1" t="s">
        <v>91</v>
      </c>
      <c r="B66" s="12" t="n">
        <v>42182</v>
      </c>
      <c r="C66" s="1" t="s">
        <v>92</v>
      </c>
      <c r="D66" s="2" t="s">
        <v>19</v>
      </c>
      <c r="E66" s="2" t="s">
        <v>19</v>
      </c>
      <c r="F66" s="2" t="s">
        <v>20</v>
      </c>
      <c r="G66" s="1" t="n">
        <v>6</v>
      </c>
      <c r="H66" s="1" t="n">
        <v>5</v>
      </c>
      <c r="I66" s="9" t="n">
        <v>8.41577484227686</v>
      </c>
      <c r="J66" s="9" t="n">
        <v>100.210699537274</v>
      </c>
      <c r="K66" s="1" t="s">
        <v>21</v>
      </c>
      <c r="L66" s="2" t="s">
        <v>119</v>
      </c>
      <c r="M66" s="2" t="s">
        <v>120</v>
      </c>
      <c r="N66" s="2" t="s">
        <v>112</v>
      </c>
      <c r="O66" s="1" t="n">
        <f aca="false">O65+25</f>
        <v>5100</v>
      </c>
      <c r="P66" s="1" t="s">
        <v>35</v>
      </c>
      <c r="Q66" s="10" t="s">
        <v>121</v>
      </c>
      <c r="R66" s="1"/>
    </row>
    <row r="67" customFormat="false" ht="13.8" hidden="false" customHeight="false" outlineLevel="0" collapsed="false">
      <c r="A67" s="1" t="s">
        <v>91</v>
      </c>
      <c r="B67" s="12" t="n">
        <v>42183</v>
      </c>
      <c r="C67" s="1" t="s">
        <v>122</v>
      </c>
      <c r="D67" s="2" t="s">
        <v>19</v>
      </c>
      <c r="E67" s="2" t="s">
        <v>19</v>
      </c>
      <c r="F67" s="2" t="s">
        <v>20</v>
      </c>
      <c r="G67" s="1" t="n">
        <v>7</v>
      </c>
      <c r="H67" s="1" t="n">
        <v>1</v>
      </c>
      <c r="I67" s="9" t="n">
        <v>8.44777062633196</v>
      </c>
      <c r="J67" s="9" t="n">
        <v>100.178019425723</v>
      </c>
      <c r="K67" s="1" t="s">
        <v>98</v>
      </c>
      <c r="L67" s="2" t="s">
        <v>22</v>
      </c>
      <c r="M67" s="2" t="s">
        <v>123</v>
      </c>
      <c r="N67" s="2" t="s">
        <v>112</v>
      </c>
      <c r="O67" s="1" t="n">
        <v>3375</v>
      </c>
      <c r="P67" s="1" t="s">
        <v>35</v>
      </c>
      <c r="Q67" s="10" t="s">
        <v>124</v>
      </c>
      <c r="R67" s="1"/>
    </row>
    <row r="68" customFormat="false" ht="13.8" hidden="false" customHeight="false" outlineLevel="0" collapsed="false">
      <c r="A68" s="1" t="s">
        <v>91</v>
      </c>
      <c r="B68" s="12" t="n">
        <v>42183</v>
      </c>
      <c r="C68" s="1" t="s">
        <v>122</v>
      </c>
      <c r="D68" s="2" t="s">
        <v>19</v>
      </c>
      <c r="E68" s="2" t="s">
        <v>19</v>
      </c>
      <c r="F68" s="2" t="s">
        <v>20</v>
      </c>
      <c r="G68" s="1" t="n">
        <v>7</v>
      </c>
      <c r="H68" s="1" t="n">
        <v>2</v>
      </c>
      <c r="I68" s="9" t="n">
        <v>8.44768868904779</v>
      </c>
      <c r="J68" s="9" t="n">
        <v>100.178200833392</v>
      </c>
      <c r="K68" s="1" t="s">
        <v>125</v>
      </c>
      <c r="L68" s="2" t="s">
        <v>22</v>
      </c>
      <c r="M68" s="2" t="s">
        <v>123</v>
      </c>
      <c r="N68" s="2" t="s">
        <v>118</v>
      </c>
      <c r="O68" s="1" t="n">
        <f aca="false">O67+25</f>
        <v>3400</v>
      </c>
      <c r="P68" s="1" t="s">
        <v>35</v>
      </c>
      <c r="Q68" s="10" t="s">
        <v>124</v>
      </c>
      <c r="R68" s="1"/>
    </row>
    <row r="69" customFormat="false" ht="13.8" hidden="false" customHeight="false" outlineLevel="0" collapsed="false">
      <c r="A69" s="1" t="s">
        <v>91</v>
      </c>
      <c r="B69" s="12" t="n">
        <v>42183</v>
      </c>
      <c r="C69" s="1" t="s">
        <v>122</v>
      </c>
      <c r="D69" s="2" t="s">
        <v>19</v>
      </c>
      <c r="E69" s="2" t="s">
        <v>19</v>
      </c>
      <c r="F69" s="2" t="s">
        <v>20</v>
      </c>
      <c r="G69" s="1" t="n">
        <v>7</v>
      </c>
      <c r="H69" s="1" t="n">
        <v>3</v>
      </c>
      <c r="I69" s="9" t="n">
        <v>8.44757943011111</v>
      </c>
      <c r="J69" s="9" t="n">
        <v>100.178445737726</v>
      </c>
      <c r="K69" s="1" t="s">
        <v>125</v>
      </c>
      <c r="L69" s="2" t="s">
        <v>22</v>
      </c>
      <c r="M69" s="2" t="s">
        <v>123</v>
      </c>
      <c r="N69" s="2" t="s">
        <v>118</v>
      </c>
      <c r="O69" s="1" t="n">
        <f aca="false">O68+25</f>
        <v>3425</v>
      </c>
      <c r="P69" s="1" t="s">
        <v>35</v>
      </c>
      <c r="Q69" s="10" t="s">
        <v>126</v>
      </c>
      <c r="R69" s="1"/>
    </row>
    <row r="70" customFormat="false" ht="13.8" hidden="false" customHeight="false" outlineLevel="0" collapsed="false">
      <c r="A70" s="1" t="s">
        <v>91</v>
      </c>
      <c r="B70" s="12" t="n">
        <v>42183</v>
      </c>
      <c r="C70" s="1" t="s">
        <v>122</v>
      </c>
      <c r="D70" s="2" t="s">
        <v>19</v>
      </c>
      <c r="E70" s="2" t="s">
        <v>19</v>
      </c>
      <c r="F70" s="2" t="s">
        <v>20</v>
      </c>
      <c r="G70" s="1" t="n">
        <v>7</v>
      </c>
      <c r="H70" s="1" t="n">
        <v>4</v>
      </c>
      <c r="I70" s="9" t="n">
        <v>8.44749746532059</v>
      </c>
      <c r="J70" s="9" t="n">
        <v>100.178636227918</v>
      </c>
      <c r="K70" s="1" t="s">
        <v>27</v>
      </c>
      <c r="L70" s="2" t="s">
        <v>22</v>
      </c>
      <c r="M70" s="2" t="s">
        <v>123</v>
      </c>
      <c r="N70" s="2" t="s">
        <v>112</v>
      </c>
      <c r="O70" s="1" t="n">
        <f aca="false">O69+25</f>
        <v>3450</v>
      </c>
      <c r="P70" s="1" t="s">
        <v>35</v>
      </c>
      <c r="Q70" s="10" t="s">
        <v>127</v>
      </c>
      <c r="R70" s="1"/>
    </row>
    <row r="71" customFormat="false" ht="13.8" hidden="false" customHeight="false" outlineLevel="0" collapsed="false">
      <c r="A71" s="1" t="s">
        <v>91</v>
      </c>
      <c r="B71" s="12" t="n">
        <v>42183</v>
      </c>
      <c r="C71" s="1" t="s">
        <v>122</v>
      </c>
      <c r="D71" s="2" t="s">
        <v>19</v>
      </c>
      <c r="E71" s="2" t="s">
        <v>19</v>
      </c>
      <c r="F71" s="2" t="s">
        <v>20</v>
      </c>
      <c r="G71" s="1" t="n">
        <v>7</v>
      </c>
      <c r="H71" s="1" t="n">
        <v>5</v>
      </c>
      <c r="I71" s="9" t="n">
        <v>8.44743345061352</v>
      </c>
      <c r="J71" s="9" t="n">
        <v>100.178872186541</v>
      </c>
      <c r="K71" s="1" t="s">
        <v>27</v>
      </c>
      <c r="L71" s="2" t="s">
        <v>22</v>
      </c>
      <c r="M71" s="2" t="s">
        <v>123</v>
      </c>
      <c r="N71" s="2" t="s">
        <v>112</v>
      </c>
      <c r="O71" s="1" t="n">
        <f aca="false">O70+25</f>
        <v>3475</v>
      </c>
      <c r="P71" s="1" t="s">
        <v>35</v>
      </c>
      <c r="Q71" s="10" t="s">
        <v>127</v>
      </c>
      <c r="R71" s="1"/>
    </row>
    <row r="72" customFormat="false" ht="13.8" hidden="false" customHeight="false" outlineLevel="0" collapsed="false">
      <c r="A72" s="1" t="s">
        <v>91</v>
      </c>
      <c r="B72" s="12" t="n">
        <v>42184</v>
      </c>
      <c r="C72" s="1" t="s">
        <v>122</v>
      </c>
      <c r="D72" s="2" t="s">
        <v>19</v>
      </c>
      <c r="E72" s="2" t="s">
        <v>19</v>
      </c>
      <c r="F72" s="2" t="s">
        <v>20</v>
      </c>
      <c r="G72" s="1" t="n">
        <v>8</v>
      </c>
      <c r="H72" s="1" t="n">
        <v>1</v>
      </c>
      <c r="I72" s="9" t="n">
        <v>8.47559195669488</v>
      </c>
      <c r="J72" s="9" t="n">
        <v>100.167821477009</v>
      </c>
      <c r="K72" s="1" t="s">
        <v>89</v>
      </c>
      <c r="L72" s="2" t="s">
        <v>22</v>
      </c>
      <c r="M72" s="2" t="s">
        <v>128</v>
      </c>
      <c r="N72" s="2" t="s">
        <v>129</v>
      </c>
      <c r="O72" s="1" t="n">
        <v>1020</v>
      </c>
      <c r="P72" s="1" t="s">
        <v>35</v>
      </c>
      <c r="Q72" s="10" t="s">
        <v>130</v>
      </c>
      <c r="R72" s="1"/>
    </row>
    <row r="73" customFormat="false" ht="13.8" hidden="false" customHeight="false" outlineLevel="0" collapsed="false">
      <c r="A73" s="1" t="s">
        <v>91</v>
      </c>
      <c r="B73" s="12" t="n">
        <v>42184</v>
      </c>
      <c r="C73" s="1" t="s">
        <v>122</v>
      </c>
      <c r="D73" s="2" t="s">
        <v>19</v>
      </c>
      <c r="E73" s="2" t="s">
        <v>19</v>
      </c>
      <c r="F73" s="2" t="s">
        <v>20</v>
      </c>
      <c r="G73" s="1" t="n">
        <v>8</v>
      </c>
      <c r="H73" s="1" t="n">
        <v>2</v>
      </c>
      <c r="I73" s="9" t="n">
        <v>8.47549198963944</v>
      </c>
      <c r="J73" s="9" t="n">
        <v>100.16798467828</v>
      </c>
      <c r="K73" s="1" t="s">
        <v>89</v>
      </c>
      <c r="L73" s="2" t="s">
        <v>22</v>
      </c>
      <c r="M73" s="2" t="s">
        <v>128</v>
      </c>
      <c r="N73" s="2" t="s">
        <v>129</v>
      </c>
      <c r="O73" s="1" t="n">
        <f aca="false">O72+25</f>
        <v>1045</v>
      </c>
      <c r="P73" s="1" t="s">
        <v>35</v>
      </c>
      <c r="Q73" s="10" t="s">
        <v>130</v>
      </c>
      <c r="R73" s="1"/>
    </row>
    <row r="74" customFormat="false" ht="13.8" hidden="false" customHeight="false" outlineLevel="0" collapsed="false">
      <c r="A74" s="1" t="s">
        <v>91</v>
      </c>
      <c r="B74" s="12" t="n">
        <v>42184</v>
      </c>
      <c r="C74" s="1" t="s">
        <v>122</v>
      </c>
      <c r="D74" s="2" t="s">
        <v>19</v>
      </c>
      <c r="E74" s="2" t="s">
        <v>19</v>
      </c>
      <c r="F74" s="2" t="s">
        <v>20</v>
      </c>
      <c r="G74" s="1" t="n">
        <v>8</v>
      </c>
      <c r="H74" s="1" t="n">
        <v>3</v>
      </c>
      <c r="I74" s="9" t="n">
        <v>8.47544614732131</v>
      </c>
      <c r="J74" s="9" t="n">
        <v>100.168193460318</v>
      </c>
      <c r="K74" s="1" t="s">
        <v>89</v>
      </c>
      <c r="L74" s="2" t="s">
        <v>22</v>
      </c>
      <c r="M74" s="2" t="s">
        <v>128</v>
      </c>
      <c r="N74" s="2" t="s">
        <v>129</v>
      </c>
      <c r="O74" s="1" t="n">
        <f aca="false">O73+25</f>
        <v>1070</v>
      </c>
      <c r="P74" s="1" t="s">
        <v>35</v>
      </c>
      <c r="Q74" s="10" t="s">
        <v>130</v>
      </c>
      <c r="R74" s="1"/>
    </row>
    <row r="75" customFormat="false" ht="13.8" hidden="false" customHeight="false" outlineLevel="0" collapsed="false">
      <c r="A75" s="1" t="s">
        <v>91</v>
      </c>
      <c r="B75" s="12" t="n">
        <v>42184</v>
      </c>
      <c r="C75" s="1" t="s">
        <v>122</v>
      </c>
      <c r="D75" s="2" t="s">
        <v>19</v>
      </c>
      <c r="E75" s="2" t="s">
        <v>19</v>
      </c>
      <c r="F75" s="2" t="s">
        <v>20</v>
      </c>
      <c r="G75" s="1" t="n">
        <v>8</v>
      </c>
      <c r="H75" s="1" t="n">
        <v>4</v>
      </c>
      <c r="I75" s="9" t="n">
        <v>8.47540006023108</v>
      </c>
      <c r="J75" s="9" t="n">
        <v>100.168483992994</v>
      </c>
      <c r="K75" s="1" t="s">
        <v>89</v>
      </c>
      <c r="L75" s="2" t="s">
        <v>22</v>
      </c>
      <c r="M75" s="2" t="s">
        <v>128</v>
      </c>
      <c r="N75" s="2" t="s">
        <v>129</v>
      </c>
      <c r="O75" s="1" t="n">
        <f aca="false">O74+25</f>
        <v>1095</v>
      </c>
      <c r="P75" s="1" t="s">
        <v>35</v>
      </c>
      <c r="Q75" s="10" t="s">
        <v>130</v>
      </c>
      <c r="R75" s="1"/>
    </row>
    <row r="76" customFormat="false" ht="13.8" hidden="false" customHeight="false" outlineLevel="0" collapsed="false">
      <c r="A76" s="1" t="s">
        <v>91</v>
      </c>
      <c r="B76" s="12" t="n">
        <v>42184</v>
      </c>
      <c r="C76" s="1" t="s">
        <v>122</v>
      </c>
      <c r="D76" s="2" t="s">
        <v>19</v>
      </c>
      <c r="E76" s="2" t="s">
        <v>19</v>
      </c>
      <c r="F76" s="2" t="s">
        <v>20</v>
      </c>
      <c r="G76" s="1" t="n">
        <v>8</v>
      </c>
      <c r="H76" s="1" t="n">
        <v>5</v>
      </c>
      <c r="I76" s="9" t="n">
        <v>8.47528197884866</v>
      </c>
      <c r="J76" s="9" t="n">
        <v>100.16865622277</v>
      </c>
      <c r="K76" s="1" t="s">
        <v>89</v>
      </c>
      <c r="L76" s="2" t="s">
        <v>22</v>
      </c>
      <c r="M76" s="2" t="s">
        <v>128</v>
      </c>
      <c r="N76" s="2" t="s">
        <v>129</v>
      </c>
      <c r="O76" s="1" t="n">
        <f aca="false">O75+25</f>
        <v>1120</v>
      </c>
      <c r="P76" s="1" t="s">
        <v>35</v>
      </c>
      <c r="Q76" s="10" t="s">
        <v>130</v>
      </c>
      <c r="R76" s="1"/>
    </row>
    <row r="77" customFormat="false" ht="13.8" hidden="false" customHeight="false" outlineLevel="0" collapsed="false">
      <c r="A77" s="1" t="s">
        <v>91</v>
      </c>
      <c r="B77" s="12" t="n">
        <v>42185</v>
      </c>
      <c r="C77" s="1" t="s">
        <v>122</v>
      </c>
      <c r="D77" s="2" t="s">
        <v>19</v>
      </c>
      <c r="E77" s="2" t="s">
        <v>19</v>
      </c>
      <c r="F77" s="2" t="s">
        <v>20</v>
      </c>
      <c r="G77" s="1" t="n">
        <v>9</v>
      </c>
      <c r="H77" s="1" t="n">
        <v>1</v>
      </c>
      <c r="I77" s="9" t="n">
        <v>8.43997247181328</v>
      </c>
      <c r="J77" s="9" t="n">
        <v>100.184898570168</v>
      </c>
      <c r="K77" s="1" t="s">
        <v>125</v>
      </c>
      <c r="L77" s="2" t="s">
        <v>131</v>
      </c>
      <c r="M77" s="2" t="s">
        <v>132</v>
      </c>
      <c r="N77" s="2" t="s">
        <v>30</v>
      </c>
      <c r="O77" s="1" t="n">
        <v>20</v>
      </c>
      <c r="P77" s="1" t="s">
        <v>35</v>
      </c>
      <c r="Q77" s="10" t="s">
        <v>133</v>
      </c>
      <c r="R77" s="1"/>
    </row>
    <row r="78" customFormat="false" ht="13.8" hidden="false" customHeight="false" outlineLevel="0" collapsed="false">
      <c r="A78" s="1" t="s">
        <v>91</v>
      </c>
      <c r="B78" s="12" t="n">
        <v>42185</v>
      </c>
      <c r="C78" s="1" t="s">
        <v>122</v>
      </c>
      <c r="D78" s="2" t="s">
        <v>19</v>
      </c>
      <c r="E78" s="2" t="s">
        <v>19</v>
      </c>
      <c r="F78" s="2" t="s">
        <v>20</v>
      </c>
      <c r="G78" s="1" t="n">
        <v>9</v>
      </c>
      <c r="H78" s="1" t="n">
        <v>2</v>
      </c>
      <c r="I78" s="9" t="n">
        <v>8.43989053201289</v>
      </c>
      <c r="J78" s="9" t="n">
        <v>100.185079972529</v>
      </c>
      <c r="K78" s="1" t="s">
        <v>125</v>
      </c>
      <c r="L78" s="2" t="s">
        <v>131</v>
      </c>
      <c r="M78" s="2" t="s">
        <v>132</v>
      </c>
      <c r="N78" s="2" t="s">
        <v>30</v>
      </c>
      <c r="O78" s="1" t="n">
        <f aca="false">O77+25</f>
        <v>45</v>
      </c>
      <c r="P78" s="1" t="s">
        <v>35</v>
      </c>
      <c r="Q78" s="10" t="s">
        <v>133</v>
      </c>
      <c r="R78" s="1"/>
    </row>
    <row r="79" customFormat="false" ht="13.8" hidden="false" customHeight="false" outlineLevel="0" collapsed="false">
      <c r="A79" s="1" t="s">
        <v>91</v>
      </c>
      <c r="B79" s="12" t="n">
        <v>42185</v>
      </c>
      <c r="C79" s="1" t="s">
        <v>122</v>
      </c>
      <c r="D79" s="2" t="s">
        <v>19</v>
      </c>
      <c r="E79" s="2" t="s">
        <v>19</v>
      </c>
      <c r="F79" s="2" t="s">
        <v>20</v>
      </c>
      <c r="G79" s="1" t="n">
        <v>9</v>
      </c>
      <c r="H79" s="1" t="n">
        <v>3</v>
      </c>
      <c r="I79" s="9" t="n">
        <v>8.43984457353739</v>
      </c>
      <c r="J79" s="9" t="n">
        <v>100.18532506279</v>
      </c>
      <c r="K79" s="1" t="s">
        <v>125</v>
      </c>
      <c r="L79" s="2" t="s">
        <v>131</v>
      </c>
      <c r="M79" s="2" t="s">
        <v>132</v>
      </c>
      <c r="N79" s="2" t="s">
        <v>30</v>
      </c>
      <c r="O79" s="1" t="n">
        <f aca="false">O78+25</f>
        <v>70</v>
      </c>
      <c r="P79" s="1" t="s">
        <v>35</v>
      </c>
      <c r="Q79" s="10" t="s">
        <v>133</v>
      </c>
      <c r="R79" s="1"/>
    </row>
    <row r="80" customFormat="false" ht="13.8" hidden="false" customHeight="false" outlineLevel="0" collapsed="false">
      <c r="A80" s="1" t="s">
        <v>91</v>
      </c>
      <c r="B80" s="12" t="n">
        <v>42185</v>
      </c>
      <c r="C80" s="1" t="s">
        <v>122</v>
      </c>
      <c r="D80" s="2" t="s">
        <v>19</v>
      </c>
      <c r="E80" s="2" t="s">
        <v>19</v>
      </c>
      <c r="F80" s="2" t="s">
        <v>20</v>
      </c>
      <c r="G80" s="1" t="n">
        <v>9</v>
      </c>
      <c r="H80" s="1" t="n">
        <v>4</v>
      </c>
      <c r="I80" s="9" t="n">
        <v>8.43978063797355</v>
      </c>
      <c r="J80" s="9" t="n">
        <v>100.185533767712</v>
      </c>
      <c r="K80" s="1" t="s">
        <v>134</v>
      </c>
      <c r="L80" s="2" t="s">
        <v>131</v>
      </c>
      <c r="M80" s="2" t="s">
        <v>132</v>
      </c>
      <c r="N80" s="2" t="s">
        <v>30</v>
      </c>
      <c r="O80" s="1" t="n">
        <f aca="false">O79+25</f>
        <v>95</v>
      </c>
      <c r="P80" s="1" t="s">
        <v>35</v>
      </c>
      <c r="Q80" s="10" t="s">
        <v>133</v>
      </c>
      <c r="R80" s="1"/>
    </row>
    <row r="81" customFormat="false" ht="13.8" hidden="false" customHeight="false" outlineLevel="0" collapsed="false">
      <c r="A81" s="1" t="s">
        <v>91</v>
      </c>
      <c r="B81" s="12" t="n">
        <v>42185</v>
      </c>
      <c r="C81" s="1" t="s">
        <v>122</v>
      </c>
      <c r="D81" s="2" t="s">
        <v>19</v>
      </c>
      <c r="E81" s="2" t="s">
        <v>19</v>
      </c>
      <c r="F81" s="2" t="s">
        <v>20</v>
      </c>
      <c r="G81" s="1" t="n">
        <v>9</v>
      </c>
      <c r="H81" s="1" t="n">
        <v>5</v>
      </c>
      <c r="I81" s="9" t="n">
        <v>8.43969850560211</v>
      </c>
      <c r="J81" s="9" t="n">
        <v>100.185778747444</v>
      </c>
      <c r="K81" s="1" t="s">
        <v>134</v>
      </c>
      <c r="L81" s="2" t="s">
        <v>131</v>
      </c>
      <c r="M81" s="2" t="s">
        <v>132</v>
      </c>
      <c r="N81" s="2" t="s">
        <v>30</v>
      </c>
      <c r="O81" s="1" t="n">
        <f aca="false">O80+25</f>
        <v>120</v>
      </c>
      <c r="P81" s="1" t="s">
        <v>35</v>
      </c>
      <c r="Q81" s="10" t="s">
        <v>133</v>
      </c>
      <c r="R81" s="1"/>
    </row>
    <row r="82" customFormat="false" ht="13.8" hidden="false" customHeight="false" outlineLevel="0" collapsed="false">
      <c r="A82" s="1" t="s">
        <v>91</v>
      </c>
      <c r="B82" s="12" t="n">
        <v>42185</v>
      </c>
      <c r="C82" s="1" t="s">
        <v>122</v>
      </c>
      <c r="D82" s="2" t="s">
        <v>19</v>
      </c>
      <c r="E82" s="2" t="s">
        <v>19</v>
      </c>
      <c r="F82" s="2" t="s">
        <v>20</v>
      </c>
      <c r="G82" s="1" t="n">
        <v>10</v>
      </c>
      <c r="H82" s="1" t="n">
        <v>1</v>
      </c>
      <c r="I82" s="9" t="n">
        <v>8.45950493582116</v>
      </c>
      <c r="J82" s="9" t="n">
        <v>100.158217516623</v>
      </c>
      <c r="K82" s="1" t="s">
        <v>78</v>
      </c>
      <c r="L82" s="2" t="s">
        <v>22</v>
      </c>
      <c r="M82" s="2" t="s">
        <v>135</v>
      </c>
      <c r="N82" s="1" t="s">
        <v>136</v>
      </c>
      <c r="O82" s="1" t="n">
        <v>77</v>
      </c>
      <c r="P82" s="1" t="s">
        <v>35</v>
      </c>
      <c r="Q82" s="10" t="s">
        <v>137</v>
      </c>
      <c r="R82" s="1"/>
    </row>
    <row r="83" customFormat="false" ht="13.8" hidden="false" customHeight="false" outlineLevel="0" collapsed="false">
      <c r="A83" s="1" t="s">
        <v>91</v>
      </c>
      <c r="B83" s="12" t="n">
        <v>42185</v>
      </c>
      <c r="C83" s="1" t="s">
        <v>122</v>
      </c>
      <c r="D83" s="2" t="s">
        <v>19</v>
      </c>
      <c r="E83" s="2" t="s">
        <v>19</v>
      </c>
      <c r="F83" s="2" t="s">
        <v>20</v>
      </c>
      <c r="G83" s="1" t="n">
        <v>10</v>
      </c>
      <c r="H83" s="1" t="n">
        <v>2</v>
      </c>
      <c r="I83" s="9" t="n">
        <v>8.45942332924967</v>
      </c>
      <c r="J83" s="9" t="n">
        <v>100.158289938048</v>
      </c>
      <c r="K83" s="1" t="s">
        <v>78</v>
      </c>
      <c r="L83" s="2" t="s">
        <v>22</v>
      </c>
      <c r="M83" s="2" t="s">
        <v>135</v>
      </c>
      <c r="N83" s="2" t="s">
        <v>112</v>
      </c>
      <c r="O83" s="1" t="n">
        <f aca="false">O82+25</f>
        <v>102</v>
      </c>
      <c r="P83" s="1" t="s">
        <v>35</v>
      </c>
      <c r="Q83" s="10" t="s">
        <v>137</v>
      </c>
      <c r="R83" s="1"/>
    </row>
    <row r="84" customFormat="false" ht="13.8" hidden="false" customHeight="false" outlineLevel="0" collapsed="false">
      <c r="A84" s="1" t="s">
        <v>91</v>
      </c>
      <c r="B84" s="12" t="n">
        <v>42185</v>
      </c>
      <c r="C84" s="1" t="s">
        <v>122</v>
      </c>
      <c r="D84" s="2" t="s">
        <v>19</v>
      </c>
      <c r="E84" s="2" t="s">
        <v>19</v>
      </c>
      <c r="F84" s="2" t="s">
        <v>20</v>
      </c>
      <c r="G84" s="1" t="n">
        <v>10</v>
      </c>
      <c r="H84" s="1" t="n">
        <v>3</v>
      </c>
      <c r="I84" s="9" t="n">
        <v>8.45934123843356</v>
      </c>
      <c r="J84" s="9" t="n">
        <v>100.158525854653</v>
      </c>
      <c r="K84" s="1" t="s">
        <v>78</v>
      </c>
      <c r="L84" s="2" t="s">
        <v>22</v>
      </c>
      <c r="M84" s="2" t="s">
        <v>135</v>
      </c>
      <c r="N84" s="2" t="s">
        <v>112</v>
      </c>
      <c r="O84" s="1" t="n">
        <f aca="false">O83+25</f>
        <v>127</v>
      </c>
      <c r="P84" s="1" t="s">
        <v>35</v>
      </c>
      <c r="Q84" s="10" t="s">
        <v>137</v>
      </c>
      <c r="R84" s="1"/>
    </row>
    <row r="85" s="2" customFormat="true" ht="13.8" hidden="false" customHeight="false" outlineLevel="0" collapsed="false">
      <c r="A85" s="1" t="s">
        <v>91</v>
      </c>
      <c r="B85" s="12" t="n">
        <v>42185</v>
      </c>
      <c r="C85" s="1" t="s">
        <v>122</v>
      </c>
      <c r="D85" s="2" t="s">
        <v>19</v>
      </c>
      <c r="E85" s="2" t="s">
        <v>19</v>
      </c>
      <c r="F85" s="2" t="s">
        <v>20</v>
      </c>
      <c r="G85" s="1" t="n">
        <v>10</v>
      </c>
      <c r="H85" s="1" t="n">
        <v>4</v>
      </c>
      <c r="I85" s="9" t="n">
        <v>8.45931340840442</v>
      </c>
      <c r="J85" s="9" t="n">
        <v>100.158761933303</v>
      </c>
      <c r="K85" s="1" t="s">
        <v>78</v>
      </c>
      <c r="L85" s="2" t="s">
        <v>22</v>
      </c>
      <c r="M85" s="2" t="s">
        <v>135</v>
      </c>
      <c r="N85" s="2" t="s">
        <v>112</v>
      </c>
      <c r="O85" s="1" t="n">
        <f aca="false">O84+25</f>
        <v>152</v>
      </c>
      <c r="P85" s="1" t="s">
        <v>35</v>
      </c>
      <c r="Q85" s="10" t="s">
        <v>137</v>
      </c>
      <c r="AMD85" s="1"/>
      <c r="AME85" s="0"/>
      <c r="AMF85" s="0"/>
      <c r="AMG85" s="0"/>
      <c r="AMH85" s="0"/>
      <c r="AMI85" s="0"/>
      <c r="AMJ85" s="0"/>
    </row>
    <row r="86" customFormat="false" ht="13.8" hidden="false" customHeight="false" outlineLevel="0" collapsed="false">
      <c r="A86" s="1" t="s">
        <v>91</v>
      </c>
      <c r="B86" s="12" t="n">
        <v>42185</v>
      </c>
      <c r="C86" s="1" t="s">
        <v>122</v>
      </c>
      <c r="D86" s="2" t="s">
        <v>19</v>
      </c>
      <c r="E86" s="2" t="s">
        <v>19</v>
      </c>
      <c r="F86" s="2" t="s">
        <v>20</v>
      </c>
      <c r="G86" s="1" t="n">
        <v>10</v>
      </c>
      <c r="H86" s="1" t="n">
        <v>5</v>
      </c>
      <c r="I86" s="9" t="n">
        <v>8.45931262794798</v>
      </c>
      <c r="J86" s="9" t="n">
        <v>100.159025342191</v>
      </c>
      <c r="K86" s="1" t="s">
        <v>78</v>
      </c>
      <c r="L86" s="2" t="s">
        <v>22</v>
      </c>
      <c r="M86" s="2" t="s">
        <v>135</v>
      </c>
      <c r="N86" s="2" t="s">
        <v>112</v>
      </c>
      <c r="O86" s="1" t="n">
        <f aca="false">O85+25</f>
        <v>177</v>
      </c>
      <c r="P86" s="1" t="s">
        <v>35</v>
      </c>
      <c r="Q86" s="10" t="s">
        <v>137</v>
      </c>
      <c r="R86" s="1"/>
    </row>
    <row r="87" customFormat="false" ht="13.8" hidden="false" customHeight="false" outlineLevel="0" collapsed="false">
      <c r="A87" s="1" t="s">
        <v>138</v>
      </c>
      <c r="B87" s="13" t="n">
        <v>41396</v>
      </c>
      <c r="C87" s="2" t="s">
        <v>139</v>
      </c>
      <c r="D87" s="1" t="s">
        <v>140</v>
      </c>
      <c r="E87" s="1" t="s">
        <v>141</v>
      </c>
      <c r="F87" s="2" t="s">
        <v>20</v>
      </c>
      <c r="G87" s="1" t="n">
        <v>1</v>
      </c>
      <c r="H87" s="1" t="n">
        <v>1</v>
      </c>
      <c r="I87" s="9" t="n">
        <v>7.38</v>
      </c>
      <c r="J87" s="9" t="n">
        <v>99.5674833333333</v>
      </c>
      <c r="K87" s="1" t="s">
        <v>21</v>
      </c>
      <c r="L87" s="14" t="s">
        <v>142</v>
      </c>
      <c r="M87" s="15" t="s">
        <v>143</v>
      </c>
      <c r="N87" s="14" t="s">
        <v>144</v>
      </c>
      <c r="Q87" s="3" t="s">
        <v>145</v>
      </c>
    </row>
    <row r="88" customFormat="false" ht="13.8" hidden="false" customHeight="false" outlineLevel="0" collapsed="false">
      <c r="A88" s="1" t="s">
        <v>138</v>
      </c>
      <c r="B88" s="13" t="n">
        <v>41396</v>
      </c>
      <c r="C88" s="2" t="s">
        <v>139</v>
      </c>
      <c r="D88" s="1" t="s">
        <v>140</v>
      </c>
      <c r="E88" s="1" t="s">
        <v>141</v>
      </c>
      <c r="F88" s="2" t="s">
        <v>20</v>
      </c>
      <c r="G88" s="1" t="n">
        <v>1</v>
      </c>
      <c r="H88" s="1" t="n">
        <v>2</v>
      </c>
      <c r="I88" s="9" t="n">
        <v>7.3798</v>
      </c>
      <c r="J88" s="9" t="n">
        <v>99.5677</v>
      </c>
      <c r="K88" s="1" t="s">
        <v>21</v>
      </c>
      <c r="L88" s="14" t="s">
        <v>142</v>
      </c>
      <c r="M88" s="15" t="s">
        <v>143</v>
      </c>
      <c r="N88" s="14" t="s">
        <v>144</v>
      </c>
      <c r="Q88" s="3" t="s">
        <v>145</v>
      </c>
    </row>
    <row r="89" customFormat="false" ht="13.8" hidden="false" customHeight="false" outlineLevel="0" collapsed="false">
      <c r="A89" s="1" t="s">
        <v>138</v>
      </c>
      <c r="B89" s="13" t="n">
        <v>41396</v>
      </c>
      <c r="C89" s="2" t="s">
        <v>139</v>
      </c>
      <c r="D89" s="1" t="s">
        <v>140</v>
      </c>
      <c r="E89" s="1" t="s">
        <v>141</v>
      </c>
      <c r="F89" s="2" t="s">
        <v>20</v>
      </c>
      <c r="G89" s="1" t="n">
        <v>1</v>
      </c>
      <c r="H89" s="1" t="n">
        <v>3</v>
      </c>
      <c r="I89" s="9" t="n">
        <v>7.37975</v>
      </c>
      <c r="J89" s="9" t="n">
        <v>99.5678833333333</v>
      </c>
      <c r="K89" s="1" t="s">
        <v>146</v>
      </c>
      <c r="L89" s="14" t="s">
        <v>142</v>
      </c>
      <c r="M89" s="15" t="s">
        <v>143</v>
      </c>
      <c r="N89" s="14" t="s">
        <v>144</v>
      </c>
      <c r="Q89" s="3" t="s">
        <v>147</v>
      </c>
    </row>
    <row r="90" customFormat="false" ht="13.8" hidden="false" customHeight="false" outlineLevel="0" collapsed="false">
      <c r="A90" s="1" t="s">
        <v>138</v>
      </c>
      <c r="B90" s="13" t="n">
        <v>41396</v>
      </c>
      <c r="C90" s="2" t="s">
        <v>139</v>
      </c>
      <c r="D90" s="1" t="s">
        <v>140</v>
      </c>
      <c r="E90" s="1" t="s">
        <v>141</v>
      </c>
      <c r="F90" s="2" t="s">
        <v>20</v>
      </c>
      <c r="G90" s="1" t="n">
        <v>1</v>
      </c>
      <c r="H90" s="1" t="n">
        <v>4</v>
      </c>
      <c r="I90" s="9" t="n">
        <v>7.37963333333333</v>
      </c>
      <c r="J90" s="9" t="n">
        <v>99.5680833333333</v>
      </c>
      <c r="K90" s="1" t="s">
        <v>21</v>
      </c>
      <c r="L90" s="14" t="s">
        <v>142</v>
      </c>
      <c r="M90" s="15" t="s">
        <v>143</v>
      </c>
      <c r="N90" s="14" t="s">
        <v>144</v>
      </c>
      <c r="Q90" s="3" t="s">
        <v>147</v>
      </c>
    </row>
    <row r="91" customFormat="false" ht="13.8" hidden="false" customHeight="false" outlineLevel="0" collapsed="false">
      <c r="A91" s="1" t="s">
        <v>138</v>
      </c>
      <c r="B91" s="13" t="n">
        <v>41396</v>
      </c>
      <c r="C91" s="2" t="s">
        <v>148</v>
      </c>
      <c r="D91" s="1" t="s">
        <v>140</v>
      </c>
      <c r="E91" s="1" t="s">
        <v>141</v>
      </c>
      <c r="F91" s="2" t="s">
        <v>20</v>
      </c>
      <c r="G91" s="1" t="n">
        <v>2</v>
      </c>
      <c r="H91" s="1" t="n">
        <v>1</v>
      </c>
      <c r="I91" s="9" t="n">
        <v>7.37728333333333</v>
      </c>
      <c r="J91" s="9" t="n">
        <v>99.5691666666667</v>
      </c>
      <c r="K91" s="1" t="s">
        <v>21</v>
      </c>
      <c r="L91" s="1" t="s">
        <v>22</v>
      </c>
      <c r="M91" s="2" t="s">
        <v>149</v>
      </c>
      <c r="N91" s="1" t="s">
        <v>150</v>
      </c>
      <c r="Q91" s="3" t="s">
        <v>151</v>
      </c>
    </row>
    <row r="92" customFormat="false" ht="13.8" hidden="false" customHeight="false" outlineLevel="0" collapsed="false">
      <c r="A92" s="1" t="s">
        <v>138</v>
      </c>
      <c r="B92" s="13" t="n">
        <v>41396</v>
      </c>
      <c r="C92" s="2" t="s">
        <v>148</v>
      </c>
      <c r="D92" s="1" t="s">
        <v>140</v>
      </c>
      <c r="E92" s="1" t="s">
        <v>141</v>
      </c>
      <c r="F92" s="2" t="s">
        <v>20</v>
      </c>
      <c r="G92" s="1" t="n">
        <v>2</v>
      </c>
      <c r="H92" s="1" t="n">
        <v>2</v>
      </c>
      <c r="I92" s="9" t="n">
        <v>7.37743333333333</v>
      </c>
      <c r="J92" s="9" t="n">
        <v>99.5692666666667</v>
      </c>
      <c r="K92" s="1" t="s">
        <v>21</v>
      </c>
      <c r="L92" s="1" t="s">
        <v>22</v>
      </c>
      <c r="M92" s="2" t="s">
        <v>149</v>
      </c>
      <c r="N92" s="1" t="s">
        <v>150</v>
      </c>
      <c r="Q92" s="3" t="s">
        <v>151</v>
      </c>
    </row>
    <row r="93" customFormat="false" ht="13.8" hidden="false" customHeight="false" outlineLevel="0" collapsed="false">
      <c r="A93" s="1" t="s">
        <v>138</v>
      </c>
      <c r="B93" s="13" t="n">
        <v>41396</v>
      </c>
      <c r="C93" s="2" t="s">
        <v>148</v>
      </c>
      <c r="D93" s="1" t="s">
        <v>140</v>
      </c>
      <c r="E93" s="1" t="s">
        <v>141</v>
      </c>
      <c r="F93" s="2" t="s">
        <v>20</v>
      </c>
      <c r="G93" s="1" t="n">
        <v>2</v>
      </c>
      <c r="H93" s="1" t="n">
        <v>3</v>
      </c>
      <c r="I93" s="9" t="n">
        <v>7.3776</v>
      </c>
      <c r="J93" s="9" t="n">
        <v>99.56945</v>
      </c>
      <c r="K93" s="1" t="s">
        <v>152</v>
      </c>
      <c r="L93" s="1" t="s">
        <v>22</v>
      </c>
      <c r="M93" s="2" t="s">
        <v>149</v>
      </c>
      <c r="N93" s="1" t="s">
        <v>150</v>
      </c>
      <c r="Q93" s="3" t="s">
        <v>151</v>
      </c>
    </row>
    <row r="94" customFormat="false" ht="13.8" hidden="false" customHeight="false" outlineLevel="0" collapsed="false">
      <c r="A94" s="1" t="s">
        <v>138</v>
      </c>
      <c r="B94" s="13" t="n">
        <v>41396</v>
      </c>
      <c r="C94" s="2" t="s">
        <v>153</v>
      </c>
      <c r="D94" s="1" t="s">
        <v>140</v>
      </c>
      <c r="E94" s="1" t="s">
        <v>141</v>
      </c>
      <c r="F94" s="2" t="s">
        <v>20</v>
      </c>
      <c r="G94" s="1" t="n">
        <v>3</v>
      </c>
      <c r="H94" s="1" t="n">
        <v>1</v>
      </c>
      <c r="I94" s="9" t="n">
        <v>7.37733333333333</v>
      </c>
      <c r="J94" s="9" t="n">
        <v>99.5662166666667</v>
      </c>
      <c r="K94" s="1" t="s">
        <v>21</v>
      </c>
      <c r="L94" s="1" t="s">
        <v>22</v>
      </c>
      <c r="M94" s="2" t="s">
        <v>154</v>
      </c>
      <c r="N94" s="1" t="s">
        <v>155</v>
      </c>
    </row>
    <row r="95" customFormat="false" ht="13.8" hidden="false" customHeight="false" outlineLevel="0" collapsed="false">
      <c r="A95" s="1" t="s">
        <v>138</v>
      </c>
      <c r="B95" s="13" t="n">
        <v>41396</v>
      </c>
      <c r="C95" s="2" t="s">
        <v>153</v>
      </c>
      <c r="D95" s="1" t="s">
        <v>140</v>
      </c>
      <c r="E95" s="1" t="s">
        <v>141</v>
      </c>
      <c r="F95" s="2" t="s">
        <v>20</v>
      </c>
      <c r="G95" s="1" t="n">
        <v>3</v>
      </c>
      <c r="H95" s="1" t="n">
        <v>2</v>
      </c>
      <c r="I95" s="9" t="n">
        <v>7.37713333333333</v>
      </c>
      <c r="J95" s="9" t="n">
        <v>99.5662166666667</v>
      </c>
      <c r="K95" s="1" t="s">
        <v>21</v>
      </c>
      <c r="L95" s="1" t="s">
        <v>22</v>
      </c>
      <c r="M95" s="2" t="s">
        <v>154</v>
      </c>
      <c r="N95" s="1" t="s">
        <v>155</v>
      </c>
    </row>
    <row r="96" customFormat="false" ht="13.8" hidden="false" customHeight="false" outlineLevel="0" collapsed="false">
      <c r="A96" s="1" t="s">
        <v>138</v>
      </c>
      <c r="B96" s="13" t="n">
        <v>41396</v>
      </c>
      <c r="C96" s="2" t="s">
        <v>153</v>
      </c>
      <c r="D96" s="1" t="s">
        <v>140</v>
      </c>
      <c r="E96" s="1" t="s">
        <v>141</v>
      </c>
      <c r="F96" s="2" t="s">
        <v>20</v>
      </c>
      <c r="G96" s="1" t="n">
        <v>3</v>
      </c>
      <c r="H96" s="1" t="n">
        <v>3</v>
      </c>
      <c r="I96" s="9" t="n">
        <v>7.37696666666667</v>
      </c>
      <c r="J96" s="9" t="n">
        <v>99.5661</v>
      </c>
      <c r="K96" s="1" t="s">
        <v>152</v>
      </c>
      <c r="L96" s="1" t="s">
        <v>22</v>
      </c>
      <c r="M96" s="2" t="s">
        <v>154</v>
      </c>
      <c r="N96" s="1" t="s">
        <v>155</v>
      </c>
    </row>
    <row r="97" customFormat="false" ht="13.8" hidden="false" customHeight="false" outlineLevel="0" collapsed="false">
      <c r="A97" s="1" t="s">
        <v>138</v>
      </c>
      <c r="B97" s="13" t="n">
        <v>41396</v>
      </c>
      <c r="C97" s="2" t="s">
        <v>156</v>
      </c>
      <c r="D97" s="1" t="s">
        <v>140</v>
      </c>
      <c r="E97" s="1" t="s">
        <v>141</v>
      </c>
      <c r="F97" s="2" t="s">
        <v>20</v>
      </c>
      <c r="G97" s="1" t="n">
        <v>4</v>
      </c>
      <c r="H97" s="1" t="n">
        <v>1</v>
      </c>
      <c r="I97" s="9" t="n">
        <v>7.37633333333333</v>
      </c>
      <c r="J97" s="9" t="n">
        <v>99.5688</v>
      </c>
      <c r="L97" s="1" t="s">
        <v>22</v>
      </c>
      <c r="M97" s="2" t="s">
        <v>157</v>
      </c>
      <c r="N97" s="1" t="s">
        <v>158</v>
      </c>
      <c r="Q97" s="3" t="s">
        <v>159</v>
      </c>
    </row>
    <row r="98" customFormat="false" ht="13.8" hidden="false" customHeight="false" outlineLevel="0" collapsed="false">
      <c r="A98" s="1" t="s">
        <v>138</v>
      </c>
      <c r="B98" s="13" t="n">
        <v>41396</v>
      </c>
      <c r="C98" s="2" t="s">
        <v>156</v>
      </c>
      <c r="D98" s="1" t="s">
        <v>140</v>
      </c>
      <c r="E98" s="1" t="s">
        <v>141</v>
      </c>
      <c r="F98" s="2" t="s">
        <v>20</v>
      </c>
      <c r="G98" s="1" t="n">
        <v>4</v>
      </c>
      <c r="H98" s="1" t="n">
        <v>2</v>
      </c>
      <c r="I98" s="9" t="n">
        <v>7.37571666666667</v>
      </c>
      <c r="J98" s="9" t="n">
        <v>99.56855</v>
      </c>
      <c r="K98" s="1" t="s">
        <v>21</v>
      </c>
      <c r="L98" s="1" t="s">
        <v>22</v>
      </c>
      <c r="M98" s="2" t="s">
        <v>157</v>
      </c>
      <c r="N98" s="1" t="s">
        <v>158</v>
      </c>
      <c r="Q98" s="3" t="s">
        <v>160</v>
      </c>
    </row>
    <row r="99" customFormat="false" ht="13.8" hidden="false" customHeight="false" outlineLevel="0" collapsed="false">
      <c r="A99" s="1" t="s">
        <v>138</v>
      </c>
      <c r="B99" s="13" t="n">
        <v>41396</v>
      </c>
      <c r="C99" s="2" t="s">
        <v>156</v>
      </c>
      <c r="D99" s="1" t="s">
        <v>140</v>
      </c>
      <c r="E99" s="1" t="s">
        <v>141</v>
      </c>
      <c r="F99" s="2" t="s">
        <v>20</v>
      </c>
      <c r="G99" s="1" t="n">
        <v>4</v>
      </c>
      <c r="H99" s="1" t="n">
        <v>3</v>
      </c>
      <c r="I99" s="9" t="n">
        <v>7.37578333333333</v>
      </c>
      <c r="J99" s="9" t="n">
        <v>99.5685166666667</v>
      </c>
      <c r="K99" s="1" t="s">
        <v>21</v>
      </c>
      <c r="L99" s="1" t="s">
        <v>22</v>
      </c>
      <c r="M99" s="2" t="s">
        <v>157</v>
      </c>
      <c r="N99" s="1" t="s">
        <v>158</v>
      </c>
      <c r="Q99" s="3" t="s">
        <v>161</v>
      </c>
    </row>
    <row r="100" customFormat="false" ht="13.8" hidden="false" customHeight="false" outlineLevel="0" collapsed="false">
      <c r="A100" s="1" t="s">
        <v>138</v>
      </c>
      <c r="B100" s="13" t="n">
        <v>41396</v>
      </c>
      <c r="C100" s="2" t="s">
        <v>156</v>
      </c>
      <c r="D100" s="1" t="s">
        <v>140</v>
      </c>
      <c r="E100" s="1" t="s">
        <v>141</v>
      </c>
      <c r="F100" s="2" t="s">
        <v>20</v>
      </c>
      <c r="G100" s="1" t="n">
        <v>4</v>
      </c>
      <c r="H100" s="1" t="n">
        <v>4</v>
      </c>
      <c r="I100" s="9" t="n">
        <v>7.37556666666667</v>
      </c>
      <c r="J100" s="9" t="n">
        <v>99.5684</v>
      </c>
      <c r="K100" s="1" t="s">
        <v>21</v>
      </c>
      <c r="L100" s="1" t="s">
        <v>22</v>
      </c>
      <c r="M100" s="2" t="s">
        <v>157</v>
      </c>
      <c r="N100" s="1" t="s">
        <v>158</v>
      </c>
    </row>
    <row r="101" customFormat="false" ht="13.8" hidden="false" customHeight="false" outlineLevel="0" collapsed="false">
      <c r="A101" s="1" t="s">
        <v>138</v>
      </c>
      <c r="B101" s="13" t="n">
        <v>41396</v>
      </c>
      <c r="C101" s="2" t="s">
        <v>156</v>
      </c>
      <c r="D101" s="1" t="s">
        <v>140</v>
      </c>
      <c r="E101" s="1" t="s">
        <v>141</v>
      </c>
      <c r="F101" s="2" t="s">
        <v>20</v>
      </c>
      <c r="G101" s="1" t="n">
        <v>4</v>
      </c>
      <c r="H101" s="1" t="n">
        <v>5</v>
      </c>
      <c r="I101" s="9" t="n">
        <v>7.37535</v>
      </c>
      <c r="J101" s="9" t="n">
        <v>99.5683166666667</v>
      </c>
      <c r="K101" s="1" t="s">
        <v>162</v>
      </c>
      <c r="L101" s="1" t="s">
        <v>22</v>
      </c>
      <c r="M101" s="2" t="s">
        <v>157</v>
      </c>
      <c r="N101" s="1" t="s">
        <v>158</v>
      </c>
    </row>
    <row r="102" customFormat="false" ht="13.8" hidden="false" customHeight="false" outlineLevel="0" collapsed="false">
      <c r="A102" s="1" t="s">
        <v>138</v>
      </c>
      <c r="B102" s="12" t="n">
        <v>41397</v>
      </c>
      <c r="C102" s="2" t="s">
        <v>163</v>
      </c>
      <c r="D102" s="1" t="s">
        <v>140</v>
      </c>
      <c r="E102" s="1" t="s">
        <v>141</v>
      </c>
      <c r="F102" s="2" t="s">
        <v>20</v>
      </c>
      <c r="G102" s="1" t="n">
        <v>5</v>
      </c>
      <c r="H102" s="1" t="n">
        <v>1</v>
      </c>
      <c r="I102" s="9" t="n">
        <v>7.3727</v>
      </c>
      <c r="J102" s="9" t="n">
        <v>99.57215</v>
      </c>
      <c r="K102" s="1" t="s">
        <v>21</v>
      </c>
      <c r="N102" s="1"/>
      <c r="Q102" s="3" t="s">
        <v>164</v>
      </c>
    </row>
    <row r="103" customFormat="false" ht="13.8" hidden="false" customHeight="false" outlineLevel="0" collapsed="false">
      <c r="A103" s="1" t="s">
        <v>138</v>
      </c>
      <c r="B103" s="12" t="n">
        <v>41397</v>
      </c>
      <c r="C103" s="2" t="s">
        <v>163</v>
      </c>
      <c r="D103" s="1" t="s">
        <v>140</v>
      </c>
      <c r="E103" s="1" t="s">
        <v>141</v>
      </c>
      <c r="F103" s="2" t="s">
        <v>20</v>
      </c>
      <c r="G103" s="1" t="n">
        <v>5</v>
      </c>
      <c r="H103" s="1" t="n">
        <v>2</v>
      </c>
      <c r="I103" s="9" t="n">
        <v>7.37273333333333</v>
      </c>
      <c r="J103" s="9" t="n">
        <v>99.5724166666667</v>
      </c>
      <c r="K103" s="1" t="s">
        <v>21</v>
      </c>
      <c r="N103" s="1"/>
    </row>
    <row r="104" customFormat="false" ht="13.8" hidden="false" customHeight="false" outlineLevel="0" collapsed="false">
      <c r="A104" s="1" t="s">
        <v>138</v>
      </c>
      <c r="B104" s="12" t="n">
        <v>41397</v>
      </c>
      <c r="C104" s="2" t="s">
        <v>163</v>
      </c>
      <c r="D104" s="1" t="s">
        <v>140</v>
      </c>
      <c r="E104" s="1" t="s">
        <v>141</v>
      </c>
      <c r="F104" s="2" t="s">
        <v>20</v>
      </c>
      <c r="G104" s="1" t="n">
        <v>5</v>
      </c>
      <c r="H104" s="1" t="n">
        <v>3</v>
      </c>
      <c r="I104" s="9" t="n">
        <v>7.37258333333333</v>
      </c>
      <c r="J104" s="9" t="n">
        <v>99.5723833333333</v>
      </c>
      <c r="K104" s="1" t="s">
        <v>21</v>
      </c>
      <c r="N104" s="1"/>
    </row>
    <row r="105" customFormat="false" ht="13.8" hidden="false" customHeight="false" outlineLevel="0" collapsed="false">
      <c r="A105" s="1" t="s">
        <v>138</v>
      </c>
      <c r="B105" s="12" t="n">
        <v>41397</v>
      </c>
      <c r="C105" s="2" t="s">
        <v>163</v>
      </c>
      <c r="D105" s="1" t="s">
        <v>140</v>
      </c>
      <c r="E105" s="1" t="s">
        <v>141</v>
      </c>
      <c r="F105" s="2" t="s">
        <v>20</v>
      </c>
      <c r="G105" s="1" t="n">
        <v>5</v>
      </c>
      <c r="H105" s="1" t="n">
        <v>4</v>
      </c>
      <c r="I105" s="9" t="n">
        <v>7.37296666666667</v>
      </c>
      <c r="J105" s="9" t="n">
        <v>99.5731666666667</v>
      </c>
      <c r="K105" s="1" t="s">
        <v>21</v>
      </c>
      <c r="N105" s="1"/>
    </row>
    <row r="106" customFormat="false" ht="13.8" hidden="false" customHeight="false" outlineLevel="0" collapsed="false">
      <c r="A106" s="1" t="s">
        <v>138</v>
      </c>
      <c r="B106" s="12" t="n">
        <v>41397</v>
      </c>
      <c r="C106" s="2" t="s">
        <v>165</v>
      </c>
      <c r="D106" s="1" t="s">
        <v>140</v>
      </c>
      <c r="E106" s="1" t="s">
        <v>141</v>
      </c>
      <c r="F106" s="2" t="s">
        <v>20</v>
      </c>
      <c r="G106" s="1" t="n">
        <v>6</v>
      </c>
      <c r="H106" s="1" t="n">
        <v>1</v>
      </c>
      <c r="I106" s="9" t="n">
        <v>7.37093333333333</v>
      </c>
      <c r="J106" s="9" t="n">
        <v>99.5762833333333</v>
      </c>
      <c r="K106" s="1" t="s">
        <v>21</v>
      </c>
      <c r="L106" s="1" t="s">
        <v>22</v>
      </c>
      <c r="M106" s="2" t="s">
        <v>157</v>
      </c>
      <c r="N106" s="1" t="s">
        <v>158</v>
      </c>
    </row>
    <row r="107" customFormat="false" ht="13.8" hidden="false" customHeight="false" outlineLevel="0" collapsed="false">
      <c r="A107" s="1" t="s">
        <v>138</v>
      </c>
      <c r="B107" s="12" t="n">
        <v>41397</v>
      </c>
      <c r="C107" s="2" t="s">
        <v>165</v>
      </c>
      <c r="D107" s="1" t="s">
        <v>140</v>
      </c>
      <c r="E107" s="1" t="s">
        <v>141</v>
      </c>
      <c r="F107" s="2" t="s">
        <v>20</v>
      </c>
      <c r="G107" s="1" t="n">
        <v>6</v>
      </c>
      <c r="H107" s="1" t="n">
        <v>2</v>
      </c>
      <c r="I107" s="9" t="n">
        <v>7.37123333333333</v>
      </c>
      <c r="J107" s="9" t="n">
        <v>99.5760833333333</v>
      </c>
      <c r="K107" s="1" t="s">
        <v>166</v>
      </c>
      <c r="L107" s="1" t="s">
        <v>22</v>
      </c>
      <c r="M107" s="2" t="s">
        <v>157</v>
      </c>
      <c r="N107" s="1" t="s">
        <v>158</v>
      </c>
    </row>
    <row r="108" customFormat="false" ht="13.8" hidden="false" customHeight="false" outlineLevel="0" collapsed="false">
      <c r="A108" s="1" t="s">
        <v>138</v>
      </c>
      <c r="B108" s="12" t="n">
        <v>41397</v>
      </c>
      <c r="C108" s="2" t="s">
        <v>165</v>
      </c>
      <c r="D108" s="1" t="s">
        <v>140</v>
      </c>
      <c r="E108" s="1" t="s">
        <v>141</v>
      </c>
      <c r="F108" s="2" t="s">
        <v>20</v>
      </c>
      <c r="G108" s="1" t="n">
        <v>6</v>
      </c>
      <c r="H108" s="1" t="n">
        <v>3</v>
      </c>
      <c r="I108" s="9" t="n">
        <v>7.37136666666667</v>
      </c>
      <c r="J108" s="9" t="n">
        <v>99.576</v>
      </c>
      <c r="K108" s="1" t="s">
        <v>167</v>
      </c>
      <c r="L108" s="1" t="s">
        <v>22</v>
      </c>
      <c r="M108" s="2" t="s">
        <v>157</v>
      </c>
      <c r="N108" s="1" t="s">
        <v>158</v>
      </c>
    </row>
    <row r="109" customFormat="false" ht="13.8" hidden="false" customHeight="false" outlineLevel="0" collapsed="false">
      <c r="A109" s="1" t="s">
        <v>138</v>
      </c>
      <c r="B109" s="12" t="n">
        <v>41397</v>
      </c>
      <c r="C109" s="2" t="s">
        <v>165</v>
      </c>
      <c r="D109" s="1" t="s">
        <v>140</v>
      </c>
      <c r="E109" s="1" t="s">
        <v>141</v>
      </c>
      <c r="F109" s="2" t="s">
        <v>20</v>
      </c>
      <c r="G109" s="1" t="n">
        <v>6</v>
      </c>
      <c r="H109" s="1" t="n">
        <v>4</v>
      </c>
      <c r="I109" s="9" t="n">
        <v>7.37158333333333</v>
      </c>
      <c r="J109" s="9" t="n">
        <v>99.57585</v>
      </c>
      <c r="K109" s="1" t="s">
        <v>166</v>
      </c>
      <c r="L109" s="1" t="s">
        <v>22</v>
      </c>
      <c r="M109" s="2" t="s">
        <v>157</v>
      </c>
      <c r="N109" s="1" t="s">
        <v>158</v>
      </c>
    </row>
    <row r="110" customFormat="false" ht="13.8" hidden="false" customHeight="false" outlineLevel="0" collapsed="false">
      <c r="A110" s="1" t="s">
        <v>138</v>
      </c>
      <c r="B110" s="12" t="n">
        <v>41397</v>
      </c>
      <c r="C110" s="2" t="s">
        <v>153</v>
      </c>
      <c r="D110" s="1" t="s">
        <v>140</v>
      </c>
      <c r="E110" s="1" t="s">
        <v>141</v>
      </c>
      <c r="F110" s="2" t="s">
        <v>20</v>
      </c>
      <c r="G110" s="1" t="n">
        <v>7</v>
      </c>
      <c r="H110" s="1" t="n">
        <v>2</v>
      </c>
      <c r="I110" s="9" t="n">
        <v>7.3734</v>
      </c>
      <c r="J110" s="9" t="n">
        <v>99.5792833333333</v>
      </c>
      <c r="L110" s="1" t="s">
        <v>22</v>
      </c>
      <c r="M110" s="2" t="s">
        <v>168</v>
      </c>
      <c r="N110" s="1" t="s">
        <v>169</v>
      </c>
    </row>
    <row r="111" customFormat="false" ht="13.8" hidden="false" customHeight="false" outlineLevel="0" collapsed="false">
      <c r="A111" s="1" t="s">
        <v>138</v>
      </c>
      <c r="B111" s="12" t="n">
        <v>41397</v>
      </c>
      <c r="C111" s="2" t="s">
        <v>153</v>
      </c>
      <c r="D111" s="1" t="s">
        <v>140</v>
      </c>
      <c r="E111" s="1" t="s">
        <v>141</v>
      </c>
      <c r="F111" s="2" t="s">
        <v>20</v>
      </c>
      <c r="G111" s="1" t="n">
        <v>7</v>
      </c>
      <c r="H111" s="1" t="n">
        <v>3</v>
      </c>
      <c r="I111" s="9" t="n">
        <v>7.37356666666667</v>
      </c>
      <c r="J111" s="9" t="n">
        <v>99.5791166666667</v>
      </c>
      <c r="K111" s="1" t="s">
        <v>146</v>
      </c>
      <c r="L111" s="1" t="s">
        <v>22</v>
      </c>
      <c r="M111" s="2" t="s">
        <v>168</v>
      </c>
      <c r="N111" s="1" t="s">
        <v>169</v>
      </c>
    </row>
    <row r="112" customFormat="false" ht="13.8" hidden="false" customHeight="false" outlineLevel="0" collapsed="false">
      <c r="A112" s="1" t="s">
        <v>138</v>
      </c>
      <c r="B112" s="12" t="n">
        <v>41397</v>
      </c>
      <c r="C112" s="2" t="s">
        <v>153</v>
      </c>
      <c r="D112" s="1" t="s">
        <v>140</v>
      </c>
      <c r="E112" s="1" t="s">
        <v>141</v>
      </c>
      <c r="F112" s="2" t="s">
        <v>20</v>
      </c>
      <c r="G112" s="1" t="n">
        <v>7</v>
      </c>
      <c r="H112" s="1" t="n">
        <v>4</v>
      </c>
      <c r="I112" s="9" t="n">
        <v>7.37366666666667</v>
      </c>
      <c r="J112" s="9" t="n">
        <v>99.5788333333333</v>
      </c>
      <c r="K112" s="1" t="s">
        <v>170</v>
      </c>
      <c r="L112" s="1" t="s">
        <v>22</v>
      </c>
      <c r="M112" s="2" t="s">
        <v>168</v>
      </c>
      <c r="N112" s="1" t="s">
        <v>169</v>
      </c>
    </row>
    <row r="113" customFormat="false" ht="13.8" hidden="false" customHeight="false" outlineLevel="0" collapsed="false">
      <c r="A113" s="1" t="s">
        <v>138</v>
      </c>
      <c r="B113" s="12" t="n">
        <v>41397</v>
      </c>
      <c r="C113" s="2" t="s">
        <v>153</v>
      </c>
      <c r="D113" s="1" t="s">
        <v>140</v>
      </c>
      <c r="E113" s="1" t="s">
        <v>141</v>
      </c>
      <c r="F113" s="2" t="s">
        <v>20</v>
      </c>
      <c r="G113" s="1" t="n">
        <v>7</v>
      </c>
      <c r="H113" s="1" t="n">
        <v>5</v>
      </c>
      <c r="I113" s="9" t="n">
        <v>7.37375</v>
      </c>
      <c r="J113" s="9" t="n">
        <v>99.5786166666667</v>
      </c>
      <c r="K113" s="1" t="s">
        <v>166</v>
      </c>
      <c r="L113" s="1" t="s">
        <v>22</v>
      </c>
      <c r="M113" s="2" t="s">
        <v>168</v>
      </c>
      <c r="N113" s="1" t="s">
        <v>169</v>
      </c>
    </row>
    <row r="114" customFormat="false" ht="13.8" hidden="false" customHeight="false" outlineLevel="0" collapsed="false">
      <c r="A114" s="1" t="s">
        <v>138</v>
      </c>
      <c r="B114" s="12" t="n">
        <v>41397</v>
      </c>
      <c r="C114" s="2" t="s">
        <v>153</v>
      </c>
      <c r="D114" s="1" t="s">
        <v>140</v>
      </c>
      <c r="E114" s="1" t="s">
        <v>141</v>
      </c>
      <c r="F114" s="2" t="s">
        <v>20</v>
      </c>
      <c r="G114" s="1" t="n">
        <v>7</v>
      </c>
      <c r="H114" s="1" t="n">
        <v>6</v>
      </c>
      <c r="I114" s="9" t="n">
        <v>7.3739</v>
      </c>
      <c r="J114" s="9" t="n">
        <v>99.5784666666667</v>
      </c>
      <c r="K114" s="1" t="s">
        <v>166</v>
      </c>
      <c r="L114" s="1" t="s">
        <v>22</v>
      </c>
      <c r="M114" s="2" t="s">
        <v>168</v>
      </c>
      <c r="N114" s="1" t="s">
        <v>169</v>
      </c>
    </row>
    <row r="115" customFormat="false" ht="13.8" hidden="false" customHeight="false" outlineLevel="0" collapsed="false">
      <c r="A115" s="1" t="s">
        <v>138</v>
      </c>
      <c r="B115" s="12" t="n">
        <v>41397</v>
      </c>
      <c r="C115" s="2" t="s">
        <v>171</v>
      </c>
      <c r="D115" s="1" t="s">
        <v>140</v>
      </c>
      <c r="E115" s="1" t="s">
        <v>141</v>
      </c>
      <c r="F115" s="2" t="s">
        <v>20</v>
      </c>
      <c r="G115" s="1" t="n">
        <v>8</v>
      </c>
      <c r="H115" s="1" t="n">
        <v>1</v>
      </c>
      <c r="I115" s="9" t="n">
        <v>7.37431666666667</v>
      </c>
      <c r="J115" s="9" t="n">
        <v>99.5850833333333</v>
      </c>
      <c r="K115" s="1" t="s">
        <v>172</v>
      </c>
      <c r="L115" s="1" t="s">
        <v>22</v>
      </c>
      <c r="M115" s="2" t="s">
        <v>157</v>
      </c>
      <c r="N115" s="1" t="s">
        <v>158</v>
      </c>
    </row>
    <row r="116" customFormat="false" ht="13.8" hidden="false" customHeight="false" outlineLevel="0" collapsed="false">
      <c r="A116" s="1" t="s">
        <v>138</v>
      </c>
      <c r="B116" s="12" t="n">
        <v>41397</v>
      </c>
      <c r="C116" s="2" t="s">
        <v>171</v>
      </c>
      <c r="D116" s="1" t="s">
        <v>140</v>
      </c>
      <c r="E116" s="1" t="s">
        <v>141</v>
      </c>
      <c r="F116" s="2" t="s">
        <v>20</v>
      </c>
      <c r="G116" s="1" t="n">
        <v>8</v>
      </c>
      <c r="H116" s="1" t="n">
        <v>2</v>
      </c>
      <c r="I116" s="9" t="n">
        <v>7.37418333333333</v>
      </c>
      <c r="J116" s="9" t="n">
        <v>99.5852333333333</v>
      </c>
      <c r="K116" s="1" t="s">
        <v>146</v>
      </c>
      <c r="L116" s="1" t="s">
        <v>22</v>
      </c>
      <c r="M116" s="2" t="s">
        <v>157</v>
      </c>
      <c r="N116" s="1" t="s">
        <v>158</v>
      </c>
      <c r="Q116" s="3" t="s">
        <v>161</v>
      </c>
    </row>
    <row r="117" customFormat="false" ht="13.8" hidden="false" customHeight="false" outlineLevel="0" collapsed="false">
      <c r="A117" s="1" t="s">
        <v>138</v>
      </c>
      <c r="B117" s="12" t="n">
        <v>41397</v>
      </c>
      <c r="C117" s="2" t="s">
        <v>171</v>
      </c>
      <c r="D117" s="1" t="s">
        <v>140</v>
      </c>
      <c r="E117" s="1" t="s">
        <v>141</v>
      </c>
      <c r="F117" s="2" t="s">
        <v>20</v>
      </c>
      <c r="G117" s="1" t="n">
        <v>8</v>
      </c>
      <c r="H117" s="1" t="n">
        <v>3</v>
      </c>
      <c r="I117" s="9" t="n">
        <v>7.37408333333333</v>
      </c>
      <c r="J117" s="9" t="n">
        <v>99.5854</v>
      </c>
      <c r="K117" s="1" t="s">
        <v>146</v>
      </c>
      <c r="L117" s="1" t="s">
        <v>22</v>
      </c>
      <c r="M117" s="2" t="s">
        <v>157</v>
      </c>
      <c r="N117" s="1" t="s">
        <v>158</v>
      </c>
    </row>
    <row r="118" customFormat="false" ht="13.8" hidden="false" customHeight="false" outlineLevel="0" collapsed="false">
      <c r="A118" s="1" t="s">
        <v>138</v>
      </c>
      <c r="B118" s="12" t="n">
        <v>41397</v>
      </c>
      <c r="C118" s="2" t="s">
        <v>171</v>
      </c>
      <c r="D118" s="1" t="s">
        <v>140</v>
      </c>
      <c r="E118" s="1" t="s">
        <v>141</v>
      </c>
      <c r="F118" s="2" t="s">
        <v>20</v>
      </c>
      <c r="G118" s="1" t="n">
        <v>8</v>
      </c>
      <c r="H118" s="1" t="n">
        <v>4</v>
      </c>
      <c r="I118" s="9" t="n">
        <v>7.37375</v>
      </c>
      <c r="J118" s="9" t="n">
        <v>99.5862333333333</v>
      </c>
      <c r="K118" s="1" t="s">
        <v>146</v>
      </c>
      <c r="L118" s="1" t="s">
        <v>22</v>
      </c>
      <c r="M118" s="2" t="s">
        <v>157</v>
      </c>
      <c r="N118" s="1" t="s">
        <v>158</v>
      </c>
    </row>
    <row r="119" customFormat="false" ht="13.8" hidden="false" customHeight="false" outlineLevel="0" collapsed="false">
      <c r="A119" s="1" t="s">
        <v>138</v>
      </c>
      <c r="B119" s="16" t="n">
        <v>41398</v>
      </c>
      <c r="C119" s="2" t="s">
        <v>173</v>
      </c>
      <c r="D119" s="1" t="s">
        <v>140</v>
      </c>
      <c r="E119" s="1" t="s">
        <v>141</v>
      </c>
      <c r="F119" s="2" t="s">
        <v>20</v>
      </c>
      <c r="G119" s="1" t="s">
        <v>174</v>
      </c>
      <c r="H119" s="1" t="n">
        <v>1</v>
      </c>
      <c r="I119" s="9" t="n">
        <v>7.3783</v>
      </c>
      <c r="J119" s="9" t="n">
        <v>99.5906333333333</v>
      </c>
      <c r="K119" s="1" t="s">
        <v>175</v>
      </c>
      <c r="L119" s="1" t="s">
        <v>176</v>
      </c>
      <c r="N119" s="1"/>
      <c r="Q119" s="3" t="s">
        <v>177</v>
      </c>
    </row>
    <row r="120" customFormat="false" ht="13.8" hidden="false" customHeight="false" outlineLevel="0" collapsed="false">
      <c r="A120" s="1" t="s">
        <v>138</v>
      </c>
      <c r="B120" s="16" t="n">
        <v>41398</v>
      </c>
      <c r="C120" s="2" t="s">
        <v>173</v>
      </c>
      <c r="D120" s="1" t="s">
        <v>140</v>
      </c>
      <c r="E120" s="1" t="s">
        <v>141</v>
      </c>
      <c r="F120" s="2" t="s">
        <v>20</v>
      </c>
      <c r="G120" s="1" t="s">
        <v>174</v>
      </c>
      <c r="H120" s="1" t="n">
        <v>2</v>
      </c>
      <c r="I120" s="9" t="n">
        <v>7.37843333333333</v>
      </c>
      <c r="J120" s="9" t="n">
        <v>99.5909833333333</v>
      </c>
      <c r="L120" s="1" t="s">
        <v>176</v>
      </c>
      <c r="N120" s="1"/>
    </row>
    <row r="121" customFormat="false" ht="13.8" hidden="false" customHeight="false" outlineLevel="0" collapsed="false">
      <c r="A121" s="1" t="s">
        <v>138</v>
      </c>
      <c r="B121" s="16" t="n">
        <v>41398</v>
      </c>
      <c r="C121" s="2" t="s">
        <v>173</v>
      </c>
      <c r="D121" s="1" t="s">
        <v>140</v>
      </c>
      <c r="E121" s="1" t="s">
        <v>141</v>
      </c>
      <c r="F121" s="2" t="s">
        <v>20</v>
      </c>
      <c r="G121" s="1" t="s">
        <v>174</v>
      </c>
      <c r="H121" s="1" t="n">
        <v>3</v>
      </c>
      <c r="I121" s="1" t="n">
        <v>7.3786</v>
      </c>
      <c r="J121" s="1" t="n">
        <v>99.5913</v>
      </c>
      <c r="L121" s="1" t="s">
        <v>176</v>
      </c>
      <c r="N121" s="1"/>
    </row>
    <row r="122" customFormat="false" ht="13.8" hidden="false" customHeight="false" outlineLevel="0" collapsed="false">
      <c r="A122" s="1" t="s">
        <v>138</v>
      </c>
      <c r="B122" s="16" t="n">
        <v>41398</v>
      </c>
      <c r="C122" s="2" t="s">
        <v>173</v>
      </c>
      <c r="D122" s="1" t="s">
        <v>140</v>
      </c>
      <c r="E122" s="1" t="s">
        <v>141</v>
      </c>
      <c r="F122" s="2" t="s">
        <v>20</v>
      </c>
      <c r="G122" s="1" t="s">
        <v>174</v>
      </c>
      <c r="H122" s="1" t="n">
        <v>4</v>
      </c>
      <c r="I122" s="1" t="n">
        <v>7.3787</v>
      </c>
      <c r="J122" s="1" t="n">
        <v>99.5917</v>
      </c>
      <c r="L122" s="1" t="s">
        <v>176</v>
      </c>
      <c r="N122" s="1"/>
    </row>
    <row r="123" customFormat="false" ht="13.8" hidden="false" customHeight="false" outlineLevel="0" collapsed="false">
      <c r="A123" s="1" t="s">
        <v>138</v>
      </c>
      <c r="B123" s="16" t="n">
        <v>41398</v>
      </c>
      <c r="C123" s="15" t="s">
        <v>178</v>
      </c>
      <c r="D123" s="1" t="s">
        <v>140</v>
      </c>
      <c r="E123" s="1" t="s">
        <v>141</v>
      </c>
      <c r="F123" s="2" t="s">
        <v>20</v>
      </c>
      <c r="G123" s="1" t="s">
        <v>179</v>
      </c>
      <c r="H123" s="1" t="n">
        <v>1</v>
      </c>
      <c r="I123" s="9" t="n">
        <v>7.3822222</v>
      </c>
      <c r="J123" s="9" t="n">
        <v>99.586111111111</v>
      </c>
      <c r="K123" s="14" t="s">
        <v>180</v>
      </c>
      <c r="L123" s="14" t="s">
        <v>22</v>
      </c>
      <c r="M123" s="15" t="s">
        <v>181</v>
      </c>
      <c r="N123" s="15" t="s">
        <v>182</v>
      </c>
      <c r="Q123" s="10"/>
    </row>
    <row r="124" customFormat="false" ht="13.8" hidden="false" customHeight="false" outlineLevel="0" collapsed="false">
      <c r="A124" s="1" t="s">
        <v>138</v>
      </c>
      <c r="B124" s="16" t="n">
        <v>41398</v>
      </c>
      <c r="C124" s="15" t="s">
        <v>178</v>
      </c>
      <c r="D124" s="1" t="s">
        <v>140</v>
      </c>
      <c r="E124" s="1" t="s">
        <v>141</v>
      </c>
      <c r="F124" s="2" t="s">
        <v>20</v>
      </c>
      <c r="G124" s="1" t="s">
        <v>179</v>
      </c>
      <c r="H124" s="1" t="n">
        <v>2</v>
      </c>
      <c r="I124" s="9" t="n">
        <v>7.38161666666667</v>
      </c>
      <c r="J124" s="9" t="n">
        <v>99.5869166666667</v>
      </c>
      <c r="K124" s="14" t="s">
        <v>180</v>
      </c>
      <c r="L124" s="14" t="s">
        <v>22</v>
      </c>
      <c r="M124" s="15" t="s">
        <v>181</v>
      </c>
      <c r="N124" s="15" t="s">
        <v>182</v>
      </c>
      <c r="Q124" s="10"/>
    </row>
    <row r="125" customFormat="false" ht="13.8" hidden="false" customHeight="false" outlineLevel="0" collapsed="false">
      <c r="A125" s="1" t="s">
        <v>138</v>
      </c>
      <c r="B125" s="16" t="n">
        <v>41398</v>
      </c>
      <c r="C125" s="15" t="s">
        <v>178</v>
      </c>
      <c r="D125" s="1" t="s">
        <v>140</v>
      </c>
      <c r="E125" s="1" t="s">
        <v>141</v>
      </c>
      <c r="F125" s="2" t="s">
        <v>20</v>
      </c>
      <c r="G125" s="1" t="s">
        <v>179</v>
      </c>
      <c r="H125" s="1" t="n">
        <v>3</v>
      </c>
      <c r="I125" s="9" t="n">
        <v>7.3818</v>
      </c>
      <c r="J125" s="9" t="n">
        <v>99.5866666666667</v>
      </c>
      <c r="K125" s="1" t="s">
        <v>183</v>
      </c>
      <c r="L125" s="14" t="s">
        <v>22</v>
      </c>
      <c r="M125" s="15" t="s">
        <v>181</v>
      </c>
      <c r="N125" s="15" t="s">
        <v>182</v>
      </c>
      <c r="Q125" s="10"/>
    </row>
    <row r="126" customFormat="false" ht="13.8" hidden="false" customHeight="false" outlineLevel="0" collapsed="false">
      <c r="A126" s="1" t="s">
        <v>138</v>
      </c>
      <c r="B126" s="16" t="n">
        <v>41398</v>
      </c>
      <c r="C126" s="15" t="s">
        <v>178</v>
      </c>
      <c r="D126" s="1" t="s">
        <v>140</v>
      </c>
      <c r="E126" s="1" t="s">
        <v>141</v>
      </c>
      <c r="F126" s="2" t="s">
        <v>20</v>
      </c>
      <c r="G126" s="1" t="s">
        <v>179</v>
      </c>
      <c r="H126" s="1" t="n">
        <v>4</v>
      </c>
      <c r="I126" s="9" t="n">
        <v>7.38176666666667</v>
      </c>
      <c r="J126" s="9" t="n">
        <v>99.5864166666667</v>
      </c>
      <c r="K126" s="1" t="s">
        <v>180</v>
      </c>
      <c r="L126" s="14" t="s">
        <v>22</v>
      </c>
      <c r="M126" s="15" t="s">
        <v>181</v>
      </c>
      <c r="N126" s="15" t="s">
        <v>182</v>
      </c>
    </row>
    <row r="127" customFormat="false" ht="13.8" hidden="false" customHeight="false" outlineLevel="0" collapsed="false">
      <c r="A127" s="1" t="s">
        <v>138</v>
      </c>
      <c r="B127" s="16" t="n">
        <v>41398</v>
      </c>
      <c r="C127" s="15" t="s">
        <v>178</v>
      </c>
      <c r="D127" s="1" t="s">
        <v>140</v>
      </c>
      <c r="E127" s="1" t="s">
        <v>141</v>
      </c>
      <c r="F127" s="2" t="s">
        <v>20</v>
      </c>
      <c r="G127" s="1" t="s">
        <v>179</v>
      </c>
      <c r="H127" s="1" t="n">
        <v>5</v>
      </c>
      <c r="I127" s="9" t="n">
        <v>7.38213333333333</v>
      </c>
      <c r="J127" s="9" t="n">
        <v>99.5863666666667</v>
      </c>
      <c r="K127" s="14" t="s">
        <v>180</v>
      </c>
      <c r="L127" s="14" t="s">
        <v>22</v>
      </c>
      <c r="M127" s="15" t="s">
        <v>181</v>
      </c>
      <c r="N127" s="15" t="s">
        <v>182</v>
      </c>
    </row>
    <row r="128" customFormat="false" ht="13.8" hidden="false" customHeight="false" outlineLevel="0" collapsed="false">
      <c r="A128" s="1" t="s">
        <v>138</v>
      </c>
      <c r="B128" s="16" t="n">
        <v>41398</v>
      </c>
      <c r="C128" s="15" t="s">
        <v>178</v>
      </c>
      <c r="D128" s="1" t="s">
        <v>140</v>
      </c>
      <c r="E128" s="1" t="s">
        <v>141</v>
      </c>
      <c r="F128" s="2" t="s">
        <v>20</v>
      </c>
      <c r="G128" s="1" t="s">
        <v>179</v>
      </c>
      <c r="H128" s="1" t="n">
        <v>6</v>
      </c>
      <c r="I128" s="9" t="n">
        <v>7.38218333333333</v>
      </c>
      <c r="J128" s="9" t="n">
        <v>99.5861666666667</v>
      </c>
      <c r="K128" s="1" t="s">
        <v>170</v>
      </c>
      <c r="L128" s="14" t="s">
        <v>22</v>
      </c>
      <c r="M128" s="15" t="s">
        <v>181</v>
      </c>
      <c r="N128" s="15" t="s">
        <v>182</v>
      </c>
    </row>
    <row r="129" customFormat="false" ht="13.8" hidden="false" customHeight="false" outlineLevel="0" collapsed="false">
      <c r="A129" s="1" t="s">
        <v>138</v>
      </c>
      <c r="B129" s="16" t="n">
        <v>41398</v>
      </c>
      <c r="C129" s="2" t="s">
        <v>184</v>
      </c>
      <c r="D129" s="1" t="s">
        <v>140</v>
      </c>
      <c r="E129" s="1" t="s">
        <v>141</v>
      </c>
      <c r="F129" s="2" t="s">
        <v>20</v>
      </c>
      <c r="G129" s="1" t="s">
        <v>185</v>
      </c>
      <c r="H129" s="1" t="n">
        <v>1</v>
      </c>
      <c r="I129" s="9" t="n">
        <v>7.38096666666667</v>
      </c>
      <c r="J129" s="9" t="n">
        <v>99.5934333333333</v>
      </c>
      <c r="K129" s="1" t="s">
        <v>170</v>
      </c>
      <c r="L129" s="14" t="s">
        <v>22</v>
      </c>
      <c r="M129" s="2" t="s">
        <v>168</v>
      </c>
      <c r="N129" s="1" t="s">
        <v>186</v>
      </c>
    </row>
    <row r="130" customFormat="false" ht="13.8" hidden="false" customHeight="false" outlineLevel="0" collapsed="false">
      <c r="A130" s="1" t="s">
        <v>138</v>
      </c>
      <c r="B130" s="16" t="n">
        <v>41398</v>
      </c>
      <c r="C130" s="2" t="s">
        <v>184</v>
      </c>
      <c r="D130" s="1" t="s">
        <v>140</v>
      </c>
      <c r="E130" s="1" t="s">
        <v>141</v>
      </c>
      <c r="F130" s="2" t="s">
        <v>20</v>
      </c>
      <c r="G130" s="1" t="s">
        <v>185</v>
      </c>
      <c r="H130" s="1" t="n">
        <v>2</v>
      </c>
      <c r="I130" s="9" t="n">
        <v>7.38121666666667</v>
      </c>
      <c r="J130" s="9" t="n">
        <v>99.5925833333333</v>
      </c>
      <c r="K130" s="1" t="s">
        <v>187</v>
      </c>
      <c r="L130" s="14" t="s">
        <v>22</v>
      </c>
      <c r="M130" s="2" t="s">
        <v>168</v>
      </c>
      <c r="N130" s="1" t="s">
        <v>186</v>
      </c>
    </row>
    <row r="131" customFormat="false" ht="13.8" hidden="false" customHeight="false" outlineLevel="0" collapsed="false">
      <c r="A131" s="1" t="s">
        <v>138</v>
      </c>
      <c r="B131" s="16" t="n">
        <v>41398</v>
      </c>
      <c r="C131" s="2" t="s">
        <v>184</v>
      </c>
      <c r="D131" s="1" t="s">
        <v>140</v>
      </c>
      <c r="E131" s="1" t="s">
        <v>141</v>
      </c>
      <c r="F131" s="2" t="s">
        <v>20</v>
      </c>
      <c r="G131" s="1" t="s">
        <v>185</v>
      </c>
      <c r="H131" s="1" t="n">
        <v>3</v>
      </c>
      <c r="I131" s="9" t="n">
        <v>7.38115</v>
      </c>
      <c r="J131" s="9" t="n">
        <v>99.5929166666667</v>
      </c>
      <c r="K131" s="1" t="s">
        <v>188</v>
      </c>
      <c r="L131" s="14" t="s">
        <v>22</v>
      </c>
      <c r="M131" s="2" t="s">
        <v>168</v>
      </c>
      <c r="N131" s="1" t="s">
        <v>186</v>
      </c>
    </row>
    <row r="132" customFormat="false" ht="13.8" hidden="false" customHeight="false" outlineLevel="0" collapsed="false">
      <c r="A132" s="1" t="s">
        <v>138</v>
      </c>
      <c r="B132" s="16" t="n">
        <v>41398</v>
      </c>
      <c r="C132" s="2" t="s">
        <v>184</v>
      </c>
      <c r="D132" s="1" t="s">
        <v>140</v>
      </c>
      <c r="E132" s="1" t="s">
        <v>141</v>
      </c>
      <c r="F132" s="2" t="s">
        <v>20</v>
      </c>
      <c r="G132" s="1" t="s">
        <v>185</v>
      </c>
      <c r="H132" s="1" t="n">
        <v>4</v>
      </c>
      <c r="I132" s="9" t="n">
        <v>7.3811</v>
      </c>
      <c r="J132" s="9" t="n">
        <v>99.5930666666667</v>
      </c>
      <c r="K132" s="1" t="s">
        <v>162</v>
      </c>
      <c r="L132" s="14" t="s">
        <v>22</v>
      </c>
      <c r="M132" s="2" t="s">
        <v>168</v>
      </c>
      <c r="N132" s="1" t="s">
        <v>186</v>
      </c>
    </row>
    <row r="133" customFormat="false" ht="13.8" hidden="false" customHeight="false" outlineLevel="0" collapsed="false">
      <c r="A133" s="1" t="s">
        <v>138</v>
      </c>
      <c r="B133" s="16" t="n">
        <v>41398</v>
      </c>
      <c r="C133" s="2" t="s">
        <v>184</v>
      </c>
      <c r="D133" s="1" t="s">
        <v>140</v>
      </c>
      <c r="E133" s="1" t="s">
        <v>141</v>
      </c>
      <c r="F133" s="2" t="s">
        <v>20</v>
      </c>
      <c r="G133" s="1" t="s">
        <v>185</v>
      </c>
      <c r="H133" s="1" t="n">
        <v>5</v>
      </c>
      <c r="I133" s="9" t="n">
        <v>7.38093333333333</v>
      </c>
      <c r="J133" s="9" t="n">
        <v>99.5932</v>
      </c>
      <c r="K133" s="1" t="s">
        <v>162</v>
      </c>
      <c r="L133" s="14" t="s">
        <v>22</v>
      </c>
      <c r="M133" s="2" t="s">
        <v>168</v>
      </c>
      <c r="N133" s="1" t="s">
        <v>186</v>
      </c>
    </row>
    <row r="134" customFormat="false" ht="13.8" hidden="false" customHeight="false" outlineLevel="0" collapsed="false">
      <c r="A134" s="1" t="s">
        <v>138</v>
      </c>
      <c r="B134" s="16" t="n">
        <v>41398</v>
      </c>
      <c r="C134" s="2" t="s">
        <v>184</v>
      </c>
      <c r="D134" s="1" t="s">
        <v>140</v>
      </c>
      <c r="E134" s="1" t="s">
        <v>141</v>
      </c>
      <c r="F134" s="2" t="s">
        <v>20</v>
      </c>
      <c r="G134" s="1" t="s">
        <v>185</v>
      </c>
      <c r="H134" s="1" t="n">
        <v>6</v>
      </c>
      <c r="I134" s="9" t="n">
        <v>7.38113333333333</v>
      </c>
      <c r="J134" s="9" t="n">
        <v>99.59345</v>
      </c>
      <c r="K134" s="1" t="s">
        <v>162</v>
      </c>
      <c r="L134" s="14" t="s">
        <v>22</v>
      </c>
      <c r="M134" s="2" t="s">
        <v>168</v>
      </c>
      <c r="N134" s="1" t="s">
        <v>186</v>
      </c>
    </row>
    <row r="135" customFormat="false" ht="13.8" hidden="false" customHeight="false" outlineLevel="0" collapsed="false">
      <c r="A135" s="1" t="s">
        <v>138</v>
      </c>
      <c r="B135" s="16" t="n">
        <v>41398</v>
      </c>
      <c r="C135" s="2" t="s">
        <v>189</v>
      </c>
      <c r="D135" s="1" t="s">
        <v>140</v>
      </c>
      <c r="E135" s="1" t="s">
        <v>141</v>
      </c>
      <c r="F135" s="2" t="s">
        <v>20</v>
      </c>
      <c r="G135" s="1" t="s">
        <v>190</v>
      </c>
      <c r="H135" s="1" t="n">
        <v>1</v>
      </c>
      <c r="I135" s="9" t="n">
        <v>7.37071666666667</v>
      </c>
      <c r="J135" s="9" t="n">
        <v>99.5907166666667</v>
      </c>
      <c r="K135" s="1" t="s">
        <v>191</v>
      </c>
      <c r="N135" s="1"/>
      <c r="Q135" s="3" t="s">
        <v>192</v>
      </c>
    </row>
    <row r="136" customFormat="false" ht="13.8" hidden="false" customHeight="false" outlineLevel="0" collapsed="false">
      <c r="A136" s="1" t="s">
        <v>138</v>
      </c>
      <c r="B136" s="16" t="n">
        <v>41398</v>
      </c>
      <c r="C136" s="2" t="s">
        <v>189</v>
      </c>
      <c r="D136" s="1" t="s">
        <v>140</v>
      </c>
      <c r="E136" s="1" t="s">
        <v>141</v>
      </c>
      <c r="F136" s="2" t="s">
        <v>20</v>
      </c>
      <c r="G136" s="1" t="s">
        <v>190</v>
      </c>
      <c r="H136" s="1" t="n">
        <v>2</v>
      </c>
      <c r="I136" s="9" t="n">
        <v>7.37075</v>
      </c>
      <c r="J136" s="9" t="n">
        <v>99.5904166666667</v>
      </c>
      <c r="K136" s="1" t="s">
        <v>193</v>
      </c>
      <c r="N136" s="1"/>
      <c r="Q136" s="3" t="s">
        <v>192</v>
      </c>
    </row>
    <row r="137" customFormat="false" ht="13.8" hidden="false" customHeight="false" outlineLevel="0" collapsed="false">
      <c r="A137" s="1" t="s">
        <v>138</v>
      </c>
      <c r="B137" s="16" t="n">
        <v>41398</v>
      </c>
      <c r="C137" s="2" t="s">
        <v>189</v>
      </c>
      <c r="D137" s="1" t="s">
        <v>140</v>
      </c>
      <c r="E137" s="1" t="s">
        <v>141</v>
      </c>
      <c r="F137" s="2" t="s">
        <v>20</v>
      </c>
      <c r="G137" s="1" t="s">
        <v>190</v>
      </c>
      <c r="H137" s="1" t="n">
        <v>3</v>
      </c>
      <c r="I137" s="9" t="n">
        <v>7.37071666666667</v>
      </c>
      <c r="J137" s="9" t="n">
        <v>99.5902833333333</v>
      </c>
      <c r="K137" s="1" t="s">
        <v>194</v>
      </c>
      <c r="N137" s="1"/>
      <c r="Q137" s="3" t="s">
        <v>192</v>
      </c>
    </row>
    <row r="138" customFormat="false" ht="13.8" hidden="false" customHeight="false" outlineLevel="0" collapsed="false">
      <c r="A138" s="1" t="s">
        <v>138</v>
      </c>
      <c r="B138" s="16" t="n">
        <v>41398</v>
      </c>
      <c r="C138" s="2" t="s">
        <v>189</v>
      </c>
      <c r="D138" s="1" t="s">
        <v>140</v>
      </c>
      <c r="E138" s="1" t="s">
        <v>141</v>
      </c>
      <c r="F138" s="2" t="s">
        <v>20</v>
      </c>
      <c r="G138" s="1" t="s">
        <v>190</v>
      </c>
      <c r="H138" s="1" t="n">
        <v>4</v>
      </c>
      <c r="I138" s="9" t="n">
        <v>7.37065</v>
      </c>
      <c r="J138" s="9" t="n">
        <v>99.5901333333333</v>
      </c>
      <c r="K138" s="1" t="s">
        <v>195</v>
      </c>
      <c r="N138" s="1"/>
      <c r="Q138" s="3" t="s">
        <v>192</v>
      </c>
    </row>
    <row r="139" customFormat="false" ht="13.8" hidden="false" customHeight="false" outlineLevel="0" collapsed="false">
      <c r="A139" s="1" t="s">
        <v>138</v>
      </c>
      <c r="B139" s="16" t="n">
        <v>41398</v>
      </c>
      <c r="C139" s="2" t="s">
        <v>189</v>
      </c>
      <c r="D139" s="1" t="s">
        <v>140</v>
      </c>
      <c r="E139" s="1" t="s">
        <v>141</v>
      </c>
      <c r="F139" s="2" t="s">
        <v>20</v>
      </c>
      <c r="G139" s="1" t="s">
        <v>190</v>
      </c>
      <c r="H139" s="1" t="n">
        <v>5</v>
      </c>
      <c r="I139" s="9" t="n">
        <v>7.36891666666667</v>
      </c>
      <c r="J139" s="9" t="n">
        <v>99.5898833333333</v>
      </c>
      <c r="K139" s="1" t="s">
        <v>146</v>
      </c>
      <c r="N139" s="1"/>
      <c r="Q139" s="3" t="s">
        <v>192</v>
      </c>
    </row>
    <row r="140" customFormat="false" ht="13.8" hidden="false" customHeight="false" outlineLevel="0" collapsed="false">
      <c r="A140" s="1" t="s">
        <v>138</v>
      </c>
      <c r="B140" s="16" t="n">
        <v>41398</v>
      </c>
      <c r="C140" s="2" t="s">
        <v>189</v>
      </c>
      <c r="D140" s="1" t="s">
        <v>140</v>
      </c>
      <c r="E140" s="1" t="s">
        <v>141</v>
      </c>
      <c r="F140" s="2" t="s">
        <v>20</v>
      </c>
      <c r="G140" s="1" t="s">
        <v>190</v>
      </c>
      <c r="H140" s="1" t="n">
        <v>6</v>
      </c>
      <c r="I140" s="9" t="n">
        <v>7.3705</v>
      </c>
      <c r="J140" s="9" t="n">
        <v>99.5897333333333</v>
      </c>
      <c r="K140" s="1" t="s">
        <v>196</v>
      </c>
      <c r="N140" s="1"/>
      <c r="Q140" s="3" t="s">
        <v>197</v>
      </c>
    </row>
    <row r="141" customFormat="false" ht="13.8" hidden="false" customHeight="false" outlineLevel="0" collapsed="false">
      <c r="A141" s="1" t="s">
        <v>138</v>
      </c>
      <c r="B141" s="12" t="n">
        <v>41395</v>
      </c>
      <c r="C141" s="2" t="s">
        <v>198</v>
      </c>
      <c r="D141" s="1" t="s">
        <v>140</v>
      </c>
      <c r="E141" s="1" t="s">
        <v>141</v>
      </c>
      <c r="F141" s="2" t="s">
        <v>20</v>
      </c>
      <c r="G141" s="1" t="s">
        <v>199</v>
      </c>
      <c r="H141" s="1" t="n">
        <v>4</v>
      </c>
      <c r="I141" s="1" t="n">
        <v>7.3741</v>
      </c>
      <c r="J141" s="17" t="n">
        <v>99.5736</v>
      </c>
      <c r="K141" s="1" t="s">
        <v>21</v>
      </c>
      <c r="L141" s="1" t="s">
        <v>200</v>
      </c>
      <c r="M141" s="2" t="s">
        <v>168</v>
      </c>
      <c r="N141" s="1" t="s">
        <v>158</v>
      </c>
      <c r="Q141" s="3" t="s">
        <v>201</v>
      </c>
    </row>
    <row r="142" customFormat="false" ht="13.8" hidden="false" customHeight="false" outlineLevel="0" collapsed="false">
      <c r="A142" s="1" t="s">
        <v>138</v>
      </c>
      <c r="B142" s="12" t="n">
        <v>41395</v>
      </c>
      <c r="C142" s="2" t="s">
        <v>198</v>
      </c>
      <c r="D142" s="1" t="s">
        <v>140</v>
      </c>
      <c r="E142" s="1" t="s">
        <v>141</v>
      </c>
      <c r="F142" s="2" t="s">
        <v>20</v>
      </c>
      <c r="G142" s="1" t="s">
        <v>199</v>
      </c>
      <c r="H142" s="1" t="n">
        <v>5</v>
      </c>
      <c r="I142" s="9" t="n">
        <v>7.37426666666667</v>
      </c>
      <c r="J142" s="9" t="n">
        <v>99.5738166666667</v>
      </c>
      <c r="K142" s="1" t="s">
        <v>21</v>
      </c>
      <c r="L142" s="1" t="s">
        <v>200</v>
      </c>
      <c r="M142" s="2" t="s">
        <v>168</v>
      </c>
      <c r="N142" s="1" t="s">
        <v>158</v>
      </c>
      <c r="Q142" s="3" t="s">
        <v>201</v>
      </c>
    </row>
    <row r="143" customFormat="false" ht="13.8" hidden="false" customHeight="false" outlineLevel="0" collapsed="false">
      <c r="A143" s="1" t="s">
        <v>138</v>
      </c>
      <c r="B143" s="12" t="n">
        <v>41395</v>
      </c>
      <c r="C143" s="2" t="s">
        <v>198</v>
      </c>
      <c r="D143" s="1" t="s">
        <v>140</v>
      </c>
      <c r="E143" s="1" t="s">
        <v>141</v>
      </c>
      <c r="F143" s="2" t="s">
        <v>20</v>
      </c>
      <c r="G143" s="1" t="s">
        <v>199</v>
      </c>
      <c r="H143" s="1" t="n">
        <v>6</v>
      </c>
      <c r="I143" s="9" t="n">
        <v>7.37441666666667</v>
      </c>
      <c r="J143" s="9" t="n">
        <v>99.5739666666667</v>
      </c>
      <c r="K143" s="1" t="s">
        <v>21</v>
      </c>
      <c r="L143" s="1" t="s">
        <v>200</v>
      </c>
      <c r="M143" s="2" t="s">
        <v>168</v>
      </c>
      <c r="N143" s="1" t="s">
        <v>158</v>
      </c>
      <c r="Q143" s="3" t="s">
        <v>201</v>
      </c>
    </row>
    <row r="144" customFormat="false" ht="13.8" hidden="false" customHeight="false" outlineLevel="0" collapsed="false">
      <c r="A144" s="1" t="s">
        <v>91</v>
      </c>
      <c r="B144" s="12" t="n">
        <v>43453</v>
      </c>
      <c r="C144" s="1" t="s">
        <v>202</v>
      </c>
      <c r="D144" s="1" t="s">
        <v>19</v>
      </c>
      <c r="E144" s="1" t="s">
        <v>19</v>
      </c>
      <c r="F144" s="1" t="s">
        <v>203</v>
      </c>
      <c r="G144" s="1" t="s">
        <v>204</v>
      </c>
      <c r="H144" s="1" t="n">
        <v>1</v>
      </c>
      <c r="I144" s="9" t="n">
        <v>8.4014</v>
      </c>
      <c r="J144" s="9" t="n">
        <v>100.18626</v>
      </c>
      <c r="K144" s="1" t="s">
        <v>205</v>
      </c>
      <c r="L144" s="1" t="s">
        <v>22</v>
      </c>
      <c r="M144" s="2" t="s">
        <v>206</v>
      </c>
      <c r="N144" s="2" t="s">
        <v>207</v>
      </c>
      <c r="O144" s="2" t="n">
        <v>68</v>
      </c>
      <c r="P144" s="1" t="s">
        <v>35</v>
      </c>
      <c r="Q144" s="3" t="s">
        <v>208</v>
      </c>
      <c r="R144" s="1"/>
      <c r="AMA144" s="18"/>
      <c r="AMB144" s="18"/>
      <c r="AMC144" s="18"/>
      <c r="AMD144" s="18"/>
    </row>
    <row r="145" customFormat="false" ht="13.8" hidden="false" customHeight="false" outlineLevel="0" collapsed="false">
      <c r="A145" s="1" t="s">
        <v>91</v>
      </c>
      <c r="B145" s="12" t="n">
        <v>43453</v>
      </c>
      <c r="C145" s="1" t="s">
        <v>202</v>
      </c>
      <c r="D145" s="1" t="s">
        <v>19</v>
      </c>
      <c r="E145" s="1" t="s">
        <v>19</v>
      </c>
      <c r="F145" s="1" t="s">
        <v>203</v>
      </c>
      <c r="G145" s="1" t="s">
        <v>204</v>
      </c>
      <c r="H145" s="1" t="n">
        <v>2</v>
      </c>
      <c r="I145" s="9" t="n">
        <v>8.40096</v>
      </c>
      <c r="J145" s="9" t="n">
        <v>100.18626</v>
      </c>
      <c r="K145" s="1" t="s">
        <v>205</v>
      </c>
      <c r="L145" s="1" t="s">
        <v>22</v>
      </c>
      <c r="M145" s="2" t="s">
        <v>206</v>
      </c>
      <c r="N145" s="2" t="s">
        <v>207</v>
      </c>
      <c r="O145" s="2" t="n">
        <v>117</v>
      </c>
      <c r="P145" s="1" t="s">
        <v>35</v>
      </c>
      <c r="Q145" s="3" t="s">
        <v>208</v>
      </c>
      <c r="R145" s="1"/>
      <c r="AMA145" s="18"/>
      <c r="AMB145" s="18"/>
      <c r="AMC145" s="18"/>
      <c r="AMD145" s="18"/>
    </row>
    <row r="146" customFormat="false" ht="13.8" hidden="false" customHeight="false" outlineLevel="0" collapsed="false">
      <c r="A146" s="1" t="s">
        <v>91</v>
      </c>
      <c r="B146" s="12" t="n">
        <v>43453</v>
      </c>
      <c r="C146" s="1" t="s">
        <v>202</v>
      </c>
      <c r="D146" s="1" t="s">
        <v>19</v>
      </c>
      <c r="E146" s="1" t="s">
        <v>19</v>
      </c>
      <c r="F146" s="1" t="s">
        <v>203</v>
      </c>
      <c r="G146" s="1" t="s">
        <v>204</v>
      </c>
      <c r="H146" s="1" t="n">
        <v>3</v>
      </c>
      <c r="I146" s="9" t="n">
        <v>8.40051</v>
      </c>
      <c r="J146" s="9" t="n">
        <v>100.18618</v>
      </c>
      <c r="K146" s="1" t="s">
        <v>205</v>
      </c>
      <c r="L146" s="1" t="s">
        <v>22</v>
      </c>
      <c r="M146" s="2" t="s">
        <v>206</v>
      </c>
      <c r="N146" s="2" t="s">
        <v>207</v>
      </c>
      <c r="O146" s="2" t="n">
        <v>161</v>
      </c>
      <c r="P146" s="1" t="s">
        <v>35</v>
      </c>
      <c r="Q146" s="3" t="s">
        <v>208</v>
      </c>
      <c r="R146" s="1"/>
      <c r="AMA146" s="18"/>
      <c r="AMB146" s="18"/>
      <c r="AMC146" s="18"/>
      <c r="AMD146" s="18"/>
    </row>
    <row r="147" customFormat="false" ht="13.8" hidden="false" customHeight="false" outlineLevel="0" collapsed="false">
      <c r="A147" s="1" t="s">
        <v>91</v>
      </c>
      <c r="B147" s="12" t="n">
        <v>43454</v>
      </c>
      <c r="C147" s="1" t="s">
        <v>209</v>
      </c>
      <c r="D147" s="1" t="s">
        <v>19</v>
      </c>
      <c r="E147" s="1" t="s">
        <v>19</v>
      </c>
      <c r="F147" s="1" t="s">
        <v>203</v>
      </c>
      <c r="G147" s="1" t="s">
        <v>210</v>
      </c>
      <c r="H147" s="1" t="n">
        <v>1</v>
      </c>
      <c r="I147" s="9" t="n">
        <v>8.40344</v>
      </c>
      <c r="J147" s="9" t="n">
        <v>100.18715</v>
      </c>
      <c r="K147" s="1" t="s">
        <v>205</v>
      </c>
      <c r="L147" s="1" t="s">
        <v>22</v>
      </c>
      <c r="M147" s="2" t="s">
        <v>206</v>
      </c>
      <c r="N147" s="2" t="s">
        <v>207</v>
      </c>
      <c r="O147" s="2" t="n">
        <v>75</v>
      </c>
      <c r="P147" s="1" t="s">
        <v>35</v>
      </c>
      <c r="Q147" s="3" t="s">
        <v>211</v>
      </c>
      <c r="R147" s="1"/>
      <c r="AMA147" s="18"/>
      <c r="AMB147" s="18"/>
      <c r="AMC147" s="18"/>
      <c r="AMD147" s="18"/>
    </row>
    <row r="148" customFormat="false" ht="13.8" hidden="false" customHeight="false" outlineLevel="0" collapsed="false">
      <c r="A148" s="1" t="s">
        <v>91</v>
      </c>
      <c r="B148" s="12" t="n">
        <v>43454</v>
      </c>
      <c r="C148" s="1" t="s">
        <v>209</v>
      </c>
      <c r="D148" s="1" t="s">
        <v>19</v>
      </c>
      <c r="E148" s="1" t="s">
        <v>19</v>
      </c>
      <c r="F148" s="1" t="s">
        <v>203</v>
      </c>
      <c r="G148" s="1" t="s">
        <v>210</v>
      </c>
      <c r="H148" s="1" t="n">
        <v>2</v>
      </c>
      <c r="I148" s="9" t="n">
        <v>8.40368</v>
      </c>
      <c r="J148" s="9" t="n">
        <v>100.18716</v>
      </c>
      <c r="K148" s="1" t="s">
        <v>205</v>
      </c>
      <c r="L148" s="1" t="s">
        <v>22</v>
      </c>
      <c r="M148" s="2" t="s">
        <v>206</v>
      </c>
      <c r="N148" s="2" t="s">
        <v>207</v>
      </c>
      <c r="O148" s="2" t="n">
        <v>98</v>
      </c>
      <c r="P148" s="1" t="s">
        <v>35</v>
      </c>
      <c r="Q148" s="3" t="s">
        <v>211</v>
      </c>
      <c r="R148" s="1"/>
      <c r="AMA148" s="18"/>
      <c r="AMB148" s="18"/>
      <c r="AMC148" s="18"/>
      <c r="AMD148" s="18"/>
    </row>
    <row r="149" customFormat="false" ht="13.8" hidden="false" customHeight="false" outlineLevel="0" collapsed="false">
      <c r="A149" s="1" t="s">
        <v>91</v>
      </c>
      <c r="B149" s="12" t="n">
        <v>43454</v>
      </c>
      <c r="C149" s="1" t="s">
        <v>209</v>
      </c>
      <c r="D149" s="1" t="s">
        <v>19</v>
      </c>
      <c r="E149" s="1" t="s">
        <v>19</v>
      </c>
      <c r="F149" s="1" t="s">
        <v>203</v>
      </c>
      <c r="G149" s="1" t="s">
        <v>210</v>
      </c>
      <c r="H149" s="1" t="n">
        <v>3</v>
      </c>
      <c r="I149" s="9" t="n">
        <v>8.40389</v>
      </c>
      <c r="J149" s="9" t="n">
        <v>100.18722</v>
      </c>
      <c r="K149" s="1" t="s">
        <v>205</v>
      </c>
      <c r="L149" s="1" t="s">
        <v>22</v>
      </c>
      <c r="M149" s="2" t="s">
        <v>206</v>
      </c>
      <c r="N149" s="2" t="s">
        <v>207</v>
      </c>
      <c r="O149" s="2" t="n">
        <v>118</v>
      </c>
      <c r="P149" s="1" t="s">
        <v>35</v>
      </c>
      <c r="Q149" s="3" t="s">
        <v>211</v>
      </c>
      <c r="R149" s="1"/>
      <c r="AMA149" s="18"/>
      <c r="AMB149" s="18"/>
      <c r="AMC149" s="18"/>
      <c r="AMD149" s="18"/>
    </row>
    <row r="150" customFormat="false" ht="13.8" hidden="false" customHeight="false" outlineLevel="0" collapsed="false">
      <c r="A150" s="1" t="s">
        <v>91</v>
      </c>
      <c r="B150" s="12" t="n">
        <v>43454</v>
      </c>
      <c r="C150" s="1" t="s">
        <v>209</v>
      </c>
      <c r="D150" s="1" t="s">
        <v>19</v>
      </c>
      <c r="E150" s="1" t="s">
        <v>19</v>
      </c>
      <c r="F150" s="1" t="s">
        <v>203</v>
      </c>
      <c r="G150" s="1" t="s">
        <v>212</v>
      </c>
      <c r="H150" s="1" t="n">
        <v>1</v>
      </c>
      <c r="I150" s="9" t="n">
        <v>8.40364</v>
      </c>
      <c r="J150" s="9" t="n">
        <v>100.19263</v>
      </c>
      <c r="K150" s="1" t="s">
        <v>205</v>
      </c>
      <c r="L150" s="1" t="s">
        <v>22</v>
      </c>
      <c r="M150" s="2" t="s">
        <v>206</v>
      </c>
      <c r="N150" s="2" t="s">
        <v>207</v>
      </c>
      <c r="O150" s="2" t="n">
        <v>72</v>
      </c>
      <c r="P150" s="1" t="s">
        <v>35</v>
      </c>
      <c r="Q150" s="3" t="s">
        <v>213</v>
      </c>
      <c r="R150" s="1"/>
      <c r="AMA150" s="18"/>
      <c r="AMB150" s="18"/>
      <c r="AMC150" s="18"/>
      <c r="AMD150" s="18"/>
    </row>
    <row r="151" customFormat="false" ht="13.8" hidden="false" customHeight="false" outlineLevel="0" collapsed="false">
      <c r="A151" s="1" t="s">
        <v>91</v>
      </c>
      <c r="B151" s="12" t="n">
        <v>43454</v>
      </c>
      <c r="C151" s="1" t="s">
        <v>209</v>
      </c>
      <c r="D151" s="1" t="s">
        <v>19</v>
      </c>
      <c r="E151" s="1" t="s">
        <v>19</v>
      </c>
      <c r="F151" s="1" t="s">
        <v>203</v>
      </c>
      <c r="G151" s="1" t="s">
        <v>212</v>
      </c>
      <c r="H151" s="1" t="n">
        <v>2</v>
      </c>
      <c r="I151" s="9" t="n">
        <v>8.40381</v>
      </c>
      <c r="J151" s="9" t="n">
        <v>100.1928</v>
      </c>
      <c r="K151" s="1" t="s">
        <v>205</v>
      </c>
      <c r="L151" s="1" t="s">
        <v>22</v>
      </c>
      <c r="M151" s="2" t="s">
        <v>206</v>
      </c>
      <c r="N151" s="2" t="s">
        <v>207</v>
      </c>
      <c r="O151" s="2" t="n">
        <v>95</v>
      </c>
      <c r="P151" s="1" t="s">
        <v>35</v>
      </c>
      <c r="Q151" s="3" t="s">
        <v>213</v>
      </c>
      <c r="R151" s="1"/>
      <c r="AMA151" s="18"/>
      <c r="AMB151" s="18"/>
      <c r="AMC151" s="18"/>
      <c r="AMD151" s="18"/>
    </row>
    <row r="152" customFormat="false" ht="13.8" hidden="false" customHeight="false" outlineLevel="0" collapsed="false">
      <c r="A152" s="1" t="s">
        <v>91</v>
      </c>
      <c r="B152" s="12" t="n">
        <v>43454</v>
      </c>
      <c r="C152" s="1" t="s">
        <v>209</v>
      </c>
      <c r="D152" s="1" t="s">
        <v>19</v>
      </c>
      <c r="E152" s="1" t="s">
        <v>19</v>
      </c>
      <c r="F152" s="1" t="s">
        <v>203</v>
      </c>
      <c r="G152" s="1" t="s">
        <v>212</v>
      </c>
      <c r="H152" s="1" t="n">
        <v>3</v>
      </c>
      <c r="I152" s="9" t="n">
        <v>8.40398</v>
      </c>
      <c r="J152" s="9" t="n">
        <v>100.19295</v>
      </c>
      <c r="K152" s="1" t="s">
        <v>205</v>
      </c>
      <c r="L152" s="1" t="s">
        <v>22</v>
      </c>
      <c r="M152" s="2" t="s">
        <v>206</v>
      </c>
      <c r="N152" s="2" t="s">
        <v>207</v>
      </c>
      <c r="O152" s="2" t="n">
        <v>115</v>
      </c>
      <c r="P152" s="1" t="s">
        <v>35</v>
      </c>
      <c r="Q152" s="3" t="s">
        <v>213</v>
      </c>
      <c r="R152" s="1"/>
      <c r="AMA152" s="18"/>
      <c r="AMB152" s="18"/>
      <c r="AMC152" s="18"/>
      <c r="AMD152" s="18"/>
    </row>
    <row r="153" customFormat="false" ht="13.8" hidden="false" customHeight="false" outlineLevel="0" collapsed="false">
      <c r="A153" s="1" t="s">
        <v>91</v>
      </c>
      <c r="B153" s="12" t="n">
        <v>43459</v>
      </c>
      <c r="C153" s="1" t="s">
        <v>214</v>
      </c>
      <c r="D153" s="1" t="s">
        <v>19</v>
      </c>
      <c r="E153" s="1" t="s">
        <v>19</v>
      </c>
      <c r="F153" s="1" t="s">
        <v>203</v>
      </c>
      <c r="G153" s="1" t="s">
        <v>215</v>
      </c>
      <c r="H153" s="1" t="n">
        <v>1</v>
      </c>
      <c r="I153" s="9" t="n">
        <v>8.37218</v>
      </c>
      <c r="J153" s="9" t="n">
        <v>100.19506</v>
      </c>
      <c r="K153" s="1" t="s">
        <v>205</v>
      </c>
      <c r="L153" s="1" t="s">
        <v>22</v>
      </c>
      <c r="M153" s="2" t="s">
        <v>216</v>
      </c>
      <c r="N153" s="2" t="s">
        <v>207</v>
      </c>
      <c r="P153" s="1" t="s">
        <v>35</v>
      </c>
      <c r="Q153" s="3" t="s">
        <v>217</v>
      </c>
      <c r="R153" s="1"/>
      <c r="AMA153" s="18"/>
      <c r="AMB153" s="18"/>
      <c r="AMC153" s="18"/>
      <c r="AMD153" s="18"/>
    </row>
    <row r="154" customFormat="false" ht="13.8" hidden="false" customHeight="false" outlineLevel="0" collapsed="false">
      <c r="A154" s="1" t="s">
        <v>91</v>
      </c>
      <c r="B154" s="12" t="n">
        <v>43459</v>
      </c>
      <c r="C154" s="1" t="s">
        <v>214</v>
      </c>
      <c r="D154" s="1" t="s">
        <v>19</v>
      </c>
      <c r="E154" s="1" t="s">
        <v>19</v>
      </c>
      <c r="F154" s="1" t="s">
        <v>203</v>
      </c>
      <c r="G154" s="1" t="s">
        <v>215</v>
      </c>
      <c r="H154" s="1" t="n">
        <v>2</v>
      </c>
      <c r="I154" s="9" t="n">
        <v>8.372</v>
      </c>
      <c r="J154" s="9" t="n">
        <v>100.1949</v>
      </c>
      <c r="K154" s="1" t="s">
        <v>205</v>
      </c>
      <c r="L154" s="1" t="s">
        <v>22</v>
      </c>
      <c r="M154" s="2" t="s">
        <v>216</v>
      </c>
      <c r="N154" s="2" t="s">
        <v>207</v>
      </c>
      <c r="P154" s="1" t="s">
        <v>35</v>
      </c>
      <c r="Q154" s="3" t="s">
        <v>217</v>
      </c>
      <c r="R154" s="1"/>
      <c r="AMA154" s="18"/>
      <c r="AMB154" s="18"/>
      <c r="AMC154" s="18"/>
      <c r="AMD154" s="18"/>
    </row>
    <row r="155" customFormat="false" ht="13.8" hidden="false" customHeight="false" outlineLevel="0" collapsed="false">
      <c r="A155" s="1" t="s">
        <v>91</v>
      </c>
      <c r="B155" s="12" t="n">
        <v>43459</v>
      </c>
      <c r="C155" s="1" t="s">
        <v>214</v>
      </c>
      <c r="D155" s="1" t="s">
        <v>19</v>
      </c>
      <c r="E155" s="1" t="s">
        <v>19</v>
      </c>
      <c r="F155" s="1" t="s">
        <v>203</v>
      </c>
      <c r="G155" s="1" t="s">
        <v>215</v>
      </c>
      <c r="H155" s="1" t="n">
        <v>3</v>
      </c>
      <c r="I155" s="9" t="n">
        <v>8.37182</v>
      </c>
      <c r="J155" s="9" t="n">
        <v>100.19477</v>
      </c>
      <c r="K155" s="1" t="s">
        <v>205</v>
      </c>
      <c r="L155" s="1" t="s">
        <v>22</v>
      </c>
      <c r="M155" s="2" t="s">
        <v>216</v>
      </c>
      <c r="N155" s="2" t="s">
        <v>207</v>
      </c>
      <c r="P155" s="1" t="s">
        <v>35</v>
      </c>
      <c r="Q155" s="3" t="s">
        <v>217</v>
      </c>
      <c r="R155" s="1"/>
      <c r="AMA155" s="18"/>
      <c r="AMB155" s="18"/>
      <c r="AMC155" s="18"/>
      <c r="AMD155" s="18"/>
    </row>
    <row r="156" customFormat="false" ht="13.8" hidden="false" customHeight="false" outlineLevel="0" collapsed="false">
      <c r="A156" s="1" t="s">
        <v>91</v>
      </c>
      <c r="B156" s="12" t="n">
        <v>43459</v>
      </c>
      <c r="C156" s="1" t="s">
        <v>19</v>
      </c>
      <c r="D156" s="1" t="s">
        <v>19</v>
      </c>
      <c r="E156" s="1" t="s">
        <v>19</v>
      </c>
      <c r="F156" s="1" t="s">
        <v>203</v>
      </c>
      <c r="G156" s="1" t="s">
        <v>218</v>
      </c>
      <c r="H156" s="1" t="n">
        <v>1</v>
      </c>
      <c r="I156" s="9" t="n">
        <v>8.38205</v>
      </c>
      <c r="J156" s="9" t="n">
        <v>100.20847</v>
      </c>
      <c r="K156" s="1" t="s">
        <v>205</v>
      </c>
      <c r="L156" s="1" t="s">
        <v>22</v>
      </c>
      <c r="M156" s="2" t="s">
        <v>219</v>
      </c>
      <c r="N156" s="2" t="s">
        <v>207</v>
      </c>
      <c r="P156" s="1" t="s">
        <v>35</v>
      </c>
      <c r="Q156" s="3" t="s">
        <v>220</v>
      </c>
      <c r="R156" s="1"/>
      <c r="AMA156" s="18"/>
      <c r="AMB156" s="18"/>
      <c r="AMC156" s="18"/>
      <c r="AMD156" s="18"/>
    </row>
    <row r="157" customFormat="false" ht="13.8" hidden="false" customHeight="false" outlineLevel="0" collapsed="false">
      <c r="A157" s="1" t="s">
        <v>91</v>
      </c>
      <c r="B157" s="12" t="n">
        <v>43459</v>
      </c>
      <c r="C157" s="1" t="s">
        <v>19</v>
      </c>
      <c r="D157" s="1" t="s">
        <v>19</v>
      </c>
      <c r="E157" s="1" t="s">
        <v>19</v>
      </c>
      <c r="F157" s="1" t="s">
        <v>203</v>
      </c>
      <c r="G157" s="1" t="s">
        <v>218</v>
      </c>
      <c r="H157" s="1" t="n">
        <v>2</v>
      </c>
      <c r="I157" s="9" t="n">
        <v>8.38223</v>
      </c>
      <c r="J157" s="9" t="n">
        <v>100.20832</v>
      </c>
      <c r="K157" s="1" t="s">
        <v>205</v>
      </c>
      <c r="L157" s="1" t="s">
        <v>22</v>
      </c>
      <c r="M157" s="2" t="s">
        <v>219</v>
      </c>
      <c r="N157" s="2" t="s">
        <v>207</v>
      </c>
      <c r="P157" s="1" t="s">
        <v>35</v>
      </c>
      <c r="Q157" s="3" t="s">
        <v>220</v>
      </c>
      <c r="R157" s="1"/>
      <c r="AMA157" s="18"/>
      <c r="AMB157" s="18"/>
      <c r="AMC157" s="18"/>
      <c r="AMD157" s="18"/>
    </row>
    <row r="158" customFormat="false" ht="13.8" hidden="false" customHeight="false" outlineLevel="0" collapsed="false">
      <c r="A158" s="1" t="s">
        <v>91</v>
      </c>
      <c r="B158" s="12" t="n">
        <v>43459</v>
      </c>
      <c r="C158" s="1" t="s">
        <v>19</v>
      </c>
      <c r="D158" s="1" t="s">
        <v>19</v>
      </c>
      <c r="E158" s="1" t="s">
        <v>19</v>
      </c>
      <c r="F158" s="1" t="s">
        <v>203</v>
      </c>
      <c r="G158" s="1" t="s">
        <v>218</v>
      </c>
      <c r="H158" s="1" t="n">
        <v>3</v>
      </c>
      <c r="I158" s="9" t="n">
        <v>8.38241</v>
      </c>
      <c r="J158" s="9" t="n">
        <v>100.20819</v>
      </c>
      <c r="K158" s="1" t="s">
        <v>205</v>
      </c>
      <c r="L158" s="1" t="s">
        <v>22</v>
      </c>
      <c r="M158" s="2" t="s">
        <v>219</v>
      </c>
      <c r="N158" s="2" t="s">
        <v>207</v>
      </c>
      <c r="P158" s="1" t="s">
        <v>35</v>
      </c>
      <c r="Q158" s="3" t="s">
        <v>220</v>
      </c>
      <c r="R158" s="1"/>
      <c r="AMA158" s="18"/>
      <c r="AMB158" s="18"/>
      <c r="AMC158" s="18"/>
      <c r="AMD158" s="18"/>
    </row>
    <row r="159" customFormat="false" ht="13.8" hidden="false" customHeight="false" outlineLevel="0" collapsed="false">
      <c r="A159" s="1" t="s">
        <v>91</v>
      </c>
      <c r="B159" s="12" t="n">
        <v>43460</v>
      </c>
      <c r="C159" s="1" t="s">
        <v>19</v>
      </c>
      <c r="D159" s="1" t="s">
        <v>19</v>
      </c>
      <c r="E159" s="1" t="s">
        <v>19</v>
      </c>
      <c r="F159" s="1" t="s">
        <v>203</v>
      </c>
      <c r="G159" s="1" t="s">
        <v>221</v>
      </c>
      <c r="H159" s="1" t="n">
        <v>1</v>
      </c>
      <c r="I159" s="9" t="n">
        <v>8.37562</v>
      </c>
      <c r="J159" s="9" t="n">
        <v>100.18528</v>
      </c>
      <c r="K159" s="1" t="s">
        <v>205</v>
      </c>
      <c r="L159" s="1" t="s">
        <v>222</v>
      </c>
      <c r="M159" s="2" t="s">
        <v>223</v>
      </c>
      <c r="N159" s="19" t="s">
        <v>224</v>
      </c>
      <c r="P159" s="1" t="s">
        <v>35</v>
      </c>
      <c r="Q159" s="3" t="s">
        <v>225</v>
      </c>
      <c r="R159" s="1"/>
      <c r="AMA159" s="18"/>
      <c r="AMB159" s="18"/>
      <c r="AMC159" s="18"/>
      <c r="AMD159" s="18"/>
    </row>
    <row r="160" customFormat="false" ht="13.8" hidden="false" customHeight="false" outlineLevel="0" collapsed="false">
      <c r="A160" s="1" t="s">
        <v>91</v>
      </c>
      <c r="B160" s="12" t="n">
        <v>43460</v>
      </c>
      <c r="C160" s="1" t="s">
        <v>19</v>
      </c>
      <c r="D160" s="1" t="s">
        <v>19</v>
      </c>
      <c r="E160" s="1" t="s">
        <v>19</v>
      </c>
      <c r="F160" s="1" t="s">
        <v>203</v>
      </c>
      <c r="G160" s="1" t="s">
        <v>221</v>
      </c>
      <c r="H160" s="1" t="n">
        <v>2</v>
      </c>
      <c r="I160" s="9" t="n">
        <v>8.37547</v>
      </c>
      <c r="J160" s="9" t="n">
        <v>100.18512</v>
      </c>
      <c r="K160" s="1" t="s">
        <v>205</v>
      </c>
      <c r="L160" s="1" t="s">
        <v>222</v>
      </c>
      <c r="M160" s="2" t="s">
        <v>223</v>
      </c>
      <c r="N160" s="19" t="s">
        <v>224</v>
      </c>
      <c r="P160" s="1" t="s">
        <v>35</v>
      </c>
      <c r="Q160" s="3" t="s">
        <v>225</v>
      </c>
      <c r="R160" s="1"/>
      <c r="AMA160" s="18"/>
      <c r="AMB160" s="18"/>
      <c r="AMC160" s="18"/>
      <c r="AMD160" s="18"/>
    </row>
    <row r="161" customFormat="false" ht="13.8" hidden="false" customHeight="false" outlineLevel="0" collapsed="false">
      <c r="A161" s="1" t="s">
        <v>91</v>
      </c>
      <c r="B161" s="12" t="n">
        <v>43460</v>
      </c>
      <c r="C161" s="1" t="s">
        <v>19</v>
      </c>
      <c r="D161" s="1" t="s">
        <v>19</v>
      </c>
      <c r="E161" s="1" t="s">
        <v>19</v>
      </c>
      <c r="F161" s="1" t="s">
        <v>203</v>
      </c>
      <c r="G161" s="1" t="s">
        <v>221</v>
      </c>
      <c r="H161" s="1" t="n">
        <v>3</v>
      </c>
      <c r="I161" s="9" t="n">
        <v>8.37532</v>
      </c>
      <c r="J161" s="9" t="n">
        <v>100.18497</v>
      </c>
      <c r="K161" s="1" t="s">
        <v>205</v>
      </c>
      <c r="L161" s="1" t="s">
        <v>222</v>
      </c>
      <c r="M161" s="2" t="s">
        <v>223</v>
      </c>
      <c r="N161" s="19" t="s">
        <v>224</v>
      </c>
      <c r="P161" s="1" t="s">
        <v>35</v>
      </c>
      <c r="Q161" s="3" t="s">
        <v>225</v>
      </c>
      <c r="R161" s="1"/>
      <c r="AMA161" s="18"/>
      <c r="AMB161" s="18"/>
      <c r="AMC161" s="18"/>
      <c r="AMD161" s="18"/>
    </row>
    <row r="162" customFormat="false" ht="13.8" hidden="false" customHeight="false" outlineLevel="0" collapsed="false">
      <c r="A162" s="1" t="s">
        <v>91</v>
      </c>
      <c r="B162" s="12" t="n">
        <v>43460</v>
      </c>
      <c r="C162" s="1" t="s">
        <v>19</v>
      </c>
      <c r="D162" s="1" t="s">
        <v>19</v>
      </c>
      <c r="E162" s="1" t="s">
        <v>19</v>
      </c>
      <c r="F162" s="1" t="s">
        <v>203</v>
      </c>
      <c r="G162" s="1" t="s">
        <v>221</v>
      </c>
      <c r="H162" s="1" t="n">
        <v>4</v>
      </c>
      <c r="I162" s="9" t="n">
        <v>8.37517</v>
      </c>
      <c r="J162" s="9" t="n">
        <v>100.18478</v>
      </c>
      <c r="K162" s="1" t="s">
        <v>205</v>
      </c>
      <c r="L162" s="1" t="s">
        <v>222</v>
      </c>
      <c r="M162" s="2" t="s">
        <v>223</v>
      </c>
      <c r="N162" s="19" t="s">
        <v>224</v>
      </c>
      <c r="P162" s="1" t="s">
        <v>35</v>
      </c>
      <c r="Q162" s="3" t="s">
        <v>225</v>
      </c>
      <c r="R162" s="1"/>
      <c r="AMA162" s="18"/>
      <c r="AMB162" s="18"/>
      <c r="AMC162" s="18"/>
      <c r="AMD162" s="18"/>
    </row>
    <row r="163" customFormat="false" ht="13.8" hidden="false" customHeight="false" outlineLevel="0" collapsed="false">
      <c r="A163" s="1" t="s">
        <v>91</v>
      </c>
      <c r="B163" s="12" t="n">
        <v>43460</v>
      </c>
      <c r="C163" s="1" t="s">
        <v>19</v>
      </c>
      <c r="D163" s="1" t="s">
        <v>19</v>
      </c>
      <c r="E163" s="1" t="s">
        <v>19</v>
      </c>
      <c r="F163" s="1" t="s">
        <v>203</v>
      </c>
      <c r="G163" s="1" t="s">
        <v>221</v>
      </c>
      <c r="H163" s="1" t="n">
        <v>5</v>
      </c>
      <c r="I163" s="9" t="n">
        <v>8.37502</v>
      </c>
      <c r="J163" s="9" t="n">
        <v>100.18461</v>
      </c>
      <c r="K163" s="1" t="s">
        <v>205</v>
      </c>
      <c r="L163" s="1" t="s">
        <v>222</v>
      </c>
      <c r="M163" s="2" t="s">
        <v>223</v>
      </c>
      <c r="N163" s="19" t="s">
        <v>224</v>
      </c>
      <c r="P163" s="1" t="s">
        <v>35</v>
      </c>
      <c r="Q163" s="3" t="s">
        <v>225</v>
      </c>
      <c r="R163" s="1"/>
      <c r="AMA163" s="18"/>
      <c r="AMB163" s="18"/>
      <c r="AMC163" s="18"/>
      <c r="AMD163" s="18"/>
    </row>
    <row r="164" customFormat="false" ht="13.8" hidden="false" customHeight="false" outlineLevel="0" collapsed="false">
      <c r="A164" s="1" t="s">
        <v>91</v>
      </c>
      <c r="B164" s="12" t="n">
        <v>43461</v>
      </c>
      <c r="C164" s="1" t="s">
        <v>19</v>
      </c>
      <c r="D164" s="1" t="s">
        <v>19</v>
      </c>
      <c r="E164" s="1" t="s">
        <v>19</v>
      </c>
      <c r="F164" s="1" t="s">
        <v>203</v>
      </c>
      <c r="G164" s="1" t="s">
        <v>226</v>
      </c>
      <c r="H164" s="1" t="n">
        <v>1</v>
      </c>
      <c r="I164" s="9" t="n">
        <v>8.38092</v>
      </c>
      <c r="J164" s="9" t="n">
        <v>100.20388</v>
      </c>
      <c r="K164" s="1" t="s">
        <v>227</v>
      </c>
      <c r="L164" s="1" t="s">
        <v>228</v>
      </c>
      <c r="M164" s="2" t="s">
        <v>229</v>
      </c>
      <c r="N164" s="19" t="s">
        <v>224</v>
      </c>
      <c r="P164" s="1" t="s">
        <v>35</v>
      </c>
      <c r="Q164" s="3" t="s">
        <v>225</v>
      </c>
      <c r="R164" s="1"/>
      <c r="AMA164" s="18"/>
      <c r="AMB164" s="18"/>
      <c r="AMC164" s="18"/>
      <c r="AMD164" s="18"/>
    </row>
    <row r="165" customFormat="false" ht="13.8" hidden="false" customHeight="false" outlineLevel="0" collapsed="false">
      <c r="A165" s="1" t="s">
        <v>91</v>
      </c>
      <c r="B165" s="12" t="n">
        <v>43461</v>
      </c>
      <c r="C165" s="1" t="s">
        <v>19</v>
      </c>
      <c r="D165" s="1" t="s">
        <v>19</v>
      </c>
      <c r="E165" s="1" t="s">
        <v>19</v>
      </c>
      <c r="F165" s="1" t="s">
        <v>203</v>
      </c>
      <c r="G165" s="1" t="s">
        <v>226</v>
      </c>
      <c r="H165" s="1" t="n">
        <v>2</v>
      </c>
      <c r="I165" s="9" t="n">
        <v>8.3807</v>
      </c>
      <c r="J165" s="9" t="n">
        <v>100.20385</v>
      </c>
      <c r="K165" s="1" t="s">
        <v>227</v>
      </c>
      <c r="L165" s="1" t="s">
        <v>228</v>
      </c>
      <c r="M165" s="2" t="s">
        <v>229</v>
      </c>
      <c r="N165" s="19" t="s">
        <v>224</v>
      </c>
      <c r="P165" s="1" t="s">
        <v>35</v>
      </c>
      <c r="Q165" s="3" t="s">
        <v>225</v>
      </c>
      <c r="R165" s="1"/>
      <c r="AMA165" s="18"/>
      <c r="AMB165" s="18"/>
      <c r="AMC165" s="18"/>
      <c r="AMD165" s="18"/>
    </row>
    <row r="166" customFormat="false" ht="13.8" hidden="false" customHeight="false" outlineLevel="0" collapsed="false">
      <c r="A166" s="1" t="s">
        <v>91</v>
      </c>
      <c r="B166" s="12" t="n">
        <v>43461</v>
      </c>
      <c r="C166" s="1" t="s">
        <v>19</v>
      </c>
      <c r="D166" s="1" t="s">
        <v>19</v>
      </c>
      <c r="E166" s="1" t="s">
        <v>19</v>
      </c>
      <c r="F166" s="1" t="s">
        <v>203</v>
      </c>
      <c r="G166" s="1" t="s">
        <v>226</v>
      </c>
      <c r="H166" s="1" t="n">
        <v>3</v>
      </c>
      <c r="I166" s="9" t="n">
        <v>8.38048</v>
      </c>
      <c r="J166" s="9" t="n">
        <v>100.2038</v>
      </c>
      <c r="K166" s="1" t="s">
        <v>227</v>
      </c>
      <c r="L166" s="1" t="s">
        <v>228</v>
      </c>
      <c r="M166" s="2" t="s">
        <v>229</v>
      </c>
      <c r="N166" s="19" t="s">
        <v>224</v>
      </c>
      <c r="P166" s="1" t="s">
        <v>35</v>
      </c>
      <c r="Q166" s="3" t="s">
        <v>225</v>
      </c>
      <c r="R166" s="1"/>
      <c r="AMA166" s="18"/>
      <c r="AMB166" s="18"/>
      <c r="AMC166" s="18"/>
      <c r="AMD166" s="18"/>
    </row>
    <row r="167" customFormat="false" ht="13.8" hidden="false" customHeight="false" outlineLevel="0" collapsed="false">
      <c r="A167" s="1" t="s">
        <v>91</v>
      </c>
      <c r="B167" s="12" t="n">
        <v>43461</v>
      </c>
      <c r="C167" s="1" t="s">
        <v>19</v>
      </c>
      <c r="D167" s="1" t="s">
        <v>19</v>
      </c>
      <c r="E167" s="1" t="s">
        <v>19</v>
      </c>
      <c r="F167" s="1" t="s">
        <v>203</v>
      </c>
      <c r="G167" s="1" t="s">
        <v>226</v>
      </c>
      <c r="H167" s="1" t="n">
        <v>4</v>
      </c>
      <c r="I167" s="9" t="n">
        <v>8.38025</v>
      </c>
      <c r="J167" s="9" t="n">
        <v>100.20376</v>
      </c>
      <c r="K167" s="1" t="s">
        <v>227</v>
      </c>
      <c r="L167" s="1" t="s">
        <v>228</v>
      </c>
      <c r="M167" s="2" t="s">
        <v>229</v>
      </c>
      <c r="N167" s="19" t="s">
        <v>224</v>
      </c>
      <c r="P167" s="1" t="s">
        <v>35</v>
      </c>
      <c r="Q167" s="3" t="s">
        <v>225</v>
      </c>
      <c r="R167" s="1"/>
      <c r="AMA167" s="18"/>
      <c r="AMB167" s="18"/>
      <c r="AMC167" s="18"/>
      <c r="AMD167" s="18"/>
    </row>
    <row r="168" customFormat="false" ht="13.8" hidden="false" customHeight="false" outlineLevel="0" collapsed="false">
      <c r="A168" s="1" t="s">
        <v>91</v>
      </c>
      <c r="B168" s="12" t="n">
        <v>43461</v>
      </c>
      <c r="C168" s="1" t="s">
        <v>19</v>
      </c>
      <c r="D168" s="1" t="s">
        <v>19</v>
      </c>
      <c r="E168" s="1" t="s">
        <v>19</v>
      </c>
      <c r="F168" s="1" t="s">
        <v>203</v>
      </c>
      <c r="G168" s="1" t="s">
        <v>226</v>
      </c>
      <c r="H168" s="1" t="n">
        <v>5</v>
      </c>
      <c r="I168" s="9" t="n">
        <v>8.38003</v>
      </c>
      <c r="J168" s="9" t="n">
        <v>100.20372</v>
      </c>
      <c r="K168" s="1" t="s">
        <v>227</v>
      </c>
      <c r="L168" s="1" t="s">
        <v>228</v>
      </c>
      <c r="M168" s="2" t="s">
        <v>229</v>
      </c>
      <c r="N168" s="19" t="s">
        <v>224</v>
      </c>
      <c r="P168" s="1" t="s">
        <v>35</v>
      </c>
      <c r="Q168" s="3" t="s">
        <v>225</v>
      </c>
      <c r="R168" s="1"/>
      <c r="AMA168" s="18"/>
      <c r="AMB168" s="18"/>
      <c r="AMC168" s="18"/>
      <c r="AMD168" s="18"/>
    </row>
    <row r="169" customFormat="false" ht="13.8" hidden="false" customHeight="false" outlineLevel="0" collapsed="false">
      <c r="A169" s="20" t="s">
        <v>91</v>
      </c>
      <c r="B169" s="12" t="n">
        <v>43462</v>
      </c>
      <c r="C169" s="1" t="s">
        <v>19</v>
      </c>
      <c r="D169" s="1" t="s">
        <v>19</v>
      </c>
      <c r="E169" s="1" t="s">
        <v>19</v>
      </c>
      <c r="F169" s="1" t="s">
        <v>203</v>
      </c>
      <c r="G169" s="20" t="s">
        <v>230</v>
      </c>
      <c r="H169" s="1" t="n">
        <v>1</v>
      </c>
      <c r="I169" s="9" t="n">
        <v>8.38766</v>
      </c>
      <c r="J169" s="9" t="n">
        <v>100.21735</v>
      </c>
      <c r="K169" s="1" t="s">
        <v>231</v>
      </c>
      <c r="L169" s="1" t="s">
        <v>119</v>
      </c>
      <c r="M169" s="2" t="s">
        <v>206</v>
      </c>
      <c r="N169" s="2" t="s">
        <v>232</v>
      </c>
      <c r="P169" s="1" t="s">
        <v>35</v>
      </c>
      <c r="Q169" s="3" t="s">
        <v>233</v>
      </c>
      <c r="R169" s="1"/>
      <c r="AMA169" s="18"/>
      <c r="AMB169" s="18"/>
      <c r="AMC169" s="18"/>
      <c r="AMD169" s="18"/>
    </row>
    <row r="170" customFormat="false" ht="13.8" hidden="false" customHeight="false" outlineLevel="0" collapsed="false">
      <c r="A170" s="20" t="s">
        <v>91</v>
      </c>
      <c r="B170" s="12" t="n">
        <v>43462</v>
      </c>
      <c r="C170" s="1" t="s">
        <v>19</v>
      </c>
      <c r="D170" s="1" t="s">
        <v>19</v>
      </c>
      <c r="E170" s="1" t="s">
        <v>19</v>
      </c>
      <c r="F170" s="1" t="s">
        <v>203</v>
      </c>
      <c r="G170" s="20" t="s">
        <v>230</v>
      </c>
      <c r="H170" s="1" t="n">
        <v>2</v>
      </c>
      <c r="I170" s="9" t="n">
        <v>8.38746</v>
      </c>
      <c r="J170" s="9" t="n">
        <v>100.21747</v>
      </c>
      <c r="K170" s="1" t="s">
        <v>234</v>
      </c>
      <c r="L170" s="1" t="s">
        <v>119</v>
      </c>
      <c r="M170" s="2" t="s">
        <v>206</v>
      </c>
      <c r="N170" s="2" t="s">
        <v>232</v>
      </c>
      <c r="P170" s="1" t="s">
        <v>35</v>
      </c>
      <c r="Q170" s="3" t="s">
        <v>235</v>
      </c>
      <c r="R170" s="1"/>
      <c r="AMA170" s="18"/>
      <c r="AMB170" s="18"/>
      <c r="AMC170" s="18"/>
      <c r="AMD170" s="18"/>
    </row>
    <row r="171" customFormat="false" ht="13.8" hidden="false" customHeight="false" outlineLevel="0" collapsed="false">
      <c r="A171" s="20" t="s">
        <v>91</v>
      </c>
      <c r="B171" s="12" t="n">
        <v>43462</v>
      </c>
      <c r="C171" s="1" t="s">
        <v>19</v>
      </c>
      <c r="D171" s="1" t="s">
        <v>19</v>
      </c>
      <c r="E171" s="1" t="s">
        <v>19</v>
      </c>
      <c r="F171" s="1" t="s">
        <v>203</v>
      </c>
      <c r="G171" s="20" t="s">
        <v>230</v>
      </c>
      <c r="H171" s="1" t="n">
        <v>3</v>
      </c>
      <c r="I171" s="9" t="n">
        <v>8.38725</v>
      </c>
      <c r="J171" s="9" t="n">
        <v>100.21757</v>
      </c>
      <c r="K171" s="1" t="s">
        <v>236</v>
      </c>
      <c r="L171" s="1" t="s">
        <v>119</v>
      </c>
      <c r="M171" s="2" t="s">
        <v>206</v>
      </c>
      <c r="N171" s="2" t="s">
        <v>232</v>
      </c>
      <c r="P171" s="1" t="s">
        <v>35</v>
      </c>
      <c r="Q171" s="3" t="s">
        <v>237</v>
      </c>
      <c r="R171" s="1"/>
      <c r="AMA171" s="18"/>
      <c r="AMB171" s="18"/>
      <c r="AMC171" s="18"/>
      <c r="AMD171" s="18"/>
    </row>
    <row r="172" customFormat="false" ht="13.8" hidden="false" customHeight="false" outlineLevel="0" collapsed="false">
      <c r="A172" s="20" t="s">
        <v>91</v>
      </c>
      <c r="B172" s="12" t="n">
        <v>43462</v>
      </c>
      <c r="C172" s="1" t="s">
        <v>19</v>
      </c>
      <c r="D172" s="1" t="s">
        <v>19</v>
      </c>
      <c r="E172" s="1" t="s">
        <v>19</v>
      </c>
      <c r="F172" s="1" t="s">
        <v>203</v>
      </c>
      <c r="G172" s="20" t="s">
        <v>230</v>
      </c>
      <c r="H172" s="1" t="n">
        <v>4</v>
      </c>
      <c r="I172" s="9" t="n">
        <v>8.38704</v>
      </c>
      <c r="J172" s="9" t="n">
        <v>100.21768</v>
      </c>
      <c r="K172" s="1" t="s">
        <v>236</v>
      </c>
      <c r="L172" s="1" t="s">
        <v>119</v>
      </c>
      <c r="M172" s="2" t="s">
        <v>206</v>
      </c>
      <c r="N172" s="2" t="s">
        <v>232</v>
      </c>
      <c r="P172" s="1" t="s">
        <v>35</v>
      </c>
      <c r="Q172" s="3" t="s">
        <v>238</v>
      </c>
      <c r="R172" s="1"/>
      <c r="AMA172" s="18"/>
      <c r="AMB172" s="18"/>
      <c r="AMC172" s="18"/>
      <c r="AMD172" s="18"/>
    </row>
    <row r="173" customFormat="false" ht="13.8" hidden="false" customHeight="false" outlineLevel="0" collapsed="false">
      <c r="A173" s="20" t="s">
        <v>91</v>
      </c>
      <c r="B173" s="12" t="n">
        <v>43462</v>
      </c>
      <c r="C173" s="1" t="s">
        <v>19</v>
      </c>
      <c r="D173" s="1" t="s">
        <v>19</v>
      </c>
      <c r="E173" s="1" t="s">
        <v>19</v>
      </c>
      <c r="F173" s="1" t="s">
        <v>203</v>
      </c>
      <c r="G173" s="20" t="s">
        <v>230</v>
      </c>
      <c r="H173" s="1" t="n">
        <v>5</v>
      </c>
      <c r="I173" s="9" t="n">
        <v>8.38683</v>
      </c>
      <c r="J173" s="9" t="n">
        <v>100.21777</v>
      </c>
      <c r="K173" s="1" t="s">
        <v>234</v>
      </c>
      <c r="L173" s="1" t="s">
        <v>119</v>
      </c>
      <c r="M173" s="2" t="s">
        <v>206</v>
      </c>
      <c r="N173" s="2" t="s">
        <v>232</v>
      </c>
      <c r="P173" s="1" t="s">
        <v>35</v>
      </c>
      <c r="Q173" s="3" t="s">
        <v>239</v>
      </c>
      <c r="R173" s="1"/>
      <c r="AMA173" s="18"/>
      <c r="AMB173" s="18"/>
      <c r="AMC173" s="18"/>
      <c r="AMD173" s="18"/>
    </row>
    <row r="174" customFormat="false" ht="13.8" hidden="false" customHeight="false" outlineLevel="0" collapsed="false">
      <c r="A174" s="20" t="s">
        <v>91</v>
      </c>
      <c r="B174" s="12" t="n">
        <v>43462</v>
      </c>
      <c r="C174" s="1" t="s">
        <v>19</v>
      </c>
      <c r="D174" s="1" t="s">
        <v>19</v>
      </c>
      <c r="E174" s="1" t="s">
        <v>19</v>
      </c>
      <c r="F174" s="1" t="s">
        <v>203</v>
      </c>
      <c r="G174" s="20" t="s">
        <v>240</v>
      </c>
      <c r="H174" s="1" t="n">
        <v>1</v>
      </c>
      <c r="I174" s="9" t="n">
        <v>8.38021</v>
      </c>
      <c r="J174" s="9" t="n">
        <v>100.20629</v>
      </c>
      <c r="K174" s="1" t="s">
        <v>205</v>
      </c>
      <c r="L174" s="1" t="s">
        <v>22</v>
      </c>
      <c r="M174" s="2" t="s">
        <v>241</v>
      </c>
      <c r="N174" s="2" t="s">
        <v>207</v>
      </c>
      <c r="P174" s="1" t="s">
        <v>35</v>
      </c>
      <c r="Q174" s="3" t="s">
        <v>242</v>
      </c>
      <c r="R174" s="1"/>
      <c r="AMA174" s="18"/>
      <c r="AMB174" s="18"/>
      <c r="AMC174" s="18"/>
      <c r="AMD174" s="18"/>
    </row>
    <row r="175" customFormat="false" ht="13.8" hidden="false" customHeight="false" outlineLevel="0" collapsed="false">
      <c r="A175" s="20" t="s">
        <v>91</v>
      </c>
      <c r="B175" s="12" t="n">
        <v>43462</v>
      </c>
      <c r="C175" s="1" t="s">
        <v>19</v>
      </c>
      <c r="D175" s="1" t="s">
        <v>19</v>
      </c>
      <c r="E175" s="1" t="s">
        <v>19</v>
      </c>
      <c r="F175" s="1" t="s">
        <v>203</v>
      </c>
      <c r="G175" s="20" t="s">
        <v>240</v>
      </c>
      <c r="H175" s="1" t="n">
        <v>2</v>
      </c>
      <c r="I175" s="9" t="n">
        <v>8.37998</v>
      </c>
      <c r="J175" s="9" t="n">
        <v>100.20631</v>
      </c>
      <c r="K175" s="1" t="s">
        <v>205</v>
      </c>
      <c r="L175" s="1" t="s">
        <v>22</v>
      </c>
      <c r="M175" s="2" t="s">
        <v>241</v>
      </c>
      <c r="N175" s="2" t="s">
        <v>207</v>
      </c>
      <c r="P175" s="1" t="s">
        <v>35</v>
      </c>
      <c r="Q175" s="3" t="s">
        <v>242</v>
      </c>
      <c r="R175" s="1"/>
      <c r="AMA175" s="18"/>
      <c r="AMB175" s="18"/>
      <c r="AMC175" s="18"/>
      <c r="AMD175" s="18"/>
    </row>
    <row r="176" customFormat="false" ht="13.8" hidden="false" customHeight="false" outlineLevel="0" collapsed="false">
      <c r="A176" s="20" t="s">
        <v>91</v>
      </c>
      <c r="B176" s="12" t="n">
        <v>43462</v>
      </c>
      <c r="C176" s="1" t="s">
        <v>19</v>
      </c>
      <c r="D176" s="1" t="s">
        <v>19</v>
      </c>
      <c r="E176" s="1" t="s">
        <v>19</v>
      </c>
      <c r="F176" s="1" t="s">
        <v>203</v>
      </c>
      <c r="G176" s="20" t="s">
        <v>240</v>
      </c>
      <c r="H176" s="1" t="n">
        <v>3</v>
      </c>
      <c r="I176" s="9" t="n">
        <v>8.37975</v>
      </c>
      <c r="J176" s="9" t="n">
        <v>100.20633</v>
      </c>
      <c r="K176" s="1" t="s">
        <v>205</v>
      </c>
      <c r="L176" s="1" t="s">
        <v>22</v>
      </c>
      <c r="M176" s="2" t="s">
        <v>241</v>
      </c>
      <c r="N176" s="2" t="s">
        <v>207</v>
      </c>
      <c r="P176" s="1" t="s">
        <v>35</v>
      </c>
      <c r="Q176" s="3" t="s">
        <v>242</v>
      </c>
      <c r="R176" s="1"/>
      <c r="AMA176" s="18"/>
      <c r="AMB176" s="18"/>
      <c r="AMC176" s="18"/>
      <c r="AMD176" s="18"/>
    </row>
    <row r="177" customFormat="false" ht="13.8" hidden="false" customHeight="false" outlineLevel="0" collapsed="false">
      <c r="A177" s="1" t="s">
        <v>138</v>
      </c>
      <c r="B177" s="12" t="n">
        <v>43473</v>
      </c>
      <c r="C177" s="1" t="s">
        <v>19</v>
      </c>
      <c r="D177" s="1" t="s">
        <v>19</v>
      </c>
      <c r="E177" s="1" t="s">
        <v>19</v>
      </c>
      <c r="F177" s="1" t="s">
        <v>203</v>
      </c>
      <c r="G177" s="1" t="s">
        <v>243</v>
      </c>
      <c r="H177" s="1" t="n">
        <v>1</v>
      </c>
      <c r="I177" s="9" t="n">
        <v>7.36597</v>
      </c>
      <c r="J177" s="9" t="n">
        <v>99.56964</v>
      </c>
      <c r="K177" s="1" t="s">
        <v>205</v>
      </c>
      <c r="L177" s="1" t="s">
        <v>244</v>
      </c>
      <c r="M177" s="2" t="s">
        <v>245</v>
      </c>
      <c r="N177" s="2" t="s">
        <v>207</v>
      </c>
      <c r="P177" s="1" t="s">
        <v>35</v>
      </c>
      <c r="Q177" s="3" t="s">
        <v>246</v>
      </c>
      <c r="R177" s="1"/>
      <c r="AMA177" s="18"/>
      <c r="AMB177" s="18"/>
      <c r="AMC177" s="18"/>
      <c r="AMD177" s="18"/>
    </row>
    <row r="178" customFormat="false" ht="13.8" hidden="false" customHeight="false" outlineLevel="0" collapsed="false">
      <c r="A178" s="1" t="s">
        <v>138</v>
      </c>
      <c r="B178" s="12" t="n">
        <v>43473</v>
      </c>
      <c r="C178" s="1" t="s">
        <v>19</v>
      </c>
      <c r="D178" s="1" t="s">
        <v>19</v>
      </c>
      <c r="E178" s="1" t="s">
        <v>19</v>
      </c>
      <c r="F178" s="1" t="s">
        <v>203</v>
      </c>
      <c r="G178" s="1" t="s">
        <v>243</v>
      </c>
      <c r="H178" s="1" t="n">
        <v>2</v>
      </c>
      <c r="I178" s="9" t="n">
        <v>7.36597</v>
      </c>
      <c r="J178" s="9" t="n">
        <v>99.56985</v>
      </c>
      <c r="K178" s="1" t="s">
        <v>205</v>
      </c>
      <c r="L178" s="1" t="s">
        <v>244</v>
      </c>
      <c r="M178" s="2" t="s">
        <v>245</v>
      </c>
      <c r="N178" s="2" t="s">
        <v>207</v>
      </c>
      <c r="P178" s="1" t="s">
        <v>35</v>
      </c>
      <c r="Q178" s="3" t="s">
        <v>246</v>
      </c>
      <c r="R178" s="1"/>
      <c r="AMA178" s="18"/>
      <c r="AMB178" s="18"/>
      <c r="AMC178" s="18"/>
      <c r="AMD178" s="18"/>
    </row>
    <row r="179" customFormat="false" ht="13.8" hidden="false" customHeight="false" outlineLevel="0" collapsed="false">
      <c r="A179" s="1" t="s">
        <v>138</v>
      </c>
      <c r="B179" s="12" t="n">
        <v>43473</v>
      </c>
      <c r="C179" s="1" t="s">
        <v>19</v>
      </c>
      <c r="D179" s="1" t="s">
        <v>19</v>
      </c>
      <c r="E179" s="1" t="s">
        <v>19</v>
      </c>
      <c r="F179" s="1" t="s">
        <v>203</v>
      </c>
      <c r="G179" s="1" t="s">
        <v>243</v>
      </c>
      <c r="H179" s="1" t="n">
        <v>3</v>
      </c>
      <c r="I179" s="9" t="n">
        <v>7.36601</v>
      </c>
      <c r="J179" s="9" t="n">
        <v>99.57009</v>
      </c>
      <c r="K179" s="1" t="s">
        <v>205</v>
      </c>
      <c r="L179" s="1" t="s">
        <v>244</v>
      </c>
      <c r="M179" s="2" t="s">
        <v>245</v>
      </c>
      <c r="N179" s="2" t="s">
        <v>207</v>
      </c>
      <c r="P179" s="1" t="s">
        <v>35</v>
      </c>
      <c r="Q179" s="3" t="s">
        <v>246</v>
      </c>
      <c r="R179" s="1"/>
      <c r="AMA179" s="18"/>
      <c r="AMB179" s="18"/>
      <c r="AMC179" s="18"/>
      <c r="AMD179" s="18"/>
    </row>
    <row r="180" customFormat="false" ht="13.8" hidden="false" customHeight="false" outlineLevel="0" collapsed="false">
      <c r="A180" s="1" t="s">
        <v>138</v>
      </c>
      <c r="B180" s="12" t="n">
        <v>43474</v>
      </c>
      <c r="C180" s="1" t="s">
        <v>19</v>
      </c>
      <c r="D180" s="1" t="s">
        <v>19</v>
      </c>
      <c r="E180" s="1" t="s">
        <v>19</v>
      </c>
      <c r="F180" s="1" t="s">
        <v>203</v>
      </c>
      <c r="G180" s="1" t="s">
        <v>247</v>
      </c>
      <c r="H180" s="1" t="n">
        <v>1</v>
      </c>
      <c r="I180" s="9" t="n">
        <v>7.37179</v>
      </c>
      <c r="J180" s="9" t="n">
        <v>99.55923</v>
      </c>
      <c r="K180" s="1" t="s">
        <v>227</v>
      </c>
      <c r="L180" s="1" t="s">
        <v>248</v>
      </c>
      <c r="M180" s="2" t="s">
        <v>245</v>
      </c>
      <c r="N180" s="2" t="s">
        <v>224</v>
      </c>
      <c r="P180" s="1" t="s">
        <v>35</v>
      </c>
      <c r="Q180" s="3" t="s">
        <v>249</v>
      </c>
      <c r="R180" s="1"/>
      <c r="AMA180" s="18"/>
      <c r="AMB180" s="18"/>
      <c r="AMC180" s="18"/>
      <c r="AMD180" s="18"/>
    </row>
    <row r="181" customFormat="false" ht="13.8" hidden="false" customHeight="false" outlineLevel="0" collapsed="false">
      <c r="A181" s="1" t="s">
        <v>138</v>
      </c>
      <c r="B181" s="12" t="n">
        <v>43474</v>
      </c>
      <c r="C181" s="1" t="s">
        <v>19</v>
      </c>
      <c r="D181" s="1" t="s">
        <v>19</v>
      </c>
      <c r="E181" s="1" t="s">
        <v>19</v>
      </c>
      <c r="F181" s="1" t="s">
        <v>203</v>
      </c>
      <c r="G181" s="1" t="s">
        <v>247</v>
      </c>
      <c r="H181" s="1" t="n">
        <v>2</v>
      </c>
      <c r="I181" s="9" t="n">
        <v>7.37196</v>
      </c>
      <c r="J181" s="9" t="n">
        <v>99.55936</v>
      </c>
      <c r="K181" s="1" t="s">
        <v>227</v>
      </c>
      <c r="L181" s="1" t="s">
        <v>248</v>
      </c>
      <c r="M181" s="2" t="s">
        <v>245</v>
      </c>
      <c r="N181" s="2" t="s">
        <v>224</v>
      </c>
      <c r="P181" s="1" t="s">
        <v>35</v>
      </c>
      <c r="Q181" s="3" t="s">
        <v>249</v>
      </c>
      <c r="R181" s="1"/>
      <c r="AMA181" s="18"/>
      <c r="AMB181" s="18"/>
      <c r="AMC181" s="18"/>
      <c r="AMD181" s="18"/>
    </row>
    <row r="182" customFormat="false" ht="13.8" hidden="false" customHeight="false" outlineLevel="0" collapsed="false">
      <c r="A182" s="1" t="s">
        <v>138</v>
      </c>
      <c r="B182" s="12" t="n">
        <v>43474</v>
      </c>
      <c r="C182" s="1" t="s">
        <v>19</v>
      </c>
      <c r="D182" s="1" t="s">
        <v>19</v>
      </c>
      <c r="E182" s="1" t="s">
        <v>19</v>
      </c>
      <c r="F182" s="1" t="s">
        <v>203</v>
      </c>
      <c r="G182" s="1" t="s">
        <v>247</v>
      </c>
      <c r="H182" s="1" t="n">
        <v>3</v>
      </c>
      <c r="I182" s="9" t="n">
        <v>7.37213</v>
      </c>
      <c r="J182" s="9" t="n">
        <v>99.55951</v>
      </c>
      <c r="K182" s="1" t="s">
        <v>205</v>
      </c>
      <c r="L182" s="1" t="s">
        <v>248</v>
      </c>
      <c r="M182" s="2" t="s">
        <v>245</v>
      </c>
      <c r="N182" s="2" t="s">
        <v>224</v>
      </c>
      <c r="P182" s="1" t="s">
        <v>35</v>
      </c>
      <c r="Q182" s="3" t="s">
        <v>249</v>
      </c>
      <c r="R182" s="1"/>
      <c r="AMA182" s="18"/>
      <c r="AMB182" s="18"/>
      <c r="AMC182" s="18"/>
      <c r="AMD182" s="18"/>
    </row>
    <row r="183" customFormat="false" ht="13.8" hidden="false" customHeight="false" outlineLevel="0" collapsed="false">
      <c r="A183" s="1" t="s">
        <v>138</v>
      </c>
      <c r="B183" s="12" t="n">
        <v>43474</v>
      </c>
      <c r="C183" s="1" t="s">
        <v>19</v>
      </c>
      <c r="D183" s="1" t="s">
        <v>19</v>
      </c>
      <c r="E183" s="1" t="s">
        <v>19</v>
      </c>
      <c r="F183" s="1" t="s">
        <v>203</v>
      </c>
      <c r="G183" s="1" t="s">
        <v>247</v>
      </c>
      <c r="H183" s="1" t="n">
        <v>4</v>
      </c>
      <c r="I183" s="9" t="n">
        <v>7.37231</v>
      </c>
      <c r="J183" s="9" t="n">
        <v>99.55964</v>
      </c>
      <c r="K183" s="1" t="s">
        <v>205</v>
      </c>
      <c r="L183" s="1" t="s">
        <v>248</v>
      </c>
      <c r="M183" s="2" t="s">
        <v>245</v>
      </c>
      <c r="N183" s="2" t="s">
        <v>224</v>
      </c>
      <c r="P183" s="1" t="s">
        <v>35</v>
      </c>
      <c r="Q183" s="3" t="s">
        <v>249</v>
      </c>
      <c r="R183" s="1"/>
      <c r="AMA183" s="18"/>
      <c r="AMB183" s="18"/>
      <c r="AMC183" s="18"/>
      <c r="AMD183" s="18"/>
    </row>
    <row r="184" customFormat="false" ht="13.8" hidden="false" customHeight="false" outlineLevel="0" collapsed="false">
      <c r="A184" s="1" t="s">
        <v>138</v>
      </c>
      <c r="B184" s="12" t="n">
        <v>43474</v>
      </c>
      <c r="C184" s="1" t="s">
        <v>19</v>
      </c>
      <c r="D184" s="1" t="s">
        <v>19</v>
      </c>
      <c r="E184" s="1" t="s">
        <v>19</v>
      </c>
      <c r="F184" s="1" t="s">
        <v>203</v>
      </c>
      <c r="G184" s="1" t="s">
        <v>247</v>
      </c>
      <c r="H184" s="1" t="n">
        <v>5</v>
      </c>
      <c r="I184" s="9" t="n">
        <v>7.37248</v>
      </c>
      <c r="J184" s="9" t="n">
        <v>99.55979</v>
      </c>
      <c r="K184" s="1" t="s">
        <v>227</v>
      </c>
      <c r="L184" s="1" t="s">
        <v>248</v>
      </c>
      <c r="M184" s="2" t="s">
        <v>245</v>
      </c>
      <c r="N184" s="2" t="s">
        <v>224</v>
      </c>
      <c r="P184" s="1" t="s">
        <v>35</v>
      </c>
      <c r="Q184" s="3" t="s">
        <v>249</v>
      </c>
      <c r="R184" s="1"/>
      <c r="AMA184" s="18"/>
      <c r="AMB184" s="18"/>
      <c r="AMC184" s="18"/>
      <c r="AMD184" s="18"/>
    </row>
    <row r="185" customFormat="false" ht="13.8" hidden="false" customHeight="false" outlineLevel="0" collapsed="false">
      <c r="A185" s="1" t="s">
        <v>138</v>
      </c>
      <c r="B185" s="12" t="n">
        <v>43475</v>
      </c>
      <c r="C185" s="1" t="s">
        <v>19</v>
      </c>
      <c r="D185" s="1" t="s">
        <v>19</v>
      </c>
      <c r="E185" s="1" t="s">
        <v>19</v>
      </c>
      <c r="F185" s="1" t="s">
        <v>203</v>
      </c>
      <c r="G185" s="1" t="s">
        <v>250</v>
      </c>
      <c r="H185" s="1" t="n">
        <v>1</v>
      </c>
      <c r="I185" s="9" t="n">
        <v>7.37893</v>
      </c>
      <c r="J185" s="9" t="n">
        <v>99.57345</v>
      </c>
      <c r="K185" s="1" t="s">
        <v>205</v>
      </c>
      <c r="L185" s="1" t="s">
        <v>251</v>
      </c>
      <c r="M185" s="2" t="s">
        <v>245</v>
      </c>
      <c r="N185" s="2" t="s">
        <v>207</v>
      </c>
      <c r="P185" s="1" t="s">
        <v>35</v>
      </c>
      <c r="Q185" s="3" t="s">
        <v>252</v>
      </c>
      <c r="R185" s="1"/>
      <c r="AMA185" s="18"/>
      <c r="AMB185" s="18"/>
      <c r="AMC185" s="18"/>
      <c r="AMD185" s="18"/>
    </row>
    <row r="186" customFormat="false" ht="13.8" hidden="false" customHeight="false" outlineLevel="0" collapsed="false">
      <c r="A186" s="1" t="s">
        <v>138</v>
      </c>
      <c r="B186" s="12" t="n">
        <v>43475</v>
      </c>
      <c r="C186" s="1" t="s">
        <v>19</v>
      </c>
      <c r="D186" s="1" t="s">
        <v>19</v>
      </c>
      <c r="E186" s="1" t="s">
        <v>19</v>
      </c>
      <c r="F186" s="1" t="s">
        <v>203</v>
      </c>
      <c r="G186" s="1" t="s">
        <v>250</v>
      </c>
      <c r="H186" s="1" t="n">
        <v>2</v>
      </c>
      <c r="I186" s="9" t="n">
        <v>7.37903</v>
      </c>
      <c r="J186" s="9" t="n">
        <v>99.57368</v>
      </c>
      <c r="K186" s="1" t="s">
        <v>205</v>
      </c>
      <c r="L186" s="1" t="s">
        <v>251</v>
      </c>
      <c r="M186" s="2" t="s">
        <v>245</v>
      </c>
      <c r="N186" s="2" t="s">
        <v>207</v>
      </c>
      <c r="P186" s="1" t="s">
        <v>35</v>
      </c>
      <c r="Q186" s="3" t="s">
        <v>252</v>
      </c>
      <c r="R186" s="1"/>
      <c r="AMA186" s="18"/>
      <c r="AMB186" s="18"/>
      <c r="AMC186" s="18"/>
      <c r="AMD186" s="18"/>
    </row>
    <row r="187" customFormat="false" ht="13.8" hidden="false" customHeight="false" outlineLevel="0" collapsed="false">
      <c r="A187" s="1" t="s">
        <v>138</v>
      </c>
      <c r="B187" s="12" t="n">
        <v>43475</v>
      </c>
      <c r="C187" s="1" t="s">
        <v>19</v>
      </c>
      <c r="D187" s="1" t="s">
        <v>19</v>
      </c>
      <c r="E187" s="1" t="s">
        <v>19</v>
      </c>
      <c r="F187" s="1" t="s">
        <v>203</v>
      </c>
      <c r="G187" s="1" t="s">
        <v>250</v>
      </c>
      <c r="H187" s="1" t="n">
        <v>3</v>
      </c>
      <c r="I187" s="9" t="n">
        <v>7.37906</v>
      </c>
      <c r="J187" s="9" t="n">
        <v>99.57389</v>
      </c>
      <c r="K187" s="1" t="s">
        <v>205</v>
      </c>
      <c r="L187" s="1" t="s">
        <v>251</v>
      </c>
      <c r="M187" s="2" t="s">
        <v>245</v>
      </c>
      <c r="N187" s="2" t="s">
        <v>207</v>
      </c>
      <c r="P187" s="1" t="s">
        <v>35</v>
      </c>
      <c r="Q187" s="3" t="s">
        <v>252</v>
      </c>
      <c r="R187" s="1"/>
      <c r="AMA187" s="18"/>
      <c r="AMB187" s="18"/>
      <c r="AMC187" s="18"/>
      <c r="AMD187" s="18"/>
    </row>
    <row r="188" customFormat="false" ht="13.8" hidden="false" customHeight="false" outlineLevel="0" collapsed="false">
      <c r="A188" s="1" t="s">
        <v>138</v>
      </c>
      <c r="B188" s="12" t="n">
        <v>43476</v>
      </c>
      <c r="C188" s="1" t="s">
        <v>253</v>
      </c>
      <c r="D188" s="1" t="s">
        <v>19</v>
      </c>
      <c r="E188" s="1" t="s">
        <v>19</v>
      </c>
      <c r="F188" s="1" t="s">
        <v>203</v>
      </c>
      <c r="G188" s="1" t="s">
        <v>254</v>
      </c>
      <c r="H188" s="1" t="n">
        <v>1</v>
      </c>
      <c r="I188" s="9" t="n">
        <v>7.38702</v>
      </c>
      <c r="J188" s="9" t="n">
        <v>99.57202</v>
      </c>
      <c r="K188" s="1" t="s">
        <v>255</v>
      </c>
      <c r="L188" s="1" t="s">
        <v>251</v>
      </c>
      <c r="M188" s="2" t="s">
        <v>206</v>
      </c>
      <c r="N188" s="2" t="s">
        <v>207</v>
      </c>
      <c r="P188" s="1" t="s">
        <v>35</v>
      </c>
      <c r="Q188" s="3" t="s">
        <v>256</v>
      </c>
      <c r="R188" s="1"/>
      <c r="AMA188" s="18"/>
      <c r="AMB188" s="18"/>
      <c r="AMC188" s="18"/>
      <c r="AMD188" s="18"/>
    </row>
    <row r="189" customFormat="false" ht="13.8" hidden="false" customHeight="false" outlineLevel="0" collapsed="false">
      <c r="A189" s="1" t="s">
        <v>138</v>
      </c>
      <c r="B189" s="12" t="n">
        <v>43476</v>
      </c>
      <c r="C189" s="1" t="s">
        <v>253</v>
      </c>
      <c r="D189" s="1" t="s">
        <v>19</v>
      </c>
      <c r="E189" s="1" t="s">
        <v>19</v>
      </c>
      <c r="F189" s="1" t="s">
        <v>203</v>
      </c>
      <c r="G189" s="1" t="s">
        <v>254</v>
      </c>
      <c r="H189" s="1" t="n">
        <v>2</v>
      </c>
      <c r="I189" s="9" t="n">
        <v>7.38691</v>
      </c>
      <c r="J189" s="9" t="n">
        <v>99.57222</v>
      </c>
      <c r="K189" s="1" t="s">
        <v>205</v>
      </c>
      <c r="L189" s="1" t="s">
        <v>251</v>
      </c>
      <c r="M189" s="2" t="s">
        <v>206</v>
      </c>
      <c r="N189" s="2" t="s">
        <v>207</v>
      </c>
      <c r="P189" s="1" t="s">
        <v>35</v>
      </c>
      <c r="Q189" s="3" t="s">
        <v>256</v>
      </c>
      <c r="R189" s="1"/>
      <c r="AMA189" s="18"/>
      <c r="AMB189" s="18"/>
      <c r="AMC189" s="18"/>
      <c r="AMD189" s="18"/>
    </row>
    <row r="190" customFormat="false" ht="13.8" hidden="false" customHeight="false" outlineLevel="0" collapsed="false">
      <c r="A190" s="1" t="s">
        <v>138</v>
      </c>
      <c r="B190" s="12" t="n">
        <v>43476</v>
      </c>
      <c r="C190" s="1" t="s">
        <v>253</v>
      </c>
      <c r="D190" s="1" t="s">
        <v>19</v>
      </c>
      <c r="E190" s="1" t="s">
        <v>19</v>
      </c>
      <c r="F190" s="1" t="s">
        <v>203</v>
      </c>
      <c r="G190" s="1" t="s">
        <v>254</v>
      </c>
      <c r="H190" s="1" t="n">
        <v>3</v>
      </c>
      <c r="I190" s="9" t="n">
        <v>7.38672</v>
      </c>
      <c r="J190" s="9" t="n">
        <v>99.57233</v>
      </c>
      <c r="K190" s="1" t="s">
        <v>255</v>
      </c>
      <c r="L190" s="1" t="s">
        <v>251</v>
      </c>
      <c r="M190" s="2" t="s">
        <v>206</v>
      </c>
      <c r="N190" s="2" t="s">
        <v>207</v>
      </c>
      <c r="P190" s="1" t="s">
        <v>35</v>
      </c>
      <c r="Q190" s="3" t="s">
        <v>256</v>
      </c>
      <c r="R190" s="1"/>
      <c r="AMA190" s="18"/>
      <c r="AMB190" s="18"/>
      <c r="AMC190" s="18"/>
      <c r="AMD190" s="18"/>
    </row>
    <row r="191" customFormat="false" ht="13.8" hidden="false" customHeight="false" outlineLevel="0" collapsed="false">
      <c r="A191" s="1" t="s">
        <v>138</v>
      </c>
      <c r="B191" s="12" t="n">
        <v>43477</v>
      </c>
      <c r="C191" s="1" t="s">
        <v>19</v>
      </c>
      <c r="D191" s="1" t="s">
        <v>19</v>
      </c>
      <c r="E191" s="1" t="s">
        <v>19</v>
      </c>
      <c r="F191" s="1" t="s">
        <v>203</v>
      </c>
      <c r="G191" s="1" t="s">
        <v>257</v>
      </c>
      <c r="H191" s="1" t="n">
        <v>1</v>
      </c>
      <c r="I191" s="9" t="n">
        <v>7.38711</v>
      </c>
      <c r="J191" s="9" t="n">
        <v>99.62147</v>
      </c>
      <c r="K191" s="1" t="s">
        <v>205</v>
      </c>
      <c r="L191" s="1" t="s">
        <v>258</v>
      </c>
      <c r="M191" s="2" t="s">
        <v>259</v>
      </c>
      <c r="N191" s="2" t="s">
        <v>207</v>
      </c>
      <c r="P191" s="1" t="s">
        <v>35</v>
      </c>
      <c r="Q191" s="3" t="s">
        <v>260</v>
      </c>
      <c r="R191" s="1"/>
      <c r="AMA191" s="18"/>
      <c r="AMB191" s="18"/>
      <c r="AMC191" s="18"/>
      <c r="AMD191" s="18"/>
    </row>
    <row r="192" customFormat="false" ht="13.8" hidden="false" customHeight="false" outlineLevel="0" collapsed="false">
      <c r="A192" s="1" t="s">
        <v>138</v>
      </c>
      <c r="B192" s="12" t="n">
        <v>43477</v>
      </c>
      <c r="C192" s="1" t="s">
        <v>19</v>
      </c>
      <c r="D192" s="1" t="s">
        <v>19</v>
      </c>
      <c r="E192" s="1" t="s">
        <v>19</v>
      </c>
      <c r="F192" s="1" t="s">
        <v>203</v>
      </c>
      <c r="G192" s="1" t="s">
        <v>257</v>
      </c>
      <c r="H192" s="1" t="n">
        <v>2</v>
      </c>
      <c r="I192" s="9" t="n">
        <v>7.38701</v>
      </c>
      <c r="J192" s="9" t="n">
        <v>99.62167</v>
      </c>
      <c r="K192" s="1" t="s">
        <v>205</v>
      </c>
      <c r="L192" s="1" t="s">
        <v>258</v>
      </c>
      <c r="M192" s="2" t="s">
        <v>259</v>
      </c>
      <c r="N192" s="2" t="s">
        <v>207</v>
      </c>
      <c r="P192" s="1" t="s">
        <v>35</v>
      </c>
      <c r="Q192" s="3" t="s">
        <v>260</v>
      </c>
      <c r="R192" s="1"/>
      <c r="AMA192" s="18"/>
      <c r="AMB192" s="18"/>
      <c r="AMC192" s="18"/>
      <c r="AMD192" s="18"/>
    </row>
    <row r="193" customFormat="false" ht="13.8" hidden="false" customHeight="false" outlineLevel="0" collapsed="false">
      <c r="A193" s="1" t="s">
        <v>138</v>
      </c>
      <c r="B193" s="12" t="n">
        <v>43477</v>
      </c>
      <c r="C193" s="1" t="s">
        <v>19</v>
      </c>
      <c r="D193" s="1" t="s">
        <v>19</v>
      </c>
      <c r="E193" s="1" t="s">
        <v>19</v>
      </c>
      <c r="F193" s="1" t="s">
        <v>203</v>
      </c>
      <c r="G193" s="1" t="s">
        <v>257</v>
      </c>
      <c r="H193" s="1" t="n">
        <v>3</v>
      </c>
      <c r="I193" s="9" t="n">
        <v>7.3868</v>
      </c>
      <c r="J193" s="9" t="n">
        <v>99.62179</v>
      </c>
      <c r="K193" s="1" t="s">
        <v>205</v>
      </c>
      <c r="L193" s="1" t="s">
        <v>258</v>
      </c>
      <c r="M193" s="2" t="s">
        <v>259</v>
      </c>
      <c r="N193" s="2" t="s">
        <v>207</v>
      </c>
      <c r="P193" s="1" t="s">
        <v>35</v>
      </c>
      <c r="Q193" s="3" t="s">
        <v>260</v>
      </c>
      <c r="R193" s="1"/>
      <c r="AMA193" s="18"/>
      <c r="AMB193" s="18"/>
      <c r="AMC193" s="18"/>
      <c r="AMD193" s="18"/>
    </row>
    <row r="194" customFormat="false" ht="13.8" hidden="false" customHeight="false" outlineLevel="0" collapsed="false">
      <c r="A194" s="1" t="s">
        <v>138</v>
      </c>
      <c r="B194" s="12" t="n">
        <v>43478</v>
      </c>
      <c r="C194" s="1" t="s">
        <v>19</v>
      </c>
      <c r="D194" s="1" t="s">
        <v>19</v>
      </c>
      <c r="E194" s="1" t="s">
        <v>19</v>
      </c>
      <c r="F194" s="1" t="s">
        <v>203</v>
      </c>
      <c r="G194" s="1" t="s">
        <v>261</v>
      </c>
      <c r="H194" s="1" t="n">
        <v>1</v>
      </c>
      <c r="I194" s="9" t="n">
        <v>7.38559</v>
      </c>
      <c r="J194" s="9" t="n">
        <v>99.616</v>
      </c>
      <c r="K194" s="1" t="s">
        <v>205</v>
      </c>
      <c r="L194" s="1" t="s">
        <v>262</v>
      </c>
      <c r="M194" s="2" t="s">
        <v>206</v>
      </c>
      <c r="N194" s="2" t="s">
        <v>207</v>
      </c>
      <c r="P194" s="1" t="s">
        <v>35</v>
      </c>
      <c r="Q194" s="3" t="s">
        <v>263</v>
      </c>
      <c r="R194" s="1"/>
      <c r="AMA194" s="18"/>
      <c r="AMB194" s="18"/>
      <c r="AMC194" s="18"/>
      <c r="AMD194" s="18"/>
    </row>
    <row r="195" customFormat="false" ht="13.8" hidden="false" customHeight="false" outlineLevel="0" collapsed="false">
      <c r="A195" s="1" t="s">
        <v>138</v>
      </c>
      <c r="B195" s="12" t="n">
        <v>43478</v>
      </c>
      <c r="C195" s="1" t="s">
        <v>19</v>
      </c>
      <c r="D195" s="1" t="s">
        <v>19</v>
      </c>
      <c r="E195" s="1" t="s">
        <v>19</v>
      </c>
      <c r="F195" s="1" t="s">
        <v>203</v>
      </c>
      <c r="G195" s="1" t="s">
        <v>261</v>
      </c>
      <c r="H195" s="1" t="n">
        <v>2</v>
      </c>
      <c r="I195" s="9" t="n">
        <v>7.38564</v>
      </c>
      <c r="J195" s="9" t="n">
        <v>99.61622</v>
      </c>
      <c r="K195" s="1" t="s">
        <v>205</v>
      </c>
      <c r="L195" s="1" t="s">
        <v>262</v>
      </c>
      <c r="M195" s="2" t="s">
        <v>206</v>
      </c>
      <c r="N195" s="2" t="s">
        <v>207</v>
      </c>
      <c r="P195" s="1" t="s">
        <v>35</v>
      </c>
      <c r="Q195" s="3" t="s">
        <v>263</v>
      </c>
      <c r="R195" s="1"/>
      <c r="AMA195" s="18"/>
      <c r="AMB195" s="18"/>
      <c r="AMC195" s="18"/>
      <c r="AMD195" s="18"/>
    </row>
    <row r="196" customFormat="false" ht="13.8" hidden="false" customHeight="false" outlineLevel="0" collapsed="false">
      <c r="A196" s="1" t="s">
        <v>138</v>
      </c>
      <c r="B196" s="12" t="n">
        <v>43478</v>
      </c>
      <c r="C196" s="1" t="s">
        <v>19</v>
      </c>
      <c r="D196" s="1" t="s">
        <v>19</v>
      </c>
      <c r="E196" s="1" t="s">
        <v>19</v>
      </c>
      <c r="F196" s="1" t="s">
        <v>203</v>
      </c>
      <c r="G196" s="1" t="s">
        <v>261</v>
      </c>
      <c r="H196" s="1" t="n">
        <v>3</v>
      </c>
      <c r="I196" s="9" t="n">
        <v>7.38565</v>
      </c>
      <c r="J196" s="9" t="n">
        <v>99.61646</v>
      </c>
      <c r="K196" s="1" t="s">
        <v>205</v>
      </c>
      <c r="L196" s="1" t="s">
        <v>262</v>
      </c>
      <c r="M196" s="2" t="s">
        <v>206</v>
      </c>
      <c r="N196" s="2" t="s">
        <v>207</v>
      </c>
      <c r="P196" s="1" t="s">
        <v>35</v>
      </c>
      <c r="Q196" s="3" t="s">
        <v>263</v>
      </c>
      <c r="R196" s="1"/>
      <c r="AMA196" s="18"/>
      <c r="AMB196" s="18"/>
      <c r="AMC196" s="18"/>
      <c r="AMD196" s="18"/>
    </row>
    <row r="197" customFormat="false" ht="13.8" hidden="false" customHeight="false" outlineLevel="0" collapsed="false">
      <c r="A197" s="1" t="s">
        <v>138</v>
      </c>
      <c r="B197" s="12" t="n">
        <v>43479</v>
      </c>
      <c r="C197" s="1" t="s">
        <v>253</v>
      </c>
      <c r="D197" s="1" t="s">
        <v>19</v>
      </c>
      <c r="E197" s="1" t="s">
        <v>19</v>
      </c>
      <c r="F197" s="1" t="s">
        <v>203</v>
      </c>
      <c r="G197" s="1" t="s">
        <v>264</v>
      </c>
      <c r="H197" s="1" t="n">
        <v>1</v>
      </c>
      <c r="I197" s="9" t="n">
        <v>7.3685</v>
      </c>
      <c r="J197" s="9" t="n">
        <v>99.56615</v>
      </c>
      <c r="K197" s="1" t="s">
        <v>205</v>
      </c>
      <c r="L197" s="1" t="s">
        <v>262</v>
      </c>
      <c r="M197" s="2" t="s">
        <v>206</v>
      </c>
      <c r="N197" s="2" t="s">
        <v>207</v>
      </c>
      <c r="P197" s="1" t="s">
        <v>35</v>
      </c>
      <c r="Q197" s="3" t="s">
        <v>265</v>
      </c>
      <c r="R197" s="1"/>
      <c r="AMA197" s="18"/>
      <c r="AMB197" s="18"/>
      <c r="AMC197" s="18"/>
      <c r="AMD197" s="18"/>
    </row>
    <row r="198" customFormat="false" ht="13.8" hidden="false" customHeight="false" outlineLevel="0" collapsed="false">
      <c r="A198" s="1" t="s">
        <v>138</v>
      </c>
      <c r="B198" s="12" t="n">
        <v>43479</v>
      </c>
      <c r="C198" s="1" t="s">
        <v>253</v>
      </c>
      <c r="D198" s="1" t="s">
        <v>19</v>
      </c>
      <c r="E198" s="1" t="s">
        <v>19</v>
      </c>
      <c r="F198" s="1" t="s">
        <v>203</v>
      </c>
      <c r="G198" s="1" t="s">
        <v>264</v>
      </c>
      <c r="H198" s="1" t="n">
        <v>2</v>
      </c>
      <c r="I198" s="9" t="n">
        <v>7.36862</v>
      </c>
      <c r="J198" s="9" t="n">
        <v>99.56636</v>
      </c>
      <c r="K198" s="1" t="s">
        <v>205</v>
      </c>
      <c r="L198" s="1" t="s">
        <v>262</v>
      </c>
      <c r="M198" s="2" t="s">
        <v>206</v>
      </c>
      <c r="N198" s="2" t="s">
        <v>207</v>
      </c>
      <c r="P198" s="1" t="s">
        <v>35</v>
      </c>
      <c r="Q198" s="3" t="s">
        <v>265</v>
      </c>
      <c r="R198" s="1"/>
      <c r="AMA198" s="18"/>
      <c r="AMB198" s="18"/>
      <c r="AMC198" s="18"/>
      <c r="AMD198" s="18"/>
    </row>
    <row r="199" customFormat="false" ht="13.8" hidden="false" customHeight="false" outlineLevel="0" collapsed="false">
      <c r="A199" s="1" t="s">
        <v>138</v>
      </c>
      <c r="B199" s="12" t="n">
        <v>43479</v>
      </c>
      <c r="C199" s="1" t="s">
        <v>253</v>
      </c>
      <c r="D199" s="1" t="s">
        <v>19</v>
      </c>
      <c r="E199" s="1" t="s">
        <v>19</v>
      </c>
      <c r="F199" s="1" t="s">
        <v>203</v>
      </c>
      <c r="G199" s="1" t="s">
        <v>264</v>
      </c>
      <c r="H199" s="1" t="n">
        <v>3</v>
      </c>
      <c r="I199" s="9" t="n">
        <v>7.36877</v>
      </c>
      <c r="J199" s="9" t="n">
        <v>99.56654</v>
      </c>
      <c r="K199" s="1" t="s">
        <v>205</v>
      </c>
      <c r="L199" s="1" t="s">
        <v>262</v>
      </c>
      <c r="M199" s="2" t="s">
        <v>206</v>
      </c>
      <c r="N199" s="2" t="s">
        <v>207</v>
      </c>
      <c r="P199" s="1" t="s">
        <v>35</v>
      </c>
      <c r="Q199" s="3" t="s">
        <v>265</v>
      </c>
      <c r="R199" s="1"/>
      <c r="AMA199" s="18"/>
      <c r="AMB199" s="18"/>
      <c r="AMC199" s="18"/>
      <c r="AMD199" s="18"/>
    </row>
    <row r="200" customFormat="false" ht="13.8" hidden="false" customHeight="false" outlineLevel="0" collapsed="false">
      <c r="A200" s="1" t="s">
        <v>138</v>
      </c>
      <c r="B200" s="12" t="n">
        <v>43479</v>
      </c>
      <c r="C200" s="1" t="s">
        <v>253</v>
      </c>
      <c r="D200" s="1" t="s">
        <v>19</v>
      </c>
      <c r="E200" s="1" t="s">
        <v>19</v>
      </c>
      <c r="F200" s="1" t="s">
        <v>203</v>
      </c>
      <c r="G200" s="1" t="s">
        <v>264</v>
      </c>
      <c r="H200" s="1" t="n">
        <v>4</v>
      </c>
      <c r="I200" s="9" t="n">
        <v>7.36893</v>
      </c>
      <c r="J200" s="9" t="n">
        <v>99.56672</v>
      </c>
      <c r="K200" s="1" t="s">
        <v>205</v>
      </c>
      <c r="L200" s="1" t="s">
        <v>262</v>
      </c>
      <c r="M200" s="2" t="s">
        <v>206</v>
      </c>
      <c r="N200" s="2" t="s">
        <v>207</v>
      </c>
      <c r="P200" s="1" t="s">
        <v>35</v>
      </c>
      <c r="Q200" s="3" t="s">
        <v>265</v>
      </c>
      <c r="R200" s="1"/>
      <c r="AMA200" s="18"/>
      <c r="AMB200" s="18"/>
      <c r="AMC200" s="18"/>
      <c r="AMD200" s="18"/>
    </row>
    <row r="201" customFormat="false" ht="13.8" hidden="false" customHeight="false" outlineLevel="0" collapsed="false">
      <c r="A201" s="1" t="s">
        <v>138</v>
      </c>
      <c r="B201" s="12" t="n">
        <v>43479</v>
      </c>
      <c r="C201" s="1" t="s">
        <v>253</v>
      </c>
      <c r="D201" s="1" t="s">
        <v>19</v>
      </c>
      <c r="E201" s="1" t="s">
        <v>19</v>
      </c>
      <c r="F201" s="1" t="s">
        <v>203</v>
      </c>
      <c r="G201" s="1" t="s">
        <v>264</v>
      </c>
      <c r="H201" s="1" t="n">
        <v>5</v>
      </c>
      <c r="I201" s="21" t="n">
        <v>7.36901</v>
      </c>
      <c r="J201" s="21" t="n">
        <v>99.56689</v>
      </c>
      <c r="K201" s="1" t="s">
        <v>205</v>
      </c>
      <c r="L201" s="1" t="s">
        <v>262</v>
      </c>
      <c r="M201" s="2" t="s">
        <v>206</v>
      </c>
      <c r="N201" s="2" t="s">
        <v>207</v>
      </c>
      <c r="P201" s="1" t="s">
        <v>35</v>
      </c>
      <c r="Q201" s="3" t="s">
        <v>265</v>
      </c>
      <c r="R201" s="1"/>
      <c r="AMA201" s="18"/>
      <c r="AMB201" s="18"/>
      <c r="AMC201" s="18"/>
      <c r="AMD201" s="18"/>
    </row>
    <row r="202" customFormat="false" ht="13.8" hidden="false" customHeight="false" outlineLevel="0" collapsed="false">
      <c r="A202" s="1" t="s">
        <v>17</v>
      </c>
      <c r="B202" s="22" t="n">
        <v>42836</v>
      </c>
      <c r="C202" s="1" t="s">
        <v>266</v>
      </c>
      <c r="D202" s="1" t="s">
        <v>267</v>
      </c>
      <c r="E202" s="1" t="s">
        <v>267</v>
      </c>
      <c r="F202" s="1" t="s">
        <v>203</v>
      </c>
      <c r="G202" s="23" t="n">
        <v>1</v>
      </c>
      <c r="H202" s="23" t="n">
        <v>1</v>
      </c>
      <c r="I202" s="21" t="n">
        <v>8.03961111</v>
      </c>
      <c r="J202" s="21" t="n">
        <v>98.92625</v>
      </c>
      <c r="K202" s="23" t="s">
        <v>227</v>
      </c>
      <c r="L202" s="23" t="s">
        <v>268</v>
      </c>
      <c r="N202" s="23" t="s">
        <v>269</v>
      </c>
      <c r="Q202" s="24"/>
      <c r="R202" s="1"/>
      <c r="AMA202" s="18"/>
      <c r="AMB202" s="18"/>
      <c r="AMC202" s="18"/>
      <c r="AMD202" s="18"/>
    </row>
    <row r="203" customFormat="false" ht="13.8" hidden="false" customHeight="false" outlineLevel="0" collapsed="false">
      <c r="A203" s="1" t="s">
        <v>17</v>
      </c>
      <c r="B203" s="22" t="n">
        <v>42836</v>
      </c>
      <c r="C203" s="1" t="s">
        <v>266</v>
      </c>
      <c r="D203" s="1" t="s">
        <v>267</v>
      </c>
      <c r="E203" s="1" t="s">
        <v>267</v>
      </c>
      <c r="F203" s="1" t="s">
        <v>203</v>
      </c>
      <c r="G203" s="23" t="n">
        <v>1</v>
      </c>
      <c r="H203" s="23" t="n">
        <v>2</v>
      </c>
      <c r="I203" s="21" t="n">
        <v>8.03944444</v>
      </c>
      <c r="J203" s="21" t="n">
        <v>98.926056</v>
      </c>
      <c r="K203" s="23"/>
      <c r="L203" s="23" t="s">
        <v>268</v>
      </c>
      <c r="N203" s="23" t="s">
        <v>269</v>
      </c>
      <c r="Q203" s="24"/>
      <c r="R203" s="1"/>
      <c r="AMA203" s="18"/>
      <c r="AMB203" s="18"/>
      <c r="AMC203" s="18"/>
      <c r="AMD203" s="18"/>
    </row>
    <row r="204" customFormat="false" ht="13.8" hidden="false" customHeight="false" outlineLevel="0" collapsed="false">
      <c r="A204" s="1" t="s">
        <v>17</v>
      </c>
      <c r="B204" s="22" t="n">
        <v>42836</v>
      </c>
      <c r="C204" s="1" t="s">
        <v>266</v>
      </c>
      <c r="D204" s="1" t="s">
        <v>267</v>
      </c>
      <c r="E204" s="1" t="s">
        <v>267</v>
      </c>
      <c r="F204" s="1" t="s">
        <v>203</v>
      </c>
      <c r="G204" s="23" t="n">
        <v>1</v>
      </c>
      <c r="H204" s="23" t="n">
        <v>3</v>
      </c>
      <c r="I204" s="21" t="n">
        <v>8.03922222</v>
      </c>
      <c r="J204" s="21" t="n">
        <v>98.925889</v>
      </c>
      <c r="K204" s="23"/>
      <c r="L204" s="23" t="s">
        <v>268</v>
      </c>
      <c r="N204" s="23" t="s">
        <v>269</v>
      </c>
      <c r="Q204" s="24"/>
      <c r="R204" s="1"/>
      <c r="AMA204" s="18"/>
      <c r="AMB204" s="18"/>
      <c r="AMC204" s="18"/>
      <c r="AMD204" s="18"/>
    </row>
    <row r="205" customFormat="false" ht="13.8" hidden="false" customHeight="false" outlineLevel="0" collapsed="false">
      <c r="A205" s="1" t="s">
        <v>17</v>
      </c>
      <c r="B205" s="22" t="n">
        <v>42836</v>
      </c>
      <c r="C205" s="1" t="s">
        <v>266</v>
      </c>
      <c r="D205" s="1" t="s">
        <v>267</v>
      </c>
      <c r="E205" s="1" t="s">
        <v>267</v>
      </c>
      <c r="F205" s="1" t="s">
        <v>203</v>
      </c>
      <c r="G205" s="23" t="n">
        <v>1</v>
      </c>
      <c r="H205" s="23" t="n">
        <v>4</v>
      </c>
      <c r="I205" s="21" t="n">
        <v>8.039</v>
      </c>
      <c r="J205" s="21" t="n">
        <v>98.92575</v>
      </c>
      <c r="K205" s="23"/>
      <c r="L205" s="23" t="s">
        <v>268</v>
      </c>
      <c r="N205" s="23" t="s">
        <v>269</v>
      </c>
      <c r="Q205" s="24"/>
      <c r="R205" s="1"/>
      <c r="AMA205" s="18"/>
      <c r="AMB205" s="18"/>
      <c r="AMC205" s="18"/>
      <c r="AMD205" s="18"/>
    </row>
    <row r="206" customFormat="false" ht="13.8" hidden="false" customHeight="false" outlineLevel="0" collapsed="false">
      <c r="A206" s="1" t="s">
        <v>17</v>
      </c>
      <c r="B206" s="22" t="n">
        <v>42836</v>
      </c>
      <c r="C206" s="1" t="s">
        <v>266</v>
      </c>
      <c r="D206" s="1" t="s">
        <v>267</v>
      </c>
      <c r="E206" s="1" t="s">
        <v>267</v>
      </c>
      <c r="F206" s="1" t="s">
        <v>203</v>
      </c>
      <c r="G206" s="23" t="n">
        <v>1</v>
      </c>
      <c r="H206" s="23" t="n">
        <v>5</v>
      </c>
      <c r="I206" s="21" t="n">
        <v>8.03886111</v>
      </c>
      <c r="J206" s="21" t="n">
        <v>98.925639</v>
      </c>
      <c r="K206" s="23"/>
      <c r="L206" s="23" t="s">
        <v>268</v>
      </c>
      <c r="N206" s="23" t="s">
        <v>269</v>
      </c>
      <c r="Q206" s="24"/>
      <c r="R206" s="1"/>
      <c r="AMA206" s="18"/>
      <c r="AMB206" s="18"/>
      <c r="AMC206" s="18"/>
      <c r="AMD206" s="18"/>
    </row>
    <row r="207" customFormat="false" ht="13.8" hidden="false" customHeight="false" outlineLevel="0" collapsed="false">
      <c r="A207" s="1" t="s">
        <v>17</v>
      </c>
      <c r="B207" s="22" t="s">
        <v>270</v>
      </c>
      <c r="C207" s="1" t="s">
        <v>266</v>
      </c>
      <c r="D207" s="1" t="s">
        <v>267</v>
      </c>
      <c r="E207" s="1" t="s">
        <v>267</v>
      </c>
      <c r="F207" s="1" t="s">
        <v>203</v>
      </c>
      <c r="G207" s="23" t="n">
        <v>2</v>
      </c>
      <c r="H207" s="23" t="n">
        <v>1</v>
      </c>
      <c r="I207" s="21" t="n">
        <v>8.02666667</v>
      </c>
      <c r="J207" s="21" t="n">
        <v>98.93575</v>
      </c>
      <c r="K207" s="23" t="s">
        <v>271</v>
      </c>
      <c r="L207" s="23" t="s">
        <v>272</v>
      </c>
      <c r="N207" s="23" t="s">
        <v>273</v>
      </c>
      <c r="Q207" s="24" t="s">
        <v>274</v>
      </c>
      <c r="R207" s="1"/>
      <c r="AMA207" s="18"/>
      <c r="AMB207" s="18"/>
      <c r="AMC207" s="18"/>
      <c r="AMD207" s="18"/>
    </row>
    <row r="208" customFormat="false" ht="13.8" hidden="false" customHeight="false" outlineLevel="0" collapsed="false">
      <c r="A208" s="1" t="s">
        <v>17</v>
      </c>
      <c r="B208" s="22" t="s">
        <v>270</v>
      </c>
      <c r="C208" s="1" t="s">
        <v>266</v>
      </c>
      <c r="D208" s="1" t="s">
        <v>267</v>
      </c>
      <c r="E208" s="1" t="s">
        <v>267</v>
      </c>
      <c r="F208" s="1" t="s">
        <v>203</v>
      </c>
      <c r="G208" s="23" t="n">
        <v>2</v>
      </c>
      <c r="H208" s="23" t="n">
        <v>2</v>
      </c>
      <c r="I208" s="21" t="n">
        <v>8.02669444</v>
      </c>
      <c r="J208" s="21" t="n">
        <v>98.935528</v>
      </c>
      <c r="K208" s="23" t="s">
        <v>227</v>
      </c>
      <c r="L208" s="23" t="s">
        <v>272</v>
      </c>
      <c r="N208" s="23" t="s">
        <v>273</v>
      </c>
      <c r="Q208" s="24"/>
      <c r="R208" s="1"/>
      <c r="AMA208" s="18"/>
      <c r="AMB208" s="18"/>
      <c r="AMC208" s="18"/>
      <c r="AMD208" s="18"/>
    </row>
    <row r="209" customFormat="false" ht="13.8" hidden="false" customHeight="false" outlineLevel="0" collapsed="false">
      <c r="A209" s="1" t="s">
        <v>17</v>
      </c>
      <c r="B209" s="22" t="s">
        <v>270</v>
      </c>
      <c r="C209" s="1" t="s">
        <v>266</v>
      </c>
      <c r="D209" s="1" t="s">
        <v>267</v>
      </c>
      <c r="E209" s="1" t="s">
        <v>267</v>
      </c>
      <c r="F209" s="1" t="s">
        <v>203</v>
      </c>
      <c r="G209" s="23" t="n">
        <v>2</v>
      </c>
      <c r="H209" s="23" t="n">
        <v>3</v>
      </c>
      <c r="I209" s="21" t="n">
        <v>8.02663889</v>
      </c>
      <c r="J209" s="21" t="n">
        <v>98.935361</v>
      </c>
      <c r="K209" s="23" t="s">
        <v>227</v>
      </c>
      <c r="L209" s="23" t="s">
        <v>272</v>
      </c>
      <c r="N209" s="23" t="s">
        <v>273</v>
      </c>
      <c r="Q209" s="24"/>
      <c r="R209" s="1"/>
      <c r="AMA209" s="18"/>
      <c r="AMB209" s="18"/>
      <c r="AMC209" s="18"/>
      <c r="AMD209" s="18"/>
    </row>
    <row r="210" customFormat="false" ht="13.8" hidden="false" customHeight="false" outlineLevel="0" collapsed="false">
      <c r="A210" s="1" t="s">
        <v>17</v>
      </c>
      <c r="B210" s="22" t="s">
        <v>270</v>
      </c>
      <c r="C210" s="1" t="s">
        <v>266</v>
      </c>
      <c r="D210" s="1" t="s">
        <v>267</v>
      </c>
      <c r="E210" s="1" t="s">
        <v>267</v>
      </c>
      <c r="F210" s="1" t="s">
        <v>203</v>
      </c>
      <c r="G210" s="23" t="n">
        <v>2</v>
      </c>
      <c r="H210" s="23" t="n">
        <v>4</v>
      </c>
      <c r="I210" s="21" t="n">
        <v>8.02663889</v>
      </c>
      <c r="J210" s="21" t="n">
        <v>98.935083</v>
      </c>
      <c r="K210" s="23" t="s">
        <v>275</v>
      </c>
      <c r="L210" s="23" t="s">
        <v>272</v>
      </c>
      <c r="N210" s="23" t="s">
        <v>273</v>
      </c>
      <c r="Q210" s="24"/>
      <c r="R210" s="1"/>
      <c r="AMA210" s="18"/>
      <c r="AMB210" s="18"/>
      <c r="AMC210" s="18"/>
      <c r="AMD210" s="18"/>
    </row>
    <row r="211" customFormat="false" ht="13.8" hidden="false" customHeight="false" outlineLevel="0" collapsed="false">
      <c r="A211" s="1" t="s">
        <v>17</v>
      </c>
      <c r="B211" s="22" t="s">
        <v>270</v>
      </c>
      <c r="C211" s="1" t="s">
        <v>266</v>
      </c>
      <c r="D211" s="1" t="s">
        <v>267</v>
      </c>
      <c r="E211" s="1" t="s">
        <v>267</v>
      </c>
      <c r="F211" s="1" t="s">
        <v>203</v>
      </c>
      <c r="G211" s="23" t="n">
        <v>3</v>
      </c>
      <c r="H211" s="23" t="n">
        <v>1</v>
      </c>
      <c r="I211" s="21" t="n">
        <v>8.02636111</v>
      </c>
      <c r="J211" s="21" t="n">
        <v>98.935083</v>
      </c>
      <c r="K211" s="23" t="s">
        <v>271</v>
      </c>
      <c r="L211" s="23" t="s">
        <v>276</v>
      </c>
      <c r="N211" s="23" t="s">
        <v>273</v>
      </c>
      <c r="Q211" s="24" t="s">
        <v>277</v>
      </c>
      <c r="R211" s="1"/>
      <c r="AMA211" s="18"/>
      <c r="AMB211" s="18"/>
      <c r="AMC211" s="18"/>
      <c r="AMD211" s="18"/>
    </row>
    <row r="212" customFormat="false" ht="13.8" hidden="false" customHeight="false" outlineLevel="0" collapsed="false">
      <c r="A212" s="1" t="s">
        <v>17</v>
      </c>
      <c r="B212" s="22" t="s">
        <v>270</v>
      </c>
      <c r="C212" s="1" t="s">
        <v>266</v>
      </c>
      <c r="D212" s="1" t="s">
        <v>267</v>
      </c>
      <c r="E212" s="1" t="s">
        <v>267</v>
      </c>
      <c r="F212" s="1" t="s">
        <v>203</v>
      </c>
      <c r="G212" s="23" t="n">
        <v>3</v>
      </c>
      <c r="H212" s="23" t="n">
        <v>2</v>
      </c>
      <c r="I212" s="21" t="n">
        <v>8.02619444</v>
      </c>
      <c r="J212" s="21" t="n">
        <v>98.935111</v>
      </c>
      <c r="K212" s="23" t="s">
        <v>278</v>
      </c>
      <c r="L212" s="23" t="s">
        <v>276</v>
      </c>
      <c r="N212" s="23" t="s">
        <v>273</v>
      </c>
      <c r="Q212" s="24" t="s">
        <v>279</v>
      </c>
      <c r="R212" s="1"/>
      <c r="AMA212" s="18"/>
      <c r="AMB212" s="18"/>
      <c r="AMC212" s="18"/>
      <c r="AMD212" s="18"/>
    </row>
    <row r="213" customFormat="false" ht="13.8" hidden="false" customHeight="false" outlineLevel="0" collapsed="false">
      <c r="A213" s="1" t="s">
        <v>17</v>
      </c>
      <c r="B213" s="22" t="s">
        <v>270</v>
      </c>
      <c r="C213" s="1" t="s">
        <v>266</v>
      </c>
      <c r="D213" s="1" t="s">
        <v>267</v>
      </c>
      <c r="E213" s="1" t="s">
        <v>267</v>
      </c>
      <c r="F213" s="1" t="s">
        <v>203</v>
      </c>
      <c r="G213" s="23" t="n">
        <v>3</v>
      </c>
      <c r="H213" s="23" t="n">
        <v>3</v>
      </c>
      <c r="I213" s="21" t="n">
        <v>8.026</v>
      </c>
      <c r="J213" s="21" t="n">
        <v>98.93525</v>
      </c>
      <c r="K213" s="23" t="s">
        <v>280</v>
      </c>
      <c r="L213" s="23" t="s">
        <v>281</v>
      </c>
      <c r="N213" s="23" t="s">
        <v>282</v>
      </c>
      <c r="Q213" s="24" t="s">
        <v>283</v>
      </c>
      <c r="R213" s="1"/>
      <c r="AMA213" s="18"/>
      <c r="AMB213" s="18"/>
      <c r="AMC213" s="18"/>
      <c r="AMD213" s="18"/>
    </row>
    <row r="214" customFormat="false" ht="13.8" hidden="false" customHeight="false" outlineLevel="0" collapsed="false">
      <c r="A214" s="1" t="s">
        <v>17</v>
      </c>
      <c r="B214" s="22" t="s">
        <v>270</v>
      </c>
      <c r="C214" s="1" t="s">
        <v>266</v>
      </c>
      <c r="D214" s="1" t="s">
        <v>267</v>
      </c>
      <c r="E214" s="1" t="s">
        <v>267</v>
      </c>
      <c r="F214" s="1" t="s">
        <v>203</v>
      </c>
      <c r="G214" s="23" t="s">
        <v>284</v>
      </c>
      <c r="H214" s="23" t="n">
        <v>1</v>
      </c>
      <c r="I214" s="21" t="n">
        <v>8.02583333</v>
      </c>
      <c r="J214" s="21" t="n">
        <v>98.935417</v>
      </c>
      <c r="K214" s="23" t="s">
        <v>285</v>
      </c>
      <c r="L214" s="23"/>
      <c r="N214" s="23" t="s">
        <v>286</v>
      </c>
      <c r="Q214" s="24" t="s">
        <v>287</v>
      </c>
      <c r="R214" s="1"/>
      <c r="AMA214" s="18"/>
      <c r="AMB214" s="18"/>
      <c r="AMC214" s="18"/>
      <c r="AMD214" s="18"/>
    </row>
    <row r="215" customFormat="false" ht="13.8" hidden="false" customHeight="false" outlineLevel="0" collapsed="false">
      <c r="A215" s="1" t="s">
        <v>17</v>
      </c>
      <c r="B215" s="22" t="s">
        <v>270</v>
      </c>
      <c r="C215" s="1" t="s">
        <v>266</v>
      </c>
      <c r="D215" s="1" t="s">
        <v>267</v>
      </c>
      <c r="E215" s="1" t="s">
        <v>267</v>
      </c>
      <c r="F215" s="1" t="s">
        <v>203</v>
      </c>
      <c r="G215" s="23" t="s">
        <v>284</v>
      </c>
      <c r="H215" s="23" t="n">
        <v>2</v>
      </c>
      <c r="I215" s="21" t="n">
        <v>8.02566667</v>
      </c>
      <c r="J215" s="21" t="n">
        <v>98.935528</v>
      </c>
      <c r="K215" s="23" t="s">
        <v>288</v>
      </c>
      <c r="L215" s="23"/>
      <c r="N215" s="23" t="s">
        <v>289</v>
      </c>
      <c r="Q215" s="24"/>
      <c r="R215" s="1"/>
      <c r="AMA215" s="18"/>
      <c r="AMB215" s="18"/>
      <c r="AMC215" s="18"/>
      <c r="AMD215" s="18"/>
    </row>
    <row r="216" customFormat="false" ht="13.8" hidden="false" customHeight="false" outlineLevel="0" collapsed="false">
      <c r="A216" s="1" t="s">
        <v>17</v>
      </c>
      <c r="B216" s="22" t="s">
        <v>290</v>
      </c>
      <c r="C216" s="1" t="s">
        <v>266</v>
      </c>
      <c r="D216" s="1" t="s">
        <v>267</v>
      </c>
      <c r="E216" s="1" t="s">
        <v>267</v>
      </c>
      <c r="F216" s="1" t="s">
        <v>203</v>
      </c>
      <c r="G216" s="23" t="n">
        <v>4</v>
      </c>
      <c r="H216" s="23" t="n">
        <v>1</v>
      </c>
      <c r="I216" s="21" t="n">
        <v>8.02847222</v>
      </c>
      <c r="J216" s="21" t="n">
        <v>98.939</v>
      </c>
      <c r="K216" s="23" t="s">
        <v>291</v>
      </c>
      <c r="L216" s="23" t="s">
        <v>272</v>
      </c>
      <c r="N216" s="23" t="s">
        <v>273</v>
      </c>
      <c r="Q216" s="24" t="s">
        <v>292</v>
      </c>
      <c r="R216" s="1"/>
      <c r="AMA216" s="18"/>
      <c r="AMB216" s="18"/>
      <c r="AMC216" s="18"/>
      <c r="AMD216" s="18"/>
    </row>
    <row r="217" customFormat="false" ht="13.8" hidden="false" customHeight="false" outlineLevel="0" collapsed="false">
      <c r="A217" s="1" t="s">
        <v>17</v>
      </c>
      <c r="B217" s="22" t="s">
        <v>290</v>
      </c>
      <c r="C217" s="1" t="s">
        <v>266</v>
      </c>
      <c r="D217" s="1" t="s">
        <v>267</v>
      </c>
      <c r="E217" s="1" t="s">
        <v>267</v>
      </c>
      <c r="F217" s="1" t="s">
        <v>203</v>
      </c>
      <c r="G217" s="23" t="n">
        <v>4</v>
      </c>
      <c r="H217" s="23" t="n">
        <v>2</v>
      </c>
      <c r="I217" s="21" t="n">
        <v>8.02836111</v>
      </c>
      <c r="J217" s="21" t="n">
        <v>98.939111</v>
      </c>
      <c r="K217" s="23" t="s">
        <v>293</v>
      </c>
      <c r="L217" s="23" t="s">
        <v>276</v>
      </c>
      <c r="N217" s="23" t="s">
        <v>273</v>
      </c>
      <c r="Q217" s="24" t="s">
        <v>294</v>
      </c>
      <c r="R217" s="1"/>
      <c r="AMA217" s="18"/>
      <c r="AMB217" s="18"/>
      <c r="AMC217" s="18"/>
      <c r="AMD217" s="18"/>
    </row>
    <row r="218" customFormat="false" ht="13.8" hidden="false" customHeight="false" outlineLevel="0" collapsed="false">
      <c r="A218" s="1" t="s">
        <v>17</v>
      </c>
      <c r="B218" s="22" t="s">
        <v>290</v>
      </c>
      <c r="C218" s="1" t="s">
        <v>266</v>
      </c>
      <c r="D218" s="1" t="s">
        <v>267</v>
      </c>
      <c r="E218" s="1" t="s">
        <v>267</v>
      </c>
      <c r="F218" s="1" t="s">
        <v>203</v>
      </c>
      <c r="G218" s="23" t="n">
        <v>4</v>
      </c>
      <c r="H218" s="23" t="n">
        <v>3</v>
      </c>
      <c r="I218" s="21" t="n">
        <v>8.02833333</v>
      </c>
      <c r="J218" s="21" t="n">
        <v>98.939222</v>
      </c>
      <c r="K218" s="23" t="s">
        <v>291</v>
      </c>
      <c r="L218" s="23" t="s">
        <v>276</v>
      </c>
      <c r="N218" s="23" t="s">
        <v>273</v>
      </c>
      <c r="Q218" s="24" t="s">
        <v>295</v>
      </c>
      <c r="R218" s="1"/>
      <c r="AMA218" s="18"/>
      <c r="AMB218" s="18"/>
      <c r="AMC218" s="18"/>
      <c r="AMD218" s="18"/>
    </row>
    <row r="219" customFormat="false" ht="13.8" hidden="false" customHeight="false" outlineLevel="0" collapsed="false">
      <c r="A219" s="1" t="s">
        <v>17</v>
      </c>
      <c r="B219" s="22" t="s">
        <v>290</v>
      </c>
      <c r="C219" s="1" t="s">
        <v>266</v>
      </c>
      <c r="D219" s="1" t="s">
        <v>267</v>
      </c>
      <c r="E219" s="1" t="s">
        <v>267</v>
      </c>
      <c r="F219" s="1" t="s">
        <v>203</v>
      </c>
      <c r="G219" s="23" t="n">
        <v>4</v>
      </c>
      <c r="H219" s="23" t="n">
        <v>4</v>
      </c>
      <c r="I219" s="21" t="n">
        <v>8.02816667</v>
      </c>
      <c r="J219" s="21" t="n">
        <v>98.939306</v>
      </c>
      <c r="K219" s="23" t="s">
        <v>291</v>
      </c>
      <c r="L219" s="23" t="s">
        <v>296</v>
      </c>
      <c r="N219" s="23" t="s">
        <v>273</v>
      </c>
      <c r="Q219" s="24"/>
      <c r="R219" s="1"/>
      <c r="AMA219" s="18"/>
      <c r="AMB219" s="18"/>
      <c r="AMC219" s="18"/>
      <c r="AMD219" s="18"/>
    </row>
    <row r="220" customFormat="false" ht="13.8" hidden="false" customHeight="false" outlineLevel="0" collapsed="false">
      <c r="A220" s="1" t="s">
        <v>17</v>
      </c>
      <c r="B220" s="22" t="s">
        <v>290</v>
      </c>
      <c r="C220" s="1" t="s">
        <v>266</v>
      </c>
      <c r="D220" s="1" t="s">
        <v>267</v>
      </c>
      <c r="E220" s="1" t="s">
        <v>267</v>
      </c>
      <c r="F220" s="1" t="s">
        <v>203</v>
      </c>
      <c r="G220" s="23" t="n">
        <v>4</v>
      </c>
      <c r="H220" s="23" t="n">
        <v>5</v>
      </c>
      <c r="I220" s="21" t="n">
        <v>8.02805556</v>
      </c>
      <c r="J220" s="21" t="n">
        <v>98.939417</v>
      </c>
      <c r="K220" s="23" t="s">
        <v>291</v>
      </c>
      <c r="L220" s="23" t="s">
        <v>297</v>
      </c>
      <c r="N220" s="23" t="s">
        <v>273</v>
      </c>
      <c r="Q220" s="24" t="s">
        <v>298</v>
      </c>
      <c r="R220" s="1"/>
      <c r="AMA220" s="18"/>
      <c r="AMB220" s="18"/>
      <c r="AMC220" s="18"/>
      <c r="AMD220" s="18"/>
    </row>
    <row r="221" customFormat="false" ht="13.8" hidden="false" customHeight="false" outlineLevel="0" collapsed="false">
      <c r="A221" s="1" t="s">
        <v>17</v>
      </c>
      <c r="B221" s="22" t="s">
        <v>290</v>
      </c>
      <c r="C221" s="1" t="s">
        <v>266</v>
      </c>
      <c r="D221" s="1" t="s">
        <v>267</v>
      </c>
      <c r="E221" s="1" t="s">
        <v>267</v>
      </c>
      <c r="F221" s="1" t="s">
        <v>203</v>
      </c>
      <c r="G221" s="23" t="n">
        <v>5</v>
      </c>
      <c r="H221" s="23" t="n">
        <v>1</v>
      </c>
      <c r="I221" s="25" t="n">
        <v>8.02766667</v>
      </c>
      <c r="J221" s="21" t="n">
        <v>98.940361</v>
      </c>
      <c r="K221" s="23" t="s">
        <v>288</v>
      </c>
      <c r="L221" s="23" t="s">
        <v>299</v>
      </c>
      <c r="N221" s="23" t="s">
        <v>300</v>
      </c>
      <c r="Q221" s="24" t="s">
        <v>301</v>
      </c>
      <c r="R221" s="1"/>
      <c r="AMA221" s="18"/>
      <c r="AMB221" s="18"/>
      <c r="AMC221" s="18"/>
      <c r="AMD221" s="18"/>
    </row>
    <row r="222" customFormat="false" ht="13.8" hidden="false" customHeight="false" outlineLevel="0" collapsed="false">
      <c r="A222" s="1" t="s">
        <v>17</v>
      </c>
      <c r="B222" s="22" t="s">
        <v>290</v>
      </c>
      <c r="C222" s="1" t="s">
        <v>266</v>
      </c>
      <c r="D222" s="1" t="s">
        <v>267</v>
      </c>
      <c r="E222" s="1" t="s">
        <v>267</v>
      </c>
      <c r="F222" s="1" t="s">
        <v>203</v>
      </c>
      <c r="G222" s="23" t="n">
        <v>5</v>
      </c>
      <c r="H222" s="23" t="n">
        <v>2</v>
      </c>
      <c r="I222" s="21" t="n">
        <v>8.02755556</v>
      </c>
      <c r="J222" s="21" t="n">
        <v>98.940444</v>
      </c>
      <c r="K222" s="23" t="s">
        <v>291</v>
      </c>
      <c r="L222" s="23" t="s">
        <v>276</v>
      </c>
      <c r="N222" s="23" t="s">
        <v>289</v>
      </c>
      <c r="Q222" s="24"/>
      <c r="R222" s="1"/>
      <c r="AMA222" s="18"/>
      <c r="AMB222" s="18"/>
      <c r="AMC222" s="18"/>
      <c r="AMD222" s="18"/>
    </row>
    <row r="223" customFormat="false" ht="13.8" hidden="false" customHeight="false" outlineLevel="0" collapsed="false">
      <c r="A223" s="1" t="s">
        <v>17</v>
      </c>
      <c r="B223" s="22" t="s">
        <v>290</v>
      </c>
      <c r="C223" s="1" t="s">
        <v>266</v>
      </c>
      <c r="D223" s="1" t="s">
        <v>267</v>
      </c>
      <c r="E223" s="1" t="s">
        <v>267</v>
      </c>
      <c r="F223" s="1" t="s">
        <v>203</v>
      </c>
      <c r="G223" s="23" t="n">
        <v>5</v>
      </c>
      <c r="H223" s="23" t="n">
        <v>3</v>
      </c>
      <c r="I223" s="21" t="n">
        <v>8.02736111</v>
      </c>
      <c r="J223" s="21" t="n">
        <v>98.940583</v>
      </c>
      <c r="K223" s="23" t="s">
        <v>278</v>
      </c>
      <c r="L223" s="23" t="s">
        <v>276</v>
      </c>
      <c r="N223" s="23" t="s">
        <v>273</v>
      </c>
      <c r="Q223" s="24" t="s">
        <v>302</v>
      </c>
      <c r="R223" s="1"/>
      <c r="AMA223" s="18"/>
      <c r="AMB223" s="18"/>
      <c r="AMC223" s="18"/>
      <c r="AMD223" s="18"/>
    </row>
    <row r="224" customFormat="false" ht="13.8" hidden="false" customHeight="false" outlineLevel="0" collapsed="false">
      <c r="A224" s="1" t="s">
        <v>17</v>
      </c>
      <c r="B224" s="22" t="s">
        <v>290</v>
      </c>
      <c r="C224" s="1" t="s">
        <v>266</v>
      </c>
      <c r="D224" s="1" t="s">
        <v>267</v>
      </c>
      <c r="E224" s="1" t="s">
        <v>267</v>
      </c>
      <c r="F224" s="1" t="s">
        <v>203</v>
      </c>
      <c r="G224" s="23" t="n">
        <v>5</v>
      </c>
      <c r="H224" s="23" t="n">
        <v>4</v>
      </c>
      <c r="I224" s="21" t="n">
        <v>8.02722222</v>
      </c>
      <c r="J224" s="21" t="n">
        <v>98.940667</v>
      </c>
      <c r="K224" s="23" t="s">
        <v>303</v>
      </c>
      <c r="L224" s="23" t="s">
        <v>276</v>
      </c>
      <c r="N224" s="23" t="s">
        <v>289</v>
      </c>
      <c r="Q224" s="24" t="s">
        <v>304</v>
      </c>
      <c r="R224" s="1"/>
      <c r="AMA224" s="18"/>
      <c r="AMB224" s="18"/>
      <c r="AMC224" s="18"/>
      <c r="AMD224" s="18"/>
    </row>
    <row r="225" customFormat="false" ht="13.8" hidden="false" customHeight="false" outlineLevel="0" collapsed="false">
      <c r="A225" s="1" t="s">
        <v>17</v>
      </c>
      <c r="B225" s="22" t="s">
        <v>290</v>
      </c>
      <c r="C225" s="1" t="s">
        <v>266</v>
      </c>
      <c r="D225" s="1" t="s">
        <v>267</v>
      </c>
      <c r="E225" s="1" t="s">
        <v>267</v>
      </c>
      <c r="F225" s="1" t="s">
        <v>203</v>
      </c>
      <c r="G225" s="23" t="n">
        <v>5</v>
      </c>
      <c r="H225" s="23" t="n">
        <v>5</v>
      </c>
      <c r="I225" s="21" t="n">
        <v>8.02705556</v>
      </c>
      <c r="J225" s="21" t="n">
        <v>98.940778</v>
      </c>
      <c r="K225" s="23" t="s">
        <v>305</v>
      </c>
      <c r="L225" s="23" t="s">
        <v>276</v>
      </c>
      <c r="N225" s="23" t="s">
        <v>273</v>
      </c>
      <c r="Q225" s="24" t="s">
        <v>306</v>
      </c>
      <c r="R225" s="1"/>
      <c r="AMA225" s="18"/>
      <c r="AMB225" s="18"/>
      <c r="AMC225" s="18"/>
      <c r="AMD225" s="18"/>
    </row>
    <row r="226" customFormat="false" ht="13.8" hidden="false" customHeight="false" outlineLevel="0" collapsed="false">
      <c r="A226" s="1" t="s">
        <v>17</v>
      </c>
      <c r="B226" s="22" t="s">
        <v>290</v>
      </c>
      <c r="C226" s="1" t="s">
        <v>266</v>
      </c>
      <c r="D226" s="1" t="s">
        <v>267</v>
      </c>
      <c r="E226" s="1" t="s">
        <v>267</v>
      </c>
      <c r="F226" s="1" t="s">
        <v>203</v>
      </c>
      <c r="G226" s="23" t="n">
        <v>6</v>
      </c>
      <c r="H226" s="23" t="n">
        <v>1</v>
      </c>
      <c r="I226" s="21" t="n">
        <v>8.02680556</v>
      </c>
      <c r="J226" s="21" t="n">
        <v>98.940806</v>
      </c>
      <c r="K226" s="23" t="s">
        <v>288</v>
      </c>
      <c r="L226" s="23" t="s">
        <v>307</v>
      </c>
      <c r="N226" s="23" t="s">
        <v>273</v>
      </c>
      <c r="Q226" s="24" t="s">
        <v>308</v>
      </c>
      <c r="R226" s="1"/>
      <c r="AMA226" s="18"/>
      <c r="AMB226" s="18"/>
      <c r="AMC226" s="18"/>
      <c r="AMD226" s="18"/>
    </row>
    <row r="227" customFormat="false" ht="13.8" hidden="false" customHeight="false" outlineLevel="0" collapsed="false">
      <c r="A227" s="1" t="s">
        <v>17</v>
      </c>
      <c r="B227" s="22" t="s">
        <v>290</v>
      </c>
      <c r="C227" s="1" t="s">
        <v>266</v>
      </c>
      <c r="D227" s="1" t="s">
        <v>267</v>
      </c>
      <c r="E227" s="1" t="s">
        <v>267</v>
      </c>
      <c r="F227" s="1" t="s">
        <v>203</v>
      </c>
      <c r="G227" s="23" t="n">
        <v>6</v>
      </c>
      <c r="H227" s="23" t="n">
        <v>2</v>
      </c>
      <c r="I227" s="21" t="n">
        <v>8.02661111</v>
      </c>
      <c r="J227" s="21" t="n">
        <v>98.940806</v>
      </c>
      <c r="K227" s="23" t="s">
        <v>291</v>
      </c>
      <c r="L227" s="23" t="s">
        <v>307</v>
      </c>
      <c r="N227" s="23" t="s">
        <v>282</v>
      </c>
      <c r="Q227" s="24" t="s">
        <v>309</v>
      </c>
      <c r="R227" s="1"/>
      <c r="AMA227" s="18"/>
      <c r="AMB227" s="18"/>
      <c r="AMC227" s="18"/>
      <c r="AMD227" s="18"/>
    </row>
    <row r="228" customFormat="false" ht="13.8" hidden="false" customHeight="false" outlineLevel="0" collapsed="false">
      <c r="A228" s="1" t="s">
        <v>17</v>
      </c>
      <c r="B228" s="22" t="s">
        <v>290</v>
      </c>
      <c r="C228" s="1" t="s">
        <v>266</v>
      </c>
      <c r="D228" s="1" t="s">
        <v>267</v>
      </c>
      <c r="E228" s="1" t="s">
        <v>267</v>
      </c>
      <c r="F228" s="1" t="s">
        <v>203</v>
      </c>
      <c r="G228" s="23" t="n">
        <v>6</v>
      </c>
      <c r="H228" s="23" t="n">
        <v>3</v>
      </c>
      <c r="I228" s="21" t="n">
        <v>8.02644444</v>
      </c>
      <c r="J228" s="21" t="n">
        <v>98.940806</v>
      </c>
      <c r="K228" s="23" t="s">
        <v>291</v>
      </c>
      <c r="L228" s="23" t="s">
        <v>307</v>
      </c>
      <c r="N228" s="23" t="s">
        <v>273</v>
      </c>
      <c r="Q228" s="24" t="s">
        <v>310</v>
      </c>
      <c r="R228" s="1"/>
      <c r="AMA228" s="18"/>
      <c r="AMB228" s="18"/>
      <c r="AMC228" s="18"/>
      <c r="AMD228" s="18"/>
    </row>
    <row r="229" customFormat="false" ht="13.8" hidden="false" customHeight="false" outlineLevel="0" collapsed="false">
      <c r="A229" s="1" t="s">
        <v>17</v>
      </c>
      <c r="B229" s="22" t="s">
        <v>311</v>
      </c>
      <c r="C229" s="1" t="s">
        <v>266</v>
      </c>
      <c r="D229" s="1" t="s">
        <v>267</v>
      </c>
      <c r="E229" s="1" t="s">
        <v>267</v>
      </c>
      <c r="F229" s="1" t="s">
        <v>203</v>
      </c>
      <c r="G229" s="23" t="n">
        <v>7</v>
      </c>
      <c r="H229" s="23" t="n">
        <v>1</v>
      </c>
      <c r="I229" s="21" t="n">
        <v>8.01161111</v>
      </c>
      <c r="J229" s="21" t="n">
        <v>98.951722</v>
      </c>
      <c r="K229" s="23" t="s">
        <v>312</v>
      </c>
      <c r="L229" s="23" t="s">
        <v>276</v>
      </c>
      <c r="N229" s="23" t="s">
        <v>273</v>
      </c>
      <c r="Q229" s="24"/>
      <c r="R229" s="1"/>
      <c r="AMA229" s="18"/>
      <c r="AMB229" s="18"/>
      <c r="AMC229" s="18"/>
      <c r="AMD229" s="18"/>
    </row>
    <row r="230" customFormat="false" ht="13.8" hidden="false" customHeight="false" outlineLevel="0" collapsed="false">
      <c r="A230" s="1" t="s">
        <v>17</v>
      </c>
      <c r="B230" s="22" t="s">
        <v>311</v>
      </c>
      <c r="C230" s="1" t="s">
        <v>266</v>
      </c>
      <c r="D230" s="1" t="s">
        <v>267</v>
      </c>
      <c r="E230" s="1" t="s">
        <v>267</v>
      </c>
      <c r="F230" s="1" t="s">
        <v>203</v>
      </c>
      <c r="G230" s="23" t="n">
        <v>7</v>
      </c>
      <c r="H230" s="23" t="n">
        <v>2</v>
      </c>
      <c r="I230" s="21" t="n">
        <v>8.01172222</v>
      </c>
      <c r="J230" s="21" t="n">
        <v>98.951917</v>
      </c>
      <c r="K230" s="23" t="s">
        <v>227</v>
      </c>
      <c r="L230" s="23" t="s">
        <v>276</v>
      </c>
      <c r="N230" s="23" t="s">
        <v>273</v>
      </c>
      <c r="Q230" s="24" t="s">
        <v>313</v>
      </c>
      <c r="R230" s="1"/>
      <c r="AMA230" s="18"/>
      <c r="AMB230" s="18"/>
      <c r="AMC230" s="18"/>
      <c r="AMD230" s="18"/>
    </row>
    <row r="231" customFormat="false" ht="13.8" hidden="false" customHeight="false" outlineLevel="0" collapsed="false">
      <c r="A231" s="1" t="s">
        <v>17</v>
      </c>
      <c r="B231" s="22" t="s">
        <v>311</v>
      </c>
      <c r="C231" s="1" t="s">
        <v>266</v>
      </c>
      <c r="D231" s="1" t="s">
        <v>267</v>
      </c>
      <c r="E231" s="1" t="s">
        <v>267</v>
      </c>
      <c r="F231" s="1" t="s">
        <v>203</v>
      </c>
      <c r="G231" s="23" t="n">
        <v>7</v>
      </c>
      <c r="H231" s="23" t="n">
        <v>3</v>
      </c>
      <c r="I231" s="21" t="n">
        <v>8.01191667</v>
      </c>
      <c r="J231" s="21" t="n">
        <v>98.952056</v>
      </c>
      <c r="K231" s="23" t="s">
        <v>227</v>
      </c>
      <c r="L231" s="23" t="s">
        <v>276</v>
      </c>
      <c r="N231" s="23" t="s">
        <v>273</v>
      </c>
      <c r="Q231" s="24"/>
      <c r="R231" s="1"/>
      <c r="AMA231" s="18"/>
      <c r="AMB231" s="18"/>
      <c r="AMC231" s="18"/>
      <c r="AMD231" s="18"/>
    </row>
    <row r="232" customFormat="false" ht="13.8" hidden="false" customHeight="false" outlineLevel="0" collapsed="false">
      <c r="A232" s="1" t="s">
        <v>17</v>
      </c>
      <c r="B232" s="22" t="s">
        <v>311</v>
      </c>
      <c r="C232" s="1" t="s">
        <v>266</v>
      </c>
      <c r="D232" s="1" t="s">
        <v>267</v>
      </c>
      <c r="E232" s="1" t="s">
        <v>267</v>
      </c>
      <c r="F232" s="1" t="s">
        <v>203</v>
      </c>
      <c r="G232" s="23" t="n">
        <v>7</v>
      </c>
      <c r="H232" s="23" t="n">
        <v>4</v>
      </c>
      <c r="I232" s="21" t="n">
        <v>8.01205556</v>
      </c>
      <c r="J232" s="21" t="n">
        <v>98.952194</v>
      </c>
      <c r="K232" s="23" t="s">
        <v>278</v>
      </c>
      <c r="L232" s="23" t="s">
        <v>276</v>
      </c>
      <c r="N232" s="23" t="s">
        <v>273</v>
      </c>
      <c r="Q232" s="24" t="s">
        <v>314</v>
      </c>
      <c r="R232" s="1"/>
      <c r="AMA232" s="18"/>
      <c r="AMB232" s="18"/>
      <c r="AMC232" s="18"/>
      <c r="AMD232" s="18"/>
    </row>
    <row r="233" customFormat="false" ht="13.8" hidden="false" customHeight="false" outlineLevel="0" collapsed="false">
      <c r="A233" s="1" t="s">
        <v>17</v>
      </c>
      <c r="B233" s="22" t="s">
        <v>311</v>
      </c>
      <c r="C233" s="1" t="s">
        <v>266</v>
      </c>
      <c r="D233" s="1" t="s">
        <v>267</v>
      </c>
      <c r="E233" s="1" t="s">
        <v>267</v>
      </c>
      <c r="F233" s="1" t="s">
        <v>203</v>
      </c>
      <c r="G233" s="23" t="n">
        <v>8</v>
      </c>
      <c r="H233" s="23" t="n">
        <v>1</v>
      </c>
      <c r="I233" s="21" t="n">
        <v>8.01275</v>
      </c>
      <c r="J233" s="21" t="n">
        <v>98.952778</v>
      </c>
      <c r="K233" s="23" t="s">
        <v>285</v>
      </c>
      <c r="L233" s="23"/>
      <c r="N233" s="23" t="s">
        <v>273</v>
      </c>
      <c r="Q233" s="24"/>
      <c r="R233" s="1"/>
      <c r="AMA233" s="18"/>
      <c r="AMB233" s="18"/>
      <c r="AMC233" s="18"/>
      <c r="AMD233" s="18"/>
    </row>
    <row r="234" customFormat="false" ht="13.8" hidden="false" customHeight="false" outlineLevel="0" collapsed="false">
      <c r="A234" s="1" t="s">
        <v>17</v>
      </c>
      <c r="B234" s="22" t="s">
        <v>311</v>
      </c>
      <c r="C234" s="1" t="s">
        <v>266</v>
      </c>
      <c r="D234" s="1" t="s">
        <v>267</v>
      </c>
      <c r="E234" s="1" t="s">
        <v>267</v>
      </c>
      <c r="F234" s="1" t="s">
        <v>203</v>
      </c>
      <c r="G234" s="23" t="n">
        <v>8</v>
      </c>
      <c r="H234" s="23" t="n">
        <v>2</v>
      </c>
      <c r="I234" s="21" t="n">
        <v>8.01288889</v>
      </c>
      <c r="J234" s="21" t="n">
        <v>98.952722</v>
      </c>
      <c r="K234" s="23" t="s">
        <v>288</v>
      </c>
      <c r="L234" s="23" t="s">
        <v>307</v>
      </c>
      <c r="N234" s="23" t="s">
        <v>273</v>
      </c>
      <c r="Q234" s="24" t="s">
        <v>315</v>
      </c>
      <c r="R234" s="1"/>
      <c r="AMA234" s="18"/>
      <c r="AMB234" s="18"/>
      <c r="AMC234" s="18"/>
      <c r="AMD234" s="18"/>
    </row>
    <row r="235" customFormat="false" ht="13.8" hidden="false" customHeight="false" outlineLevel="0" collapsed="false">
      <c r="A235" s="1" t="s">
        <v>17</v>
      </c>
      <c r="B235" s="22" t="s">
        <v>311</v>
      </c>
      <c r="C235" s="1" t="s">
        <v>266</v>
      </c>
      <c r="D235" s="1" t="s">
        <v>267</v>
      </c>
      <c r="E235" s="1" t="s">
        <v>267</v>
      </c>
      <c r="F235" s="1" t="s">
        <v>203</v>
      </c>
      <c r="G235" s="23" t="n">
        <v>8</v>
      </c>
      <c r="H235" s="23" t="n">
        <v>3</v>
      </c>
      <c r="I235" s="21" t="n">
        <v>8.01302778</v>
      </c>
      <c r="J235" s="21" t="n">
        <v>98.952667</v>
      </c>
      <c r="K235" s="23" t="s">
        <v>285</v>
      </c>
      <c r="L235" s="23" t="s">
        <v>276</v>
      </c>
      <c r="N235" s="23" t="s">
        <v>273</v>
      </c>
      <c r="Q235" s="24" t="s">
        <v>316</v>
      </c>
      <c r="R235" s="1"/>
      <c r="AMA235" s="18"/>
      <c r="AMB235" s="18"/>
      <c r="AMC235" s="18"/>
      <c r="AMD235" s="18"/>
    </row>
    <row r="236" customFormat="false" ht="13.8" hidden="false" customHeight="false" outlineLevel="0" collapsed="false">
      <c r="A236" s="1" t="s">
        <v>17</v>
      </c>
      <c r="B236" s="22" t="s">
        <v>311</v>
      </c>
      <c r="C236" s="1" t="s">
        <v>266</v>
      </c>
      <c r="D236" s="1" t="s">
        <v>267</v>
      </c>
      <c r="E236" s="1" t="s">
        <v>267</v>
      </c>
      <c r="F236" s="1" t="s">
        <v>203</v>
      </c>
      <c r="G236" s="23" t="n">
        <v>8</v>
      </c>
      <c r="H236" s="23" t="n">
        <v>4</v>
      </c>
      <c r="I236" s="21" t="n">
        <v>8.01319444</v>
      </c>
      <c r="J236" s="21" t="n">
        <v>98.952611</v>
      </c>
      <c r="K236" s="23" t="s">
        <v>227</v>
      </c>
      <c r="L236" s="23"/>
      <c r="N236" s="23" t="s">
        <v>273</v>
      </c>
      <c r="Q236" s="24"/>
      <c r="R236" s="1"/>
      <c r="AMA236" s="18"/>
      <c r="AMB236" s="18"/>
      <c r="AMC236" s="18"/>
      <c r="AMD236" s="18"/>
    </row>
    <row r="237" customFormat="false" ht="13.8" hidden="false" customHeight="false" outlineLevel="0" collapsed="false">
      <c r="A237" s="1" t="s">
        <v>17</v>
      </c>
      <c r="B237" s="22" t="s">
        <v>311</v>
      </c>
      <c r="C237" s="1" t="s">
        <v>266</v>
      </c>
      <c r="D237" s="1" t="s">
        <v>267</v>
      </c>
      <c r="E237" s="1" t="s">
        <v>267</v>
      </c>
      <c r="F237" s="1" t="s">
        <v>203</v>
      </c>
      <c r="G237" s="23" t="n">
        <v>8</v>
      </c>
      <c r="H237" s="23" t="n">
        <v>5</v>
      </c>
      <c r="I237" s="21" t="n">
        <v>8.01338889</v>
      </c>
      <c r="J237" s="21" t="n">
        <v>98.952528</v>
      </c>
      <c r="K237" s="23" t="s">
        <v>285</v>
      </c>
      <c r="L237" s="23"/>
      <c r="N237" s="23" t="s">
        <v>273</v>
      </c>
      <c r="Q237" s="24"/>
      <c r="R237" s="1"/>
      <c r="AMA237" s="18"/>
      <c r="AMB237" s="18"/>
      <c r="AMC237" s="18"/>
      <c r="AMD237" s="18"/>
    </row>
    <row r="238" customFormat="false" ht="13.8" hidden="false" customHeight="false" outlineLevel="0" collapsed="false">
      <c r="A238" s="1" t="s">
        <v>17</v>
      </c>
      <c r="B238" s="22" t="s">
        <v>311</v>
      </c>
      <c r="C238" s="1" t="s">
        <v>266</v>
      </c>
      <c r="D238" s="1" t="s">
        <v>267</v>
      </c>
      <c r="E238" s="1" t="s">
        <v>267</v>
      </c>
      <c r="F238" s="1" t="s">
        <v>203</v>
      </c>
      <c r="G238" s="23" t="n">
        <v>9</v>
      </c>
      <c r="H238" s="23" t="n">
        <v>1</v>
      </c>
      <c r="I238" s="21" t="n">
        <v>8.01355556</v>
      </c>
      <c r="J238" s="21" t="n">
        <v>98.952583</v>
      </c>
      <c r="K238" s="23" t="s">
        <v>278</v>
      </c>
      <c r="L238" s="23"/>
      <c r="N238" s="23" t="s">
        <v>273</v>
      </c>
      <c r="Q238" s="24"/>
      <c r="R238" s="1"/>
      <c r="AMA238" s="18"/>
      <c r="AMB238" s="18"/>
      <c r="AMC238" s="18"/>
      <c r="AMD238" s="18"/>
    </row>
    <row r="239" customFormat="false" ht="13.8" hidden="false" customHeight="false" outlineLevel="0" collapsed="false">
      <c r="A239" s="1" t="s">
        <v>17</v>
      </c>
      <c r="B239" s="22" t="s">
        <v>311</v>
      </c>
      <c r="C239" s="1" t="s">
        <v>266</v>
      </c>
      <c r="D239" s="1" t="s">
        <v>267</v>
      </c>
      <c r="E239" s="1" t="s">
        <v>267</v>
      </c>
      <c r="F239" s="1" t="s">
        <v>203</v>
      </c>
      <c r="G239" s="23" t="n">
        <v>9</v>
      </c>
      <c r="H239" s="23" t="n">
        <v>2</v>
      </c>
      <c r="I239" s="21" t="n">
        <v>8.01355556</v>
      </c>
      <c r="J239" s="21" t="n">
        <v>98.952806</v>
      </c>
      <c r="K239" s="23" t="s">
        <v>285</v>
      </c>
      <c r="L239" s="23"/>
      <c r="N239" s="23" t="s">
        <v>273</v>
      </c>
      <c r="Q239" s="24"/>
      <c r="R239" s="1"/>
      <c r="AMA239" s="18"/>
      <c r="AMB239" s="18"/>
      <c r="AMC239" s="18"/>
      <c r="AMD239" s="18"/>
    </row>
    <row r="240" customFormat="false" ht="13.8" hidden="false" customHeight="false" outlineLevel="0" collapsed="false">
      <c r="A240" s="1" t="s">
        <v>17</v>
      </c>
      <c r="B240" s="22" t="s">
        <v>311</v>
      </c>
      <c r="C240" s="1" t="s">
        <v>266</v>
      </c>
      <c r="D240" s="1" t="s">
        <v>267</v>
      </c>
      <c r="E240" s="1" t="s">
        <v>267</v>
      </c>
      <c r="F240" s="1" t="s">
        <v>203</v>
      </c>
      <c r="G240" s="23" t="n">
        <v>9</v>
      </c>
      <c r="H240" s="23" t="n">
        <v>3</v>
      </c>
      <c r="I240" s="21" t="n">
        <v>8.01355556</v>
      </c>
      <c r="J240" s="21" t="n">
        <v>98.953111</v>
      </c>
      <c r="K240" s="23" t="s">
        <v>288</v>
      </c>
      <c r="L240" s="23"/>
      <c r="N240" s="23" t="s">
        <v>273</v>
      </c>
      <c r="Q240" s="24"/>
      <c r="R240" s="1"/>
      <c r="AMA240" s="18"/>
      <c r="AMB240" s="18"/>
      <c r="AMC240" s="18"/>
      <c r="AMD240" s="18"/>
    </row>
    <row r="241" customFormat="false" ht="13.8" hidden="false" customHeight="false" outlineLevel="0" collapsed="false">
      <c r="A241" s="1" t="s">
        <v>17</v>
      </c>
      <c r="B241" s="22" t="s">
        <v>311</v>
      </c>
      <c r="C241" s="1" t="s">
        <v>266</v>
      </c>
      <c r="D241" s="1" t="s">
        <v>267</v>
      </c>
      <c r="E241" s="1" t="s">
        <v>267</v>
      </c>
      <c r="F241" s="1" t="s">
        <v>203</v>
      </c>
      <c r="G241" s="23" t="n">
        <v>9</v>
      </c>
      <c r="H241" s="23" t="n">
        <v>4</v>
      </c>
      <c r="I241" s="21" t="n">
        <v>8.01355556</v>
      </c>
      <c r="J241" s="21" t="n">
        <v>98.953361</v>
      </c>
      <c r="K241" s="23" t="s">
        <v>285</v>
      </c>
      <c r="L241" s="23"/>
      <c r="N241" s="23" t="s">
        <v>273</v>
      </c>
      <c r="Q241" s="24" t="s">
        <v>314</v>
      </c>
      <c r="R241" s="1"/>
      <c r="AMA241" s="18"/>
      <c r="AMB241" s="18"/>
      <c r="AMC241" s="18"/>
      <c r="AMD241" s="18"/>
    </row>
    <row r="242" customFormat="false" ht="13.8" hidden="false" customHeight="false" outlineLevel="0" collapsed="false">
      <c r="A242" s="1" t="s">
        <v>17</v>
      </c>
      <c r="B242" s="22" t="s">
        <v>311</v>
      </c>
      <c r="C242" s="1" t="s">
        <v>266</v>
      </c>
      <c r="D242" s="1" t="s">
        <v>267</v>
      </c>
      <c r="E242" s="1" t="s">
        <v>267</v>
      </c>
      <c r="F242" s="1" t="s">
        <v>203</v>
      </c>
      <c r="G242" s="23" t="n">
        <v>10</v>
      </c>
      <c r="H242" s="23" t="n">
        <v>1</v>
      </c>
      <c r="I242" s="21" t="n">
        <v>8.01183333</v>
      </c>
      <c r="J242" s="21" t="n">
        <v>98.947444</v>
      </c>
      <c r="K242" s="23" t="s">
        <v>317</v>
      </c>
      <c r="L242" s="23" t="s">
        <v>276</v>
      </c>
      <c r="N242" s="23" t="s">
        <v>318</v>
      </c>
      <c r="Q242" s="24" t="s">
        <v>319</v>
      </c>
      <c r="R242" s="1"/>
      <c r="AMA242" s="18"/>
      <c r="AMB242" s="18"/>
      <c r="AMC242" s="18"/>
      <c r="AMD242" s="18"/>
    </row>
    <row r="243" customFormat="false" ht="13.8" hidden="false" customHeight="false" outlineLevel="0" collapsed="false">
      <c r="A243" s="1" t="s">
        <v>17</v>
      </c>
      <c r="B243" s="22" t="s">
        <v>311</v>
      </c>
      <c r="C243" s="1" t="s">
        <v>266</v>
      </c>
      <c r="D243" s="1" t="s">
        <v>267</v>
      </c>
      <c r="E243" s="1" t="s">
        <v>267</v>
      </c>
      <c r="F243" s="1" t="s">
        <v>203</v>
      </c>
      <c r="G243" s="23" t="n">
        <v>10</v>
      </c>
      <c r="H243" s="23" t="n">
        <v>2</v>
      </c>
      <c r="I243" s="21" t="n">
        <v>8.01194444</v>
      </c>
      <c r="J243" s="21" t="n">
        <v>98.947222</v>
      </c>
      <c r="K243" s="23" t="s">
        <v>278</v>
      </c>
      <c r="L243" s="23" t="s">
        <v>276</v>
      </c>
      <c r="N243" s="23" t="s">
        <v>273</v>
      </c>
      <c r="Q243" s="24" t="s">
        <v>320</v>
      </c>
      <c r="R243" s="1"/>
      <c r="AMA243" s="18"/>
      <c r="AMB243" s="18"/>
      <c r="AMC243" s="18"/>
      <c r="AMD243" s="18"/>
    </row>
    <row r="244" customFormat="false" ht="13.8" hidden="false" customHeight="false" outlineLevel="0" collapsed="false">
      <c r="A244" s="1" t="s">
        <v>17</v>
      </c>
      <c r="B244" s="22" t="s">
        <v>311</v>
      </c>
      <c r="C244" s="1" t="s">
        <v>266</v>
      </c>
      <c r="D244" s="1" t="s">
        <v>267</v>
      </c>
      <c r="E244" s="1" t="s">
        <v>267</v>
      </c>
      <c r="F244" s="1" t="s">
        <v>203</v>
      </c>
      <c r="G244" s="23" t="n">
        <v>10</v>
      </c>
      <c r="H244" s="23" t="n">
        <v>3</v>
      </c>
      <c r="I244" s="21" t="n">
        <v>8.01213889</v>
      </c>
      <c r="J244" s="21" t="n">
        <v>98.947</v>
      </c>
      <c r="K244" s="23" t="s">
        <v>317</v>
      </c>
      <c r="L244" s="23" t="s">
        <v>321</v>
      </c>
      <c r="N244" s="23" t="s">
        <v>273</v>
      </c>
      <c r="Q244" s="24" t="s">
        <v>320</v>
      </c>
      <c r="R244" s="1"/>
      <c r="AMA244" s="18"/>
      <c r="AMB244" s="18"/>
      <c r="AMC244" s="18"/>
      <c r="AMD244" s="18"/>
    </row>
    <row r="245" customFormat="false" ht="13.8" hidden="false" customHeight="false" outlineLevel="0" collapsed="false">
      <c r="A245" s="1" t="s">
        <v>17</v>
      </c>
      <c r="B245" s="22" t="s">
        <v>311</v>
      </c>
      <c r="C245" s="1" t="s">
        <v>266</v>
      </c>
      <c r="D245" s="1" t="s">
        <v>267</v>
      </c>
      <c r="E245" s="1" t="s">
        <v>267</v>
      </c>
      <c r="F245" s="1" t="s">
        <v>203</v>
      </c>
      <c r="G245" s="23" t="n">
        <v>10</v>
      </c>
      <c r="H245" s="23" t="n">
        <v>4</v>
      </c>
      <c r="I245" s="21" t="n">
        <v>8.01222222</v>
      </c>
      <c r="J245" s="21" t="n">
        <v>98.946806</v>
      </c>
      <c r="K245" s="23" t="s">
        <v>322</v>
      </c>
      <c r="L245" s="23" t="s">
        <v>276</v>
      </c>
      <c r="N245" s="23" t="s">
        <v>273</v>
      </c>
      <c r="Q245" s="24"/>
      <c r="R245" s="1"/>
      <c r="AMA245" s="18"/>
      <c r="AMB245" s="18"/>
      <c r="AMC245" s="18"/>
      <c r="AMD245" s="18"/>
    </row>
    <row r="246" customFormat="false" ht="13.8" hidden="false" customHeight="false" outlineLevel="0" collapsed="false">
      <c r="A246" s="1" t="s">
        <v>17</v>
      </c>
      <c r="B246" s="22" t="s">
        <v>311</v>
      </c>
      <c r="C246" s="1" t="s">
        <v>266</v>
      </c>
      <c r="D246" s="1" t="s">
        <v>267</v>
      </c>
      <c r="E246" s="1" t="s">
        <v>267</v>
      </c>
      <c r="F246" s="1" t="s">
        <v>203</v>
      </c>
      <c r="G246" s="23" t="n">
        <v>10</v>
      </c>
      <c r="H246" s="23" t="n">
        <v>5</v>
      </c>
      <c r="I246" s="21" t="n">
        <v>8.0125</v>
      </c>
      <c r="J246" s="21" t="n">
        <v>98.946556</v>
      </c>
      <c r="K246" s="23" t="s">
        <v>323</v>
      </c>
      <c r="L246" s="23" t="s">
        <v>276</v>
      </c>
      <c r="N246" s="23" t="s">
        <v>273</v>
      </c>
      <c r="Q246" s="24" t="s">
        <v>324</v>
      </c>
      <c r="R246" s="1"/>
      <c r="AMA246" s="18"/>
      <c r="AMB246" s="18"/>
      <c r="AMC246" s="18"/>
      <c r="AMD246" s="18"/>
    </row>
    <row r="247" customFormat="false" ht="13.8" hidden="false" customHeight="false" outlineLevel="0" collapsed="false">
      <c r="A247" s="1" t="s">
        <v>17</v>
      </c>
      <c r="B247" s="22" t="s">
        <v>311</v>
      </c>
      <c r="C247" s="1" t="s">
        <v>266</v>
      </c>
      <c r="D247" s="1" t="s">
        <v>267</v>
      </c>
      <c r="E247" s="1" t="s">
        <v>267</v>
      </c>
      <c r="F247" s="1" t="s">
        <v>203</v>
      </c>
      <c r="G247" s="23" t="n">
        <v>11</v>
      </c>
      <c r="H247" s="23" t="n">
        <v>1</v>
      </c>
      <c r="I247" s="21" t="n">
        <v>8.02611111</v>
      </c>
      <c r="J247" s="21" t="n">
        <v>98.934333</v>
      </c>
      <c r="K247" s="23" t="s">
        <v>325</v>
      </c>
      <c r="L247" s="23" t="s">
        <v>307</v>
      </c>
      <c r="N247" s="23" t="s">
        <v>326</v>
      </c>
      <c r="Q247" s="24"/>
      <c r="R247" s="1"/>
      <c r="AMA247" s="18"/>
      <c r="AMB247" s="18"/>
      <c r="AMC247" s="18"/>
      <c r="AMD247" s="18"/>
    </row>
    <row r="248" customFormat="false" ht="13.8" hidden="false" customHeight="false" outlineLevel="0" collapsed="false">
      <c r="A248" s="1" t="s">
        <v>17</v>
      </c>
      <c r="B248" s="22" t="s">
        <v>311</v>
      </c>
      <c r="C248" s="1" t="s">
        <v>266</v>
      </c>
      <c r="D248" s="1" t="s">
        <v>267</v>
      </c>
      <c r="E248" s="1" t="s">
        <v>267</v>
      </c>
      <c r="F248" s="1" t="s">
        <v>203</v>
      </c>
      <c r="G248" s="23" t="n">
        <v>11</v>
      </c>
      <c r="H248" s="23" t="n">
        <v>2</v>
      </c>
      <c r="I248" s="21" t="n">
        <v>8.02638889</v>
      </c>
      <c r="J248" s="21" t="n">
        <v>98.934306</v>
      </c>
      <c r="K248" s="23" t="s">
        <v>327</v>
      </c>
      <c r="L248" s="23" t="s">
        <v>307</v>
      </c>
      <c r="N248" s="23" t="s">
        <v>326</v>
      </c>
      <c r="Q248" s="24"/>
      <c r="R248" s="1"/>
      <c r="AMA248" s="18"/>
      <c r="AMB248" s="18"/>
      <c r="AMC248" s="18"/>
      <c r="AMD248" s="18"/>
    </row>
    <row r="249" customFormat="false" ht="13.8" hidden="false" customHeight="false" outlineLevel="0" collapsed="false">
      <c r="A249" s="1" t="s">
        <v>17</v>
      </c>
      <c r="B249" s="22" t="s">
        <v>311</v>
      </c>
      <c r="C249" s="1" t="s">
        <v>266</v>
      </c>
      <c r="D249" s="1" t="s">
        <v>267</v>
      </c>
      <c r="E249" s="1" t="s">
        <v>267</v>
      </c>
      <c r="F249" s="1" t="s">
        <v>203</v>
      </c>
      <c r="G249" s="23" t="n">
        <v>11</v>
      </c>
      <c r="H249" s="23" t="n">
        <v>3</v>
      </c>
      <c r="I249" s="21" t="n">
        <v>8.02661111</v>
      </c>
      <c r="J249" s="21" t="n">
        <v>98.934306</v>
      </c>
      <c r="K249" s="23" t="s">
        <v>328</v>
      </c>
      <c r="L249" s="23" t="s">
        <v>307</v>
      </c>
      <c r="N249" s="23" t="s">
        <v>326</v>
      </c>
      <c r="Q249" s="24"/>
      <c r="R249" s="1"/>
      <c r="AMA249" s="18"/>
      <c r="AMB249" s="18"/>
      <c r="AMC249" s="18"/>
      <c r="AMD249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048576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7" ySplit="1" topLeftCell="H356" activePane="bottomRight" state="frozen"/>
      <selection pane="topLeft" activeCell="A1" activeCellId="0" sqref="A1"/>
      <selection pane="topRight" activeCell="H1" activeCellId="0" sqref="H1"/>
      <selection pane="bottomLeft" activeCell="A356" activeCellId="0" sqref="A356"/>
      <selection pane="bottomRight" activeCell="H387" activeCellId="0" sqref="H387"/>
    </sheetView>
  </sheetViews>
  <sheetFormatPr defaultRowHeight="13.8" zeroHeight="false" outlineLevelRow="0" outlineLevelCol="0"/>
  <cols>
    <col collapsed="false" customWidth="true" hidden="false" outlineLevel="0" max="1" min="1" style="1" width="9"/>
    <col collapsed="false" customWidth="true" hidden="false" outlineLevel="0" max="2" min="2" style="12" width="9"/>
    <col collapsed="false" customWidth="true" hidden="false" outlineLevel="0" max="3" min="3" style="1" width="12.05"/>
    <col collapsed="false" customWidth="true" hidden="false" outlineLevel="0" max="5" min="4" style="1" width="12.38"/>
    <col collapsed="false" customWidth="true" hidden="false" outlineLevel="0" max="9" min="6" style="1" width="9"/>
    <col collapsed="false" customWidth="true" hidden="false" outlineLevel="0" max="10" min="10" style="1" width="10.9"/>
    <col collapsed="false" customWidth="true" hidden="false" outlineLevel="0" max="13" min="11" style="1" width="11.63"/>
    <col collapsed="false" customWidth="true" hidden="false" outlineLevel="0" max="14" min="14" style="1" width="11.13"/>
    <col collapsed="false" customWidth="true" hidden="false" outlineLevel="0" max="17" min="15" style="1" width="10.51"/>
    <col collapsed="false" customWidth="true" hidden="false" outlineLevel="0" max="18" min="18" style="1" width="11.75"/>
    <col collapsed="false" customWidth="true" hidden="false" outlineLevel="0" max="19" min="19" style="1" width="14.5"/>
    <col collapsed="false" customWidth="true" hidden="false" outlineLevel="0" max="20" min="20" style="1" width="12"/>
    <col collapsed="false" customWidth="true" hidden="false" outlineLevel="0" max="21" min="21" style="1" width="10.63"/>
    <col collapsed="false" customWidth="true" hidden="false" outlineLevel="0" max="22" min="22" style="1" width="31.04"/>
    <col collapsed="false" customWidth="true" hidden="false" outlineLevel="0" max="23" min="23" style="1" width="30.25"/>
    <col collapsed="false" customWidth="true" hidden="false" outlineLevel="0" max="1021" min="24" style="23" width="8.53"/>
    <col collapsed="false" customWidth="true" hidden="false" outlineLevel="0" max="1022" min="1022" style="18" width="9.14"/>
    <col collapsed="false" customWidth="true" hidden="false" outlineLevel="0" max="1025" min="1023" style="0" width="9.14"/>
  </cols>
  <sheetData>
    <row r="1" customFormat="false" ht="13.8" hidden="false" customHeight="false" outlineLevel="0" collapsed="false">
      <c r="A1" s="4" t="s">
        <v>0</v>
      </c>
      <c r="B1" s="26" t="s">
        <v>1</v>
      </c>
      <c r="C1" s="4" t="s">
        <v>329</v>
      </c>
      <c r="D1" s="4" t="s">
        <v>330</v>
      </c>
      <c r="E1" s="4" t="s">
        <v>331</v>
      </c>
      <c r="F1" s="4" t="s">
        <v>5</v>
      </c>
      <c r="G1" s="4" t="s">
        <v>6</v>
      </c>
      <c r="H1" s="4" t="s">
        <v>7</v>
      </c>
      <c r="I1" s="4" t="s">
        <v>332</v>
      </c>
      <c r="J1" s="4" t="s">
        <v>333</v>
      </c>
      <c r="K1" s="4" t="s">
        <v>334</v>
      </c>
      <c r="L1" s="4" t="s">
        <v>335</v>
      </c>
      <c r="M1" s="4" t="s">
        <v>336</v>
      </c>
      <c r="N1" s="4" t="s">
        <v>337</v>
      </c>
      <c r="O1" s="4" t="s">
        <v>338</v>
      </c>
      <c r="P1" s="4" t="s">
        <v>339</v>
      </c>
      <c r="Q1" s="4" t="s">
        <v>340</v>
      </c>
      <c r="R1" s="4" t="s">
        <v>341</v>
      </c>
      <c r="S1" s="4" t="s">
        <v>342</v>
      </c>
      <c r="T1" s="4" t="s">
        <v>343</v>
      </c>
      <c r="U1" s="4" t="s">
        <v>344</v>
      </c>
      <c r="V1" s="4" t="s">
        <v>345</v>
      </c>
      <c r="W1" s="4" t="s">
        <v>346</v>
      </c>
    </row>
    <row r="2" customFormat="false" ht="13.8" hidden="false" customHeight="false" outlineLevel="0" collapsed="false">
      <c r="A2" s="23" t="s">
        <v>17</v>
      </c>
      <c r="B2" s="27" t="n">
        <v>42828</v>
      </c>
      <c r="C2" s="23" t="s">
        <v>267</v>
      </c>
      <c r="D2" s="23" t="s">
        <v>267</v>
      </c>
      <c r="E2" s="23" t="s">
        <v>267</v>
      </c>
      <c r="F2" s="23" t="s">
        <v>20</v>
      </c>
      <c r="G2" s="28" t="n">
        <v>1</v>
      </c>
      <c r="H2" s="28" t="n">
        <v>1</v>
      </c>
      <c r="I2" s="28" t="n">
        <v>1</v>
      </c>
      <c r="J2" s="23" t="s">
        <v>347</v>
      </c>
      <c r="K2" s="1" t="n">
        <v>0</v>
      </c>
      <c r="L2" s="1" t="n">
        <v>15</v>
      </c>
      <c r="M2" s="1" t="n">
        <v>5</v>
      </c>
      <c r="N2" s="1" t="n">
        <v>10</v>
      </c>
      <c r="O2" s="1" t="n">
        <v>290</v>
      </c>
      <c r="P2" s="1" t="n">
        <v>250</v>
      </c>
      <c r="Q2" s="1" t="n">
        <v>240</v>
      </c>
      <c r="R2" s="29" t="n">
        <f aca="false">AVERAGE(O2:Q2)</f>
        <v>260</v>
      </c>
      <c r="S2" s="23" t="n">
        <v>1.8</v>
      </c>
      <c r="T2" s="30" t="n">
        <v>2.73913043478261</v>
      </c>
      <c r="U2" s="1" t="s">
        <v>205</v>
      </c>
      <c r="V2" s="1" t="s">
        <v>205</v>
      </c>
      <c r="W2" s="1" t="s">
        <v>205</v>
      </c>
    </row>
    <row r="3" customFormat="false" ht="13.8" hidden="false" customHeight="false" outlineLevel="0" collapsed="false">
      <c r="A3" s="23" t="s">
        <v>17</v>
      </c>
      <c r="B3" s="27" t="n">
        <v>42828</v>
      </c>
      <c r="C3" s="23" t="s">
        <v>267</v>
      </c>
      <c r="D3" s="23" t="s">
        <v>267</v>
      </c>
      <c r="E3" s="23" t="s">
        <v>267</v>
      </c>
      <c r="F3" s="23" t="s">
        <v>20</v>
      </c>
      <c r="G3" s="28" t="n">
        <v>1</v>
      </c>
      <c r="H3" s="28" t="n">
        <v>1</v>
      </c>
      <c r="I3" s="28" t="n">
        <v>2</v>
      </c>
      <c r="J3" s="23" t="s">
        <v>348</v>
      </c>
      <c r="K3" s="1" t="n">
        <v>15</v>
      </c>
      <c r="L3" s="1" t="n">
        <v>30</v>
      </c>
      <c r="M3" s="1" t="n">
        <v>17</v>
      </c>
      <c r="N3" s="1" t="n">
        <v>22</v>
      </c>
      <c r="O3" s="1" t="n">
        <v>290</v>
      </c>
      <c r="P3" s="1" t="n">
        <v>250</v>
      </c>
      <c r="Q3" s="1" t="n">
        <v>240</v>
      </c>
      <c r="R3" s="29" t="n">
        <f aca="false">AVERAGE(O3:Q3)</f>
        <v>260</v>
      </c>
      <c r="S3" s="23" t="n">
        <v>1.25</v>
      </c>
      <c r="T3" s="30" t="n">
        <v>2.36714975845411</v>
      </c>
      <c r="U3" s="1" t="s">
        <v>205</v>
      </c>
      <c r="V3" s="1" t="s">
        <v>205</v>
      </c>
      <c r="W3" s="1" t="s">
        <v>205</v>
      </c>
    </row>
    <row r="4" customFormat="false" ht="13.8" hidden="false" customHeight="false" outlineLevel="0" collapsed="false">
      <c r="A4" s="23" t="s">
        <v>17</v>
      </c>
      <c r="B4" s="27" t="n">
        <v>42828</v>
      </c>
      <c r="C4" s="23" t="s">
        <v>267</v>
      </c>
      <c r="D4" s="23" t="s">
        <v>267</v>
      </c>
      <c r="E4" s="23" t="s">
        <v>267</v>
      </c>
      <c r="F4" s="23" t="s">
        <v>20</v>
      </c>
      <c r="G4" s="28" t="n">
        <v>1</v>
      </c>
      <c r="H4" s="28" t="n">
        <v>1</v>
      </c>
      <c r="I4" s="28" t="n">
        <v>3</v>
      </c>
      <c r="J4" s="23" t="s">
        <v>349</v>
      </c>
      <c r="K4" s="1" t="n">
        <v>30</v>
      </c>
      <c r="L4" s="1" t="n">
        <v>50</v>
      </c>
      <c r="M4" s="1" t="n">
        <v>40</v>
      </c>
      <c r="N4" s="1" t="n">
        <v>45</v>
      </c>
      <c r="O4" s="1" t="n">
        <v>290</v>
      </c>
      <c r="P4" s="1" t="n">
        <v>250</v>
      </c>
      <c r="Q4" s="1" t="n">
        <v>240</v>
      </c>
      <c r="R4" s="29" t="n">
        <f aca="false">AVERAGE(O4:Q4)</f>
        <v>260</v>
      </c>
      <c r="S4" s="23" t="n">
        <v>1.22</v>
      </c>
      <c r="T4" s="30" t="n">
        <v>3.49275362318841</v>
      </c>
      <c r="U4" s="1" t="s">
        <v>205</v>
      </c>
      <c r="V4" s="1" t="s">
        <v>205</v>
      </c>
      <c r="W4" s="1" t="s">
        <v>205</v>
      </c>
    </row>
    <row r="5" customFormat="false" ht="13.8" hidden="false" customHeight="false" outlineLevel="0" collapsed="false">
      <c r="A5" s="23" t="s">
        <v>17</v>
      </c>
      <c r="B5" s="27" t="n">
        <v>42828</v>
      </c>
      <c r="C5" s="23" t="s">
        <v>267</v>
      </c>
      <c r="D5" s="23" t="s">
        <v>267</v>
      </c>
      <c r="E5" s="23" t="s">
        <v>267</v>
      </c>
      <c r="F5" s="23" t="s">
        <v>20</v>
      </c>
      <c r="G5" s="28" t="n">
        <v>1</v>
      </c>
      <c r="H5" s="28" t="n">
        <v>1</v>
      </c>
      <c r="I5" s="28" t="n">
        <v>4</v>
      </c>
      <c r="J5" s="23" t="s">
        <v>350</v>
      </c>
      <c r="K5" s="1" t="n">
        <v>50</v>
      </c>
      <c r="L5" s="1" t="n">
        <v>100</v>
      </c>
      <c r="M5" s="1" t="n">
        <v>70</v>
      </c>
      <c r="N5" s="1" t="n">
        <v>75</v>
      </c>
      <c r="O5" s="1" t="n">
        <v>290</v>
      </c>
      <c r="P5" s="1" t="n">
        <v>250</v>
      </c>
      <c r="Q5" s="1" t="n">
        <v>240</v>
      </c>
      <c r="R5" s="29" t="n">
        <f aca="false">AVERAGE(O5:Q5)</f>
        <v>260</v>
      </c>
      <c r="S5" s="23" t="n">
        <v>1.26</v>
      </c>
      <c r="T5" s="30" t="n">
        <v>3.23188405797101</v>
      </c>
      <c r="U5" s="1" t="s">
        <v>205</v>
      </c>
      <c r="V5" s="1" t="s">
        <v>205</v>
      </c>
      <c r="W5" s="1" t="s">
        <v>205</v>
      </c>
    </row>
    <row r="6" customFormat="false" ht="13.8" hidden="false" customHeight="false" outlineLevel="0" collapsed="false">
      <c r="A6" s="23" t="s">
        <v>17</v>
      </c>
      <c r="B6" s="27" t="n">
        <v>42828</v>
      </c>
      <c r="C6" s="23" t="s">
        <v>267</v>
      </c>
      <c r="D6" s="23" t="s">
        <v>267</v>
      </c>
      <c r="E6" s="23" t="s">
        <v>267</v>
      </c>
      <c r="F6" s="23" t="s">
        <v>20</v>
      </c>
      <c r="G6" s="28" t="n">
        <v>1</v>
      </c>
      <c r="H6" s="28" t="n">
        <v>1</v>
      </c>
      <c r="I6" s="28" t="n">
        <v>5</v>
      </c>
      <c r="J6" s="23" t="s">
        <v>351</v>
      </c>
      <c r="K6" s="1" t="n">
        <v>100</v>
      </c>
      <c r="L6" s="1" t="n">
        <v>260</v>
      </c>
      <c r="M6" s="1" t="n">
        <v>113</v>
      </c>
      <c r="N6" s="1" t="n">
        <v>118</v>
      </c>
      <c r="O6" s="1" t="n">
        <v>290</v>
      </c>
      <c r="P6" s="1" t="n">
        <v>250</v>
      </c>
      <c r="Q6" s="1" t="n">
        <v>240</v>
      </c>
      <c r="R6" s="29" t="n">
        <f aca="false">AVERAGE(O6:Q6)</f>
        <v>260</v>
      </c>
      <c r="S6" s="23" t="n">
        <v>1.07</v>
      </c>
      <c r="T6" s="30" t="n">
        <v>3.1256038647343</v>
      </c>
      <c r="U6" s="1" t="s">
        <v>205</v>
      </c>
      <c r="V6" s="1" t="s">
        <v>205</v>
      </c>
      <c r="W6" s="1" t="s">
        <v>205</v>
      </c>
    </row>
    <row r="7" customFormat="false" ht="13.8" hidden="false" customHeight="false" outlineLevel="0" collapsed="false">
      <c r="A7" s="15" t="s">
        <v>17</v>
      </c>
      <c r="B7" s="31" t="n">
        <v>42150</v>
      </c>
      <c r="C7" s="1" t="s">
        <v>19</v>
      </c>
      <c r="D7" s="1" t="s">
        <v>19</v>
      </c>
      <c r="E7" s="1" t="s">
        <v>19</v>
      </c>
      <c r="F7" s="23" t="s">
        <v>20</v>
      </c>
      <c r="G7" s="32" t="n">
        <v>1</v>
      </c>
      <c r="H7" s="32" t="n">
        <v>2</v>
      </c>
      <c r="I7" s="32" t="n">
        <v>1</v>
      </c>
      <c r="J7" s="15" t="s">
        <v>347</v>
      </c>
      <c r="K7" s="15" t="n">
        <v>0</v>
      </c>
      <c r="L7" s="15" t="n">
        <v>15</v>
      </c>
      <c r="M7" s="33" t="n">
        <v>10</v>
      </c>
      <c r="N7" s="33" t="n">
        <v>15</v>
      </c>
      <c r="O7" s="15" t="n">
        <v>300</v>
      </c>
      <c r="P7" s="15" t="n">
        <v>300</v>
      </c>
      <c r="Q7" s="15" t="n">
        <v>300</v>
      </c>
      <c r="R7" s="29" t="n">
        <f aca="false">AVERAGE(O7:Q7)</f>
        <v>300</v>
      </c>
      <c r="S7" s="34" t="n">
        <v>1.63259778097233</v>
      </c>
      <c r="T7" s="35" t="n">
        <v>0.8</v>
      </c>
      <c r="U7" s="15" t="n">
        <v>27</v>
      </c>
      <c r="V7" s="15" t="s">
        <v>352</v>
      </c>
      <c r="W7" s="15" t="s">
        <v>353</v>
      </c>
    </row>
    <row r="8" customFormat="false" ht="13.8" hidden="false" customHeight="false" outlineLevel="0" collapsed="false">
      <c r="A8" s="15" t="s">
        <v>17</v>
      </c>
      <c r="B8" s="31" t="n">
        <v>42150</v>
      </c>
      <c r="C8" s="1" t="s">
        <v>19</v>
      </c>
      <c r="D8" s="1" t="s">
        <v>19</v>
      </c>
      <c r="E8" s="1" t="s">
        <v>19</v>
      </c>
      <c r="F8" s="23" t="s">
        <v>20</v>
      </c>
      <c r="G8" s="32" t="n">
        <v>1</v>
      </c>
      <c r="H8" s="32" t="n">
        <v>2</v>
      </c>
      <c r="I8" s="32" t="n">
        <v>2</v>
      </c>
      <c r="J8" s="15" t="s">
        <v>348</v>
      </c>
      <c r="K8" s="15" t="n">
        <v>15</v>
      </c>
      <c r="L8" s="15" t="n">
        <v>30</v>
      </c>
      <c r="M8" s="33" t="n">
        <v>22</v>
      </c>
      <c r="N8" s="33" t="n">
        <v>27</v>
      </c>
      <c r="O8" s="15" t="n">
        <v>300</v>
      </c>
      <c r="P8" s="15" t="n">
        <v>300</v>
      </c>
      <c r="Q8" s="15" t="n">
        <v>300</v>
      </c>
      <c r="R8" s="29" t="n">
        <f aca="false">AVERAGE(O8:Q8)</f>
        <v>300</v>
      </c>
      <c r="S8" s="34" t="n">
        <v>1.52478170176643</v>
      </c>
      <c r="T8" s="35" t="n">
        <v>0.79</v>
      </c>
      <c r="U8" s="15" t="n">
        <v>27</v>
      </c>
      <c r="V8" s="15" t="s">
        <v>352</v>
      </c>
      <c r="W8" s="15" t="s">
        <v>353</v>
      </c>
    </row>
    <row r="9" customFormat="false" ht="13.8" hidden="false" customHeight="false" outlineLevel="0" collapsed="false">
      <c r="A9" s="15" t="s">
        <v>17</v>
      </c>
      <c r="B9" s="31" t="n">
        <v>42150</v>
      </c>
      <c r="C9" s="1" t="s">
        <v>19</v>
      </c>
      <c r="D9" s="1" t="s">
        <v>19</v>
      </c>
      <c r="E9" s="1" t="s">
        <v>19</v>
      </c>
      <c r="F9" s="23" t="s">
        <v>20</v>
      </c>
      <c r="G9" s="32" t="n">
        <v>1</v>
      </c>
      <c r="H9" s="32" t="n">
        <v>2</v>
      </c>
      <c r="I9" s="32" t="n">
        <v>3</v>
      </c>
      <c r="J9" s="15" t="s">
        <v>349</v>
      </c>
      <c r="K9" s="15" t="n">
        <v>30</v>
      </c>
      <c r="L9" s="15" t="n">
        <v>50</v>
      </c>
      <c r="M9" s="33" t="n">
        <v>37</v>
      </c>
      <c r="N9" s="33" t="n">
        <v>42</v>
      </c>
      <c r="O9" s="15" t="n">
        <v>300</v>
      </c>
      <c r="P9" s="15" t="n">
        <v>300</v>
      </c>
      <c r="Q9" s="15" t="n">
        <v>300</v>
      </c>
      <c r="R9" s="29" t="n">
        <f aca="false">AVERAGE(O9:Q9)</f>
        <v>300</v>
      </c>
      <c r="S9" s="34" t="n">
        <v>1.68517278299855</v>
      </c>
      <c r="T9" s="35" t="n">
        <v>0.66</v>
      </c>
      <c r="U9" s="15" t="n">
        <v>27</v>
      </c>
      <c r="V9" s="15" t="s">
        <v>352</v>
      </c>
      <c r="W9" s="15" t="s">
        <v>353</v>
      </c>
    </row>
    <row r="10" customFormat="false" ht="13.8" hidden="false" customHeight="false" outlineLevel="0" collapsed="false">
      <c r="A10" s="15" t="s">
        <v>17</v>
      </c>
      <c r="B10" s="31" t="n">
        <v>42150</v>
      </c>
      <c r="C10" s="1" t="s">
        <v>19</v>
      </c>
      <c r="D10" s="1" t="s">
        <v>19</v>
      </c>
      <c r="E10" s="1" t="s">
        <v>19</v>
      </c>
      <c r="F10" s="23" t="s">
        <v>20</v>
      </c>
      <c r="G10" s="32" t="n">
        <v>1</v>
      </c>
      <c r="H10" s="32" t="n">
        <v>2</v>
      </c>
      <c r="I10" s="32" t="n">
        <v>4</v>
      </c>
      <c r="J10" s="15" t="s">
        <v>354</v>
      </c>
      <c r="K10" s="15" t="n">
        <v>50</v>
      </c>
      <c r="L10" s="15" t="n">
        <v>105</v>
      </c>
      <c r="M10" s="33" t="n">
        <v>67</v>
      </c>
      <c r="N10" s="33" t="n">
        <v>72</v>
      </c>
      <c r="O10" s="15" t="n">
        <v>300</v>
      </c>
      <c r="P10" s="15" t="n">
        <v>300</v>
      </c>
      <c r="Q10" s="15" t="n">
        <v>300</v>
      </c>
      <c r="R10" s="29" t="n">
        <f aca="false">AVERAGE(O10:Q10)</f>
        <v>300</v>
      </c>
      <c r="S10" s="34" t="n">
        <v>1.54547044495728</v>
      </c>
      <c r="T10" s="35" t="n">
        <v>0.73</v>
      </c>
      <c r="U10" s="15" t="n">
        <v>27</v>
      </c>
      <c r="V10" s="15" t="s">
        <v>355</v>
      </c>
      <c r="W10" s="15" t="s">
        <v>356</v>
      </c>
    </row>
    <row r="11" customFormat="false" ht="13.8" hidden="false" customHeight="false" outlineLevel="0" collapsed="false">
      <c r="A11" s="15" t="s">
        <v>17</v>
      </c>
      <c r="B11" s="31" t="n">
        <v>42150</v>
      </c>
      <c r="C11" s="1" t="s">
        <v>19</v>
      </c>
      <c r="D11" s="1" t="s">
        <v>19</v>
      </c>
      <c r="E11" s="1" t="s">
        <v>19</v>
      </c>
      <c r="F11" s="23" t="s">
        <v>20</v>
      </c>
      <c r="G11" s="32" t="n">
        <v>1</v>
      </c>
      <c r="H11" s="32" t="n">
        <v>2</v>
      </c>
      <c r="I11" s="32" t="n">
        <v>5</v>
      </c>
      <c r="J11" s="15" t="s">
        <v>357</v>
      </c>
      <c r="K11" s="15" t="n">
        <v>105</v>
      </c>
      <c r="L11" s="15" t="n">
        <v>198</v>
      </c>
      <c r="M11" s="33" t="n">
        <v>158</v>
      </c>
      <c r="N11" s="33" t="n">
        <v>163</v>
      </c>
      <c r="O11" s="15" t="n">
        <v>300</v>
      </c>
      <c r="P11" s="15" t="n">
        <v>300</v>
      </c>
      <c r="Q11" s="15" t="n">
        <v>300</v>
      </c>
      <c r="R11" s="29" t="n">
        <f aca="false">AVERAGE(O11:Q11)</f>
        <v>300</v>
      </c>
      <c r="S11" s="34" t="n">
        <v>1.62854534673907</v>
      </c>
      <c r="T11" s="35" t="n">
        <v>1.18</v>
      </c>
      <c r="U11" s="15" t="n">
        <v>27</v>
      </c>
      <c r="V11" s="15" t="s">
        <v>358</v>
      </c>
      <c r="W11" s="15" t="s">
        <v>356</v>
      </c>
    </row>
    <row r="12" customFormat="false" ht="13.8" hidden="false" customHeight="false" outlineLevel="0" collapsed="false">
      <c r="A12" s="23" t="s">
        <v>17</v>
      </c>
      <c r="B12" s="27" t="n">
        <v>42828</v>
      </c>
      <c r="C12" s="23" t="s">
        <v>267</v>
      </c>
      <c r="D12" s="23" t="s">
        <v>267</v>
      </c>
      <c r="E12" s="23" t="s">
        <v>267</v>
      </c>
      <c r="F12" s="23" t="s">
        <v>20</v>
      </c>
      <c r="G12" s="28" t="n">
        <v>1</v>
      </c>
      <c r="H12" s="28" t="n">
        <v>3</v>
      </c>
      <c r="I12" s="28" t="n">
        <v>1</v>
      </c>
      <c r="J12" s="23" t="s">
        <v>347</v>
      </c>
      <c r="K12" s="1" t="n">
        <v>0</v>
      </c>
      <c r="L12" s="1" t="n">
        <v>15</v>
      </c>
      <c r="M12" s="1" t="n">
        <v>10</v>
      </c>
      <c r="N12" s="1" t="n">
        <v>15</v>
      </c>
      <c r="O12" s="1" t="n">
        <v>300</v>
      </c>
      <c r="P12" s="1" t="n">
        <v>260</v>
      </c>
      <c r="Q12" s="1" t="n">
        <v>255</v>
      </c>
      <c r="R12" s="29" t="n">
        <f aca="false">AVERAGE(O12:Q12)</f>
        <v>271.666666666667</v>
      </c>
      <c r="S12" s="23" t="n">
        <v>1.35</v>
      </c>
      <c r="T12" s="30" t="n">
        <v>1.92270531400966</v>
      </c>
      <c r="U12" s="1" t="s">
        <v>205</v>
      </c>
      <c r="V12" s="1" t="s">
        <v>205</v>
      </c>
      <c r="W12" s="1" t="s">
        <v>205</v>
      </c>
    </row>
    <row r="13" customFormat="false" ht="13.8" hidden="false" customHeight="false" outlineLevel="0" collapsed="false">
      <c r="A13" s="23" t="s">
        <v>17</v>
      </c>
      <c r="B13" s="27" t="n">
        <v>42828</v>
      </c>
      <c r="C13" s="23" t="s">
        <v>267</v>
      </c>
      <c r="D13" s="23" t="s">
        <v>267</v>
      </c>
      <c r="E13" s="23" t="s">
        <v>267</v>
      </c>
      <c r="F13" s="23" t="s">
        <v>20</v>
      </c>
      <c r="G13" s="28" t="n">
        <v>1</v>
      </c>
      <c r="H13" s="28" t="n">
        <v>3</v>
      </c>
      <c r="I13" s="28" t="n">
        <v>2</v>
      </c>
      <c r="J13" s="23" t="s">
        <v>348</v>
      </c>
      <c r="K13" s="1" t="n">
        <v>15</v>
      </c>
      <c r="L13" s="1" t="n">
        <v>30</v>
      </c>
      <c r="M13" s="1" t="n">
        <v>23</v>
      </c>
      <c r="N13" s="1" t="n">
        <v>28</v>
      </c>
      <c r="O13" s="1" t="n">
        <v>300</v>
      </c>
      <c r="P13" s="1" t="n">
        <v>260</v>
      </c>
      <c r="Q13" s="1" t="n">
        <v>255</v>
      </c>
      <c r="R13" s="29" t="n">
        <f aca="false">AVERAGE(O13:Q13)</f>
        <v>271.666666666667</v>
      </c>
      <c r="S13" s="23" t="n">
        <v>1.18</v>
      </c>
      <c r="T13" s="30" t="n">
        <v>1.97101449275362</v>
      </c>
      <c r="U13" s="1" t="s">
        <v>205</v>
      </c>
      <c r="V13" s="1" t="s">
        <v>205</v>
      </c>
      <c r="W13" s="1" t="s">
        <v>205</v>
      </c>
    </row>
    <row r="14" customFormat="false" ht="13.8" hidden="false" customHeight="false" outlineLevel="0" collapsed="false">
      <c r="A14" s="23" t="s">
        <v>17</v>
      </c>
      <c r="B14" s="27" t="n">
        <v>42828</v>
      </c>
      <c r="C14" s="23" t="s">
        <v>267</v>
      </c>
      <c r="D14" s="23" t="s">
        <v>267</v>
      </c>
      <c r="E14" s="23" t="s">
        <v>267</v>
      </c>
      <c r="F14" s="23" t="s">
        <v>20</v>
      </c>
      <c r="G14" s="28" t="n">
        <v>1</v>
      </c>
      <c r="H14" s="28" t="n">
        <v>3</v>
      </c>
      <c r="I14" s="28" t="n">
        <v>3</v>
      </c>
      <c r="J14" s="23" t="s">
        <v>349</v>
      </c>
      <c r="K14" s="1" t="n">
        <v>30</v>
      </c>
      <c r="L14" s="1" t="n">
        <v>50</v>
      </c>
      <c r="M14" s="1" t="n">
        <v>39</v>
      </c>
      <c r="N14" s="1" t="n">
        <v>44</v>
      </c>
      <c r="O14" s="1" t="n">
        <v>300</v>
      </c>
      <c r="P14" s="1" t="n">
        <v>260</v>
      </c>
      <c r="Q14" s="1" t="n">
        <v>255</v>
      </c>
      <c r="R14" s="29" t="n">
        <f aca="false">AVERAGE(O14:Q14)</f>
        <v>271.666666666667</v>
      </c>
      <c r="S14" s="23" t="n">
        <v>1.14</v>
      </c>
      <c r="T14" s="30" t="n">
        <v>2.46859903381643</v>
      </c>
      <c r="U14" s="1" t="s">
        <v>205</v>
      </c>
      <c r="V14" s="1" t="s">
        <v>205</v>
      </c>
      <c r="W14" s="1" t="s">
        <v>205</v>
      </c>
    </row>
    <row r="15" customFormat="false" ht="13.8" hidden="false" customHeight="false" outlineLevel="0" collapsed="false">
      <c r="A15" s="23" t="s">
        <v>17</v>
      </c>
      <c r="B15" s="27" t="n">
        <v>42828</v>
      </c>
      <c r="C15" s="23" t="s">
        <v>267</v>
      </c>
      <c r="D15" s="23" t="s">
        <v>267</v>
      </c>
      <c r="E15" s="23" t="s">
        <v>267</v>
      </c>
      <c r="F15" s="23" t="s">
        <v>20</v>
      </c>
      <c r="G15" s="28" t="n">
        <v>1</v>
      </c>
      <c r="H15" s="28" t="n">
        <v>3</v>
      </c>
      <c r="I15" s="28" t="n">
        <v>4</v>
      </c>
      <c r="J15" s="23" t="s">
        <v>350</v>
      </c>
      <c r="K15" s="1" t="n">
        <v>50</v>
      </c>
      <c r="L15" s="1" t="n">
        <v>100</v>
      </c>
      <c r="M15" s="1" t="n">
        <v>80</v>
      </c>
      <c r="N15" s="1" t="n">
        <v>85</v>
      </c>
      <c r="O15" s="1" t="n">
        <v>300</v>
      </c>
      <c r="P15" s="1" t="n">
        <v>260</v>
      </c>
      <c r="Q15" s="1" t="n">
        <v>255</v>
      </c>
      <c r="R15" s="29" t="n">
        <f aca="false">AVERAGE(O15:Q15)</f>
        <v>271.666666666667</v>
      </c>
      <c r="S15" s="23" t="n">
        <v>0.99</v>
      </c>
      <c r="T15" s="30" t="n">
        <v>4.47826086956522</v>
      </c>
      <c r="U15" s="1" t="s">
        <v>205</v>
      </c>
      <c r="V15" s="1" t="s">
        <v>205</v>
      </c>
      <c r="W15" s="1" t="s">
        <v>205</v>
      </c>
    </row>
    <row r="16" customFormat="false" ht="13.8" hidden="false" customHeight="false" outlineLevel="0" collapsed="false">
      <c r="A16" s="23" t="s">
        <v>17</v>
      </c>
      <c r="B16" s="27" t="n">
        <v>42828</v>
      </c>
      <c r="C16" s="23" t="s">
        <v>267</v>
      </c>
      <c r="D16" s="23" t="s">
        <v>267</v>
      </c>
      <c r="E16" s="23" t="s">
        <v>267</v>
      </c>
      <c r="F16" s="23" t="s">
        <v>20</v>
      </c>
      <c r="G16" s="28" t="n">
        <v>1</v>
      </c>
      <c r="H16" s="28" t="n">
        <v>3</v>
      </c>
      <c r="I16" s="28" t="n">
        <v>5</v>
      </c>
      <c r="J16" s="23" t="s">
        <v>351</v>
      </c>
      <c r="K16" s="1" t="n">
        <v>100</v>
      </c>
      <c r="L16" s="1" t="n">
        <v>272</v>
      </c>
      <c r="M16" s="1" t="n">
        <v>118</v>
      </c>
      <c r="N16" s="1" t="n">
        <v>123</v>
      </c>
      <c r="O16" s="1" t="n">
        <v>300</v>
      </c>
      <c r="P16" s="1" t="n">
        <v>260</v>
      </c>
      <c r="Q16" s="1" t="n">
        <v>255</v>
      </c>
      <c r="R16" s="29" t="n">
        <f aca="false">AVERAGE(O16:Q16)</f>
        <v>271.666666666667</v>
      </c>
      <c r="S16" s="23" t="n">
        <v>1.05</v>
      </c>
      <c r="T16" s="30" t="n">
        <v>3.53140096618357</v>
      </c>
      <c r="U16" s="1" t="s">
        <v>205</v>
      </c>
      <c r="V16" s="1" t="s">
        <v>205</v>
      </c>
      <c r="W16" s="1" t="s">
        <v>205</v>
      </c>
    </row>
    <row r="17" customFormat="false" ht="13.8" hidden="false" customHeight="false" outlineLevel="0" collapsed="false">
      <c r="A17" s="14" t="s">
        <v>17</v>
      </c>
      <c r="B17" s="36" t="n">
        <v>42150</v>
      </c>
      <c r="C17" s="15" t="s">
        <v>19</v>
      </c>
      <c r="D17" s="15" t="s">
        <v>19</v>
      </c>
      <c r="E17" s="15" t="s">
        <v>19</v>
      </c>
      <c r="F17" s="23" t="s">
        <v>20</v>
      </c>
      <c r="G17" s="29" t="n">
        <v>1</v>
      </c>
      <c r="H17" s="29" t="n">
        <v>4</v>
      </c>
      <c r="I17" s="29" t="n">
        <v>1</v>
      </c>
      <c r="J17" s="14" t="s">
        <v>347</v>
      </c>
      <c r="K17" s="15" t="n">
        <v>0</v>
      </c>
      <c r="L17" s="15" t="n">
        <v>15</v>
      </c>
      <c r="M17" s="33" t="n">
        <v>5</v>
      </c>
      <c r="N17" s="33" t="n">
        <v>10</v>
      </c>
      <c r="O17" s="14" t="n">
        <v>275</v>
      </c>
      <c r="P17" s="14" t="n">
        <v>196</v>
      </c>
      <c r="Q17" s="14" t="n">
        <v>220</v>
      </c>
      <c r="R17" s="29" t="n">
        <f aca="false">AVERAGE(O17:Q17)</f>
        <v>230.333333333333</v>
      </c>
      <c r="S17" s="34" t="n">
        <v>1.33623686691379</v>
      </c>
      <c r="T17" s="35" t="n">
        <v>0.94</v>
      </c>
      <c r="U17" s="14" t="n">
        <v>31</v>
      </c>
      <c r="V17" s="14" t="s">
        <v>359</v>
      </c>
      <c r="W17" s="14" t="s">
        <v>360</v>
      </c>
    </row>
    <row r="18" customFormat="false" ht="13.8" hidden="false" customHeight="false" outlineLevel="0" collapsed="false">
      <c r="A18" s="14" t="s">
        <v>17</v>
      </c>
      <c r="B18" s="36" t="n">
        <v>42150</v>
      </c>
      <c r="C18" s="15" t="s">
        <v>19</v>
      </c>
      <c r="D18" s="15" t="s">
        <v>19</v>
      </c>
      <c r="E18" s="15" t="s">
        <v>19</v>
      </c>
      <c r="F18" s="23" t="s">
        <v>20</v>
      </c>
      <c r="G18" s="29" t="n">
        <v>1</v>
      </c>
      <c r="H18" s="29" t="n">
        <v>4</v>
      </c>
      <c r="I18" s="29" t="n">
        <v>2</v>
      </c>
      <c r="J18" s="14" t="s">
        <v>348</v>
      </c>
      <c r="K18" s="15" t="n">
        <v>15</v>
      </c>
      <c r="L18" s="15" t="n">
        <v>30</v>
      </c>
      <c r="M18" s="33" t="n">
        <v>25</v>
      </c>
      <c r="N18" s="33" t="n">
        <v>30</v>
      </c>
      <c r="O18" s="14" t="n">
        <v>275</v>
      </c>
      <c r="P18" s="14" t="n">
        <v>196</v>
      </c>
      <c r="Q18" s="14" t="n">
        <v>220</v>
      </c>
      <c r="R18" s="29" t="n">
        <f aca="false">AVERAGE(O18:Q18)</f>
        <v>230.333333333333</v>
      </c>
      <c r="S18" s="34" t="n">
        <v>1.32610578133065</v>
      </c>
      <c r="T18" s="35" t="n">
        <v>0.91</v>
      </c>
      <c r="U18" s="14" t="n">
        <v>31</v>
      </c>
      <c r="V18" s="14" t="s">
        <v>359</v>
      </c>
      <c r="W18" s="14" t="s">
        <v>360</v>
      </c>
    </row>
    <row r="19" customFormat="false" ht="13.8" hidden="false" customHeight="false" outlineLevel="0" collapsed="false">
      <c r="A19" s="14" t="s">
        <v>17</v>
      </c>
      <c r="B19" s="36" t="n">
        <v>42150</v>
      </c>
      <c r="C19" s="15" t="s">
        <v>19</v>
      </c>
      <c r="D19" s="15" t="s">
        <v>19</v>
      </c>
      <c r="E19" s="15" t="s">
        <v>19</v>
      </c>
      <c r="F19" s="23" t="s">
        <v>20</v>
      </c>
      <c r="G19" s="29" t="n">
        <v>1</v>
      </c>
      <c r="H19" s="29" t="n">
        <v>4</v>
      </c>
      <c r="I19" s="29" t="n">
        <v>3</v>
      </c>
      <c r="J19" s="14" t="s">
        <v>349</v>
      </c>
      <c r="K19" s="15" t="n">
        <v>30</v>
      </c>
      <c r="L19" s="15" t="n">
        <v>50</v>
      </c>
      <c r="M19" s="33" t="n">
        <v>35</v>
      </c>
      <c r="N19" s="33" t="n">
        <v>40</v>
      </c>
      <c r="O19" s="14" t="n">
        <v>275</v>
      </c>
      <c r="P19" s="14" t="n">
        <v>196</v>
      </c>
      <c r="Q19" s="14" t="n">
        <v>220</v>
      </c>
      <c r="R19" s="29" t="n">
        <f aca="false">AVERAGE(O19:Q19)</f>
        <v>230.333333333333</v>
      </c>
      <c r="S19" s="34" t="n">
        <v>1.49876080826867</v>
      </c>
      <c r="T19" s="35" t="n">
        <v>1.01</v>
      </c>
      <c r="U19" s="14" t="n">
        <v>31</v>
      </c>
      <c r="V19" s="14" t="s">
        <v>359</v>
      </c>
      <c r="W19" s="14" t="s">
        <v>360</v>
      </c>
    </row>
    <row r="20" customFormat="false" ht="13.8" hidden="false" customHeight="false" outlineLevel="0" collapsed="false">
      <c r="A20" s="14" t="s">
        <v>17</v>
      </c>
      <c r="B20" s="36" t="n">
        <v>42150</v>
      </c>
      <c r="C20" s="15" t="s">
        <v>19</v>
      </c>
      <c r="D20" s="15" t="s">
        <v>19</v>
      </c>
      <c r="E20" s="15" t="s">
        <v>19</v>
      </c>
      <c r="F20" s="23" t="s">
        <v>20</v>
      </c>
      <c r="G20" s="29" t="n">
        <v>1</v>
      </c>
      <c r="H20" s="29" t="n">
        <v>4</v>
      </c>
      <c r="I20" s="29" t="n">
        <v>4</v>
      </c>
      <c r="J20" s="37" t="s">
        <v>361</v>
      </c>
      <c r="K20" s="37" t="n">
        <v>50</v>
      </c>
      <c r="L20" s="37" t="n">
        <v>93</v>
      </c>
      <c r="M20" s="33" t="n">
        <v>65</v>
      </c>
      <c r="N20" s="33" t="n">
        <v>70</v>
      </c>
      <c r="O20" s="14" t="n">
        <v>275</v>
      </c>
      <c r="P20" s="14" t="n">
        <v>196</v>
      </c>
      <c r="Q20" s="14" t="n">
        <v>220</v>
      </c>
      <c r="R20" s="29" t="n">
        <f aca="false">AVERAGE(O20:Q20)</f>
        <v>230.333333333333</v>
      </c>
      <c r="S20" s="34" t="n">
        <v>1.22927393175701</v>
      </c>
      <c r="T20" s="35" t="n">
        <v>1.81</v>
      </c>
      <c r="U20" s="14" t="n">
        <v>31</v>
      </c>
      <c r="V20" s="14" t="s">
        <v>359</v>
      </c>
      <c r="W20" s="14" t="s">
        <v>360</v>
      </c>
    </row>
    <row r="21" customFormat="false" ht="13.8" hidden="false" customHeight="false" outlineLevel="0" collapsed="false">
      <c r="A21" s="14" t="s">
        <v>17</v>
      </c>
      <c r="B21" s="36" t="n">
        <v>42150</v>
      </c>
      <c r="C21" s="15" t="s">
        <v>19</v>
      </c>
      <c r="D21" s="15" t="s">
        <v>19</v>
      </c>
      <c r="E21" s="15" t="s">
        <v>19</v>
      </c>
      <c r="F21" s="23" t="s">
        <v>20</v>
      </c>
      <c r="G21" s="29" t="n">
        <v>1</v>
      </c>
      <c r="H21" s="29" t="n">
        <v>4</v>
      </c>
      <c r="I21" s="29" t="n">
        <v>5</v>
      </c>
      <c r="J21" s="37" t="s">
        <v>362</v>
      </c>
      <c r="K21" s="37" t="n">
        <v>93</v>
      </c>
      <c r="L21" s="37" t="n">
        <v>173</v>
      </c>
      <c r="M21" s="33" t="n">
        <v>130</v>
      </c>
      <c r="N21" s="33" t="n">
        <v>135</v>
      </c>
      <c r="O21" s="14" t="n">
        <v>275</v>
      </c>
      <c r="P21" s="14" t="n">
        <v>196</v>
      </c>
      <c r="Q21" s="14" t="n">
        <v>220</v>
      </c>
      <c r="R21" s="29" t="n">
        <f aca="false">AVERAGE(O21:Q21)</f>
        <v>230.333333333333</v>
      </c>
      <c r="S21" s="34" t="n">
        <v>1.08957159371574</v>
      </c>
      <c r="T21" s="35" t="n">
        <v>1.65</v>
      </c>
      <c r="U21" s="14" t="n">
        <v>31</v>
      </c>
      <c r="V21" s="14" t="s">
        <v>359</v>
      </c>
      <c r="W21" s="14" t="s">
        <v>360</v>
      </c>
    </row>
    <row r="22" customFormat="false" ht="13.8" hidden="false" customHeight="false" outlineLevel="0" collapsed="false">
      <c r="A22" s="23" t="s">
        <v>17</v>
      </c>
      <c r="B22" s="12" t="n">
        <v>42827</v>
      </c>
      <c r="C22" s="23" t="s">
        <v>267</v>
      </c>
      <c r="D22" s="23" t="s">
        <v>267</v>
      </c>
      <c r="E22" s="23" t="s">
        <v>267</v>
      </c>
      <c r="F22" s="23" t="s">
        <v>20</v>
      </c>
      <c r="G22" s="28" t="n">
        <v>2</v>
      </c>
      <c r="H22" s="28" t="n">
        <v>1</v>
      </c>
      <c r="I22" s="28" t="n">
        <v>1</v>
      </c>
      <c r="J22" s="23" t="s">
        <v>347</v>
      </c>
      <c r="K22" s="1" t="n">
        <v>0</v>
      </c>
      <c r="L22" s="1" t="n">
        <v>15</v>
      </c>
      <c r="M22" s="1" t="n">
        <v>5</v>
      </c>
      <c r="N22" s="1" t="n">
        <v>10</v>
      </c>
      <c r="O22" s="1" t="n">
        <v>220</v>
      </c>
      <c r="P22" s="1" t="n">
        <v>250</v>
      </c>
      <c r="Q22" s="1" t="n">
        <v>300</v>
      </c>
      <c r="R22" s="29" t="n">
        <f aca="false">AVERAGE(O22:Q22)</f>
        <v>256.666666666667</v>
      </c>
      <c r="S22" s="23" t="n">
        <v>0.32</v>
      </c>
      <c r="T22" s="30" t="n">
        <v>6.33816425120773</v>
      </c>
      <c r="U22" s="1" t="s">
        <v>205</v>
      </c>
      <c r="V22" s="1" t="s">
        <v>205</v>
      </c>
      <c r="W22" s="1" t="s">
        <v>205</v>
      </c>
    </row>
    <row r="23" customFormat="false" ht="13.8" hidden="false" customHeight="false" outlineLevel="0" collapsed="false">
      <c r="A23" s="23" t="s">
        <v>17</v>
      </c>
      <c r="B23" s="12" t="n">
        <v>42827</v>
      </c>
      <c r="C23" s="23" t="s">
        <v>267</v>
      </c>
      <c r="D23" s="23" t="s">
        <v>267</v>
      </c>
      <c r="E23" s="23" t="s">
        <v>267</v>
      </c>
      <c r="F23" s="23" t="s">
        <v>20</v>
      </c>
      <c r="G23" s="28" t="n">
        <v>2</v>
      </c>
      <c r="H23" s="28" t="n">
        <v>1</v>
      </c>
      <c r="I23" s="28" t="n">
        <v>2</v>
      </c>
      <c r="J23" s="23" t="s">
        <v>348</v>
      </c>
      <c r="K23" s="1" t="n">
        <v>15</v>
      </c>
      <c r="L23" s="1" t="n">
        <v>30</v>
      </c>
      <c r="M23" s="1" t="n">
        <v>20</v>
      </c>
      <c r="N23" s="1" t="n">
        <v>25</v>
      </c>
      <c r="O23" s="1" t="n">
        <v>220</v>
      </c>
      <c r="P23" s="1" t="n">
        <v>250</v>
      </c>
      <c r="Q23" s="1" t="n">
        <v>300</v>
      </c>
      <c r="R23" s="29" t="n">
        <f aca="false">AVERAGE(O23:Q23)</f>
        <v>256.666666666667</v>
      </c>
      <c r="S23" s="23" t="n">
        <v>0.71</v>
      </c>
      <c r="T23" s="30" t="n">
        <v>4.40579710144928</v>
      </c>
      <c r="U23" s="1" t="s">
        <v>205</v>
      </c>
      <c r="V23" s="1" t="s">
        <v>205</v>
      </c>
      <c r="W23" s="1" t="s">
        <v>205</v>
      </c>
    </row>
    <row r="24" customFormat="false" ht="13.8" hidden="false" customHeight="false" outlineLevel="0" collapsed="false">
      <c r="A24" s="23" t="s">
        <v>17</v>
      </c>
      <c r="B24" s="12" t="n">
        <v>42827</v>
      </c>
      <c r="C24" s="23" t="s">
        <v>267</v>
      </c>
      <c r="D24" s="23" t="s">
        <v>267</v>
      </c>
      <c r="E24" s="23" t="s">
        <v>267</v>
      </c>
      <c r="F24" s="23" t="s">
        <v>20</v>
      </c>
      <c r="G24" s="28" t="n">
        <v>2</v>
      </c>
      <c r="H24" s="28" t="n">
        <v>1</v>
      </c>
      <c r="I24" s="28" t="n">
        <v>3</v>
      </c>
      <c r="J24" s="23" t="s">
        <v>349</v>
      </c>
      <c r="K24" s="1" t="n">
        <v>30</v>
      </c>
      <c r="L24" s="1" t="n">
        <v>50</v>
      </c>
      <c r="M24" s="1" t="n">
        <v>44</v>
      </c>
      <c r="N24" s="1" t="n">
        <v>49</v>
      </c>
      <c r="O24" s="1" t="n">
        <v>220</v>
      </c>
      <c r="P24" s="1" t="n">
        <v>250</v>
      </c>
      <c r="Q24" s="1" t="n">
        <v>300</v>
      </c>
      <c r="R24" s="29" t="n">
        <f aca="false">AVERAGE(O24:Q24)</f>
        <v>256.666666666667</v>
      </c>
      <c r="S24" s="23" t="n">
        <v>0.7</v>
      </c>
      <c r="T24" s="30" t="n">
        <v>4.85507246376812</v>
      </c>
      <c r="U24" s="1" t="s">
        <v>205</v>
      </c>
      <c r="V24" s="1" t="s">
        <v>205</v>
      </c>
      <c r="W24" s="1" t="s">
        <v>205</v>
      </c>
    </row>
    <row r="25" customFormat="false" ht="13.8" hidden="false" customHeight="false" outlineLevel="0" collapsed="false">
      <c r="A25" s="23" t="s">
        <v>17</v>
      </c>
      <c r="B25" s="12" t="n">
        <v>42827</v>
      </c>
      <c r="C25" s="23" t="s">
        <v>267</v>
      </c>
      <c r="D25" s="23" t="s">
        <v>267</v>
      </c>
      <c r="E25" s="23" t="s">
        <v>267</v>
      </c>
      <c r="F25" s="23" t="s">
        <v>20</v>
      </c>
      <c r="G25" s="28" t="n">
        <v>2</v>
      </c>
      <c r="H25" s="28" t="n">
        <v>1</v>
      </c>
      <c r="I25" s="28" t="n">
        <v>4</v>
      </c>
      <c r="J25" s="23" t="s">
        <v>350</v>
      </c>
      <c r="K25" s="1" t="n">
        <v>50</v>
      </c>
      <c r="L25" s="1" t="n">
        <v>100</v>
      </c>
      <c r="M25" s="1" t="n">
        <v>78</v>
      </c>
      <c r="N25" s="1" t="n">
        <v>83</v>
      </c>
      <c r="O25" s="1" t="n">
        <v>220</v>
      </c>
      <c r="P25" s="1" t="n">
        <v>250</v>
      </c>
      <c r="Q25" s="1" t="n">
        <v>300</v>
      </c>
      <c r="R25" s="29" t="n">
        <f aca="false">AVERAGE(O25:Q25)</f>
        <v>256.666666666667</v>
      </c>
      <c r="S25" s="23" t="n">
        <v>0.63</v>
      </c>
      <c r="T25" s="30" t="n">
        <v>4.66666666666667</v>
      </c>
      <c r="U25" s="1" t="s">
        <v>205</v>
      </c>
      <c r="V25" s="1" t="s">
        <v>205</v>
      </c>
      <c r="W25" s="1" t="s">
        <v>205</v>
      </c>
    </row>
    <row r="26" customFormat="false" ht="13.8" hidden="false" customHeight="false" outlineLevel="0" collapsed="false">
      <c r="A26" s="23" t="s">
        <v>17</v>
      </c>
      <c r="B26" s="12" t="n">
        <v>42827</v>
      </c>
      <c r="C26" s="23" t="s">
        <v>267</v>
      </c>
      <c r="D26" s="23" t="s">
        <v>267</v>
      </c>
      <c r="E26" s="23" t="s">
        <v>267</v>
      </c>
      <c r="F26" s="23" t="s">
        <v>20</v>
      </c>
      <c r="G26" s="28" t="n">
        <v>2</v>
      </c>
      <c r="H26" s="28" t="n">
        <v>1</v>
      </c>
      <c r="I26" s="28" t="n">
        <v>5</v>
      </c>
      <c r="J26" s="23" t="s">
        <v>351</v>
      </c>
      <c r="K26" s="1" t="n">
        <v>100</v>
      </c>
      <c r="L26" s="1" t="n">
        <v>250</v>
      </c>
      <c r="M26" s="1" t="n">
        <v>102</v>
      </c>
      <c r="N26" s="1" t="n">
        <v>107</v>
      </c>
      <c r="O26" s="1" t="n">
        <v>220</v>
      </c>
      <c r="P26" s="1" t="n">
        <v>250</v>
      </c>
      <c r="Q26" s="1" t="n">
        <v>300</v>
      </c>
      <c r="R26" s="29" t="n">
        <f aca="false">AVERAGE(O26:Q26)</f>
        <v>256.666666666667</v>
      </c>
      <c r="S26" s="23" t="n">
        <v>0.86</v>
      </c>
      <c r="T26" s="30" t="n">
        <v>6.28502415458937</v>
      </c>
      <c r="U26" s="1" t="s">
        <v>205</v>
      </c>
      <c r="V26" s="1" t="s">
        <v>205</v>
      </c>
      <c r="W26" s="1" t="s">
        <v>205</v>
      </c>
    </row>
    <row r="27" customFormat="false" ht="13.8" hidden="false" customHeight="false" outlineLevel="0" collapsed="false">
      <c r="A27" s="15" t="s">
        <v>17</v>
      </c>
      <c r="B27" s="31" t="n">
        <v>42151</v>
      </c>
      <c r="C27" s="15" t="s">
        <v>19</v>
      </c>
      <c r="D27" s="15" t="s">
        <v>19</v>
      </c>
      <c r="E27" s="15" t="s">
        <v>19</v>
      </c>
      <c r="F27" s="23" t="s">
        <v>20</v>
      </c>
      <c r="G27" s="32" t="n">
        <v>2</v>
      </c>
      <c r="H27" s="32" t="n">
        <v>2</v>
      </c>
      <c r="I27" s="32" t="n">
        <v>1</v>
      </c>
      <c r="J27" s="15" t="s">
        <v>347</v>
      </c>
      <c r="K27" s="15" t="n">
        <v>0</v>
      </c>
      <c r="L27" s="15" t="n">
        <v>15</v>
      </c>
      <c r="M27" s="33" t="n">
        <v>10</v>
      </c>
      <c r="N27" s="33" t="n">
        <v>15</v>
      </c>
      <c r="O27" s="15" t="n">
        <v>300</v>
      </c>
      <c r="P27" s="15" t="n">
        <v>300</v>
      </c>
      <c r="Q27" s="15" t="n">
        <v>300</v>
      </c>
      <c r="R27" s="29" t="n">
        <f aca="false">AVERAGE(O27:Q27)</f>
        <v>300</v>
      </c>
      <c r="S27" s="34" t="n">
        <v>0.634845815541725</v>
      </c>
      <c r="T27" s="35" t="n">
        <v>4.7</v>
      </c>
      <c r="U27" s="15" t="n">
        <v>36</v>
      </c>
      <c r="V27" s="15" t="s">
        <v>363</v>
      </c>
      <c r="W27" s="15" t="s">
        <v>364</v>
      </c>
    </row>
    <row r="28" customFormat="false" ht="13.8" hidden="false" customHeight="false" outlineLevel="0" collapsed="false">
      <c r="A28" s="15" t="s">
        <v>17</v>
      </c>
      <c r="B28" s="31" t="n">
        <v>42151</v>
      </c>
      <c r="C28" s="15" t="s">
        <v>19</v>
      </c>
      <c r="D28" s="15" t="s">
        <v>19</v>
      </c>
      <c r="E28" s="15" t="s">
        <v>19</v>
      </c>
      <c r="F28" s="23" t="s">
        <v>20</v>
      </c>
      <c r="G28" s="32" t="n">
        <v>2</v>
      </c>
      <c r="H28" s="32" t="n">
        <v>2</v>
      </c>
      <c r="I28" s="32" t="n">
        <v>2</v>
      </c>
      <c r="J28" s="15" t="s">
        <v>348</v>
      </c>
      <c r="K28" s="15" t="n">
        <v>15</v>
      </c>
      <c r="L28" s="15" t="n">
        <v>30</v>
      </c>
      <c r="M28" s="33" t="n">
        <v>25</v>
      </c>
      <c r="N28" s="33" t="n">
        <v>30</v>
      </c>
      <c r="O28" s="15" t="n">
        <v>300</v>
      </c>
      <c r="P28" s="15" t="n">
        <v>300</v>
      </c>
      <c r="Q28" s="15" t="n">
        <v>300</v>
      </c>
      <c r="R28" s="29" t="n">
        <f aca="false">AVERAGE(O28:Q28)</f>
        <v>300</v>
      </c>
      <c r="S28" s="34" t="n">
        <v>0.685927815482005</v>
      </c>
      <c r="T28" s="35" t="n">
        <v>4.06</v>
      </c>
      <c r="U28" s="15" t="n">
        <v>36</v>
      </c>
      <c r="V28" s="15" t="s">
        <v>365</v>
      </c>
      <c r="W28" s="15" t="s">
        <v>364</v>
      </c>
    </row>
    <row r="29" customFormat="false" ht="13.8" hidden="false" customHeight="false" outlineLevel="0" collapsed="false">
      <c r="A29" s="15" t="s">
        <v>17</v>
      </c>
      <c r="B29" s="31" t="n">
        <v>42151</v>
      </c>
      <c r="C29" s="15" t="s">
        <v>19</v>
      </c>
      <c r="D29" s="15" t="s">
        <v>19</v>
      </c>
      <c r="E29" s="15" t="s">
        <v>19</v>
      </c>
      <c r="F29" s="23" t="s">
        <v>20</v>
      </c>
      <c r="G29" s="32" t="n">
        <v>2</v>
      </c>
      <c r="H29" s="32" t="n">
        <v>2</v>
      </c>
      <c r="I29" s="32" t="n">
        <v>3</v>
      </c>
      <c r="J29" s="15" t="s">
        <v>349</v>
      </c>
      <c r="K29" s="15" t="n">
        <v>30</v>
      </c>
      <c r="L29" s="15" t="n">
        <v>50</v>
      </c>
      <c r="M29" s="33" t="n">
        <v>35</v>
      </c>
      <c r="N29" s="33" t="n">
        <v>40</v>
      </c>
      <c r="O29" s="15" t="n">
        <v>300</v>
      </c>
      <c r="P29" s="15" t="n">
        <v>300</v>
      </c>
      <c r="Q29" s="15" t="n">
        <v>300</v>
      </c>
      <c r="R29" s="29" t="n">
        <f aca="false">AVERAGE(O29:Q29)</f>
        <v>300</v>
      </c>
      <c r="S29" s="34" t="n">
        <v>0.745754541925632</v>
      </c>
      <c r="T29" s="35" t="n">
        <v>3.95</v>
      </c>
      <c r="U29" s="15" t="n">
        <v>36</v>
      </c>
      <c r="V29" s="15" t="s">
        <v>365</v>
      </c>
      <c r="W29" s="15" t="s">
        <v>364</v>
      </c>
    </row>
    <row r="30" customFormat="false" ht="13.8" hidden="false" customHeight="false" outlineLevel="0" collapsed="false">
      <c r="A30" s="15" t="s">
        <v>17</v>
      </c>
      <c r="B30" s="31" t="n">
        <v>42151</v>
      </c>
      <c r="C30" s="15" t="s">
        <v>19</v>
      </c>
      <c r="D30" s="15" t="s">
        <v>19</v>
      </c>
      <c r="E30" s="15" t="s">
        <v>19</v>
      </c>
      <c r="F30" s="23" t="s">
        <v>20</v>
      </c>
      <c r="G30" s="32" t="n">
        <v>2</v>
      </c>
      <c r="H30" s="32" t="n">
        <v>2</v>
      </c>
      <c r="I30" s="32" t="n">
        <v>4</v>
      </c>
      <c r="J30" s="15" t="s">
        <v>366</v>
      </c>
      <c r="K30" s="15" t="n">
        <v>50</v>
      </c>
      <c r="L30" s="15" t="n">
        <v>95</v>
      </c>
      <c r="M30" s="33" t="n">
        <v>46</v>
      </c>
      <c r="N30" s="33" t="n">
        <v>51</v>
      </c>
      <c r="O30" s="15" t="n">
        <v>300</v>
      </c>
      <c r="P30" s="15" t="n">
        <v>300</v>
      </c>
      <c r="Q30" s="15" t="n">
        <v>300</v>
      </c>
      <c r="R30" s="29" t="n">
        <f aca="false">AVERAGE(O30:Q30)</f>
        <v>300</v>
      </c>
      <c r="S30" s="34" t="n">
        <v>0.745967827937908</v>
      </c>
      <c r="T30" s="35" t="n">
        <v>4.09</v>
      </c>
      <c r="U30" s="15" t="n">
        <v>36</v>
      </c>
      <c r="V30" s="15" t="s">
        <v>365</v>
      </c>
      <c r="W30" s="15" t="s">
        <v>364</v>
      </c>
    </row>
    <row r="31" customFormat="false" ht="13.8" hidden="false" customHeight="false" outlineLevel="0" collapsed="false">
      <c r="A31" s="15" t="s">
        <v>17</v>
      </c>
      <c r="B31" s="31" t="n">
        <v>42151</v>
      </c>
      <c r="C31" s="15" t="s">
        <v>19</v>
      </c>
      <c r="D31" s="15" t="s">
        <v>19</v>
      </c>
      <c r="E31" s="15" t="s">
        <v>19</v>
      </c>
      <c r="F31" s="23" t="s">
        <v>20</v>
      </c>
      <c r="G31" s="32" t="n">
        <v>2</v>
      </c>
      <c r="H31" s="32" t="n">
        <v>2</v>
      </c>
      <c r="I31" s="32" t="n">
        <v>5</v>
      </c>
      <c r="J31" s="15" t="s">
        <v>367</v>
      </c>
      <c r="K31" s="15" t="n">
        <v>95</v>
      </c>
      <c r="L31" s="15" t="n">
        <v>196</v>
      </c>
      <c r="M31" s="33" t="n">
        <v>107</v>
      </c>
      <c r="N31" s="33" t="n">
        <v>112</v>
      </c>
      <c r="O31" s="15" t="n">
        <v>300</v>
      </c>
      <c r="P31" s="15" t="n">
        <v>300</v>
      </c>
      <c r="Q31" s="15" t="n">
        <v>300</v>
      </c>
      <c r="R31" s="29" t="n">
        <f aca="false">AVERAGE(O31:Q31)</f>
        <v>300</v>
      </c>
      <c r="S31" s="34" t="n">
        <v>0.673343940757677</v>
      </c>
      <c r="T31" s="35" t="n">
        <v>5.26</v>
      </c>
      <c r="U31" s="15" t="n">
        <v>36</v>
      </c>
      <c r="V31" s="15" t="s">
        <v>365</v>
      </c>
      <c r="W31" s="15" t="s">
        <v>364</v>
      </c>
    </row>
    <row r="32" customFormat="false" ht="13.8" hidden="false" customHeight="false" outlineLevel="0" collapsed="false">
      <c r="A32" s="23" t="s">
        <v>17</v>
      </c>
      <c r="B32" s="12" t="n">
        <v>42827</v>
      </c>
      <c r="C32" s="23" t="s">
        <v>267</v>
      </c>
      <c r="D32" s="23" t="s">
        <v>267</v>
      </c>
      <c r="E32" s="23" t="s">
        <v>267</v>
      </c>
      <c r="F32" s="23" t="s">
        <v>20</v>
      </c>
      <c r="G32" s="28" t="n">
        <v>2</v>
      </c>
      <c r="H32" s="28" t="n">
        <v>3</v>
      </c>
      <c r="I32" s="28" t="n">
        <v>1</v>
      </c>
      <c r="J32" s="23" t="s">
        <v>347</v>
      </c>
      <c r="K32" s="1" t="n">
        <v>0</v>
      </c>
      <c r="L32" s="1" t="n">
        <v>15</v>
      </c>
      <c r="M32" s="1" t="n">
        <v>7</v>
      </c>
      <c r="N32" s="1" t="n">
        <v>12</v>
      </c>
      <c r="O32" s="1" t="n">
        <v>300</v>
      </c>
      <c r="P32" s="1" t="n">
        <v>290</v>
      </c>
      <c r="Q32" s="1" t="n">
        <v>230</v>
      </c>
      <c r="R32" s="29" t="n">
        <f aca="false">AVERAGE(O32:Q32)</f>
        <v>273.333333333333</v>
      </c>
      <c r="S32" s="23" t="n">
        <v>0.59</v>
      </c>
      <c r="T32" s="30" t="n">
        <v>4.94202898550725</v>
      </c>
      <c r="U32" s="1" t="s">
        <v>205</v>
      </c>
      <c r="V32" s="1" t="s">
        <v>205</v>
      </c>
      <c r="W32" s="1" t="s">
        <v>205</v>
      </c>
    </row>
    <row r="33" customFormat="false" ht="13.8" hidden="false" customHeight="false" outlineLevel="0" collapsed="false">
      <c r="A33" s="23" t="s">
        <v>17</v>
      </c>
      <c r="B33" s="12" t="n">
        <v>42827</v>
      </c>
      <c r="C33" s="23" t="s">
        <v>267</v>
      </c>
      <c r="D33" s="23" t="s">
        <v>267</v>
      </c>
      <c r="E33" s="23" t="s">
        <v>267</v>
      </c>
      <c r="F33" s="23" t="s">
        <v>20</v>
      </c>
      <c r="G33" s="28" t="n">
        <v>2</v>
      </c>
      <c r="H33" s="28" t="n">
        <v>3</v>
      </c>
      <c r="I33" s="28" t="n">
        <v>2</v>
      </c>
      <c r="J33" s="23" t="s">
        <v>348</v>
      </c>
      <c r="K33" s="1" t="n">
        <v>15</v>
      </c>
      <c r="L33" s="1" t="n">
        <v>30</v>
      </c>
      <c r="M33" s="1" t="n">
        <v>25</v>
      </c>
      <c r="N33" s="1" t="n">
        <v>30</v>
      </c>
      <c r="O33" s="1" t="n">
        <v>300</v>
      </c>
      <c r="P33" s="1" t="n">
        <v>290</v>
      </c>
      <c r="Q33" s="1" t="n">
        <v>230</v>
      </c>
      <c r="R33" s="29" t="n">
        <f aca="false">AVERAGE(O33:Q33)</f>
        <v>273.333333333333</v>
      </c>
      <c r="S33" s="23" t="n">
        <v>0.54</v>
      </c>
      <c r="T33" s="30" t="n">
        <v>4.14975845410628</v>
      </c>
      <c r="U33" s="1" t="s">
        <v>205</v>
      </c>
      <c r="V33" s="1" t="s">
        <v>205</v>
      </c>
      <c r="W33" s="1" t="s">
        <v>205</v>
      </c>
    </row>
    <row r="34" customFormat="false" ht="13.8" hidden="false" customHeight="false" outlineLevel="0" collapsed="false">
      <c r="A34" s="23" t="s">
        <v>17</v>
      </c>
      <c r="B34" s="12" t="n">
        <v>42827</v>
      </c>
      <c r="C34" s="23" t="s">
        <v>267</v>
      </c>
      <c r="D34" s="23" t="s">
        <v>267</v>
      </c>
      <c r="E34" s="23" t="s">
        <v>267</v>
      </c>
      <c r="F34" s="23" t="s">
        <v>20</v>
      </c>
      <c r="G34" s="28" t="n">
        <v>2</v>
      </c>
      <c r="H34" s="28" t="n">
        <v>3</v>
      </c>
      <c r="I34" s="28" t="n">
        <v>3</v>
      </c>
      <c r="J34" s="23" t="s">
        <v>349</v>
      </c>
      <c r="K34" s="1" t="n">
        <v>30</v>
      </c>
      <c r="L34" s="1" t="n">
        <v>50</v>
      </c>
      <c r="M34" s="1" t="n">
        <v>38</v>
      </c>
      <c r="N34" s="1" t="n">
        <v>43</v>
      </c>
      <c r="O34" s="1" t="n">
        <v>300</v>
      </c>
      <c r="P34" s="1" t="n">
        <v>290</v>
      </c>
      <c r="Q34" s="1" t="n">
        <v>230</v>
      </c>
      <c r="R34" s="29" t="n">
        <f aca="false">AVERAGE(O34:Q34)</f>
        <v>273.333333333333</v>
      </c>
      <c r="S34" s="23" t="n">
        <v>0.57</v>
      </c>
      <c r="T34" s="30" t="n">
        <v>4.81642512077295</v>
      </c>
      <c r="U34" s="1" t="s">
        <v>205</v>
      </c>
      <c r="V34" s="1" t="s">
        <v>205</v>
      </c>
      <c r="W34" s="1" t="s">
        <v>205</v>
      </c>
    </row>
    <row r="35" customFormat="false" ht="13.8" hidden="false" customHeight="false" outlineLevel="0" collapsed="false">
      <c r="A35" s="23" t="s">
        <v>17</v>
      </c>
      <c r="B35" s="12" t="n">
        <v>42827</v>
      </c>
      <c r="C35" s="23" t="s">
        <v>267</v>
      </c>
      <c r="D35" s="23" t="s">
        <v>267</v>
      </c>
      <c r="E35" s="23" t="s">
        <v>267</v>
      </c>
      <c r="F35" s="23" t="s">
        <v>20</v>
      </c>
      <c r="G35" s="28" t="n">
        <v>2</v>
      </c>
      <c r="H35" s="28" t="n">
        <v>3</v>
      </c>
      <c r="I35" s="28" t="n">
        <v>4</v>
      </c>
      <c r="J35" s="23" t="s">
        <v>350</v>
      </c>
      <c r="K35" s="1" t="n">
        <v>50</v>
      </c>
      <c r="L35" s="1" t="n">
        <v>100</v>
      </c>
      <c r="M35" s="1" t="n">
        <v>58</v>
      </c>
      <c r="N35" s="1" t="n">
        <v>63</v>
      </c>
      <c r="O35" s="1" t="n">
        <v>300</v>
      </c>
      <c r="P35" s="1" t="n">
        <v>290</v>
      </c>
      <c r="Q35" s="1" t="n">
        <v>230</v>
      </c>
      <c r="R35" s="29" t="n">
        <f aca="false">AVERAGE(O35:Q35)</f>
        <v>273.333333333333</v>
      </c>
      <c r="S35" s="23" t="n">
        <v>0.61</v>
      </c>
      <c r="T35" s="30" t="n">
        <v>4.94685990338164</v>
      </c>
      <c r="U35" s="1" t="s">
        <v>205</v>
      </c>
      <c r="V35" s="1" t="s">
        <v>205</v>
      </c>
      <c r="W35" s="1" t="s">
        <v>205</v>
      </c>
    </row>
    <row r="36" customFormat="false" ht="13.8" hidden="false" customHeight="false" outlineLevel="0" collapsed="false">
      <c r="A36" s="23" t="s">
        <v>17</v>
      </c>
      <c r="B36" s="12" t="n">
        <v>42827</v>
      </c>
      <c r="C36" s="23" t="s">
        <v>267</v>
      </c>
      <c r="D36" s="23" t="s">
        <v>267</v>
      </c>
      <c r="E36" s="23" t="s">
        <v>267</v>
      </c>
      <c r="F36" s="23" t="s">
        <v>20</v>
      </c>
      <c r="G36" s="28" t="n">
        <v>2</v>
      </c>
      <c r="H36" s="28" t="n">
        <v>3</v>
      </c>
      <c r="I36" s="28" t="n">
        <v>5</v>
      </c>
      <c r="J36" s="23" t="s">
        <v>351</v>
      </c>
      <c r="K36" s="1" t="n">
        <v>100</v>
      </c>
      <c r="L36" s="1" t="n">
        <v>273</v>
      </c>
      <c r="M36" s="1" t="n">
        <v>115</v>
      </c>
      <c r="N36" s="1" t="n">
        <v>120</v>
      </c>
      <c r="O36" s="1" t="n">
        <v>300</v>
      </c>
      <c r="P36" s="1" t="n">
        <v>290</v>
      </c>
      <c r="Q36" s="1" t="n">
        <v>230</v>
      </c>
      <c r="R36" s="29" t="n">
        <f aca="false">AVERAGE(O36:Q36)</f>
        <v>273.333333333333</v>
      </c>
      <c r="S36" s="23" t="n">
        <v>0.66</v>
      </c>
      <c r="T36" s="30" t="n">
        <v>5.04347826086957</v>
      </c>
      <c r="U36" s="1" t="s">
        <v>205</v>
      </c>
      <c r="V36" s="1" t="s">
        <v>205</v>
      </c>
      <c r="W36" s="1" t="s">
        <v>205</v>
      </c>
    </row>
    <row r="37" customFormat="false" ht="13.8" hidden="false" customHeight="false" outlineLevel="0" collapsed="false">
      <c r="A37" s="15" t="s">
        <v>17</v>
      </c>
      <c r="B37" s="31" t="n">
        <v>42151</v>
      </c>
      <c r="C37" s="15" t="s">
        <v>19</v>
      </c>
      <c r="D37" s="15" t="s">
        <v>19</v>
      </c>
      <c r="E37" s="15" t="s">
        <v>19</v>
      </c>
      <c r="F37" s="23" t="s">
        <v>20</v>
      </c>
      <c r="G37" s="32" t="n">
        <v>2</v>
      </c>
      <c r="H37" s="32" t="n">
        <v>4</v>
      </c>
      <c r="I37" s="32" t="n">
        <v>1</v>
      </c>
      <c r="J37" s="15" t="s">
        <v>347</v>
      </c>
      <c r="K37" s="15" t="n">
        <v>0</v>
      </c>
      <c r="L37" s="15" t="n">
        <v>15</v>
      </c>
      <c r="M37" s="33" t="n">
        <v>10</v>
      </c>
      <c r="N37" s="33" t="n">
        <v>15</v>
      </c>
      <c r="O37" s="15" t="n">
        <v>300</v>
      </c>
      <c r="P37" s="15" t="n">
        <v>300</v>
      </c>
      <c r="Q37" s="15" t="n">
        <v>300</v>
      </c>
      <c r="R37" s="29" t="n">
        <f aca="false">AVERAGE(O37:Q37)</f>
        <v>300</v>
      </c>
      <c r="S37" s="34" t="n">
        <v>0.721866508550636</v>
      </c>
      <c r="T37" s="35" t="n">
        <v>3.94</v>
      </c>
      <c r="U37" s="15" t="n">
        <v>20</v>
      </c>
      <c r="V37" s="15" t="s">
        <v>368</v>
      </c>
      <c r="W37" s="15" t="s">
        <v>369</v>
      </c>
    </row>
    <row r="38" customFormat="false" ht="13.8" hidden="false" customHeight="false" outlineLevel="0" collapsed="false">
      <c r="A38" s="15" t="s">
        <v>17</v>
      </c>
      <c r="B38" s="31" t="n">
        <v>42151</v>
      </c>
      <c r="C38" s="15" t="s">
        <v>19</v>
      </c>
      <c r="D38" s="15" t="s">
        <v>19</v>
      </c>
      <c r="E38" s="15" t="s">
        <v>19</v>
      </c>
      <c r="F38" s="23" t="s">
        <v>20</v>
      </c>
      <c r="G38" s="32" t="n">
        <v>2</v>
      </c>
      <c r="H38" s="32" t="n">
        <v>4</v>
      </c>
      <c r="I38" s="32" t="n">
        <v>2</v>
      </c>
      <c r="J38" s="15" t="s">
        <v>348</v>
      </c>
      <c r="K38" s="15" t="n">
        <v>15</v>
      </c>
      <c r="L38" s="15" t="n">
        <v>30</v>
      </c>
      <c r="M38" s="33" t="n">
        <v>25</v>
      </c>
      <c r="N38" s="33" t="n">
        <v>30</v>
      </c>
      <c r="O38" s="15" t="n">
        <v>300</v>
      </c>
      <c r="P38" s="15" t="n">
        <v>300</v>
      </c>
      <c r="Q38" s="15" t="n">
        <v>300</v>
      </c>
      <c r="R38" s="29" t="n">
        <f aca="false">AVERAGE(O38:Q38)</f>
        <v>300</v>
      </c>
      <c r="S38" s="34" t="n">
        <v>0.768149573214689</v>
      </c>
      <c r="T38" s="35" t="n">
        <v>3.55</v>
      </c>
      <c r="U38" s="15" t="n">
        <v>20</v>
      </c>
      <c r="V38" s="15" t="s">
        <v>368</v>
      </c>
      <c r="W38" s="15" t="s">
        <v>369</v>
      </c>
    </row>
    <row r="39" customFormat="false" ht="13.8" hidden="false" customHeight="false" outlineLevel="0" collapsed="false">
      <c r="A39" s="15" t="s">
        <v>17</v>
      </c>
      <c r="B39" s="31" t="n">
        <v>42151</v>
      </c>
      <c r="C39" s="15" t="s">
        <v>19</v>
      </c>
      <c r="D39" s="15" t="s">
        <v>19</v>
      </c>
      <c r="E39" s="15" t="s">
        <v>19</v>
      </c>
      <c r="F39" s="23" t="s">
        <v>20</v>
      </c>
      <c r="G39" s="32" t="n">
        <v>2</v>
      </c>
      <c r="H39" s="32" t="n">
        <v>4</v>
      </c>
      <c r="I39" s="32" t="n">
        <v>3</v>
      </c>
      <c r="J39" s="15" t="s">
        <v>349</v>
      </c>
      <c r="K39" s="15" t="n">
        <v>30</v>
      </c>
      <c r="L39" s="15" t="n">
        <v>50</v>
      </c>
      <c r="M39" s="33" t="n">
        <v>35</v>
      </c>
      <c r="N39" s="33" t="n">
        <v>40</v>
      </c>
      <c r="O39" s="15" t="n">
        <v>300</v>
      </c>
      <c r="P39" s="15" t="n">
        <v>300</v>
      </c>
      <c r="Q39" s="15" t="n">
        <v>300</v>
      </c>
      <c r="R39" s="29" t="n">
        <f aca="false">AVERAGE(O39:Q39)</f>
        <v>300</v>
      </c>
      <c r="S39" s="34" t="n">
        <v>0.772308650454086</v>
      </c>
      <c r="T39" s="35" t="n">
        <v>4.05</v>
      </c>
      <c r="U39" s="15" t="n">
        <v>20</v>
      </c>
      <c r="V39" s="15" t="s">
        <v>368</v>
      </c>
      <c r="W39" s="15" t="s">
        <v>369</v>
      </c>
    </row>
    <row r="40" customFormat="false" ht="13.8" hidden="false" customHeight="false" outlineLevel="0" collapsed="false">
      <c r="A40" s="15" t="s">
        <v>17</v>
      </c>
      <c r="B40" s="31" t="n">
        <v>42151</v>
      </c>
      <c r="C40" s="15" t="s">
        <v>19</v>
      </c>
      <c r="D40" s="15" t="s">
        <v>19</v>
      </c>
      <c r="E40" s="15" t="s">
        <v>19</v>
      </c>
      <c r="F40" s="23" t="s">
        <v>20</v>
      </c>
      <c r="G40" s="32" t="n">
        <v>2</v>
      </c>
      <c r="H40" s="32" t="n">
        <v>4</v>
      </c>
      <c r="I40" s="32" t="n">
        <v>4</v>
      </c>
      <c r="J40" s="15" t="s">
        <v>370</v>
      </c>
      <c r="K40" s="15" t="n">
        <v>50</v>
      </c>
      <c r="L40" s="15" t="n">
        <v>96</v>
      </c>
      <c r="M40" s="33" t="n">
        <v>71</v>
      </c>
      <c r="N40" s="33" t="n">
        <v>76</v>
      </c>
      <c r="O40" s="15" t="n">
        <v>300</v>
      </c>
      <c r="P40" s="15" t="n">
        <v>300</v>
      </c>
      <c r="Q40" s="15" t="n">
        <v>300</v>
      </c>
      <c r="R40" s="29" t="n">
        <f aca="false">AVERAGE(O40:Q40)</f>
        <v>300</v>
      </c>
      <c r="S40" s="34" t="n">
        <v>0.731037807078536</v>
      </c>
      <c r="T40" s="35" t="n">
        <v>5.37</v>
      </c>
      <c r="U40" s="15" t="n">
        <v>20</v>
      </c>
      <c r="V40" s="15" t="s">
        <v>368</v>
      </c>
      <c r="W40" s="15" t="s">
        <v>369</v>
      </c>
    </row>
    <row r="41" customFormat="false" ht="13.8" hidden="false" customHeight="false" outlineLevel="0" collapsed="false">
      <c r="A41" s="15" t="s">
        <v>17</v>
      </c>
      <c r="B41" s="31" t="n">
        <v>42151</v>
      </c>
      <c r="C41" s="15" t="s">
        <v>19</v>
      </c>
      <c r="D41" s="15" t="s">
        <v>19</v>
      </c>
      <c r="E41" s="15" t="s">
        <v>19</v>
      </c>
      <c r="F41" s="23" t="s">
        <v>20</v>
      </c>
      <c r="G41" s="32" t="n">
        <v>2</v>
      </c>
      <c r="H41" s="32" t="n">
        <v>4</v>
      </c>
      <c r="I41" s="32" t="n">
        <v>5</v>
      </c>
      <c r="J41" s="15" t="s">
        <v>371</v>
      </c>
      <c r="K41" s="15" t="n">
        <v>96</v>
      </c>
      <c r="L41" s="15" t="n">
        <v>187</v>
      </c>
      <c r="M41" s="33" t="n">
        <v>130</v>
      </c>
      <c r="N41" s="33" t="n">
        <v>135</v>
      </c>
      <c r="O41" s="15" t="n">
        <v>300</v>
      </c>
      <c r="P41" s="15" t="n">
        <v>300</v>
      </c>
      <c r="Q41" s="15" t="n">
        <v>300</v>
      </c>
      <c r="R41" s="29" t="n">
        <f aca="false">AVERAGE(O41:Q41)</f>
        <v>300</v>
      </c>
      <c r="S41" s="34" t="n">
        <v>0.785319097202967</v>
      </c>
      <c r="T41" s="35" t="n">
        <v>4.83</v>
      </c>
      <c r="U41" s="15" t="n">
        <v>20</v>
      </c>
      <c r="V41" s="15" t="s">
        <v>368</v>
      </c>
      <c r="W41" s="15" t="s">
        <v>369</v>
      </c>
    </row>
    <row r="42" customFormat="false" ht="13.8" hidden="false" customHeight="false" outlineLevel="0" collapsed="false">
      <c r="A42" s="15" t="s">
        <v>17</v>
      </c>
      <c r="B42" s="31" t="n">
        <v>42152</v>
      </c>
      <c r="C42" s="15" t="s">
        <v>19</v>
      </c>
      <c r="D42" s="15" t="s">
        <v>19</v>
      </c>
      <c r="E42" s="15" t="s">
        <v>19</v>
      </c>
      <c r="F42" s="23" t="s">
        <v>20</v>
      </c>
      <c r="G42" s="32" t="n">
        <v>3</v>
      </c>
      <c r="H42" s="32" t="n">
        <v>1</v>
      </c>
      <c r="I42" s="32" t="n">
        <v>1</v>
      </c>
      <c r="J42" s="15" t="s">
        <v>347</v>
      </c>
      <c r="K42" s="15" t="n">
        <v>0</v>
      </c>
      <c r="L42" s="15" t="n">
        <v>15</v>
      </c>
      <c r="M42" s="33" t="n">
        <v>10</v>
      </c>
      <c r="N42" s="33" t="n">
        <v>15</v>
      </c>
      <c r="O42" s="15" t="n">
        <v>300</v>
      </c>
      <c r="P42" s="15" t="n">
        <v>300</v>
      </c>
      <c r="Q42" s="15" t="n">
        <v>300</v>
      </c>
      <c r="R42" s="29" t="n">
        <f aca="false">AVERAGE(O42:Q42)</f>
        <v>300</v>
      </c>
      <c r="S42" s="34" t="n">
        <v>0.73338395321358</v>
      </c>
      <c r="T42" s="35" t="n">
        <v>5.33</v>
      </c>
      <c r="U42" s="15" t="n">
        <v>34</v>
      </c>
      <c r="V42" s="15" t="s">
        <v>372</v>
      </c>
      <c r="W42" s="15" t="s">
        <v>373</v>
      </c>
    </row>
    <row r="43" customFormat="false" ht="13.8" hidden="false" customHeight="false" outlineLevel="0" collapsed="false">
      <c r="A43" s="15" t="s">
        <v>17</v>
      </c>
      <c r="B43" s="31" t="n">
        <v>42152</v>
      </c>
      <c r="C43" s="15" t="s">
        <v>19</v>
      </c>
      <c r="D43" s="15" t="s">
        <v>19</v>
      </c>
      <c r="E43" s="15" t="s">
        <v>19</v>
      </c>
      <c r="F43" s="23" t="s">
        <v>20</v>
      </c>
      <c r="G43" s="32" t="n">
        <v>3</v>
      </c>
      <c r="H43" s="32" t="n">
        <v>1</v>
      </c>
      <c r="I43" s="32" t="n">
        <v>2</v>
      </c>
      <c r="J43" s="15" t="s">
        <v>348</v>
      </c>
      <c r="K43" s="15" t="n">
        <v>15</v>
      </c>
      <c r="L43" s="15" t="n">
        <v>30</v>
      </c>
      <c r="M43" s="33" t="n">
        <v>18</v>
      </c>
      <c r="N43" s="33" t="n">
        <v>23</v>
      </c>
      <c r="O43" s="15" t="n">
        <v>300</v>
      </c>
      <c r="P43" s="15" t="n">
        <v>300</v>
      </c>
      <c r="Q43" s="15" t="n">
        <v>300</v>
      </c>
      <c r="R43" s="29" t="n">
        <f aca="false">AVERAGE(O43:Q43)</f>
        <v>300</v>
      </c>
      <c r="S43" s="34" t="n">
        <v>0.642950684008242</v>
      </c>
      <c r="T43" s="35" t="n">
        <v>4.91</v>
      </c>
      <c r="U43" s="15" t="n">
        <v>34</v>
      </c>
      <c r="V43" s="15" t="s">
        <v>372</v>
      </c>
      <c r="W43" s="15" t="s">
        <v>373</v>
      </c>
    </row>
    <row r="44" customFormat="false" ht="13.8" hidden="false" customHeight="false" outlineLevel="0" collapsed="false">
      <c r="A44" s="15" t="s">
        <v>17</v>
      </c>
      <c r="B44" s="31" t="n">
        <v>42152</v>
      </c>
      <c r="C44" s="15" t="s">
        <v>19</v>
      </c>
      <c r="D44" s="15" t="s">
        <v>19</v>
      </c>
      <c r="E44" s="15" t="s">
        <v>19</v>
      </c>
      <c r="F44" s="23" t="s">
        <v>20</v>
      </c>
      <c r="G44" s="32" t="n">
        <v>3</v>
      </c>
      <c r="H44" s="32" t="n">
        <v>1</v>
      </c>
      <c r="I44" s="32" t="n">
        <v>3</v>
      </c>
      <c r="J44" s="15" t="s">
        <v>349</v>
      </c>
      <c r="K44" s="15" t="n">
        <v>30</v>
      </c>
      <c r="L44" s="15" t="n">
        <v>50</v>
      </c>
      <c r="M44" s="33" t="n">
        <v>45</v>
      </c>
      <c r="N44" s="33" t="n">
        <v>50</v>
      </c>
      <c r="O44" s="15" t="n">
        <v>300</v>
      </c>
      <c r="P44" s="15" t="n">
        <v>300</v>
      </c>
      <c r="Q44" s="15" t="n">
        <v>300</v>
      </c>
      <c r="R44" s="29" t="n">
        <f aca="false">AVERAGE(O44:Q44)</f>
        <v>300</v>
      </c>
      <c r="S44" s="34" t="n">
        <v>0.637191961676769</v>
      </c>
      <c r="T44" s="35" t="n">
        <v>8.62</v>
      </c>
      <c r="U44" s="15" t="n">
        <v>34</v>
      </c>
      <c r="V44" s="15" t="s">
        <v>374</v>
      </c>
      <c r="W44" s="15" t="s">
        <v>373</v>
      </c>
    </row>
    <row r="45" customFormat="false" ht="13.8" hidden="false" customHeight="false" outlineLevel="0" collapsed="false">
      <c r="A45" s="15" t="s">
        <v>17</v>
      </c>
      <c r="B45" s="31" t="n">
        <v>42152</v>
      </c>
      <c r="C45" s="15" t="s">
        <v>19</v>
      </c>
      <c r="D45" s="15" t="s">
        <v>19</v>
      </c>
      <c r="E45" s="15" t="s">
        <v>19</v>
      </c>
      <c r="F45" s="23" t="s">
        <v>20</v>
      </c>
      <c r="G45" s="32" t="n">
        <v>3</v>
      </c>
      <c r="H45" s="32" t="n">
        <v>1</v>
      </c>
      <c r="I45" s="32" t="n">
        <v>4</v>
      </c>
      <c r="J45" s="15" t="s">
        <v>375</v>
      </c>
      <c r="K45" s="15" t="n">
        <v>50</v>
      </c>
      <c r="L45" s="15" t="n">
        <v>80</v>
      </c>
      <c r="M45" s="33" t="n">
        <v>70</v>
      </c>
      <c r="N45" s="33" t="n">
        <v>75</v>
      </c>
      <c r="O45" s="15" t="n">
        <v>300</v>
      </c>
      <c r="P45" s="15" t="n">
        <v>300</v>
      </c>
      <c r="Q45" s="15" t="n">
        <v>300</v>
      </c>
      <c r="R45" s="29" t="n">
        <f aca="false">AVERAGE(O45:Q45)</f>
        <v>300</v>
      </c>
      <c r="S45" s="34" t="n">
        <v>0.60967806609307</v>
      </c>
      <c r="T45" s="35" t="n">
        <v>5.5</v>
      </c>
      <c r="U45" s="15" t="n">
        <v>34</v>
      </c>
      <c r="V45" s="15" t="s">
        <v>374</v>
      </c>
      <c r="W45" s="15" t="s">
        <v>373</v>
      </c>
    </row>
    <row r="46" customFormat="false" ht="13.8" hidden="false" customHeight="false" outlineLevel="0" collapsed="false">
      <c r="A46" s="15" t="s">
        <v>17</v>
      </c>
      <c r="B46" s="31" t="n">
        <v>42152</v>
      </c>
      <c r="C46" s="15" t="s">
        <v>19</v>
      </c>
      <c r="D46" s="15" t="s">
        <v>19</v>
      </c>
      <c r="E46" s="15" t="s">
        <v>19</v>
      </c>
      <c r="F46" s="23" t="s">
        <v>20</v>
      </c>
      <c r="G46" s="32" t="n">
        <v>3</v>
      </c>
      <c r="H46" s="32" t="n">
        <v>1</v>
      </c>
      <c r="I46" s="32" t="n">
        <v>5</v>
      </c>
      <c r="J46" s="15" t="s">
        <v>376</v>
      </c>
      <c r="K46" s="15" t="n">
        <v>80</v>
      </c>
      <c r="L46" s="15" t="n">
        <v>169</v>
      </c>
      <c r="M46" s="33" t="n">
        <v>105</v>
      </c>
      <c r="N46" s="33" t="n">
        <v>110</v>
      </c>
      <c r="O46" s="15" t="n">
        <v>300</v>
      </c>
      <c r="P46" s="15" t="n">
        <v>300</v>
      </c>
      <c r="Q46" s="15" t="n">
        <v>300</v>
      </c>
      <c r="R46" s="29" t="n">
        <f aca="false">AVERAGE(O46:Q46)</f>
        <v>300</v>
      </c>
      <c r="S46" s="34" t="n">
        <v>0.666732074377098</v>
      </c>
      <c r="T46" s="35" t="n">
        <v>7.36</v>
      </c>
      <c r="U46" s="15" t="n">
        <v>34</v>
      </c>
      <c r="V46" s="15" t="s">
        <v>374</v>
      </c>
      <c r="W46" s="15" t="s">
        <v>373</v>
      </c>
    </row>
    <row r="47" customFormat="false" ht="13.8" hidden="false" customHeight="false" outlineLevel="0" collapsed="false">
      <c r="A47" s="15" t="s">
        <v>17</v>
      </c>
      <c r="B47" s="31" t="n">
        <v>42152</v>
      </c>
      <c r="C47" s="15" t="s">
        <v>19</v>
      </c>
      <c r="D47" s="15" t="s">
        <v>19</v>
      </c>
      <c r="E47" s="15" t="s">
        <v>19</v>
      </c>
      <c r="F47" s="23" t="s">
        <v>20</v>
      </c>
      <c r="G47" s="32" t="n">
        <v>3</v>
      </c>
      <c r="H47" s="32" t="n">
        <v>2</v>
      </c>
      <c r="I47" s="32" t="n">
        <v>1</v>
      </c>
      <c r="J47" s="15" t="s">
        <v>347</v>
      </c>
      <c r="K47" s="15" t="n">
        <v>0</v>
      </c>
      <c r="L47" s="15" t="n">
        <v>15</v>
      </c>
      <c r="M47" s="33" t="n">
        <v>10</v>
      </c>
      <c r="N47" s="33" t="n">
        <v>15</v>
      </c>
      <c r="O47" s="15" t="n">
        <v>300</v>
      </c>
      <c r="P47" s="15" t="n">
        <v>300</v>
      </c>
      <c r="Q47" s="15" t="n">
        <v>300</v>
      </c>
      <c r="R47" s="29" t="n">
        <f aca="false">AVERAGE(O47:Q47)</f>
        <v>300</v>
      </c>
      <c r="S47" s="34" t="n">
        <v>0.52191087204119</v>
      </c>
      <c r="T47" s="35" t="n">
        <v>8.03</v>
      </c>
      <c r="U47" s="15" t="n">
        <v>29</v>
      </c>
      <c r="V47" s="15" t="s">
        <v>377</v>
      </c>
      <c r="W47" s="14" t="s">
        <v>378</v>
      </c>
    </row>
    <row r="48" customFormat="false" ht="13.8" hidden="false" customHeight="false" outlineLevel="0" collapsed="false">
      <c r="A48" s="15" t="s">
        <v>17</v>
      </c>
      <c r="B48" s="31" t="n">
        <v>42152</v>
      </c>
      <c r="C48" s="15" t="s">
        <v>19</v>
      </c>
      <c r="D48" s="15" t="s">
        <v>19</v>
      </c>
      <c r="E48" s="15" t="s">
        <v>19</v>
      </c>
      <c r="F48" s="23" t="s">
        <v>20</v>
      </c>
      <c r="G48" s="32" t="n">
        <v>3</v>
      </c>
      <c r="H48" s="32" t="n">
        <v>2</v>
      </c>
      <c r="I48" s="32" t="n">
        <v>2</v>
      </c>
      <c r="J48" s="15" t="s">
        <v>348</v>
      </c>
      <c r="K48" s="15" t="n">
        <v>15</v>
      </c>
      <c r="L48" s="15" t="n">
        <v>30</v>
      </c>
      <c r="M48" s="33" t="n">
        <v>25</v>
      </c>
      <c r="N48" s="33" t="n">
        <v>30</v>
      </c>
      <c r="O48" s="15" t="n">
        <v>300</v>
      </c>
      <c r="P48" s="15" t="n">
        <v>300</v>
      </c>
      <c r="Q48" s="15" t="n">
        <v>300</v>
      </c>
      <c r="R48" s="29" t="n">
        <f aca="false">AVERAGE(O48:Q48)</f>
        <v>300</v>
      </c>
      <c r="S48" s="34" t="n">
        <v>0.502608487930145</v>
      </c>
      <c r="T48" s="35" t="n">
        <v>7.99</v>
      </c>
      <c r="U48" s="15" t="n">
        <v>29</v>
      </c>
      <c r="V48" s="15" t="s">
        <v>377</v>
      </c>
      <c r="W48" s="14" t="s">
        <v>378</v>
      </c>
    </row>
    <row r="49" customFormat="false" ht="13.8" hidden="false" customHeight="false" outlineLevel="0" collapsed="false">
      <c r="A49" s="15" t="s">
        <v>17</v>
      </c>
      <c r="B49" s="31" t="n">
        <v>42152</v>
      </c>
      <c r="C49" s="15" t="s">
        <v>19</v>
      </c>
      <c r="D49" s="15" t="s">
        <v>19</v>
      </c>
      <c r="E49" s="15" t="s">
        <v>19</v>
      </c>
      <c r="F49" s="23" t="s">
        <v>20</v>
      </c>
      <c r="G49" s="32" t="n">
        <v>3</v>
      </c>
      <c r="H49" s="32" t="n">
        <v>2</v>
      </c>
      <c r="I49" s="32" t="n">
        <v>3</v>
      </c>
      <c r="J49" s="15" t="s">
        <v>349</v>
      </c>
      <c r="K49" s="15" t="n">
        <v>30</v>
      </c>
      <c r="L49" s="15" t="n">
        <v>50</v>
      </c>
      <c r="M49" s="33" t="n">
        <v>45</v>
      </c>
      <c r="N49" s="33" t="n">
        <v>50</v>
      </c>
      <c r="O49" s="15" t="n">
        <v>300</v>
      </c>
      <c r="P49" s="15" t="n">
        <v>300</v>
      </c>
      <c r="Q49" s="15" t="n">
        <v>300</v>
      </c>
      <c r="R49" s="29" t="n">
        <f aca="false">AVERAGE(O49:Q49)</f>
        <v>300</v>
      </c>
      <c r="S49" s="34" t="n">
        <v>0.488638254126018</v>
      </c>
      <c r="T49" s="35" t="n">
        <v>8.72</v>
      </c>
      <c r="U49" s="15" t="n">
        <v>29</v>
      </c>
      <c r="V49" s="15" t="s">
        <v>377</v>
      </c>
      <c r="W49" s="14" t="s">
        <v>378</v>
      </c>
    </row>
    <row r="50" customFormat="false" ht="13.8" hidden="false" customHeight="false" outlineLevel="0" collapsed="false">
      <c r="A50" s="15" t="s">
        <v>17</v>
      </c>
      <c r="B50" s="31" t="n">
        <v>42152</v>
      </c>
      <c r="C50" s="15" t="s">
        <v>19</v>
      </c>
      <c r="D50" s="15" t="s">
        <v>19</v>
      </c>
      <c r="E50" s="15" t="s">
        <v>19</v>
      </c>
      <c r="F50" s="23" t="s">
        <v>20</v>
      </c>
      <c r="G50" s="32" t="n">
        <v>3</v>
      </c>
      <c r="H50" s="32" t="n">
        <v>2</v>
      </c>
      <c r="I50" s="32" t="n">
        <v>4</v>
      </c>
      <c r="J50" s="15" t="s">
        <v>379</v>
      </c>
      <c r="K50" s="15" t="n">
        <v>50</v>
      </c>
      <c r="L50" s="15" t="n">
        <v>82</v>
      </c>
      <c r="M50" s="33" t="n">
        <v>56</v>
      </c>
      <c r="N50" s="33" t="n">
        <v>61</v>
      </c>
      <c r="O50" s="15" t="n">
        <v>300</v>
      </c>
      <c r="P50" s="15" t="n">
        <v>300</v>
      </c>
      <c r="Q50" s="15" t="n">
        <v>300</v>
      </c>
      <c r="R50" s="29" t="n">
        <f aca="false">AVERAGE(O50:Q50)</f>
        <v>300</v>
      </c>
      <c r="S50" s="34" t="n">
        <v>0.463043932652809</v>
      </c>
      <c r="T50" s="35" t="n">
        <v>9.03</v>
      </c>
      <c r="U50" s="15" t="n">
        <v>29</v>
      </c>
      <c r="V50" s="15" t="s">
        <v>377</v>
      </c>
      <c r="W50" s="14" t="s">
        <v>378</v>
      </c>
    </row>
    <row r="51" customFormat="false" ht="13.8" hidden="false" customHeight="false" outlineLevel="0" collapsed="false">
      <c r="A51" s="15" t="s">
        <v>17</v>
      </c>
      <c r="B51" s="31" t="n">
        <v>42152</v>
      </c>
      <c r="C51" s="15" t="s">
        <v>19</v>
      </c>
      <c r="D51" s="15" t="s">
        <v>19</v>
      </c>
      <c r="E51" s="15" t="s">
        <v>19</v>
      </c>
      <c r="F51" s="23" t="s">
        <v>20</v>
      </c>
      <c r="G51" s="32" t="n">
        <v>3</v>
      </c>
      <c r="H51" s="32" t="n">
        <v>2</v>
      </c>
      <c r="I51" s="32" t="n">
        <v>5</v>
      </c>
      <c r="J51" s="15" t="s">
        <v>380</v>
      </c>
      <c r="K51" s="15" t="n">
        <v>82</v>
      </c>
      <c r="L51" s="15" t="n">
        <v>169</v>
      </c>
      <c r="M51" s="33" t="n">
        <v>121</v>
      </c>
      <c r="N51" s="33" t="n">
        <v>126</v>
      </c>
      <c r="O51" s="15" t="n">
        <v>300</v>
      </c>
      <c r="P51" s="15" t="n">
        <v>300</v>
      </c>
      <c r="Q51" s="15" t="n">
        <v>300</v>
      </c>
      <c r="R51" s="29" t="n">
        <f aca="false">AVERAGE(O51:Q51)</f>
        <v>300</v>
      </c>
      <c r="S51" s="34" t="n">
        <v>0.5828040285462</v>
      </c>
      <c r="T51" s="35" t="n">
        <v>7.06</v>
      </c>
      <c r="U51" s="15" t="n">
        <v>29</v>
      </c>
      <c r="V51" s="15" t="s">
        <v>377</v>
      </c>
      <c r="W51" s="14" t="s">
        <v>378</v>
      </c>
    </row>
    <row r="52" customFormat="false" ht="13.8" hidden="false" customHeight="false" outlineLevel="0" collapsed="false">
      <c r="A52" s="23" t="s">
        <v>17</v>
      </c>
      <c r="B52" s="27" t="n">
        <v>42827</v>
      </c>
      <c r="C52" s="23" t="s">
        <v>267</v>
      </c>
      <c r="D52" s="23" t="s">
        <v>267</v>
      </c>
      <c r="E52" s="23" t="s">
        <v>267</v>
      </c>
      <c r="F52" s="23" t="s">
        <v>20</v>
      </c>
      <c r="G52" s="28" t="n">
        <v>3</v>
      </c>
      <c r="H52" s="28" t="n">
        <v>3</v>
      </c>
      <c r="I52" s="28" t="n">
        <v>1</v>
      </c>
      <c r="J52" s="23" t="s">
        <v>347</v>
      </c>
      <c r="K52" s="1" t="n">
        <v>0</v>
      </c>
      <c r="L52" s="1" t="n">
        <v>15</v>
      </c>
      <c r="M52" s="1" t="n">
        <v>6</v>
      </c>
      <c r="N52" s="1" t="n">
        <v>11</v>
      </c>
      <c r="O52" s="1" t="n">
        <v>265</v>
      </c>
      <c r="P52" s="1" t="n">
        <v>290</v>
      </c>
      <c r="Q52" s="1" t="n">
        <v>265</v>
      </c>
      <c r="R52" s="29" t="n">
        <f aca="false">AVERAGE(O52:Q52)</f>
        <v>273.333333333333</v>
      </c>
      <c r="S52" s="23" t="n">
        <v>0.39</v>
      </c>
      <c r="T52" s="30" t="n">
        <v>6.81159420289855</v>
      </c>
      <c r="U52" s="1" t="s">
        <v>205</v>
      </c>
      <c r="V52" s="1" t="s">
        <v>205</v>
      </c>
      <c r="W52" s="1" t="s">
        <v>205</v>
      </c>
    </row>
    <row r="53" customFormat="false" ht="13.8" hidden="false" customHeight="false" outlineLevel="0" collapsed="false">
      <c r="A53" s="23" t="s">
        <v>17</v>
      </c>
      <c r="B53" s="27" t="n">
        <v>42827</v>
      </c>
      <c r="C53" s="23" t="s">
        <v>267</v>
      </c>
      <c r="D53" s="23" t="s">
        <v>267</v>
      </c>
      <c r="E53" s="23" t="s">
        <v>267</v>
      </c>
      <c r="F53" s="23" t="s">
        <v>20</v>
      </c>
      <c r="G53" s="28" t="n">
        <v>3</v>
      </c>
      <c r="H53" s="28" t="n">
        <v>3</v>
      </c>
      <c r="I53" s="28" t="n">
        <v>2</v>
      </c>
      <c r="J53" s="23" t="s">
        <v>348</v>
      </c>
      <c r="K53" s="1" t="n">
        <v>15</v>
      </c>
      <c r="L53" s="1" t="n">
        <v>30</v>
      </c>
      <c r="M53" s="1" t="n">
        <v>25</v>
      </c>
      <c r="N53" s="1" t="n">
        <v>30</v>
      </c>
      <c r="O53" s="1" t="n">
        <v>265</v>
      </c>
      <c r="P53" s="1" t="n">
        <v>290</v>
      </c>
      <c r="Q53" s="1" t="n">
        <v>265</v>
      </c>
      <c r="R53" s="29" t="n">
        <f aca="false">AVERAGE(O53:Q53)</f>
        <v>273.333333333333</v>
      </c>
      <c r="S53" s="23" t="n">
        <v>0.5</v>
      </c>
      <c r="T53" s="30" t="n">
        <v>6.76811594202899</v>
      </c>
      <c r="U53" s="1" t="s">
        <v>205</v>
      </c>
      <c r="V53" s="1" t="s">
        <v>205</v>
      </c>
      <c r="W53" s="1" t="s">
        <v>205</v>
      </c>
    </row>
    <row r="54" customFormat="false" ht="13.8" hidden="false" customHeight="false" outlineLevel="0" collapsed="false">
      <c r="A54" s="23" t="s">
        <v>17</v>
      </c>
      <c r="B54" s="27" t="n">
        <v>42827</v>
      </c>
      <c r="C54" s="23" t="s">
        <v>267</v>
      </c>
      <c r="D54" s="23" t="s">
        <v>267</v>
      </c>
      <c r="E54" s="23" t="s">
        <v>267</v>
      </c>
      <c r="F54" s="23" t="s">
        <v>20</v>
      </c>
      <c r="G54" s="28" t="n">
        <v>3</v>
      </c>
      <c r="H54" s="28" t="n">
        <v>3</v>
      </c>
      <c r="I54" s="28" t="n">
        <v>3</v>
      </c>
      <c r="J54" s="23" t="s">
        <v>349</v>
      </c>
      <c r="K54" s="1" t="n">
        <v>30</v>
      </c>
      <c r="L54" s="1" t="n">
        <v>50</v>
      </c>
      <c r="M54" s="1" t="n">
        <v>40</v>
      </c>
      <c r="N54" s="1" t="n">
        <v>45</v>
      </c>
      <c r="O54" s="1" t="n">
        <v>265</v>
      </c>
      <c r="P54" s="1" t="n">
        <v>290</v>
      </c>
      <c r="Q54" s="1" t="n">
        <v>265</v>
      </c>
      <c r="R54" s="29" t="n">
        <f aca="false">AVERAGE(O54:Q54)</f>
        <v>273.333333333333</v>
      </c>
      <c r="S54" s="23" t="n">
        <v>0.62</v>
      </c>
      <c r="T54" s="30" t="n">
        <v>5.46376811594203</v>
      </c>
      <c r="U54" s="1" t="s">
        <v>205</v>
      </c>
      <c r="V54" s="1" t="s">
        <v>205</v>
      </c>
      <c r="W54" s="1" t="s">
        <v>205</v>
      </c>
    </row>
    <row r="55" customFormat="false" ht="13.8" hidden="false" customHeight="false" outlineLevel="0" collapsed="false">
      <c r="A55" s="23" t="s">
        <v>17</v>
      </c>
      <c r="B55" s="27" t="n">
        <v>42827</v>
      </c>
      <c r="C55" s="23" t="s">
        <v>267</v>
      </c>
      <c r="D55" s="23" t="s">
        <v>267</v>
      </c>
      <c r="E55" s="23" t="s">
        <v>267</v>
      </c>
      <c r="F55" s="23" t="s">
        <v>20</v>
      </c>
      <c r="G55" s="28" t="n">
        <v>3</v>
      </c>
      <c r="H55" s="28" t="n">
        <v>3</v>
      </c>
      <c r="I55" s="28" t="n">
        <v>4</v>
      </c>
      <c r="J55" s="23" t="s">
        <v>350</v>
      </c>
      <c r="K55" s="1" t="n">
        <v>50</v>
      </c>
      <c r="L55" s="1" t="n">
        <v>100</v>
      </c>
      <c r="M55" s="1" t="n">
        <v>60</v>
      </c>
      <c r="N55" s="1" t="n">
        <v>65</v>
      </c>
      <c r="O55" s="1" t="n">
        <v>265</v>
      </c>
      <c r="P55" s="1" t="n">
        <v>290</v>
      </c>
      <c r="Q55" s="1" t="n">
        <v>265</v>
      </c>
      <c r="R55" s="29" t="n">
        <f aca="false">AVERAGE(O55:Q55)</f>
        <v>273.333333333333</v>
      </c>
      <c r="S55" s="23" t="n">
        <v>0.48</v>
      </c>
      <c r="T55" s="30" t="n">
        <v>6.68115942028986</v>
      </c>
      <c r="U55" s="1" t="s">
        <v>205</v>
      </c>
      <c r="V55" s="1" t="s">
        <v>205</v>
      </c>
      <c r="W55" s="1" t="s">
        <v>205</v>
      </c>
    </row>
    <row r="56" customFormat="false" ht="13.8" hidden="false" customHeight="false" outlineLevel="0" collapsed="false">
      <c r="A56" s="23" t="s">
        <v>17</v>
      </c>
      <c r="B56" s="27" t="n">
        <v>42827</v>
      </c>
      <c r="C56" s="23" t="s">
        <v>267</v>
      </c>
      <c r="D56" s="23" t="s">
        <v>267</v>
      </c>
      <c r="E56" s="23" t="s">
        <v>267</v>
      </c>
      <c r="F56" s="23" t="s">
        <v>20</v>
      </c>
      <c r="G56" s="28" t="n">
        <v>3</v>
      </c>
      <c r="H56" s="28" t="n">
        <v>3</v>
      </c>
      <c r="I56" s="28" t="n">
        <v>5</v>
      </c>
      <c r="J56" s="23" t="s">
        <v>351</v>
      </c>
      <c r="K56" s="1" t="n">
        <v>100</v>
      </c>
      <c r="L56" s="1" t="n">
        <v>280</v>
      </c>
      <c r="M56" s="1" t="n">
        <v>106</v>
      </c>
      <c r="N56" s="1" t="n">
        <v>111</v>
      </c>
      <c r="O56" s="1" t="n">
        <v>265</v>
      </c>
      <c r="P56" s="1" t="n">
        <v>290</v>
      </c>
      <c r="Q56" s="1" t="n">
        <v>265</v>
      </c>
      <c r="R56" s="29" t="n">
        <f aca="false">AVERAGE(O56:Q56)</f>
        <v>273.333333333333</v>
      </c>
      <c r="S56" s="23" t="n">
        <v>0.57</v>
      </c>
      <c r="T56" s="30" t="n">
        <v>6.95169082125604</v>
      </c>
      <c r="U56" s="1" t="s">
        <v>205</v>
      </c>
      <c r="V56" s="1" t="s">
        <v>205</v>
      </c>
      <c r="W56" s="1" t="s">
        <v>205</v>
      </c>
    </row>
    <row r="57" customFormat="false" ht="13.8" hidden="false" customHeight="false" outlineLevel="0" collapsed="false">
      <c r="A57" s="23" t="s">
        <v>17</v>
      </c>
      <c r="B57" s="27" t="n">
        <v>42827</v>
      </c>
      <c r="C57" s="23" t="s">
        <v>267</v>
      </c>
      <c r="D57" s="23" t="s">
        <v>267</v>
      </c>
      <c r="E57" s="23" t="s">
        <v>267</v>
      </c>
      <c r="F57" s="23" t="s">
        <v>20</v>
      </c>
      <c r="G57" s="28" t="n">
        <v>3</v>
      </c>
      <c r="H57" s="28" t="n">
        <v>4</v>
      </c>
      <c r="I57" s="28" t="n">
        <v>1</v>
      </c>
      <c r="J57" s="23" t="s">
        <v>347</v>
      </c>
      <c r="K57" s="1" t="n">
        <v>0</v>
      </c>
      <c r="L57" s="1" t="n">
        <v>15</v>
      </c>
      <c r="M57" s="1" t="n">
        <v>8</v>
      </c>
      <c r="N57" s="1" t="n">
        <v>13</v>
      </c>
      <c r="O57" s="1" t="n">
        <v>300</v>
      </c>
      <c r="P57" s="1" t="n">
        <v>280</v>
      </c>
      <c r="Q57" s="1" t="n">
        <v>240</v>
      </c>
      <c r="R57" s="29" t="n">
        <f aca="false">AVERAGE(O57:Q57)</f>
        <v>273.333333333333</v>
      </c>
      <c r="S57" s="23" t="n">
        <v>0.56</v>
      </c>
      <c r="T57" s="30" t="n">
        <v>2.90821256038647</v>
      </c>
      <c r="U57" s="1" t="s">
        <v>205</v>
      </c>
      <c r="V57" s="1" t="s">
        <v>205</v>
      </c>
      <c r="W57" s="1" t="s">
        <v>205</v>
      </c>
    </row>
    <row r="58" customFormat="false" ht="13.8" hidden="false" customHeight="false" outlineLevel="0" collapsed="false">
      <c r="A58" s="23" t="s">
        <v>17</v>
      </c>
      <c r="B58" s="27" t="n">
        <v>42827</v>
      </c>
      <c r="C58" s="23" t="s">
        <v>267</v>
      </c>
      <c r="D58" s="23" t="s">
        <v>267</v>
      </c>
      <c r="E58" s="23" t="s">
        <v>267</v>
      </c>
      <c r="F58" s="23" t="s">
        <v>20</v>
      </c>
      <c r="G58" s="28" t="n">
        <v>3</v>
      </c>
      <c r="H58" s="28" t="n">
        <v>4</v>
      </c>
      <c r="I58" s="28" t="n">
        <v>2</v>
      </c>
      <c r="J58" s="23" t="s">
        <v>348</v>
      </c>
      <c r="K58" s="1" t="n">
        <v>15</v>
      </c>
      <c r="L58" s="1" t="n">
        <v>30</v>
      </c>
      <c r="M58" s="1" t="n">
        <v>20</v>
      </c>
      <c r="N58" s="1" t="n">
        <v>25</v>
      </c>
      <c r="O58" s="1" t="n">
        <v>300</v>
      </c>
      <c r="P58" s="1" t="n">
        <v>280</v>
      </c>
      <c r="Q58" s="1" t="n">
        <v>240</v>
      </c>
      <c r="R58" s="29" t="n">
        <f aca="false">AVERAGE(O58:Q58)</f>
        <v>273.333333333333</v>
      </c>
      <c r="S58" s="23" t="n">
        <v>1.08</v>
      </c>
      <c r="T58" s="30" t="n">
        <v>2.72463768115942</v>
      </c>
      <c r="U58" s="1" t="s">
        <v>205</v>
      </c>
      <c r="V58" s="1" t="s">
        <v>205</v>
      </c>
      <c r="W58" s="1" t="s">
        <v>205</v>
      </c>
    </row>
    <row r="59" customFormat="false" ht="13.8" hidden="false" customHeight="false" outlineLevel="0" collapsed="false">
      <c r="A59" s="23" t="s">
        <v>17</v>
      </c>
      <c r="B59" s="27" t="n">
        <v>42827</v>
      </c>
      <c r="C59" s="23" t="s">
        <v>267</v>
      </c>
      <c r="D59" s="23" t="s">
        <v>267</v>
      </c>
      <c r="E59" s="23" t="s">
        <v>267</v>
      </c>
      <c r="F59" s="23" t="s">
        <v>20</v>
      </c>
      <c r="G59" s="28" t="n">
        <v>3</v>
      </c>
      <c r="H59" s="28" t="n">
        <v>4</v>
      </c>
      <c r="I59" s="28" t="n">
        <v>3</v>
      </c>
      <c r="J59" s="23" t="s">
        <v>349</v>
      </c>
      <c r="K59" s="1" t="n">
        <v>30</v>
      </c>
      <c r="L59" s="1" t="n">
        <v>50</v>
      </c>
      <c r="M59" s="1" t="n">
        <v>40</v>
      </c>
      <c r="N59" s="1" t="n">
        <v>45</v>
      </c>
      <c r="O59" s="1" t="n">
        <v>300</v>
      </c>
      <c r="P59" s="1" t="n">
        <v>280</v>
      </c>
      <c r="Q59" s="1" t="n">
        <v>240</v>
      </c>
      <c r="R59" s="29" t="n">
        <f aca="false">AVERAGE(O59:Q59)</f>
        <v>273.333333333333</v>
      </c>
      <c r="S59" s="23" t="n">
        <v>0.9</v>
      </c>
      <c r="T59" s="30" t="n">
        <v>3.27053140096618</v>
      </c>
      <c r="U59" s="1" t="s">
        <v>205</v>
      </c>
      <c r="V59" s="1" t="s">
        <v>205</v>
      </c>
      <c r="W59" s="1" t="s">
        <v>205</v>
      </c>
    </row>
    <row r="60" customFormat="false" ht="13.8" hidden="false" customHeight="false" outlineLevel="0" collapsed="false">
      <c r="A60" s="23" t="s">
        <v>17</v>
      </c>
      <c r="B60" s="27" t="n">
        <v>42827</v>
      </c>
      <c r="C60" s="23" t="s">
        <v>267</v>
      </c>
      <c r="D60" s="23" t="s">
        <v>267</v>
      </c>
      <c r="E60" s="23" t="s">
        <v>267</v>
      </c>
      <c r="F60" s="23" t="s">
        <v>20</v>
      </c>
      <c r="G60" s="28" t="n">
        <v>3</v>
      </c>
      <c r="H60" s="28" t="n">
        <v>4</v>
      </c>
      <c r="I60" s="28" t="n">
        <v>4</v>
      </c>
      <c r="J60" s="23" t="s">
        <v>350</v>
      </c>
      <c r="K60" s="1" t="n">
        <v>50</v>
      </c>
      <c r="L60" s="1" t="n">
        <v>100</v>
      </c>
      <c r="M60" s="1" t="n">
        <v>73</v>
      </c>
      <c r="N60" s="1" t="n">
        <v>78</v>
      </c>
      <c r="O60" s="1" t="n">
        <v>300</v>
      </c>
      <c r="P60" s="1" t="n">
        <v>280</v>
      </c>
      <c r="Q60" s="1" t="n">
        <v>240</v>
      </c>
      <c r="R60" s="29" t="n">
        <f aca="false">AVERAGE(O60:Q60)</f>
        <v>273.333333333333</v>
      </c>
      <c r="S60" s="23" t="n">
        <v>0.92</v>
      </c>
      <c r="T60" s="30" t="n">
        <v>3.67632850241546</v>
      </c>
      <c r="U60" s="1" t="s">
        <v>205</v>
      </c>
      <c r="V60" s="1" t="s">
        <v>205</v>
      </c>
      <c r="W60" s="1" t="s">
        <v>205</v>
      </c>
    </row>
    <row r="61" customFormat="false" ht="13.8" hidden="false" customHeight="false" outlineLevel="0" collapsed="false">
      <c r="A61" s="23" t="s">
        <v>17</v>
      </c>
      <c r="B61" s="27" t="n">
        <v>42827</v>
      </c>
      <c r="C61" s="23" t="s">
        <v>267</v>
      </c>
      <c r="D61" s="23" t="s">
        <v>267</v>
      </c>
      <c r="E61" s="23" t="s">
        <v>267</v>
      </c>
      <c r="F61" s="23" t="s">
        <v>20</v>
      </c>
      <c r="G61" s="28" t="n">
        <v>3</v>
      </c>
      <c r="H61" s="28" t="n">
        <v>4</v>
      </c>
      <c r="I61" s="28" t="n">
        <v>5</v>
      </c>
      <c r="J61" s="23" t="s">
        <v>351</v>
      </c>
      <c r="K61" s="1" t="n">
        <v>100</v>
      </c>
      <c r="L61" s="1" t="n">
        <v>280</v>
      </c>
      <c r="M61" s="1" t="n">
        <v>110</v>
      </c>
      <c r="N61" s="1" t="n">
        <v>115</v>
      </c>
      <c r="O61" s="1" t="n">
        <v>300</v>
      </c>
      <c r="P61" s="1" t="n">
        <v>280</v>
      </c>
      <c r="Q61" s="1" t="n">
        <v>240</v>
      </c>
      <c r="R61" s="29" t="n">
        <f aca="false">AVERAGE(O61:Q61)</f>
        <v>273.333333333333</v>
      </c>
      <c r="S61" s="23" t="n">
        <v>0.76</v>
      </c>
      <c r="T61" s="30" t="n">
        <v>3.43961352657005</v>
      </c>
      <c r="U61" s="1" t="s">
        <v>205</v>
      </c>
      <c r="V61" s="1" t="s">
        <v>205</v>
      </c>
      <c r="W61" s="1" t="s">
        <v>205</v>
      </c>
    </row>
    <row r="62" customFormat="false" ht="13.8" hidden="false" customHeight="false" outlineLevel="0" collapsed="false">
      <c r="A62" s="23" t="s">
        <v>17</v>
      </c>
      <c r="B62" s="27" t="n">
        <v>42829</v>
      </c>
      <c r="C62" s="23" t="s">
        <v>267</v>
      </c>
      <c r="D62" s="23" t="s">
        <v>267</v>
      </c>
      <c r="E62" s="23" t="s">
        <v>267</v>
      </c>
      <c r="F62" s="23" t="s">
        <v>20</v>
      </c>
      <c r="G62" s="28" t="n">
        <v>4</v>
      </c>
      <c r="H62" s="28" t="n">
        <v>1</v>
      </c>
      <c r="I62" s="28" t="n">
        <v>1</v>
      </c>
      <c r="J62" s="23" t="s">
        <v>347</v>
      </c>
      <c r="K62" s="1" t="n">
        <v>0</v>
      </c>
      <c r="L62" s="1" t="n">
        <v>15</v>
      </c>
      <c r="M62" s="1" t="n">
        <v>5</v>
      </c>
      <c r="N62" s="1" t="n">
        <v>10</v>
      </c>
      <c r="O62" s="1" t="n">
        <v>200</v>
      </c>
      <c r="P62" s="1" t="n">
        <v>200</v>
      </c>
      <c r="Q62" s="1" t="n">
        <v>200</v>
      </c>
      <c r="R62" s="29" t="n">
        <f aca="false">AVERAGE(O62:Q62)</f>
        <v>200</v>
      </c>
      <c r="S62" s="23" t="n">
        <v>1.43</v>
      </c>
      <c r="T62" s="30" t="n">
        <v>0.917874396135266</v>
      </c>
      <c r="U62" s="1" t="s">
        <v>205</v>
      </c>
      <c r="V62" s="1" t="s">
        <v>205</v>
      </c>
      <c r="W62" s="1" t="s">
        <v>205</v>
      </c>
    </row>
    <row r="63" customFormat="false" ht="13.8" hidden="false" customHeight="false" outlineLevel="0" collapsed="false">
      <c r="A63" s="23" t="s">
        <v>17</v>
      </c>
      <c r="B63" s="27" t="n">
        <v>42829</v>
      </c>
      <c r="C63" s="23" t="s">
        <v>267</v>
      </c>
      <c r="D63" s="23" t="s">
        <v>267</v>
      </c>
      <c r="E63" s="23" t="s">
        <v>267</v>
      </c>
      <c r="F63" s="23" t="s">
        <v>20</v>
      </c>
      <c r="G63" s="28" t="n">
        <v>4</v>
      </c>
      <c r="H63" s="28" t="n">
        <v>1</v>
      </c>
      <c r="I63" s="28" t="n">
        <v>2</v>
      </c>
      <c r="J63" s="23" t="s">
        <v>348</v>
      </c>
      <c r="K63" s="1" t="n">
        <v>15</v>
      </c>
      <c r="L63" s="1" t="n">
        <v>30</v>
      </c>
      <c r="M63" s="1" t="n">
        <v>20</v>
      </c>
      <c r="N63" s="1" t="n">
        <v>25</v>
      </c>
      <c r="O63" s="1" t="n">
        <v>200</v>
      </c>
      <c r="P63" s="1" t="n">
        <v>200</v>
      </c>
      <c r="Q63" s="1" t="n">
        <v>200</v>
      </c>
      <c r="R63" s="29" t="n">
        <f aca="false">AVERAGE(O63:Q63)</f>
        <v>200</v>
      </c>
      <c r="S63" s="23" t="n">
        <v>1.49</v>
      </c>
      <c r="T63" s="30" t="n">
        <v>1.39613526570048</v>
      </c>
      <c r="U63" s="1" t="s">
        <v>205</v>
      </c>
      <c r="V63" s="1" t="s">
        <v>205</v>
      </c>
      <c r="W63" s="1" t="s">
        <v>205</v>
      </c>
    </row>
    <row r="64" customFormat="false" ht="13.8" hidden="false" customHeight="false" outlineLevel="0" collapsed="false">
      <c r="A64" s="23" t="s">
        <v>17</v>
      </c>
      <c r="B64" s="27" t="n">
        <v>42829</v>
      </c>
      <c r="C64" s="23" t="s">
        <v>267</v>
      </c>
      <c r="D64" s="23" t="s">
        <v>267</v>
      </c>
      <c r="E64" s="23" t="s">
        <v>267</v>
      </c>
      <c r="F64" s="23" t="s">
        <v>20</v>
      </c>
      <c r="G64" s="28" t="n">
        <v>4</v>
      </c>
      <c r="H64" s="28" t="n">
        <v>1</v>
      </c>
      <c r="I64" s="28" t="n">
        <v>3</v>
      </c>
      <c r="J64" s="23" t="s">
        <v>349</v>
      </c>
      <c r="K64" s="1" t="n">
        <v>30</v>
      </c>
      <c r="L64" s="1" t="n">
        <v>50</v>
      </c>
      <c r="M64" s="1" t="n">
        <v>40</v>
      </c>
      <c r="N64" s="1" t="n">
        <v>45</v>
      </c>
      <c r="O64" s="1" t="n">
        <v>200</v>
      </c>
      <c r="P64" s="1" t="n">
        <v>200</v>
      </c>
      <c r="Q64" s="1" t="n">
        <v>200</v>
      </c>
      <c r="R64" s="29" t="n">
        <f aca="false">AVERAGE(O64:Q64)</f>
        <v>200</v>
      </c>
      <c r="S64" s="23" t="n">
        <v>0.88</v>
      </c>
      <c r="T64" s="30" t="n">
        <v>4.51207729468599</v>
      </c>
      <c r="U64" s="1" t="s">
        <v>205</v>
      </c>
      <c r="V64" s="1" t="s">
        <v>205</v>
      </c>
      <c r="W64" s="1" t="s">
        <v>205</v>
      </c>
    </row>
    <row r="65" customFormat="false" ht="13.8" hidden="false" customHeight="false" outlineLevel="0" collapsed="false">
      <c r="A65" s="23" t="s">
        <v>17</v>
      </c>
      <c r="B65" s="27" t="n">
        <v>42829</v>
      </c>
      <c r="C65" s="23" t="s">
        <v>267</v>
      </c>
      <c r="D65" s="23" t="s">
        <v>267</v>
      </c>
      <c r="E65" s="23" t="s">
        <v>267</v>
      </c>
      <c r="F65" s="23" t="s">
        <v>20</v>
      </c>
      <c r="G65" s="28" t="n">
        <v>4</v>
      </c>
      <c r="H65" s="28" t="n">
        <v>1</v>
      </c>
      <c r="I65" s="28" t="n">
        <v>4</v>
      </c>
      <c r="J65" s="23" t="s">
        <v>350</v>
      </c>
      <c r="K65" s="1" t="n">
        <v>50</v>
      </c>
      <c r="L65" s="1" t="n">
        <v>100</v>
      </c>
      <c r="M65" s="1" t="n">
        <v>80</v>
      </c>
      <c r="N65" s="1" t="n">
        <v>85</v>
      </c>
      <c r="O65" s="1" t="n">
        <v>200</v>
      </c>
      <c r="P65" s="1" t="n">
        <v>200</v>
      </c>
      <c r="Q65" s="1" t="n">
        <v>200</v>
      </c>
      <c r="R65" s="29" t="n">
        <f aca="false">AVERAGE(O65:Q65)</f>
        <v>200</v>
      </c>
      <c r="S65" s="23" t="n">
        <v>1.01</v>
      </c>
      <c r="T65" s="30" t="n">
        <v>3.49275362318841</v>
      </c>
      <c r="U65" s="1" t="s">
        <v>205</v>
      </c>
      <c r="V65" s="1" t="s">
        <v>205</v>
      </c>
      <c r="W65" s="1" t="s">
        <v>205</v>
      </c>
    </row>
    <row r="66" customFormat="false" ht="13.8" hidden="false" customHeight="false" outlineLevel="0" collapsed="false">
      <c r="A66" s="23" t="s">
        <v>17</v>
      </c>
      <c r="B66" s="27" t="n">
        <v>42829</v>
      </c>
      <c r="C66" s="23" t="s">
        <v>267</v>
      </c>
      <c r="D66" s="23" t="s">
        <v>267</v>
      </c>
      <c r="E66" s="23" t="s">
        <v>267</v>
      </c>
      <c r="F66" s="23" t="s">
        <v>20</v>
      </c>
      <c r="G66" s="28" t="n">
        <v>4</v>
      </c>
      <c r="H66" s="28" t="n">
        <v>1</v>
      </c>
      <c r="I66" s="28" t="n">
        <v>5</v>
      </c>
      <c r="J66" s="23" t="s">
        <v>351</v>
      </c>
      <c r="K66" s="1" t="n">
        <v>100</v>
      </c>
      <c r="L66" s="1" t="n">
        <v>200</v>
      </c>
      <c r="M66" s="1" t="n">
        <v>108</v>
      </c>
      <c r="N66" s="1" t="n">
        <v>113</v>
      </c>
      <c r="O66" s="1" t="n">
        <v>200</v>
      </c>
      <c r="P66" s="1" t="n">
        <v>200</v>
      </c>
      <c r="Q66" s="1" t="n">
        <v>200</v>
      </c>
      <c r="R66" s="29" t="n">
        <f aca="false">AVERAGE(O66:Q66)</f>
        <v>200</v>
      </c>
      <c r="S66" s="23" t="n">
        <v>0.7</v>
      </c>
      <c r="T66" s="30" t="n">
        <v>2.19806763285024</v>
      </c>
      <c r="U66" s="1" t="s">
        <v>205</v>
      </c>
      <c r="V66" s="1" t="s">
        <v>205</v>
      </c>
      <c r="W66" s="1" t="s">
        <v>205</v>
      </c>
    </row>
    <row r="67" customFormat="false" ht="13.8" hidden="false" customHeight="false" outlineLevel="0" collapsed="false">
      <c r="A67" s="23" t="s">
        <v>17</v>
      </c>
      <c r="B67" s="27" t="n">
        <v>42829</v>
      </c>
      <c r="C67" s="23" t="s">
        <v>267</v>
      </c>
      <c r="D67" s="23" t="s">
        <v>267</v>
      </c>
      <c r="E67" s="23" t="s">
        <v>267</v>
      </c>
      <c r="F67" s="23" t="s">
        <v>20</v>
      </c>
      <c r="G67" s="28" t="n">
        <v>4</v>
      </c>
      <c r="H67" s="28" t="n">
        <v>2</v>
      </c>
      <c r="I67" s="28" t="n">
        <v>1</v>
      </c>
      <c r="J67" s="23" t="s">
        <v>347</v>
      </c>
      <c r="K67" s="1" t="n">
        <v>0</v>
      </c>
      <c r="L67" s="1" t="n">
        <v>15</v>
      </c>
      <c r="M67" s="1" t="n">
        <v>6</v>
      </c>
      <c r="N67" s="1" t="n">
        <v>11</v>
      </c>
      <c r="O67" s="1" t="n">
        <v>120</v>
      </c>
      <c r="P67" s="1" t="n">
        <v>170</v>
      </c>
      <c r="Q67" s="1" t="n">
        <v>180</v>
      </c>
      <c r="R67" s="29" t="n">
        <f aca="false">AVERAGE(O67:Q67)</f>
        <v>156.666666666667</v>
      </c>
      <c r="S67" s="23" t="n">
        <v>1.22</v>
      </c>
      <c r="T67" s="30" t="n">
        <v>3.16425120772947</v>
      </c>
      <c r="U67" s="1" t="s">
        <v>205</v>
      </c>
      <c r="V67" s="1" t="s">
        <v>205</v>
      </c>
      <c r="W67" s="1" t="s">
        <v>205</v>
      </c>
    </row>
    <row r="68" customFormat="false" ht="13.8" hidden="false" customHeight="false" outlineLevel="0" collapsed="false">
      <c r="A68" s="23" t="s">
        <v>17</v>
      </c>
      <c r="B68" s="27" t="n">
        <v>42829</v>
      </c>
      <c r="C68" s="23" t="s">
        <v>267</v>
      </c>
      <c r="D68" s="23" t="s">
        <v>267</v>
      </c>
      <c r="E68" s="23" t="s">
        <v>267</v>
      </c>
      <c r="F68" s="23" t="s">
        <v>20</v>
      </c>
      <c r="G68" s="28" t="n">
        <v>4</v>
      </c>
      <c r="H68" s="28" t="n">
        <v>2</v>
      </c>
      <c r="I68" s="28" t="n">
        <v>2</v>
      </c>
      <c r="J68" s="23" t="s">
        <v>348</v>
      </c>
      <c r="K68" s="1" t="n">
        <v>15</v>
      </c>
      <c r="L68" s="1" t="n">
        <v>30</v>
      </c>
      <c r="M68" s="1" t="n">
        <v>15</v>
      </c>
      <c r="N68" s="1" t="n">
        <v>20</v>
      </c>
      <c r="O68" s="1" t="n">
        <v>120</v>
      </c>
      <c r="P68" s="1" t="n">
        <v>170</v>
      </c>
      <c r="Q68" s="1" t="n">
        <v>180</v>
      </c>
      <c r="R68" s="29" t="n">
        <f aca="false">AVERAGE(O68:Q68)</f>
        <v>156.666666666667</v>
      </c>
      <c r="S68" s="23" t="n">
        <v>1.24</v>
      </c>
      <c r="T68" s="30" t="n">
        <v>2.71980676328502</v>
      </c>
      <c r="U68" s="1" t="s">
        <v>205</v>
      </c>
      <c r="V68" s="1" t="s">
        <v>205</v>
      </c>
      <c r="W68" s="1" t="s">
        <v>205</v>
      </c>
    </row>
    <row r="69" customFormat="false" ht="13.8" hidden="false" customHeight="false" outlineLevel="0" collapsed="false">
      <c r="A69" s="23" t="s">
        <v>17</v>
      </c>
      <c r="B69" s="27" t="n">
        <v>42829</v>
      </c>
      <c r="C69" s="23" t="s">
        <v>267</v>
      </c>
      <c r="D69" s="23" t="s">
        <v>267</v>
      </c>
      <c r="E69" s="23" t="s">
        <v>267</v>
      </c>
      <c r="F69" s="23" t="s">
        <v>20</v>
      </c>
      <c r="G69" s="28" t="n">
        <v>4</v>
      </c>
      <c r="H69" s="28" t="n">
        <v>2</v>
      </c>
      <c r="I69" s="28" t="n">
        <v>3</v>
      </c>
      <c r="J69" s="23" t="s">
        <v>349</v>
      </c>
      <c r="K69" s="1" t="n">
        <v>30</v>
      </c>
      <c r="L69" s="1" t="n">
        <v>50</v>
      </c>
      <c r="M69" s="1" t="n">
        <v>45</v>
      </c>
      <c r="N69" s="1" t="n">
        <v>50</v>
      </c>
      <c r="O69" s="1" t="n">
        <v>120</v>
      </c>
      <c r="P69" s="1" t="n">
        <v>170</v>
      </c>
      <c r="Q69" s="1" t="n">
        <v>180</v>
      </c>
      <c r="R69" s="29" t="n">
        <f aca="false">AVERAGE(O69:Q69)</f>
        <v>156.666666666667</v>
      </c>
      <c r="S69" s="23" t="n">
        <v>1.13</v>
      </c>
      <c r="T69" s="30" t="n">
        <v>2.97101449275362</v>
      </c>
      <c r="U69" s="1" t="s">
        <v>205</v>
      </c>
      <c r="V69" s="1" t="s">
        <v>205</v>
      </c>
      <c r="W69" s="1" t="s">
        <v>205</v>
      </c>
    </row>
    <row r="70" customFormat="false" ht="13.8" hidden="false" customHeight="false" outlineLevel="0" collapsed="false">
      <c r="A70" s="23" t="s">
        <v>17</v>
      </c>
      <c r="B70" s="27" t="n">
        <v>42829</v>
      </c>
      <c r="C70" s="23" t="s">
        <v>267</v>
      </c>
      <c r="D70" s="23" t="s">
        <v>267</v>
      </c>
      <c r="E70" s="23" t="s">
        <v>267</v>
      </c>
      <c r="F70" s="23" t="s">
        <v>20</v>
      </c>
      <c r="G70" s="28" t="n">
        <v>4</v>
      </c>
      <c r="H70" s="28" t="n">
        <v>2</v>
      </c>
      <c r="I70" s="28" t="n">
        <v>4</v>
      </c>
      <c r="J70" s="23" t="s">
        <v>350</v>
      </c>
      <c r="K70" s="1" t="n">
        <v>50</v>
      </c>
      <c r="L70" s="1" t="n">
        <v>100</v>
      </c>
      <c r="M70" s="1" t="n">
        <v>65</v>
      </c>
      <c r="N70" s="1" t="n">
        <v>70</v>
      </c>
      <c r="O70" s="1" t="n">
        <v>120</v>
      </c>
      <c r="P70" s="1" t="n">
        <v>170</v>
      </c>
      <c r="Q70" s="1" t="n">
        <v>180</v>
      </c>
      <c r="R70" s="29" t="n">
        <f aca="false">AVERAGE(O70:Q70)</f>
        <v>156.666666666667</v>
      </c>
      <c r="S70" s="23" t="n">
        <v>1.62</v>
      </c>
      <c r="T70" s="30" t="n">
        <v>1.4975845410628</v>
      </c>
      <c r="U70" s="1" t="s">
        <v>205</v>
      </c>
      <c r="V70" s="1" t="s">
        <v>205</v>
      </c>
      <c r="W70" s="1" t="s">
        <v>205</v>
      </c>
    </row>
    <row r="71" customFormat="false" ht="13.8" hidden="false" customHeight="false" outlineLevel="0" collapsed="false">
      <c r="A71" s="23" t="s">
        <v>17</v>
      </c>
      <c r="B71" s="27" t="n">
        <v>42829</v>
      </c>
      <c r="C71" s="23" t="s">
        <v>267</v>
      </c>
      <c r="D71" s="23" t="s">
        <v>267</v>
      </c>
      <c r="E71" s="23" t="s">
        <v>267</v>
      </c>
      <c r="F71" s="23" t="s">
        <v>20</v>
      </c>
      <c r="G71" s="28" t="n">
        <v>4</v>
      </c>
      <c r="H71" s="28" t="n">
        <v>2</v>
      </c>
      <c r="I71" s="28" t="n">
        <v>5</v>
      </c>
      <c r="J71" s="23" t="s">
        <v>351</v>
      </c>
      <c r="K71" s="1" t="n">
        <v>100</v>
      </c>
      <c r="L71" s="1" t="n">
        <v>157</v>
      </c>
      <c r="M71" s="1" t="n">
        <v>107</v>
      </c>
      <c r="N71" s="1" t="n">
        <v>112</v>
      </c>
      <c r="O71" s="1" t="n">
        <v>120</v>
      </c>
      <c r="P71" s="1" t="n">
        <v>170</v>
      </c>
      <c r="Q71" s="1" t="n">
        <v>180</v>
      </c>
      <c r="R71" s="29" t="n">
        <f aca="false">AVERAGE(O71:Q71)</f>
        <v>156.666666666667</v>
      </c>
      <c r="S71" s="23" t="n">
        <v>1.24</v>
      </c>
      <c r="T71" s="30" t="n">
        <v>2.88405797101449</v>
      </c>
      <c r="U71" s="1" t="s">
        <v>205</v>
      </c>
      <c r="V71" s="1" t="s">
        <v>205</v>
      </c>
      <c r="W71" s="1" t="s">
        <v>205</v>
      </c>
    </row>
    <row r="72" customFormat="false" ht="13.8" hidden="false" customHeight="false" outlineLevel="0" collapsed="false">
      <c r="A72" s="15" t="s">
        <v>17</v>
      </c>
      <c r="B72" s="31" t="n">
        <v>42154</v>
      </c>
      <c r="C72" s="15" t="s">
        <v>19</v>
      </c>
      <c r="D72" s="15" t="s">
        <v>19</v>
      </c>
      <c r="E72" s="15" t="s">
        <v>19</v>
      </c>
      <c r="F72" s="23" t="s">
        <v>20</v>
      </c>
      <c r="G72" s="32" t="n">
        <v>4</v>
      </c>
      <c r="H72" s="32" t="n">
        <v>3</v>
      </c>
      <c r="I72" s="32" t="n">
        <v>1</v>
      </c>
      <c r="J72" s="15" t="s">
        <v>347</v>
      </c>
      <c r="K72" s="15" t="n">
        <v>0</v>
      </c>
      <c r="L72" s="15" t="n">
        <v>15</v>
      </c>
      <c r="M72" s="33" t="n">
        <v>7</v>
      </c>
      <c r="N72" s="33" t="n">
        <v>12</v>
      </c>
      <c r="O72" s="15" t="n">
        <v>200</v>
      </c>
      <c r="P72" s="15" t="n">
        <v>210</v>
      </c>
      <c r="Q72" s="15" t="n">
        <v>185</v>
      </c>
      <c r="R72" s="32" t="n">
        <f aca="false">AVERAGE(O72:Q72)</f>
        <v>198.333333333333</v>
      </c>
      <c r="S72" s="34" t="n">
        <v>0.851117831990343</v>
      </c>
      <c r="T72" s="35" t="n">
        <v>1.75</v>
      </c>
      <c r="U72" s="15" t="n">
        <v>31</v>
      </c>
      <c r="V72" s="15" t="s">
        <v>381</v>
      </c>
      <c r="W72" s="15" t="s">
        <v>353</v>
      </c>
    </row>
    <row r="73" customFormat="false" ht="13.8" hidden="false" customHeight="false" outlineLevel="0" collapsed="false">
      <c r="A73" s="15" t="s">
        <v>17</v>
      </c>
      <c r="B73" s="31" t="n">
        <v>42154</v>
      </c>
      <c r="C73" s="15" t="s">
        <v>19</v>
      </c>
      <c r="D73" s="15" t="s">
        <v>19</v>
      </c>
      <c r="E73" s="15" t="s">
        <v>19</v>
      </c>
      <c r="F73" s="23" t="s">
        <v>20</v>
      </c>
      <c r="G73" s="32" t="n">
        <v>4</v>
      </c>
      <c r="H73" s="32" t="n">
        <v>3</v>
      </c>
      <c r="I73" s="32" t="n">
        <v>2</v>
      </c>
      <c r="J73" s="15" t="s">
        <v>348</v>
      </c>
      <c r="K73" s="15" t="n">
        <v>15</v>
      </c>
      <c r="L73" s="15" t="n">
        <v>30</v>
      </c>
      <c r="M73" s="33" t="n">
        <v>19</v>
      </c>
      <c r="N73" s="33" t="n">
        <v>24</v>
      </c>
      <c r="O73" s="15" t="n">
        <v>200</v>
      </c>
      <c r="P73" s="15" t="n">
        <v>210</v>
      </c>
      <c r="Q73" s="15" t="n">
        <v>185</v>
      </c>
      <c r="R73" s="32" t="n">
        <f aca="false">AVERAGE(O73:Q73)</f>
        <v>198.333333333333</v>
      </c>
      <c r="S73" s="34" t="n">
        <v>1.23577915513145</v>
      </c>
      <c r="T73" s="35" t="n">
        <v>1.89</v>
      </c>
      <c r="U73" s="15" t="n">
        <v>31</v>
      </c>
      <c r="V73" s="15" t="s">
        <v>358</v>
      </c>
      <c r="W73" s="15" t="s">
        <v>382</v>
      </c>
    </row>
    <row r="74" customFormat="false" ht="13.8" hidden="false" customHeight="false" outlineLevel="0" collapsed="false">
      <c r="A74" s="15" t="s">
        <v>17</v>
      </c>
      <c r="B74" s="31" t="n">
        <v>42154</v>
      </c>
      <c r="C74" s="15" t="s">
        <v>19</v>
      </c>
      <c r="D74" s="15" t="s">
        <v>19</v>
      </c>
      <c r="E74" s="15" t="s">
        <v>19</v>
      </c>
      <c r="F74" s="23" t="s">
        <v>20</v>
      </c>
      <c r="G74" s="32" t="n">
        <v>4</v>
      </c>
      <c r="H74" s="32" t="n">
        <v>3</v>
      </c>
      <c r="I74" s="32" t="n">
        <v>3</v>
      </c>
      <c r="J74" s="15" t="s">
        <v>349</v>
      </c>
      <c r="K74" s="15" t="n">
        <v>30</v>
      </c>
      <c r="L74" s="15" t="n">
        <v>50</v>
      </c>
      <c r="M74" s="33" t="n">
        <v>33</v>
      </c>
      <c r="N74" s="33" t="n">
        <v>38</v>
      </c>
      <c r="O74" s="15" t="n">
        <v>200</v>
      </c>
      <c r="P74" s="15" t="n">
        <v>210</v>
      </c>
      <c r="Q74" s="15" t="n">
        <v>185</v>
      </c>
      <c r="R74" s="32" t="n">
        <f aca="false">AVERAGE(O74:Q74)</f>
        <v>198.333333333333</v>
      </c>
      <c r="S74" s="34" t="n">
        <v>0.853677264137663</v>
      </c>
      <c r="T74" s="35" t="n">
        <v>2.65</v>
      </c>
      <c r="U74" s="15" t="n">
        <v>31</v>
      </c>
      <c r="V74" s="15" t="s">
        <v>358</v>
      </c>
      <c r="W74" s="15" t="s">
        <v>382</v>
      </c>
    </row>
    <row r="75" customFormat="false" ht="13.8" hidden="false" customHeight="false" outlineLevel="0" collapsed="false">
      <c r="A75" s="15" t="s">
        <v>17</v>
      </c>
      <c r="B75" s="31" t="n">
        <v>42154</v>
      </c>
      <c r="C75" s="15" t="s">
        <v>19</v>
      </c>
      <c r="D75" s="15" t="s">
        <v>19</v>
      </c>
      <c r="E75" s="15" t="s">
        <v>19</v>
      </c>
      <c r="F75" s="23" t="s">
        <v>20</v>
      </c>
      <c r="G75" s="32" t="n">
        <v>4</v>
      </c>
      <c r="H75" s="32" t="n">
        <v>3</v>
      </c>
      <c r="I75" s="32" t="n">
        <v>4</v>
      </c>
      <c r="J75" s="15" t="s">
        <v>383</v>
      </c>
      <c r="K75" s="15" t="n">
        <v>50</v>
      </c>
      <c r="L75" s="15" t="n">
        <v>92</v>
      </c>
      <c r="M75" s="33" t="n">
        <v>58</v>
      </c>
      <c r="N75" s="33" t="n">
        <v>63</v>
      </c>
      <c r="O75" s="15" t="n">
        <v>200</v>
      </c>
      <c r="P75" s="15" t="n">
        <v>210</v>
      </c>
      <c r="Q75" s="15" t="n">
        <v>185</v>
      </c>
      <c r="R75" s="32" t="n">
        <f aca="false">AVERAGE(O75:Q75)</f>
        <v>198.333333333333</v>
      </c>
      <c r="S75" s="34" t="n">
        <v>0.850691259965789</v>
      </c>
      <c r="T75" s="35" t="n">
        <v>2.36</v>
      </c>
      <c r="U75" s="15" t="n">
        <v>31</v>
      </c>
      <c r="V75" s="15" t="s">
        <v>358</v>
      </c>
      <c r="W75" s="15" t="s">
        <v>382</v>
      </c>
    </row>
    <row r="76" customFormat="false" ht="13.8" hidden="false" customHeight="false" outlineLevel="0" collapsed="false">
      <c r="A76" s="15" t="s">
        <v>17</v>
      </c>
      <c r="B76" s="31" t="n">
        <v>42154</v>
      </c>
      <c r="C76" s="15" t="s">
        <v>19</v>
      </c>
      <c r="D76" s="15" t="s">
        <v>19</v>
      </c>
      <c r="E76" s="15" t="s">
        <v>19</v>
      </c>
      <c r="F76" s="23" t="s">
        <v>20</v>
      </c>
      <c r="G76" s="32" t="n">
        <v>4</v>
      </c>
      <c r="H76" s="32" t="n">
        <v>3</v>
      </c>
      <c r="I76" s="32" t="n">
        <v>5</v>
      </c>
      <c r="J76" s="15" t="s">
        <v>384</v>
      </c>
      <c r="K76" s="15" t="n">
        <v>92</v>
      </c>
      <c r="L76" s="15" t="n">
        <v>170</v>
      </c>
      <c r="M76" s="33" t="n">
        <v>122</v>
      </c>
      <c r="N76" s="33" t="n">
        <v>127</v>
      </c>
      <c r="O76" s="15" t="n">
        <v>200</v>
      </c>
      <c r="P76" s="15" t="n">
        <v>210</v>
      </c>
      <c r="Q76" s="15" t="n">
        <v>185</v>
      </c>
      <c r="R76" s="32" t="n">
        <f aca="false">AVERAGE(O76:Q76)</f>
        <v>198.333333333333</v>
      </c>
      <c r="S76" s="34" t="n">
        <v>0.899320470764886</v>
      </c>
      <c r="T76" s="35" t="n">
        <v>3.58</v>
      </c>
      <c r="U76" s="15" t="n">
        <v>31</v>
      </c>
      <c r="V76" s="15" t="s">
        <v>358</v>
      </c>
      <c r="W76" s="15" t="s">
        <v>382</v>
      </c>
    </row>
    <row r="77" customFormat="false" ht="13.8" hidden="false" customHeight="false" outlineLevel="0" collapsed="false">
      <c r="A77" s="15" t="s">
        <v>17</v>
      </c>
      <c r="B77" s="31" t="n">
        <v>42154</v>
      </c>
      <c r="C77" s="15" t="s">
        <v>19</v>
      </c>
      <c r="D77" s="15" t="s">
        <v>19</v>
      </c>
      <c r="E77" s="15" t="s">
        <v>19</v>
      </c>
      <c r="F77" s="23" t="s">
        <v>20</v>
      </c>
      <c r="G77" s="32" t="n">
        <v>4</v>
      </c>
      <c r="H77" s="32" t="n">
        <v>4</v>
      </c>
      <c r="I77" s="32" t="n">
        <v>1</v>
      </c>
      <c r="J77" s="15" t="s">
        <v>347</v>
      </c>
      <c r="K77" s="15" t="n">
        <v>0</v>
      </c>
      <c r="L77" s="15" t="n">
        <v>15</v>
      </c>
      <c r="M77" s="33" t="n">
        <v>1</v>
      </c>
      <c r="N77" s="33" t="n">
        <v>6</v>
      </c>
      <c r="O77" s="15" t="n">
        <v>300</v>
      </c>
      <c r="P77" s="15" t="n">
        <v>200</v>
      </c>
      <c r="Q77" s="15" t="n">
        <v>220</v>
      </c>
      <c r="R77" s="32" t="n">
        <f aca="false">AVERAGE(O77:Q77)</f>
        <v>240</v>
      </c>
      <c r="S77" s="34" t="n">
        <v>0.854317122174494</v>
      </c>
      <c r="T77" s="35" t="n">
        <v>1.96</v>
      </c>
      <c r="U77" s="15" t="n">
        <v>34</v>
      </c>
      <c r="V77" s="15" t="s">
        <v>385</v>
      </c>
      <c r="W77" s="15" t="s">
        <v>386</v>
      </c>
    </row>
    <row r="78" customFormat="false" ht="13.8" hidden="false" customHeight="false" outlineLevel="0" collapsed="false">
      <c r="A78" s="15" t="s">
        <v>17</v>
      </c>
      <c r="B78" s="31" t="n">
        <v>42154</v>
      </c>
      <c r="C78" s="15" t="s">
        <v>19</v>
      </c>
      <c r="D78" s="15" t="s">
        <v>19</v>
      </c>
      <c r="E78" s="15" t="s">
        <v>19</v>
      </c>
      <c r="F78" s="23" t="s">
        <v>20</v>
      </c>
      <c r="G78" s="32" t="n">
        <v>4</v>
      </c>
      <c r="H78" s="32" t="n">
        <v>4</v>
      </c>
      <c r="I78" s="32" t="n">
        <v>2</v>
      </c>
      <c r="J78" s="15" t="s">
        <v>348</v>
      </c>
      <c r="K78" s="15" t="n">
        <v>15</v>
      </c>
      <c r="L78" s="15" t="n">
        <v>30</v>
      </c>
      <c r="M78" s="33" t="n">
        <v>20</v>
      </c>
      <c r="N78" s="33" t="n">
        <v>25</v>
      </c>
      <c r="O78" s="15" t="n">
        <v>300</v>
      </c>
      <c r="P78" s="15" t="n">
        <v>200</v>
      </c>
      <c r="Q78" s="15" t="n">
        <v>220</v>
      </c>
      <c r="R78" s="32" t="n">
        <f aca="false">AVERAGE(O78:Q78)</f>
        <v>240</v>
      </c>
      <c r="S78" s="34" t="n">
        <v>1.08701216156842</v>
      </c>
      <c r="T78" s="35" t="n">
        <v>1.61</v>
      </c>
      <c r="U78" s="15" t="n">
        <v>34</v>
      </c>
      <c r="V78" s="15" t="s">
        <v>385</v>
      </c>
      <c r="W78" s="15" t="s">
        <v>386</v>
      </c>
    </row>
    <row r="79" customFormat="false" ht="13.8" hidden="false" customHeight="false" outlineLevel="0" collapsed="false">
      <c r="A79" s="15" t="s">
        <v>17</v>
      </c>
      <c r="B79" s="31" t="n">
        <v>42154</v>
      </c>
      <c r="C79" s="15" t="s">
        <v>19</v>
      </c>
      <c r="D79" s="15" t="s">
        <v>19</v>
      </c>
      <c r="E79" s="15" t="s">
        <v>19</v>
      </c>
      <c r="F79" s="23" t="s">
        <v>20</v>
      </c>
      <c r="G79" s="32" t="n">
        <v>4</v>
      </c>
      <c r="H79" s="32" t="n">
        <v>4</v>
      </c>
      <c r="I79" s="32" t="n">
        <v>3</v>
      </c>
      <c r="J79" s="15" t="s">
        <v>349</v>
      </c>
      <c r="K79" s="15" t="n">
        <v>30</v>
      </c>
      <c r="L79" s="15" t="n">
        <v>50</v>
      </c>
      <c r="M79" s="33" t="n">
        <v>30</v>
      </c>
      <c r="N79" s="33" t="n">
        <v>35</v>
      </c>
      <c r="O79" s="15" t="n">
        <v>300</v>
      </c>
      <c r="P79" s="15" t="n">
        <v>200</v>
      </c>
      <c r="Q79" s="15" t="n">
        <v>220</v>
      </c>
      <c r="R79" s="32" t="n">
        <f aca="false">AVERAGE(O79:Q79)</f>
        <v>240</v>
      </c>
      <c r="S79" s="34" t="n">
        <v>1.02825186518618</v>
      </c>
      <c r="T79" s="35" t="n">
        <v>1.71</v>
      </c>
      <c r="U79" s="15" t="n">
        <v>34</v>
      </c>
      <c r="V79" s="15" t="s">
        <v>387</v>
      </c>
      <c r="W79" s="15" t="s">
        <v>386</v>
      </c>
    </row>
    <row r="80" customFormat="false" ht="13.8" hidden="false" customHeight="false" outlineLevel="0" collapsed="false">
      <c r="A80" s="15" t="s">
        <v>17</v>
      </c>
      <c r="B80" s="31" t="n">
        <v>42154</v>
      </c>
      <c r="C80" s="15" t="s">
        <v>19</v>
      </c>
      <c r="D80" s="15" t="s">
        <v>19</v>
      </c>
      <c r="E80" s="15" t="s">
        <v>19</v>
      </c>
      <c r="F80" s="23" t="s">
        <v>20</v>
      </c>
      <c r="G80" s="32" t="n">
        <v>4</v>
      </c>
      <c r="H80" s="32" t="n">
        <v>4</v>
      </c>
      <c r="I80" s="32" t="n">
        <v>4</v>
      </c>
      <c r="J80" s="15" t="s">
        <v>388</v>
      </c>
      <c r="K80" s="15" t="n">
        <v>50</v>
      </c>
      <c r="L80" s="15" t="n">
        <v>97</v>
      </c>
      <c r="M80" s="33" t="n">
        <v>65</v>
      </c>
      <c r="N80" s="33" t="n">
        <v>70</v>
      </c>
      <c r="O80" s="15" t="n">
        <v>300</v>
      </c>
      <c r="P80" s="15" t="n">
        <v>200</v>
      </c>
      <c r="Q80" s="15" t="n">
        <v>220</v>
      </c>
      <c r="R80" s="32" t="n">
        <f aca="false">AVERAGE(O80:Q80)</f>
        <v>240</v>
      </c>
      <c r="S80" s="34" t="n">
        <v>0.929287155489769</v>
      </c>
      <c r="T80" s="35" t="n">
        <v>2.28</v>
      </c>
      <c r="U80" s="15" t="n">
        <v>34</v>
      </c>
      <c r="V80" s="15" t="s">
        <v>387</v>
      </c>
      <c r="W80" s="15" t="s">
        <v>386</v>
      </c>
    </row>
    <row r="81" customFormat="false" ht="13.8" hidden="false" customHeight="false" outlineLevel="0" collapsed="false">
      <c r="A81" s="15" t="s">
        <v>17</v>
      </c>
      <c r="B81" s="31" t="n">
        <v>42154</v>
      </c>
      <c r="C81" s="15" t="s">
        <v>19</v>
      </c>
      <c r="D81" s="15" t="s">
        <v>19</v>
      </c>
      <c r="E81" s="15" t="s">
        <v>19</v>
      </c>
      <c r="F81" s="23" t="s">
        <v>20</v>
      </c>
      <c r="G81" s="32" t="n">
        <v>4</v>
      </c>
      <c r="H81" s="32" t="n">
        <v>4</v>
      </c>
      <c r="I81" s="32" t="n">
        <v>5</v>
      </c>
      <c r="J81" s="15" t="s">
        <v>389</v>
      </c>
      <c r="K81" s="15" t="n">
        <v>97</v>
      </c>
      <c r="L81" s="15" t="n">
        <v>142</v>
      </c>
      <c r="M81" s="33" t="n">
        <v>100</v>
      </c>
      <c r="N81" s="33" t="n">
        <v>105</v>
      </c>
      <c r="O81" s="15" t="n">
        <v>300</v>
      </c>
      <c r="P81" s="15" t="n">
        <v>200</v>
      </c>
      <c r="Q81" s="15" t="n">
        <v>220</v>
      </c>
      <c r="R81" s="32" t="n">
        <f aca="false">AVERAGE(O81:Q81)</f>
        <v>240</v>
      </c>
      <c r="S81" s="34" t="n">
        <v>0.947949681563984</v>
      </c>
      <c r="T81" s="35" t="n">
        <v>2.19</v>
      </c>
      <c r="U81" s="15" t="n">
        <v>34</v>
      </c>
      <c r="V81" s="15" t="s">
        <v>387</v>
      </c>
      <c r="W81" s="15" t="s">
        <v>386</v>
      </c>
    </row>
    <row r="82" customFormat="false" ht="13.8" hidden="false" customHeight="false" outlineLevel="0" collapsed="false">
      <c r="A82" s="23" t="s">
        <v>17</v>
      </c>
      <c r="B82" s="27" t="n">
        <v>42826</v>
      </c>
      <c r="C82" s="23" t="s">
        <v>267</v>
      </c>
      <c r="D82" s="23" t="s">
        <v>267</v>
      </c>
      <c r="E82" s="23" t="s">
        <v>267</v>
      </c>
      <c r="F82" s="23" t="s">
        <v>20</v>
      </c>
      <c r="G82" s="28" t="n">
        <v>5</v>
      </c>
      <c r="H82" s="28" t="n">
        <v>1</v>
      </c>
      <c r="I82" s="28" t="n">
        <v>1</v>
      </c>
      <c r="J82" s="23" t="s">
        <v>347</v>
      </c>
      <c r="K82" s="1" t="n">
        <v>0</v>
      </c>
      <c r="L82" s="1" t="n">
        <v>15</v>
      </c>
      <c r="M82" s="1" t="n">
        <v>10</v>
      </c>
      <c r="N82" s="1" t="n">
        <v>15</v>
      </c>
      <c r="O82" s="1" t="n">
        <v>266</v>
      </c>
      <c r="P82" s="1" t="n">
        <v>300</v>
      </c>
      <c r="Q82" s="1" t="n">
        <v>300</v>
      </c>
      <c r="R82" s="29" t="n">
        <f aca="false">AVERAGE(O82:Q82)</f>
        <v>288.666666666667</v>
      </c>
      <c r="S82" s="23" t="n">
        <v>0.86</v>
      </c>
      <c r="T82" s="30" t="n">
        <v>4.69082125603865</v>
      </c>
      <c r="U82" s="1" t="s">
        <v>205</v>
      </c>
      <c r="V82" s="1" t="s">
        <v>205</v>
      </c>
      <c r="W82" s="1" t="s">
        <v>205</v>
      </c>
    </row>
    <row r="83" customFormat="false" ht="13.8" hidden="false" customHeight="false" outlineLevel="0" collapsed="false">
      <c r="A83" s="23" t="s">
        <v>17</v>
      </c>
      <c r="B83" s="27" t="n">
        <v>42826</v>
      </c>
      <c r="C83" s="23" t="s">
        <v>267</v>
      </c>
      <c r="D83" s="23" t="s">
        <v>267</v>
      </c>
      <c r="E83" s="23" t="s">
        <v>267</v>
      </c>
      <c r="F83" s="23" t="s">
        <v>20</v>
      </c>
      <c r="G83" s="28" t="n">
        <v>5</v>
      </c>
      <c r="H83" s="28" t="n">
        <v>1</v>
      </c>
      <c r="I83" s="28" t="n">
        <v>2</v>
      </c>
      <c r="J83" s="23" t="s">
        <v>348</v>
      </c>
      <c r="K83" s="1" t="n">
        <v>15</v>
      </c>
      <c r="L83" s="1" t="n">
        <v>30</v>
      </c>
      <c r="M83" s="1" t="n">
        <v>17</v>
      </c>
      <c r="N83" s="1" t="n">
        <v>22</v>
      </c>
      <c r="O83" s="1" t="n">
        <v>266</v>
      </c>
      <c r="P83" s="1" t="n">
        <v>300</v>
      </c>
      <c r="Q83" s="1" t="n">
        <v>300</v>
      </c>
      <c r="R83" s="29" t="n">
        <f aca="false">AVERAGE(O83:Q83)</f>
        <v>288.666666666667</v>
      </c>
      <c r="S83" s="23" t="n">
        <v>0.86</v>
      </c>
      <c r="T83" s="30" t="n">
        <v>5.44444444444444</v>
      </c>
      <c r="U83" s="1" t="s">
        <v>205</v>
      </c>
      <c r="V83" s="1" t="s">
        <v>205</v>
      </c>
      <c r="W83" s="1" t="s">
        <v>205</v>
      </c>
    </row>
    <row r="84" customFormat="false" ht="13.8" hidden="false" customHeight="false" outlineLevel="0" collapsed="false">
      <c r="A84" s="23" t="s">
        <v>17</v>
      </c>
      <c r="B84" s="27" t="n">
        <v>42826</v>
      </c>
      <c r="C84" s="23" t="s">
        <v>267</v>
      </c>
      <c r="D84" s="23" t="s">
        <v>267</v>
      </c>
      <c r="E84" s="23" t="s">
        <v>267</v>
      </c>
      <c r="F84" s="23" t="s">
        <v>20</v>
      </c>
      <c r="G84" s="28" t="n">
        <v>5</v>
      </c>
      <c r="H84" s="28" t="n">
        <v>1</v>
      </c>
      <c r="I84" s="28" t="n">
        <v>3</v>
      </c>
      <c r="J84" s="23" t="s">
        <v>349</v>
      </c>
      <c r="K84" s="1" t="n">
        <v>30</v>
      </c>
      <c r="L84" s="1" t="n">
        <v>50</v>
      </c>
      <c r="M84" s="1" t="n">
        <v>40</v>
      </c>
      <c r="N84" s="1" t="n">
        <v>45</v>
      </c>
      <c r="O84" s="1" t="n">
        <v>266</v>
      </c>
      <c r="P84" s="1" t="n">
        <v>300</v>
      </c>
      <c r="Q84" s="1" t="n">
        <v>300</v>
      </c>
      <c r="R84" s="29" t="n">
        <f aca="false">AVERAGE(O84:Q84)</f>
        <v>288.666666666667</v>
      </c>
      <c r="S84" s="23" t="n">
        <v>0.88</v>
      </c>
      <c r="T84" s="30" t="n">
        <v>5.34782608695652</v>
      </c>
      <c r="U84" s="1" t="s">
        <v>205</v>
      </c>
      <c r="V84" s="1" t="s">
        <v>205</v>
      </c>
      <c r="W84" s="1" t="s">
        <v>205</v>
      </c>
    </row>
    <row r="85" customFormat="false" ht="13.8" hidden="false" customHeight="false" outlineLevel="0" collapsed="false">
      <c r="A85" s="23" t="s">
        <v>17</v>
      </c>
      <c r="B85" s="27" t="n">
        <v>42826</v>
      </c>
      <c r="C85" s="23" t="s">
        <v>267</v>
      </c>
      <c r="D85" s="23" t="s">
        <v>267</v>
      </c>
      <c r="E85" s="23" t="s">
        <v>267</v>
      </c>
      <c r="F85" s="23" t="s">
        <v>20</v>
      </c>
      <c r="G85" s="28" t="n">
        <v>5</v>
      </c>
      <c r="H85" s="28" t="n">
        <v>1</v>
      </c>
      <c r="I85" s="28" t="n">
        <v>4</v>
      </c>
      <c r="J85" s="23" t="s">
        <v>350</v>
      </c>
      <c r="K85" s="1" t="n">
        <v>50</v>
      </c>
      <c r="L85" s="1" t="n">
        <v>100</v>
      </c>
      <c r="M85" s="1" t="n">
        <v>75</v>
      </c>
      <c r="N85" s="1" t="n">
        <v>80</v>
      </c>
      <c r="O85" s="1" t="n">
        <v>266</v>
      </c>
      <c r="P85" s="1" t="n">
        <v>300</v>
      </c>
      <c r="Q85" s="1" t="n">
        <v>300</v>
      </c>
      <c r="R85" s="29" t="n">
        <f aca="false">AVERAGE(O85:Q85)</f>
        <v>288.666666666667</v>
      </c>
      <c r="S85" s="23" t="n">
        <v>0.92</v>
      </c>
      <c r="T85" s="30" t="n">
        <v>6.13526570048309</v>
      </c>
      <c r="U85" s="1" t="s">
        <v>205</v>
      </c>
      <c r="V85" s="1" t="s">
        <v>205</v>
      </c>
      <c r="W85" s="1" t="s">
        <v>205</v>
      </c>
    </row>
    <row r="86" customFormat="false" ht="13.8" hidden="false" customHeight="false" outlineLevel="0" collapsed="false">
      <c r="A86" s="23" t="s">
        <v>17</v>
      </c>
      <c r="B86" s="27" t="n">
        <v>42826</v>
      </c>
      <c r="C86" s="23" t="s">
        <v>267</v>
      </c>
      <c r="D86" s="23" t="s">
        <v>267</v>
      </c>
      <c r="E86" s="23" t="s">
        <v>267</v>
      </c>
      <c r="F86" s="23" t="s">
        <v>20</v>
      </c>
      <c r="G86" s="28" t="n">
        <v>5</v>
      </c>
      <c r="H86" s="28" t="n">
        <v>1</v>
      </c>
      <c r="I86" s="28" t="n">
        <v>5</v>
      </c>
      <c r="J86" s="23" t="s">
        <v>351</v>
      </c>
      <c r="K86" s="1" t="n">
        <v>100</v>
      </c>
      <c r="L86" s="1" t="n">
        <v>292</v>
      </c>
      <c r="M86" s="1" t="n">
        <v>112</v>
      </c>
      <c r="N86" s="1" t="n">
        <v>117</v>
      </c>
      <c r="O86" s="1" t="n">
        <v>266</v>
      </c>
      <c r="P86" s="1" t="n">
        <v>300</v>
      </c>
      <c r="Q86" s="1" t="n">
        <v>300</v>
      </c>
      <c r="R86" s="29" t="n">
        <f aca="false">AVERAGE(O86:Q86)</f>
        <v>288.666666666667</v>
      </c>
      <c r="S86" s="23" t="n">
        <v>0.6</v>
      </c>
      <c r="T86" s="30" t="n">
        <v>7.79227053140097</v>
      </c>
      <c r="U86" s="1" t="s">
        <v>205</v>
      </c>
      <c r="V86" s="1" t="s">
        <v>205</v>
      </c>
      <c r="W86" s="1" t="s">
        <v>205</v>
      </c>
    </row>
    <row r="87" customFormat="false" ht="13.8" hidden="false" customHeight="false" outlineLevel="0" collapsed="false">
      <c r="A87" s="23" t="s">
        <v>17</v>
      </c>
      <c r="B87" s="27" t="n">
        <v>42828</v>
      </c>
      <c r="C87" s="23" t="s">
        <v>267</v>
      </c>
      <c r="D87" s="23" t="s">
        <v>267</v>
      </c>
      <c r="E87" s="23" t="s">
        <v>267</v>
      </c>
      <c r="F87" s="23" t="s">
        <v>20</v>
      </c>
      <c r="G87" s="28" t="n">
        <v>5</v>
      </c>
      <c r="H87" s="28" t="n">
        <v>2</v>
      </c>
      <c r="I87" s="28" t="n">
        <v>1</v>
      </c>
      <c r="J87" s="23" t="s">
        <v>347</v>
      </c>
      <c r="K87" s="1" t="n">
        <v>0</v>
      </c>
      <c r="L87" s="1" t="n">
        <v>15</v>
      </c>
      <c r="M87" s="1" t="n">
        <v>10</v>
      </c>
      <c r="N87" s="1" t="n">
        <v>15</v>
      </c>
      <c r="O87" s="1" t="n">
        <v>270</v>
      </c>
      <c r="P87" s="1" t="n">
        <v>260</v>
      </c>
      <c r="Q87" s="1" t="n">
        <v>300</v>
      </c>
      <c r="R87" s="29" t="n">
        <f aca="false">AVERAGE(O87:Q87)</f>
        <v>276.666666666667</v>
      </c>
      <c r="S87" s="23" t="n">
        <v>1.18</v>
      </c>
      <c r="T87" s="30" t="n">
        <v>4.03864734299517</v>
      </c>
      <c r="U87" s="1" t="s">
        <v>205</v>
      </c>
      <c r="V87" s="1" t="s">
        <v>205</v>
      </c>
      <c r="W87" s="1" t="s">
        <v>205</v>
      </c>
    </row>
    <row r="88" customFormat="false" ht="13.8" hidden="false" customHeight="false" outlineLevel="0" collapsed="false">
      <c r="A88" s="23" t="s">
        <v>17</v>
      </c>
      <c r="B88" s="27" t="n">
        <v>42828</v>
      </c>
      <c r="C88" s="23" t="s">
        <v>267</v>
      </c>
      <c r="D88" s="23" t="s">
        <v>267</v>
      </c>
      <c r="E88" s="23" t="s">
        <v>267</v>
      </c>
      <c r="F88" s="23" t="s">
        <v>20</v>
      </c>
      <c r="G88" s="28" t="n">
        <v>5</v>
      </c>
      <c r="H88" s="28" t="n">
        <v>2</v>
      </c>
      <c r="I88" s="28" t="n">
        <v>2</v>
      </c>
      <c r="J88" s="23" t="s">
        <v>348</v>
      </c>
      <c r="K88" s="1" t="n">
        <v>15</v>
      </c>
      <c r="L88" s="1" t="n">
        <v>30</v>
      </c>
      <c r="M88" s="1" t="n">
        <v>25</v>
      </c>
      <c r="N88" s="1" t="n">
        <v>30</v>
      </c>
      <c r="O88" s="1" t="n">
        <v>270</v>
      </c>
      <c r="P88" s="1" t="n">
        <v>260</v>
      </c>
      <c r="Q88" s="1" t="n">
        <v>300</v>
      </c>
      <c r="R88" s="29" t="n">
        <f aca="false">AVERAGE(O88:Q88)</f>
        <v>276.666666666667</v>
      </c>
      <c r="S88" s="23" t="n">
        <v>0.93</v>
      </c>
      <c r="T88" s="30" t="n">
        <v>3.77777777777778</v>
      </c>
      <c r="U88" s="1" t="s">
        <v>205</v>
      </c>
      <c r="V88" s="1" t="s">
        <v>205</v>
      </c>
      <c r="W88" s="1" t="s">
        <v>205</v>
      </c>
    </row>
    <row r="89" customFormat="false" ht="13.8" hidden="false" customHeight="false" outlineLevel="0" collapsed="false">
      <c r="A89" s="23" t="s">
        <v>17</v>
      </c>
      <c r="B89" s="27" t="n">
        <v>42828</v>
      </c>
      <c r="C89" s="23" t="s">
        <v>267</v>
      </c>
      <c r="D89" s="23" t="s">
        <v>267</v>
      </c>
      <c r="E89" s="23" t="s">
        <v>267</v>
      </c>
      <c r="F89" s="23" t="s">
        <v>20</v>
      </c>
      <c r="G89" s="28" t="n">
        <v>5</v>
      </c>
      <c r="H89" s="28" t="n">
        <v>2</v>
      </c>
      <c r="I89" s="28" t="n">
        <v>3</v>
      </c>
      <c r="J89" s="23" t="s">
        <v>349</v>
      </c>
      <c r="K89" s="1" t="n">
        <v>30</v>
      </c>
      <c r="L89" s="1" t="n">
        <v>50</v>
      </c>
      <c r="M89" s="1" t="n">
        <v>45</v>
      </c>
      <c r="N89" s="1" t="n">
        <v>50</v>
      </c>
      <c r="O89" s="1" t="n">
        <v>270</v>
      </c>
      <c r="P89" s="1" t="n">
        <v>260</v>
      </c>
      <c r="Q89" s="1" t="n">
        <v>300</v>
      </c>
      <c r="R89" s="29" t="n">
        <f aca="false">AVERAGE(O89:Q89)</f>
        <v>276.666666666667</v>
      </c>
      <c r="S89" s="23" t="n">
        <v>1.07</v>
      </c>
      <c r="T89" s="30" t="n">
        <v>4.16908212560387</v>
      </c>
      <c r="U89" s="1" t="s">
        <v>205</v>
      </c>
      <c r="V89" s="1" t="s">
        <v>205</v>
      </c>
      <c r="W89" s="1" t="s">
        <v>205</v>
      </c>
    </row>
    <row r="90" customFormat="false" ht="13.8" hidden="false" customHeight="false" outlineLevel="0" collapsed="false">
      <c r="A90" s="23" t="s">
        <v>17</v>
      </c>
      <c r="B90" s="27" t="n">
        <v>42828</v>
      </c>
      <c r="C90" s="23" t="s">
        <v>267</v>
      </c>
      <c r="D90" s="23" t="s">
        <v>267</v>
      </c>
      <c r="E90" s="23" t="s">
        <v>267</v>
      </c>
      <c r="F90" s="23" t="s">
        <v>20</v>
      </c>
      <c r="G90" s="28" t="n">
        <v>5</v>
      </c>
      <c r="H90" s="28" t="n">
        <v>2</v>
      </c>
      <c r="I90" s="28" t="n">
        <v>4</v>
      </c>
      <c r="J90" s="23" t="s">
        <v>350</v>
      </c>
      <c r="K90" s="1" t="n">
        <v>50</v>
      </c>
      <c r="L90" s="1" t="n">
        <v>100</v>
      </c>
      <c r="M90" s="1" t="n">
        <v>83</v>
      </c>
      <c r="N90" s="1" t="n">
        <v>88</v>
      </c>
      <c r="O90" s="1" t="n">
        <v>270</v>
      </c>
      <c r="P90" s="1" t="n">
        <v>260</v>
      </c>
      <c r="Q90" s="1" t="n">
        <v>300</v>
      </c>
      <c r="R90" s="29" t="n">
        <f aca="false">AVERAGE(O90:Q90)</f>
        <v>276.666666666667</v>
      </c>
      <c r="S90" s="23" t="n">
        <v>0.84</v>
      </c>
      <c r="T90" s="30" t="n">
        <v>7.48792270531401</v>
      </c>
      <c r="U90" s="1" t="s">
        <v>205</v>
      </c>
      <c r="V90" s="1" t="s">
        <v>205</v>
      </c>
      <c r="W90" s="1" t="s">
        <v>205</v>
      </c>
    </row>
    <row r="91" customFormat="false" ht="13.8" hidden="false" customHeight="false" outlineLevel="0" collapsed="false">
      <c r="A91" s="23" t="s">
        <v>17</v>
      </c>
      <c r="B91" s="27" t="n">
        <v>42828</v>
      </c>
      <c r="C91" s="23" t="s">
        <v>267</v>
      </c>
      <c r="D91" s="23" t="s">
        <v>267</v>
      </c>
      <c r="E91" s="23" t="s">
        <v>267</v>
      </c>
      <c r="F91" s="23" t="s">
        <v>20</v>
      </c>
      <c r="G91" s="28" t="n">
        <v>5</v>
      </c>
      <c r="H91" s="28" t="n">
        <v>2</v>
      </c>
      <c r="I91" s="28" t="n">
        <v>5</v>
      </c>
      <c r="J91" s="23" t="s">
        <v>351</v>
      </c>
      <c r="K91" s="1" t="n">
        <v>100</v>
      </c>
      <c r="L91" s="1" t="n">
        <v>283</v>
      </c>
      <c r="M91" s="1" t="n">
        <v>124</v>
      </c>
      <c r="N91" s="1" t="n">
        <v>129</v>
      </c>
      <c r="O91" s="1" t="n">
        <v>270</v>
      </c>
      <c r="P91" s="1" t="n">
        <v>260</v>
      </c>
      <c r="Q91" s="1" t="n">
        <v>300</v>
      </c>
      <c r="R91" s="29" t="n">
        <f aca="false">AVERAGE(O91:Q91)</f>
        <v>276.666666666667</v>
      </c>
      <c r="S91" s="23" t="n">
        <v>0.72</v>
      </c>
      <c r="T91" s="30" t="n">
        <v>5.54589371980676</v>
      </c>
      <c r="U91" s="1" t="s">
        <v>205</v>
      </c>
      <c r="V91" s="1" t="s">
        <v>205</v>
      </c>
      <c r="W91" s="1" t="s">
        <v>205</v>
      </c>
    </row>
    <row r="92" customFormat="false" ht="13.8" hidden="false" customHeight="false" outlineLevel="0" collapsed="false">
      <c r="A92" s="15" t="s">
        <v>17</v>
      </c>
      <c r="B92" s="31" t="n">
        <v>42155</v>
      </c>
      <c r="C92" s="15" t="s">
        <v>19</v>
      </c>
      <c r="D92" s="15" t="s">
        <v>19</v>
      </c>
      <c r="E92" s="15" t="s">
        <v>19</v>
      </c>
      <c r="F92" s="23" t="s">
        <v>20</v>
      </c>
      <c r="G92" s="32" t="n">
        <v>5</v>
      </c>
      <c r="H92" s="32" t="n">
        <v>4</v>
      </c>
      <c r="I92" s="32" t="n">
        <v>1</v>
      </c>
      <c r="J92" s="15" t="s">
        <v>347</v>
      </c>
      <c r="K92" s="15" t="n">
        <v>0</v>
      </c>
      <c r="L92" s="15" t="n">
        <v>15</v>
      </c>
      <c r="M92" s="33" t="n">
        <v>10</v>
      </c>
      <c r="N92" s="33" t="n">
        <v>15</v>
      </c>
      <c r="O92" s="15" t="n">
        <v>240</v>
      </c>
      <c r="P92" s="15" t="n">
        <v>235</v>
      </c>
      <c r="Q92" s="15" t="n">
        <v>240</v>
      </c>
      <c r="R92" s="32" t="n">
        <f aca="false">AVERAGE(O92:Q92)</f>
        <v>238.333333333333</v>
      </c>
      <c r="S92" s="34" t="n">
        <v>0.584830245662829</v>
      </c>
      <c r="T92" s="35" t="n">
        <v>6.64</v>
      </c>
      <c r="U92" s="15" t="n">
        <v>33</v>
      </c>
      <c r="V92" s="15" t="s">
        <v>390</v>
      </c>
      <c r="W92" s="15" t="s">
        <v>391</v>
      </c>
    </row>
    <row r="93" customFormat="false" ht="13.8" hidden="false" customHeight="false" outlineLevel="0" collapsed="false">
      <c r="A93" s="15" t="s">
        <v>17</v>
      </c>
      <c r="B93" s="31" t="n">
        <v>42155</v>
      </c>
      <c r="C93" s="15" t="s">
        <v>19</v>
      </c>
      <c r="D93" s="15" t="s">
        <v>19</v>
      </c>
      <c r="E93" s="15" t="s">
        <v>19</v>
      </c>
      <c r="F93" s="23" t="s">
        <v>20</v>
      </c>
      <c r="G93" s="32" t="n">
        <v>5</v>
      </c>
      <c r="H93" s="32" t="n">
        <v>4</v>
      </c>
      <c r="I93" s="32" t="n">
        <v>2</v>
      </c>
      <c r="J93" s="15" t="s">
        <v>348</v>
      </c>
      <c r="K93" s="15" t="n">
        <v>15</v>
      </c>
      <c r="L93" s="15" t="n">
        <v>30</v>
      </c>
      <c r="M93" s="33" t="n">
        <v>15</v>
      </c>
      <c r="N93" s="33" t="n">
        <v>20</v>
      </c>
      <c r="O93" s="15" t="n">
        <v>240</v>
      </c>
      <c r="P93" s="15" t="n">
        <v>235</v>
      </c>
      <c r="Q93" s="15" t="n">
        <v>240</v>
      </c>
      <c r="R93" s="32" t="n">
        <f aca="false">AVERAGE(O93:Q93)</f>
        <v>238.333333333333</v>
      </c>
      <c r="S93" s="34" t="n">
        <v>0.556036634005469</v>
      </c>
      <c r="T93" s="35" t="n">
        <v>6.38</v>
      </c>
      <c r="U93" s="15" t="n">
        <v>33</v>
      </c>
      <c r="V93" s="15" t="s">
        <v>390</v>
      </c>
      <c r="W93" s="15" t="s">
        <v>391</v>
      </c>
    </row>
    <row r="94" customFormat="false" ht="13.8" hidden="false" customHeight="false" outlineLevel="0" collapsed="false">
      <c r="A94" s="15" t="s">
        <v>17</v>
      </c>
      <c r="B94" s="31" t="n">
        <v>42155</v>
      </c>
      <c r="C94" s="15" t="s">
        <v>19</v>
      </c>
      <c r="D94" s="15" t="s">
        <v>19</v>
      </c>
      <c r="E94" s="15" t="s">
        <v>19</v>
      </c>
      <c r="F94" s="23" t="s">
        <v>20</v>
      </c>
      <c r="G94" s="32" t="n">
        <v>5</v>
      </c>
      <c r="H94" s="32" t="n">
        <v>4</v>
      </c>
      <c r="I94" s="32" t="n">
        <v>3</v>
      </c>
      <c r="J94" s="15" t="s">
        <v>349</v>
      </c>
      <c r="K94" s="15" t="n">
        <v>30</v>
      </c>
      <c r="L94" s="15" t="n">
        <v>50</v>
      </c>
      <c r="M94" s="33" t="n">
        <v>41</v>
      </c>
      <c r="N94" s="33" t="n">
        <v>46</v>
      </c>
      <c r="O94" s="15" t="n">
        <v>240</v>
      </c>
      <c r="P94" s="15" t="n">
        <v>235</v>
      </c>
      <c r="Q94" s="15" t="n">
        <v>240</v>
      </c>
      <c r="R94" s="32" t="n">
        <f aca="false">AVERAGE(O94:Q94)</f>
        <v>238.333333333333</v>
      </c>
      <c r="S94" s="34" t="n">
        <v>0.586429890754905</v>
      </c>
      <c r="T94" s="35" t="n">
        <v>8.41</v>
      </c>
      <c r="U94" s="15" t="n">
        <v>33</v>
      </c>
      <c r="V94" s="15" t="s">
        <v>390</v>
      </c>
      <c r="W94" s="15" t="s">
        <v>391</v>
      </c>
    </row>
    <row r="95" customFormat="false" ht="13.8" hidden="false" customHeight="false" outlineLevel="0" collapsed="false">
      <c r="A95" s="15" t="s">
        <v>17</v>
      </c>
      <c r="B95" s="31" t="n">
        <v>42155</v>
      </c>
      <c r="C95" s="15" t="s">
        <v>19</v>
      </c>
      <c r="D95" s="15" t="s">
        <v>19</v>
      </c>
      <c r="E95" s="15" t="s">
        <v>19</v>
      </c>
      <c r="F95" s="23" t="s">
        <v>20</v>
      </c>
      <c r="G95" s="32" t="n">
        <v>5</v>
      </c>
      <c r="H95" s="32" t="n">
        <v>4</v>
      </c>
      <c r="I95" s="32" t="n">
        <v>4</v>
      </c>
      <c r="J95" s="15" t="s">
        <v>392</v>
      </c>
      <c r="K95" s="15" t="n">
        <v>50</v>
      </c>
      <c r="L95" s="15" t="n">
        <v>91</v>
      </c>
      <c r="M95" s="33" t="n">
        <v>64</v>
      </c>
      <c r="N95" s="33" t="n">
        <v>69</v>
      </c>
      <c r="O95" s="15" t="n">
        <v>240</v>
      </c>
      <c r="P95" s="15" t="n">
        <v>235</v>
      </c>
      <c r="Q95" s="15" t="n">
        <v>240</v>
      </c>
      <c r="R95" s="32" t="n">
        <f aca="false">AVERAGE(O95:Q95)</f>
        <v>238.333333333333</v>
      </c>
      <c r="S95" s="34" t="n">
        <v>0.700431264316824</v>
      </c>
      <c r="T95" s="35" t="n">
        <v>5.92</v>
      </c>
      <c r="U95" s="15" t="n">
        <v>33</v>
      </c>
      <c r="V95" s="15" t="s">
        <v>390</v>
      </c>
      <c r="W95" s="15" t="s">
        <v>391</v>
      </c>
    </row>
    <row r="96" customFormat="false" ht="13.8" hidden="false" customHeight="false" outlineLevel="0" collapsed="false">
      <c r="A96" s="15" t="s">
        <v>17</v>
      </c>
      <c r="B96" s="31" t="n">
        <v>42155</v>
      </c>
      <c r="C96" s="15" t="s">
        <v>19</v>
      </c>
      <c r="D96" s="15" t="s">
        <v>19</v>
      </c>
      <c r="E96" s="15" t="s">
        <v>19</v>
      </c>
      <c r="F96" s="23" t="s">
        <v>20</v>
      </c>
      <c r="G96" s="32" t="n">
        <v>5</v>
      </c>
      <c r="H96" s="32" t="n">
        <v>4</v>
      </c>
      <c r="I96" s="32" t="n">
        <v>5</v>
      </c>
      <c r="J96" s="15" t="s">
        <v>393</v>
      </c>
      <c r="K96" s="15" t="n">
        <v>91</v>
      </c>
      <c r="L96" s="15" t="n">
        <v>191</v>
      </c>
      <c r="M96" s="33" t="n">
        <v>150</v>
      </c>
      <c r="N96" s="33" t="n">
        <v>155</v>
      </c>
      <c r="O96" s="15" t="n">
        <v>240</v>
      </c>
      <c r="P96" s="15" t="n">
        <v>235</v>
      </c>
      <c r="Q96" s="15" t="n">
        <v>240</v>
      </c>
      <c r="R96" s="32" t="n">
        <f aca="false">AVERAGE(O96:Q96)</f>
        <v>238.333333333333</v>
      </c>
      <c r="S96" s="34" t="n">
        <v>0.538120608974222</v>
      </c>
      <c r="T96" s="35" t="n">
        <v>6.49</v>
      </c>
      <c r="U96" s="15" t="n">
        <v>33</v>
      </c>
      <c r="V96" s="15" t="s">
        <v>390</v>
      </c>
      <c r="W96" s="15" t="s">
        <v>394</v>
      </c>
    </row>
    <row r="97" customFormat="false" ht="13.8" hidden="false" customHeight="false" outlineLevel="0" collapsed="false">
      <c r="A97" s="15" t="s">
        <v>17</v>
      </c>
      <c r="B97" s="31" t="n">
        <v>42155</v>
      </c>
      <c r="C97" s="15" t="s">
        <v>19</v>
      </c>
      <c r="D97" s="15" t="s">
        <v>19</v>
      </c>
      <c r="E97" s="15" t="s">
        <v>19</v>
      </c>
      <c r="F97" s="23" t="s">
        <v>20</v>
      </c>
      <c r="G97" s="32" t="n">
        <v>5</v>
      </c>
      <c r="H97" s="32" t="n">
        <v>5</v>
      </c>
      <c r="I97" s="32" t="n">
        <v>1</v>
      </c>
      <c r="J97" s="15" t="s">
        <v>347</v>
      </c>
      <c r="K97" s="15" t="n">
        <v>0</v>
      </c>
      <c r="L97" s="15" t="n">
        <v>15</v>
      </c>
      <c r="M97" s="33" t="n">
        <v>5</v>
      </c>
      <c r="N97" s="33" t="n">
        <v>10</v>
      </c>
      <c r="O97" s="15" t="n">
        <v>215</v>
      </c>
      <c r="P97" s="15" t="n">
        <v>205</v>
      </c>
      <c r="Q97" s="15" t="n">
        <v>205</v>
      </c>
      <c r="R97" s="32" t="n">
        <f aca="false">AVERAGE(O97:Q97)</f>
        <v>208.333333333333</v>
      </c>
      <c r="S97" s="34" t="n">
        <v>0.486078821978697</v>
      </c>
      <c r="T97" s="35" t="n">
        <v>6.74</v>
      </c>
      <c r="U97" s="15" t="n">
        <v>34</v>
      </c>
      <c r="V97" s="15" t="s">
        <v>395</v>
      </c>
      <c r="W97" s="15" t="s">
        <v>382</v>
      </c>
    </row>
    <row r="98" customFormat="false" ht="13.8" hidden="false" customHeight="false" outlineLevel="0" collapsed="false">
      <c r="A98" s="15" t="s">
        <v>17</v>
      </c>
      <c r="B98" s="31" t="n">
        <v>42155</v>
      </c>
      <c r="C98" s="15" t="s">
        <v>19</v>
      </c>
      <c r="D98" s="15" t="s">
        <v>19</v>
      </c>
      <c r="E98" s="15" t="s">
        <v>19</v>
      </c>
      <c r="F98" s="23" t="s">
        <v>20</v>
      </c>
      <c r="G98" s="32" t="n">
        <v>5</v>
      </c>
      <c r="H98" s="32" t="n">
        <v>5</v>
      </c>
      <c r="I98" s="32" t="n">
        <v>2</v>
      </c>
      <c r="J98" s="15" t="s">
        <v>348</v>
      </c>
      <c r="K98" s="15" t="n">
        <v>15</v>
      </c>
      <c r="L98" s="15" t="n">
        <v>30</v>
      </c>
      <c r="M98" s="33" t="n">
        <v>17</v>
      </c>
      <c r="N98" s="33" t="n">
        <v>22</v>
      </c>
      <c r="O98" s="15" t="n">
        <v>215</v>
      </c>
      <c r="P98" s="15" t="n">
        <v>205</v>
      </c>
      <c r="Q98" s="15" t="n">
        <v>205</v>
      </c>
      <c r="R98" s="32" t="n">
        <f aca="false">AVERAGE(O98:Q98)</f>
        <v>208.333333333333</v>
      </c>
      <c r="S98" s="34" t="n">
        <v>0.459844642468658</v>
      </c>
      <c r="T98" s="35" t="n">
        <v>8.24</v>
      </c>
      <c r="U98" s="15" t="n">
        <v>34</v>
      </c>
      <c r="V98" s="15" t="s">
        <v>395</v>
      </c>
      <c r="W98" s="15" t="s">
        <v>382</v>
      </c>
    </row>
    <row r="99" customFormat="false" ht="13.8" hidden="false" customHeight="false" outlineLevel="0" collapsed="false">
      <c r="A99" s="15" t="s">
        <v>17</v>
      </c>
      <c r="B99" s="31" t="n">
        <v>42155</v>
      </c>
      <c r="C99" s="15" t="s">
        <v>19</v>
      </c>
      <c r="D99" s="15" t="s">
        <v>19</v>
      </c>
      <c r="E99" s="15" t="s">
        <v>19</v>
      </c>
      <c r="F99" s="23" t="s">
        <v>20</v>
      </c>
      <c r="G99" s="32" t="n">
        <v>5</v>
      </c>
      <c r="H99" s="32" t="n">
        <v>5</v>
      </c>
      <c r="I99" s="32" t="n">
        <v>3</v>
      </c>
      <c r="J99" s="15" t="s">
        <v>349</v>
      </c>
      <c r="K99" s="15" t="n">
        <v>30</v>
      </c>
      <c r="L99" s="15" t="n">
        <v>50</v>
      </c>
      <c r="M99" s="33" t="n">
        <v>40</v>
      </c>
      <c r="N99" s="33" t="n">
        <v>45</v>
      </c>
      <c r="O99" s="15" t="n">
        <v>215</v>
      </c>
      <c r="P99" s="15" t="n">
        <v>205</v>
      </c>
      <c r="Q99" s="15" t="n">
        <v>205</v>
      </c>
      <c r="R99" s="32" t="n">
        <f aca="false">AVERAGE(O99:Q99)</f>
        <v>208.333333333333</v>
      </c>
      <c r="S99" s="34" t="n">
        <v>0.66662543137096</v>
      </c>
      <c r="T99" s="35" t="n">
        <v>8.37</v>
      </c>
      <c r="U99" s="15" t="n">
        <v>34</v>
      </c>
      <c r="V99" s="15" t="s">
        <v>395</v>
      </c>
      <c r="W99" s="15" t="s">
        <v>382</v>
      </c>
    </row>
    <row r="100" customFormat="false" ht="13.8" hidden="false" customHeight="false" outlineLevel="0" collapsed="false">
      <c r="A100" s="15" t="s">
        <v>17</v>
      </c>
      <c r="B100" s="31" t="n">
        <v>42155</v>
      </c>
      <c r="C100" s="15" t="s">
        <v>19</v>
      </c>
      <c r="D100" s="15" t="s">
        <v>19</v>
      </c>
      <c r="E100" s="15" t="s">
        <v>19</v>
      </c>
      <c r="F100" s="23" t="s">
        <v>20</v>
      </c>
      <c r="G100" s="32" t="n">
        <v>5</v>
      </c>
      <c r="H100" s="32" t="n">
        <v>5</v>
      </c>
      <c r="I100" s="32" t="n">
        <v>4</v>
      </c>
      <c r="J100" s="15" t="s">
        <v>350</v>
      </c>
      <c r="K100" s="15" t="n">
        <v>50</v>
      </c>
      <c r="L100" s="15" t="n">
        <v>100</v>
      </c>
      <c r="M100" s="33" t="n">
        <v>65</v>
      </c>
      <c r="N100" s="33" t="n">
        <v>79</v>
      </c>
      <c r="O100" s="15" t="n">
        <v>215</v>
      </c>
      <c r="P100" s="15" t="n">
        <v>205</v>
      </c>
      <c r="Q100" s="15" t="n">
        <v>205</v>
      </c>
      <c r="R100" s="32" t="n">
        <f aca="false">AVERAGE(O100:Q100)</f>
        <v>208.333333333333</v>
      </c>
      <c r="S100" s="34" t="n">
        <v>0.60701199093961</v>
      </c>
      <c r="T100" s="35" t="n">
        <v>6.79</v>
      </c>
      <c r="U100" s="15" t="n">
        <v>34</v>
      </c>
      <c r="V100" s="15" t="s">
        <v>387</v>
      </c>
      <c r="W100" s="15" t="s">
        <v>382</v>
      </c>
    </row>
    <row r="101" customFormat="false" ht="13.8" hidden="false" customHeight="false" outlineLevel="0" collapsed="false">
      <c r="A101" s="15" t="s">
        <v>17</v>
      </c>
      <c r="B101" s="31" t="n">
        <v>42155</v>
      </c>
      <c r="C101" s="15" t="s">
        <v>19</v>
      </c>
      <c r="D101" s="15" t="s">
        <v>19</v>
      </c>
      <c r="E101" s="15" t="s">
        <v>19</v>
      </c>
      <c r="F101" s="23" t="s">
        <v>20</v>
      </c>
      <c r="G101" s="32" t="n">
        <v>5</v>
      </c>
      <c r="H101" s="32" t="n">
        <v>5</v>
      </c>
      <c r="I101" s="32" t="n">
        <v>5</v>
      </c>
      <c r="J101" s="15" t="s">
        <v>396</v>
      </c>
      <c r="K101" s="15" t="n">
        <v>100</v>
      </c>
      <c r="L101" s="15" t="n">
        <v>176</v>
      </c>
      <c r="M101" s="33" t="n">
        <v>164</v>
      </c>
      <c r="N101" s="33" t="n">
        <v>169</v>
      </c>
      <c r="O101" s="15" t="n">
        <v>215</v>
      </c>
      <c r="P101" s="15" t="n">
        <v>205</v>
      </c>
      <c r="Q101" s="15" t="n">
        <v>205</v>
      </c>
      <c r="R101" s="32" t="n">
        <f aca="false">AVERAGE(O101:Q101)</f>
        <v>208.333333333333</v>
      </c>
      <c r="S101" s="34" t="n">
        <v>1.15814304666271</v>
      </c>
      <c r="T101" s="35" t="n">
        <v>2.83</v>
      </c>
      <c r="U101" s="15" t="n">
        <v>34</v>
      </c>
      <c r="V101" s="15" t="s">
        <v>387</v>
      </c>
      <c r="W101" s="15" t="s">
        <v>382</v>
      </c>
    </row>
    <row r="102" customFormat="false" ht="13.8" hidden="false" customHeight="false" outlineLevel="0" collapsed="false">
      <c r="A102" s="15" t="s">
        <v>17</v>
      </c>
      <c r="B102" s="31" t="n">
        <v>42156</v>
      </c>
      <c r="C102" s="15" t="s">
        <v>19</v>
      </c>
      <c r="D102" s="15" t="s">
        <v>19</v>
      </c>
      <c r="E102" s="15" t="s">
        <v>19</v>
      </c>
      <c r="F102" s="23" t="s">
        <v>20</v>
      </c>
      <c r="G102" s="32" t="n">
        <v>6</v>
      </c>
      <c r="H102" s="32" t="n">
        <v>1</v>
      </c>
      <c r="I102" s="32" t="n">
        <v>1</v>
      </c>
      <c r="J102" s="15" t="s">
        <v>347</v>
      </c>
      <c r="K102" s="15" t="n">
        <v>0</v>
      </c>
      <c r="L102" s="15" t="n">
        <v>15</v>
      </c>
      <c r="M102" s="33" t="n">
        <v>5</v>
      </c>
      <c r="N102" s="33" t="n">
        <v>10</v>
      </c>
      <c r="O102" s="15" t="n">
        <v>215</v>
      </c>
      <c r="P102" s="15" t="n">
        <v>190</v>
      </c>
      <c r="Q102" s="15" t="n">
        <v>300</v>
      </c>
      <c r="R102" s="32" t="n">
        <f aca="false">AVERAGE(O102:Q102)</f>
        <v>235</v>
      </c>
      <c r="S102" s="34" t="n">
        <v>0.944643748373694</v>
      </c>
      <c r="T102" s="35" t="n">
        <v>2.77</v>
      </c>
      <c r="U102" s="15" t="n">
        <v>30</v>
      </c>
      <c r="V102" s="15" t="s">
        <v>365</v>
      </c>
      <c r="W102" s="15" t="s">
        <v>397</v>
      </c>
    </row>
    <row r="103" customFormat="false" ht="13.8" hidden="false" customHeight="false" outlineLevel="0" collapsed="false">
      <c r="A103" s="15" t="s">
        <v>17</v>
      </c>
      <c r="B103" s="31" t="n">
        <v>42156</v>
      </c>
      <c r="C103" s="15" t="s">
        <v>19</v>
      </c>
      <c r="D103" s="15" t="s">
        <v>19</v>
      </c>
      <c r="E103" s="15" t="s">
        <v>19</v>
      </c>
      <c r="F103" s="23" t="s">
        <v>20</v>
      </c>
      <c r="G103" s="32" t="n">
        <v>6</v>
      </c>
      <c r="H103" s="32" t="n">
        <v>1</v>
      </c>
      <c r="I103" s="32" t="n">
        <v>2</v>
      </c>
      <c r="J103" s="15" t="s">
        <v>348</v>
      </c>
      <c r="K103" s="15" t="n">
        <v>15</v>
      </c>
      <c r="L103" s="15" t="n">
        <v>30</v>
      </c>
      <c r="M103" s="33" t="n">
        <v>23</v>
      </c>
      <c r="N103" s="33" t="n">
        <v>28</v>
      </c>
      <c r="O103" s="15" t="n">
        <v>215</v>
      </c>
      <c r="P103" s="15" t="n">
        <v>190</v>
      </c>
      <c r="Q103" s="15" t="n">
        <v>300</v>
      </c>
      <c r="R103" s="32" t="n">
        <f aca="false">AVERAGE(O103:Q103)</f>
        <v>235</v>
      </c>
      <c r="S103" s="34" t="n">
        <v>0.920755714998699</v>
      </c>
      <c r="T103" s="35" t="n">
        <v>1.93</v>
      </c>
      <c r="U103" s="15" t="n">
        <v>30</v>
      </c>
      <c r="V103" s="15" t="s">
        <v>365</v>
      </c>
      <c r="W103" s="15" t="s">
        <v>397</v>
      </c>
    </row>
    <row r="104" customFormat="false" ht="13.8" hidden="false" customHeight="false" outlineLevel="0" collapsed="false">
      <c r="A104" s="15" t="s">
        <v>17</v>
      </c>
      <c r="B104" s="31" t="n">
        <v>42156</v>
      </c>
      <c r="C104" s="15" t="s">
        <v>19</v>
      </c>
      <c r="D104" s="15" t="s">
        <v>19</v>
      </c>
      <c r="E104" s="15" t="s">
        <v>19</v>
      </c>
      <c r="F104" s="23" t="s">
        <v>20</v>
      </c>
      <c r="G104" s="32" t="n">
        <v>6</v>
      </c>
      <c r="H104" s="32" t="n">
        <v>1</v>
      </c>
      <c r="I104" s="32" t="n">
        <v>3</v>
      </c>
      <c r="J104" s="15" t="s">
        <v>349</v>
      </c>
      <c r="K104" s="15" t="n">
        <v>30</v>
      </c>
      <c r="L104" s="15" t="n">
        <v>50</v>
      </c>
      <c r="M104" s="33" t="n">
        <v>35</v>
      </c>
      <c r="N104" s="33" t="n">
        <v>40</v>
      </c>
      <c r="O104" s="15" t="n">
        <v>215</v>
      </c>
      <c r="P104" s="15" t="n">
        <v>190</v>
      </c>
      <c r="Q104" s="15" t="n">
        <v>300</v>
      </c>
      <c r="R104" s="32" t="n">
        <f aca="false">AVERAGE(O104:Q104)</f>
        <v>235</v>
      </c>
      <c r="S104" s="34" t="n">
        <v>0.942510888250927</v>
      </c>
      <c r="T104" s="35" t="n">
        <v>2.51</v>
      </c>
      <c r="U104" s="15" t="n">
        <v>30</v>
      </c>
      <c r="V104" s="15" t="s">
        <v>365</v>
      </c>
      <c r="W104" s="15" t="s">
        <v>397</v>
      </c>
    </row>
    <row r="105" customFormat="false" ht="13.8" hidden="false" customHeight="false" outlineLevel="0" collapsed="false">
      <c r="A105" s="15" t="s">
        <v>17</v>
      </c>
      <c r="B105" s="31" t="n">
        <v>42156</v>
      </c>
      <c r="C105" s="15" t="s">
        <v>19</v>
      </c>
      <c r="D105" s="15" t="s">
        <v>19</v>
      </c>
      <c r="E105" s="15" t="s">
        <v>19</v>
      </c>
      <c r="F105" s="23" t="s">
        <v>20</v>
      </c>
      <c r="G105" s="32" t="n">
        <v>6</v>
      </c>
      <c r="H105" s="32" t="n">
        <v>1</v>
      </c>
      <c r="I105" s="32" t="n">
        <v>4</v>
      </c>
      <c r="J105" s="15" t="s">
        <v>398</v>
      </c>
      <c r="K105" s="15" t="n">
        <v>50</v>
      </c>
      <c r="L105" s="15" t="n">
        <v>99</v>
      </c>
      <c r="M105" s="33" t="n">
        <v>65</v>
      </c>
      <c r="N105" s="33" t="n">
        <v>70</v>
      </c>
      <c r="O105" s="15" t="n">
        <v>215</v>
      </c>
      <c r="P105" s="15" t="n">
        <v>190</v>
      </c>
      <c r="Q105" s="15" t="n">
        <v>300</v>
      </c>
      <c r="R105" s="32" t="n">
        <f aca="false">AVERAGE(O105:Q105)</f>
        <v>235</v>
      </c>
      <c r="S105" s="34" t="n">
        <v>1.11505927218281</v>
      </c>
      <c r="T105" s="35" t="n">
        <v>2.87</v>
      </c>
      <c r="U105" s="15" t="n">
        <v>30</v>
      </c>
      <c r="V105" s="15" t="s">
        <v>365</v>
      </c>
      <c r="W105" s="15" t="s">
        <v>397</v>
      </c>
    </row>
    <row r="106" customFormat="false" ht="13.8" hidden="false" customHeight="false" outlineLevel="0" collapsed="false">
      <c r="A106" s="15" t="s">
        <v>17</v>
      </c>
      <c r="B106" s="31" t="n">
        <v>42156</v>
      </c>
      <c r="C106" s="15" t="s">
        <v>19</v>
      </c>
      <c r="D106" s="15" t="s">
        <v>19</v>
      </c>
      <c r="E106" s="15" t="s">
        <v>19</v>
      </c>
      <c r="F106" s="23" t="s">
        <v>20</v>
      </c>
      <c r="G106" s="32" t="n">
        <v>6</v>
      </c>
      <c r="H106" s="32" t="n">
        <v>1</v>
      </c>
      <c r="I106" s="32" t="n">
        <v>5</v>
      </c>
      <c r="J106" s="15" t="s">
        <v>399</v>
      </c>
      <c r="K106" s="15" t="n">
        <v>99</v>
      </c>
      <c r="L106" s="15" t="n">
        <v>194</v>
      </c>
      <c r="M106" s="33" t="n">
        <v>125</v>
      </c>
      <c r="N106" s="33" t="n">
        <v>130</v>
      </c>
      <c r="O106" s="15" t="n">
        <v>215</v>
      </c>
      <c r="P106" s="15" t="n">
        <v>190</v>
      </c>
      <c r="Q106" s="15" t="n">
        <v>300</v>
      </c>
      <c r="R106" s="32" t="n">
        <f aca="false">AVERAGE(O106:Q106)</f>
        <v>235</v>
      </c>
      <c r="S106" s="34" t="n">
        <v>0.807180913461333</v>
      </c>
      <c r="T106" s="35" t="n">
        <v>2.79</v>
      </c>
      <c r="U106" s="15" t="n">
        <v>30</v>
      </c>
      <c r="V106" s="15" t="s">
        <v>365</v>
      </c>
      <c r="W106" s="15" t="s">
        <v>397</v>
      </c>
    </row>
    <row r="107" customFormat="false" ht="13.8" hidden="false" customHeight="false" outlineLevel="0" collapsed="false">
      <c r="A107" s="23" t="s">
        <v>17</v>
      </c>
      <c r="B107" s="27" t="n">
        <v>42828</v>
      </c>
      <c r="C107" s="23" t="s">
        <v>267</v>
      </c>
      <c r="D107" s="23" t="s">
        <v>267</v>
      </c>
      <c r="E107" s="23" t="s">
        <v>267</v>
      </c>
      <c r="F107" s="23" t="s">
        <v>20</v>
      </c>
      <c r="G107" s="28" t="n">
        <v>6</v>
      </c>
      <c r="H107" s="28" t="n">
        <v>2</v>
      </c>
      <c r="I107" s="28" t="n">
        <v>1</v>
      </c>
      <c r="J107" s="23" t="s">
        <v>347</v>
      </c>
      <c r="K107" s="1" t="n">
        <v>0</v>
      </c>
      <c r="L107" s="1" t="n">
        <v>15</v>
      </c>
      <c r="M107" s="1" t="n">
        <v>10</v>
      </c>
      <c r="N107" s="1" t="n">
        <v>15</v>
      </c>
      <c r="O107" s="1" t="n">
        <v>300</v>
      </c>
      <c r="P107" s="1" t="n">
        <v>300</v>
      </c>
      <c r="Q107" s="1" t="n">
        <v>300</v>
      </c>
      <c r="R107" s="29" t="n">
        <f aca="false">AVERAGE(O107:Q107)</f>
        <v>300</v>
      </c>
      <c r="S107" s="23" t="n">
        <v>1.65</v>
      </c>
      <c r="T107" s="30" t="n">
        <v>2.06763285024155</v>
      </c>
      <c r="U107" s="1" t="s">
        <v>205</v>
      </c>
      <c r="V107" s="1" t="s">
        <v>205</v>
      </c>
      <c r="W107" s="1" t="s">
        <v>205</v>
      </c>
    </row>
    <row r="108" customFormat="false" ht="13.8" hidden="false" customHeight="false" outlineLevel="0" collapsed="false">
      <c r="A108" s="23" t="s">
        <v>17</v>
      </c>
      <c r="B108" s="27" t="n">
        <v>42828</v>
      </c>
      <c r="C108" s="23" t="s">
        <v>267</v>
      </c>
      <c r="D108" s="23" t="s">
        <v>267</v>
      </c>
      <c r="E108" s="23" t="s">
        <v>267</v>
      </c>
      <c r="F108" s="23" t="s">
        <v>20</v>
      </c>
      <c r="G108" s="28" t="n">
        <v>6</v>
      </c>
      <c r="H108" s="28" t="n">
        <v>2</v>
      </c>
      <c r="I108" s="28" t="n">
        <v>2</v>
      </c>
      <c r="J108" s="23" t="s">
        <v>348</v>
      </c>
      <c r="K108" s="1" t="n">
        <v>15</v>
      </c>
      <c r="L108" s="1" t="n">
        <v>30</v>
      </c>
      <c r="M108" s="1" t="n">
        <v>20</v>
      </c>
      <c r="N108" s="1" t="n">
        <v>25</v>
      </c>
      <c r="O108" s="1" t="n">
        <v>300</v>
      </c>
      <c r="P108" s="1" t="n">
        <v>300</v>
      </c>
      <c r="Q108" s="1" t="n">
        <v>300</v>
      </c>
      <c r="R108" s="29" t="n">
        <f aca="false">AVERAGE(O108:Q108)</f>
        <v>300</v>
      </c>
      <c r="S108" s="23" t="n">
        <v>1.32</v>
      </c>
      <c r="T108" s="30" t="n">
        <v>1.34299516908213</v>
      </c>
      <c r="U108" s="1" t="s">
        <v>205</v>
      </c>
      <c r="V108" s="1" t="s">
        <v>205</v>
      </c>
      <c r="W108" s="1" t="s">
        <v>205</v>
      </c>
    </row>
    <row r="109" customFormat="false" ht="13.8" hidden="false" customHeight="false" outlineLevel="0" collapsed="false">
      <c r="A109" s="23" t="s">
        <v>17</v>
      </c>
      <c r="B109" s="27" t="n">
        <v>42828</v>
      </c>
      <c r="C109" s="23" t="s">
        <v>267</v>
      </c>
      <c r="D109" s="23" t="s">
        <v>267</v>
      </c>
      <c r="E109" s="23" t="s">
        <v>267</v>
      </c>
      <c r="F109" s="23" t="s">
        <v>20</v>
      </c>
      <c r="G109" s="28" t="n">
        <v>6</v>
      </c>
      <c r="H109" s="28" t="n">
        <v>2</v>
      </c>
      <c r="I109" s="28" t="n">
        <v>3</v>
      </c>
      <c r="J109" s="23" t="s">
        <v>349</v>
      </c>
      <c r="K109" s="1" t="n">
        <v>30</v>
      </c>
      <c r="L109" s="1" t="n">
        <v>50</v>
      </c>
      <c r="M109" s="1" t="n">
        <v>40</v>
      </c>
      <c r="N109" s="1" t="n">
        <v>45</v>
      </c>
      <c r="O109" s="1" t="n">
        <v>300</v>
      </c>
      <c r="P109" s="1" t="n">
        <v>300</v>
      </c>
      <c r="Q109" s="1" t="n">
        <v>300</v>
      </c>
      <c r="R109" s="29" t="n">
        <f aca="false">AVERAGE(O109:Q109)</f>
        <v>300</v>
      </c>
      <c r="S109" s="23" t="n">
        <v>1.3</v>
      </c>
      <c r="T109" s="30" t="n">
        <v>1.84057971014493</v>
      </c>
      <c r="U109" s="1" t="s">
        <v>205</v>
      </c>
      <c r="V109" s="1" t="s">
        <v>205</v>
      </c>
      <c r="W109" s="1" t="s">
        <v>205</v>
      </c>
    </row>
    <row r="110" customFormat="false" ht="13.8" hidden="false" customHeight="false" outlineLevel="0" collapsed="false">
      <c r="A110" s="23" t="s">
        <v>17</v>
      </c>
      <c r="B110" s="27" t="n">
        <v>42828</v>
      </c>
      <c r="C110" s="23" t="s">
        <v>267</v>
      </c>
      <c r="D110" s="23" t="s">
        <v>267</v>
      </c>
      <c r="E110" s="23" t="s">
        <v>267</v>
      </c>
      <c r="F110" s="23" t="s">
        <v>20</v>
      </c>
      <c r="G110" s="28" t="n">
        <v>6</v>
      </c>
      <c r="H110" s="28" t="n">
        <v>2</v>
      </c>
      <c r="I110" s="28" t="n">
        <v>4</v>
      </c>
      <c r="J110" s="23" t="s">
        <v>350</v>
      </c>
      <c r="K110" s="1" t="n">
        <v>50</v>
      </c>
      <c r="L110" s="1" t="n">
        <v>100</v>
      </c>
      <c r="M110" s="1" t="n">
        <v>60</v>
      </c>
      <c r="N110" s="1" t="n">
        <v>65</v>
      </c>
      <c r="O110" s="1" t="n">
        <v>300</v>
      </c>
      <c r="P110" s="1" t="n">
        <v>300</v>
      </c>
      <c r="Q110" s="1" t="n">
        <v>300</v>
      </c>
      <c r="R110" s="29" t="n">
        <f aca="false">AVERAGE(O110:Q110)</f>
        <v>300</v>
      </c>
      <c r="S110" s="23" t="n">
        <v>1.53</v>
      </c>
      <c r="T110" s="30" t="n">
        <v>1.89371980676329</v>
      </c>
      <c r="U110" s="1" t="s">
        <v>205</v>
      </c>
      <c r="V110" s="1" t="s">
        <v>205</v>
      </c>
      <c r="W110" s="1" t="s">
        <v>205</v>
      </c>
    </row>
    <row r="111" customFormat="false" ht="13.8" hidden="false" customHeight="false" outlineLevel="0" collapsed="false">
      <c r="A111" s="23" t="s">
        <v>17</v>
      </c>
      <c r="B111" s="27" t="n">
        <v>42828</v>
      </c>
      <c r="C111" s="23" t="s">
        <v>267</v>
      </c>
      <c r="D111" s="23" t="s">
        <v>267</v>
      </c>
      <c r="E111" s="23" t="s">
        <v>267</v>
      </c>
      <c r="F111" s="23" t="s">
        <v>20</v>
      </c>
      <c r="G111" s="28" t="n">
        <v>6</v>
      </c>
      <c r="H111" s="28" t="n">
        <v>2</v>
      </c>
      <c r="I111" s="28" t="n">
        <v>5</v>
      </c>
      <c r="J111" s="23" t="s">
        <v>351</v>
      </c>
      <c r="K111" s="1" t="n">
        <v>100</v>
      </c>
      <c r="L111" s="1" t="n">
        <v>300</v>
      </c>
      <c r="M111" s="1" t="n">
        <v>110</v>
      </c>
      <c r="N111" s="1" t="n">
        <v>115</v>
      </c>
      <c r="O111" s="1" t="n">
        <v>300</v>
      </c>
      <c r="P111" s="1" t="n">
        <v>300</v>
      </c>
      <c r="Q111" s="1" t="n">
        <v>300</v>
      </c>
      <c r="R111" s="29" t="n">
        <f aca="false">AVERAGE(O111:Q111)</f>
        <v>300</v>
      </c>
      <c r="S111" s="23" t="n">
        <v>1.31</v>
      </c>
      <c r="T111" s="30" t="n">
        <v>2.88888888888889</v>
      </c>
      <c r="U111" s="1" t="s">
        <v>205</v>
      </c>
      <c r="V111" s="1" t="s">
        <v>205</v>
      </c>
      <c r="W111" s="1" t="s">
        <v>205</v>
      </c>
    </row>
    <row r="112" customFormat="false" ht="13.8" hidden="false" customHeight="false" outlineLevel="0" collapsed="false">
      <c r="A112" s="15" t="s">
        <v>17</v>
      </c>
      <c r="B112" s="31" t="n">
        <v>42156</v>
      </c>
      <c r="C112" s="15" t="s">
        <v>19</v>
      </c>
      <c r="D112" s="15" t="s">
        <v>19</v>
      </c>
      <c r="E112" s="15" t="s">
        <v>19</v>
      </c>
      <c r="F112" s="23" t="s">
        <v>20</v>
      </c>
      <c r="G112" s="32" t="n">
        <v>6</v>
      </c>
      <c r="H112" s="32" t="n">
        <v>3</v>
      </c>
      <c r="I112" s="32" t="n">
        <v>1</v>
      </c>
      <c r="J112" s="15" t="s">
        <v>347</v>
      </c>
      <c r="K112" s="15" t="n">
        <v>0</v>
      </c>
      <c r="L112" s="15" t="n">
        <v>15</v>
      </c>
      <c r="M112" s="33" t="n">
        <v>5</v>
      </c>
      <c r="N112" s="33" t="n">
        <v>10</v>
      </c>
      <c r="O112" s="15" t="n">
        <v>300</v>
      </c>
      <c r="P112" s="15" t="n">
        <v>300</v>
      </c>
      <c r="Q112" s="15" t="n">
        <v>300</v>
      </c>
      <c r="R112" s="32" t="n">
        <f aca="false">AVERAGE(O112:Q112)</f>
        <v>300</v>
      </c>
      <c r="S112" s="34" t="n">
        <v>1.04158224095347</v>
      </c>
      <c r="T112" s="35" t="n">
        <v>1.49</v>
      </c>
      <c r="U112" s="15" t="n">
        <v>30</v>
      </c>
      <c r="V112" s="15" t="s">
        <v>400</v>
      </c>
      <c r="W112" s="15" t="s">
        <v>397</v>
      </c>
    </row>
    <row r="113" customFormat="false" ht="13.8" hidden="false" customHeight="false" outlineLevel="0" collapsed="false">
      <c r="A113" s="15" t="s">
        <v>17</v>
      </c>
      <c r="B113" s="31" t="n">
        <v>42156</v>
      </c>
      <c r="C113" s="15" t="s">
        <v>19</v>
      </c>
      <c r="D113" s="15" t="s">
        <v>19</v>
      </c>
      <c r="E113" s="15" t="s">
        <v>19</v>
      </c>
      <c r="F113" s="23" t="s">
        <v>20</v>
      </c>
      <c r="G113" s="32" t="n">
        <v>6</v>
      </c>
      <c r="H113" s="32" t="n">
        <v>3</v>
      </c>
      <c r="I113" s="32" t="n">
        <v>2</v>
      </c>
      <c r="J113" s="15" t="s">
        <v>348</v>
      </c>
      <c r="K113" s="15" t="n">
        <v>15</v>
      </c>
      <c r="L113" s="15" t="n">
        <v>30</v>
      </c>
      <c r="M113" s="33" t="n">
        <v>15</v>
      </c>
      <c r="N113" s="33" t="n">
        <v>20</v>
      </c>
      <c r="O113" s="15" t="n">
        <v>300</v>
      </c>
      <c r="P113" s="15" t="n">
        <v>300</v>
      </c>
      <c r="Q113" s="15" t="n">
        <v>300</v>
      </c>
      <c r="R113" s="32" t="n">
        <f aca="false">AVERAGE(O113:Q113)</f>
        <v>300</v>
      </c>
      <c r="S113" s="34" t="n">
        <v>0.970344712853042</v>
      </c>
      <c r="T113" s="35" t="n">
        <v>1.77</v>
      </c>
      <c r="U113" s="15" t="n">
        <v>30</v>
      </c>
      <c r="V113" s="15" t="s">
        <v>401</v>
      </c>
      <c r="W113" s="15" t="s">
        <v>397</v>
      </c>
    </row>
    <row r="114" customFormat="false" ht="13.8" hidden="false" customHeight="false" outlineLevel="0" collapsed="false">
      <c r="A114" s="15" t="s">
        <v>17</v>
      </c>
      <c r="B114" s="31" t="n">
        <v>42156</v>
      </c>
      <c r="C114" s="15" t="s">
        <v>19</v>
      </c>
      <c r="D114" s="15" t="s">
        <v>19</v>
      </c>
      <c r="E114" s="15" t="s">
        <v>19</v>
      </c>
      <c r="F114" s="23" t="s">
        <v>20</v>
      </c>
      <c r="G114" s="32" t="n">
        <v>6</v>
      </c>
      <c r="H114" s="32" t="n">
        <v>3</v>
      </c>
      <c r="I114" s="32" t="n">
        <v>3</v>
      </c>
      <c r="J114" s="15" t="s">
        <v>349</v>
      </c>
      <c r="K114" s="15" t="n">
        <v>30</v>
      </c>
      <c r="L114" s="15" t="n">
        <v>50</v>
      </c>
      <c r="M114" s="33" t="n">
        <v>45</v>
      </c>
      <c r="N114" s="33" t="n">
        <v>50</v>
      </c>
      <c r="O114" s="15" t="n">
        <v>300</v>
      </c>
      <c r="P114" s="15" t="n">
        <v>300</v>
      </c>
      <c r="Q114" s="15" t="n">
        <v>300</v>
      </c>
      <c r="R114" s="32" t="n">
        <f aca="false">AVERAGE(O114:Q114)</f>
        <v>300</v>
      </c>
      <c r="S114" s="34" t="n">
        <v>1.13788087549642</v>
      </c>
      <c r="T114" s="35" t="n">
        <v>1.98</v>
      </c>
      <c r="U114" s="15" t="n">
        <v>30</v>
      </c>
      <c r="V114" s="15" t="s">
        <v>401</v>
      </c>
      <c r="W114" s="15" t="s">
        <v>397</v>
      </c>
    </row>
    <row r="115" customFormat="false" ht="13.8" hidden="false" customHeight="false" outlineLevel="0" collapsed="false">
      <c r="A115" s="15" t="s">
        <v>17</v>
      </c>
      <c r="B115" s="31" t="n">
        <v>42156</v>
      </c>
      <c r="C115" s="15" t="s">
        <v>19</v>
      </c>
      <c r="D115" s="15" t="s">
        <v>19</v>
      </c>
      <c r="E115" s="15" t="s">
        <v>19</v>
      </c>
      <c r="F115" s="23" t="s">
        <v>20</v>
      </c>
      <c r="G115" s="32" t="n">
        <v>6</v>
      </c>
      <c r="H115" s="32" t="n">
        <v>3</v>
      </c>
      <c r="I115" s="32" t="n">
        <v>4</v>
      </c>
      <c r="J115" s="15" t="s">
        <v>402</v>
      </c>
      <c r="K115" s="15" t="n">
        <v>50</v>
      </c>
      <c r="L115" s="15" t="n">
        <v>83</v>
      </c>
      <c r="M115" s="33" t="n">
        <v>70</v>
      </c>
      <c r="N115" s="33" t="n">
        <v>75</v>
      </c>
      <c r="O115" s="15" t="n">
        <v>300</v>
      </c>
      <c r="P115" s="15" t="n">
        <v>300</v>
      </c>
      <c r="Q115" s="15" t="n">
        <v>300</v>
      </c>
      <c r="R115" s="32" t="n">
        <f aca="false">AVERAGE(O115:Q115)</f>
        <v>300</v>
      </c>
      <c r="S115" s="34" t="n">
        <v>1.24740324280053</v>
      </c>
      <c r="T115" s="35" t="n">
        <v>1.98</v>
      </c>
      <c r="U115" s="15" t="n">
        <v>30</v>
      </c>
      <c r="V115" s="15" t="s">
        <v>401</v>
      </c>
      <c r="W115" s="15" t="s">
        <v>397</v>
      </c>
    </row>
    <row r="116" customFormat="false" ht="13.8" hidden="false" customHeight="false" outlineLevel="0" collapsed="false">
      <c r="A116" s="15" t="s">
        <v>17</v>
      </c>
      <c r="B116" s="31" t="n">
        <v>42156</v>
      </c>
      <c r="C116" s="15" t="s">
        <v>19</v>
      </c>
      <c r="D116" s="15" t="s">
        <v>19</v>
      </c>
      <c r="E116" s="15" t="s">
        <v>19</v>
      </c>
      <c r="F116" s="23" t="s">
        <v>20</v>
      </c>
      <c r="G116" s="32" t="n">
        <v>6</v>
      </c>
      <c r="H116" s="32" t="n">
        <v>3</v>
      </c>
      <c r="I116" s="32" t="n">
        <v>5</v>
      </c>
      <c r="J116" s="15" t="s">
        <v>403</v>
      </c>
      <c r="K116" s="15" t="n">
        <v>83</v>
      </c>
      <c r="L116" s="15" t="n">
        <v>145</v>
      </c>
      <c r="M116" s="33" t="n">
        <v>130</v>
      </c>
      <c r="N116" s="33" t="n">
        <v>135</v>
      </c>
      <c r="O116" s="15" t="n">
        <v>300</v>
      </c>
      <c r="P116" s="15" t="n">
        <v>300</v>
      </c>
      <c r="Q116" s="15" t="n">
        <v>300</v>
      </c>
      <c r="R116" s="32" t="n">
        <f aca="false">AVERAGE(O116:Q116)</f>
        <v>300</v>
      </c>
      <c r="S116" s="34" t="n">
        <v>1.16944720531338</v>
      </c>
      <c r="T116" s="35" t="n">
        <v>2.53</v>
      </c>
      <c r="U116" s="15" t="n">
        <v>30</v>
      </c>
      <c r="V116" s="15" t="s">
        <v>401</v>
      </c>
      <c r="W116" s="15" t="s">
        <v>397</v>
      </c>
    </row>
    <row r="117" customFormat="false" ht="13.8" hidden="false" customHeight="false" outlineLevel="0" collapsed="false">
      <c r="A117" s="23" t="s">
        <v>17</v>
      </c>
      <c r="B117" s="27" t="n">
        <v>42828</v>
      </c>
      <c r="C117" s="23" t="s">
        <v>267</v>
      </c>
      <c r="D117" s="23" t="s">
        <v>267</v>
      </c>
      <c r="E117" s="23" t="s">
        <v>267</v>
      </c>
      <c r="F117" s="23" t="s">
        <v>20</v>
      </c>
      <c r="G117" s="28" t="n">
        <v>6</v>
      </c>
      <c r="H117" s="28" t="n">
        <v>4</v>
      </c>
      <c r="I117" s="28" t="n">
        <v>1</v>
      </c>
      <c r="J117" s="23" t="s">
        <v>347</v>
      </c>
      <c r="K117" s="1" t="n">
        <v>0</v>
      </c>
      <c r="L117" s="1" t="n">
        <v>15</v>
      </c>
      <c r="M117" s="1" t="n">
        <v>8</v>
      </c>
      <c r="N117" s="1" t="n">
        <v>13</v>
      </c>
      <c r="O117" s="1" t="n">
        <v>300</v>
      </c>
      <c r="P117" s="1" t="n">
        <v>300</v>
      </c>
      <c r="Q117" s="1" t="n">
        <v>285</v>
      </c>
      <c r="R117" s="29" t="n">
        <f aca="false">AVERAGE(O117:Q117)</f>
        <v>295</v>
      </c>
      <c r="S117" s="23" t="n">
        <v>1.11</v>
      </c>
      <c r="T117" s="30" t="n">
        <v>2.21739130434783</v>
      </c>
      <c r="U117" s="1" t="s">
        <v>205</v>
      </c>
      <c r="V117" s="1" t="s">
        <v>205</v>
      </c>
      <c r="W117" s="1" t="s">
        <v>205</v>
      </c>
    </row>
    <row r="118" customFormat="false" ht="13.8" hidden="false" customHeight="false" outlineLevel="0" collapsed="false">
      <c r="A118" s="23" t="s">
        <v>17</v>
      </c>
      <c r="B118" s="27" t="n">
        <v>42828</v>
      </c>
      <c r="C118" s="23" t="s">
        <v>267</v>
      </c>
      <c r="D118" s="23" t="s">
        <v>267</v>
      </c>
      <c r="E118" s="23" t="s">
        <v>267</v>
      </c>
      <c r="F118" s="23" t="s">
        <v>20</v>
      </c>
      <c r="G118" s="28" t="n">
        <v>6</v>
      </c>
      <c r="H118" s="28" t="n">
        <v>4</v>
      </c>
      <c r="I118" s="28" t="n">
        <v>2</v>
      </c>
      <c r="J118" s="23" t="s">
        <v>348</v>
      </c>
      <c r="K118" s="1" t="n">
        <v>15</v>
      </c>
      <c r="L118" s="1" t="n">
        <v>30</v>
      </c>
      <c r="M118" s="1" t="n">
        <v>20</v>
      </c>
      <c r="N118" s="1" t="n">
        <v>25</v>
      </c>
      <c r="O118" s="1" t="n">
        <v>300</v>
      </c>
      <c r="P118" s="1" t="n">
        <v>300</v>
      </c>
      <c r="Q118" s="1" t="n">
        <v>285</v>
      </c>
      <c r="R118" s="29" t="n">
        <f aca="false">AVERAGE(O118:Q118)</f>
        <v>295</v>
      </c>
      <c r="S118" s="23" t="n">
        <v>1.08</v>
      </c>
      <c r="T118" s="30" t="n">
        <v>3.33816425120773</v>
      </c>
      <c r="U118" s="1" t="s">
        <v>205</v>
      </c>
      <c r="V118" s="1" t="s">
        <v>205</v>
      </c>
      <c r="W118" s="1" t="s">
        <v>205</v>
      </c>
    </row>
    <row r="119" customFormat="false" ht="13.8" hidden="false" customHeight="false" outlineLevel="0" collapsed="false">
      <c r="A119" s="23" t="s">
        <v>17</v>
      </c>
      <c r="B119" s="27" t="n">
        <v>42828</v>
      </c>
      <c r="C119" s="23" t="s">
        <v>267</v>
      </c>
      <c r="D119" s="23" t="s">
        <v>267</v>
      </c>
      <c r="E119" s="23" t="s">
        <v>267</v>
      </c>
      <c r="F119" s="23" t="s">
        <v>20</v>
      </c>
      <c r="G119" s="28" t="n">
        <v>6</v>
      </c>
      <c r="H119" s="28" t="n">
        <v>4</v>
      </c>
      <c r="I119" s="28" t="n">
        <v>3</v>
      </c>
      <c r="J119" s="23" t="s">
        <v>349</v>
      </c>
      <c r="K119" s="1" t="n">
        <v>30</v>
      </c>
      <c r="L119" s="1" t="n">
        <v>50</v>
      </c>
      <c r="M119" s="1" t="n">
        <v>35</v>
      </c>
      <c r="N119" s="1" t="n">
        <v>40</v>
      </c>
      <c r="O119" s="1" t="n">
        <v>300</v>
      </c>
      <c r="P119" s="1" t="n">
        <v>300</v>
      </c>
      <c r="Q119" s="1" t="n">
        <v>285</v>
      </c>
      <c r="R119" s="29" t="n">
        <f aca="false">AVERAGE(O119:Q119)</f>
        <v>295</v>
      </c>
      <c r="S119" s="23" t="n">
        <v>0.85</v>
      </c>
      <c r="T119" s="30" t="n">
        <v>4.73429951690821</v>
      </c>
      <c r="U119" s="1" t="s">
        <v>205</v>
      </c>
      <c r="V119" s="1" t="s">
        <v>205</v>
      </c>
      <c r="W119" s="1" t="s">
        <v>205</v>
      </c>
    </row>
    <row r="120" customFormat="false" ht="13.8" hidden="false" customHeight="false" outlineLevel="0" collapsed="false">
      <c r="A120" s="23" t="s">
        <v>17</v>
      </c>
      <c r="B120" s="27" t="n">
        <v>42828</v>
      </c>
      <c r="C120" s="23" t="s">
        <v>267</v>
      </c>
      <c r="D120" s="23" t="s">
        <v>267</v>
      </c>
      <c r="E120" s="23" t="s">
        <v>267</v>
      </c>
      <c r="F120" s="23" t="s">
        <v>20</v>
      </c>
      <c r="G120" s="28" t="n">
        <v>6</v>
      </c>
      <c r="H120" s="28" t="n">
        <v>4</v>
      </c>
      <c r="I120" s="28" t="n">
        <v>4</v>
      </c>
      <c r="J120" s="23" t="s">
        <v>350</v>
      </c>
      <c r="K120" s="1" t="n">
        <v>50</v>
      </c>
      <c r="L120" s="1" t="n">
        <v>100</v>
      </c>
      <c r="M120" s="1" t="n">
        <v>65</v>
      </c>
      <c r="N120" s="1" t="n">
        <v>70</v>
      </c>
      <c r="O120" s="1" t="n">
        <v>300</v>
      </c>
      <c r="P120" s="1" t="n">
        <v>300</v>
      </c>
      <c r="Q120" s="1" t="n">
        <v>285</v>
      </c>
      <c r="R120" s="29" t="n">
        <f aca="false">AVERAGE(O120:Q120)</f>
        <v>295</v>
      </c>
      <c r="S120" s="23" t="n">
        <v>1.03</v>
      </c>
      <c r="T120" s="30" t="n">
        <v>4.14009661835749</v>
      </c>
      <c r="U120" s="1" t="s">
        <v>205</v>
      </c>
      <c r="V120" s="1" t="s">
        <v>205</v>
      </c>
      <c r="W120" s="1" t="s">
        <v>205</v>
      </c>
    </row>
    <row r="121" customFormat="false" ht="13.8" hidden="false" customHeight="false" outlineLevel="0" collapsed="false">
      <c r="A121" s="23" t="s">
        <v>17</v>
      </c>
      <c r="B121" s="27" t="n">
        <v>42828</v>
      </c>
      <c r="C121" s="23" t="s">
        <v>267</v>
      </c>
      <c r="D121" s="23" t="s">
        <v>267</v>
      </c>
      <c r="E121" s="23" t="s">
        <v>267</v>
      </c>
      <c r="F121" s="23" t="s">
        <v>20</v>
      </c>
      <c r="G121" s="28" t="n">
        <v>6</v>
      </c>
      <c r="H121" s="28" t="n">
        <v>4</v>
      </c>
      <c r="I121" s="28" t="n">
        <v>5</v>
      </c>
      <c r="J121" s="23" t="s">
        <v>351</v>
      </c>
      <c r="K121" s="1" t="n">
        <v>100</v>
      </c>
      <c r="L121" s="1" t="n">
        <v>295</v>
      </c>
      <c r="M121" s="1" t="n">
        <v>102</v>
      </c>
      <c r="N121" s="1" t="n">
        <v>107</v>
      </c>
      <c r="O121" s="1" t="n">
        <v>300</v>
      </c>
      <c r="P121" s="1" t="n">
        <v>300</v>
      </c>
      <c r="Q121" s="1" t="n">
        <v>285</v>
      </c>
      <c r="R121" s="29" t="n">
        <f aca="false">AVERAGE(O121:Q121)</f>
        <v>295</v>
      </c>
      <c r="S121" s="23" t="n">
        <v>1.01</v>
      </c>
      <c r="T121" s="30" t="n">
        <v>4.30917874396135</v>
      </c>
      <c r="U121" s="1" t="s">
        <v>205</v>
      </c>
      <c r="V121" s="1" t="s">
        <v>205</v>
      </c>
      <c r="W121" s="1" t="s">
        <v>205</v>
      </c>
    </row>
    <row r="122" customFormat="false" ht="13.8" hidden="false" customHeight="false" outlineLevel="0" collapsed="false">
      <c r="A122" s="23" t="s">
        <v>17</v>
      </c>
      <c r="B122" s="27" t="n">
        <v>42828</v>
      </c>
      <c r="C122" s="23" t="s">
        <v>267</v>
      </c>
      <c r="D122" s="23" t="s">
        <v>267</v>
      </c>
      <c r="E122" s="23" t="s">
        <v>267</v>
      </c>
      <c r="F122" s="23" t="s">
        <v>20</v>
      </c>
      <c r="G122" s="28" t="n">
        <v>7</v>
      </c>
      <c r="H122" s="28" t="n">
        <v>1</v>
      </c>
      <c r="I122" s="28" t="n">
        <v>1</v>
      </c>
      <c r="J122" s="23" t="s">
        <v>347</v>
      </c>
      <c r="K122" s="1" t="n">
        <v>0</v>
      </c>
      <c r="L122" s="1" t="n">
        <v>15</v>
      </c>
      <c r="M122" s="1" t="n">
        <v>11</v>
      </c>
      <c r="N122" s="1" t="n">
        <v>14</v>
      </c>
      <c r="O122" s="1" t="n">
        <v>300</v>
      </c>
      <c r="P122" s="1" t="n">
        <v>300</v>
      </c>
      <c r="Q122" s="1" t="n">
        <v>275</v>
      </c>
      <c r="R122" s="29" t="n">
        <f aca="false">AVERAGE(O122:Q122)</f>
        <v>291.666666666667</v>
      </c>
      <c r="S122" s="23" t="n">
        <v>1.05</v>
      </c>
      <c r="T122" s="30" t="n">
        <v>2.96618357487923</v>
      </c>
      <c r="U122" s="1" t="s">
        <v>205</v>
      </c>
      <c r="V122" s="1" t="s">
        <v>205</v>
      </c>
      <c r="W122" s="1" t="s">
        <v>205</v>
      </c>
    </row>
    <row r="123" customFormat="false" ht="13.8" hidden="false" customHeight="false" outlineLevel="0" collapsed="false">
      <c r="A123" s="23" t="s">
        <v>17</v>
      </c>
      <c r="B123" s="27" t="n">
        <v>42828</v>
      </c>
      <c r="C123" s="23" t="s">
        <v>267</v>
      </c>
      <c r="D123" s="23" t="s">
        <v>267</v>
      </c>
      <c r="E123" s="23" t="s">
        <v>267</v>
      </c>
      <c r="F123" s="23" t="s">
        <v>20</v>
      </c>
      <c r="G123" s="28" t="n">
        <v>7</v>
      </c>
      <c r="H123" s="28" t="n">
        <v>1</v>
      </c>
      <c r="I123" s="28" t="n">
        <v>2</v>
      </c>
      <c r="J123" s="23" t="s">
        <v>348</v>
      </c>
      <c r="K123" s="1" t="n">
        <v>15</v>
      </c>
      <c r="L123" s="1" t="n">
        <v>30</v>
      </c>
      <c r="M123" s="1" t="n">
        <v>20</v>
      </c>
      <c r="N123" s="1" t="n">
        <v>25</v>
      </c>
      <c r="O123" s="1" t="n">
        <v>300</v>
      </c>
      <c r="P123" s="1" t="n">
        <v>300</v>
      </c>
      <c r="Q123" s="1" t="n">
        <v>275</v>
      </c>
      <c r="R123" s="29" t="n">
        <f aca="false">AVERAGE(O123:Q123)</f>
        <v>291.666666666667</v>
      </c>
      <c r="S123" s="23" t="n">
        <v>1.22</v>
      </c>
      <c r="T123" s="30" t="n">
        <v>3.28019323671498</v>
      </c>
      <c r="U123" s="1" t="s">
        <v>205</v>
      </c>
      <c r="V123" s="1" t="s">
        <v>205</v>
      </c>
      <c r="W123" s="1" t="s">
        <v>205</v>
      </c>
    </row>
    <row r="124" customFormat="false" ht="13.8" hidden="false" customHeight="false" outlineLevel="0" collapsed="false">
      <c r="A124" s="23" t="s">
        <v>17</v>
      </c>
      <c r="B124" s="27" t="n">
        <v>42828</v>
      </c>
      <c r="C124" s="23" t="s">
        <v>267</v>
      </c>
      <c r="D124" s="23" t="s">
        <v>267</v>
      </c>
      <c r="E124" s="23" t="s">
        <v>267</v>
      </c>
      <c r="F124" s="23" t="s">
        <v>20</v>
      </c>
      <c r="G124" s="28" t="n">
        <v>7</v>
      </c>
      <c r="H124" s="28" t="n">
        <v>1</v>
      </c>
      <c r="I124" s="28" t="n">
        <v>3</v>
      </c>
      <c r="J124" s="23" t="s">
        <v>349</v>
      </c>
      <c r="K124" s="1" t="n">
        <v>30</v>
      </c>
      <c r="L124" s="1" t="n">
        <v>50</v>
      </c>
      <c r="M124" s="1" t="n">
        <v>40</v>
      </c>
      <c r="N124" s="1" t="n">
        <v>45</v>
      </c>
      <c r="O124" s="1" t="n">
        <v>300</v>
      </c>
      <c r="P124" s="1" t="n">
        <v>300</v>
      </c>
      <c r="Q124" s="1" t="n">
        <v>275</v>
      </c>
      <c r="R124" s="29" t="n">
        <f aca="false">AVERAGE(O124:Q124)</f>
        <v>291.666666666667</v>
      </c>
      <c r="S124" s="23" t="n">
        <v>1.02</v>
      </c>
      <c r="T124" s="30" t="n">
        <v>3.94685990338164</v>
      </c>
      <c r="U124" s="1" t="s">
        <v>205</v>
      </c>
      <c r="V124" s="1" t="s">
        <v>205</v>
      </c>
      <c r="W124" s="1" t="s">
        <v>205</v>
      </c>
    </row>
    <row r="125" customFormat="false" ht="13.8" hidden="false" customHeight="false" outlineLevel="0" collapsed="false">
      <c r="A125" s="23" t="s">
        <v>17</v>
      </c>
      <c r="B125" s="27" t="n">
        <v>42828</v>
      </c>
      <c r="C125" s="23" t="s">
        <v>267</v>
      </c>
      <c r="D125" s="23" t="s">
        <v>267</v>
      </c>
      <c r="E125" s="23" t="s">
        <v>267</v>
      </c>
      <c r="F125" s="23" t="s">
        <v>20</v>
      </c>
      <c r="G125" s="28" t="n">
        <v>7</v>
      </c>
      <c r="H125" s="28" t="n">
        <v>1</v>
      </c>
      <c r="I125" s="28" t="n">
        <v>4</v>
      </c>
      <c r="J125" s="23" t="s">
        <v>350</v>
      </c>
      <c r="K125" s="1" t="n">
        <v>50</v>
      </c>
      <c r="L125" s="1" t="n">
        <v>100</v>
      </c>
      <c r="M125" s="1" t="n">
        <v>75</v>
      </c>
      <c r="N125" s="1" t="n">
        <v>80</v>
      </c>
      <c r="O125" s="1" t="n">
        <v>300</v>
      </c>
      <c r="P125" s="1" t="n">
        <v>300</v>
      </c>
      <c r="Q125" s="1" t="n">
        <v>275</v>
      </c>
      <c r="R125" s="29" t="n">
        <f aca="false">AVERAGE(O125:Q125)</f>
        <v>291.666666666667</v>
      </c>
      <c r="S125" s="23" t="n">
        <v>0.65</v>
      </c>
      <c r="T125" s="30" t="n">
        <v>7.17874396135266</v>
      </c>
      <c r="U125" s="1" t="s">
        <v>205</v>
      </c>
      <c r="V125" s="1" t="s">
        <v>205</v>
      </c>
      <c r="W125" s="1" t="s">
        <v>205</v>
      </c>
    </row>
    <row r="126" customFormat="false" ht="13.8" hidden="false" customHeight="false" outlineLevel="0" collapsed="false">
      <c r="A126" s="23" t="s">
        <v>17</v>
      </c>
      <c r="B126" s="27" t="n">
        <v>42828</v>
      </c>
      <c r="C126" s="23" t="s">
        <v>267</v>
      </c>
      <c r="D126" s="23" t="s">
        <v>267</v>
      </c>
      <c r="E126" s="23" t="s">
        <v>267</v>
      </c>
      <c r="F126" s="23" t="s">
        <v>20</v>
      </c>
      <c r="G126" s="28" t="n">
        <v>7</v>
      </c>
      <c r="H126" s="28" t="n">
        <v>1</v>
      </c>
      <c r="I126" s="28" t="n">
        <v>5</v>
      </c>
      <c r="J126" s="23" t="s">
        <v>351</v>
      </c>
      <c r="K126" s="1" t="n">
        <v>100</v>
      </c>
      <c r="L126" s="1" t="n">
        <v>292</v>
      </c>
      <c r="M126" s="1" t="n">
        <v>114</v>
      </c>
      <c r="N126" s="1" t="n">
        <v>119</v>
      </c>
      <c r="O126" s="1" t="n">
        <v>300</v>
      </c>
      <c r="P126" s="1" t="n">
        <v>300</v>
      </c>
      <c r="Q126" s="1" t="n">
        <v>275</v>
      </c>
      <c r="R126" s="29" t="n">
        <f aca="false">AVERAGE(O126:Q126)</f>
        <v>291.666666666667</v>
      </c>
      <c r="S126" s="23" t="n">
        <v>0.82</v>
      </c>
      <c r="T126" s="30" t="n">
        <v>4.94202898550725</v>
      </c>
      <c r="U126" s="1" t="s">
        <v>205</v>
      </c>
      <c r="V126" s="1" t="s">
        <v>205</v>
      </c>
      <c r="W126" s="1" t="s">
        <v>205</v>
      </c>
    </row>
    <row r="127" customFormat="false" ht="13.8" hidden="false" customHeight="false" outlineLevel="0" collapsed="false">
      <c r="A127" s="23" t="s">
        <v>17</v>
      </c>
      <c r="B127" s="27" t="n">
        <v>42828</v>
      </c>
      <c r="C127" s="23" t="s">
        <v>267</v>
      </c>
      <c r="D127" s="23" t="s">
        <v>267</v>
      </c>
      <c r="E127" s="23" t="s">
        <v>267</v>
      </c>
      <c r="F127" s="23" t="s">
        <v>20</v>
      </c>
      <c r="G127" s="28" t="n">
        <v>7</v>
      </c>
      <c r="H127" s="28" t="n">
        <v>2</v>
      </c>
      <c r="I127" s="28" t="n">
        <v>1</v>
      </c>
      <c r="J127" s="23" t="s">
        <v>347</v>
      </c>
      <c r="K127" s="1" t="n">
        <v>0</v>
      </c>
      <c r="L127" s="1" t="n">
        <v>15</v>
      </c>
      <c r="M127" s="1" t="n">
        <v>10</v>
      </c>
      <c r="N127" s="1" t="n">
        <v>15</v>
      </c>
      <c r="O127" s="1" t="n">
        <v>300</v>
      </c>
      <c r="P127" s="1" t="n">
        <v>275</v>
      </c>
      <c r="Q127" s="1" t="n">
        <v>300</v>
      </c>
      <c r="R127" s="29" t="n">
        <f aca="false">AVERAGE(O127:Q127)</f>
        <v>291.666666666667</v>
      </c>
      <c r="S127" s="23" t="n">
        <v>0.88</v>
      </c>
      <c r="T127" s="30" t="n">
        <v>4.02415458937198</v>
      </c>
      <c r="U127" s="1" t="s">
        <v>205</v>
      </c>
      <c r="V127" s="1" t="s">
        <v>205</v>
      </c>
      <c r="W127" s="1" t="s">
        <v>205</v>
      </c>
    </row>
    <row r="128" customFormat="false" ht="13.8" hidden="false" customHeight="false" outlineLevel="0" collapsed="false">
      <c r="A128" s="23" t="s">
        <v>17</v>
      </c>
      <c r="B128" s="27" t="n">
        <v>42828</v>
      </c>
      <c r="C128" s="23" t="s">
        <v>267</v>
      </c>
      <c r="D128" s="23" t="s">
        <v>267</v>
      </c>
      <c r="E128" s="23" t="s">
        <v>267</v>
      </c>
      <c r="F128" s="23" t="s">
        <v>20</v>
      </c>
      <c r="G128" s="28" t="n">
        <v>7</v>
      </c>
      <c r="H128" s="28" t="n">
        <v>2</v>
      </c>
      <c r="I128" s="28" t="n">
        <v>2</v>
      </c>
      <c r="J128" s="23" t="s">
        <v>348</v>
      </c>
      <c r="K128" s="1" t="n">
        <v>15</v>
      </c>
      <c r="L128" s="1" t="n">
        <v>30</v>
      </c>
      <c r="M128" s="1" t="n">
        <v>20</v>
      </c>
      <c r="N128" s="1" t="n">
        <v>25</v>
      </c>
      <c r="O128" s="1" t="n">
        <v>300</v>
      </c>
      <c r="P128" s="1" t="n">
        <v>275</v>
      </c>
      <c r="Q128" s="1" t="n">
        <v>300</v>
      </c>
      <c r="R128" s="29" t="n">
        <f aca="false">AVERAGE(O128:Q128)</f>
        <v>291.666666666667</v>
      </c>
      <c r="S128" s="23" t="n">
        <v>0.98</v>
      </c>
      <c r="T128" s="30" t="n">
        <v>3.7536231884058</v>
      </c>
      <c r="U128" s="1" t="s">
        <v>205</v>
      </c>
      <c r="V128" s="1" t="s">
        <v>205</v>
      </c>
      <c r="W128" s="1" t="s">
        <v>205</v>
      </c>
    </row>
    <row r="129" customFormat="false" ht="13.8" hidden="false" customHeight="false" outlineLevel="0" collapsed="false">
      <c r="A129" s="23" t="s">
        <v>17</v>
      </c>
      <c r="B129" s="27" t="n">
        <v>42828</v>
      </c>
      <c r="C129" s="23" t="s">
        <v>267</v>
      </c>
      <c r="D129" s="23" t="s">
        <v>267</v>
      </c>
      <c r="E129" s="23" t="s">
        <v>267</v>
      </c>
      <c r="F129" s="23" t="s">
        <v>20</v>
      </c>
      <c r="G129" s="28" t="n">
        <v>7</v>
      </c>
      <c r="H129" s="28" t="n">
        <v>2</v>
      </c>
      <c r="I129" s="28" t="n">
        <v>3</v>
      </c>
      <c r="J129" s="23" t="s">
        <v>349</v>
      </c>
      <c r="K129" s="1" t="n">
        <v>30</v>
      </c>
      <c r="L129" s="1" t="n">
        <v>50</v>
      </c>
      <c r="M129" s="1" t="n">
        <v>40</v>
      </c>
      <c r="N129" s="1" t="n">
        <v>45</v>
      </c>
      <c r="O129" s="1" t="n">
        <v>300</v>
      </c>
      <c r="P129" s="1" t="n">
        <v>275</v>
      </c>
      <c r="Q129" s="1" t="n">
        <v>300</v>
      </c>
      <c r="R129" s="29" t="n">
        <f aca="false">AVERAGE(O129:Q129)</f>
        <v>291.666666666667</v>
      </c>
      <c r="S129" s="23" t="n">
        <v>0.88</v>
      </c>
      <c r="T129" s="30" t="n">
        <v>4.58454106280193</v>
      </c>
      <c r="U129" s="1" t="s">
        <v>205</v>
      </c>
      <c r="V129" s="1" t="s">
        <v>205</v>
      </c>
      <c r="W129" s="1" t="s">
        <v>205</v>
      </c>
    </row>
    <row r="130" customFormat="false" ht="13.8" hidden="false" customHeight="false" outlineLevel="0" collapsed="false">
      <c r="A130" s="23" t="s">
        <v>17</v>
      </c>
      <c r="B130" s="27" t="n">
        <v>42828</v>
      </c>
      <c r="C130" s="23" t="s">
        <v>267</v>
      </c>
      <c r="D130" s="23" t="s">
        <v>267</v>
      </c>
      <c r="E130" s="23" t="s">
        <v>267</v>
      </c>
      <c r="F130" s="23" t="s">
        <v>20</v>
      </c>
      <c r="G130" s="28" t="n">
        <v>7</v>
      </c>
      <c r="H130" s="28" t="n">
        <v>2</v>
      </c>
      <c r="I130" s="28" t="n">
        <v>4</v>
      </c>
      <c r="J130" s="23" t="s">
        <v>350</v>
      </c>
      <c r="K130" s="1" t="n">
        <v>50</v>
      </c>
      <c r="L130" s="1" t="n">
        <v>100</v>
      </c>
      <c r="M130" s="1" t="n">
        <v>70</v>
      </c>
      <c r="N130" s="1" t="n">
        <v>75</v>
      </c>
      <c r="O130" s="1" t="n">
        <v>300</v>
      </c>
      <c r="P130" s="1" t="n">
        <v>275</v>
      </c>
      <c r="Q130" s="1" t="n">
        <v>300</v>
      </c>
      <c r="R130" s="29" t="n">
        <f aca="false">AVERAGE(O130:Q130)</f>
        <v>291.666666666667</v>
      </c>
      <c r="S130" s="23" t="n">
        <v>0.76</v>
      </c>
      <c r="T130" s="30" t="n">
        <v>3.81642512077295</v>
      </c>
      <c r="U130" s="1" t="s">
        <v>205</v>
      </c>
      <c r="V130" s="1" t="s">
        <v>205</v>
      </c>
      <c r="W130" s="1" t="s">
        <v>205</v>
      </c>
    </row>
    <row r="131" customFormat="false" ht="13.8" hidden="false" customHeight="false" outlineLevel="0" collapsed="false">
      <c r="A131" s="23" t="s">
        <v>17</v>
      </c>
      <c r="B131" s="27" t="n">
        <v>42828</v>
      </c>
      <c r="C131" s="23" t="s">
        <v>267</v>
      </c>
      <c r="D131" s="23" t="s">
        <v>267</v>
      </c>
      <c r="E131" s="23" t="s">
        <v>267</v>
      </c>
      <c r="F131" s="23" t="s">
        <v>20</v>
      </c>
      <c r="G131" s="28" t="n">
        <v>7</v>
      </c>
      <c r="H131" s="28" t="n">
        <v>2</v>
      </c>
      <c r="I131" s="28" t="n">
        <v>5</v>
      </c>
      <c r="J131" s="23" t="s">
        <v>351</v>
      </c>
      <c r="K131" s="1" t="n">
        <v>100</v>
      </c>
      <c r="L131" s="1" t="n">
        <v>292</v>
      </c>
      <c r="M131" s="1" t="n">
        <v>120</v>
      </c>
      <c r="N131" s="1" t="n">
        <v>125</v>
      </c>
      <c r="O131" s="1" t="n">
        <v>300</v>
      </c>
      <c r="P131" s="1" t="n">
        <v>275</v>
      </c>
      <c r="Q131" s="1" t="n">
        <v>300</v>
      </c>
      <c r="R131" s="29" t="n">
        <f aca="false">AVERAGE(O131:Q131)</f>
        <v>291.666666666667</v>
      </c>
      <c r="S131" s="23" t="n">
        <v>0.79</v>
      </c>
      <c r="T131" s="30" t="n">
        <v>5.02898550724638</v>
      </c>
      <c r="U131" s="1" t="s">
        <v>205</v>
      </c>
      <c r="V131" s="1" t="s">
        <v>205</v>
      </c>
      <c r="W131" s="1" t="s">
        <v>205</v>
      </c>
    </row>
    <row r="132" customFormat="false" ht="13.8" hidden="false" customHeight="false" outlineLevel="0" collapsed="false">
      <c r="A132" s="15" t="s">
        <v>17</v>
      </c>
      <c r="B132" s="31" t="n">
        <v>42157</v>
      </c>
      <c r="C132" s="15" t="s">
        <v>19</v>
      </c>
      <c r="D132" s="15" t="s">
        <v>19</v>
      </c>
      <c r="E132" s="15" t="s">
        <v>19</v>
      </c>
      <c r="F132" s="23" t="s">
        <v>20</v>
      </c>
      <c r="G132" s="32" t="n">
        <v>7</v>
      </c>
      <c r="H132" s="32" t="n">
        <v>4</v>
      </c>
      <c r="I132" s="32" t="n">
        <v>1</v>
      </c>
      <c r="J132" s="15" t="s">
        <v>347</v>
      </c>
      <c r="K132" s="15" t="n">
        <v>0</v>
      </c>
      <c r="L132" s="15" t="n">
        <v>15</v>
      </c>
      <c r="M132" s="33" t="n">
        <v>2</v>
      </c>
      <c r="N132" s="33" t="n">
        <v>7</v>
      </c>
      <c r="O132" s="15" t="n">
        <v>300</v>
      </c>
      <c r="P132" s="15" t="n">
        <v>300</v>
      </c>
      <c r="Q132" s="15" t="n">
        <v>300</v>
      </c>
      <c r="R132" s="32" t="n">
        <f aca="false">AVERAGE(O132:Q132)</f>
        <v>300</v>
      </c>
      <c r="S132" s="34" t="n">
        <v>0.599333694497648</v>
      </c>
      <c r="T132" s="35" t="n">
        <v>4.2</v>
      </c>
      <c r="U132" s="15" t="n">
        <v>33</v>
      </c>
      <c r="V132" s="15" t="s">
        <v>404</v>
      </c>
      <c r="W132" s="15" t="s">
        <v>405</v>
      </c>
    </row>
    <row r="133" customFormat="false" ht="13.8" hidden="false" customHeight="false" outlineLevel="0" collapsed="false">
      <c r="A133" s="15" t="s">
        <v>17</v>
      </c>
      <c r="B133" s="31" t="n">
        <v>42157</v>
      </c>
      <c r="C133" s="15" t="s">
        <v>19</v>
      </c>
      <c r="D133" s="15" t="s">
        <v>19</v>
      </c>
      <c r="E133" s="15" t="s">
        <v>19</v>
      </c>
      <c r="F133" s="23" t="s">
        <v>20</v>
      </c>
      <c r="G133" s="32" t="n">
        <v>7</v>
      </c>
      <c r="H133" s="32" t="n">
        <v>4</v>
      </c>
      <c r="I133" s="32" t="n">
        <v>2</v>
      </c>
      <c r="J133" s="15" t="s">
        <v>348</v>
      </c>
      <c r="K133" s="15" t="n">
        <v>15</v>
      </c>
      <c r="L133" s="15" t="n">
        <v>30</v>
      </c>
      <c r="M133" s="33" t="n">
        <v>19</v>
      </c>
      <c r="N133" s="33" t="n">
        <v>24</v>
      </c>
      <c r="O133" s="15" t="n">
        <v>300</v>
      </c>
      <c r="P133" s="15" t="n">
        <v>300</v>
      </c>
      <c r="Q133" s="15" t="n">
        <v>300</v>
      </c>
      <c r="R133" s="32" t="n">
        <f aca="false">AVERAGE(O133:Q133)</f>
        <v>300</v>
      </c>
      <c r="S133" s="34" t="n">
        <v>0.607758491982579</v>
      </c>
      <c r="T133" s="35" t="n">
        <v>3.78</v>
      </c>
      <c r="U133" s="15" t="n">
        <v>33</v>
      </c>
      <c r="V133" s="15" t="s">
        <v>404</v>
      </c>
      <c r="W133" s="15" t="s">
        <v>405</v>
      </c>
    </row>
    <row r="134" customFormat="false" ht="13.8" hidden="false" customHeight="false" outlineLevel="0" collapsed="false">
      <c r="A134" s="15" t="s">
        <v>17</v>
      </c>
      <c r="B134" s="31" t="n">
        <v>42157</v>
      </c>
      <c r="C134" s="15" t="s">
        <v>19</v>
      </c>
      <c r="D134" s="15" t="s">
        <v>19</v>
      </c>
      <c r="E134" s="15" t="s">
        <v>19</v>
      </c>
      <c r="F134" s="23" t="s">
        <v>20</v>
      </c>
      <c r="G134" s="32" t="n">
        <v>7</v>
      </c>
      <c r="H134" s="32" t="n">
        <v>4</v>
      </c>
      <c r="I134" s="32" t="n">
        <v>3</v>
      </c>
      <c r="J134" s="15" t="s">
        <v>349</v>
      </c>
      <c r="K134" s="15" t="n">
        <v>30</v>
      </c>
      <c r="L134" s="15" t="n">
        <v>50</v>
      </c>
      <c r="M134" s="33" t="n">
        <v>41</v>
      </c>
      <c r="N134" s="33" t="n">
        <v>46</v>
      </c>
      <c r="O134" s="15" t="n">
        <v>300</v>
      </c>
      <c r="P134" s="15" t="n">
        <v>300</v>
      </c>
      <c r="Q134" s="15" t="n">
        <v>300</v>
      </c>
      <c r="R134" s="32" t="n">
        <f aca="false">AVERAGE(O134:Q134)</f>
        <v>300</v>
      </c>
      <c r="S134" s="34" t="n">
        <v>0.698191761187918</v>
      </c>
      <c r="T134" s="35" t="n">
        <v>4.52</v>
      </c>
      <c r="U134" s="15" t="n">
        <v>33</v>
      </c>
      <c r="V134" s="15" t="s">
        <v>404</v>
      </c>
      <c r="W134" s="15" t="s">
        <v>405</v>
      </c>
    </row>
    <row r="135" customFormat="false" ht="13.8" hidden="false" customHeight="false" outlineLevel="0" collapsed="false">
      <c r="A135" s="15" t="s">
        <v>17</v>
      </c>
      <c r="B135" s="31" t="n">
        <v>42157</v>
      </c>
      <c r="C135" s="15" t="s">
        <v>19</v>
      </c>
      <c r="D135" s="15" t="s">
        <v>19</v>
      </c>
      <c r="E135" s="15" t="s">
        <v>19</v>
      </c>
      <c r="F135" s="23" t="s">
        <v>20</v>
      </c>
      <c r="G135" s="32" t="n">
        <v>7</v>
      </c>
      <c r="H135" s="32" t="n">
        <v>4</v>
      </c>
      <c r="I135" s="32" t="n">
        <v>4</v>
      </c>
      <c r="J135" s="15" t="s">
        <v>406</v>
      </c>
      <c r="K135" s="15" t="n">
        <v>50</v>
      </c>
      <c r="L135" s="15" t="n">
        <v>84</v>
      </c>
      <c r="M135" s="33" t="n">
        <v>55</v>
      </c>
      <c r="N135" s="33" t="n">
        <v>60</v>
      </c>
      <c r="O135" s="15" t="n">
        <v>300</v>
      </c>
      <c r="P135" s="15" t="n">
        <v>300</v>
      </c>
      <c r="Q135" s="15" t="n">
        <v>300</v>
      </c>
      <c r="R135" s="32" t="n">
        <f aca="false">AVERAGE(O135:Q135)</f>
        <v>300</v>
      </c>
      <c r="S135" s="34" t="n">
        <v>0.645403473149424</v>
      </c>
      <c r="T135" s="35" t="n">
        <v>7.92</v>
      </c>
      <c r="U135" s="15" t="n">
        <v>33</v>
      </c>
      <c r="V135" s="15" t="s">
        <v>387</v>
      </c>
      <c r="W135" s="15" t="s">
        <v>407</v>
      </c>
    </row>
    <row r="136" customFormat="false" ht="13.8" hidden="false" customHeight="false" outlineLevel="0" collapsed="false">
      <c r="A136" s="15" t="s">
        <v>17</v>
      </c>
      <c r="B136" s="31" t="n">
        <v>42157</v>
      </c>
      <c r="C136" s="15" t="s">
        <v>19</v>
      </c>
      <c r="D136" s="15" t="s">
        <v>19</v>
      </c>
      <c r="E136" s="15" t="s">
        <v>19</v>
      </c>
      <c r="F136" s="23" t="s">
        <v>20</v>
      </c>
      <c r="G136" s="32" t="n">
        <v>7</v>
      </c>
      <c r="H136" s="32" t="n">
        <v>4</v>
      </c>
      <c r="I136" s="32" t="n">
        <v>5</v>
      </c>
      <c r="J136" s="15" t="s">
        <v>408</v>
      </c>
      <c r="K136" s="15" t="n">
        <v>84</v>
      </c>
      <c r="L136" s="15" t="n">
        <v>160</v>
      </c>
      <c r="M136" s="33" t="n">
        <v>112</v>
      </c>
      <c r="N136" s="33" t="n">
        <v>117</v>
      </c>
      <c r="O136" s="15" t="n">
        <v>300</v>
      </c>
      <c r="P136" s="15" t="n">
        <v>300</v>
      </c>
      <c r="Q136" s="15" t="n">
        <v>300</v>
      </c>
      <c r="R136" s="32" t="n">
        <f aca="false">AVERAGE(O136:Q136)</f>
        <v>300</v>
      </c>
      <c r="S136" s="34" t="n">
        <v>0.730504592047844</v>
      </c>
      <c r="T136" s="35" t="n">
        <v>7.49</v>
      </c>
      <c r="U136" s="15" t="n">
        <v>33</v>
      </c>
      <c r="V136" s="15" t="s">
        <v>387</v>
      </c>
      <c r="W136" s="15" t="s">
        <v>407</v>
      </c>
    </row>
    <row r="137" customFormat="false" ht="13.8" hidden="false" customHeight="false" outlineLevel="0" collapsed="false">
      <c r="A137" s="15" t="s">
        <v>17</v>
      </c>
      <c r="B137" s="31" t="n">
        <v>42157</v>
      </c>
      <c r="C137" s="15" t="s">
        <v>19</v>
      </c>
      <c r="D137" s="15" t="s">
        <v>19</v>
      </c>
      <c r="E137" s="15" t="s">
        <v>19</v>
      </c>
      <c r="F137" s="23" t="s">
        <v>20</v>
      </c>
      <c r="G137" s="32" t="n">
        <v>7</v>
      </c>
      <c r="H137" s="32" t="n">
        <v>5</v>
      </c>
      <c r="I137" s="32" t="n">
        <v>1</v>
      </c>
      <c r="J137" s="15" t="s">
        <v>347</v>
      </c>
      <c r="K137" s="15" t="n">
        <v>0</v>
      </c>
      <c r="L137" s="15" t="n">
        <v>15</v>
      </c>
      <c r="M137" s="33" t="n">
        <v>10</v>
      </c>
      <c r="N137" s="33" t="n">
        <v>15</v>
      </c>
      <c r="O137" s="15" t="n">
        <v>300</v>
      </c>
      <c r="P137" s="15" t="n">
        <v>300</v>
      </c>
      <c r="Q137" s="15" t="n">
        <v>300</v>
      </c>
      <c r="R137" s="32" t="n">
        <f aca="false">AVERAGE(O137:Q137)</f>
        <v>300</v>
      </c>
      <c r="S137" s="34" t="n">
        <v>0.747460830023845</v>
      </c>
      <c r="T137" s="35" t="n">
        <v>3.54</v>
      </c>
      <c r="U137" s="15" t="n">
        <v>40</v>
      </c>
      <c r="V137" s="15" t="s">
        <v>409</v>
      </c>
      <c r="W137" s="15" t="s">
        <v>410</v>
      </c>
    </row>
    <row r="138" customFormat="false" ht="13.8" hidden="false" customHeight="false" outlineLevel="0" collapsed="false">
      <c r="A138" s="15" t="s">
        <v>17</v>
      </c>
      <c r="B138" s="31" t="n">
        <v>42157</v>
      </c>
      <c r="C138" s="15" t="s">
        <v>19</v>
      </c>
      <c r="D138" s="15" t="s">
        <v>19</v>
      </c>
      <c r="E138" s="15" t="s">
        <v>19</v>
      </c>
      <c r="F138" s="23" t="s">
        <v>20</v>
      </c>
      <c r="G138" s="32" t="n">
        <v>7</v>
      </c>
      <c r="H138" s="32" t="n">
        <v>5</v>
      </c>
      <c r="I138" s="32" t="n">
        <v>2</v>
      </c>
      <c r="J138" s="15" t="s">
        <v>348</v>
      </c>
      <c r="K138" s="15" t="n">
        <v>15</v>
      </c>
      <c r="L138" s="15" t="n">
        <v>30</v>
      </c>
      <c r="M138" s="33" t="n">
        <v>25</v>
      </c>
      <c r="N138" s="33" t="n">
        <v>30</v>
      </c>
      <c r="O138" s="15" t="n">
        <v>300</v>
      </c>
      <c r="P138" s="15" t="n">
        <v>300</v>
      </c>
      <c r="Q138" s="15" t="n">
        <v>300</v>
      </c>
      <c r="R138" s="32" t="n">
        <f aca="false">AVERAGE(O138:Q138)</f>
        <v>300</v>
      </c>
      <c r="S138" s="34" t="n">
        <v>0.732957381189027</v>
      </c>
      <c r="T138" s="35" t="n">
        <v>3.81</v>
      </c>
      <c r="U138" s="15" t="n">
        <v>40</v>
      </c>
      <c r="V138" s="15" t="s">
        <v>365</v>
      </c>
      <c r="W138" s="15" t="s">
        <v>410</v>
      </c>
    </row>
    <row r="139" customFormat="false" ht="13.8" hidden="false" customHeight="false" outlineLevel="0" collapsed="false">
      <c r="A139" s="15" t="s">
        <v>17</v>
      </c>
      <c r="B139" s="31" t="n">
        <v>42157</v>
      </c>
      <c r="C139" s="15" t="s">
        <v>19</v>
      </c>
      <c r="D139" s="15" t="s">
        <v>19</v>
      </c>
      <c r="E139" s="15" t="s">
        <v>19</v>
      </c>
      <c r="F139" s="23" t="s">
        <v>20</v>
      </c>
      <c r="G139" s="32" t="n">
        <v>7</v>
      </c>
      <c r="H139" s="32" t="n">
        <v>5</v>
      </c>
      <c r="I139" s="32" t="n">
        <v>3</v>
      </c>
      <c r="J139" s="15" t="s">
        <v>349</v>
      </c>
      <c r="K139" s="15" t="n">
        <v>30</v>
      </c>
      <c r="L139" s="15" t="n">
        <v>50</v>
      </c>
      <c r="M139" s="33" t="n">
        <v>45</v>
      </c>
      <c r="N139" s="33" t="n">
        <v>50</v>
      </c>
      <c r="O139" s="15" t="n">
        <v>300</v>
      </c>
      <c r="P139" s="15" t="n">
        <v>300</v>
      </c>
      <c r="Q139" s="15" t="n">
        <v>300</v>
      </c>
      <c r="R139" s="32" t="n">
        <f aca="false">AVERAGE(O139:Q139)</f>
        <v>300</v>
      </c>
      <c r="S139" s="34" t="n">
        <v>0.630686738302329</v>
      </c>
      <c r="T139" s="35" t="n">
        <v>6.43</v>
      </c>
      <c r="U139" s="15" t="n">
        <v>40</v>
      </c>
      <c r="V139" s="15" t="s">
        <v>411</v>
      </c>
      <c r="W139" s="15" t="s">
        <v>410</v>
      </c>
    </row>
    <row r="140" customFormat="false" ht="13.8" hidden="false" customHeight="false" outlineLevel="0" collapsed="false">
      <c r="A140" s="15" t="s">
        <v>17</v>
      </c>
      <c r="B140" s="31" t="n">
        <v>42157</v>
      </c>
      <c r="C140" s="15" t="s">
        <v>19</v>
      </c>
      <c r="D140" s="15" t="s">
        <v>19</v>
      </c>
      <c r="E140" s="15" t="s">
        <v>19</v>
      </c>
      <c r="F140" s="23" t="s">
        <v>20</v>
      </c>
      <c r="G140" s="32" t="n">
        <v>7</v>
      </c>
      <c r="H140" s="32" t="n">
        <v>5</v>
      </c>
      <c r="I140" s="32" t="n">
        <v>4</v>
      </c>
      <c r="J140" s="15" t="s">
        <v>370</v>
      </c>
      <c r="K140" s="15" t="n">
        <v>50</v>
      </c>
      <c r="L140" s="15" t="n">
        <v>96</v>
      </c>
      <c r="M140" s="33" t="n">
        <v>55</v>
      </c>
      <c r="N140" s="33" t="n">
        <v>60</v>
      </c>
      <c r="O140" s="15" t="n">
        <v>300</v>
      </c>
      <c r="P140" s="15" t="n">
        <v>300</v>
      </c>
      <c r="Q140" s="15" t="n">
        <v>300</v>
      </c>
      <c r="R140" s="32" t="n">
        <f aca="false">AVERAGE(O140:Q140)</f>
        <v>300</v>
      </c>
      <c r="S140" s="34" t="n">
        <v>0.726345514808448</v>
      </c>
      <c r="T140" s="35" t="n">
        <v>5.71</v>
      </c>
      <c r="U140" s="15" t="n">
        <v>40</v>
      </c>
      <c r="V140" s="15" t="s">
        <v>411</v>
      </c>
      <c r="W140" s="15" t="s">
        <v>410</v>
      </c>
    </row>
    <row r="141" customFormat="false" ht="13.8" hidden="false" customHeight="false" outlineLevel="0" collapsed="false">
      <c r="A141" s="15" t="s">
        <v>17</v>
      </c>
      <c r="B141" s="31" t="n">
        <v>42157</v>
      </c>
      <c r="C141" s="15" t="s">
        <v>19</v>
      </c>
      <c r="D141" s="15" t="s">
        <v>19</v>
      </c>
      <c r="E141" s="15" t="s">
        <v>19</v>
      </c>
      <c r="F141" s="23" t="s">
        <v>20</v>
      </c>
      <c r="G141" s="32" t="n">
        <v>7</v>
      </c>
      <c r="H141" s="32" t="n">
        <v>5</v>
      </c>
      <c r="I141" s="32" t="n">
        <v>5</v>
      </c>
      <c r="J141" s="15" t="s">
        <v>412</v>
      </c>
      <c r="K141" s="15" t="n">
        <v>96</v>
      </c>
      <c r="L141" s="15" t="n">
        <v>165</v>
      </c>
      <c r="M141" s="33" t="n">
        <v>125</v>
      </c>
      <c r="N141" s="33" t="n">
        <v>130</v>
      </c>
      <c r="O141" s="15" t="n">
        <v>300</v>
      </c>
      <c r="P141" s="15" t="n">
        <v>300</v>
      </c>
      <c r="Q141" s="15" t="n">
        <v>300</v>
      </c>
      <c r="R141" s="32" t="n">
        <f aca="false">AVERAGE(O141:Q141)</f>
        <v>300</v>
      </c>
      <c r="S141" s="34" t="n">
        <v>0.598373907442402</v>
      </c>
      <c r="T141" s="35" t="n">
        <v>8.51</v>
      </c>
      <c r="U141" s="15" t="n">
        <v>40</v>
      </c>
      <c r="V141" s="15" t="s">
        <v>411</v>
      </c>
      <c r="W141" s="15" t="s">
        <v>410</v>
      </c>
    </row>
    <row r="142" customFormat="false" ht="13.8" hidden="false" customHeight="false" outlineLevel="0" collapsed="false">
      <c r="A142" s="1" t="s">
        <v>91</v>
      </c>
      <c r="B142" s="1" t="s">
        <v>413</v>
      </c>
      <c r="C142" s="1" t="s">
        <v>19</v>
      </c>
      <c r="D142" s="1" t="s">
        <v>19</v>
      </c>
      <c r="E142" s="1" t="s">
        <v>19</v>
      </c>
      <c r="F142" s="23" t="s">
        <v>20</v>
      </c>
      <c r="G142" s="38" t="n">
        <v>1</v>
      </c>
      <c r="H142" s="38" t="n">
        <v>2</v>
      </c>
      <c r="I142" s="38" t="n">
        <v>1</v>
      </c>
      <c r="J142" s="1" t="s">
        <v>347</v>
      </c>
      <c r="K142" s="1" t="n">
        <v>0</v>
      </c>
      <c r="L142" s="1" t="n">
        <v>15</v>
      </c>
      <c r="M142" s="1" t="n">
        <v>10</v>
      </c>
      <c r="N142" s="1" t="n">
        <v>15</v>
      </c>
      <c r="O142" s="1" t="n">
        <v>300</v>
      </c>
      <c r="P142" s="1" t="n">
        <v>300</v>
      </c>
      <c r="Q142" s="1" t="n">
        <v>300</v>
      </c>
      <c r="R142" s="1" t="n">
        <v>300</v>
      </c>
      <c r="S142" s="39" t="n">
        <v>0.394599032459245</v>
      </c>
      <c r="T142" s="40" t="n">
        <v>4.57</v>
      </c>
      <c r="U142" s="1" t="s">
        <v>205</v>
      </c>
      <c r="V142" s="1" t="s">
        <v>414</v>
      </c>
      <c r="W142" s="1" t="s">
        <v>415</v>
      </c>
    </row>
    <row r="143" customFormat="false" ht="13.8" hidden="false" customHeight="false" outlineLevel="0" collapsed="false">
      <c r="A143" s="1" t="s">
        <v>91</v>
      </c>
      <c r="B143" s="1" t="s">
        <v>413</v>
      </c>
      <c r="C143" s="1" t="s">
        <v>19</v>
      </c>
      <c r="D143" s="1" t="s">
        <v>19</v>
      </c>
      <c r="E143" s="1" t="s">
        <v>19</v>
      </c>
      <c r="F143" s="23" t="s">
        <v>20</v>
      </c>
      <c r="G143" s="38" t="n">
        <v>1</v>
      </c>
      <c r="H143" s="38" t="n">
        <v>2</v>
      </c>
      <c r="I143" s="38" t="n">
        <v>2</v>
      </c>
      <c r="J143" s="1" t="s">
        <v>348</v>
      </c>
      <c r="K143" s="1" t="n">
        <v>15</v>
      </c>
      <c r="L143" s="1" t="n">
        <v>30</v>
      </c>
      <c r="M143" s="1" t="n">
        <v>30</v>
      </c>
      <c r="N143" s="1" t="n">
        <v>35</v>
      </c>
      <c r="O143" s="1" t="n">
        <v>300</v>
      </c>
      <c r="P143" s="1" t="n">
        <v>300</v>
      </c>
      <c r="Q143" s="1" t="n">
        <v>300</v>
      </c>
      <c r="R143" s="1" t="n">
        <v>300</v>
      </c>
      <c r="S143" s="39" t="n">
        <v>0.488145309754248</v>
      </c>
      <c r="T143" s="40" t="n">
        <v>2.77</v>
      </c>
      <c r="U143" s="1" t="s">
        <v>205</v>
      </c>
      <c r="V143" s="1" t="s">
        <v>416</v>
      </c>
      <c r="W143" s="1" t="s">
        <v>417</v>
      </c>
    </row>
    <row r="144" customFormat="false" ht="13.8" hidden="false" customHeight="false" outlineLevel="0" collapsed="false">
      <c r="A144" s="1" t="s">
        <v>91</v>
      </c>
      <c r="B144" s="1" t="s">
        <v>413</v>
      </c>
      <c r="C144" s="1" t="s">
        <v>19</v>
      </c>
      <c r="D144" s="1" t="s">
        <v>19</v>
      </c>
      <c r="E144" s="1" t="s">
        <v>19</v>
      </c>
      <c r="F144" s="23" t="s">
        <v>20</v>
      </c>
      <c r="G144" s="38" t="n">
        <v>1</v>
      </c>
      <c r="H144" s="38" t="n">
        <v>2</v>
      </c>
      <c r="I144" s="38" t="n">
        <v>3</v>
      </c>
      <c r="J144" s="1" t="s">
        <v>349</v>
      </c>
      <c r="K144" s="1" t="n">
        <v>30</v>
      </c>
      <c r="L144" s="1" t="n">
        <v>50</v>
      </c>
      <c r="M144" s="1" t="n">
        <v>43</v>
      </c>
      <c r="N144" s="1" t="n">
        <v>48</v>
      </c>
      <c r="O144" s="1" t="n">
        <v>300</v>
      </c>
      <c r="P144" s="1" t="n">
        <v>300</v>
      </c>
      <c r="Q144" s="1" t="n">
        <v>300</v>
      </c>
      <c r="R144" s="1" t="n">
        <v>300</v>
      </c>
      <c r="S144" s="39" t="n">
        <v>0.618941735713405</v>
      </c>
      <c r="T144" s="40" t="n">
        <v>1.26</v>
      </c>
      <c r="U144" s="1" t="s">
        <v>205</v>
      </c>
      <c r="V144" s="1" t="s">
        <v>418</v>
      </c>
      <c r="W144" s="1" t="s">
        <v>417</v>
      </c>
    </row>
    <row r="145" customFormat="false" ht="13.8" hidden="false" customHeight="false" outlineLevel="0" collapsed="false">
      <c r="A145" s="1" t="s">
        <v>91</v>
      </c>
      <c r="B145" s="1" t="s">
        <v>413</v>
      </c>
      <c r="C145" s="1" t="s">
        <v>19</v>
      </c>
      <c r="D145" s="1" t="s">
        <v>19</v>
      </c>
      <c r="E145" s="1" t="s">
        <v>19</v>
      </c>
      <c r="F145" s="23" t="s">
        <v>20</v>
      </c>
      <c r="G145" s="38" t="n">
        <v>1</v>
      </c>
      <c r="H145" s="38" t="n">
        <v>2</v>
      </c>
      <c r="I145" s="38" t="n">
        <v>4</v>
      </c>
      <c r="J145" s="1" t="s">
        <v>419</v>
      </c>
      <c r="K145" s="1" t="n">
        <v>56</v>
      </c>
      <c r="L145" s="1" t="n">
        <v>61</v>
      </c>
      <c r="M145" s="1" t="n">
        <v>56</v>
      </c>
      <c r="N145" s="1" t="n">
        <v>61</v>
      </c>
      <c r="O145" s="1" t="n">
        <v>300</v>
      </c>
      <c r="P145" s="1" t="n">
        <v>300</v>
      </c>
      <c r="Q145" s="1" t="n">
        <v>300</v>
      </c>
      <c r="R145" s="1" t="n">
        <v>300</v>
      </c>
      <c r="S145" s="39" t="n">
        <v>0.654718714656377</v>
      </c>
      <c r="T145" s="40" t="n">
        <v>1.2</v>
      </c>
      <c r="U145" s="1" t="s">
        <v>205</v>
      </c>
      <c r="V145" s="1" t="s">
        <v>418</v>
      </c>
      <c r="W145" s="1" t="s">
        <v>417</v>
      </c>
    </row>
    <row r="146" customFormat="false" ht="13.8" hidden="false" customHeight="false" outlineLevel="0" collapsed="false">
      <c r="A146" s="1" t="s">
        <v>91</v>
      </c>
      <c r="B146" s="1" t="s">
        <v>413</v>
      </c>
      <c r="C146" s="1" t="s">
        <v>19</v>
      </c>
      <c r="D146" s="1" t="s">
        <v>19</v>
      </c>
      <c r="E146" s="1" t="s">
        <v>19</v>
      </c>
      <c r="F146" s="23" t="s">
        <v>20</v>
      </c>
      <c r="G146" s="38" t="n">
        <v>1</v>
      </c>
      <c r="H146" s="38" t="n">
        <v>2</v>
      </c>
      <c r="I146" s="38" t="n">
        <v>5</v>
      </c>
      <c r="J146" s="1" t="s">
        <v>420</v>
      </c>
      <c r="K146" s="1" t="n">
        <v>140</v>
      </c>
      <c r="L146" s="1" t="n">
        <v>145</v>
      </c>
      <c r="M146" s="1" t="n">
        <v>140</v>
      </c>
      <c r="N146" s="1" t="n">
        <v>145</v>
      </c>
      <c r="O146" s="1" t="n">
        <v>300</v>
      </c>
      <c r="P146" s="1" t="n">
        <v>300</v>
      </c>
      <c r="Q146" s="1" t="n">
        <v>300</v>
      </c>
      <c r="R146" s="1" t="n">
        <v>300</v>
      </c>
      <c r="S146" s="39" t="n">
        <v>0.825290723087426</v>
      </c>
      <c r="T146" s="40" t="n">
        <v>0.65</v>
      </c>
      <c r="U146" s="1" t="s">
        <v>205</v>
      </c>
      <c r="V146" s="1" t="s">
        <v>418</v>
      </c>
      <c r="W146" s="1" t="s">
        <v>417</v>
      </c>
    </row>
    <row r="147" customFormat="false" ht="13.8" hidden="false" customHeight="false" outlineLevel="0" collapsed="false">
      <c r="A147" s="1" t="s">
        <v>91</v>
      </c>
      <c r="B147" s="1" t="s">
        <v>413</v>
      </c>
      <c r="C147" s="1" t="s">
        <v>19</v>
      </c>
      <c r="D147" s="1" t="s">
        <v>19</v>
      </c>
      <c r="E147" s="1" t="s">
        <v>19</v>
      </c>
      <c r="F147" s="23" t="s">
        <v>20</v>
      </c>
      <c r="G147" s="38" t="n">
        <v>1</v>
      </c>
      <c r="H147" s="38" t="n">
        <v>3</v>
      </c>
      <c r="I147" s="38" t="n">
        <v>1</v>
      </c>
      <c r="J147" s="1" t="s">
        <v>347</v>
      </c>
      <c r="K147" s="1" t="n">
        <v>0</v>
      </c>
      <c r="L147" s="1" t="n">
        <v>15</v>
      </c>
      <c r="M147" s="1" t="n">
        <v>10</v>
      </c>
      <c r="N147" s="1" t="n">
        <v>15</v>
      </c>
      <c r="O147" s="1" t="n">
        <v>300</v>
      </c>
      <c r="P147" s="1" t="n">
        <v>300</v>
      </c>
      <c r="Q147" s="1" t="n">
        <v>300</v>
      </c>
      <c r="R147" s="1" t="n">
        <v>300</v>
      </c>
      <c r="S147" s="39" t="n">
        <v>0.395019938093868</v>
      </c>
      <c r="T147" s="40" t="n">
        <v>8.02</v>
      </c>
      <c r="U147" s="1" t="s">
        <v>205</v>
      </c>
      <c r="V147" s="1" t="s">
        <v>421</v>
      </c>
      <c r="W147" s="1" t="s">
        <v>422</v>
      </c>
    </row>
    <row r="148" customFormat="false" ht="13.8" hidden="false" customHeight="false" outlineLevel="0" collapsed="false">
      <c r="A148" s="1" t="s">
        <v>91</v>
      </c>
      <c r="B148" s="1" t="s">
        <v>413</v>
      </c>
      <c r="C148" s="1" t="s">
        <v>19</v>
      </c>
      <c r="D148" s="1" t="s">
        <v>19</v>
      </c>
      <c r="E148" s="1" t="s">
        <v>19</v>
      </c>
      <c r="F148" s="23" t="s">
        <v>20</v>
      </c>
      <c r="G148" s="38" t="n">
        <v>1</v>
      </c>
      <c r="H148" s="38" t="n">
        <v>3</v>
      </c>
      <c r="I148" s="38" t="n">
        <v>2</v>
      </c>
      <c r="J148" s="1" t="s">
        <v>348</v>
      </c>
      <c r="K148" s="1" t="n">
        <v>15</v>
      </c>
      <c r="L148" s="1" t="n">
        <v>30</v>
      </c>
      <c r="M148" s="1" t="n">
        <v>25</v>
      </c>
      <c r="N148" s="1" t="n">
        <v>30</v>
      </c>
      <c r="O148" s="1" t="n">
        <v>300</v>
      </c>
      <c r="P148" s="1" t="n">
        <v>300</v>
      </c>
      <c r="Q148" s="1" t="n">
        <v>300</v>
      </c>
      <c r="R148" s="1" t="n">
        <v>300</v>
      </c>
      <c r="S148" s="39" t="n">
        <v>0.571168946183675</v>
      </c>
      <c r="T148" s="40" t="n">
        <v>2.83</v>
      </c>
      <c r="U148" s="1" t="s">
        <v>205</v>
      </c>
      <c r="V148" s="1" t="s">
        <v>423</v>
      </c>
      <c r="W148" s="1" t="s">
        <v>417</v>
      </c>
    </row>
    <row r="149" customFormat="false" ht="13.8" hidden="false" customHeight="false" outlineLevel="0" collapsed="false">
      <c r="A149" s="1" t="s">
        <v>91</v>
      </c>
      <c r="B149" s="1" t="s">
        <v>413</v>
      </c>
      <c r="C149" s="1" t="s">
        <v>19</v>
      </c>
      <c r="D149" s="1" t="s">
        <v>19</v>
      </c>
      <c r="E149" s="1" t="s">
        <v>19</v>
      </c>
      <c r="F149" s="23" t="s">
        <v>20</v>
      </c>
      <c r="G149" s="38" t="n">
        <v>1</v>
      </c>
      <c r="H149" s="38" t="n">
        <v>3</v>
      </c>
      <c r="I149" s="38" t="n">
        <v>3</v>
      </c>
      <c r="J149" s="1" t="s">
        <v>349</v>
      </c>
      <c r="K149" s="1" t="n">
        <v>30</v>
      </c>
      <c r="L149" s="1" t="n">
        <v>50</v>
      </c>
      <c r="M149" s="1" t="n">
        <v>37</v>
      </c>
      <c r="N149" s="1" t="n">
        <v>42</v>
      </c>
      <c r="O149" s="1" t="n">
        <v>300</v>
      </c>
      <c r="P149" s="1" t="n">
        <v>300</v>
      </c>
      <c r="Q149" s="1" t="n">
        <v>300</v>
      </c>
      <c r="R149" s="1" t="n">
        <v>300</v>
      </c>
      <c r="S149" s="39" t="n">
        <v>0.539495797178279</v>
      </c>
      <c r="T149" s="40" t="n">
        <v>2.42</v>
      </c>
      <c r="U149" s="1" t="s">
        <v>205</v>
      </c>
      <c r="V149" s="1" t="s">
        <v>416</v>
      </c>
      <c r="W149" s="1" t="s">
        <v>417</v>
      </c>
    </row>
    <row r="150" customFormat="false" ht="13.8" hidden="false" customHeight="false" outlineLevel="0" collapsed="false">
      <c r="A150" s="1" t="s">
        <v>91</v>
      </c>
      <c r="B150" s="1" t="s">
        <v>413</v>
      </c>
      <c r="C150" s="1" t="s">
        <v>19</v>
      </c>
      <c r="D150" s="1" t="s">
        <v>19</v>
      </c>
      <c r="E150" s="1" t="s">
        <v>19</v>
      </c>
      <c r="F150" s="23" t="s">
        <v>20</v>
      </c>
      <c r="G150" s="38" t="n">
        <v>1</v>
      </c>
      <c r="H150" s="38" t="n">
        <v>3</v>
      </c>
      <c r="I150" s="38" t="n">
        <v>4</v>
      </c>
      <c r="J150" s="1" t="s">
        <v>350</v>
      </c>
      <c r="K150" s="1" t="n">
        <v>50</v>
      </c>
      <c r="L150" s="1" t="n">
        <v>100</v>
      </c>
      <c r="M150" s="1" t="n">
        <v>55</v>
      </c>
      <c r="N150" s="1" t="n">
        <v>60</v>
      </c>
      <c r="O150" s="1" t="n">
        <v>300</v>
      </c>
      <c r="P150" s="1" t="n">
        <v>300</v>
      </c>
      <c r="Q150" s="1" t="n">
        <v>300</v>
      </c>
      <c r="R150" s="1" t="n">
        <v>300</v>
      </c>
      <c r="S150" s="39" t="n">
        <v>0.522133439750071</v>
      </c>
      <c r="T150" s="40" t="n">
        <v>1.64</v>
      </c>
      <c r="U150" s="1" t="s">
        <v>205</v>
      </c>
      <c r="V150" s="1" t="s">
        <v>416</v>
      </c>
      <c r="W150" s="1" t="s">
        <v>417</v>
      </c>
    </row>
    <row r="151" customFormat="false" ht="13.8" hidden="false" customHeight="false" outlineLevel="0" collapsed="false">
      <c r="A151" s="1" t="s">
        <v>91</v>
      </c>
      <c r="B151" s="1" t="s">
        <v>413</v>
      </c>
      <c r="C151" s="1" t="s">
        <v>19</v>
      </c>
      <c r="D151" s="1" t="s">
        <v>19</v>
      </c>
      <c r="E151" s="1" t="s">
        <v>19</v>
      </c>
      <c r="F151" s="23" t="s">
        <v>20</v>
      </c>
      <c r="G151" s="38" t="n">
        <v>1</v>
      </c>
      <c r="H151" s="38" t="n">
        <v>3</v>
      </c>
      <c r="I151" s="38" t="n">
        <v>5</v>
      </c>
      <c r="J151" s="1" t="s">
        <v>424</v>
      </c>
      <c r="K151" s="1" t="n">
        <v>100</v>
      </c>
      <c r="L151" s="1" t="n">
        <v>185</v>
      </c>
      <c r="M151" s="1" t="n">
        <v>136</v>
      </c>
      <c r="N151" s="1" t="n">
        <v>141</v>
      </c>
      <c r="O151" s="1" t="n">
        <v>300</v>
      </c>
      <c r="P151" s="1" t="n">
        <v>300</v>
      </c>
      <c r="Q151" s="1" t="n">
        <v>300</v>
      </c>
      <c r="R151" s="1" t="n">
        <v>300</v>
      </c>
      <c r="S151" s="39" t="n">
        <v>0.896423775338746</v>
      </c>
      <c r="T151" s="40" t="n">
        <v>0.64</v>
      </c>
      <c r="U151" s="1" t="s">
        <v>205</v>
      </c>
      <c r="V151" s="1" t="s">
        <v>416</v>
      </c>
      <c r="W151" s="1" t="s">
        <v>417</v>
      </c>
    </row>
    <row r="152" customFormat="false" ht="13.8" hidden="false" customHeight="false" outlineLevel="0" collapsed="false">
      <c r="A152" s="1" t="s">
        <v>91</v>
      </c>
      <c r="B152" s="41" t="n">
        <v>42177</v>
      </c>
      <c r="C152" s="1" t="s">
        <v>19</v>
      </c>
      <c r="D152" s="1" t="s">
        <v>19</v>
      </c>
      <c r="E152" s="1" t="s">
        <v>19</v>
      </c>
      <c r="F152" s="23" t="s">
        <v>20</v>
      </c>
      <c r="G152" s="38" t="n">
        <v>1</v>
      </c>
      <c r="H152" s="38" t="n">
        <v>4</v>
      </c>
      <c r="I152" s="38" t="n">
        <v>1</v>
      </c>
      <c r="J152" s="1" t="s">
        <v>347</v>
      </c>
      <c r="K152" s="1" t="n">
        <v>0</v>
      </c>
      <c r="L152" s="1" t="n">
        <v>15</v>
      </c>
      <c r="M152" s="1" t="n">
        <v>5</v>
      </c>
      <c r="N152" s="1" t="n">
        <v>10</v>
      </c>
      <c r="O152" s="1" t="n">
        <v>300</v>
      </c>
      <c r="P152" s="1" t="n">
        <v>300</v>
      </c>
      <c r="Q152" s="1" t="n">
        <v>300</v>
      </c>
      <c r="R152" s="1" t="n">
        <f aca="false">AVERAGE(O152:Q152)</f>
        <v>300</v>
      </c>
      <c r="S152" s="42" t="n">
        <v>0.49</v>
      </c>
      <c r="T152" s="42" t="n">
        <v>4.76</v>
      </c>
      <c r="U152" s="1" t="n">
        <v>45</v>
      </c>
      <c r="V152" s="1" t="s">
        <v>358</v>
      </c>
      <c r="W152" s="1" t="s">
        <v>425</v>
      </c>
    </row>
    <row r="153" customFormat="false" ht="13.8" hidden="false" customHeight="false" outlineLevel="0" collapsed="false">
      <c r="A153" s="1" t="s">
        <v>91</v>
      </c>
      <c r="B153" s="41" t="n">
        <v>42177</v>
      </c>
      <c r="C153" s="1" t="s">
        <v>19</v>
      </c>
      <c r="D153" s="1" t="s">
        <v>19</v>
      </c>
      <c r="E153" s="1" t="s">
        <v>19</v>
      </c>
      <c r="F153" s="23" t="s">
        <v>20</v>
      </c>
      <c r="G153" s="38" t="n">
        <v>1</v>
      </c>
      <c r="H153" s="38" t="n">
        <v>4</v>
      </c>
      <c r="I153" s="38" t="n">
        <v>2</v>
      </c>
      <c r="J153" s="1" t="s">
        <v>348</v>
      </c>
      <c r="K153" s="1" t="n">
        <v>15</v>
      </c>
      <c r="L153" s="1" t="n">
        <v>30</v>
      </c>
      <c r="M153" s="1" t="n">
        <v>15</v>
      </c>
      <c r="N153" s="1" t="n">
        <v>20</v>
      </c>
      <c r="O153" s="1" t="n">
        <v>300</v>
      </c>
      <c r="P153" s="1" t="n">
        <v>300</v>
      </c>
      <c r="Q153" s="1" t="n">
        <v>300</v>
      </c>
      <c r="R153" s="1" t="n">
        <f aca="false">AVERAGE(O153:Q153)</f>
        <v>300</v>
      </c>
      <c r="S153" s="42" t="n">
        <v>0.53</v>
      </c>
      <c r="T153" s="42" t="n">
        <v>3.88</v>
      </c>
      <c r="U153" s="1" t="n">
        <v>45</v>
      </c>
      <c r="V153" s="1" t="s">
        <v>358</v>
      </c>
      <c r="W153" s="1" t="s">
        <v>425</v>
      </c>
    </row>
    <row r="154" customFormat="false" ht="13.8" hidden="false" customHeight="false" outlineLevel="0" collapsed="false">
      <c r="A154" s="1" t="s">
        <v>91</v>
      </c>
      <c r="B154" s="41" t="n">
        <v>42177</v>
      </c>
      <c r="C154" s="1" t="s">
        <v>19</v>
      </c>
      <c r="D154" s="1" t="s">
        <v>19</v>
      </c>
      <c r="E154" s="1" t="s">
        <v>19</v>
      </c>
      <c r="F154" s="23" t="s">
        <v>20</v>
      </c>
      <c r="G154" s="38" t="n">
        <v>1</v>
      </c>
      <c r="H154" s="38" t="n">
        <v>4</v>
      </c>
      <c r="I154" s="38" t="n">
        <v>3</v>
      </c>
      <c r="J154" s="1" t="s">
        <v>349</v>
      </c>
      <c r="K154" s="1" t="n">
        <v>30</v>
      </c>
      <c r="L154" s="1" t="n">
        <v>50</v>
      </c>
      <c r="M154" s="1" t="n">
        <v>30</v>
      </c>
      <c r="N154" s="1" t="n">
        <v>35</v>
      </c>
      <c r="O154" s="1" t="n">
        <v>300</v>
      </c>
      <c r="P154" s="1" t="n">
        <v>300</v>
      </c>
      <c r="Q154" s="1" t="n">
        <v>300</v>
      </c>
      <c r="R154" s="1" t="n">
        <f aca="false">AVERAGE(O154:Q154)</f>
        <v>300</v>
      </c>
      <c r="S154" s="42" t="n">
        <v>0.51</v>
      </c>
      <c r="T154" s="42" t="n">
        <v>1.8</v>
      </c>
      <c r="U154" s="1" t="n">
        <v>45</v>
      </c>
      <c r="V154" s="1" t="s">
        <v>358</v>
      </c>
      <c r="W154" s="1" t="s">
        <v>425</v>
      </c>
    </row>
    <row r="155" customFormat="false" ht="13.8" hidden="false" customHeight="false" outlineLevel="0" collapsed="false">
      <c r="A155" s="1" t="s">
        <v>91</v>
      </c>
      <c r="B155" s="41" t="n">
        <v>42177</v>
      </c>
      <c r="C155" s="1" t="s">
        <v>19</v>
      </c>
      <c r="D155" s="1" t="s">
        <v>19</v>
      </c>
      <c r="E155" s="1" t="s">
        <v>19</v>
      </c>
      <c r="F155" s="23" t="s">
        <v>20</v>
      </c>
      <c r="G155" s="38" t="n">
        <v>1</v>
      </c>
      <c r="H155" s="38" t="n">
        <v>4</v>
      </c>
      <c r="I155" s="38" t="n">
        <v>4</v>
      </c>
      <c r="J155" s="1" t="s">
        <v>426</v>
      </c>
      <c r="K155" s="1" t="n">
        <v>50</v>
      </c>
      <c r="L155" s="1" t="n">
        <v>66</v>
      </c>
      <c r="M155" s="1" t="n">
        <v>50</v>
      </c>
      <c r="N155" s="1" t="n">
        <v>55</v>
      </c>
      <c r="O155" s="1" t="n">
        <v>300</v>
      </c>
      <c r="P155" s="1" t="n">
        <v>300</v>
      </c>
      <c r="Q155" s="1" t="n">
        <v>300</v>
      </c>
      <c r="R155" s="1" t="n">
        <f aca="false">AVERAGE(O155:Q155)</f>
        <v>300</v>
      </c>
      <c r="S155" s="42" t="n">
        <v>0.52</v>
      </c>
      <c r="T155" s="42" t="n">
        <v>2.18</v>
      </c>
      <c r="U155" s="1" t="n">
        <v>45</v>
      </c>
      <c r="V155" s="1" t="s">
        <v>358</v>
      </c>
      <c r="W155" s="1" t="s">
        <v>425</v>
      </c>
    </row>
    <row r="156" customFormat="false" ht="13.8" hidden="false" customHeight="false" outlineLevel="0" collapsed="false">
      <c r="A156" s="1" t="s">
        <v>91</v>
      </c>
      <c r="B156" s="41" t="n">
        <v>42177</v>
      </c>
      <c r="C156" s="1" t="s">
        <v>19</v>
      </c>
      <c r="D156" s="1" t="s">
        <v>19</v>
      </c>
      <c r="E156" s="1" t="s">
        <v>19</v>
      </c>
      <c r="F156" s="23" t="s">
        <v>20</v>
      </c>
      <c r="G156" s="38" t="n">
        <v>1</v>
      </c>
      <c r="H156" s="38" t="n">
        <v>4</v>
      </c>
      <c r="I156" s="38" t="n">
        <v>5</v>
      </c>
      <c r="J156" s="1" t="s">
        <v>427</v>
      </c>
      <c r="K156" s="1" t="n">
        <v>66</v>
      </c>
      <c r="L156" s="1" t="n">
        <v>113</v>
      </c>
      <c r="M156" s="1" t="n">
        <v>100</v>
      </c>
      <c r="N156" s="1" t="n">
        <v>105</v>
      </c>
      <c r="O156" s="1" t="n">
        <v>300</v>
      </c>
      <c r="P156" s="1" t="n">
        <v>300</v>
      </c>
      <c r="Q156" s="1" t="n">
        <v>300</v>
      </c>
      <c r="R156" s="1" t="n">
        <f aca="false">AVERAGE(O156:Q156)</f>
        <v>300</v>
      </c>
      <c r="S156" s="42" t="n">
        <v>0.79</v>
      </c>
      <c r="T156" s="42" t="n">
        <v>0.61</v>
      </c>
      <c r="U156" s="1" t="n">
        <v>45</v>
      </c>
      <c r="V156" s="1" t="s">
        <v>358</v>
      </c>
      <c r="W156" s="1" t="s">
        <v>425</v>
      </c>
    </row>
    <row r="157" customFormat="false" ht="13.8" hidden="false" customHeight="false" outlineLevel="0" collapsed="false">
      <c r="A157" s="1" t="s">
        <v>91</v>
      </c>
      <c r="B157" s="41" t="n">
        <v>42177</v>
      </c>
      <c r="C157" s="1" t="s">
        <v>19</v>
      </c>
      <c r="D157" s="1" t="s">
        <v>19</v>
      </c>
      <c r="E157" s="1" t="s">
        <v>19</v>
      </c>
      <c r="F157" s="23" t="s">
        <v>20</v>
      </c>
      <c r="G157" s="38" t="n">
        <v>1</v>
      </c>
      <c r="H157" s="38" t="n">
        <v>5</v>
      </c>
      <c r="I157" s="38" t="n">
        <v>1</v>
      </c>
      <c r="J157" s="1" t="s">
        <v>347</v>
      </c>
      <c r="K157" s="1" t="n">
        <v>0</v>
      </c>
      <c r="L157" s="1" t="n">
        <v>15</v>
      </c>
      <c r="M157" s="1" t="n">
        <v>10</v>
      </c>
      <c r="N157" s="1" t="n">
        <v>15</v>
      </c>
      <c r="O157" s="1" t="n">
        <v>300</v>
      </c>
      <c r="P157" s="1" t="n">
        <v>300</v>
      </c>
      <c r="Q157" s="1" t="n">
        <v>300</v>
      </c>
      <c r="R157" s="1" t="n">
        <f aca="false">AVERAGE(O157:Q157)</f>
        <v>300</v>
      </c>
      <c r="S157" s="42" t="n">
        <v>0.5</v>
      </c>
      <c r="T157" s="42" t="n">
        <v>4.9</v>
      </c>
      <c r="U157" s="1" t="n">
        <v>45</v>
      </c>
      <c r="V157" s="1" t="s">
        <v>358</v>
      </c>
      <c r="W157" s="1" t="s">
        <v>428</v>
      </c>
    </row>
    <row r="158" customFormat="false" ht="13.8" hidden="false" customHeight="false" outlineLevel="0" collapsed="false">
      <c r="A158" s="1" t="s">
        <v>91</v>
      </c>
      <c r="B158" s="41" t="n">
        <v>42177</v>
      </c>
      <c r="C158" s="1" t="s">
        <v>19</v>
      </c>
      <c r="D158" s="1" t="s">
        <v>19</v>
      </c>
      <c r="E158" s="1" t="s">
        <v>19</v>
      </c>
      <c r="F158" s="23" t="s">
        <v>20</v>
      </c>
      <c r="G158" s="38" t="n">
        <v>1</v>
      </c>
      <c r="H158" s="38" t="n">
        <v>5</v>
      </c>
      <c r="I158" s="38" t="n">
        <v>2</v>
      </c>
      <c r="J158" s="1" t="s">
        <v>348</v>
      </c>
      <c r="K158" s="1" t="n">
        <v>15</v>
      </c>
      <c r="L158" s="1" t="n">
        <v>30</v>
      </c>
      <c r="M158" s="1" t="n">
        <v>25</v>
      </c>
      <c r="N158" s="1" t="n">
        <v>30</v>
      </c>
      <c r="O158" s="1" t="n">
        <v>300</v>
      </c>
      <c r="P158" s="1" t="n">
        <v>300</v>
      </c>
      <c r="Q158" s="1" t="n">
        <v>300</v>
      </c>
      <c r="R158" s="1" t="n">
        <f aca="false">AVERAGE(O158:Q158)</f>
        <v>300</v>
      </c>
      <c r="S158" s="42" t="n">
        <v>0.58</v>
      </c>
      <c r="T158" s="42" t="n">
        <v>2.51</v>
      </c>
      <c r="U158" s="1" t="n">
        <v>45</v>
      </c>
      <c r="V158" s="1" t="s">
        <v>358</v>
      </c>
      <c r="W158" s="1" t="s">
        <v>429</v>
      </c>
    </row>
    <row r="159" customFormat="false" ht="13.8" hidden="false" customHeight="false" outlineLevel="0" collapsed="false">
      <c r="A159" s="1" t="s">
        <v>91</v>
      </c>
      <c r="B159" s="41" t="n">
        <v>42177</v>
      </c>
      <c r="C159" s="1" t="s">
        <v>19</v>
      </c>
      <c r="D159" s="1" t="s">
        <v>19</v>
      </c>
      <c r="E159" s="1" t="s">
        <v>19</v>
      </c>
      <c r="F159" s="23" t="s">
        <v>20</v>
      </c>
      <c r="G159" s="38" t="n">
        <v>1</v>
      </c>
      <c r="H159" s="38" t="n">
        <v>5</v>
      </c>
      <c r="I159" s="38" t="n">
        <v>3</v>
      </c>
      <c r="J159" s="1" t="s">
        <v>349</v>
      </c>
      <c r="K159" s="1" t="n">
        <v>30</v>
      </c>
      <c r="L159" s="1" t="n">
        <v>50</v>
      </c>
      <c r="M159" s="1" t="n">
        <v>34</v>
      </c>
      <c r="N159" s="1" t="n">
        <v>39</v>
      </c>
      <c r="O159" s="1" t="n">
        <v>300</v>
      </c>
      <c r="P159" s="1" t="n">
        <v>300</v>
      </c>
      <c r="Q159" s="1" t="n">
        <v>300</v>
      </c>
      <c r="R159" s="1" t="n">
        <f aca="false">AVERAGE(O159:Q159)</f>
        <v>300</v>
      </c>
      <c r="S159" s="42" t="n">
        <v>0.54</v>
      </c>
      <c r="T159" s="42" t="n">
        <v>2.4</v>
      </c>
      <c r="U159" s="1" t="n">
        <v>45</v>
      </c>
      <c r="V159" s="1" t="s">
        <v>430</v>
      </c>
      <c r="W159" s="1" t="s">
        <v>429</v>
      </c>
    </row>
    <row r="160" customFormat="false" ht="13.8" hidden="false" customHeight="false" outlineLevel="0" collapsed="false">
      <c r="A160" s="1" t="s">
        <v>91</v>
      </c>
      <c r="B160" s="41" t="n">
        <v>42177</v>
      </c>
      <c r="C160" s="1" t="s">
        <v>19</v>
      </c>
      <c r="D160" s="1" t="s">
        <v>19</v>
      </c>
      <c r="E160" s="1" t="s">
        <v>19</v>
      </c>
      <c r="F160" s="23" t="s">
        <v>20</v>
      </c>
      <c r="G160" s="38" t="n">
        <v>1</v>
      </c>
      <c r="H160" s="38" t="n">
        <v>5</v>
      </c>
      <c r="I160" s="38" t="n">
        <v>4</v>
      </c>
      <c r="J160" s="1" t="s">
        <v>431</v>
      </c>
      <c r="K160" s="1" t="n">
        <v>50</v>
      </c>
      <c r="L160" s="1" t="n">
        <v>88</v>
      </c>
      <c r="M160" s="1" t="n">
        <v>83</v>
      </c>
      <c r="N160" s="1" t="n">
        <v>88</v>
      </c>
      <c r="O160" s="1" t="n">
        <v>300</v>
      </c>
      <c r="P160" s="1" t="n">
        <v>300</v>
      </c>
      <c r="Q160" s="1" t="n">
        <v>300</v>
      </c>
      <c r="R160" s="1" t="n">
        <f aca="false">AVERAGE(O160:Q160)</f>
        <v>300</v>
      </c>
      <c r="S160" s="42" t="n">
        <v>0.63</v>
      </c>
      <c r="T160" s="42" t="n">
        <v>0.97</v>
      </c>
      <c r="U160" s="1" t="n">
        <v>45</v>
      </c>
      <c r="V160" s="1" t="s">
        <v>430</v>
      </c>
      <c r="W160" s="1" t="s">
        <v>429</v>
      </c>
    </row>
    <row r="161" customFormat="false" ht="13.8" hidden="false" customHeight="false" outlineLevel="0" collapsed="false">
      <c r="A161" s="1" t="s">
        <v>91</v>
      </c>
      <c r="B161" s="41" t="n">
        <v>42177</v>
      </c>
      <c r="C161" s="1" t="s">
        <v>19</v>
      </c>
      <c r="D161" s="1" t="s">
        <v>19</v>
      </c>
      <c r="E161" s="1" t="s">
        <v>19</v>
      </c>
      <c r="F161" s="23" t="s">
        <v>20</v>
      </c>
      <c r="G161" s="38" t="n">
        <v>1</v>
      </c>
      <c r="H161" s="38" t="n">
        <v>5</v>
      </c>
      <c r="I161" s="38" t="n">
        <v>5</v>
      </c>
      <c r="J161" s="1" t="s">
        <v>432</v>
      </c>
      <c r="K161" s="1" t="n">
        <v>88</v>
      </c>
      <c r="L161" s="1" t="n">
        <v>166</v>
      </c>
      <c r="M161" s="1" t="n">
        <v>115</v>
      </c>
      <c r="N161" s="1" t="n">
        <v>120</v>
      </c>
      <c r="O161" s="1" t="n">
        <v>300</v>
      </c>
      <c r="P161" s="1" t="n">
        <v>300</v>
      </c>
      <c r="Q161" s="1" t="n">
        <v>300</v>
      </c>
      <c r="R161" s="1" t="n">
        <f aca="false">AVERAGE(O161:Q161)</f>
        <v>300</v>
      </c>
      <c r="S161" s="42" t="n">
        <v>0.8</v>
      </c>
      <c r="T161" s="42" t="n">
        <v>0.62</v>
      </c>
      <c r="U161" s="1" t="n">
        <v>45</v>
      </c>
      <c r="V161" s="1" t="s">
        <v>430</v>
      </c>
      <c r="W161" s="1" t="s">
        <v>429</v>
      </c>
    </row>
    <row r="162" customFormat="false" ht="13.8" hidden="false" customHeight="false" outlineLevel="0" collapsed="false">
      <c r="A162" s="1" t="s">
        <v>91</v>
      </c>
      <c r="B162" s="41" t="n">
        <v>42178</v>
      </c>
      <c r="C162" s="1" t="s">
        <v>19</v>
      </c>
      <c r="D162" s="1" t="s">
        <v>19</v>
      </c>
      <c r="E162" s="1" t="s">
        <v>19</v>
      </c>
      <c r="F162" s="23" t="s">
        <v>20</v>
      </c>
      <c r="G162" s="38" t="n">
        <v>2</v>
      </c>
      <c r="H162" s="38" t="n">
        <v>1</v>
      </c>
      <c r="I162" s="38" t="n">
        <v>1</v>
      </c>
      <c r="J162" s="1" t="s">
        <v>347</v>
      </c>
      <c r="K162" s="1" t="n">
        <v>0</v>
      </c>
      <c r="L162" s="1" t="n">
        <v>15</v>
      </c>
      <c r="M162" s="1" t="n">
        <v>9</v>
      </c>
      <c r="N162" s="1" t="n">
        <v>14</v>
      </c>
      <c r="O162" s="1" t="n">
        <v>300</v>
      </c>
      <c r="P162" s="1" t="n">
        <v>300</v>
      </c>
      <c r="Q162" s="1" t="n">
        <v>300</v>
      </c>
      <c r="R162" s="1" t="n">
        <f aca="false">AVERAGE(O162:Q162)</f>
        <v>300</v>
      </c>
      <c r="S162" s="42" t="n">
        <v>0.58</v>
      </c>
      <c r="T162" s="42" t="n">
        <v>3.95</v>
      </c>
      <c r="U162" s="1" t="n">
        <v>51</v>
      </c>
      <c r="V162" s="1" t="s">
        <v>433</v>
      </c>
      <c r="W162" s="1" t="s">
        <v>434</v>
      </c>
    </row>
    <row r="163" customFormat="false" ht="13.8" hidden="false" customHeight="false" outlineLevel="0" collapsed="false">
      <c r="A163" s="1" t="s">
        <v>91</v>
      </c>
      <c r="B163" s="41" t="n">
        <v>42178</v>
      </c>
      <c r="C163" s="1" t="s">
        <v>19</v>
      </c>
      <c r="D163" s="1" t="s">
        <v>19</v>
      </c>
      <c r="E163" s="1" t="s">
        <v>19</v>
      </c>
      <c r="F163" s="23" t="s">
        <v>20</v>
      </c>
      <c r="G163" s="38" t="n">
        <v>2</v>
      </c>
      <c r="H163" s="38" t="n">
        <v>1</v>
      </c>
      <c r="I163" s="38" t="n">
        <v>2</v>
      </c>
      <c r="J163" s="1" t="s">
        <v>348</v>
      </c>
      <c r="K163" s="1" t="n">
        <v>15</v>
      </c>
      <c r="L163" s="1" t="n">
        <v>30</v>
      </c>
      <c r="M163" s="1" t="n">
        <v>20</v>
      </c>
      <c r="N163" s="1" t="n">
        <v>25</v>
      </c>
      <c r="O163" s="1" t="n">
        <v>300</v>
      </c>
      <c r="P163" s="1" t="n">
        <v>300</v>
      </c>
      <c r="Q163" s="1" t="n">
        <v>300</v>
      </c>
      <c r="R163" s="1" t="n">
        <f aca="false">AVERAGE(O163:Q163)</f>
        <v>300</v>
      </c>
      <c r="S163" s="42" t="n">
        <v>0.67</v>
      </c>
      <c r="T163" s="42" t="n">
        <v>1.13</v>
      </c>
      <c r="U163" s="1" t="n">
        <v>51</v>
      </c>
      <c r="V163" s="1" t="s">
        <v>435</v>
      </c>
      <c r="W163" s="1" t="s">
        <v>434</v>
      </c>
    </row>
    <row r="164" customFormat="false" ht="13.8" hidden="false" customHeight="false" outlineLevel="0" collapsed="false">
      <c r="A164" s="1" t="s">
        <v>91</v>
      </c>
      <c r="B164" s="41" t="n">
        <v>42178</v>
      </c>
      <c r="C164" s="1" t="s">
        <v>19</v>
      </c>
      <c r="D164" s="1" t="s">
        <v>19</v>
      </c>
      <c r="E164" s="1" t="s">
        <v>19</v>
      </c>
      <c r="F164" s="23" t="s">
        <v>20</v>
      </c>
      <c r="G164" s="38" t="n">
        <v>2</v>
      </c>
      <c r="H164" s="38" t="n">
        <v>1</v>
      </c>
      <c r="I164" s="38" t="n">
        <v>3</v>
      </c>
      <c r="J164" s="1" t="s">
        <v>349</v>
      </c>
      <c r="K164" s="1" t="n">
        <v>30</v>
      </c>
      <c r="L164" s="1" t="n">
        <v>50</v>
      </c>
      <c r="M164" s="1" t="n">
        <v>36</v>
      </c>
      <c r="N164" s="1" t="n">
        <v>41</v>
      </c>
      <c r="O164" s="1" t="n">
        <v>300</v>
      </c>
      <c r="P164" s="1" t="n">
        <v>300</v>
      </c>
      <c r="Q164" s="1" t="n">
        <v>300</v>
      </c>
      <c r="R164" s="1" t="n">
        <f aca="false">AVERAGE(O164:Q164)</f>
        <v>300</v>
      </c>
      <c r="S164" s="42" t="n">
        <v>0.7</v>
      </c>
      <c r="T164" s="42" t="n">
        <v>1.01</v>
      </c>
      <c r="U164" s="1" t="n">
        <v>51</v>
      </c>
      <c r="V164" s="1" t="s">
        <v>435</v>
      </c>
      <c r="W164" s="1" t="s">
        <v>434</v>
      </c>
    </row>
    <row r="165" customFormat="false" ht="13.8" hidden="false" customHeight="false" outlineLevel="0" collapsed="false">
      <c r="A165" s="1" t="s">
        <v>91</v>
      </c>
      <c r="B165" s="41" t="n">
        <v>42178</v>
      </c>
      <c r="C165" s="1" t="s">
        <v>19</v>
      </c>
      <c r="D165" s="1" t="s">
        <v>19</v>
      </c>
      <c r="E165" s="1" t="s">
        <v>19</v>
      </c>
      <c r="F165" s="23" t="s">
        <v>20</v>
      </c>
      <c r="G165" s="38" t="n">
        <v>2</v>
      </c>
      <c r="H165" s="38" t="n">
        <v>1</v>
      </c>
      <c r="I165" s="38" t="n">
        <v>4</v>
      </c>
      <c r="J165" s="1" t="s">
        <v>370</v>
      </c>
      <c r="K165" s="1" t="n">
        <v>50</v>
      </c>
      <c r="L165" s="1" t="n">
        <v>96</v>
      </c>
      <c r="M165" s="1" t="n">
        <v>55</v>
      </c>
      <c r="N165" s="1" t="n">
        <v>60</v>
      </c>
      <c r="O165" s="1" t="n">
        <v>300</v>
      </c>
      <c r="P165" s="1" t="n">
        <v>300</v>
      </c>
      <c r="Q165" s="1" t="n">
        <v>300</v>
      </c>
      <c r="R165" s="1" t="n">
        <f aca="false">AVERAGE(O165:Q165)</f>
        <v>300</v>
      </c>
      <c r="S165" s="42" t="n">
        <v>0.71</v>
      </c>
      <c r="T165" s="42" t="n">
        <v>1.67</v>
      </c>
      <c r="U165" s="1" t="n">
        <v>51</v>
      </c>
      <c r="V165" s="1" t="s">
        <v>435</v>
      </c>
      <c r="W165" s="1" t="s">
        <v>434</v>
      </c>
    </row>
    <row r="166" customFormat="false" ht="13.8" hidden="false" customHeight="false" outlineLevel="0" collapsed="false">
      <c r="A166" s="1" t="s">
        <v>91</v>
      </c>
      <c r="B166" s="41" t="n">
        <v>42178</v>
      </c>
      <c r="C166" s="1" t="s">
        <v>19</v>
      </c>
      <c r="D166" s="1" t="s">
        <v>19</v>
      </c>
      <c r="E166" s="1" t="s">
        <v>19</v>
      </c>
      <c r="F166" s="23" t="s">
        <v>20</v>
      </c>
      <c r="G166" s="38" t="n">
        <v>2</v>
      </c>
      <c r="H166" s="38" t="n">
        <v>1</v>
      </c>
      <c r="I166" s="38" t="n">
        <v>5</v>
      </c>
      <c r="J166" s="1" t="s">
        <v>436</v>
      </c>
      <c r="K166" s="1" t="n">
        <v>96</v>
      </c>
      <c r="L166" s="1" t="n">
        <v>175</v>
      </c>
      <c r="M166" s="1" t="n">
        <v>130</v>
      </c>
      <c r="N166" s="1" t="n">
        <v>135</v>
      </c>
      <c r="O166" s="1" t="n">
        <v>300</v>
      </c>
      <c r="P166" s="1" t="n">
        <v>300</v>
      </c>
      <c r="Q166" s="1" t="n">
        <v>300</v>
      </c>
      <c r="R166" s="1" t="n">
        <f aca="false">AVERAGE(O166:Q166)</f>
        <v>300</v>
      </c>
      <c r="S166" s="42" t="n">
        <v>0.76</v>
      </c>
      <c r="T166" s="42" t="n">
        <v>0.99</v>
      </c>
      <c r="U166" s="1" t="n">
        <v>51</v>
      </c>
      <c r="V166" s="1" t="s">
        <v>435</v>
      </c>
      <c r="W166" s="1" t="s">
        <v>434</v>
      </c>
    </row>
    <row r="167" customFormat="false" ht="13.8" hidden="false" customHeight="false" outlineLevel="0" collapsed="false">
      <c r="A167" s="1" t="s">
        <v>91</v>
      </c>
      <c r="B167" s="41" t="n">
        <v>43445</v>
      </c>
      <c r="C167" s="1" t="s">
        <v>19</v>
      </c>
      <c r="D167" s="1" t="s">
        <v>19</v>
      </c>
      <c r="E167" s="1" t="s">
        <v>19</v>
      </c>
      <c r="F167" s="23" t="s">
        <v>20</v>
      </c>
      <c r="G167" s="38" t="n">
        <v>2</v>
      </c>
      <c r="H167" s="38" t="n">
        <v>3</v>
      </c>
      <c r="I167" s="38" t="n">
        <v>1</v>
      </c>
      <c r="J167" s="1" t="s">
        <v>347</v>
      </c>
      <c r="K167" s="1" t="n">
        <v>0</v>
      </c>
      <c r="L167" s="1" t="n">
        <v>15</v>
      </c>
      <c r="M167" s="1" t="n">
        <v>5</v>
      </c>
      <c r="N167" s="1" t="n">
        <v>10</v>
      </c>
      <c r="O167" s="1" t="n">
        <v>300</v>
      </c>
      <c r="P167" s="1" t="n">
        <v>300</v>
      </c>
      <c r="Q167" s="1" t="n">
        <v>300</v>
      </c>
      <c r="R167" s="1" t="n">
        <f aca="false">AVERAGE(O167:Q167)</f>
        <v>300</v>
      </c>
      <c r="S167" s="39" t="n">
        <v>0.896423775338746</v>
      </c>
      <c r="T167" s="40" t="n">
        <v>4.4</v>
      </c>
      <c r="U167" s="1" t="s">
        <v>205</v>
      </c>
      <c r="V167" s="1" t="s">
        <v>437</v>
      </c>
      <c r="W167" s="1" t="s">
        <v>438</v>
      </c>
    </row>
    <row r="168" customFormat="false" ht="13.8" hidden="false" customHeight="false" outlineLevel="0" collapsed="false">
      <c r="A168" s="1" t="s">
        <v>91</v>
      </c>
      <c r="B168" s="41" t="n">
        <v>43445</v>
      </c>
      <c r="C168" s="1" t="s">
        <v>19</v>
      </c>
      <c r="D168" s="1" t="s">
        <v>19</v>
      </c>
      <c r="E168" s="1" t="s">
        <v>19</v>
      </c>
      <c r="F168" s="23" t="s">
        <v>20</v>
      </c>
      <c r="G168" s="38" t="n">
        <v>2</v>
      </c>
      <c r="H168" s="38" t="n">
        <v>3</v>
      </c>
      <c r="I168" s="38" t="n">
        <v>2</v>
      </c>
      <c r="J168" s="1" t="s">
        <v>348</v>
      </c>
      <c r="K168" s="1" t="n">
        <v>15</v>
      </c>
      <c r="L168" s="1" t="n">
        <v>30</v>
      </c>
      <c r="M168" s="1" t="n">
        <v>20</v>
      </c>
      <c r="N168" s="1" t="n">
        <v>25</v>
      </c>
      <c r="O168" s="1" t="n">
        <v>300</v>
      </c>
      <c r="P168" s="1" t="n">
        <v>300</v>
      </c>
      <c r="Q168" s="1" t="n">
        <v>300</v>
      </c>
      <c r="R168" s="1" t="n">
        <f aca="false">AVERAGE(O168:Q168)</f>
        <v>300</v>
      </c>
      <c r="S168" s="39" t="n">
        <v>0.475412914306898</v>
      </c>
      <c r="T168" s="40" t="n">
        <v>1.55</v>
      </c>
      <c r="U168" s="1" t="s">
        <v>205</v>
      </c>
      <c r="V168" s="1" t="s">
        <v>416</v>
      </c>
      <c r="W168" s="1" t="s">
        <v>439</v>
      </c>
    </row>
    <row r="169" customFormat="false" ht="13.8" hidden="false" customHeight="false" outlineLevel="0" collapsed="false">
      <c r="A169" s="1" t="s">
        <v>91</v>
      </c>
      <c r="B169" s="41" t="n">
        <v>43445</v>
      </c>
      <c r="C169" s="1" t="s">
        <v>19</v>
      </c>
      <c r="D169" s="1" t="s">
        <v>19</v>
      </c>
      <c r="E169" s="1" t="s">
        <v>19</v>
      </c>
      <c r="F169" s="23" t="s">
        <v>20</v>
      </c>
      <c r="G169" s="38" t="n">
        <v>2</v>
      </c>
      <c r="H169" s="38" t="n">
        <v>3</v>
      </c>
      <c r="I169" s="38" t="n">
        <v>3</v>
      </c>
      <c r="J169" s="1" t="s">
        <v>349</v>
      </c>
      <c r="K169" s="1" t="n">
        <v>30</v>
      </c>
      <c r="L169" s="1" t="n">
        <v>50</v>
      </c>
      <c r="M169" s="1" t="n">
        <v>45</v>
      </c>
      <c r="N169" s="1" t="n">
        <v>50</v>
      </c>
      <c r="O169" s="1" t="n">
        <v>300</v>
      </c>
      <c r="P169" s="1" t="n">
        <v>300</v>
      </c>
      <c r="Q169" s="1" t="n">
        <v>300</v>
      </c>
      <c r="R169" s="1" t="n">
        <f aca="false">AVERAGE(O169:Q169)</f>
        <v>300</v>
      </c>
      <c r="S169" s="39" t="n">
        <v>0.652719412891918</v>
      </c>
      <c r="T169" s="40" t="n">
        <v>1.61</v>
      </c>
      <c r="U169" s="1" t="s">
        <v>205</v>
      </c>
      <c r="V169" s="1" t="s">
        <v>416</v>
      </c>
      <c r="W169" s="1" t="s">
        <v>439</v>
      </c>
    </row>
    <row r="170" customFormat="false" ht="13.8" hidden="false" customHeight="false" outlineLevel="0" collapsed="false">
      <c r="A170" s="1" t="s">
        <v>91</v>
      </c>
      <c r="B170" s="41" t="n">
        <v>43445</v>
      </c>
      <c r="C170" s="1" t="s">
        <v>19</v>
      </c>
      <c r="D170" s="1" t="s">
        <v>19</v>
      </c>
      <c r="E170" s="1" t="s">
        <v>19</v>
      </c>
      <c r="F170" s="23" t="s">
        <v>20</v>
      </c>
      <c r="G170" s="38" t="n">
        <v>2</v>
      </c>
      <c r="H170" s="38" t="n">
        <v>3</v>
      </c>
      <c r="I170" s="38" t="n">
        <v>4</v>
      </c>
      <c r="J170" s="1" t="s">
        <v>350</v>
      </c>
      <c r="K170" s="1" t="n">
        <v>50</v>
      </c>
      <c r="L170" s="1" t="n">
        <v>100</v>
      </c>
      <c r="M170" s="1" t="n">
        <v>65</v>
      </c>
      <c r="N170" s="1" t="n">
        <v>70</v>
      </c>
      <c r="O170" s="1" t="n">
        <v>300</v>
      </c>
      <c r="P170" s="1" t="n">
        <v>300</v>
      </c>
      <c r="Q170" s="1" t="n">
        <v>300</v>
      </c>
      <c r="R170" s="1" t="n">
        <f aca="false">AVERAGE(O170:Q170)</f>
        <v>300</v>
      </c>
      <c r="S170" s="39" t="n">
        <v>0.603894359275626</v>
      </c>
      <c r="T170" s="40" t="n">
        <v>1.29</v>
      </c>
      <c r="U170" s="1" t="s">
        <v>205</v>
      </c>
      <c r="V170" s="1" t="s">
        <v>416</v>
      </c>
      <c r="W170" s="1" t="s">
        <v>439</v>
      </c>
    </row>
    <row r="171" customFormat="false" ht="13.8" hidden="false" customHeight="false" outlineLevel="0" collapsed="false">
      <c r="A171" s="1" t="s">
        <v>91</v>
      </c>
      <c r="B171" s="41" t="n">
        <v>43445</v>
      </c>
      <c r="C171" s="1" t="s">
        <v>19</v>
      </c>
      <c r="D171" s="1" t="s">
        <v>19</v>
      </c>
      <c r="E171" s="1" t="s">
        <v>19</v>
      </c>
      <c r="F171" s="23" t="s">
        <v>20</v>
      </c>
      <c r="G171" s="38" t="n">
        <v>2</v>
      </c>
      <c r="H171" s="38" t="n">
        <v>3</v>
      </c>
      <c r="I171" s="38" t="n">
        <v>5</v>
      </c>
      <c r="J171" s="1" t="s">
        <v>440</v>
      </c>
      <c r="K171" s="1" t="n">
        <v>100</v>
      </c>
      <c r="L171" s="1" t="n">
        <v>167</v>
      </c>
      <c r="M171" s="1" t="n">
        <v>140</v>
      </c>
      <c r="N171" s="1" t="n">
        <v>145</v>
      </c>
      <c r="O171" s="1" t="n">
        <v>300</v>
      </c>
      <c r="P171" s="1" t="n">
        <v>300</v>
      </c>
      <c r="Q171" s="1" t="n">
        <v>300</v>
      </c>
      <c r="R171" s="1" t="n">
        <f aca="false">AVERAGE(O171:Q171)</f>
        <v>300</v>
      </c>
      <c r="S171" s="39" t="n">
        <v>0.546756419375529</v>
      </c>
      <c r="T171" s="40" t="n">
        <v>0.91</v>
      </c>
      <c r="U171" s="1" t="s">
        <v>205</v>
      </c>
      <c r="V171" s="1" t="s">
        <v>416</v>
      </c>
      <c r="W171" s="1" t="s">
        <v>439</v>
      </c>
    </row>
    <row r="172" customFormat="false" ht="13.8" hidden="false" customHeight="false" outlineLevel="0" collapsed="false">
      <c r="A172" s="1" t="s">
        <v>91</v>
      </c>
      <c r="B172" s="41" t="n">
        <v>43445</v>
      </c>
      <c r="C172" s="1" t="s">
        <v>19</v>
      </c>
      <c r="D172" s="1" t="s">
        <v>19</v>
      </c>
      <c r="E172" s="1" t="s">
        <v>19</v>
      </c>
      <c r="F172" s="23" t="s">
        <v>20</v>
      </c>
      <c r="G172" s="38" t="n">
        <v>2</v>
      </c>
      <c r="H172" s="38" t="n">
        <v>4</v>
      </c>
      <c r="I172" s="38" t="n">
        <v>1</v>
      </c>
      <c r="J172" s="1" t="s">
        <v>347</v>
      </c>
      <c r="K172" s="1" t="n">
        <v>0</v>
      </c>
      <c r="L172" s="1" t="n">
        <v>15</v>
      </c>
      <c r="M172" s="1" t="n">
        <v>10</v>
      </c>
      <c r="N172" s="1" t="n">
        <v>15</v>
      </c>
      <c r="O172" s="1" t="n">
        <v>300</v>
      </c>
      <c r="P172" s="1" t="n">
        <v>300</v>
      </c>
      <c r="Q172" s="1" t="n">
        <v>300</v>
      </c>
      <c r="R172" s="1" t="n">
        <f aca="false">AVERAGE(O172:Q172)</f>
        <v>300</v>
      </c>
      <c r="S172" s="39" t="n">
        <v>1.18642775759413</v>
      </c>
      <c r="T172" s="40" t="n">
        <v>3.56</v>
      </c>
      <c r="U172" s="1" t="s">
        <v>205</v>
      </c>
      <c r="V172" s="1" t="s">
        <v>421</v>
      </c>
      <c r="W172" s="1" t="s">
        <v>441</v>
      </c>
    </row>
    <row r="173" customFormat="false" ht="13.8" hidden="false" customHeight="false" outlineLevel="0" collapsed="false">
      <c r="A173" s="1" t="s">
        <v>91</v>
      </c>
      <c r="B173" s="41" t="n">
        <v>43445</v>
      </c>
      <c r="C173" s="1" t="s">
        <v>19</v>
      </c>
      <c r="D173" s="1" t="s">
        <v>19</v>
      </c>
      <c r="E173" s="1" t="s">
        <v>19</v>
      </c>
      <c r="F173" s="23" t="s">
        <v>20</v>
      </c>
      <c r="G173" s="38" t="n">
        <v>2</v>
      </c>
      <c r="H173" s="38" t="n">
        <v>4</v>
      </c>
      <c r="I173" s="38" t="n">
        <v>2</v>
      </c>
      <c r="J173" s="1" t="s">
        <v>348</v>
      </c>
      <c r="K173" s="1" t="n">
        <v>15</v>
      </c>
      <c r="L173" s="1" t="n">
        <v>30</v>
      </c>
      <c r="M173" s="1" t="n">
        <v>25</v>
      </c>
      <c r="N173" s="1" t="n">
        <v>30</v>
      </c>
      <c r="O173" s="1" t="n">
        <v>300</v>
      </c>
      <c r="P173" s="1" t="n">
        <v>300</v>
      </c>
      <c r="Q173" s="1" t="n">
        <v>300</v>
      </c>
      <c r="R173" s="1" t="n">
        <f aca="false">AVERAGE(O173:Q173)</f>
        <v>300</v>
      </c>
      <c r="S173" s="39" t="n">
        <v>0.528026118634797</v>
      </c>
      <c r="T173" s="40" t="n">
        <v>1.79</v>
      </c>
      <c r="U173" s="1" t="s">
        <v>205</v>
      </c>
      <c r="V173" s="1" t="s">
        <v>416</v>
      </c>
      <c r="W173" s="1" t="s">
        <v>439</v>
      </c>
    </row>
    <row r="174" customFormat="false" ht="13.8" hidden="false" customHeight="false" outlineLevel="0" collapsed="false">
      <c r="A174" s="1" t="s">
        <v>91</v>
      </c>
      <c r="B174" s="41" t="n">
        <v>43445</v>
      </c>
      <c r="C174" s="1" t="s">
        <v>19</v>
      </c>
      <c r="D174" s="1" t="s">
        <v>19</v>
      </c>
      <c r="E174" s="1" t="s">
        <v>19</v>
      </c>
      <c r="F174" s="23" t="s">
        <v>20</v>
      </c>
      <c r="G174" s="38" t="n">
        <v>2</v>
      </c>
      <c r="H174" s="38" t="n">
        <v>4</v>
      </c>
      <c r="I174" s="38" t="n">
        <v>3</v>
      </c>
      <c r="J174" s="1" t="s">
        <v>349</v>
      </c>
      <c r="K174" s="1" t="n">
        <v>30</v>
      </c>
      <c r="L174" s="1" t="n">
        <v>50</v>
      </c>
      <c r="M174" s="1" t="n">
        <v>45</v>
      </c>
      <c r="N174" s="1" t="n">
        <v>50</v>
      </c>
      <c r="O174" s="1" t="n">
        <v>300</v>
      </c>
      <c r="P174" s="1" t="n">
        <v>300</v>
      </c>
      <c r="Q174" s="1" t="n">
        <v>300</v>
      </c>
      <c r="R174" s="1" t="n">
        <f aca="false">AVERAGE(O174:Q174)</f>
        <v>300</v>
      </c>
      <c r="S174" s="39" t="n">
        <v>0.588952209246505</v>
      </c>
      <c r="T174" s="40" t="n">
        <v>1.31</v>
      </c>
      <c r="U174" s="1" t="s">
        <v>205</v>
      </c>
      <c r="V174" s="1" t="s">
        <v>416</v>
      </c>
      <c r="W174" s="1" t="s">
        <v>439</v>
      </c>
    </row>
    <row r="175" customFormat="false" ht="13.8" hidden="false" customHeight="false" outlineLevel="0" collapsed="false">
      <c r="A175" s="1" t="s">
        <v>91</v>
      </c>
      <c r="B175" s="41" t="n">
        <v>43445</v>
      </c>
      <c r="C175" s="1" t="s">
        <v>19</v>
      </c>
      <c r="D175" s="1" t="s">
        <v>19</v>
      </c>
      <c r="E175" s="1" t="s">
        <v>19</v>
      </c>
      <c r="F175" s="23" t="s">
        <v>20</v>
      </c>
      <c r="G175" s="38" t="n">
        <v>2</v>
      </c>
      <c r="H175" s="38" t="n">
        <v>4</v>
      </c>
      <c r="I175" s="38" t="n">
        <v>4</v>
      </c>
      <c r="J175" s="1" t="s">
        <v>350</v>
      </c>
      <c r="K175" s="1" t="n">
        <v>50</v>
      </c>
      <c r="L175" s="1" t="n">
        <v>100</v>
      </c>
      <c r="M175" s="1" t="n">
        <v>65</v>
      </c>
      <c r="N175" s="1" t="n">
        <v>70</v>
      </c>
      <c r="O175" s="1" t="n">
        <v>300</v>
      </c>
      <c r="P175" s="1" t="n">
        <v>300</v>
      </c>
      <c r="Q175" s="1" t="n">
        <v>300</v>
      </c>
      <c r="R175" s="1" t="n">
        <f aca="false">AVERAGE(O175:Q175)</f>
        <v>300</v>
      </c>
      <c r="S175" s="39" t="n">
        <v>0.661347978401694</v>
      </c>
      <c r="T175" s="40" t="n">
        <v>1.22</v>
      </c>
      <c r="U175" s="1" t="s">
        <v>205</v>
      </c>
      <c r="V175" s="1" t="s">
        <v>416</v>
      </c>
      <c r="W175" s="1" t="s">
        <v>439</v>
      </c>
    </row>
    <row r="176" customFormat="false" ht="13.8" hidden="false" customHeight="false" outlineLevel="0" collapsed="false">
      <c r="A176" s="1" t="s">
        <v>91</v>
      </c>
      <c r="B176" s="41" t="n">
        <v>43445</v>
      </c>
      <c r="C176" s="1" t="s">
        <v>19</v>
      </c>
      <c r="D176" s="1" t="s">
        <v>19</v>
      </c>
      <c r="E176" s="1" t="s">
        <v>19</v>
      </c>
      <c r="F176" s="23" t="s">
        <v>20</v>
      </c>
      <c r="G176" s="38" t="n">
        <v>2</v>
      </c>
      <c r="H176" s="38" t="n">
        <v>4</v>
      </c>
      <c r="I176" s="38" t="n">
        <v>5</v>
      </c>
      <c r="J176" s="1" t="s">
        <v>424</v>
      </c>
      <c r="K176" s="1" t="n">
        <v>100</v>
      </c>
      <c r="L176" s="1" t="n">
        <v>185</v>
      </c>
      <c r="M176" s="1" t="n">
        <v>150</v>
      </c>
      <c r="N176" s="1" t="n">
        <v>155</v>
      </c>
      <c r="O176" s="1" t="n">
        <v>300</v>
      </c>
      <c r="P176" s="1" t="n">
        <v>300</v>
      </c>
      <c r="Q176" s="1" t="n">
        <v>300</v>
      </c>
      <c r="R176" s="1" t="n">
        <f aca="false">AVERAGE(O176:Q176)</f>
        <v>300</v>
      </c>
      <c r="S176" s="39" t="n">
        <v>0.743740256379184</v>
      </c>
      <c r="T176" s="40" t="n">
        <v>0.96</v>
      </c>
      <c r="U176" s="1" t="s">
        <v>205</v>
      </c>
      <c r="V176" s="1" t="s">
        <v>416</v>
      </c>
      <c r="W176" s="1" t="s">
        <v>439</v>
      </c>
    </row>
    <row r="177" customFormat="false" ht="13.8" hidden="false" customHeight="false" outlineLevel="0" collapsed="false">
      <c r="A177" s="1" t="s">
        <v>91</v>
      </c>
      <c r="B177" s="41" t="n">
        <v>42178</v>
      </c>
      <c r="C177" s="1" t="s">
        <v>19</v>
      </c>
      <c r="D177" s="1" t="s">
        <v>19</v>
      </c>
      <c r="E177" s="1" t="s">
        <v>19</v>
      </c>
      <c r="F177" s="23" t="s">
        <v>20</v>
      </c>
      <c r="G177" s="38" t="n">
        <v>2</v>
      </c>
      <c r="H177" s="38" t="n">
        <v>5</v>
      </c>
      <c r="I177" s="38" t="n">
        <v>1</v>
      </c>
      <c r="J177" s="1" t="s">
        <v>347</v>
      </c>
      <c r="K177" s="1" t="n">
        <v>0</v>
      </c>
      <c r="L177" s="1" t="n">
        <v>15</v>
      </c>
      <c r="M177" s="1" t="n">
        <v>10</v>
      </c>
      <c r="N177" s="1" t="n">
        <v>15</v>
      </c>
      <c r="O177" s="1" t="n">
        <v>300</v>
      </c>
      <c r="P177" s="1" t="n">
        <v>300</v>
      </c>
      <c r="Q177" s="1" t="n">
        <v>300</v>
      </c>
      <c r="R177" s="1" t="n">
        <f aca="false">AVERAGE(O177:Q177)</f>
        <v>300</v>
      </c>
      <c r="S177" s="39" t="n">
        <v>0.824975043861461</v>
      </c>
      <c r="T177" s="42" t="n">
        <v>5.41</v>
      </c>
      <c r="U177" s="1" t="n">
        <v>51</v>
      </c>
      <c r="V177" s="1" t="s">
        <v>442</v>
      </c>
      <c r="W177" s="1" t="s">
        <v>443</v>
      </c>
    </row>
    <row r="178" customFormat="false" ht="13.8" hidden="false" customHeight="false" outlineLevel="0" collapsed="false">
      <c r="A178" s="1" t="s">
        <v>91</v>
      </c>
      <c r="B178" s="41" t="n">
        <v>42178</v>
      </c>
      <c r="C178" s="1" t="s">
        <v>19</v>
      </c>
      <c r="D178" s="1" t="s">
        <v>19</v>
      </c>
      <c r="E178" s="1" t="s">
        <v>19</v>
      </c>
      <c r="F178" s="23" t="s">
        <v>20</v>
      </c>
      <c r="G178" s="38" t="n">
        <v>2</v>
      </c>
      <c r="H178" s="38" t="n">
        <v>5</v>
      </c>
      <c r="I178" s="38" t="n">
        <v>2</v>
      </c>
      <c r="J178" s="1" t="s">
        <v>348</v>
      </c>
      <c r="K178" s="1" t="n">
        <v>15</v>
      </c>
      <c r="L178" s="1" t="n">
        <v>30</v>
      </c>
      <c r="M178" s="1" t="n">
        <v>20</v>
      </c>
      <c r="N178" s="1" t="n">
        <v>25</v>
      </c>
      <c r="O178" s="1" t="n">
        <v>300</v>
      </c>
      <c r="P178" s="1" t="n">
        <v>300</v>
      </c>
      <c r="Q178" s="1" t="n">
        <v>300</v>
      </c>
      <c r="R178" s="1" t="n">
        <f aca="false">AVERAGE(O178:Q178)</f>
        <v>300</v>
      </c>
      <c r="S178" s="42" t="n">
        <v>0.51</v>
      </c>
      <c r="T178" s="42" t="n">
        <v>2.78</v>
      </c>
      <c r="U178" s="1" t="n">
        <v>51</v>
      </c>
      <c r="V178" s="1" t="s">
        <v>435</v>
      </c>
      <c r="W178" s="1" t="s">
        <v>444</v>
      </c>
    </row>
    <row r="179" customFormat="false" ht="13.8" hidden="false" customHeight="false" outlineLevel="0" collapsed="false">
      <c r="A179" s="1" t="s">
        <v>91</v>
      </c>
      <c r="B179" s="41" t="n">
        <v>42178</v>
      </c>
      <c r="C179" s="1" t="s">
        <v>19</v>
      </c>
      <c r="D179" s="1" t="s">
        <v>19</v>
      </c>
      <c r="E179" s="1" t="s">
        <v>19</v>
      </c>
      <c r="F179" s="23" t="s">
        <v>20</v>
      </c>
      <c r="G179" s="38" t="n">
        <v>2</v>
      </c>
      <c r="H179" s="38" t="n">
        <v>5</v>
      </c>
      <c r="I179" s="38" t="n">
        <v>3</v>
      </c>
      <c r="J179" s="1" t="s">
        <v>349</v>
      </c>
      <c r="K179" s="1" t="n">
        <v>30</v>
      </c>
      <c r="L179" s="1" t="n">
        <v>50</v>
      </c>
      <c r="M179" s="1" t="n">
        <v>40</v>
      </c>
      <c r="N179" s="1" t="n">
        <v>45</v>
      </c>
      <c r="O179" s="1" t="n">
        <v>300</v>
      </c>
      <c r="P179" s="1" t="n">
        <v>300</v>
      </c>
      <c r="Q179" s="1" t="n">
        <v>300</v>
      </c>
      <c r="R179" s="1" t="n">
        <f aca="false">AVERAGE(O179:Q179)</f>
        <v>300</v>
      </c>
      <c r="S179" s="42" t="n">
        <v>0.61</v>
      </c>
      <c r="T179" s="42" t="n">
        <v>1.65</v>
      </c>
      <c r="U179" s="1" t="n">
        <v>51</v>
      </c>
      <c r="V179" s="1" t="s">
        <v>435</v>
      </c>
      <c r="W179" s="1" t="s">
        <v>444</v>
      </c>
    </row>
    <row r="180" customFormat="false" ht="13.8" hidden="false" customHeight="false" outlineLevel="0" collapsed="false">
      <c r="A180" s="1" t="s">
        <v>91</v>
      </c>
      <c r="B180" s="41" t="n">
        <v>42178</v>
      </c>
      <c r="C180" s="1" t="s">
        <v>19</v>
      </c>
      <c r="D180" s="1" t="s">
        <v>19</v>
      </c>
      <c r="E180" s="1" t="s">
        <v>19</v>
      </c>
      <c r="F180" s="23" t="s">
        <v>20</v>
      </c>
      <c r="G180" s="38" t="n">
        <v>2</v>
      </c>
      <c r="H180" s="38" t="n">
        <v>5</v>
      </c>
      <c r="I180" s="38" t="n">
        <v>4</v>
      </c>
      <c r="J180" s="1" t="s">
        <v>445</v>
      </c>
      <c r="K180" s="1" t="n">
        <v>50</v>
      </c>
      <c r="L180" s="1" t="n">
        <v>70</v>
      </c>
      <c r="M180" s="1" t="n">
        <v>55</v>
      </c>
      <c r="N180" s="1" t="n">
        <v>60</v>
      </c>
      <c r="O180" s="1" t="n">
        <v>300</v>
      </c>
      <c r="P180" s="1" t="n">
        <v>300</v>
      </c>
      <c r="Q180" s="1" t="n">
        <v>300</v>
      </c>
      <c r="R180" s="1" t="n">
        <f aca="false">AVERAGE(O180:Q180)</f>
        <v>300</v>
      </c>
      <c r="S180" s="42" t="n">
        <v>0.51</v>
      </c>
      <c r="T180" s="42" t="n">
        <v>1.71</v>
      </c>
      <c r="U180" s="1" t="n">
        <v>51</v>
      </c>
      <c r="V180" s="1" t="s">
        <v>435</v>
      </c>
      <c r="W180" s="1" t="s">
        <v>444</v>
      </c>
    </row>
    <row r="181" customFormat="false" ht="13.8" hidden="false" customHeight="false" outlineLevel="0" collapsed="false">
      <c r="A181" s="1" t="s">
        <v>91</v>
      </c>
      <c r="B181" s="41" t="n">
        <v>42178</v>
      </c>
      <c r="C181" s="1" t="s">
        <v>19</v>
      </c>
      <c r="D181" s="1" t="s">
        <v>19</v>
      </c>
      <c r="E181" s="1" t="s">
        <v>19</v>
      </c>
      <c r="F181" s="23" t="s">
        <v>20</v>
      </c>
      <c r="G181" s="38" t="n">
        <v>2</v>
      </c>
      <c r="H181" s="38" t="n">
        <v>5</v>
      </c>
      <c r="I181" s="38" t="n">
        <v>5</v>
      </c>
      <c r="J181" s="1" t="s">
        <v>446</v>
      </c>
      <c r="K181" s="1" t="n">
        <v>70</v>
      </c>
      <c r="L181" s="1" t="n">
        <v>176</v>
      </c>
      <c r="M181" s="1" t="n">
        <v>135</v>
      </c>
      <c r="N181" s="1" t="n">
        <v>140</v>
      </c>
      <c r="O181" s="1" t="n">
        <v>300</v>
      </c>
      <c r="P181" s="1" t="n">
        <v>300</v>
      </c>
      <c r="Q181" s="1" t="n">
        <v>300</v>
      </c>
      <c r="R181" s="1" t="n">
        <f aca="false">AVERAGE(O181:Q181)</f>
        <v>300</v>
      </c>
      <c r="S181" s="42" t="n">
        <v>0.74</v>
      </c>
      <c r="T181" s="42" t="n">
        <v>0.97</v>
      </c>
      <c r="U181" s="1" t="n">
        <v>51</v>
      </c>
      <c r="V181" s="1" t="s">
        <v>435</v>
      </c>
      <c r="W181" s="1" t="s">
        <v>444</v>
      </c>
    </row>
    <row r="182" customFormat="false" ht="13.8" hidden="false" customHeight="false" outlineLevel="0" collapsed="false">
      <c r="A182" s="1" t="s">
        <v>91</v>
      </c>
      <c r="B182" s="41" t="n">
        <v>42179</v>
      </c>
      <c r="C182" s="1" t="s">
        <v>19</v>
      </c>
      <c r="D182" s="1" t="s">
        <v>19</v>
      </c>
      <c r="E182" s="1" t="s">
        <v>19</v>
      </c>
      <c r="F182" s="23" t="s">
        <v>20</v>
      </c>
      <c r="G182" s="38" t="n">
        <v>3</v>
      </c>
      <c r="H182" s="38" t="n">
        <v>2</v>
      </c>
      <c r="I182" s="38" t="n">
        <v>1</v>
      </c>
      <c r="J182" s="1" t="s">
        <v>347</v>
      </c>
      <c r="K182" s="1" t="n">
        <v>0</v>
      </c>
      <c r="L182" s="1" t="n">
        <v>15</v>
      </c>
      <c r="M182" s="1" t="n">
        <v>12</v>
      </c>
      <c r="N182" s="1" t="n">
        <v>15</v>
      </c>
      <c r="O182" s="1" t="n">
        <v>300</v>
      </c>
      <c r="P182" s="1" t="n">
        <v>300</v>
      </c>
      <c r="Q182" s="1" t="n">
        <v>300</v>
      </c>
      <c r="R182" s="1" t="n">
        <f aca="false">AVERAGE(O182:Q182)</f>
        <v>300</v>
      </c>
      <c r="S182" s="42" t="n">
        <v>0.28</v>
      </c>
      <c r="T182" s="42" t="n">
        <v>4.15</v>
      </c>
      <c r="U182" s="1" t="n">
        <v>60</v>
      </c>
      <c r="V182" s="1" t="s">
        <v>447</v>
      </c>
      <c r="W182" s="1" t="s">
        <v>448</v>
      </c>
    </row>
    <row r="183" customFormat="false" ht="13.8" hidden="false" customHeight="false" outlineLevel="0" collapsed="false">
      <c r="A183" s="1" t="s">
        <v>91</v>
      </c>
      <c r="B183" s="41" t="n">
        <v>42179</v>
      </c>
      <c r="C183" s="1" t="s">
        <v>19</v>
      </c>
      <c r="D183" s="1" t="s">
        <v>19</v>
      </c>
      <c r="E183" s="1" t="s">
        <v>19</v>
      </c>
      <c r="F183" s="23" t="s">
        <v>20</v>
      </c>
      <c r="G183" s="38" t="n">
        <v>3</v>
      </c>
      <c r="H183" s="38" t="n">
        <v>2</v>
      </c>
      <c r="I183" s="38" t="n">
        <v>2</v>
      </c>
      <c r="J183" s="1" t="s">
        <v>348</v>
      </c>
      <c r="K183" s="1" t="n">
        <v>15</v>
      </c>
      <c r="L183" s="1" t="n">
        <v>30</v>
      </c>
      <c r="M183" s="1" t="n">
        <v>25</v>
      </c>
      <c r="N183" s="1" t="n">
        <v>30</v>
      </c>
      <c r="O183" s="1" t="n">
        <v>300</v>
      </c>
      <c r="P183" s="1" t="n">
        <v>300</v>
      </c>
      <c r="Q183" s="1" t="n">
        <v>300</v>
      </c>
      <c r="R183" s="1" t="n">
        <f aca="false">AVERAGE(O183:Q183)</f>
        <v>300</v>
      </c>
      <c r="S183" s="42" t="n">
        <v>0.57</v>
      </c>
      <c r="T183" s="42" t="n">
        <v>1.17</v>
      </c>
      <c r="U183" s="1" t="n">
        <v>60</v>
      </c>
      <c r="V183" s="1" t="s">
        <v>358</v>
      </c>
      <c r="W183" s="1" t="s">
        <v>448</v>
      </c>
    </row>
    <row r="184" customFormat="false" ht="13.8" hidden="false" customHeight="false" outlineLevel="0" collapsed="false">
      <c r="A184" s="1" t="s">
        <v>91</v>
      </c>
      <c r="B184" s="41" t="n">
        <v>42179</v>
      </c>
      <c r="C184" s="1" t="s">
        <v>19</v>
      </c>
      <c r="D184" s="1" t="s">
        <v>19</v>
      </c>
      <c r="E184" s="1" t="s">
        <v>19</v>
      </c>
      <c r="F184" s="23" t="s">
        <v>20</v>
      </c>
      <c r="G184" s="38" t="n">
        <v>3</v>
      </c>
      <c r="H184" s="38" t="n">
        <v>2</v>
      </c>
      <c r="I184" s="38" t="n">
        <v>3</v>
      </c>
      <c r="J184" s="1" t="s">
        <v>349</v>
      </c>
      <c r="K184" s="1" t="n">
        <v>30</v>
      </c>
      <c r="L184" s="1" t="n">
        <v>50</v>
      </c>
      <c r="M184" s="1" t="n">
        <v>41</v>
      </c>
      <c r="N184" s="1" t="n">
        <v>45</v>
      </c>
      <c r="O184" s="1" t="n">
        <v>300</v>
      </c>
      <c r="P184" s="1" t="n">
        <v>300</v>
      </c>
      <c r="Q184" s="1" t="n">
        <v>300</v>
      </c>
      <c r="R184" s="1" t="n">
        <f aca="false">AVERAGE(O184:Q184)</f>
        <v>300</v>
      </c>
      <c r="S184" s="42" t="n">
        <v>0.58</v>
      </c>
      <c r="T184" s="42" t="n">
        <v>1.55</v>
      </c>
      <c r="U184" s="1" t="n">
        <v>60</v>
      </c>
      <c r="V184" s="1" t="s">
        <v>358</v>
      </c>
      <c r="W184" s="1" t="s">
        <v>439</v>
      </c>
    </row>
    <row r="185" customFormat="false" ht="13.8" hidden="false" customHeight="false" outlineLevel="0" collapsed="false">
      <c r="A185" s="1" t="s">
        <v>91</v>
      </c>
      <c r="B185" s="41" t="n">
        <v>42179</v>
      </c>
      <c r="C185" s="1" t="s">
        <v>19</v>
      </c>
      <c r="D185" s="1" t="s">
        <v>19</v>
      </c>
      <c r="E185" s="1" t="s">
        <v>19</v>
      </c>
      <c r="F185" s="23" t="s">
        <v>20</v>
      </c>
      <c r="G185" s="38" t="n">
        <v>3</v>
      </c>
      <c r="H185" s="38" t="n">
        <v>2</v>
      </c>
      <c r="I185" s="38" t="n">
        <v>4</v>
      </c>
      <c r="J185" s="1" t="s">
        <v>398</v>
      </c>
      <c r="K185" s="1" t="n">
        <v>50</v>
      </c>
      <c r="L185" s="1" t="n">
        <v>99</v>
      </c>
      <c r="M185" s="1" t="n">
        <v>56</v>
      </c>
      <c r="N185" s="1" t="n">
        <v>61</v>
      </c>
      <c r="O185" s="1" t="n">
        <v>300</v>
      </c>
      <c r="P185" s="1" t="n">
        <v>300</v>
      </c>
      <c r="Q185" s="1" t="n">
        <v>300</v>
      </c>
      <c r="R185" s="1" t="n">
        <f aca="false">AVERAGE(O185:Q185)</f>
        <v>300</v>
      </c>
      <c r="S185" s="42" t="n">
        <v>0.78</v>
      </c>
      <c r="T185" s="42" t="n">
        <v>1.37</v>
      </c>
      <c r="U185" s="1" t="n">
        <v>60</v>
      </c>
      <c r="V185" s="1" t="s">
        <v>358</v>
      </c>
      <c r="W185" s="1" t="s">
        <v>439</v>
      </c>
    </row>
    <row r="186" customFormat="false" ht="13.8" hidden="false" customHeight="false" outlineLevel="0" collapsed="false">
      <c r="A186" s="1" t="s">
        <v>91</v>
      </c>
      <c r="B186" s="41" t="n">
        <v>42179</v>
      </c>
      <c r="C186" s="1" t="s">
        <v>19</v>
      </c>
      <c r="D186" s="1" t="s">
        <v>19</v>
      </c>
      <c r="E186" s="1" t="s">
        <v>19</v>
      </c>
      <c r="F186" s="23" t="s">
        <v>20</v>
      </c>
      <c r="G186" s="38" t="n">
        <v>3</v>
      </c>
      <c r="H186" s="38" t="n">
        <v>2</v>
      </c>
      <c r="I186" s="38" t="n">
        <v>5</v>
      </c>
      <c r="J186" s="1" t="s">
        <v>449</v>
      </c>
      <c r="K186" s="1" t="n">
        <v>99</v>
      </c>
      <c r="L186" s="1" t="n">
        <v>173</v>
      </c>
      <c r="M186" s="1" t="n">
        <v>130</v>
      </c>
      <c r="N186" s="1" t="n">
        <v>135</v>
      </c>
      <c r="O186" s="1" t="n">
        <v>300</v>
      </c>
      <c r="P186" s="1" t="n">
        <v>300</v>
      </c>
      <c r="Q186" s="1" t="n">
        <v>300</v>
      </c>
      <c r="R186" s="1" t="n">
        <f aca="false">AVERAGE(O186:Q186)</f>
        <v>300</v>
      </c>
      <c r="S186" s="42" t="n">
        <v>0.85</v>
      </c>
      <c r="T186" s="42" t="n">
        <v>1.1</v>
      </c>
      <c r="U186" s="1" t="n">
        <v>60</v>
      </c>
      <c r="V186" s="1" t="s">
        <v>358</v>
      </c>
      <c r="W186" s="1" t="s">
        <v>439</v>
      </c>
    </row>
    <row r="187" customFormat="false" ht="13.8" hidden="false" customHeight="false" outlineLevel="0" collapsed="false">
      <c r="A187" s="1" t="s">
        <v>91</v>
      </c>
      <c r="B187" s="41" t="n">
        <v>42179</v>
      </c>
      <c r="C187" s="1" t="s">
        <v>19</v>
      </c>
      <c r="D187" s="1" t="s">
        <v>19</v>
      </c>
      <c r="E187" s="1" t="s">
        <v>19</v>
      </c>
      <c r="F187" s="23" t="s">
        <v>20</v>
      </c>
      <c r="G187" s="38" t="n">
        <v>3</v>
      </c>
      <c r="H187" s="38" t="n">
        <v>3</v>
      </c>
      <c r="I187" s="38" t="n">
        <v>1</v>
      </c>
      <c r="J187" s="1" t="s">
        <v>347</v>
      </c>
      <c r="K187" s="1" t="n">
        <v>0</v>
      </c>
      <c r="L187" s="1" t="n">
        <v>15</v>
      </c>
      <c r="M187" s="1" t="n">
        <v>11</v>
      </c>
      <c r="N187" s="1" t="n">
        <v>15</v>
      </c>
      <c r="O187" s="1" t="n">
        <v>300</v>
      </c>
      <c r="P187" s="1" t="n">
        <v>300</v>
      </c>
      <c r="Q187" s="1" t="n">
        <v>300</v>
      </c>
      <c r="R187" s="1" t="n">
        <f aca="false">AVERAGE(O187:Q187)</f>
        <v>300</v>
      </c>
      <c r="S187" s="42" t="n">
        <v>0.38</v>
      </c>
      <c r="T187" s="42" t="n">
        <v>3.95</v>
      </c>
      <c r="U187" s="1" t="n">
        <v>60</v>
      </c>
      <c r="V187" s="1" t="s">
        <v>450</v>
      </c>
      <c r="W187" s="1" t="s">
        <v>448</v>
      </c>
    </row>
    <row r="188" customFormat="false" ht="13.8" hidden="false" customHeight="false" outlineLevel="0" collapsed="false">
      <c r="A188" s="1" t="s">
        <v>91</v>
      </c>
      <c r="B188" s="41" t="n">
        <v>42179</v>
      </c>
      <c r="C188" s="1" t="s">
        <v>19</v>
      </c>
      <c r="D188" s="1" t="s">
        <v>19</v>
      </c>
      <c r="E188" s="1" t="s">
        <v>19</v>
      </c>
      <c r="F188" s="23" t="s">
        <v>20</v>
      </c>
      <c r="G188" s="38" t="n">
        <v>3</v>
      </c>
      <c r="H188" s="38" t="n">
        <v>3</v>
      </c>
      <c r="I188" s="38" t="n">
        <v>2</v>
      </c>
      <c r="J188" s="1" t="s">
        <v>348</v>
      </c>
      <c r="K188" s="1" t="n">
        <v>15</v>
      </c>
      <c r="L188" s="1" t="n">
        <v>30</v>
      </c>
      <c r="M188" s="1" t="n">
        <v>25</v>
      </c>
      <c r="N188" s="1" t="n">
        <v>30</v>
      </c>
      <c r="O188" s="1" t="n">
        <v>300</v>
      </c>
      <c r="P188" s="1" t="n">
        <v>300</v>
      </c>
      <c r="Q188" s="1" t="n">
        <v>300</v>
      </c>
      <c r="R188" s="1" t="n">
        <f aca="false">AVERAGE(O188:Q188)</f>
        <v>300</v>
      </c>
      <c r="S188" s="42" t="n">
        <v>0.52</v>
      </c>
      <c r="T188" s="42" t="n">
        <v>1.58</v>
      </c>
      <c r="U188" s="1" t="n">
        <v>60</v>
      </c>
      <c r="V188" s="1" t="s">
        <v>358</v>
      </c>
      <c r="W188" s="1" t="s">
        <v>448</v>
      </c>
    </row>
    <row r="189" customFormat="false" ht="13.8" hidden="false" customHeight="false" outlineLevel="0" collapsed="false">
      <c r="A189" s="1" t="s">
        <v>91</v>
      </c>
      <c r="B189" s="41" t="n">
        <v>42179</v>
      </c>
      <c r="C189" s="1" t="s">
        <v>19</v>
      </c>
      <c r="D189" s="1" t="s">
        <v>19</v>
      </c>
      <c r="E189" s="1" t="s">
        <v>19</v>
      </c>
      <c r="F189" s="23" t="s">
        <v>20</v>
      </c>
      <c r="G189" s="38" t="n">
        <v>3</v>
      </c>
      <c r="H189" s="38" t="n">
        <v>3</v>
      </c>
      <c r="I189" s="38" t="n">
        <v>3</v>
      </c>
      <c r="J189" s="1" t="s">
        <v>349</v>
      </c>
      <c r="K189" s="1" t="n">
        <v>30</v>
      </c>
      <c r="L189" s="1" t="n">
        <v>50</v>
      </c>
      <c r="M189" s="1" t="n">
        <v>44</v>
      </c>
      <c r="N189" s="1" t="n">
        <v>49</v>
      </c>
      <c r="O189" s="1" t="n">
        <v>300</v>
      </c>
      <c r="P189" s="1" t="n">
        <v>300</v>
      </c>
      <c r="Q189" s="1" t="n">
        <v>300</v>
      </c>
      <c r="R189" s="1" t="n">
        <f aca="false">AVERAGE(O189:Q189)</f>
        <v>300</v>
      </c>
      <c r="S189" s="42" t="n">
        <v>0.69</v>
      </c>
      <c r="T189" s="42" t="n">
        <v>1.32</v>
      </c>
      <c r="U189" s="1" t="n">
        <v>60</v>
      </c>
      <c r="V189" s="1" t="s">
        <v>358</v>
      </c>
      <c r="W189" s="1" t="s">
        <v>439</v>
      </c>
    </row>
    <row r="190" customFormat="false" ht="13.8" hidden="false" customHeight="false" outlineLevel="0" collapsed="false">
      <c r="A190" s="1" t="s">
        <v>91</v>
      </c>
      <c r="B190" s="41" t="n">
        <v>42179</v>
      </c>
      <c r="C190" s="1" t="s">
        <v>19</v>
      </c>
      <c r="D190" s="1" t="s">
        <v>19</v>
      </c>
      <c r="E190" s="1" t="s">
        <v>19</v>
      </c>
      <c r="F190" s="23" t="s">
        <v>20</v>
      </c>
      <c r="G190" s="38" t="n">
        <v>3</v>
      </c>
      <c r="H190" s="38" t="n">
        <v>3</v>
      </c>
      <c r="I190" s="38" t="n">
        <v>4</v>
      </c>
      <c r="J190" s="1" t="s">
        <v>398</v>
      </c>
      <c r="K190" s="1" t="n">
        <v>50</v>
      </c>
      <c r="L190" s="1" t="n">
        <v>99</v>
      </c>
      <c r="M190" s="1" t="n">
        <v>65</v>
      </c>
      <c r="N190" s="1" t="n">
        <v>70</v>
      </c>
      <c r="O190" s="1" t="n">
        <v>300</v>
      </c>
      <c r="P190" s="1" t="n">
        <v>300</v>
      </c>
      <c r="Q190" s="1" t="n">
        <v>300</v>
      </c>
      <c r="R190" s="1" t="n">
        <f aca="false">AVERAGE(O190:Q190)</f>
        <v>300</v>
      </c>
      <c r="S190" s="42" t="n">
        <v>0.85</v>
      </c>
      <c r="T190" s="42" t="n">
        <v>1.19</v>
      </c>
      <c r="U190" s="1" t="n">
        <v>60</v>
      </c>
      <c r="V190" s="1" t="s">
        <v>358</v>
      </c>
      <c r="W190" s="1" t="s">
        <v>439</v>
      </c>
    </row>
    <row r="191" customFormat="false" ht="13.8" hidden="false" customHeight="false" outlineLevel="0" collapsed="false">
      <c r="A191" s="1" t="s">
        <v>91</v>
      </c>
      <c r="B191" s="41" t="n">
        <v>42179</v>
      </c>
      <c r="C191" s="1" t="s">
        <v>19</v>
      </c>
      <c r="D191" s="1" t="s">
        <v>19</v>
      </c>
      <c r="E191" s="1" t="s">
        <v>19</v>
      </c>
      <c r="F191" s="23" t="s">
        <v>20</v>
      </c>
      <c r="G191" s="38" t="n">
        <v>3</v>
      </c>
      <c r="H191" s="38" t="n">
        <v>3</v>
      </c>
      <c r="I191" s="38" t="n">
        <v>5</v>
      </c>
      <c r="J191" s="1" t="s">
        <v>451</v>
      </c>
      <c r="K191" s="1" t="n">
        <v>99</v>
      </c>
      <c r="L191" s="1" t="n">
        <v>181</v>
      </c>
      <c r="M191" s="1" t="n">
        <v>100</v>
      </c>
      <c r="N191" s="1" t="n">
        <v>105</v>
      </c>
      <c r="O191" s="1" t="n">
        <v>300</v>
      </c>
      <c r="P191" s="1" t="n">
        <v>300</v>
      </c>
      <c r="Q191" s="1" t="n">
        <v>300</v>
      </c>
      <c r="R191" s="1" t="n">
        <f aca="false">AVERAGE(O191:Q191)</f>
        <v>300</v>
      </c>
      <c r="S191" s="42" t="n">
        <v>0.68</v>
      </c>
      <c r="T191" s="42" t="n">
        <v>1.05</v>
      </c>
      <c r="U191" s="1" t="n">
        <v>60</v>
      </c>
      <c r="V191" s="1" t="s">
        <v>358</v>
      </c>
      <c r="W191" s="1" t="s">
        <v>439</v>
      </c>
    </row>
    <row r="192" customFormat="false" ht="13.8" hidden="false" customHeight="false" outlineLevel="0" collapsed="false">
      <c r="A192" s="1" t="s">
        <v>91</v>
      </c>
      <c r="B192" s="41" t="n">
        <v>43443</v>
      </c>
      <c r="C192" s="1" t="s">
        <v>19</v>
      </c>
      <c r="D192" s="1" t="s">
        <v>19</v>
      </c>
      <c r="E192" s="1" t="s">
        <v>19</v>
      </c>
      <c r="F192" s="23" t="s">
        <v>20</v>
      </c>
      <c r="G192" s="38" t="n">
        <v>3</v>
      </c>
      <c r="H192" s="38" t="n">
        <v>4</v>
      </c>
      <c r="I192" s="38" t="n">
        <v>1</v>
      </c>
      <c r="J192" s="1" t="s">
        <v>347</v>
      </c>
      <c r="K192" s="1" t="n">
        <v>0</v>
      </c>
      <c r="L192" s="1" t="n">
        <v>15</v>
      </c>
      <c r="M192" s="1" t="n">
        <v>7</v>
      </c>
      <c r="N192" s="1" t="n">
        <v>12</v>
      </c>
      <c r="O192" s="1" t="n">
        <v>300</v>
      </c>
      <c r="P192" s="1" t="n">
        <v>300</v>
      </c>
      <c r="Q192" s="1" t="n">
        <v>300</v>
      </c>
      <c r="R192" s="1" t="n">
        <f aca="false">AVERAGE(O192:Q192)</f>
        <v>300</v>
      </c>
      <c r="S192" s="30" t="n">
        <v>0.424062426882867</v>
      </c>
      <c r="T192" s="40" t="n">
        <v>5.43</v>
      </c>
      <c r="U192" s="1" t="s">
        <v>205</v>
      </c>
      <c r="V192" s="1" t="s">
        <v>452</v>
      </c>
      <c r="W192" s="1" t="s">
        <v>453</v>
      </c>
    </row>
    <row r="193" customFormat="false" ht="13.8" hidden="false" customHeight="false" outlineLevel="0" collapsed="false">
      <c r="A193" s="1" t="s">
        <v>91</v>
      </c>
      <c r="B193" s="41" t="n">
        <v>43443</v>
      </c>
      <c r="C193" s="1" t="s">
        <v>19</v>
      </c>
      <c r="D193" s="1" t="s">
        <v>19</v>
      </c>
      <c r="E193" s="1" t="s">
        <v>19</v>
      </c>
      <c r="F193" s="23" t="s">
        <v>20</v>
      </c>
      <c r="G193" s="38" t="n">
        <v>3</v>
      </c>
      <c r="H193" s="38" t="n">
        <v>4</v>
      </c>
      <c r="I193" s="38" t="n">
        <v>2</v>
      </c>
      <c r="J193" s="1" t="s">
        <v>348</v>
      </c>
      <c r="K193" s="1" t="n">
        <v>15</v>
      </c>
      <c r="L193" s="1" t="n">
        <v>30</v>
      </c>
      <c r="M193" s="1" t="n">
        <v>20</v>
      </c>
      <c r="N193" s="1" t="n">
        <v>25</v>
      </c>
      <c r="O193" s="1" t="n">
        <v>300</v>
      </c>
      <c r="P193" s="1" t="n">
        <v>300</v>
      </c>
      <c r="Q193" s="1" t="n">
        <v>300</v>
      </c>
      <c r="R193" s="1" t="n">
        <f aca="false">AVERAGE(O193:Q193)</f>
        <v>300</v>
      </c>
      <c r="S193" s="30" t="n">
        <v>0.555700664111271</v>
      </c>
      <c r="T193" s="40" t="n">
        <v>1.52</v>
      </c>
      <c r="U193" s="1" t="s">
        <v>205</v>
      </c>
      <c r="V193" s="1" t="s">
        <v>454</v>
      </c>
      <c r="W193" s="1" t="s">
        <v>439</v>
      </c>
    </row>
    <row r="194" customFormat="false" ht="13.8" hidden="false" customHeight="false" outlineLevel="0" collapsed="false">
      <c r="A194" s="1" t="s">
        <v>91</v>
      </c>
      <c r="B194" s="41" t="n">
        <v>43443</v>
      </c>
      <c r="C194" s="1" t="s">
        <v>19</v>
      </c>
      <c r="D194" s="1" t="s">
        <v>19</v>
      </c>
      <c r="E194" s="1" t="s">
        <v>19</v>
      </c>
      <c r="F194" s="23" t="s">
        <v>20</v>
      </c>
      <c r="G194" s="38" t="n">
        <v>3</v>
      </c>
      <c r="H194" s="38" t="n">
        <v>4</v>
      </c>
      <c r="I194" s="38" t="n">
        <v>3</v>
      </c>
      <c r="J194" s="1" t="s">
        <v>349</v>
      </c>
      <c r="K194" s="1" t="n">
        <v>30</v>
      </c>
      <c r="L194" s="1" t="n">
        <v>50</v>
      </c>
      <c r="M194" s="1" t="n">
        <v>37</v>
      </c>
      <c r="N194" s="1" t="n">
        <v>42</v>
      </c>
      <c r="O194" s="1" t="n">
        <v>300</v>
      </c>
      <c r="P194" s="1" t="n">
        <v>300</v>
      </c>
      <c r="Q194" s="1" t="n">
        <v>300</v>
      </c>
      <c r="R194" s="1" t="n">
        <f aca="false">AVERAGE(O194:Q194)</f>
        <v>300</v>
      </c>
      <c r="S194" s="30" t="n">
        <v>0.602736868780413</v>
      </c>
      <c r="T194" s="40" t="n">
        <v>1.43</v>
      </c>
      <c r="U194" s="1" t="s">
        <v>205</v>
      </c>
      <c r="V194" s="1" t="s">
        <v>454</v>
      </c>
      <c r="W194" s="1" t="s">
        <v>439</v>
      </c>
    </row>
    <row r="195" customFormat="false" ht="13.8" hidden="false" customHeight="false" outlineLevel="0" collapsed="false">
      <c r="A195" s="1" t="s">
        <v>91</v>
      </c>
      <c r="B195" s="41" t="n">
        <v>43443</v>
      </c>
      <c r="C195" s="1" t="s">
        <v>19</v>
      </c>
      <c r="D195" s="1" t="s">
        <v>19</v>
      </c>
      <c r="E195" s="1" t="s">
        <v>19</v>
      </c>
      <c r="F195" s="23" t="s">
        <v>20</v>
      </c>
      <c r="G195" s="38" t="n">
        <v>3</v>
      </c>
      <c r="H195" s="38" t="n">
        <v>4</v>
      </c>
      <c r="I195" s="38" t="n">
        <v>4</v>
      </c>
      <c r="J195" s="1" t="s">
        <v>398</v>
      </c>
      <c r="K195" s="1" t="n">
        <v>50</v>
      </c>
      <c r="L195" s="1" t="n">
        <v>99</v>
      </c>
      <c r="M195" s="1" t="n">
        <v>70</v>
      </c>
      <c r="N195" s="1" t="n">
        <v>75</v>
      </c>
      <c r="O195" s="1" t="n">
        <v>300</v>
      </c>
      <c r="P195" s="1" t="n">
        <v>300</v>
      </c>
      <c r="Q195" s="1" t="n">
        <v>300</v>
      </c>
      <c r="R195" s="1" t="n">
        <f aca="false">AVERAGE(O195:Q195)</f>
        <v>300</v>
      </c>
      <c r="S195" s="30" t="n">
        <v>0.737952803903115</v>
      </c>
      <c r="T195" s="40" t="n">
        <v>1.2</v>
      </c>
      <c r="U195" s="1" t="s">
        <v>205</v>
      </c>
      <c r="V195" s="1" t="s">
        <v>454</v>
      </c>
      <c r="W195" s="1" t="s">
        <v>439</v>
      </c>
    </row>
    <row r="196" customFormat="false" ht="13.8" hidden="false" customHeight="false" outlineLevel="0" collapsed="false">
      <c r="A196" s="1" t="s">
        <v>91</v>
      </c>
      <c r="B196" s="41" t="n">
        <v>43443</v>
      </c>
      <c r="C196" s="1" t="s">
        <v>19</v>
      </c>
      <c r="D196" s="1" t="s">
        <v>19</v>
      </c>
      <c r="E196" s="1" t="s">
        <v>19</v>
      </c>
      <c r="F196" s="23" t="s">
        <v>20</v>
      </c>
      <c r="G196" s="38" t="n">
        <v>3</v>
      </c>
      <c r="H196" s="38" t="n">
        <v>4</v>
      </c>
      <c r="I196" s="38" t="n">
        <v>5</v>
      </c>
      <c r="J196" s="1" t="s">
        <v>455</v>
      </c>
      <c r="K196" s="1" t="n">
        <v>99</v>
      </c>
      <c r="L196" s="1" t="n">
        <v>170</v>
      </c>
      <c r="M196" s="1" t="n">
        <v>142</v>
      </c>
      <c r="N196" s="1" t="n">
        <v>147</v>
      </c>
      <c r="O196" s="1" t="n">
        <v>300</v>
      </c>
      <c r="P196" s="1" t="n">
        <v>300</v>
      </c>
      <c r="Q196" s="1" t="n">
        <v>300</v>
      </c>
      <c r="R196" s="1" t="n">
        <f aca="false">AVERAGE(O196:Q196)</f>
        <v>300</v>
      </c>
      <c r="S196" s="30" t="n">
        <v>0.845809872775307</v>
      </c>
      <c r="T196" s="40" t="n">
        <v>1.03</v>
      </c>
      <c r="U196" s="1" t="s">
        <v>205</v>
      </c>
      <c r="V196" s="1" t="s">
        <v>454</v>
      </c>
      <c r="W196" s="1" t="s">
        <v>439</v>
      </c>
    </row>
    <row r="197" customFormat="false" ht="13.8" hidden="false" customHeight="false" outlineLevel="0" collapsed="false">
      <c r="A197" s="1" t="s">
        <v>91</v>
      </c>
      <c r="B197" s="41" t="n">
        <v>43443</v>
      </c>
      <c r="C197" s="1" t="s">
        <v>19</v>
      </c>
      <c r="D197" s="1" t="s">
        <v>19</v>
      </c>
      <c r="E197" s="1" t="s">
        <v>19</v>
      </c>
      <c r="F197" s="23" t="s">
        <v>20</v>
      </c>
      <c r="G197" s="38" t="n">
        <v>3</v>
      </c>
      <c r="H197" s="38" t="n">
        <v>5</v>
      </c>
      <c r="I197" s="38" t="n">
        <v>1</v>
      </c>
      <c r="J197" s="1" t="s">
        <v>347</v>
      </c>
      <c r="K197" s="1" t="n">
        <v>0</v>
      </c>
      <c r="L197" s="1" t="n">
        <v>15</v>
      </c>
      <c r="M197" s="1" t="n">
        <v>5</v>
      </c>
      <c r="N197" s="1" t="n">
        <v>10</v>
      </c>
      <c r="O197" s="1" t="n">
        <v>300</v>
      </c>
      <c r="P197" s="1" t="n">
        <v>300</v>
      </c>
      <c r="Q197" s="1" t="n">
        <v>300</v>
      </c>
      <c r="R197" s="1" t="n">
        <f aca="false">AVERAGE(O197:Q197)</f>
        <v>300</v>
      </c>
      <c r="S197" s="30" t="n">
        <v>0.3756582789012</v>
      </c>
      <c r="T197" s="40" t="n">
        <v>6.96</v>
      </c>
      <c r="U197" s="1" t="s">
        <v>205</v>
      </c>
      <c r="V197" s="1" t="s">
        <v>452</v>
      </c>
      <c r="W197" s="1" t="s">
        <v>453</v>
      </c>
    </row>
    <row r="198" customFormat="false" ht="13.8" hidden="false" customHeight="false" outlineLevel="0" collapsed="false">
      <c r="A198" s="1" t="s">
        <v>91</v>
      </c>
      <c r="B198" s="41" t="n">
        <v>43443</v>
      </c>
      <c r="C198" s="1" t="s">
        <v>19</v>
      </c>
      <c r="D198" s="1" t="s">
        <v>19</v>
      </c>
      <c r="E198" s="1" t="s">
        <v>19</v>
      </c>
      <c r="F198" s="23" t="s">
        <v>20</v>
      </c>
      <c r="G198" s="38" t="n">
        <v>3</v>
      </c>
      <c r="H198" s="38" t="n">
        <v>5</v>
      </c>
      <c r="I198" s="38" t="n">
        <v>2</v>
      </c>
      <c r="J198" s="1" t="s">
        <v>348</v>
      </c>
      <c r="K198" s="1" t="n">
        <v>15</v>
      </c>
      <c r="L198" s="1" t="n">
        <v>30</v>
      </c>
      <c r="M198" s="1" t="n">
        <v>20</v>
      </c>
      <c r="N198" s="1" t="n">
        <v>25</v>
      </c>
      <c r="O198" s="1" t="n">
        <v>300</v>
      </c>
      <c r="P198" s="1" t="n">
        <v>300</v>
      </c>
      <c r="Q198" s="1" t="n">
        <v>300</v>
      </c>
      <c r="R198" s="1" t="n">
        <f aca="false">AVERAGE(O198:Q198)</f>
        <v>300</v>
      </c>
      <c r="S198" s="30" t="n">
        <v>0.542652589437953</v>
      </c>
      <c r="T198" s="40" t="n">
        <v>1.18</v>
      </c>
      <c r="U198" s="1" t="s">
        <v>205</v>
      </c>
      <c r="V198" s="1" t="s">
        <v>454</v>
      </c>
      <c r="W198" s="1" t="s">
        <v>439</v>
      </c>
    </row>
    <row r="199" customFormat="false" ht="13.8" hidden="false" customHeight="false" outlineLevel="0" collapsed="false">
      <c r="A199" s="1" t="s">
        <v>91</v>
      </c>
      <c r="B199" s="41" t="n">
        <v>43443</v>
      </c>
      <c r="C199" s="1" t="s">
        <v>19</v>
      </c>
      <c r="D199" s="1" t="s">
        <v>19</v>
      </c>
      <c r="E199" s="1" t="s">
        <v>19</v>
      </c>
      <c r="F199" s="23" t="s">
        <v>20</v>
      </c>
      <c r="G199" s="38" t="n">
        <v>3</v>
      </c>
      <c r="H199" s="38" t="n">
        <v>5</v>
      </c>
      <c r="I199" s="38" t="n">
        <v>3</v>
      </c>
      <c r="J199" s="1" t="s">
        <v>349</v>
      </c>
      <c r="K199" s="1" t="n">
        <v>30</v>
      </c>
      <c r="L199" s="1" t="n">
        <v>50</v>
      </c>
      <c r="M199" s="1" t="n">
        <v>37</v>
      </c>
      <c r="N199" s="1" t="n">
        <v>42</v>
      </c>
      <c r="O199" s="1" t="n">
        <v>300</v>
      </c>
      <c r="P199" s="1" t="n">
        <v>300</v>
      </c>
      <c r="Q199" s="1" t="n">
        <v>300</v>
      </c>
      <c r="R199" s="1" t="n">
        <f aca="false">AVERAGE(O199:Q199)</f>
        <v>300</v>
      </c>
      <c r="S199" s="30" t="n">
        <v>0.705122164402506</v>
      </c>
      <c r="T199" s="40" t="n">
        <v>1.42</v>
      </c>
      <c r="U199" s="1" t="s">
        <v>205</v>
      </c>
      <c r="V199" s="1" t="s">
        <v>454</v>
      </c>
      <c r="W199" s="1" t="s">
        <v>439</v>
      </c>
    </row>
    <row r="200" customFormat="false" ht="13.8" hidden="false" customHeight="false" outlineLevel="0" collapsed="false">
      <c r="A200" s="1" t="s">
        <v>91</v>
      </c>
      <c r="B200" s="41" t="n">
        <v>43443</v>
      </c>
      <c r="C200" s="1" t="s">
        <v>19</v>
      </c>
      <c r="D200" s="1" t="s">
        <v>19</v>
      </c>
      <c r="E200" s="1" t="s">
        <v>19</v>
      </c>
      <c r="F200" s="23" t="s">
        <v>20</v>
      </c>
      <c r="G200" s="38" t="n">
        <v>3</v>
      </c>
      <c r="H200" s="38" t="n">
        <v>5</v>
      </c>
      <c r="I200" s="38" t="n">
        <v>4</v>
      </c>
      <c r="J200" s="1" t="s">
        <v>456</v>
      </c>
      <c r="K200" s="1" t="n">
        <v>50</v>
      </c>
      <c r="L200" s="1" t="n">
        <v>101</v>
      </c>
      <c r="M200" s="1" t="n">
        <v>70</v>
      </c>
      <c r="N200" s="1" t="n">
        <v>75</v>
      </c>
      <c r="O200" s="1" t="n">
        <v>300</v>
      </c>
      <c r="P200" s="1" t="n">
        <v>300</v>
      </c>
      <c r="Q200" s="1" t="n">
        <v>300</v>
      </c>
      <c r="R200" s="1" t="n">
        <f aca="false">AVERAGE(O200:Q200)</f>
        <v>300</v>
      </c>
      <c r="S200" s="30" t="n">
        <v>0.797090045567674</v>
      </c>
      <c r="T200" s="40" t="n">
        <v>1.41</v>
      </c>
      <c r="U200" s="1" t="s">
        <v>205</v>
      </c>
      <c r="V200" s="1" t="s">
        <v>454</v>
      </c>
      <c r="W200" s="1" t="s">
        <v>439</v>
      </c>
    </row>
    <row r="201" customFormat="false" ht="13.8" hidden="false" customHeight="false" outlineLevel="0" collapsed="false">
      <c r="A201" s="1" t="s">
        <v>91</v>
      </c>
      <c r="B201" s="41" t="n">
        <v>43443</v>
      </c>
      <c r="C201" s="1" t="s">
        <v>19</v>
      </c>
      <c r="D201" s="1" t="s">
        <v>19</v>
      </c>
      <c r="E201" s="1" t="s">
        <v>19</v>
      </c>
      <c r="F201" s="23" t="s">
        <v>20</v>
      </c>
      <c r="G201" s="38" t="n">
        <v>3</v>
      </c>
      <c r="H201" s="38" t="n">
        <v>5</v>
      </c>
      <c r="I201" s="38" t="n">
        <v>5</v>
      </c>
      <c r="J201" s="1" t="s">
        <v>457</v>
      </c>
      <c r="K201" s="1" t="n">
        <v>101</v>
      </c>
      <c r="L201" s="1" t="n">
        <v>200</v>
      </c>
      <c r="M201" s="1" t="n">
        <v>130</v>
      </c>
      <c r="N201" s="1" t="n">
        <v>135</v>
      </c>
      <c r="O201" s="1" t="n">
        <v>300</v>
      </c>
      <c r="P201" s="1" t="n">
        <v>300</v>
      </c>
      <c r="Q201" s="1" t="n">
        <v>300</v>
      </c>
      <c r="R201" s="1" t="n">
        <f aca="false">AVERAGE(O201:Q201)</f>
        <v>300</v>
      </c>
      <c r="S201" s="30" t="n">
        <v>0.814136723769913</v>
      </c>
      <c r="T201" s="40" t="n">
        <v>1.06</v>
      </c>
      <c r="U201" s="1" t="s">
        <v>205</v>
      </c>
      <c r="V201" s="1" t="s">
        <v>454</v>
      </c>
      <c r="W201" s="1" t="s">
        <v>439</v>
      </c>
    </row>
    <row r="202" customFormat="false" ht="13.8" hidden="false" customHeight="false" outlineLevel="0" collapsed="false">
      <c r="A202" s="1" t="s">
        <v>91</v>
      </c>
      <c r="B202" s="1" t="s">
        <v>458</v>
      </c>
      <c r="C202" s="1" t="s">
        <v>19</v>
      </c>
      <c r="D202" s="1" t="s">
        <v>19</v>
      </c>
      <c r="E202" s="1" t="s">
        <v>19</v>
      </c>
      <c r="F202" s="23" t="s">
        <v>20</v>
      </c>
      <c r="G202" s="38" t="n">
        <v>4</v>
      </c>
      <c r="H202" s="38" t="n">
        <v>1</v>
      </c>
      <c r="I202" s="38" t="n">
        <v>1</v>
      </c>
      <c r="J202" s="1" t="s">
        <v>347</v>
      </c>
      <c r="K202" s="1" t="n">
        <v>0</v>
      </c>
      <c r="L202" s="1" t="n">
        <v>15</v>
      </c>
      <c r="M202" s="1" t="n">
        <v>10</v>
      </c>
      <c r="N202" s="1" t="n">
        <v>15</v>
      </c>
      <c r="O202" s="1" t="n">
        <v>300</v>
      </c>
      <c r="P202" s="1" t="n">
        <v>300</v>
      </c>
      <c r="Q202" s="1" t="n">
        <v>300</v>
      </c>
      <c r="R202" s="1" t="n">
        <v>300</v>
      </c>
      <c r="S202" s="30" t="n">
        <v>0.413224106791321</v>
      </c>
      <c r="T202" s="40" t="n">
        <v>4.65</v>
      </c>
      <c r="U202" s="1" t="s">
        <v>205</v>
      </c>
      <c r="V202" s="1" t="s">
        <v>416</v>
      </c>
      <c r="W202" s="1" t="s">
        <v>459</v>
      </c>
    </row>
    <row r="203" customFormat="false" ht="13.8" hidden="false" customHeight="false" outlineLevel="0" collapsed="false">
      <c r="A203" s="1" t="s">
        <v>91</v>
      </c>
      <c r="B203" s="1" t="s">
        <v>458</v>
      </c>
      <c r="C203" s="1" t="s">
        <v>19</v>
      </c>
      <c r="D203" s="1" t="s">
        <v>19</v>
      </c>
      <c r="E203" s="1" t="s">
        <v>19</v>
      </c>
      <c r="F203" s="23" t="s">
        <v>20</v>
      </c>
      <c r="G203" s="38" t="n">
        <v>4</v>
      </c>
      <c r="H203" s="38" t="n">
        <v>1</v>
      </c>
      <c r="I203" s="38" t="n">
        <v>2</v>
      </c>
      <c r="J203" s="1" t="s">
        <v>348</v>
      </c>
      <c r="K203" s="1" t="n">
        <v>15</v>
      </c>
      <c r="L203" s="1" t="n">
        <v>30</v>
      </c>
      <c r="M203" s="1" t="n">
        <v>16</v>
      </c>
      <c r="N203" s="1" t="n">
        <v>21</v>
      </c>
      <c r="O203" s="1" t="n">
        <v>300</v>
      </c>
      <c r="P203" s="1" t="n">
        <v>300</v>
      </c>
      <c r="Q203" s="1" t="n">
        <v>300</v>
      </c>
      <c r="R203" s="1" t="n">
        <v>300</v>
      </c>
      <c r="S203" s="30" t="n">
        <v>0.37944642961281</v>
      </c>
      <c r="T203" s="40" t="n">
        <v>5</v>
      </c>
      <c r="U203" s="1" t="s">
        <v>205</v>
      </c>
      <c r="V203" s="1" t="s">
        <v>416</v>
      </c>
      <c r="W203" s="1" t="s">
        <v>460</v>
      </c>
    </row>
    <row r="204" customFormat="false" ht="13.8" hidden="false" customHeight="false" outlineLevel="0" collapsed="false">
      <c r="A204" s="1" t="s">
        <v>91</v>
      </c>
      <c r="B204" s="1" t="s">
        <v>458</v>
      </c>
      <c r="C204" s="1" t="s">
        <v>19</v>
      </c>
      <c r="D204" s="1" t="s">
        <v>19</v>
      </c>
      <c r="E204" s="1" t="s">
        <v>19</v>
      </c>
      <c r="F204" s="23" t="s">
        <v>20</v>
      </c>
      <c r="G204" s="38" t="n">
        <v>4</v>
      </c>
      <c r="H204" s="38" t="n">
        <v>1</v>
      </c>
      <c r="I204" s="38" t="n">
        <v>3</v>
      </c>
      <c r="J204" s="1" t="s">
        <v>349</v>
      </c>
      <c r="K204" s="1" t="n">
        <v>30</v>
      </c>
      <c r="L204" s="1" t="n">
        <v>50</v>
      </c>
      <c r="M204" s="1" t="n">
        <v>32</v>
      </c>
      <c r="N204" s="1" t="n">
        <v>37</v>
      </c>
      <c r="O204" s="1" t="n">
        <v>300</v>
      </c>
      <c r="P204" s="1" t="n">
        <v>300</v>
      </c>
      <c r="Q204" s="1" t="n">
        <v>300</v>
      </c>
      <c r="R204" s="1" t="n">
        <v>300</v>
      </c>
      <c r="S204" s="30" t="n">
        <v>0.444686802979405</v>
      </c>
      <c r="T204" s="40" t="n">
        <v>2.16</v>
      </c>
      <c r="U204" s="1" t="s">
        <v>205</v>
      </c>
      <c r="V204" s="1" t="s">
        <v>416</v>
      </c>
      <c r="W204" s="1" t="s">
        <v>444</v>
      </c>
    </row>
    <row r="205" customFormat="false" ht="13.8" hidden="false" customHeight="false" outlineLevel="0" collapsed="false">
      <c r="A205" s="1" t="s">
        <v>91</v>
      </c>
      <c r="B205" s="1" t="s">
        <v>458</v>
      </c>
      <c r="C205" s="1" t="s">
        <v>19</v>
      </c>
      <c r="D205" s="1" t="s">
        <v>19</v>
      </c>
      <c r="E205" s="1" t="s">
        <v>19</v>
      </c>
      <c r="F205" s="23" t="s">
        <v>20</v>
      </c>
      <c r="G205" s="38" t="n">
        <v>4</v>
      </c>
      <c r="H205" s="38" t="n">
        <v>1</v>
      </c>
      <c r="I205" s="38" t="n">
        <v>4</v>
      </c>
      <c r="J205" s="1" t="s">
        <v>350</v>
      </c>
      <c r="K205" s="1" t="n">
        <v>50</v>
      </c>
      <c r="L205" s="1" t="n">
        <v>100</v>
      </c>
      <c r="M205" s="1" t="n">
        <v>71</v>
      </c>
      <c r="N205" s="1" t="n">
        <v>76</v>
      </c>
      <c r="O205" s="1" t="n">
        <v>300</v>
      </c>
      <c r="P205" s="1" t="n">
        <v>300</v>
      </c>
      <c r="Q205" s="1" t="n">
        <v>300</v>
      </c>
      <c r="R205" s="1" t="n">
        <v>300</v>
      </c>
      <c r="S205" s="30" t="n">
        <v>0.616416301905668</v>
      </c>
      <c r="T205" s="40" t="n">
        <v>1.71</v>
      </c>
      <c r="U205" s="1" t="s">
        <v>205</v>
      </c>
      <c r="V205" s="1" t="s">
        <v>416</v>
      </c>
      <c r="W205" s="1" t="s">
        <v>444</v>
      </c>
    </row>
    <row r="206" customFormat="false" ht="13.8" hidden="false" customHeight="false" outlineLevel="0" collapsed="false">
      <c r="A206" s="1" t="s">
        <v>91</v>
      </c>
      <c r="B206" s="1" t="s">
        <v>458</v>
      </c>
      <c r="C206" s="1" t="s">
        <v>19</v>
      </c>
      <c r="D206" s="1" t="s">
        <v>19</v>
      </c>
      <c r="E206" s="1" t="s">
        <v>19</v>
      </c>
      <c r="F206" s="23" t="s">
        <v>20</v>
      </c>
      <c r="G206" s="38" t="n">
        <v>4</v>
      </c>
      <c r="H206" s="38" t="n">
        <v>1</v>
      </c>
      <c r="I206" s="38" t="n">
        <v>5</v>
      </c>
      <c r="J206" s="1" t="s">
        <v>461</v>
      </c>
      <c r="K206" s="1" t="n">
        <v>100</v>
      </c>
      <c r="L206" s="1" t="n">
        <v>187</v>
      </c>
      <c r="M206" s="1" t="n">
        <v>151</v>
      </c>
      <c r="N206" s="1" t="n">
        <v>156</v>
      </c>
      <c r="O206" s="1" t="n">
        <v>300</v>
      </c>
      <c r="P206" s="1" t="n">
        <v>300</v>
      </c>
      <c r="Q206" s="1" t="n">
        <v>300</v>
      </c>
      <c r="R206" s="1" t="n">
        <v>300</v>
      </c>
      <c r="S206" s="30" t="n">
        <v>0.890110190819398</v>
      </c>
      <c r="T206" s="40" t="n">
        <v>0.62</v>
      </c>
      <c r="U206" s="1" t="s">
        <v>205</v>
      </c>
      <c r="V206" s="1" t="s">
        <v>416</v>
      </c>
      <c r="W206" s="1" t="s">
        <v>444</v>
      </c>
    </row>
    <row r="207" customFormat="false" ht="13.8" hidden="false" customHeight="false" outlineLevel="0" collapsed="false">
      <c r="A207" s="1" t="s">
        <v>91</v>
      </c>
      <c r="B207" s="41" t="n">
        <v>42180</v>
      </c>
      <c r="C207" s="1" t="s">
        <v>19</v>
      </c>
      <c r="D207" s="1" t="s">
        <v>19</v>
      </c>
      <c r="E207" s="1" t="s">
        <v>19</v>
      </c>
      <c r="F207" s="23" t="s">
        <v>20</v>
      </c>
      <c r="G207" s="38" t="n">
        <v>4</v>
      </c>
      <c r="H207" s="38" t="n">
        <v>2</v>
      </c>
      <c r="I207" s="38" t="n">
        <v>1</v>
      </c>
      <c r="J207" s="1" t="s">
        <v>347</v>
      </c>
      <c r="K207" s="1" t="n">
        <v>0</v>
      </c>
      <c r="L207" s="1" t="n">
        <v>15</v>
      </c>
      <c r="M207" s="1" t="n">
        <v>10</v>
      </c>
      <c r="N207" s="1" t="n">
        <v>15</v>
      </c>
      <c r="O207" s="1" t="n">
        <v>300</v>
      </c>
      <c r="P207" s="1" t="n">
        <v>300</v>
      </c>
      <c r="Q207" s="1" t="n">
        <v>300</v>
      </c>
      <c r="R207" s="1" t="n">
        <f aca="false">AVERAGE(O207:Q207)</f>
        <v>300</v>
      </c>
      <c r="S207" s="42" t="n">
        <v>0.33</v>
      </c>
      <c r="T207" s="42" t="n">
        <v>4.02</v>
      </c>
      <c r="U207" s="1" t="n">
        <v>40</v>
      </c>
      <c r="V207" s="1" t="s">
        <v>462</v>
      </c>
      <c r="W207" s="1" t="s">
        <v>463</v>
      </c>
    </row>
    <row r="208" customFormat="false" ht="13.8" hidden="false" customHeight="false" outlineLevel="0" collapsed="false">
      <c r="A208" s="1" t="s">
        <v>91</v>
      </c>
      <c r="B208" s="41" t="n">
        <v>42180</v>
      </c>
      <c r="C208" s="1" t="s">
        <v>19</v>
      </c>
      <c r="D208" s="1" t="s">
        <v>19</v>
      </c>
      <c r="E208" s="1" t="s">
        <v>19</v>
      </c>
      <c r="F208" s="23" t="s">
        <v>20</v>
      </c>
      <c r="G208" s="38" t="n">
        <v>4</v>
      </c>
      <c r="H208" s="38" t="n">
        <v>2</v>
      </c>
      <c r="I208" s="38" t="n">
        <v>2</v>
      </c>
      <c r="J208" s="1" t="s">
        <v>348</v>
      </c>
      <c r="K208" s="1" t="n">
        <v>15</v>
      </c>
      <c r="L208" s="1" t="n">
        <v>30</v>
      </c>
      <c r="M208" s="1" t="n">
        <v>25</v>
      </c>
      <c r="N208" s="1" t="n">
        <v>30</v>
      </c>
      <c r="O208" s="1" t="n">
        <v>300</v>
      </c>
      <c r="P208" s="1" t="n">
        <v>300</v>
      </c>
      <c r="Q208" s="1" t="n">
        <v>300</v>
      </c>
      <c r="R208" s="1" t="n">
        <f aca="false">AVERAGE(O208:Q208)</f>
        <v>300</v>
      </c>
      <c r="S208" s="42" t="n">
        <v>0.32</v>
      </c>
      <c r="T208" s="42" t="n">
        <v>3.25</v>
      </c>
      <c r="U208" s="1" t="n">
        <v>40</v>
      </c>
      <c r="V208" s="1" t="s">
        <v>435</v>
      </c>
      <c r="W208" s="1" t="s">
        <v>463</v>
      </c>
    </row>
    <row r="209" customFormat="false" ht="13.8" hidden="false" customHeight="false" outlineLevel="0" collapsed="false">
      <c r="A209" s="1" t="s">
        <v>91</v>
      </c>
      <c r="B209" s="41" t="n">
        <v>42180</v>
      </c>
      <c r="C209" s="1" t="s">
        <v>19</v>
      </c>
      <c r="D209" s="1" t="s">
        <v>19</v>
      </c>
      <c r="E209" s="1" t="s">
        <v>19</v>
      </c>
      <c r="F209" s="23" t="s">
        <v>20</v>
      </c>
      <c r="G209" s="38" t="n">
        <v>4</v>
      </c>
      <c r="H209" s="38" t="n">
        <v>2</v>
      </c>
      <c r="I209" s="38" t="n">
        <v>3</v>
      </c>
      <c r="J209" s="1" t="s">
        <v>349</v>
      </c>
      <c r="K209" s="1" t="n">
        <v>30</v>
      </c>
      <c r="L209" s="1" t="n">
        <v>50</v>
      </c>
      <c r="M209" s="1" t="n">
        <v>41</v>
      </c>
      <c r="N209" s="1" t="n">
        <v>46</v>
      </c>
      <c r="O209" s="1" t="n">
        <v>300</v>
      </c>
      <c r="P209" s="1" t="n">
        <v>300</v>
      </c>
      <c r="Q209" s="1" t="n">
        <v>300</v>
      </c>
      <c r="R209" s="1" t="n">
        <f aca="false">AVERAGE(O209:Q209)</f>
        <v>300</v>
      </c>
      <c r="S209" s="42" t="n">
        <v>0.47</v>
      </c>
      <c r="T209" s="42" t="n">
        <v>3.12</v>
      </c>
      <c r="U209" s="1" t="n">
        <v>40</v>
      </c>
      <c r="V209" s="1" t="s">
        <v>435</v>
      </c>
      <c r="W209" s="1" t="s">
        <v>464</v>
      </c>
    </row>
    <row r="210" customFormat="false" ht="13.8" hidden="false" customHeight="false" outlineLevel="0" collapsed="false">
      <c r="A210" s="1" t="s">
        <v>91</v>
      </c>
      <c r="B210" s="41" t="n">
        <v>42180</v>
      </c>
      <c r="C210" s="1" t="s">
        <v>19</v>
      </c>
      <c r="D210" s="1" t="s">
        <v>19</v>
      </c>
      <c r="E210" s="1" t="s">
        <v>19</v>
      </c>
      <c r="F210" s="23" t="s">
        <v>20</v>
      </c>
      <c r="G210" s="38" t="n">
        <v>4</v>
      </c>
      <c r="H210" s="38" t="n">
        <v>2</v>
      </c>
      <c r="I210" s="38" t="n">
        <v>4</v>
      </c>
      <c r="J210" s="1" t="s">
        <v>375</v>
      </c>
      <c r="K210" s="1" t="n">
        <v>50</v>
      </c>
      <c r="L210" s="1" t="n">
        <v>80</v>
      </c>
      <c r="M210" s="1" t="n">
        <v>50</v>
      </c>
      <c r="N210" s="1" t="n">
        <v>55</v>
      </c>
      <c r="O210" s="1" t="n">
        <v>300</v>
      </c>
      <c r="P210" s="1" t="n">
        <v>300</v>
      </c>
      <c r="Q210" s="1" t="n">
        <v>300</v>
      </c>
      <c r="R210" s="1" t="n">
        <f aca="false">AVERAGE(O210:Q210)</f>
        <v>300</v>
      </c>
      <c r="S210" s="42" t="n">
        <v>0.47</v>
      </c>
      <c r="T210" s="42" t="n">
        <v>2.98</v>
      </c>
      <c r="U210" s="1" t="n">
        <v>40</v>
      </c>
      <c r="V210" s="1" t="s">
        <v>435</v>
      </c>
      <c r="W210" s="1" t="s">
        <v>464</v>
      </c>
    </row>
    <row r="211" customFormat="false" ht="13.8" hidden="false" customHeight="false" outlineLevel="0" collapsed="false">
      <c r="A211" s="1" t="s">
        <v>91</v>
      </c>
      <c r="B211" s="41" t="n">
        <v>42180</v>
      </c>
      <c r="C211" s="1" t="s">
        <v>19</v>
      </c>
      <c r="D211" s="1" t="s">
        <v>19</v>
      </c>
      <c r="E211" s="1" t="s">
        <v>19</v>
      </c>
      <c r="F211" s="23" t="s">
        <v>20</v>
      </c>
      <c r="G211" s="38" t="n">
        <v>4</v>
      </c>
      <c r="H211" s="38" t="n">
        <v>2</v>
      </c>
      <c r="I211" s="38" t="n">
        <v>5</v>
      </c>
      <c r="J211" s="1" t="s">
        <v>465</v>
      </c>
      <c r="K211" s="1" t="n">
        <v>80</v>
      </c>
      <c r="L211" s="1" t="n">
        <v>181</v>
      </c>
      <c r="M211" s="1" t="n">
        <v>136</v>
      </c>
      <c r="N211" s="1" t="n">
        <v>141</v>
      </c>
      <c r="O211" s="1" t="n">
        <v>300</v>
      </c>
      <c r="P211" s="1" t="n">
        <v>300</v>
      </c>
      <c r="Q211" s="1" t="n">
        <v>300</v>
      </c>
      <c r="R211" s="1" t="n">
        <f aca="false">AVERAGE(O211:Q211)</f>
        <v>300</v>
      </c>
      <c r="S211" s="42" t="n">
        <v>0.93</v>
      </c>
      <c r="T211" s="42" t="n">
        <v>0.65</v>
      </c>
      <c r="U211" s="1" t="n">
        <v>40</v>
      </c>
      <c r="V211" s="1" t="s">
        <v>435</v>
      </c>
      <c r="W211" s="1" t="s">
        <v>464</v>
      </c>
    </row>
    <row r="212" customFormat="false" ht="13.8" hidden="false" customHeight="false" outlineLevel="0" collapsed="false">
      <c r="A212" s="1" t="s">
        <v>91</v>
      </c>
      <c r="B212" s="1" t="s">
        <v>458</v>
      </c>
      <c r="C212" s="1" t="s">
        <v>19</v>
      </c>
      <c r="D212" s="1" t="s">
        <v>19</v>
      </c>
      <c r="E212" s="1" t="s">
        <v>19</v>
      </c>
      <c r="F212" s="23" t="s">
        <v>20</v>
      </c>
      <c r="G212" s="38" t="n">
        <v>4</v>
      </c>
      <c r="H212" s="38" t="n">
        <v>3</v>
      </c>
      <c r="I212" s="38" t="n">
        <v>1</v>
      </c>
      <c r="J212" s="1" t="s">
        <v>347</v>
      </c>
      <c r="K212" s="1" t="n">
        <v>0</v>
      </c>
      <c r="L212" s="1" t="n">
        <v>15</v>
      </c>
      <c r="M212" s="1" t="n">
        <v>3</v>
      </c>
      <c r="N212" s="1" t="n">
        <v>7</v>
      </c>
      <c r="O212" s="1" t="n">
        <v>300</v>
      </c>
      <c r="P212" s="1" t="n">
        <v>300</v>
      </c>
      <c r="Q212" s="1" t="n">
        <v>300</v>
      </c>
      <c r="R212" s="1" t="n">
        <v>300</v>
      </c>
      <c r="S212" s="30" t="n">
        <v>0.345800285445118</v>
      </c>
      <c r="T212" s="40" t="n">
        <v>6.04</v>
      </c>
      <c r="U212" s="1" t="s">
        <v>205</v>
      </c>
      <c r="V212" s="1" t="s">
        <v>466</v>
      </c>
      <c r="W212" s="1" t="s">
        <v>467</v>
      </c>
    </row>
    <row r="213" customFormat="false" ht="13.8" hidden="false" customHeight="false" outlineLevel="0" collapsed="false">
      <c r="A213" s="1" t="s">
        <v>91</v>
      </c>
      <c r="B213" s="1" t="s">
        <v>458</v>
      </c>
      <c r="C213" s="1" t="s">
        <v>19</v>
      </c>
      <c r="D213" s="1" t="s">
        <v>19</v>
      </c>
      <c r="E213" s="1" t="s">
        <v>19</v>
      </c>
      <c r="F213" s="23" t="s">
        <v>20</v>
      </c>
      <c r="G213" s="38" t="n">
        <v>4</v>
      </c>
      <c r="H213" s="38" t="n">
        <v>3</v>
      </c>
      <c r="I213" s="38" t="n">
        <v>2</v>
      </c>
      <c r="J213" s="1" t="s">
        <v>348</v>
      </c>
      <c r="K213" s="1" t="n">
        <v>15</v>
      </c>
      <c r="L213" s="1" t="n">
        <v>30</v>
      </c>
      <c r="M213" s="1" t="n">
        <v>25</v>
      </c>
      <c r="N213" s="1" t="n">
        <v>30</v>
      </c>
      <c r="O213" s="1" t="n">
        <v>300</v>
      </c>
      <c r="P213" s="1" t="n">
        <v>300</v>
      </c>
      <c r="Q213" s="1" t="n">
        <v>300</v>
      </c>
      <c r="R213" s="1" t="n">
        <v>300</v>
      </c>
      <c r="S213" s="30" t="n">
        <v>0.329674338318617</v>
      </c>
      <c r="T213" s="40" t="n">
        <v>4.28</v>
      </c>
      <c r="U213" s="1" t="s">
        <v>205</v>
      </c>
      <c r="V213" s="1" t="s">
        <v>466</v>
      </c>
      <c r="W213" s="1" t="s">
        <v>468</v>
      </c>
    </row>
    <row r="214" customFormat="false" ht="13.8" hidden="false" customHeight="false" outlineLevel="0" collapsed="false">
      <c r="A214" s="1" t="s">
        <v>91</v>
      </c>
      <c r="B214" s="1" t="s">
        <v>458</v>
      </c>
      <c r="C214" s="1" t="s">
        <v>19</v>
      </c>
      <c r="D214" s="1" t="s">
        <v>19</v>
      </c>
      <c r="E214" s="1" t="s">
        <v>19</v>
      </c>
      <c r="F214" s="23" t="s">
        <v>20</v>
      </c>
      <c r="G214" s="38" t="n">
        <v>4</v>
      </c>
      <c r="H214" s="38" t="n">
        <v>3</v>
      </c>
      <c r="I214" s="38" t="n">
        <v>3</v>
      </c>
      <c r="J214" s="1" t="s">
        <v>349</v>
      </c>
      <c r="K214" s="1" t="n">
        <v>30</v>
      </c>
      <c r="L214" s="1" t="n">
        <v>50</v>
      </c>
      <c r="M214" s="1" t="n">
        <v>36</v>
      </c>
      <c r="N214" s="1" t="n">
        <v>41</v>
      </c>
      <c r="O214" s="1" t="n">
        <v>300</v>
      </c>
      <c r="P214" s="1" t="n">
        <v>300</v>
      </c>
      <c r="Q214" s="1" t="n">
        <v>300</v>
      </c>
      <c r="R214" s="1" t="n">
        <v>300</v>
      </c>
      <c r="S214" s="30" t="n">
        <v>0.447843595239079</v>
      </c>
      <c r="T214" s="40" t="n">
        <v>3.6</v>
      </c>
      <c r="U214" s="1" t="s">
        <v>205</v>
      </c>
      <c r="V214" s="1" t="s">
        <v>466</v>
      </c>
      <c r="W214" s="1" t="s">
        <v>468</v>
      </c>
    </row>
    <row r="215" customFormat="false" ht="13.8" hidden="false" customHeight="false" outlineLevel="0" collapsed="false">
      <c r="A215" s="1" t="s">
        <v>91</v>
      </c>
      <c r="B215" s="1" t="s">
        <v>458</v>
      </c>
      <c r="C215" s="1" t="s">
        <v>19</v>
      </c>
      <c r="D215" s="1" t="s">
        <v>19</v>
      </c>
      <c r="E215" s="1" t="s">
        <v>19</v>
      </c>
      <c r="F215" s="23" t="s">
        <v>20</v>
      </c>
      <c r="G215" s="38" t="n">
        <v>4</v>
      </c>
      <c r="H215" s="38" t="n">
        <v>3</v>
      </c>
      <c r="I215" s="38" t="n">
        <v>4</v>
      </c>
      <c r="J215" s="1" t="s">
        <v>350</v>
      </c>
      <c r="K215" s="23" t="n">
        <v>50</v>
      </c>
      <c r="L215" s="23" t="n">
        <v>100</v>
      </c>
      <c r="M215" s="1" t="n">
        <v>75</v>
      </c>
      <c r="N215" s="1" t="n">
        <v>80</v>
      </c>
      <c r="O215" s="1" t="n">
        <v>300</v>
      </c>
      <c r="P215" s="1" t="n">
        <v>300</v>
      </c>
      <c r="Q215" s="1" t="n">
        <v>300</v>
      </c>
      <c r="R215" s="1" t="n">
        <v>300</v>
      </c>
      <c r="S215" s="30" t="n">
        <v>0.627254621997215</v>
      </c>
      <c r="T215" s="40" t="n">
        <v>1.17</v>
      </c>
      <c r="U215" s="1" t="s">
        <v>205</v>
      </c>
      <c r="V215" s="1" t="s">
        <v>416</v>
      </c>
      <c r="W215" s="1" t="s">
        <v>417</v>
      </c>
    </row>
    <row r="216" customFormat="false" ht="13.8" hidden="false" customHeight="false" outlineLevel="0" collapsed="false">
      <c r="A216" s="1" t="s">
        <v>91</v>
      </c>
      <c r="B216" s="1" t="s">
        <v>458</v>
      </c>
      <c r="C216" s="1" t="s">
        <v>19</v>
      </c>
      <c r="D216" s="1" t="s">
        <v>19</v>
      </c>
      <c r="E216" s="1" t="s">
        <v>19</v>
      </c>
      <c r="F216" s="23" t="s">
        <v>20</v>
      </c>
      <c r="G216" s="38" t="n">
        <v>4</v>
      </c>
      <c r="H216" s="38" t="n">
        <v>3</v>
      </c>
      <c r="I216" s="38" t="n">
        <v>5</v>
      </c>
      <c r="J216" s="1" t="s">
        <v>469</v>
      </c>
      <c r="K216" s="23" t="n">
        <v>100</v>
      </c>
      <c r="L216" s="23" t="n">
        <v>184</v>
      </c>
      <c r="M216" s="1" t="n">
        <v>138</v>
      </c>
      <c r="N216" s="1" t="n">
        <v>143</v>
      </c>
      <c r="O216" s="1" t="n">
        <v>300</v>
      </c>
      <c r="P216" s="1" t="n">
        <v>300</v>
      </c>
      <c r="Q216" s="1" t="n">
        <v>300</v>
      </c>
      <c r="R216" s="1" t="n">
        <v>300</v>
      </c>
      <c r="S216" s="30" t="n">
        <v>0.927149886666241</v>
      </c>
      <c r="T216" s="40" t="n">
        <v>0.77</v>
      </c>
      <c r="U216" s="1" t="s">
        <v>205</v>
      </c>
      <c r="V216" s="1" t="s">
        <v>416</v>
      </c>
      <c r="W216" s="1" t="s">
        <v>417</v>
      </c>
    </row>
    <row r="217" customFormat="false" ht="13.8" hidden="false" customHeight="false" outlineLevel="0" collapsed="false">
      <c r="A217" s="1" t="s">
        <v>91</v>
      </c>
      <c r="B217" s="41" t="n">
        <v>42180</v>
      </c>
      <c r="C217" s="1" t="s">
        <v>19</v>
      </c>
      <c r="D217" s="1" t="s">
        <v>19</v>
      </c>
      <c r="E217" s="1" t="s">
        <v>19</v>
      </c>
      <c r="F217" s="23" t="s">
        <v>20</v>
      </c>
      <c r="G217" s="38" t="n">
        <v>4</v>
      </c>
      <c r="H217" s="38" t="n">
        <v>5</v>
      </c>
      <c r="I217" s="38" t="n">
        <v>1</v>
      </c>
      <c r="J217" s="1" t="s">
        <v>347</v>
      </c>
      <c r="K217" s="1" t="n">
        <v>0</v>
      </c>
      <c r="L217" s="1" t="n">
        <v>15</v>
      </c>
      <c r="M217" s="1" t="n">
        <v>0</v>
      </c>
      <c r="N217" s="1" t="n">
        <v>5</v>
      </c>
      <c r="O217" s="1" t="n">
        <v>300</v>
      </c>
      <c r="P217" s="1" t="n">
        <v>300</v>
      </c>
      <c r="Q217" s="1" t="n">
        <v>300</v>
      </c>
      <c r="R217" s="1" t="n">
        <f aca="false">AVERAGE(O217:Q217)</f>
        <v>300</v>
      </c>
      <c r="S217" s="42" t="n">
        <v>0.58</v>
      </c>
      <c r="T217" s="42" t="n">
        <v>3.6</v>
      </c>
      <c r="U217" s="1" t="n">
        <v>35</v>
      </c>
      <c r="V217" s="1" t="s">
        <v>462</v>
      </c>
      <c r="W217" s="1" t="s">
        <v>464</v>
      </c>
    </row>
    <row r="218" customFormat="false" ht="13.8" hidden="false" customHeight="false" outlineLevel="0" collapsed="false">
      <c r="A218" s="1" t="s">
        <v>91</v>
      </c>
      <c r="B218" s="41" t="n">
        <v>42180</v>
      </c>
      <c r="C218" s="1" t="s">
        <v>19</v>
      </c>
      <c r="D218" s="1" t="s">
        <v>19</v>
      </c>
      <c r="E218" s="1" t="s">
        <v>19</v>
      </c>
      <c r="F218" s="23" t="s">
        <v>20</v>
      </c>
      <c r="G218" s="38" t="n">
        <v>4</v>
      </c>
      <c r="H218" s="38" t="n">
        <v>5</v>
      </c>
      <c r="I218" s="38" t="n">
        <v>2</v>
      </c>
      <c r="J218" s="1" t="s">
        <v>348</v>
      </c>
      <c r="K218" s="1" t="n">
        <v>15</v>
      </c>
      <c r="L218" s="1" t="n">
        <v>30</v>
      </c>
      <c r="M218" s="1" t="n">
        <v>15</v>
      </c>
      <c r="N218" s="1" t="n">
        <v>20</v>
      </c>
      <c r="O218" s="1" t="n">
        <v>300</v>
      </c>
      <c r="P218" s="1" t="n">
        <v>300</v>
      </c>
      <c r="Q218" s="1" t="n">
        <v>300</v>
      </c>
      <c r="R218" s="1" t="n">
        <f aca="false">AVERAGE(O218:Q218)</f>
        <v>300</v>
      </c>
      <c r="S218" s="42" t="n">
        <v>0.52</v>
      </c>
      <c r="T218" s="42" t="n">
        <v>2.78</v>
      </c>
      <c r="U218" s="1" t="n">
        <v>35</v>
      </c>
      <c r="V218" s="1" t="s">
        <v>435</v>
      </c>
      <c r="W218" s="1" t="s">
        <v>464</v>
      </c>
    </row>
    <row r="219" customFormat="false" ht="13.8" hidden="false" customHeight="false" outlineLevel="0" collapsed="false">
      <c r="A219" s="1" t="s">
        <v>91</v>
      </c>
      <c r="B219" s="41" t="n">
        <v>42180</v>
      </c>
      <c r="C219" s="1" t="s">
        <v>19</v>
      </c>
      <c r="D219" s="1" t="s">
        <v>19</v>
      </c>
      <c r="E219" s="1" t="s">
        <v>19</v>
      </c>
      <c r="F219" s="23" t="s">
        <v>20</v>
      </c>
      <c r="G219" s="38" t="n">
        <v>4</v>
      </c>
      <c r="H219" s="38" t="n">
        <v>5</v>
      </c>
      <c r="I219" s="38" t="n">
        <v>3</v>
      </c>
      <c r="J219" s="1" t="s">
        <v>349</v>
      </c>
      <c r="K219" s="1" t="n">
        <v>30</v>
      </c>
      <c r="L219" s="1" t="n">
        <v>50</v>
      </c>
      <c r="M219" s="1" t="n">
        <v>30</v>
      </c>
      <c r="N219" s="1" t="n">
        <v>35</v>
      </c>
      <c r="O219" s="1" t="n">
        <v>300</v>
      </c>
      <c r="P219" s="1" t="n">
        <v>300</v>
      </c>
      <c r="Q219" s="1" t="n">
        <v>300</v>
      </c>
      <c r="R219" s="1" t="n">
        <f aca="false">AVERAGE(O219:Q219)</f>
        <v>300</v>
      </c>
      <c r="S219" s="42" t="n">
        <v>0.59</v>
      </c>
      <c r="T219" s="42" t="n">
        <v>1.61</v>
      </c>
      <c r="U219" s="1" t="n">
        <v>35</v>
      </c>
      <c r="V219" s="1" t="s">
        <v>435</v>
      </c>
      <c r="W219" s="1" t="s">
        <v>464</v>
      </c>
    </row>
    <row r="220" customFormat="false" ht="13.8" hidden="false" customHeight="false" outlineLevel="0" collapsed="false">
      <c r="A220" s="1" t="s">
        <v>91</v>
      </c>
      <c r="B220" s="41" t="n">
        <v>42180</v>
      </c>
      <c r="C220" s="1" t="s">
        <v>19</v>
      </c>
      <c r="D220" s="1" t="s">
        <v>19</v>
      </c>
      <c r="E220" s="1" t="s">
        <v>19</v>
      </c>
      <c r="F220" s="23" t="s">
        <v>20</v>
      </c>
      <c r="G220" s="38" t="n">
        <v>4</v>
      </c>
      <c r="H220" s="38" t="n">
        <v>5</v>
      </c>
      <c r="I220" s="38" t="n">
        <v>4</v>
      </c>
      <c r="J220" s="1" t="s">
        <v>470</v>
      </c>
      <c r="K220" s="1" t="n">
        <v>50</v>
      </c>
      <c r="L220" s="1" t="n">
        <v>89</v>
      </c>
      <c r="M220" s="1" t="n">
        <v>55</v>
      </c>
      <c r="N220" s="1" t="n">
        <v>60</v>
      </c>
      <c r="O220" s="1" t="n">
        <v>300</v>
      </c>
      <c r="P220" s="1" t="n">
        <v>300</v>
      </c>
      <c r="Q220" s="1" t="n">
        <v>300</v>
      </c>
      <c r="R220" s="1" t="n">
        <f aca="false">AVERAGE(O220:Q220)</f>
        <v>300</v>
      </c>
      <c r="S220" s="42" t="n">
        <v>0.57</v>
      </c>
      <c r="T220" s="42" t="n">
        <v>2.41</v>
      </c>
      <c r="U220" s="1" t="n">
        <v>35</v>
      </c>
      <c r="V220" s="1" t="s">
        <v>435</v>
      </c>
      <c r="W220" s="1" t="s">
        <v>464</v>
      </c>
    </row>
    <row r="221" customFormat="false" ht="13.8" hidden="false" customHeight="false" outlineLevel="0" collapsed="false">
      <c r="A221" s="1" t="s">
        <v>91</v>
      </c>
      <c r="B221" s="41" t="n">
        <v>42180</v>
      </c>
      <c r="C221" s="1" t="s">
        <v>19</v>
      </c>
      <c r="D221" s="1" t="s">
        <v>19</v>
      </c>
      <c r="E221" s="1" t="s">
        <v>19</v>
      </c>
      <c r="F221" s="23" t="s">
        <v>20</v>
      </c>
      <c r="G221" s="38" t="n">
        <v>4</v>
      </c>
      <c r="H221" s="38" t="n">
        <v>5</v>
      </c>
      <c r="I221" s="38" t="n">
        <v>5</v>
      </c>
      <c r="J221" s="1" t="s">
        <v>471</v>
      </c>
      <c r="K221" s="1" t="n">
        <v>89</v>
      </c>
      <c r="L221" s="1" t="n">
        <v>179</v>
      </c>
      <c r="M221" s="1" t="n">
        <v>120</v>
      </c>
      <c r="N221" s="1" t="n">
        <v>125</v>
      </c>
      <c r="O221" s="1" t="n">
        <v>300</v>
      </c>
      <c r="P221" s="1" t="n">
        <v>300</v>
      </c>
      <c r="Q221" s="1" t="n">
        <v>300</v>
      </c>
      <c r="R221" s="1" t="n">
        <f aca="false">AVERAGE(O221:Q221)</f>
        <v>300</v>
      </c>
      <c r="S221" s="42" t="n">
        <v>0.79</v>
      </c>
      <c r="T221" s="42" t="n">
        <v>0.82</v>
      </c>
      <c r="U221" s="1" t="n">
        <v>35</v>
      </c>
      <c r="V221" s="1" t="s">
        <v>435</v>
      </c>
      <c r="W221" s="1" t="s">
        <v>464</v>
      </c>
    </row>
    <row r="222" customFormat="false" ht="13.8" hidden="false" customHeight="false" outlineLevel="0" collapsed="false">
      <c r="A222" s="1" t="s">
        <v>91</v>
      </c>
      <c r="B222" s="41" t="n">
        <v>42181</v>
      </c>
      <c r="C222" s="1" t="s">
        <v>19</v>
      </c>
      <c r="D222" s="1" t="s">
        <v>19</v>
      </c>
      <c r="E222" s="1" t="s">
        <v>19</v>
      </c>
      <c r="F222" s="23" t="s">
        <v>20</v>
      </c>
      <c r="G222" s="38" t="n">
        <v>5</v>
      </c>
      <c r="H222" s="38" t="n">
        <v>1</v>
      </c>
      <c r="I222" s="38" t="n">
        <v>1</v>
      </c>
      <c r="J222" s="1" t="s">
        <v>347</v>
      </c>
      <c r="K222" s="1" t="n">
        <v>0</v>
      </c>
      <c r="L222" s="1" t="n">
        <v>15</v>
      </c>
      <c r="M222" s="1" t="n">
        <v>11</v>
      </c>
      <c r="N222" s="1" t="n">
        <v>15</v>
      </c>
      <c r="O222" s="1" t="n">
        <v>300</v>
      </c>
      <c r="P222" s="1" t="n">
        <v>300</v>
      </c>
      <c r="Q222" s="1" t="n">
        <v>300</v>
      </c>
      <c r="R222" s="1" t="n">
        <f aca="false">AVERAGE(O222:Q222)</f>
        <v>300</v>
      </c>
      <c r="S222" s="42" t="n">
        <v>0.36</v>
      </c>
      <c r="T222" s="42" t="n">
        <v>4.27</v>
      </c>
      <c r="U222" s="20" t="n">
        <v>33</v>
      </c>
      <c r="V222" s="1" t="s">
        <v>442</v>
      </c>
      <c r="W222" s="1" t="s">
        <v>434</v>
      </c>
    </row>
    <row r="223" customFormat="false" ht="13.8" hidden="false" customHeight="false" outlineLevel="0" collapsed="false">
      <c r="A223" s="1" t="s">
        <v>91</v>
      </c>
      <c r="B223" s="41" t="n">
        <v>42181</v>
      </c>
      <c r="C223" s="1" t="s">
        <v>19</v>
      </c>
      <c r="D223" s="1" t="s">
        <v>19</v>
      </c>
      <c r="E223" s="1" t="s">
        <v>19</v>
      </c>
      <c r="F223" s="23" t="s">
        <v>20</v>
      </c>
      <c r="G223" s="38" t="n">
        <v>5</v>
      </c>
      <c r="H223" s="38" t="n">
        <v>1</v>
      </c>
      <c r="I223" s="38" t="n">
        <v>2</v>
      </c>
      <c r="J223" s="1" t="s">
        <v>348</v>
      </c>
      <c r="K223" s="1" t="n">
        <v>15</v>
      </c>
      <c r="L223" s="1" t="n">
        <v>30</v>
      </c>
      <c r="M223" s="1" t="n">
        <v>23</v>
      </c>
      <c r="N223" s="1" t="n">
        <v>27</v>
      </c>
      <c r="O223" s="1" t="n">
        <v>300</v>
      </c>
      <c r="P223" s="1" t="n">
        <v>300</v>
      </c>
      <c r="Q223" s="1" t="n">
        <v>300</v>
      </c>
      <c r="R223" s="1" t="n">
        <f aca="false">AVERAGE(O223:Q223)</f>
        <v>300</v>
      </c>
      <c r="S223" s="42" t="n">
        <v>0.39</v>
      </c>
      <c r="T223" s="42" t="n">
        <v>4.61</v>
      </c>
      <c r="U223" s="20" t="n">
        <v>33</v>
      </c>
      <c r="V223" s="1" t="s">
        <v>442</v>
      </c>
      <c r="W223" s="1" t="s">
        <v>434</v>
      </c>
    </row>
    <row r="224" customFormat="false" ht="13.8" hidden="false" customHeight="false" outlineLevel="0" collapsed="false">
      <c r="A224" s="1" t="s">
        <v>91</v>
      </c>
      <c r="B224" s="41" t="n">
        <v>42181</v>
      </c>
      <c r="C224" s="1" t="s">
        <v>19</v>
      </c>
      <c r="D224" s="1" t="s">
        <v>19</v>
      </c>
      <c r="E224" s="1" t="s">
        <v>19</v>
      </c>
      <c r="F224" s="23" t="s">
        <v>20</v>
      </c>
      <c r="G224" s="38" t="n">
        <v>5</v>
      </c>
      <c r="H224" s="38" t="n">
        <v>1</v>
      </c>
      <c r="I224" s="38" t="n">
        <v>3</v>
      </c>
      <c r="J224" s="1" t="s">
        <v>349</v>
      </c>
      <c r="K224" s="1" t="n">
        <v>30</v>
      </c>
      <c r="L224" s="1" t="n">
        <v>50</v>
      </c>
      <c r="M224" s="1" t="n">
        <v>40</v>
      </c>
      <c r="N224" s="1" t="n">
        <v>45</v>
      </c>
      <c r="O224" s="1" t="n">
        <v>300</v>
      </c>
      <c r="P224" s="1" t="n">
        <v>300</v>
      </c>
      <c r="Q224" s="1" t="n">
        <v>300</v>
      </c>
      <c r="R224" s="1" t="n">
        <f aca="false">AVERAGE(O224:Q224)</f>
        <v>300</v>
      </c>
      <c r="S224" s="42" t="n">
        <v>0.49</v>
      </c>
      <c r="T224" s="42" t="n">
        <v>2.43</v>
      </c>
      <c r="U224" s="20" t="n">
        <v>33</v>
      </c>
      <c r="V224" s="1" t="s">
        <v>442</v>
      </c>
      <c r="W224" s="1" t="s">
        <v>434</v>
      </c>
    </row>
    <row r="225" customFormat="false" ht="13.8" hidden="false" customHeight="false" outlineLevel="0" collapsed="false">
      <c r="A225" s="1" t="s">
        <v>91</v>
      </c>
      <c r="B225" s="41" t="n">
        <v>42181</v>
      </c>
      <c r="C225" s="1" t="s">
        <v>19</v>
      </c>
      <c r="D225" s="1" t="s">
        <v>19</v>
      </c>
      <c r="E225" s="1" t="s">
        <v>19</v>
      </c>
      <c r="F225" s="23" t="s">
        <v>20</v>
      </c>
      <c r="G225" s="38" t="n">
        <v>5</v>
      </c>
      <c r="H225" s="38" t="n">
        <v>1</v>
      </c>
      <c r="I225" s="38" t="n">
        <v>4</v>
      </c>
      <c r="J225" s="1" t="s">
        <v>402</v>
      </c>
      <c r="K225" s="1" t="n">
        <v>50</v>
      </c>
      <c r="L225" s="1" t="n">
        <v>83</v>
      </c>
      <c r="M225" s="1" t="n">
        <v>60</v>
      </c>
      <c r="N225" s="1" t="n">
        <v>65</v>
      </c>
      <c r="O225" s="1" t="n">
        <v>300</v>
      </c>
      <c r="P225" s="1" t="n">
        <v>300</v>
      </c>
      <c r="Q225" s="1" t="n">
        <v>300</v>
      </c>
      <c r="R225" s="1" t="n">
        <f aca="false">AVERAGE(O225:Q225)</f>
        <v>300</v>
      </c>
      <c r="S225" s="42" t="n">
        <v>0.57</v>
      </c>
      <c r="T225" s="42" t="n">
        <v>1.95</v>
      </c>
      <c r="U225" s="20" t="n">
        <v>33</v>
      </c>
      <c r="V225" s="1" t="s">
        <v>358</v>
      </c>
      <c r="W225" s="1" t="s">
        <v>434</v>
      </c>
    </row>
    <row r="226" customFormat="false" ht="13.8" hidden="false" customHeight="false" outlineLevel="0" collapsed="false">
      <c r="A226" s="1" t="s">
        <v>91</v>
      </c>
      <c r="B226" s="41" t="n">
        <v>42181</v>
      </c>
      <c r="C226" s="1" t="s">
        <v>19</v>
      </c>
      <c r="D226" s="1" t="s">
        <v>19</v>
      </c>
      <c r="E226" s="1" t="s">
        <v>19</v>
      </c>
      <c r="F226" s="23" t="s">
        <v>20</v>
      </c>
      <c r="G226" s="38" t="n">
        <v>5</v>
      </c>
      <c r="H226" s="38" t="n">
        <v>1</v>
      </c>
      <c r="I226" s="38" t="n">
        <v>5</v>
      </c>
      <c r="J226" s="1" t="s">
        <v>472</v>
      </c>
      <c r="K226" s="1" t="n">
        <v>83</v>
      </c>
      <c r="L226" s="1" t="n">
        <v>175</v>
      </c>
      <c r="M226" s="1" t="n">
        <v>115</v>
      </c>
      <c r="N226" s="1" t="n">
        <v>120</v>
      </c>
      <c r="O226" s="1" t="n">
        <v>300</v>
      </c>
      <c r="P226" s="1" t="n">
        <v>300</v>
      </c>
      <c r="Q226" s="1" t="n">
        <v>300</v>
      </c>
      <c r="R226" s="1" t="n">
        <f aca="false">AVERAGE(O226:Q226)</f>
        <v>300</v>
      </c>
      <c r="S226" s="42" t="n">
        <v>0.79</v>
      </c>
      <c r="T226" s="42" t="n">
        <v>0.9</v>
      </c>
      <c r="U226" s="20" t="n">
        <v>33</v>
      </c>
      <c r="V226" s="1" t="s">
        <v>358</v>
      </c>
      <c r="W226" s="1" t="s">
        <v>434</v>
      </c>
    </row>
    <row r="227" customFormat="false" ht="13.8" hidden="false" customHeight="false" outlineLevel="0" collapsed="false">
      <c r="A227" s="1" t="s">
        <v>91</v>
      </c>
      <c r="B227" s="41" t="n">
        <v>42181</v>
      </c>
      <c r="C227" s="1" t="s">
        <v>19</v>
      </c>
      <c r="D227" s="1" t="s">
        <v>19</v>
      </c>
      <c r="E227" s="1" t="s">
        <v>19</v>
      </c>
      <c r="F227" s="23" t="s">
        <v>20</v>
      </c>
      <c r="G227" s="38" t="n">
        <v>5</v>
      </c>
      <c r="H227" s="38" t="n">
        <v>3</v>
      </c>
      <c r="I227" s="38" t="n">
        <v>1</v>
      </c>
      <c r="J227" s="1" t="s">
        <v>347</v>
      </c>
      <c r="K227" s="1" t="n">
        <v>0</v>
      </c>
      <c r="L227" s="1" t="n">
        <v>15</v>
      </c>
      <c r="M227" s="1" t="n">
        <v>10</v>
      </c>
      <c r="N227" s="1" t="n">
        <v>15</v>
      </c>
      <c r="O227" s="1" t="n">
        <v>300</v>
      </c>
      <c r="P227" s="1" t="n">
        <v>300</v>
      </c>
      <c r="Q227" s="1" t="n">
        <v>300</v>
      </c>
      <c r="R227" s="1" t="n">
        <f aca="false">AVERAGE(O227:Q227)</f>
        <v>300</v>
      </c>
      <c r="S227" s="42" t="n">
        <v>0.4</v>
      </c>
      <c r="T227" s="42" t="n">
        <v>5.55</v>
      </c>
      <c r="U227" s="20" t="n">
        <v>26</v>
      </c>
      <c r="V227" s="1" t="s">
        <v>421</v>
      </c>
      <c r="W227" s="1" t="s">
        <v>473</v>
      </c>
    </row>
    <row r="228" customFormat="false" ht="13.8" hidden="false" customHeight="false" outlineLevel="0" collapsed="false">
      <c r="A228" s="1" t="s">
        <v>91</v>
      </c>
      <c r="B228" s="41" t="n">
        <v>42181</v>
      </c>
      <c r="C228" s="1" t="s">
        <v>19</v>
      </c>
      <c r="D228" s="1" t="s">
        <v>19</v>
      </c>
      <c r="E228" s="1" t="s">
        <v>19</v>
      </c>
      <c r="F228" s="23" t="s">
        <v>20</v>
      </c>
      <c r="G228" s="38" t="n">
        <v>5</v>
      </c>
      <c r="H228" s="38" t="n">
        <v>3</v>
      </c>
      <c r="I228" s="38" t="n">
        <v>2</v>
      </c>
      <c r="J228" s="1" t="s">
        <v>348</v>
      </c>
      <c r="K228" s="1" t="n">
        <v>15</v>
      </c>
      <c r="L228" s="1" t="n">
        <v>30</v>
      </c>
      <c r="M228" s="1" t="n">
        <v>25</v>
      </c>
      <c r="N228" s="1" t="n">
        <v>30</v>
      </c>
      <c r="O228" s="1" t="n">
        <v>300</v>
      </c>
      <c r="P228" s="1" t="n">
        <v>300</v>
      </c>
      <c r="Q228" s="1" t="n">
        <v>300</v>
      </c>
      <c r="R228" s="1" t="n">
        <f aca="false">AVERAGE(O228:Q228)</f>
        <v>300</v>
      </c>
      <c r="S228" s="42" t="n">
        <v>0.53</v>
      </c>
      <c r="T228" s="42" t="n">
        <v>3.35</v>
      </c>
      <c r="U228" s="20" t="n">
        <v>26</v>
      </c>
      <c r="V228" s="1" t="s">
        <v>442</v>
      </c>
      <c r="W228" s="1" t="s">
        <v>474</v>
      </c>
    </row>
    <row r="229" customFormat="false" ht="13.8" hidden="false" customHeight="false" outlineLevel="0" collapsed="false">
      <c r="A229" s="1" t="s">
        <v>91</v>
      </c>
      <c r="B229" s="41" t="n">
        <v>42181</v>
      </c>
      <c r="C229" s="1" t="s">
        <v>19</v>
      </c>
      <c r="D229" s="1" t="s">
        <v>19</v>
      </c>
      <c r="E229" s="1" t="s">
        <v>19</v>
      </c>
      <c r="F229" s="23" t="s">
        <v>20</v>
      </c>
      <c r="G229" s="38" t="n">
        <v>5</v>
      </c>
      <c r="H229" s="38" t="n">
        <v>3</v>
      </c>
      <c r="I229" s="38" t="n">
        <v>3</v>
      </c>
      <c r="J229" s="1" t="s">
        <v>349</v>
      </c>
      <c r="K229" s="1" t="n">
        <v>30</v>
      </c>
      <c r="L229" s="1" t="n">
        <v>50</v>
      </c>
      <c r="M229" s="1" t="n">
        <v>44</v>
      </c>
      <c r="N229" s="1" t="n">
        <v>48</v>
      </c>
      <c r="O229" s="1" t="n">
        <v>300</v>
      </c>
      <c r="P229" s="1" t="n">
        <v>300</v>
      </c>
      <c r="Q229" s="1" t="n">
        <v>300</v>
      </c>
      <c r="R229" s="1" t="n">
        <f aca="false">AVERAGE(O229:Q229)</f>
        <v>300</v>
      </c>
      <c r="S229" s="42" t="n">
        <v>0.52</v>
      </c>
      <c r="T229" s="42" t="n">
        <v>1.43</v>
      </c>
      <c r="U229" s="20" t="n">
        <v>26</v>
      </c>
      <c r="V229" s="1" t="s">
        <v>358</v>
      </c>
      <c r="W229" s="1" t="s">
        <v>434</v>
      </c>
    </row>
    <row r="230" customFormat="false" ht="13.8" hidden="false" customHeight="false" outlineLevel="0" collapsed="false">
      <c r="A230" s="1" t="s">
        <v>91</v>
      </c>
      <c r="B230" s="41" t="n">
        <v>42181</v>
      </c>
      <c r="C230" s="1" t="s">
        <v>19</v>
      </c>
      <c r="D230" s="1" t="s">
        <v>19</v>
      </c>
      <c r="E230" s="1" t="s">
        <v>19</v>
      </c>
      <c r="F230" s="23" t="s">
        <v>20</v>
      </c>
      <c r="G230" s="38" t="n">
        <v>5</v>
      </c>
      <c r="H230" s="38" t="n">
        <v>3</v>
      </c>
      <c r="I230" s="38" t="n">
        <v>4</v>
      </c>
      <c r="J230" s="1" t="s">
        <v>350</v>
      </c>
      <c r="K230" s="1" t="n">
        <v>50</v>
      </c>
      <c r="L230" s="1" t="n">
        <v>100</v>
      </c>
      <c r="M230" s="1" t="n">
        <v>65</v>
      </c>
      <c r="N230" s="1" t="n">
        <v>70</v>
      </c>
      <c r="O230" s="1" t="n">
        <v>300</v>
      </c>
      <c r="P230" s="1" t="n">
        <v>300</v>
      </c>
      <c r="Q230" s="1" t="n">
        <v>300</v>
      </c>
      <c r="R230" s="1" t="n">
        <f aca="false">AVERAGE(O230:Q230)</f>
        <v>300</v>
      </c>
      <c r="S230" s="42" t="n">
        <v>0.57</v>
      </c>
      <c r="T230" s="42" t="n">
        <v>1.52</v>
      </c>
      <c r="U230" s="20" t="n">
        <v>26</v>
      </c>
      <c r="V230" s="1" t="s">
        <v>358</v>
      </c>
      <c r="W230" s="1" t="s">
        <v>434</v>
      </c>
    </row>
    <row r="231" customFormat="false" ht="13.8" hidden="false" customHeight="false" outlineLevel="0" collapsed="false">
      <c r="A231" s="1" t="s">
        <v>91</v>
      </c>
      <c r="B231" s="41" t="n">
        <v>42181</v>
      </c>
      <c r="C231" s="1" t="s">
        <v>19</v>
      </c>
      <c r="D231" s="1" t="s">
        <v>19</v>
      </c>
      <c r="E231" s="1" t="s">
        <v>19</v>
      </c>
      <c r="F231" s="23" t="s">
        <v>20</v>
      </c>
      <c r="G231" s="38" t="n">
        <v>5</v>
      </c>
      <c r="H231" s="38" t="n">
        <v>3</v>
      </c>
      <c r="I231" s="38" t="n">
        <v>5</v>
      </c>
      <c r="J231" s="1" t="s">
        <v>475</v>
      </c>
      <c r="K231" s="1" t="n">
        <v>100</v>
      </c>
      <c r="L231" s="1" t="n">
        <v>180</v>
      </c>
      <c r="M231" s="1" t="n">
        <v>100</v>
      </c>
      <c r="N231" s="1" t="n">
        <v>105</v>
      </c>
      <c r="O231" s="1" t="n">
        <v>300</v>
      </c>
      <c r="P231" s="1" t="n">
        <v>300</v>
      </c>
      <c r="Q231" s="1" t="n">
        <v>300</v>
      </c>
      <c r="R231" s="1" t="n">
        <f aca="false">AVERAGE(O231:Q231)</f>
        <v>300</v>
      </c>
      <c r="S231" s="42" t="n">
        <v>0.67</v>
      </c>
      <c r="T231" s="42" t="n">
        <v>0.98</v>
      </c>
      <c r="U231" s="20" t="n">
        <v>26</v>
      </c>
      <c r="V231" s="1" t="s">
        <v>358</v>
      </c>
      <c r="W231" s="1" t="s">
        <v>434</v>
      </c>
    </row>
    <row r="232" customFormat="false" ht="13.8" hidden="false" customHeight="false" outlineLevel="0" collapsed="false">
      <c r="A232" s="1" t="s">
        <v>91</v>
      </c>
      <c r="B232" s="1" t="s">
        <v>413</v>
      </c>
      <c r="C232" s="1" t="s">
        <v>19</v>
      </c>
      <c r="D232" s="1" t="s">
        <v>19</v>
      </c>
      <c r="E232" s="1" t="s">
        <v>19</v>
      </c>
      <c r="F232" s="23" t="s">
        <v>20</v>
      </c>
      <c r="G232" s="38" t="n">
        <v>5</v>
      </c>
      <c r="H232" s="38" t="n">
        <v>4</v>
      </c>
      <c r="I232" s="38" t="n">
        <v>1</v>
      </c>
      <c r="J232" s="1" t="s">
        <v>347</v>
      </c>
      <c r="K232" s="1" t="n">
        <v>0</v>
      </c>
      <c r="L232" s="1" t="n">
        <v>15</v>
      </c>
      <c r="M232" s="1" t="n">
        <v>10</v>
      </c>
      <c r="N232" s="1" t="n">
        <v>15</v>
      </c>
      <c r="O232" s="1" t="n">
        <v>300</v>
      </c>
      <c r="P232" s="1" t="n">
        <v>300</v>
      </c>
      <c r="Q232" s="1" t="n">
        <v>300</v>
      </c>
      <c r="R232" s="1" t="n">
        <v>300</v>
      </c>
      <c r="S232" s="30" t="n">
        <v>0.492985724552415</v>
      </c>
      <c r="T232" s="40" t="n">
        <v>4.73</v>
      </c>
      <c r="U232" s="1" t="s">
        <v>205</v>
      </c>
      <c r="V232" s="1" t="s">
        <v>421</v>
      </c>
      <c r="W232" s="1" t="s">
        <v>476</v>
      </c>
    </row>
    <row r="233" customFormat="false" ht="13.8" hidden="false" customHeight="false" outlineLevel="0" collapsed="false">
      <c r="A233" s="1" t="s">
        <v>91</v>
      </c>
      <c r="B233" s="1" t="s">
        <v>413</v>
      </c>
      <c r="C233" s="1" t="s">
        <v>19</v>
      </c>
      <c r="D233" s="1" t="s">
        <v>19</v>
      </c>
      <c r="E233" s="1" t="s">
        <v>19</v>
      </c>
      <c r="F233" s="23" t="s">
        <v>20</v>
      </c>
      <c r="G233" s="38" t="n">
        <v>5</v>
      </c>
      <c r="H233" s="38" t="n">
        <v>4</v>
      </c>
      <c r="I233" s="38" t="n">
        <v>2</v>
      </c>
      <c r="J233" s="1" t="s">
        <v>348</v>
      </c>
      <c r="K233" s="1" t="n">
        <v>15</v>
      </c>
      <c r="L233" s="1" t="n">
        <v>30</v>
      </c>
      <c r="M233" s="1" t="n">
        <v>25</v>
      </c>
      <c r="N233" s="1" t="n">
        <v>30</v>
      </c>
      <c r="O233" s="1" t="n">
        <v>300</v>
      </c>
      <c r="P233" s="1" t="n">
        <v>300</v>
      </c>
      <c r="Q233" s="1" t="n">
        <v>300</v>
      </c>
      <c r="R233" s="1" t="n">
        <v>300</v>
      </c>
      <c r="S233" s="30" t="n">
        <v>0.426798313507918</v>
      </c>
      <c r="T233" s="40" t="n">
        <v>5.85</v>
      </c>
      <c r="U233" s="1" t="s">
        <v>205</v>
      </c>
      <c r="V233" s="1" t="s">
        <v>477</v>
      </c>
      <c r="W233" s="1" t="s">
        <v>417</v>
      </c>
    </row>
    <row r="234" customFormat="false" ht="13.8" hidden="false" customHeight="false" outlineLevel="0" collapsed="false">
      <c r="A234" s="1" t="s">
        <v>91</v>
      </c>
      <c r="B234" s="1" t="s">
        <v>413</v>
      </c>
      <c r="C234" s="1" t="s">
        <v>19</v>
      </c>
      <c r="D234" s="1" t="s">
        <v>19</v>
      </c>
      <c r="E234" s="1" t="s">
        <v>19</v>
      </c>
      <c r="F234" s="23" t="s">
        <v>20</v>
      </c>
      <c r="G234" s="38" t="n">
        <v>5</v>
      </c>
      <c r="H234" s="38" t="n">
        <v>4</v>
      </c>
      <c r="I234" s="38" t="n">
        <v>3</v>
      </c>
      <c r="J234" s="1" t="s">
        <v>349</v>
      </c>
      <c r="K234" s="1" t="n">
        <v>30</v>
      </c>
      <c r="L234" s="1" t="n">
        <v>50</v>
      </c>
      <c r="M234" s="1" t="n">
        <v>45</v>
      </c>
      <c r="N234" s="1" t="n">
        <v>50</v>
      </c>
      <c r="O234" s="1" t="n">
        <v>300</v>
      </c>
      <c r="P234" s="1" t="n">
        <v>300</v>
      </c>
      <c r="Q234" s="1" t="n">
        <v>300</v>
      </c>
      <c r="R234" s="1" t="n">
        <v>300</v>
      </c>
      <c r="S234" s="30" t="n">
        <v>0.584953605717583</v>
      </c>
      <c r="T234" s="40" t="n">
        <v>2.22</v>
      </c>
      <c r="U234" s="1" t="s">
        <v>205</v>
      </c>
      <c r="V234" s="1" t="s">
        <v>416</v>
      </c>
      <c r="W234" s="1" t="s">
        <v>417</v>
      </c>
    </row>
    <row r="235" customFormat="false" ht="13.8" hidden="false" customHeight="false" outlineLevel="0" collapsed="false">
      <c r="A235" s="1" t="s">
        <v>91</v>
      </c>
      <c r="B235" s="1" t="s">
        <v>413</v>
      </c>
      <c r="C235" s="1" t="s">
        <v>19</v>
      </c>
      <c r="D235" s="1" t="s">
        <v>19</v>
      </c>
      <c r="E235" s="1" t="s">
        <v>19</v>
      </c>
      <c r="F235" s="23" t="s">
        <v>20</v>
      </c>
      <c r="G235" s="38" t="n">
        <v>5</v>
      </c>
      <c r="H235" s="38" t="n">
        <v>4</v>
      </c>
      <c r="I235" s="38" t="n">
        <v>4</v>
      </c>
      <c r="J235" s="1" t="s">
        <v>478</v>
      </c>
      <c r="K235" s="23" t="n">
        <v>50</v>
      </c>
      <c r="L235" s="23" t="n">
        <v>76</v>
      </c>
      <c r="M235" s="1" t="n">
        <v>60</v>
      </c>
      <c r="N235" s="1" t="n">
        <v>65</v>
      </c>
      <c r="O235" s="1" t="n">
        <v>300</v>
      </c>
      <c r="P235" s="1" t="n">
        <v>300</v>
      </c>
      <c r="Q235" s="1" t="n">
        <v>300</v>
      </c>
      <c r="R235" s="1" t="n">
        <v>300</v>
      </c>
      <c r="S235" s="30" t="n">
        <v>0.616521528314322</v>
      </c>
      <c r="T235" s="40" t="n">
        <v>1.45</v>
      </c>
      <c r="U235" s="1" t="s">
        <v>205</v>
      </c>
      <c r="V235" s="1" t="s">
        <v>416</v>
      </c>
      <c r="W235" s="1" t="s">
        <v>417</v>
      </c>
    </row>
    <row r="236" customFormat="false" ht="13.8" hidden="false" customHeight="false" outlineLevel="0" collapsed="false">
      <c r="A236" s="1" t="s">
        <v>91</v>
      </c>
      <c r="B236" s="1" t="s">
        <v>413</v>
      </c>
      <c r="C236" s="1" t="s">
        <v>19</v>
      </c>
      <c r="D236" s="1" t="s">
        <v>19</v>
      </c>
      <c r="E236" s="1" t="s">
        <v>19</v>
      </c>
      <c r="F236" s="23" t="s">
        <v>20</v>
      </c>
      <c r="G236" s="38" t="n">
        <v>5</v>
      </c>
      <c r="H236" s="38" t="n">
        <v>4</v>
      </c>
      <c r="I236" s="38" t="n">
        <v>5</v>
      </c>
      <c r="J236" s="1" t="s">
        <v>479</v>
      </c>
      <c r="K236" s="23" t="n">
        <v>76</v>
      </c>
      <c r="L236" s="23" t="n">
        <v>160</v>
      </c>
      <c r="M236" s="1" t="n">
        <v>145</v>
      </c>
      <c r="N236" s="1" t="n">
        <v>150</v>
      </c>
      <c r="O236" s="1" t="n">
        <v>300</v>
      </c>
      <c r="P236" s="1" t="n">
        <v>300</v>
      </c>
      <c r="Q236" s="1" t="n">
        <v>300</v>
      </c>
      <c r="R236" s="1" t="n">
        <v>300</v>
      </c>
      <c r="S236" s="30" t="n">
        <v>0.977132430777746</v>
      </c>
      <c r="T236" s="40" t="n">
        <v>0.81</v>
      </c>
      <c r="U236" s="1" t="s">
        <v>205</v>
      </c>
      <c r="V236" s="1" t="s">
        <v>416</v>
      </c>
      <c r="W236" s="1" t="s">
        <v>417</v>
      </c>
    </row>
    <row r="237" customFormat="false" ht="13.8" hidden="false" customHeight="false" outlineLevel="0" collapsed="false">
      <c r="A237" s="1" t="s">
        <v>91</v>
      </c>
      <c r="B237" s="1" t="s">
        <v>413</v>
      </c>
      <c r="C237" s="1" t="s">
        <v>19</v>
      </c>
      <c r="D237" s="1" t="s">
        <v>19</v>
      </c>
      <c r="E237" s="1" t="s">
        <v>19</v>
      </c>
      <c r="F237" s="23" t="s">
        <v>20</v>
      </c>
      <c r="G237" s="38" t="n">
        <v>5</v>
      </c>
      <c r="H237" s="38" t="n">
        <v>5</v>
      </c>
      <c r="I237" s="38" t="n">
        <v>1</v>
      </c>
      <c r="J237" s="1" t="s">
        <v>347</v>
      </c>
      <c r="K237" s="1" t="n">
        <v>0</v>
      </c>
      <c r="L237" s="1" t="n">
        <v>15</v>
      </c>
      <c r="M237" s="1" t="n">
        <v>10</v>
      </c>
      <c r="N237" s="1" t="n">
        <v>15</v>
      </c>
      <c r="O237" s="1" t="n">
        <v>300</v>
      </c>
      <c r="P237" s="1" t="n">
        <v>300</v>
      </c>
      <c r="Q237" s="1" t="n">
        <v>300</v>
      </c>
      <c r="R237" s="1" t="n">
        <v>300</v>
      </c>
      <c r="S237" s="30" t="n">
        <v>0.401438749021872</v>
      </c>
      <c r="T237" s="40" t="n">
        <v>6.26</v>
      </c>
      <c r="U237" s="1" t="s">
        <v>205</v>
      </c>
      <c r="V237" s="1" t="s">
        <v>480</v>
      </c>
      <c r="W237" s="1" t="s">
        <v>438</v>
      </c>
    </row>
    <row r="238" customFormat="false" ht="13.8" hidden="false" customHeight="false" outlineLevel="0" collapsed="false">
      <c r="A238" s="1" t="s">
        <v>91</v>
      </c>
      <c r="B238" s="1" t="s">
        <v>413</v>
      </c>
      <c r="C238" s="1" t="s">
        <v>19</v>
      </c>
      <c r="D238" s="1" t="s">
        <v>19</v>
      </c>
      <c r="E238" s="1" t="s">
        <v>19</v>
      </c>
      <c r="F238" s="23" t="s">
        <v>20</v>
      </c>
      <c r="G238" s="38" t="n">
        <v>5</v>
      </c>
      <c r="H238" s="38" t="n">
        <v>5</v>
      </c>
      <c r="I238" s="38" t="n">
        <v>2</v>
      </c>
      <c r="J238" s="1" t="s">
        <v>348</v>
      </c>
      <c r="K238" s="1" t="n">
        <v>15</v>
      </c>
      <c r="L238" s="1" t="n">
        <v>30</v>
      </c>
      <c r="M238" s="1" t="n">
        <v>26</v>
      </c>
      <c r="N238" s="1" t="n">
        <v>31</v>
      </c>
      <c r="O238" s="1" t="n">
        <v>300</v>
      </c>
      <c r="P238" s="1" t="n">
        <v>300</v>
      </c>
      <c r="Q238" s="1" t="n">
        <v>300</v>
      </c>
      <c r="R238" s="1" t="n">
        <v>300</v>
      </c>
      <c r="S238" s="30" t="n">
        <v>0.630306187848232</v>
      </c>
      <c r="T238" s="40" t="n">
        <v>2.85</v>
      </c>
      <c r="U238" s="1" t="s">
        <v>205</v>
      </c>
      <c r="V238" s="1" t="s">
        <v>480</v>
      </c>
      <c r="W238" s="1" t="s">
        <v>417</v>
      </c>
    </row>
    <row r="239" customFormat="false" ht="13.8" hidden="false" customHeight="false" outlineLevel="0" collapsed="false">
      <c r="A239" s="1" t="s">
        <v>91</v>
      </c>
      <c r="B239" s="1" t="s">
        <v>413</v>
      </c>
      <c r="C239" s="1" t="s">
        <v>19</v>
      </c>
      <c r="D239" s="1" t="s">
        <v>19</v>
      </c>
      <c r="E239" s="1" t="s">
        <v>19</v>
      </c>
      <c r="F239" s="23" t="s">
        <v>20</v>
      </c>
      <c r="G239" s="38" t="n">
        <v>5</v>
      </c>
      <c r="H239" s="38" t="n">
        <v>5</v>
      </c>
      <c r="I239" s="38" t="n">
        <v>3</v>
      </c>
      <c r="J239" s="1" t="s">
        <v>349</v>
      </c>
      <c r="K239" s="1" t="n">
        <v>30</v>
      </c>
      <c r="L239" s="1" t="n">
        <v>50</v>
      </c>
      <c r="M239" s="1" t="n">
        <v>45</v>
      </c>
      <c r="N239" s="1" t="n">
        <v>50</v>
      </c>
      <c r="O239" s="1" t="n">
        <v>300</v>
      </c>
      <c r="P239" s="1" t="n">
        <v>300</v>
      </c>
      <c r="Q239" s="1" t="n">
        <v>300</v>
      </c>
      <c r="R239" s="1" t="n">
        <v>300</v>
      </c>
      <c r="S239" s="30" t="n">
        <v>0.356086166891222</v>
      </c>
      <c r="T239" s="40" t="n">
        <v>4.2</v>
      </c>
      <c r="U239" s="1" t="s">
        <v>205</v>
      </c>
      <c r="V239" s="1" t="s">
        <v>416</v>
      </c>
      <c r="W239" s="1" t="s">
        <v>417</v>
      </c>
    </row>
    <row r="240" customFormat="false" ht="13.8" hidden="false" customHeight="false" outlineLevel="0" collapsed="false">
      <c r="A240" s="1" t="s">
        <v>91</v>
      </c>
      <c r="B240" s="1" t="s">
        <v>413</v>
      </c>
      <c r="C240" s="1" t="s">
        <v>19</v>
      </c>
      <c r="D240" s="1" t="s">
        <v>19</v>
      </c>
      <c r="E240" s="1" t="s">
        <v>19</v>
      </c>
      <c r="F240" s="23" t="s">
        <v>20</v>
      </c>
      <c r="G240" s="38" t="n">
        <v>5</v>
      </c>
      <c r="H240" s="38" t="n">
        <v>5</v>
      </c>
      <c r="I240" s="38" t="n">
        <v>4</v>
      </c>
      <c r="J240" s="1" t="s">
        <v>350</v>
      </c>
      <c r="K240" s="23" t="n">
        <v>50</v>
      </c>
      <c r="L240" s="23" t="n">
        <v>100</v>
      </c>
      <c r="M240" s="1" t="n">
        <v>65</v>
      </c>
      <c r="N240" s="1" t="n">
        <v>70</v>
      </c>
      <c r="O240" s="1" t="n">
        <v>300</v>
      </c>
      <c r="P240" s="1" t="n">
        <v>300</v>
      </c>
      <c r="Q240" s="1" t="n">
        <v>300</v>
      </c>
      <c r="R240" s="1" t="n">
        <v>300</v>
      </c>
      <c r="S240" s="30" t="n">
        <v>0.640723602305157</v>
      </c>
      <c r="T240" s="40" t="n">
        <v>1.41</v>
      </c>
      <c r="U240" s="1" t="s">
        <v>205</v>
      </c>
      <c r="V240" s="1" t="s">
        <v>416</v>
      </c>
      <c r="W240" s="1" t="s">
        <v>417</v>
      </c>
    </row>
    <row r="241" customFormat="false" ht="13.8" hidden="false" customHeight="false" outlineLevel="0" collapsed="false">
      <c r="A241" s="1" t="s">
        <v>91</v>
      </c>
      <c r="B241" s="1" t="s">
        <v>413</v>
      </c>
      <c r="C241" s="1" t="s">
        <v>19</v>
      </c>
      <c r="D241" s="1" t="s">
        <v>19</v>
      </c>
      <c r="E241" s="1" t="s">
        <v>19</v>
      </c>
      <c r="F241" s="23" t="s">
        <v>20</v>
      </c>
      <c r="G241" s="38" t="n">
        <v>5</v>
      </c>
      <c r="H241" s="38" t="n">
        <v>5</v>
      </c>
      <c r="I241" s="38" t="n">
        <v>5</v>
      </c>
      <c r="J241" s="1" t="s">
        <v>481</v>
      </c>
      <c r="K241" s="23" t="n">
        <v>100</v>
      </c>
      <c r="L241" s="23" t="n">
        <v>190</v>
      </c>
      <c r="M241" s="1" t="n">
        <v>155</v>
      </c>
      <c r="N241" s="1" t="n">
        <v>160</v>
      </c>
      <c r="O241" s="1" t="n">
        <v>300</v>
      </c>
      <c r="P241" s="1" t="n">
        <v>300</v>
      </c>
      <c r="Q241" s="1" t="n">
        <v>300</v>
      </c>
      <c r="R241" s="1" t="n">
        <v>300</v>
      </c>
      <c r="S241" s="30" t="n">
        <v>0.916522019392006</v>
      </c>
      <c r="T241" s="40" t="n">
        <v>0.88</v>
      </c>
      <c r="U241" s="1" t="s">
        <v>205</v>
      </c>
      <c r="V241" s="1" t="s">
        <v>416</v>
      </c>
      <c r="W241" s="1" t="s">
        <v>417</v>
      </c>
    </row>
    <row r="242" customFormat="false" ht="13.8" hidden="false" customHeight="false" outlineLevel="0" collapsed="false">
      <c r="A242" s="1" t="s">
        <v>91</v>
      </c>
      <c r="B242" s="41" t="n">
        <v>42182</v>
      </c>
      <c r="C242" s="1" t="s">
        <v>19</v>
      </c>
      <c r="D242" s="1" t="s">
        <v>19</v>
      </c>
      <c r="E242" s="1" t="s">
        <v>19</v>
      </c>
      <c r="F242" s="23" t="s">
        <v>20</v>
      </c>
      <c r="G242" s="38" t="n">
        <v>6</v>
      </c>
      <c r="H242" s="38" t="n">
        <v>1</v>
      </c>
      <c r="I242" s="38" t="n">
        <v>1</v>
      </c>
      <c r="J242" s="1" t="s">
        <v>347</v>
      </c>
      <c r="K242" s="1" t="n">
        <v>0</v>
      </c>
      <c r="L242" s="1" t="n">
        <v>15</v>
      </c>
      <c r="M242" s="1" t="n">
        <v>12</v>
      </c>
      <c r="N242" s="1" t="n">
        <v>15</v>
      </c>
      <c r="O242" s="1" t="n">
        <v>300</v>
      </c>
      <c r="P242" s="1" t="n">
        <v>300</v>
      </c>
      <c r="Q242" s="1" t="n">
        <v>300</v>
      </c>
      <c r="R242" s="1" t="n">
        <f aca="false">AVERAGE(O242:Q242)</f>
        <v>300</v>
      </c>
      <c r="S242" s="42" t="n">
        <v>0.49</v>
      </c>
      <c r="T242" s="42" t="n">
        <v>1.79</v>
      </c>
      <c r="U242" s="1" t="n">
        <v>38</v>
      </c>
      <c r="V242" s="1" t="s">
        <v>482</v>
      </c>
      <c r="W242" s="1" t="s">
        <v>483</v>
      </c>
    </row>
    <row r="243" customFormat="false" ht="13.8" hidden="false" customHeight="false" outlineLevel="0" collapsed="false">
      <c r="A243" s="1" t="s">
        <v>91</v>
      </c>
      <c r="B243" s="41" t="n">
        <v>42182</v>
      </c>
      <c r="C243" s="1" t="s">
        <v>19</v>
      </c>
      <c r="D243" s="1" t="s">
        <v>19</v>
      </c>
      <c r="E243" s="1" t="s">
        <v>19</v>
      </c>
      <c r="F243" s="23" t="s">
        <v>20</v>
      </c>
      <c r="G243" s="38" t="n">
        <v>6</v>
      </c>
      <c r="H243" s="38" t="n">
        <v>1</v>
      </c>
      <c r="I243" s="38" t="n">
        <v>2</v>
      </c>
      <c r="J243" s="1" t="s">
        <v>348</v>
      </c>
      <c r="K243" s="1" t="n">
        <v>15</v>
      </c>
      <c r="L243" s="1" t="n">
        <v>30</v>
      </c>
      <c r="M243" s="1" t="n">
        <v>25</v>
      </c>
      <c r="N243" s="1" t="n">
        <v>30</v>
      </c>
      <c r="O243" s="1" t="n">
        <v>300</v>
      </c>
      <c r="P243" s="1" t="n">
        <v>300</v>
      </c>
      <c r="Q243" s="1" t="n">
        <v>300</v>
      </c>
      <c r="R243" s="1" t="n">
        <f aca="false">AVERAGE(O243:Q243)</f>
        <v>300</v>
      </c>
      <c r="S243" s="42" t="n">
        <v>0.78</v>
      </c>
      <c r="T243" s="42" t="n">
        <v>0.9</v>
      </c>
      <c r="U243" s="1" t="n">
        <v>38</v>
      </c>
      <c r="V243" s="1" t="s">
        <v>484</v>
      </c>
      <c r="W243" s="1" t="s">
        <v>485</v>
      </c>
    </row>
    <row r="244" customFormat="false" ht="13.8" hidden="false" customHeight="false" outlineLevel="0" collapsed="false">
      <c r="A244" s="1" t="s">
        <v>91</v>
      </c>
      <c r="B244" s="41" t="n">
        <v>42182</v>
      </c>
      <c r="C244" s="1" t="s">
        <v>19</v>
      </c>
      <c r="D244" s="1" t="s">
        <v>19</v>
      </c>
      <c r="E244" s="1" t="s">
        <v>19</v>
      </c>
      <c r="F244" s="23" t="s">
        <v>20</v>
      </c>
      <c r="G244" s="38" t="n">
        <v>6</v>
      </c>
      <c r="H244" s="38" t="n">
        <v>1</v>
      </c>
      <c r="I244" s="38" t="n">
        <v>3</v>
      </c>
      <c r="J244" s="1" t="s">
        <v>349</v>
      </c>
      <c r="K244" s="1" t="n">
        <v>30</v>
      </c>
      <c r="L244" s="1" t="n">
        <v>50</v>
      </c>
      <c r="M244" s="1" t="n">
        <v>45</v>
      </c>
      <c r="N244" s="1" t="n">
        <v>50</v>
      </c>
      <c r="O244" s="1" t="n">
        <v>300</v>
      </c>
      <c r="P244" s="1" t="n">
        <v>300</v>
      </c>
      <c r="Q244" s="1" t="n">
        <v>300</v>
      </c>
      <c r="R244" s="1" t="n">
        <f aca="false">AVERAGE(O244:Q244)</f>
        <v>300</v>
      </c>
      <c r="S244" s="42" t="n">
        <v>0.71</v>
      </c>
      <c r="T244" s="42" t="n">
        <v>2.44</v>
      </c>
      <c r="U244" s="1" t="n">
        <v>38</v>
      </c>
      <c r="V244" s="1" t="s">
        <v>358</v>
      </c>
      <c r="W244" s="1" t="s">
        <v>485</v>
      </c>
    </row>
    <row r="245" customFormat="false" ht="13.8" hidden="false" customHeight="false" outlineLevel="0" collapsed="false">
      <c r="A245" s="1" t="s">
        <v>91</v>
      </c>
      <c r="B245" s="41" t="n">
        <v>42182</v>
      </c>
      <c r="C245" s="1" t="s">
        <v>19</v>
      </c>
      <c r="D245" s="1" t="s">
        <v>19</v>
      </c>
      <c r="E245" s="1" t="s">
        <v>19</v>
      </c>
      <c r="F245" s="23" t="s">
        <v>20</v>
      </c>
      <c r="G245" s="38" t="n">
        <v>6</v>
      </c>
      <c r="H245" s="38" t="n">
        <v>1</v>
      </c>
      <c r="I245" s="38" t="n">
        <v>4</v>
      </c>
      <c r="J245" s="1" t="s">
        <v>431</v>
      </c>
      <c r="K245" s="1" t="n">
        <v>50</v>
      </c>
      <c r="L245" s="1" t="n">
        <v>88</v>
      </c>
      <c r="M245" s="1" t="n">
        <v>55</v>
      </c>
      <c r="N245" s="1" t="n">
        <v>60</v>
      </c>
      <c r="O245" s="1" t="n">
        <v>300</v>
      </c>
      <c r="P245" s="1" t="n">
        <v>300</v>
      </c>
      <c r="Q245" s="1" t="n">
        <v>300</v>
      </c>
      <c r="R245" s="1" t="n">
        <f aca="false">AVERAGE(O245:Q245)</f>
        <v>300</v>
      </c>
      <c r="S245" s="42" t="n">
        <v>0.73</v>
      </c>
      <c r="T245" s="42" t="n">
        <v>2.6</v>
      </c>
      <c r="U245" s="1" t="n">
        <v>38</v>
      </c>
      <c r="V245" s="1" t="s">
        <v>358</v>
      </c>
      <c r="W245" s="1" t="s">
        <v>485</v>
      </c>
    </row>
    <row r="246" customFormat="false" ht="13.8" hidden="false" customHeight="false" outlineLevel="0" collapsed="false">
      <c r="A246" s="1" t="s">
        <v>91</v>
      </c>
      <c r="B246" s="41" t="n">
        <v>42182</v>
      </c>
      <c r="C246" s="1" t="s">
        <v>19</v>
      </c>
      <c r="D246" s="1" t="s">
        <v>19</v>
      </c>
      <c r="E246" s="1" t="s">
        <v>19</v>
      </c>
      <c r="F246" s="23" t="s">
        <v>20</v>
      </c>
      <c r="G246" s="38" t="n">
        <v>6</v>
      </c>
      <c r="H246" s="38" t="n">
        <v>1</v>
      </c>
      <c r="I246" s="38" t="n">
        <v>5</v>
      </c>
      <c r="J246" s="1" t="s">
        <v>486</v>
      </c>
      <c r="K246" s="1" t="n">
        <v>88</v>
      </c>
      <c r="L246" s="1" t="n">
        <v>132</v>
      </c>
      <c r="M246" s="1" t="n">
        <v>123</v>
      </c>
      <c r="N246" s="1" t="n">
        <v>127</v>
      </c>
      <c r="O246" s="1" t="n">
        <v>300</v>
      </c>
      <c r="P246" s="1" t="n">
        <v>300</v>
      </c>
      <c r="Q246" s="1" t="n">
        <v>300</v>
      </c>
      <c r="R246" s="1" t="n">
        <f aca="false">AVERAGE(O246:Q246)</f>
        <v>300</v>
      </c>
      <c r="S246" s="42" t="n">
        <v>0.7</v>
      </c>
      <c r="T246" s="42" t="n">
        <v>0.92</v>
      </c>
      <c r="U246" s="1" t="n">
        <v>38</v>
      </c>
      <c r="V246" s="1" t="s">
        <v>358</v>
      </c>
      <c r="W246" s="1" t="s">
        <v>485</v>
      </c>
    </row>
    <row r="247" customFormat="false" ht="13.8" hidden="false" customHeight="false" outlineLevel="0" collapsed="false">
      <c r="A247" s="1" t="s">
        <v>91</v>
      </c>
      <c r="B247" s="1" t="s">
        <v>458</v>
      </c>
      <c r="C247" s="1" t="s">
        <v>19</v>
      </c>
      <c r="D247" s="1" t="s">
        <v>19</v>
      </c>
      <c r="E247" s="1" t="s">
        <v>19</v>
      </c>
      <c r="F247" s="23" t="s">
        <v>20</v>
      </c>
      <c r="G247" s="38" t="n">
        <v>6</v>
      </c>
      <c r="H247" s="38" t="n">
        <v>2</v>
      </c>
      <c r="I247" s="38" t="n">
        <v>1</v>
      </c>
      <c r="J247" s="1" t="s">
        <v>347</v>
      </c>
      <c r="K247" s="1" t="n">
        <v>0</v>
      </c>
      <c r="L247" s="1" t="n">
        <v>15</v>
      </c>
      <c r="M247" s="1" t="n">
        <v>7</v>
      </c>
      <c r="N247" s="1" t="n">
        <v>12</v>
      </c>
      <c r="O247" s="1" t="n">
        <v>300</v>
      </c>
      <c r="P247" s="1" t="n">
        <v>300</v>
      </c>
      <c r="Q247" s="1" t="n">
        <v>300</v>
      </c>
      <c r="R247" s="1" t="n">
        <v>300</v>
      </c>
      <c r="S247" s="30" t="n">
        <v>0.372711939458839</v>
      </c>
      <c r="T247" s="40" t="n">
        <v>7.59</v>
      </c>
      <c r="U247" s="1" t="s">
        <v>205</v>
      </c>
      <c r="V247" s="1" t="s">
        <v>487</v>
      </c>
      <c r="W247" s="1" t="s">
        <v>488</v>
      </c>
    </row>
    <row r="248" customFormat="false" ht="13.8" hidden="false" customHeight="false" outlineLevel="0" collapsed="false">
      <c r="A248" s="1" t="s">
        <v>91</v>
      </c>
      <c r="B248" s="1" t="s">
        <v>458</v>
      </c>
      <c r="C248" s="1" t="s">
        <v>19</v>
      </c>
      <c r="D248" s="1" t="s">
        <v>19</v>
      </c>
      <c r="E248" s="1" t="s">
        <v>19</v>
      </c>
      <c r="F248" s="23" t="s">
        <v>20</v>
      </c>
      <c r="G248" s="38" t="n">
        <v>6</v>
      </c>
      <c r="H248" s="38" t="n">
        <v>2</v>
      </c>
      <c r="I248" s="38" t="n">
        <v>2</v>
      </c>
      <c r="J248" s="1" t="s">
        <v>348</v>
      </c>
      <c r="K248" s="1" t="n">
        <v>15</v>
      </c>
      <c r="L248" s="1" t="n">
        <v>30</v>
      </c>
      <c r="M248" s="1" t="n">
        <v>19</v>
      </c>
      <c r="N248" s="1" t="n">
        <v>24</v>
      </c>
      <c r="O248" s="1" t="n">
        <v>300</v>
      </c>
      <c r="P248" s="1" t="n">
        <v>300</v>
      </c>
      <c r="Q248" s="1" t="n">
        <v>300</v>
      </c>
      <c r="R248" s="1" t="n">
        <v>300</v>
      </c>
      <c r="S248" s="30" t="n">
        <v>0.778991103278877</v>
      </c>
      <c r="T248" s="40" t="n">
        <v>1.86</v>
      </c>
      <c r="U248" s="1" t="s">
        <v>205</v>
      </c>
      <c r="V248" s="1" t="s">
        <v>416</v>
      </c>
      <c r="W248" s="1" t="s">
        <v>489</v>
      </c>
    </row>
    <row r="249" customFormat="false" ht="13.8" hidden="false" customHeight="false" outlineLevel="0" collapsed="false">
      <c r="A249" s="1" t="s">
        <v>91</v>
      </c>
      <c r="B249" s="1" t="s">
        <v>458</v>
      </c>
      <c r="C249" s="1" t="s">
        <v>19</v>
      </c>
      <c r="D249" s="1" t="s">
        <v>19</v>
      </c>
      <c r="E249" s="1" t="s">
        <v>19</v>
      </c>
      <c r="F249" s="23" t="s">
        <v>20</v>
      </c>
      <c r="G249" s="38" t="n">
        <v>6</v>
      </c>
      <c r="H249" s="38" t="n">
        <v>2</v>
      </c>
      <c r="I249" s="38" t="n">
        <v>3</v>
      </c>
      <c r="J249" s="1" t="s">
        <v>349</v>
      </c>
      <c r="K249" s="1" t="n">
        <v>30</v>
      </c>
      <c r="L249" s="1" t="n">
        <v>50</v>
      </c>
      <c r="M249" s="1" t="n">
        <v>31</v>
      </c>
      <c r="N249" s="1" t="n">
        <v>36</v>
      </c>
      <c r="O249" s="1" t="n">
        <v>300</v>
      </c>
      <c r="P249" s="1" t="n">
        <v>300</v>
      </c>
      <c r="Q249" s="1" t="n">
        <v>300</v>
      </c>
      <c r="R249" s="1" t="n">
        <v>300</v>
      </c>
      <c r="S249" s="30" t="n">
        <v>0.774782046932645</v>
      </c>
      <c r="T249" s="40" t="n">
        <v>0.86</v>
      </c>
      <c r="U249" s="1" t="s">
        <v>205</v>
      </c>
      <c r="V249" s="1" t="s">
        <v>416</v>
      </c>
      <c r="W249" s="1" t="s">
        <v>489</v>
      </c>
    </row>
    <row r="250" customFormat="false" ht="13.8" hidden="false" customHeight="false" outlineLevel="0" collapsed="false">
      <c r="A250" s="1" t="s">
        <v>91</v>
      </c>
      <c r="B250" s="1" t="s">
        <v>458</v>
      </c>
      <c r="C250" s="1" t="s">
        <v>19</v>
      </c>
      <c r="D250" s="1" t="s">
        <v>19</v>
      </c>
      <c r="E250" s="1" t="s">
        <v>19</v>
      </c>
      <c r="F250" s="23" t="s">
        <v>20</v>
      </c>
      <c r="G250" s="38" t="n">
        <v>6</v>
      </c>
      <c r="H250" s="38" t="n">
        <v>2</v>
      </c>
      <c r="I250" s="38" t="n">
        <v>4</v>
      </c>
      <c r="J250" s="1" t="s">
        <v>361</v>
      </c>
      <c r="K250" s="23" t="n">
        <v>50</v>
      </c>
      <c r="L250" s="23" t="n">
        <v>100</v>
      </c>
      <c r="M250" s="1" t="n">
        <v>70</v>
      </c>
      <c r="N250" s="1" t="n">
        <v>75</v>
      </c>
      <c r="O250" s="1" t="n">
        <v>300</v>
      </c>
      <c r="P250" s="1" t="n">
        <v>300</v>
      </c>
      <c r="Q250" s="1" t="n">
        <v>300</v>
      </c>
      <c r="R250" s="1" t="n">
        <v>300</v>
      </c>
      <c r="S250" s="30" t="n">
        <v>0.670081770320125</v>
      </c>
      <c r="T250" s="40" t="n">
        <v>1.65</v>
      </c>
      <c r="U250" s="1" t="s">
        <v>205</v>
      </c>
      <c r="V250" s="1" t="s">
        <v>416</v>
      </c>
      <c r="W250" s="1" t="s">
        <v>489</v>
      </c>
    </row>
    <row r="251" customFormat="false" ht="13.8" hidden="false" customHeight="false" outlineLevel="0" collapsed="false">
      <c r="A251" s="1" t="s">
        <v>91</v>
      </c>
      <c r="B251" s="1" t="s">
        <v>458</v>
      </c>
      <c r="C251" s="1" t="s">
        <v>19</v>
      </c>
      <c r="D251" s="1" t="s">
        <v>19</v>
      </c>
      <c r="E251" s="1" t="s">
        <v>19</v>
      </c>
      <c r="F251" s="23" t="s">
        <v>20</v>
      </c>
      <c r="G251" s="38" t="n">
        <v>6</v>
      </c>
      <c r="H251" s="38" t="n">
        <v>2</v>
      </c>
      <c r="I251" s="38" t="n">
        <v>5</v>
      </c>
      <c r="J251" s="1" t="s">
        <v>490</v>
      </c>
      <c r="K251" s="23" t="n">
        <v>100</v>
      </c>
      <c r="L251" s="23" t="n">
        <v>190</v>
      </c>
      <c r="M251" s="1" t="n">
        <v>140</v>
      </c>
      <c r="N251" s="1" t="n">
        <v>145</v>
      </c>
      <c r="O251" s="1" t="n">
        <v>300</v>
      </c>
      <c r="P251" s="1" t="n">
        <v>300</v>
      </c>
      <c r="Q251" s="1" t="n">
        <v>300</v>
      </c>
      <c r="R251" s="1" t="n">
        <v>300</v>
      </c>
      <c r="S251" s="30" t="n">
        <v>0.829394553025004</v>
      </c>
      <c r="T251" s="40" t="n">
        <v>0.96</v>
      </c>
      <c r="U251" s="1" t="s">
        <v>205</v>
      </c>
      <c r="V251" s="1" t="s">
        <v>416</v>
      </c>
      <c r="W251" s="1" t="s">
        <v>489</v>
      </c>
    </row>
    <row r="252" customFormat="false" ht="13.8" hidden="false" customHeight="false" outlineLevel="0" collapsed="false">
      <c r="A252" s="1" t="s">
        <v>91</v>
      </c>
      <c r="B252" s="1" t="s">
        <v>458</v>
      </c>
      <c r="C252" s="1" t="s">
        <v>19</v>
      </c>
      <c r="D252" s="1" t="s">
        <v>19</v>
      </c>
      <c r="E252" s="1" t="s">
        <v>19</v>
      </c>
      <c r="F252" s="23" t="s">
        <v>20</v>
      </c>
      <c r="G252" s="38" t="n">
        <v>6</v>
      </c>
      <c r="H252" s="38" t="n">
        <v>4</v>
      </c>
      <c r="I252" s="38" t="n">
        <v>1</v>
      </c>
      <c r="J252" s="1" t="s">
        <v>347</v>
      </c>
      <c r="K252" s="1" t="n">
        <v>0</v>
      </c>
      <c r="L252" s="1" t="n">
        <v>15</v>
      </c>
      <c r="M252" s="1" t="n">
        <v>11</v>
      </c>
      <c r="N252" s="1" t="n">
        <v>15</v>
      </c>
      <c r="O252" s="1" t="n">
        <v>300</v>
      </c>
      <c r="P252" s="1" t="n">
        <v>300</v>
      </c>
      <c r="Q252" s="1" t="n">
        <v>300</v>
      </c>
      <c r="R252" s="1" t="n">
        <v>300</v>
      </c>
      <c r="S252" s="30" t="n">
        <v>0.656481257001363</v>
      </c>
      <c r="T252" s="40" t="n">
        <v>1.64</v>
      </c>
      <c r="U252" s="1" t="s">
        <v>205</v>
      </c>
      <c r="V252" s="1" t="s">
        <v>491</v>
      </c>
      <c r="W252" s="1" t="s">
        <v>492</v>
      </c>
    </row>
    <row r="253" customFormat="false" ht="13.8" hidden="false" customHeight="false" outlineLevel="0" collapsed="false">
      <c r="A253" s="1" t="s">
        <v>91</v>
      </c>
      <c r="B253" s="1" t="s">
        <v>458</v>
      </c>
      <c r="C253" s="1" t="s">
        <v>19</v>
      </c>
      <c r="D253" s="1" t="s">
        <v>19</v>
      </c>
      <c r="E253" s="1" t="s">
        <v>19</v>
      </c>
      <c r="F253" s="23" t="s">
        <v>20</v>
      </c>
      <c r="G253" s="38" t="n">
        <v>6</v>
      </c>
      <c r="H253" s="38" t="n">
        <v>4</v>
      </c>
      <c r="I253" s="38" t="n">
        <v>2</v>
      </c>
      <c r="J253" s="1" t="s">
        <v>348</v>
      </c>
      <c r="K253" s="1" t="n">
        <v>15</v>
      </c>
      <c r="L253" s="1" t="n">
        <v>30</v>
      </c>
      <c r="M253" s="1" t="n">
        <v>25</v>
      </c>
      <c r="N253" s="1" t="n">
        <v>30</v>
      </c>
      <c r="O253" s="1" t="n">
        <v>300</v>
      </c>
      <c r="P253" s="1" t="n">
        <v>300</v>
      </c>
      <c r="Q253" s="1" t="n">
        <v>300</v>
      </c>
      <c r="R253" s="1" t="n">
        <v>300</v>
      </c>
      <c r="S253" s="30" t="n">
        <v>0.774676820523989</v>
      </c>
      <c r="T253" s="40" t="n">
        <v>0.73</v>
      </c>
      <c r="U253" s="1" t="s">
        <v>205</v>
      </c>
      <c r="V253" s="1" t="s">
        <v>416</v>
      </c>
      <c r="W253" s="1" t="s">
        <v>417</v>
      </c>
    </row>
    <row r="254" customFormat="false" ht="13.8" hidden="false" customHeight="false" outlineLevel="0" collapsed="false">
      <c r="A254" s="1" t="s">
        <v>91</v>
      </c>
      <c r="B254" s="1" t="s">
        <v>458</v>
      </c>
      <c r="C254" s="1" t="s">
        <v>19</v>
      </c>
      <c r="D254" s="1" t="s">
        <v>19</v>
      </c>
      <c r="E254" s="1" t="s">
        <v>19</v>
      </c>
      <c r="F254" s="23" t="s">
        <v>20</v>
      </c>
      <c r="G254" s="38" t="n">
        <v>6</v>
      </c>
      <c r="H254" s="38" t="n">
        <v>4</v>
      </c>
      <c r="I254" s="38" t="n">
        <v>3</v>
      </c>
      <c r="J254" s="1" t="s">
        <v>349</v>
      </c>
      <c r="K254" s="1" t="n">
        <v>30</v>
      </c>
      <c r="L254" s="1" t="n">
        <v>50</v>
      </c>
      <c r="M254" s="1" t="n">
        <v>41</v>
      </c>
      <c r="N254" s="1" t="n">
        <v>46</v>
      </c>
      <c r="O254" s="1" t="n">
        <v>300</v>
      </c>
      <c r="P254" s="1" t="n">
        <v>300</v>
      </c>
      <c r="Q254" s="1" t="n">
        <v>300</v>
      </c>
      <c r="R254" s="1" t="n">
        <v>300</v>
      </c>
      <c r="S254" s="30" t="n">
        <v>0.774045462072052</v>
      </c>
      <c r="T254" s="40" t="n">
        <v>1.18</v>
      </c>
      <c r="U254" s="1" t="s">
        <v>205</v>
      </c>
      <c r="V254" s="1" t="s">
        <v>416</v>
      </c>
      <c r="W254" s="1" t="s">
        <v>417</v>
      </c>
    </row>
    <row r="255" customFormat="false" ht="13.8" hidden="false" customHeight="false" outlineLevel="0" collapsed="false">
      <c r="A255" s="1" t="s">
        <v>91</v>
      </c>
      <c r="B255" s="1" t="s">
        <v>458</v>
      </c>
      <c r="C255" s="1" t="s">
        <v>19</v>
      </c>
      <c r="D255" s="1" t="s">
        <v>19</v>
      </c>
      <c r="E255" s="1" t="s">
        <v>19</v>
      </c>
      <c r="F255" s="23" t="s">
        <v>20</v>
      </c>
      <c r="G255" s="38" t="n">
        <v>6</v>
      </c>
      <c r="H255" s="38" t="n">
        <v>4</v>
      </c>
      <c r="I255" s="38" t="n">
        <v>4</v>
      </c>
      <c r="J255" s="1" t="s">
        <v>406</v>
      </c>
      <c r="K255" s="23" t="n">
        <v>50</v>
      </c>
      <c r="L255" s="23" t="n">
        <v>100</v>
      </c>
      <c r="M255" s="1" t="n">
        <v>65</v>
      </c>
      <c r="N255" s="1" t="n">
        <v>70</v>
      </c>
      <c r="O255" s="1" t="n">
        <v>300</v>
      </c>
      <c r="P255" s="1" t="n">
        <v>300</v>
      </c>
      <c r="Q255" s="1" t="n">
        <v>300</v>
      </c>
      <c r="R255" s="1" t="n">
        <v>300</v>
      </c>
      <c r="S255" s="30" t="n">
        <v>0.756472651826534</v>
      </c>
      <c r="T255" s="40" t="n">
        <v>1.78</v>
      </c>
      <c r="U255" s="1" t="s">
        <v>205</v>
      </c>
      <c r="V255" s="1" t="s">
        <v>416</v>
      </c>
      <c r="W255" s="1" t="s">
        <v>417</v>
      </c>
    </row>
    <row r="256" customFormat="false" ht="13.8" hidden="false" customHeight="false" outlineLevel="0" collapsed="false">
      <c r="A256" s="1" t="s">
        <v>91</v>
      </c>
      <c r="B256" s="1" t="s">
        <v>458</v>
      </c>
      <c r="C256" s="1" t="s">
        <v>19</v>
      </c>
      <c r="D256" s="1" t="s">
        <v>19</v>
      </c>
      <c r="E256" s="1" t="s">
        <v>19</v>
      </c>
      <c r="F256" s="23" t="s">
        <v>20</v>
      </c>
      <c r="G256" s="38" t="n">
        <v>6</v>
      </c>
      <c r="H256" s="38" t="n">
        <v>4</v>
      </c>
      <c r="I256" s="38" t="n">
        <v>5</v>
      </c>
      <c r="J256" s="1" t="s">
        <v>493</v>
      </c>
      <c r="K256" s="23" t="n">
        <v>100</v>
      </c>
      <c r="L256" s="23" t="n">
        <v>190</v>
      </c>
      <c r="M256" s="1" t="n">
        <v>140</v>
      </c>
      <c r="N256" s="1" t="n">
        <v>145</v>
      </c>
      <c r="O256" s="1" t="n">
        <v>300</v>
      </c>
      <c r="P256" s="1" t="n">
        <v>300</v>
      </c>
      <c r="Q256" s="1" t="n">
        <v>300</v>
      </c>
      <c r="R256" s="1" t="n">
        <v>300</v>
      </c>
      <c r="S256" s="30" t="n">
        <v>0.781306084269302</v>
      </c>
      <c r="T256" s="40" t="n">
        <v>0.91</v>
      </c>
      <c r="U256" s="1" t="s">
        <v>205</v>
      </c>
      <c r="V256" s="1" t="s">
        <v>416</v>
      </c>
      <c r="W256" s="1" t="s">
        <v>417</v>
      </c>
    </row>
    <row r="257" customFormat="false" ht="13.8" hidden="false" customHeight="false" outlineLevel="0" collapsed="false">
      <c r="A257" s="1" t="s">
        <v>91</v>
      </c>
      <c r="B257" s="41" t="n">
        <v>42182</v>
      </c>
      <c r="C257" s="1" t="s">
        <v>19</v>
      </c>
      <c r="D257" s="1" t="s">
        <v>19</v>
      </c>
      <c r="E257" s="1" t="s">
        <v>19</v>
      </c>
      <c r="F257" s="23" t="s">
        <v>20</v>
      </c>
      <c r="G257" s="38" t="n">
        <v>6</v>
      </c>
      <c r="H257" s="38" t="n">
        <v>5</v>
      </c>
      <c r="I257" s="38" t="n">
        <v>1</v>
      </c>
      <c r="J257" s="1" t="s">
        <v>347</v>
      </c>
      <c r="K257" s="1" t="n">
        <v>0</v>
      </c>
      <c r="L257" s="1" t="n">
        <v>15</v>
      </c>
      <c r="M257" s="1" t="n">
        <v>10</v>
      </c>
      <c r="N257" s="1" t="n">
        <v>15</v>
      </c>
      <c r="O257" s="1" t="n">
        <v>300</v>
      </c>
      <c r="P257" s="1" t="n">
        <v>300</v>
      </c>
      <c r="Q257" s="1" t="n">
        <v>300</v>
      </c>
      <c r="R257" s="1" t="n">
        <f aca="false">AVERAGE(O257:Q257)</f>
        <v>300</v>
      </c>
      <c r="S257" s="42" t="n">
        <v>0.36</v>
      </c>
      <c r="T257" s="42" t="n">
        <v>8.41</v>
      </c>
      <c r="U257" s="1" t="n">
        <v>36</v>
      </c>
      <c r="V257" s="1" t="s">
        <v>494</v>
      </c>
      <c r="W257" s="1" t="s">
        <v>483</v>
      </c>
    </row>
    <row r="258" customFormat="false" ht="13.8" hidden="false" customHeight="false" outlineLevel="0" collapsed="false">
      <c r="A258" s="1" t="s">
        <v>91</v>
      </c>
      <c r="B258" s="41" t="n">
        <v>42182</v>
      </c>
      <c r="C258" s="1" t="s">
        <v>19</v>
      </c>
      <c r="D258" s="1" t="s">
        <v>19</v>
      </c>
      <c r="E258" s="1" t="s">
        <v>19</v>
      </c>
      <c r="F258" s="23" t="s">
        <v>20</v>
      </c>
      <c r="G258" s="38" t="n">
        <v>6</v>
      </c>
      <c r="H258" s="38" t="n">
        <v>5</v>
      </c>
      <c r="I258" s="38" t="n">
        <v>2</v>
      </c>
      <c r="J258" s="1" t="s">
        <v>348</v>
      </c>
      <c r="K258" s="1" t="n">
        <v>15</v>
      </c>
      <c r="L258" s="1" t="n">
        <v>30</v>
      </c>
      <c r="M258" s="1" t="n">
        <v>25</v>
      </c>
      <c r="N258" s="1" t="n">
        <v>30</v>
      </c>
      <c r="O258" s="1" t="n">
        <v>300</v>
      </c>
      <c r="P258" s="1" t="n">
        <v>300</v>
      </c>
      <c r="Q258" s="1" t="n">
        <v>300</v>
      </c>
      <c r="R258" s="1" t="n">
        <f aca="false">AVERAGE(O258:Q258)</f>
        <v>300</v>
      </c>
      <c r="S258" s="42" t="n">
        <v>0.67</v>
      </c>
      <c r="T258" s="42" t="n">
        <v>1.43</v>
      </c>
      <c r="U258" s="1" t="n">
        <v>36</v>
      </c>
      <c r="V258" s="1" t="s">
        <v>358</v>
      </c>
      <c r="W258" s="1" t="s">
        <v>425</v>
      </c>
    </row>
    <row r="259" customFormat="false" ht="13.8" hidden="false" customHeight="false" outlineLevel="0" collapsed="false">
      <c r="A259" s="1" t="s">
        <v>91</v>
      </c>
      <c r="B259" s="41" t="n">
        <v>42182</v>
      </c>
      <c r="C259" s="1" t="s">
        <v>19</v>
      </c>
      <c r="D259" s="1" t="s">
        <v>19</v>
      </c>
      <c r="E259" s="1" t="s">
        <v>19</v>
      </c>
      <c r="F259" s="23" t="s">
        <v>20</v>
      </c>
      <c r="G259" s="38" t="n">
        <v>6</v>
      </c>
      <c r="H259" s="38" t="n">
        <v>5</v>
      </c>
      <c r="I259" s="38" t="n">
        <v>3</v>
      </c>
      <c r="J259" s="1" t="s">
        <v>349</v>
      </c>
      <c r="K259" s="1" t="n">
        <v>30</v>
      </c>
      <c r="L259" s="1" t="n">
        <v>50</v>
      </c>
      <c r="M259" s="1" t="n">
        <v>45</v>
      </c>
      <c r="N259" s="1" t="n">
        <v>50</v>
      </c>
      <c r="O259" s="1" t="n">
        <v>300</v>
      </c>
      <c r="P259" s="1" t="n">
        <v>300</v>
      </c>
      <c r="Q259" s="1" t="n">
        <v>300</v>
      </c>
      <c r="R259" s="1" t="n">
        <f aca="false">AVERAGE(O259:Q259)</f>
        <v>300</v>
      </c>
      <c r="S259" s="42" t="n">
        <v>0.78</v>
      </c>
      <c r="T259" s="42" t="n">
        <v>1.87</v>
      </c>
      <c r="U259" s="1" t="n">
        <v>36</v>
      </c>
      <c r="V259" s="1" t="s">
        <v>358</v>
      </c>
      <c r="W259" s="1" t="s">
        <v>425</v>
      </c>
    </row>
    <row r="260" customFormat="false" ht="13.8" hidden="false" customHeight="false" outlineLevel="0" collapsed="false">
      <c r="A260" s="1" t="s">
        <v>91</v>
      </c>
      <c r="B260" s="41" t="n">
        <v>42182</v>
      </c>
      <c r="C260" s="1" t="s">
        <v>19</v>
      </c>
      <c r="D260" s="1" t="s">
        <v>19</v>
      </c>
      <c r="E260" s="1" t="s">
        <v>19</v>
      </c>
      <c r="F260" s="23" t="s">
        <v>20</v>
      </c>
      <c r="G260" s="38" t="n">
        <v>6</v>
      </c>
      <c r="H260" s="38" t="n">
        <v>5</v>
      </c>
      <c r="I260" s="38" t="n">
        <v>4</v>
      </c>
      <c r="J260" s="1" t="s">
        <v>495</v>
      </c>
      <c r="K260" s="1" t="n">
        <v>50</v>
      </c>
      <c r="L260" s="1" t="n">
        <v>94</v>
      </c>
      <c r="M260" s="1" t="n">
        <v>60</v>
      </c>
      <c r="N260" s="1" t="n">
        <v>65</v>
      </c>
      <c r="O260" s="1" t="n">
        <v>300</v>
      </c>
      <c r="P260" s="1" t="n">
        <v>300</v>
      </c>
      <c r="Q260" s="1" t="n">
        <v>300</v>
      </c>
      <c r="R260" s="1" t="n">
        <f aca="false">AVERAGE(O260:Q260)</f>
        <v>300</v>
      </c>
      <c r="S260" s="42" t="n">
        <v>0.72</v>
      </c>
      <c r="T260" s="42" t="n">
        <v>2.71</v>
      </c>
      <c r="U260" s="1" t="n">
        <v>36</v>
      </c>
      <c r="V260" s="1" t="s">
        <v>358</v>
      </c>
      <c r="W260" s="1" t="s">
        <v>425</v>
      </c>
    </row>
    <row r="261" customFormat="false" ht="13.8" hidden="false" customHeight="false" outlineLevel="0" collapsed="false">
      <c r="A261" s="1" t="s">
        <v>91</v>
      </c>
      <c r="B261" s="41" t="n">
        <v>42182</v>
      </c>
      <c r="C261" s="1" t="s">
        <v>19</v>
      </c>
      <c r="D261" s="1" t="s">
        <v>19</v>
      </c>
      <c r="E261" s="1" t="s">
        <v>19</v>
      </c>
      <c r="F261" s="23" t="s">
        <v>20</v>
      </c>
      <c r="G261" s="38" t="n">
        <v>6</v>
      </c>
      <c r="H261" s="38" t="n">
        <v>5</v>
      </c>
      <c r="I261" s="38" t="n">
        <v>5</v>
      </c>
      <c r="J261" s="1" t="s">
        <v>496</v>
      </c>
      <c r="K261" s="1" t="n">
        <v>94</v>
      </c>
      <c r="L261" s="1" t="n">
        <v>178</v>
      </c>
      <c r="M261" s="1" t="n">
        <v>110</v>
      </c>
      <c r="N261" s="1" t="n">
        <v>115</v>
      </c>
      <c r="O261" s="1" t="n">
        <v>300</v>
      </c>
      <c r="P261" s="1" t="n">
        <v>300</v>
      </c>
      <c r="Q261" s="1" t="n">
        <v>300</v>
      </c>
      <c r="R261" s="1" t="n">
        <f aca="false">AVERAGE(O261:Q261)</f>
        <v>300</v>
      </c>
      <c r="S261" s="42" t="n">
        <v>0.83</v>
      </c>
      <c r="T261" s="42" t="n">
        <v>0.89</v>
      </c>
      <c r="U261" s="1" t="n">
        <v>36</v>
      </c>
      <c r="V261" s="1" t="s">
        <v>358</v>
      </c>
      <c r="W261" s="1" t="s">
        <v>425</v>
      </c>
    </row>
    <row r="262" customFormat="false" ht="13.8" hidden="false" customHeight="false" outlineLevel="0" collapsed="false">
      <c r="A262" s="1" t="s">
        <v>91</v>
      </c>
      <c r="B262" s="41" t="n">
        <v>43445</v>
      </c>
      <c r="C262" s="1" t="s">
        <v>19</v>
      </c>
      <c r="D262" s="1" t="s">
        <v>19</v>
      </c>
      <c r="E262" s="1" t="s">
        <v>19</v>
      </c>
      <c r="F262" s="23" t="s">
        <v>20</v>
      </c>
      <c r="G262" s="38" t="n">
        <v>7</v>
      </c>
      <c r="H262" s="38" t="n">
        <v>1</v>
      </c>
      <c r="I262" s="38" t="n">
        <v>1</v>
      </c>
      <c r="J262" s="1" t="s">
        <v>347</v>
      </c>
      <c r="K262" s="1" t="n">
        <v>0</v>
      </c>
      <c r="L262" s="1" t="n">
        <v>15</v>
      </c>
      <c r="M262" s="1" t="n">
        <v>4</v>
      </c>
      <c r="N262" s="1" t="n">
        <v>9</v>
      </c>
      <c r="O262" s="1" t="n">
        <v>300</v>
      </c>
      <c r="P262" s="1" t="n">
        <v>300</v>
      </c>
      <c r="Q262" s="1" t="n">
        <v>300</v>
      </c>
      <c r="R262" s="1" t="n">
        <f aca="false">AVERAGE(O262:Q262)</f>
        <v>300</v>
      </c>
      <c r="S262" s="30" t="n">
        <v>0.442582274806288</v>
      </c>
      <c r="T262" s="40" t="n">
        <v>5.12</v>
      </c>
      <c r="U262" s="1" t="s">
        <v>205</v>
      </c>
      <c r="V262" s="1" t="s">
        <v>497</v>
      </c>
      <c r="W262" s="1" t="s">
        <v>438</v>
      </c>
    </row>
    <row r="263" customFormat="false" ht="13.8" hidden="false" customHeight="false" outlineLevel="0" collapsed="false">
      <c r="A263" s="1" t="s">
        <v>91</v>
      </c>
      <c r="B263" s="41" t="n">
        <v>43445</v>
      </c>
      <c r="C263" s="1" t="s">
        <v>19</v>
      </c>
      <c r="D263" s="1" t="s">
        <v>19</v>
      </c>
      <c r="E263" s="1" t="s">
        <v>19</v>
      </c>
      <c r="F263" s="23" t="s">
        <v>20</v>
      </c>
      <c r="G263" s="38" t="n">
        <v>7</v>
      </c>
      <c r="H263" s="38" t="n">
        <v>1</v>
      </c>
      <c r="I263" s="38" t="n">
        <v>2</v>
      </c>
      <c r="J263" s="1" t="s">
        <v>348</v>
      </c>
      <c r="K263" s="1" t="n">
        <v>15</v>
      </c>
      <c r="L263" s="1" t="n">
        <v>30</v>
      </c>
      <c r="M263" s="1" t="n">
        <v>25</v>
      </c>
      <c r="N263" s="1" t="n">
        <v>30</v>
      </c>
      <c r="O263" s="1" t="n">
        <v>300</v>
      </c>
      <c r="P263" s="1" t="n">
        <v>300</v>
      </c>
      <c r="Q263" s="1" t="n">
        <v>300</v>
      </c>
      <c r="R263" s="1" t="n">
        <f aca="false">AVERAGE(O263:Q263)</f>
        <v>300</v>
      </c>
      <c r="S263" s="30" t="n">
        <v>0.643354262521551</v>
      </c>
      <c r="T263" s="40" t="n">
        <v>1.67</v>
      </c>
      <c r="U263" s="1" t="s">
        <v>205</v>
      </c>
      <c r="V263" s="1" t="s">
        <v>416</v>
      </c>
      <c r="W263" s="1" t="s">
        <v>439</v>
      </c>
    </row>
    <row r="264" customFormat="false" ht="13.8" hidden="false" customHeight="false" outlineLevel="0" collapsed="false">
      <c r="A264" s="1" t="s">
        <v>91</v>
      </c>
      <c r="B264" s="41" t="n">
        <v>43445</v>
      </c>
      <c r="C264" s="1" t="s">
        <v>19</v>
      </c>
      <c r="D264" s="1" t="s">
        <v>19</v>
      </c>
      <c r="E264" s="1" t="s">
        <v>19</v>
      </c>
      <c r="F264" s="23" t="s">
        <v>20</v>
      </c>
      <c r="G264" s="38" t="n">
        <v>7</v>
      </c>
      <c r="H264" s="38" t="n">
        <v>1</v>
      </c>
      <c r="I264" s="38" t="n">
        <v>3</v>
      </c>
      <c r="J264" s="1" t="s">
        <v>349</v>
      </c>
      <c r="K264" s="1" t="n">
        <v>30</v>
      </c>
      <c r="L264" s="1" t="n">
        <v>50</v>
      </c>
      <c r="M264" s="1" t="n">
        <v>44</v>
      </c>
      <c r="N264" s="1" t="n">
        <v>49</v>
      </c>
      <c r="O264" s="1" t="n">
        <v>300</v>
      </c>
      <c r="P264" s="1" t="n">
        <v>300</v>
      </c>
      <c r="Q264" s="1" t="n">
        <v>300</v>
      </c>
      <c r="R264" s="1" t="n">
        <f aca="false">AVERAGE(O264:Q264)</f>
        <v>300</v>
      </c>
      <c r="S264" s="30" t="n">
        <v>0.615153585001797</v>
      </c>
      <c r="T264" s="40" t="n">
        <v>1.7</v>
      </c>
      <c r="U264" s="1" t="s">
        <v>205</v>
      </c>
      <c r="V264" s="1" t="s">
        <v>416</v>
      </c>
      <c r="W264" s="1" t="s">
        <v>439</v>
      </c>
    </row>
    <row r="265" customFormat="false" ht="13.8" hidden="false" customHeight="false" outlineLevel="0" collapsed="false">
      <c r="A265" s="1" t="s">
        <v>91</v>
      </c>
      <c r="B265" s="41" t="n">
        <v>43445</v>
      </c>
      <c r="C265" s="1" t="s">
        <v>19</v>
      </c>
      <c r="D265" s="1" t="s">
        <v>19</v>
      </c>
      <c r="E265" s="1" t="s">
        <v>19</v>
      </c>
      <c r="F265" s="23" t="s">
        <v>20</v>
      </c>
      <c r="G265" s="38" t="n">
        <v>7</v>
      </c>
      <c r="H265" s="38" t="n">
        <v>1</v>
      </c>
      <c r="I265" s="38" t="n">
        <v>4</v>
      </c>
      <c r="J265" s="1" t="s">
        <v>419</v>
      </c>
      <c r="K265" s="1" t="n">
        <v>50</v>
      </c>
      <c r="L265" s="1" t="n">
        <v>103</v>
      </c>
      <c r="M265" s="1" t="n">
        <v>70</v>
      </c>
      <c r="N265" s="1" t="n">
        <v>75</v>
      </c>
      <c r="O265" s="1" t="n">
        <v>300</v>
      </c>
      <c r="P265" s="1" t="n">
        <v>300</v>
      </c>
      <c r="Q265" s="1" t="n">
        <v>300</v>
      </c>
      <c r="R265" s="1" t="n">
        <f aca="false">AVERAGE(O265:Q265)</f>
        <v>300</v>
      </c>
      <c r="S265" s="30" t="n">
        <v>0.653666450569819</v>
      </c>
      <c r="T265" s="40" t="n">
        <v>1.37</v>
      </c>
      <c r="U265" s="1" t="s">
        <v>205</v>
      </c>
      <c r="V265" s="1" t="s">
        <v>416</v>
      </c>
      <c r="W265" s="1" t="s">
        <v>439</v>
      </c>
    </row>
    <row r="266" customFormat="false" ht="13.8" hidden="false" customHeight="false" outlineLevel="0" collapsed="false">
      <c r="A266" s="1" t="s">
        <v>91</v>
      </c>
      <c r="B266" s="41" t="n">
        <v>43445</v>
      </c>
      <c r="C266" s="1" t="s">
        <v>19</v>
      </c>
      <c r="D266" s="1" t="s">
        <v>19</v>
      </c>
      <c r="E266" s="1" t="s">
        <v>19</v>
      </c>
      <c r="F266" s="23" t="s">
        <v>20</v>
      </c>
      <c r="G266" s="38" t="n">
        <v>7</v>
      </c>
      <c r="H266" s="38" t="n">
        <v>1</v>
      </c>
      <c r="I266" s="38" t="n">
        <v>5</v>
      </c>
      <c r="J266" s="1" t="s">
        <v>498</v>
      </c>
      <c r="K266" s="1" t="n">
        <v>103</v>
      </c>
      <c r="L266" s="1" t="n">
        <v>203</v>
      </c>
      <c r="M266" s="1" t="n">
        <v>155</v>
      </c>
      <c r="N266" s="1" t="n">
        <v>160</v>
      </c>
      <c r="O266" s="1" t="n">
        <v>300</v>
      </c>
      <c r="P266" s="1" t="n">
        <v>300</v>
      </c>
      <c r="Q266" s="1" t="n">
        <v>300</v>
      </c>
      <c r="R266" s="1" t="n">
        <f aca="false">AVERAGE(O266:Q266)</f>
        <v>300</v>
      </c>
      <c r="S266" s="30" t="n">
        <v>0.856542966458198</v>
      </c>
      <c r="T266" s="40" t="n">
        <v>0.96</v>
      </c>
      <c r="U266" s="1" t="s">
        <v>205</v>
      </c>
      <c r="V266" s="1" t="s">
        <v>416</v>
      </c>
      <c r="W266" s="1" t="s">
        <v>439</v>
      </c>
    </row>
    <row r="267" customFormat="false" ht="13.8" hidden="false" customHeight="false" outlineLevel="0" collapsed="false">
      <c r="A267" s="1" t="s">
        <v>91</v>
      </c>
      <c r="B267" s="41" t="n">
        <v>42183</v>
      </c>
      <c r="C267" s="1" t="s">
        <v>19</v>
      </c>
      <c r="D267" s="1" t="s">
        <v>19</v>
      </c>
      <c r="E267" s="1" t="s">
        <v>19</v>
      </c>
      <c r="F267" s="23" t="s">
        <v>20</v>
      </c>
      <c r="G267" s="38" t="n">
        <v>7</v>
      </c>
      <c r="H267" s="38" t="n">
        <v>2</v>
      </c>
      <c r="I267" s="38" t="n">
        <v>1</v>
      </c>
      <c r="J267" s="1" t="s">
        <v>347</v>
      </c>
      <c r="K267" s="1" t="n">
        <v>0</v>
      </c>
      <c r="L267" s="1" t="n">
        <v>15</v>
      </c>
      <c r="M267" s="1" t="n">
        <v>11</v>
      </c>
      <c r="N267" s="1" t="n">
        <v>15</v>
      </c>
      <c r="O267" s="1" t="n">
        <v>300</v>
      </c>
      <c r="P267" s="1" t="n">
        <v>300</v>
      </c>
      <c r="Q267" s="1" t="n">
        <v>300</v>
      </c>
      <c r="R267" s="1" t="n">
        <f aca="false">AVERAGE(O267:Q267)</f>
        <v>300</v>
      </c>
      <c r="S267" s="42" t="n">
        <v>0.41</v>
      </c>
      <c r="T267" s="42" t="n">
        <v>4.25</v>
      </c>
      <c r="U267" s="1" t="n">
        <v>38</v>
      </c>
      <c r="V267" s="1" t="s">
        <v>499</v>
      </c>
      <c r="W267" s="1" t="s">
        <v>500</v>
      </c>
    </row>
    <row r="268" customFormat="false" ht="13.8" hidden="false" customHeight="false" outlineLevel="0" collapsed="false">
      <c r="A268" s="1" t="s">
        <v>91</v>
      </c>
      <c r="B268" s="41" t="n">
        <v>42183</v>
      </c>
      <c r="C268" s="1" t="s">
        <v>19</v>
      </c>
      <c r="D268" s="1" t="s">
        <v>19</v>
      </c>
      <c r="E268" s="1" t="s">
        <v>19</v>
      </c>
      <c r="F268" s="23" t="s">
        <v>20</v>
      </c>
      <c r="G268" s="38" t="n">
        <v>7</v>
      </c>
      <c r="H268" s="38" t="n">
        <v>2</v>
      </c>
      <c r="I268" s="38" t="n">
        <v>2</v>
      </c>
      <c r="J268" s="1" t="s">
        <v>348</v>
      </c>
      <c r="K268" s="1" t="n">
        <v>15</v>
      </c>
      <c r="L268" s="1" t="n">
        <v>30</v>
      </c>
      <c r="M268" s="1" t="n">
        <v>25</v>
      </c>
      <c r="N268" s="1" t="n">
        <v>30</v>
      </c>
      <c r="O268" s="1" t="n">
        <v>300</v>
      </c>
      <c r="P268" s="1" t="n">
        <v>300</v>
      </c>
      <c r="Q268" s="1" t="n">
        <v>300</v>
      </c>
      <c r="R268" s="1" t="n">
        <f aca="false">AVERAGE(O268:Q268)</f>
        <v>300</v>
      </c>
      <c r="S268" s="42" t="n">
        <v>0.63</v>
      </c>
      <c r="T268" s="42" t="n">
        <v>1.76</v>
      </c>
      <c r="U268" s="1" t="n">
        <v>38</v>
      </c>
      <c r="V268" s="1" t="s">
        <v>358</v>
      </c>
      <c r="W268" s="1" t="s">
        <v>501</v>
      </c>
    </row>
    <row r="269" customFormat="false" ht="13.8" hidden="false" customHeight="false" outlineLevel="0" collapsed="false">
      <c r="A269" s="1" t="s">
        <v>91</v>
      </c>
      <c r="B269" s="41" t="n">
        <v>42183</v>
      </c>
      <c r="C269" s="1" t="s">
        <v>19</v>
      </c>
      <c r="D269" s="1" t="s">
        <v>19</v>
      </c>
      <c r="E269" s="1" t="s">
        <v>19</v>
      </c>
      <c r="F269" s="23" t="s">
        <v>20</v>
      </c>
      <c r="G269" s="38" t="n">
        <v>7</v>
      </c>
      <c r="H269" s="38" t="n">
        <v>2</v>
      </c>
      <c r="I269" s="38" t="n">
        <v>3</v>
      </c>
      <c r="J269" s="1" t="s">
        <v>349</v>
      </c>
      <c r="K269" s="1" t="n">
        <v>30</v>
      </c>
      <c r="L269" s="1" t="n">
        <v>50</v>
      </c>
      <c r="M269" s="1" t="n">
        <v>40</v>
      </c>
      <c r="N269" s="1" t="n">
        <v>45</v>
      </c>
      <c r="O269" s="1" t="n">
        <v>300</v>
      </c>
      <c r="P269" s="1" t="n">
        <v>300</v>
      </c>
      <c r="Q269" s="1" t="n">
        <v>300</v>
      </c>
      <c r="R269" s="1" t="n">
        <f aca="false">AVERAGE(O269:Q269)</f>
        <v>300</v>
      </c>
      <c r="S269" s="42" t="n">
        <v>0.57</v>
      </c>
      <c r="T269" s="42" t="n">
        <v>1.35</v>
      </c>
      <c r="U269" s="1" t="n">
        <v>38</v>
      </c>
      <c r="V269" s="1" t="s">
        <v>358</v>
      </c>
      <c r="W269" s="1" t="s">
        <v>501</v>
      </c>
    </row>
    <row r="270" customFormat="false" ht="13.8" hidden="false" customHeight="false" outlineLevel="0" collapsed="false">
      <c r="A270" s="1" t="s">
        <v>91</v>
      </c>
      <c r="B270" s="41" t="n">
        <v>42183</v>
      </c>
      <c r="C270" s="1" t="s">
        <v>19</v>
      </c>
      <c r="D270" s="1" t="s">
        <v>19</v>
      </c>
      <c r="E270" s="1" t="s">
        <v>19</v>
      </c>
      <c r="F270" s="23" t="s">
        <v>20</v>
      </c>
      <c r="G270" s="38" t="n">
        <v>7</v>
      </c>
      <c r="H270" s="38" t="n">
        <v>2</v>
      </c>
      <c r="I270" s="38" t="n">
        <v>4</v>
      </c>
      <c r="J270" s="1" t="s">
        <v>370</v>
      </c>
      <c r="K270" s="1" t="n">
        <v>50</v>
      </c>
      <c r="L270" s="1" t="n">
        <v>96</v>
      </c>
      <c r="M270" s="1" t="n">
        <v>55</v>
      </c>
      <c r="N270" s="1" t="n">
        <v>60</v>
      </c>
      <c r="O270" s="1" t="n">
        <v>300</v>
      </c>
      <c r="P270" s="1" t="n">
        <v>300</v>
      </c>
      <c r="Q270" s="1" t="n">
        <v>300</v>
      </c>
      <c r="R270" s="1" t="n">
        <f aca="false">AVERAGE(O270:Q270)</f>
        <v>300</v>
      </c>
      <c r="S270" s="42" t="n">
        <v>0.64</v>
      </c>
      <c r="T270" s="42" t="n">
        <v>1.38</v>
      </c>
      <c r="U270" s="1" t="n">
        <v>38</v>
      </c>
      <c r="V270" s="1" t="s">
        <v>358</v>
      </c>
      <c r="W270" s="1" t="s">
        <v>502</v>
      </c>
    </row>
    <row r="271" customFormat="false" ht="13.8" hidden="false" customHeight="false" outlineLevel="0" collapsed="false">
      <c r="A271" s="1" t="s">
        <v>91</v>
      </c>
      <c r="B271" s="41" t="n">
        <v>42183</v>
      </c>
      <c r="C271" s="1" t="s">
        <v>19</v>
      </c>
      <c r="D271" s="1" t="s">
        <v>19</v>
      </c>
      <c r="E271" s="1" t="s">
        <v>19</v>
      </c>
      <c r="F271" s="23" t="s">
        <v>20</v>
      </c>
      <c r="G271" s="38" t="n">
        <v>7</v>
      </c>
      <c r="H271" s="38" t="n">
        <v>2</v>
      </c>
      <c r="I271" s="38" t="n">
        <v>5</v>
      </c>
      <c r="J271" s="1" t="s">
        <v>503</v>
      </c>
      <c r="K271" s="1" t="n">
        <v>96</v>
      </c>
      <c r="L271" s="1" t="n">
        <v>179</v>
      </c>
      <c r="M271" s="1" t="n">
        <v>125</v>
      </c>
      <c r="N271" s="1" t="n">
        <v>130</v>
      </c>
      <c r="O271" s="1" t="n">
        <v>300</v>
      </c>
      <c r="P271" s="1" t="n">
        <v>300</v>
      </c>
      <c r="Q271" s="1" t="n">
        <v>300</v>
      </c>
      <c r="R271" s="1" t="n">
        <f aca="false">AVERAGE(O271:Q271)</f>
        <v>300</v>
      </c>
      <c r="S271" s="42" t="n">
        <v>0.73</v>
      </c>
      <c r="T271" s="42" t="n">
        <v>0.89</v>
      </c>
      <c r="U271" s="1" t="n">
        <v>38</v>
      </c>
      <c r="V271" s="1" t="s">
        <v>358</v>
      </c>
      <c r="W271" s="1" t="s">
        <v>502</v>
      </c>
    </row>
    <row r="272" customFormat="false" ht="13.8" hidden="false" customHeight="false" outlineLevel="0" collapsed="false">
      <c r="A272" s="1" t="s">
        <v>91</v>
      </c>
      <c r="B272" s="41" t="n">
        <v>43445</v>
      </c>
      <c r="C272" s="1" t="s">
        <v>19</v>
      </c>
      <c r="D272" s="1" t="s">
        <v>19</v>
      </c>
      <c r="E272" s="1" t="s">
        <v>19</v>
      </c>
      <c r="F272" s="23" t="s">
        <v>20</v>
      </c>
      <c r="G272" s="38" t="n">
        <v>7</v>
      </c>
      <c r="H272" s="38" t="n">
        <v>3</v>
      </c>
      <c r="I272" s="38" t="n">
        <v>1</v>
      </c>
      <c r="J272" s="1" t="s">
        <v>347</v>
      </c>
      <c r="K272" s="1" t="n">
        <v>0</v>
      </c>
      <c r="L272" s="1" t="n">
        <v>15</v>
      </c>
      <c r="M272" s="1" t="n">
        <v>10</v>
      </c>
      <c r="N272" s="1" t="n">
        <v>15</v>
      </c>
      <c r="O272" s="1" t="n">
        <v>300</v>
      </c>
      <c r="P272" s="1" t="n">
        <v>300</v>
      </c>
      <c r="Q272" s="1" t="n">
        <v>300</v>
      </c>
      <c r="R272" s="1" t="n">
        <f aca="false">AVERAGE(O272:Q272)</f>
        <v>300</v>
      </c>
      <c r="S272" s="30" t="n">
        <v>0.432690992392644</v>
      </c>
      <c r="T272" s="40" t="n">
        <v>7.83</v>
      </c>
      <c r="U272" s="1" t="s">
        <v>205</v>
      </c>
      <c r="V272" s="1" t="s">
        <v>497</v>
      </c>
      <c r="W272" s="1" t="s">
        <v>438</v>
      </c>
    </row>
    <row r="273" customFormat="false" ht="13.8" hidden="false" customHeight="false" outlineLevel="0" collapsed="false">
      <c r="A273" s="1" t="s">
        <v>91</v>
      </c>
      <c r="B273" s="41" t="n">
        <v>43445</v>
      </c>
      <c r="C273" s="1" t="s">
        <v>19</v>
      </c>
      <c r="D273" s="1" t="s">
        <v>19</v>
      </c>
      <c r="E273" s="1" t="s">
        <v>19</v>
      </c>
      <c r="F273" s="23" t="s">
        <v>20</v>
      </c>
      <c r="G273" s="38" t="n">
        <v>7</v>
      </c>
      <c r="H273" s="38" t="n">
        <v>3</v>
      </c>
      <c r="I273" s="38" t="n">
        <v>2</v>
      </c>
      <c r="J273" s="1" t="s">
        <v>348</v>
      </c>
      <c r="K273" s="1" t="n">
        <v>15</v>
      </c>
      <c r="L273" s="1" t="n">
        <v>30</v>
      </c>
      <c r="M273" s="1" t="n">
        <v>25</v>
      </c>
      <c r="N273" s="1" t="n">
        <v>30</v>
      </c>
      <c r="O273" s="1" t="n">
        <v>300</v>
      </c>
      <c r="P273" s="1" t="n">
        <v>300</v>
      </c>
      <c r="Q273" s="1" t="n">
        <v>300</v>
      </c>
      <c r="R273" s="1" t="n">
        <f aca="false">AVERAGE(O273:Q273)</f>
        <v>300</v>
      </c>
      <c r="S273" s="30" t="n">
        <v>0.588846982837849</v>
      </c>
      <c r="T273" s="40" t="n">
        <v>2.14</v>
      </c>
      <c r="U273" s="1" t="s">
        <v>205</v>
      </c>
      <c r="V273" s="1" t="s">
        <v>416</v>
      </c>
      <c r="W273" s="1" t="s">
        <v>439</v>
      </c>
    </row>
    <row r="274" customFormat="false" ht="13.8" hidden="false" customHeight="false" outlineLevel="0" collapsed="false">
      <c r="A274" s="1" t="s">
        <v>91</v>
      </c>
      <c r="B274" s="41" t="n">
        <v>43445</v>
      </c>
      <c r="C274" s="1" t="s">
        <v>19</v>
      </c>
      <c r="D274" s="1" t="s">
        <v>19</v>
      </c>
      <c r="E274" s="1" t="s">
        <v>19</v>
      </c>
      <c r="F274" s="23" t="s">
        <v>20</v>
      </c>
      <c r="G274" s="38" t="n">
        <v>7</v>
      </c>
      <c r="H274" s="38" t="n">
        <v>3</v>
      </c>
      <c r="I274" s="38" t="n">
        <v>3</v>
      </c>
      <c r="J274" s="1" t="s">
        <v>349</v>
      </c>
      <c r="K274" s="1" t="n">
        <v>30</v>
      </c>
      <c r="L274" s="1" t="n">
        <v>50</v>
      </c>
      <c r="M274" s="1" t="n">
        <v>45</v>
      </c>
      <c r="N274" s="1" t="n">
        <v>50</v>
      </c>
      <c r="O274" s="1" t="n">
        <v>300</v>
      </c>
      <c r="P274" s="1" t="n">
        <v>300</v>
      </c>
      <c r="Q274" s="1" t="n">
        <v>300</v>
      </c>
      <c r="R274" s="1" t="n">
        <f aca="false">AVERAGE(O274:Q274)</f>
        <v>300</v>
      </c>
      <c r="S274" s="30" t="n">
        <v>0.689548655921446</v>
      </c>
      <c r="T274" s="40" t="n">
        <v>1.1</v>
      </c>
      <c r="U274" s="1" t="s">
        <v>205</v>
      </c>
      <c r="V274" s="1" t="s">
        <v>416</v>
      </c>
      <c r="W274" s="1" t="s">
        <v>439</v>
      </c>
    </row>
    <row r="275" customFormat="false" ht="13.8" hidden="false" customHeight="false" outlineLevel="0" collapsed="false">
      <c r="A275" s="1" t="s">
        <v>91</v>
      </c>
      <c r="B275" s="41" t="n">
        <v>43445</v>
      </c>
      <c r="C275" s="1" t="s">
        <v>19</v>
      </c>
      <c r="D275" s="1" t="s">
        <v>19</v>
      </c>
      <c r="E275" s="1" t="s">
        <v>19</v>
      </c>
      <c r="F275" s="23" t="s">
        <v>20</v>
      </c>
      <c r="G275" s="38" t="n">
        <v>7</v>
      </c>
      <c r="H275" s="38" t="n">
        <v>3</v>
      </c>
      <c r="I275" s="38" t="n">
        <v>4</v>
      </c>
      <c r="J275" s="1" t="s">
        <v>350</v>
      </c>
      <c r="K275" s="1" t="n">
        <v>55</v>
      </c>
      <c r="L275" s="1" t="n">
        <v>60</v>
      </c>
      <c r="M275" s="1" t="n">
        <v>55</v>
      </c>
      <c r="N275" s="1" t="n">
        <v>60</v>
      </c>
      <c r="O275" s="1" t="n">
        <v>300</v>
      </c>
      <c r="P275" s="1" t="n">
        <v>300</v>
      </c>
      <c r="Q275" s="1" t="n">
        <v>300</v>
      </c>
      <c r="R275" s="1" t="n">
        <f aca="false">AVERAGE(O275:Q275)</f>
        <v>300</v>
      </c>
      <c r="S275" s="30" t="n">
        <v>0.644090847382141</v>
      </c>
      <c r="T275" s="40" t="n">
        <v>1.28</v>
      </c>
      <c r="U275" s="1" t="s">
        <v>205</v>
      </c>
      <c r="V275" s="1" t="s">
        <v>416</v>
      </c>
      <c r="W275" s="1" t="s">
        <v>439</v>
      </c>
    </row>
    <row r="276" customFormat="false" ht="13.8" hidden="false" customHeight="false" outlineLevel="0" collapsed="false">
      <c r="A276" s="1" t="s">
        <v>91</v>
      </c>
      <c r="B276" s="41" t="n">
        <v>43445</v>
      </c>
      <c r="C276" s="1" t="s">
        <v>19</v>
      </c>
      <c r="D276" s="1" t="s">
        <v>19</v>
      </c>
      <c r="E276" s="1" t="s">
        <v>19</v>
      </c>
      <c r="F276" s="23" t="s">
        <v>20</v>
      </c>
      <c r="G276" s="38" t="n">
        <v>7</v>
      </c>
      <c r="H276" s="38" t="n">
        <v>3</v>
      </c>
      <c r="I276" s="38" t="n">
        <v>5</v>
      </c>
      <c r="J276" s="1" t="s">
        <v>504</v>
      </c>
      <c r="K276" s="1" t="n">
        <v>141</v>
      </c>
      <c r="L276" s="1" t="n">
        <v>146</v>
      </c>
      <c r="M276" s="1" t="n">
        <v>141</v>
      </c>
      <c r="N276" s="1" t="n">
        <v>146</v>
      </c>
      <c r="O276" s="1" t="n">
        <v>300</v>
      </c>
      <c r="P276" s="1" t="n">
        <v>300</v>
      </c>
      <c r="Q276" s="1" t="n">
        <v>300</v>
      </c>
      <c r="R276" s="1" t="n">
        <f aca="false">AVERAGE(O276:Q276)</f>
        <v>300</v>
      </c>
      <c r="S276" s="30" t="n">
        <v>0.810769478692926</v>
      </c>
      <c r="T276" s="40" t="n">
        <v>0.88</v>
      </c>
      <c r="U276" s="1" t="s">
        <v>205</v>
      </c>
      <c r="V276" s="1" t="s">
        <v>416</v>
      </c>
      <c r="W276" s="1" t="s">
        <v>439</v>
      </c>
    </row>
    <row r="277" customFormat="false" ht="13.8" hidden="false" customHeight="false" outlineLevel="0" collapsed="false">
      <c r="A277" s="1" t="s">
        <v>91</v>
      </c>
      <c r="B277" s="41" t="n">
        <v>42183</v>
      </c>
      <c r="C277" s="1" t="s">
        <v>19</v>
      </c>
      <c r="D277" s="1" t="s">
        <v>19</v>
      </c>
      <c r="E277" s="1" t="s">
        <v>19</v>
      </c>
      <c r="F277" s="23" t="s">
        <v>20</v>
      </c>
      <c r="G277" s="38" t="n">
        <v>7</v>
      </c>
      <c r="H277" s="38" t="n">
        <v>4</v>
      </c>
      <c r="I277" s="38" t="n">
        <v>1</v>
      </c>
      <c r="J277" s="1" t="s">
        <v>347</v>
      </c>
      <c r="K277" s="1" t="n">
        <v>0</v>
      </c>
      <c r="L277" s="1" t="n">
        <v>15</v>
      </c>
      <c r="M277" s="1" t="n">
        <v>10</v>
      </c>
      <c r="N277" s="1" t="n">
        <v>15</v>
      </c>
      <c r="O277" s="1" t="n">
        <v>300</v>
      </c>
      <c r="P277" s="1" t="n">
        <v>300</v>
      </c>
      <c r="Q277" s="1" t="n">
        <v>300</v>
      </c>
      <c r="R277" s="1" t="n">
        <f aca="false">AVERAGE(O277:Q277)</f>
        <v>300</v>
      </c>
      <c r="S277" s="42" t="n">
        <v>0.43</v>
      </c>
      <c r="T277" s="42" t="n">
        <v>6.99</v>
      </c>
      <c r="U277" s="1" t="n">
        <v>51</v>
      </c>
      <c r="V277" s="1" t="s">
        <v>505</v>
      </c>
      <c r="W277" s="1" t="s">
        <v>506</v>
      </c>
    </row>
    <row r="278" customFormat="false" ht="13.8" hidden="false" customHeight="false" outlineLevel="0" collapsed="false">
      <c r="A278" s="1" t="s">
        <v>91</v>
      </c>
      <c r="B278" s="41" t="n">
        <v>42183</v>
      </c>
      <c r="C278" s="1" t="s">
        <v>19</v>
      </c>
      <c r="D278" s="1" t="s">
        <v>19</v>
      </c>
      <c r="E278" s="1" t="s">
        <v>19</v>
      </c>
      <c r="F278" s="23" t="s">
        <v>20</v>
      </c>
      <c r="G278" s="38" t="n">
        <v>7</v>
      </c>
      <c r="H278" s="38" t="n">
        <v>4</v>
      </c>
      <c r="I278" s="38" t="n">
        <v>2</v>
      </c>
      <c r="J278" s="1" t="s">
        <v>348</v>
      </c>
      <c r="K278" s="1" t="n">
        <v>15</v>
      </c>
      <c r="L278" s="1" t="n">
        <v>30</v>
      </c>
      <c r="M278" s="1" t="n">
        <v>18</v>
      </c>
      <c r="N278" s="1" t="n">
        <v>23</v>
      </c>
      <c r="O278" s="1" t="n">
        <v>300</v>
      </c>
      <c r="P278" s="1" t="n">
        <v>300</v>
      </c>
      <c r="Q278" s="1" t="n">
        <v>300</v>
      </c>
      <c r="R278" s="1" t="n">
        <f aca="false">AVERAGE(O278:Q278)</f>
        <v>300</v>
      </c>
      <c r="S278" s="42" t="n">
        <v>0.46</v>
      </c>
      <c r="T278" s="42" t="n">
        <v>5.3</v>
      </c>
      <c r="U278" s="1" t="n">
        <v>51</v>
      </c>
      <c r="V278" s="1" t="s">
        <v>505</v>
      </c>
      <c r="W278" s="1" t="s">
        <v>506</v>
      </c>
    </row>
    <row r="279" customFormat="false" ht="13.8" hidden="false" customHeight="false" outlineLevel="0" collapsed="false">
      <c r="A279" s="1" t="s">
        <v>91</v>
      </c>
      <c r="B279" s="41" t="n">
        <v>42183</v>
      </c>
      <c r="C279" s="1" t="s">
        <v>19</v>
      </c>
      <c r="D279" s="1" t="s">
        <v>19</v>
      </c>
      <c r="E279" s="1" t="s">
        <v>19</v>
      </c>
      <c r="F279" s="23" t="s">
        <v>20</v>
      </c>
      <c r="G279" s="38" t="n">
        <v>7</v>
      </c>
      <c r="H279" s="38" t="n">
        <v>4</v>
      </c>
      <c r="I279" s="38" t="n">
        <v>3</v>
      </c>
      <c r="J279" s="1" t="s">
        <v>349</v>
      </c>
      <c r="K279" s="1" t="n">
        <v>30</v>
      </c>
      <c r="L279" s="1" t="n">
        <v>50</v>
      </c>
      <c r="M279" s="1" t="n">
        <v>30</v>
      </c>
      <c r="N279" s="1" t="n">
        <v>35</v>
      </c>
      <c r="O279" s="1" t="n">
        <v>300</v>
      </c>
      <c r="P279" s="1" t="n">
        <v>300</v>
      </c>
      <c r="Q279" s="1" t="n">
        <v>300</v>
      </c>
      <c r="R279" s="1" t="n">
        <f aca="false">AVERAGE(O279:Q279)</f>
        <v>300</v>
      </c>
      <c r="S279" s="42" t="n">
        <v>0.54</v>
      </c>
      <c r="T279" s="42" t="n">
        <v>2.58</v>
      </c>
      <c r="U279" s="1" t="n">
        <v>51</v>
      </c>
      <c r="V279" s="1" t="s">
        <v>358</v>
      </c>
      <c r="W279" s="1" t="s">
        <v>439</v>
      </c>
    </row>
    <row r="280" customFormat="false" ht="13.8" hidden="false" customHeight="false" outlineLevel="0" collapsed="false">
      <c r="A280" s="1" t="s">
        <v>91</v>
      </c>
      <c r="B280" s="41" t="n">
        <v>42183</v>
      </c>
      <c r="C280" s="1" t="s">
        <v>19</v>
      </c>
      <c r="D280" s="1" t="s">
        <v>19</v>
      </c>
      <c r="E280" s="1" t="s">
        <v>19</v>
      </c>
      <c r="F280" s="23" t="s">
        <v>20</v>
      </c>
      <c r="G280" s="38" t="n">
        <v>7</v>
      </c>
      <c r="H280" s="38" t="n">
        <v>4</v>
      </c>
      <c r="I280" s="38" t="n">
        <v>4</v>
      </c>
      <c r="J280" s="1" t="s">
        <v>507</v>
      </c>
      <c r="K280" s="1" t="n">
        <v>50</v>
      </c>
      <c r="L280" s="1" t="n">
        <v>81</v>
      </c>
      <c r="M280" s="1" t="n">
        <v>63</v>
      </c>
      <c r="N280" s="1" t="n">
        <v>68</v>
      </c>
      <c r="O280" s="1" t="n">
        <v>300</v>
      </c>
      <c r="P280" s="1" t="n">
        <v>300</v>
      </c>
      <c r="Q280" s="1" t="n">
        <v>300</v>
      </c>
      <c r="R280" s="1" t="n">
        <f aca="false">AVERAGE(O280:Q280)</f>
        <v>300</v>
      </c>
      <c r="S280" s="42" t="n">
        <v>0.64</v>
      </c>
      <c r="T280" s="42" t="n">
        <v>1.54</v>
      </c>
      <c r="U280" s="1" t="n">
        <v>51</v>
      </c>
      <c r="V280" s="1" t="s">
        <v>358</v>
      </c>
      <c r="W280" s="1" t="s">
        <v>439</v>
      </c>
    </row>
    <row r="281" customFormat="false" ht="13.8" hidden="false" customHeight="false" outlineLevel="0" collapsed="false">
      <c r="A281" s="1" t="s">
        <v>91</v>
      </c>
      <c r="B281" s="41" t="n">
        <v>42183</v>
      </c>
      <c r="C281" s="1" t="s">
        <v>19</v>
      </c>
      <c r="D281" s="1" t="s">
        <v>19</v>
      </c>
      <c r="E281" s="1" t="s">
        <v>19</v>
      </c>
      <c r="F281" s="23" t="s">
        <v>20</v>
      </c>
      <c r="G281" s="38" t="n">
        <v>7</v>
      </c>
      <c r="H281" s="38" t="n">
        <v>4</v>
      </c>
      <c r="I281" s="38" t="n">
        <v>5</v>
      </c>
      <c r="J281" s="1" t="s">
        <v>508</v>
      </c>
      <c r="K281" s="1" t="n">
        <v>81</v>
      </c>
      <c r="L281" s="1" t="n">
        <v>184</v>
      </c>
      <c r="M281" s="1" t="n">
        <v>167</v>
      </c>
      <c r="N281" s="1" t="n">
        <v>172</v>
      </c>
      <c r="O281" s="1" t="n">
        <v>300</v>
      </c>
      <c r="P281" s="1" t="n">
        <v>300</v>
      </c>
      <c r="Q281" s="1" t="n">
        <v>300</v>
      </c>
      <c r="R281" s="1" t="n">
        <f aca="false">AVERAGE(O281:Q281)</f>
        <v>300</v>
      </c>
      <c r="S281" s="42" t="n">
        <v>0.88</v>
      </c>
      <c r="T281" s="42" t="n">
        <v>1</v>
      </c>
      <c r="U281" s="1" t="n">
        <v>51</v>
      </c>
      <c r="V281" s="1" t="s">
        <v>358</v>
      </c>
      <c r="W281" s="1" t="s">
        <v>439</v>
      </c>
    </row>
    <row r="282" customFormat="false" ht="13.8" hidden="false" customHeight="false" outlineLevel="0" collapsed="false">
      <c r="A282" s="1" t="s">
        <v>91</v>
      </c>
      <c r="B282" s="41" t="n">
        <v>43443</v>
      </c>
      <c r="C282" s="1" t="s">
        <v>19</v>
      </c>
      <c r="D282" s="1" t="s">
        <v>19</v>
      </c>
      <c r="E282" s="1" t="s">
        <v>19</v>
      </c>
      <c r="F282" s="23" t="s">
        <v>20</v>
      </c>
      <c r="G282" s="38" t="n">
        <v>8</v>
      </c>
      <c r="H282" s="38" t="n">
        <v>2</v>
      </c>
      <c r="I282" s="38" t="n">
        <v>1</v>
      </c>
      <c r="J282" s="1" t="s">
        <v>347</v>
      </c>
      <c r="K282" s="1" t="n">
        <v>0</v>
      </c>
      <c r="L282" s="1" t="n">
        <v>15</v>
      </c>
      <c r="M282" s="1" t="n">
        <v>5</v>
      </c>
      <c r="N282" s="1" t="n">
        <v>10</v>
      </c>
      <c r="O282" s="1" t="n">
        <v>300</v>
      </c>
      <c r="P282" s="1" t="n">
        <v>300</v>
      </c>
      <c r="Q282" s="1" t="n">
        <v>300</v>
      </c>
      <c r="R282" s="1" t="n">
        <f aca="false">AVERAGE(O282:Q282)</f>
        <v>300</v>
      </c>
      <c r="S282" s="30" t="n">
        <v>0.416380899050995</v>
      </c>
      <c r="T282" s="40" t="n">
        <v>6.25</v>
      </c>
      <c r="U282" s="1" t="s">
        <v>205</v>
      </c>
      <c r="V282" s="1" t="s">
        <v>509</v>
      </c>
      <c r="W282" s="1" t="s">
        <v>510</v>
      </c>
    </row>
    <row r="283" customFormat="false" ht="13.8" hidden="false" customHeight="false" outlineLevel="0" collapsed="false">
      <c r="A283" s="1" t="s">
        <v>91</v>
      </c>
      <c r="B283" s="41" t="n">
        <v>43443</v>
      </c>
      <c r="C283" s="1" t="s">
        <v>19</v>
      </c>
      <c r="D283" s="1" t="s">
        <v>19</v>
      </c>
      <c r="E283" s="1" t="s">
        <v>19</v>
      </c>
      <c r="F283" s="23" t="s">
        <v>20</v>
      </c>
      <c r="G283" s="38" t="n">
        <v>8</v>
      </c>
      <c r="H283" s="38" t="n">
        <v>2</v>
      </c>
      <c r="I283" s="38" t="n">
        <v>2</v>
      </c>
      <c r="J283" s="1" t="s">
        <v>348</v>
      </c>
      <c r="K283" s="1" t="n">
        <v>15</v>
      </c>
      <c r="L283" s="1" t="n">
        <v>30</v>
      </c>
      <c r="M283" s="1" t="n">
        <v>25</v>
      </c>
      <c r="N283" s="1" t="n">
        <v>30</v>
      </c>
      <c r="O283" s="1" t="n">
        <v>300</v>
      </c>
      <c r="P283" s="1" t="n">
        <v>300</v>
      </c>
      <c r="Q283" s="1" t="n">
        <v>300</v>
      </c>
      <c r="R283" s="1" t="n">
        <f aca="false">AVERAGE(O283:Q283)</f>
        <v>300</v>
      </c>
      <c r="S283" s="30" t="n">
        <v>0.474781555854963</v>
      </c>
      <c r="T283" s="40" t="n">
        <v>3.46</v>
      </c>
      <c r="U283" s="1" t="s">
        <v>205</v>
      </c>
      <c r="V283" s="1" t="s">
        <v>511</v>
      </c>
      <c r="W283" s="1" t="s">
        <v>439</v>
      </c>
    </row>
    <row r="284" customFormat="false" ht="13.8" hidden="false" customHeight="false" outlineLevel="0" collapsed="false">
      <c r="A284" s="1" t="s">
        <v>91</v>
      </c>
      <c r="B284" s="41" t="n">
        <v>43443</v>
      </c>
      <c r="C284" s="1" t="s">
        <v>19</v>
      </c>
      <c r="D284" s="1" t="s">
        <v>19</v>
      </c>
      <c r="E284" s="1" t="s">
        <v>19</v>
      </c>
      <c r="F284" s="23" t="s">
        <v>20</v>
      </c>
      <c r="G284" s="38" t="n">
        <v>8</v>
      </c>
      <c r="H284" s="38" t="n">
        <v>2</v>
      </c>
      <c r="I284" s="38" t="n">
        <v>3</v>
      </c>
      <c r="J284" s="1" t="s">
        <v>349</v>
      </c>
      <c r="K284" s="1" t="n">
        <v>30</v>
      </c>
      <c r="L284" s="1" t="n">
        <v>50</v>
      </c>
      <c r="M284" s="1" t="n">
        <v>45</v>
      </c>
      <c r="N284" s="1" t="n">
        <v>50</v>
      </c>
      <c r="O284" s="1" t="n">
        <v>300</v>
      </c>
      <c r="P284" s="1" t="n">
        <v>300</v>
      </c>
      <c r="Q284" s="1" t="n">
        <v>300</v>
      </c>
      <c r="R284" s="1" t="n">
        <f aca="false">AVERAGE(O284:Q284)</f>
        <v>300</v>
      </c>
      <c r="S284" s="30" t="n">
        <v>0.459208047373905</v>
      </c>
      <c r="T284" s="40" t="n">
        <v>2.5</v>
      </c>
      <c r="U284" s="1" t="s">
        <v>205</v>
      </c>
      <c r="V284" s="1" t="s">
        <v>511</v>
      </c>
      <c r="W284" s="1" t="s">
        <v>439</v>
      </c>
    </row>
    <row r="285" customFormat="false" ht="13.8" hidden="false" customHeight="false" outlineLevel="0" collapsed="false">
      <c r="A285" s="1" t="s">
        <v>91</v>
      </c>
      <c r="B285" s="41" t="n">
        <v>43443</v>
      </c>
      <c r="C285" s="1" t="s">
        <v>19</v>
      </c>
      <c r="D285" s="1" t="s">
        <v>19</v>
      </c>
      <c r="E285" s="1" t="s">
        <v>19</v>
      </c>
      <c r="F285" s="23" t="s">
        <v>20</v>
      </c>
      <c r="G285" s="38" t="n">
        <v>8</v>
      </c>
      <c r="H285" s="38" t="n">
        <v>2</v>
      </c>
      <c r="I285" s="38" t="n">
        <v>4</v>
      </c>
      <c r="J285" s="1" t="s">
        <v>512</v>
      </c>
      <c r="K285" s="1" t="n">
        <v>50</v>
      </c>
      <c r="L285" s="1" t="n">
        <v>72</v>
      </c>
      <c r="M285" s="1" t="n">
        <v>55</v>
      </c>
      <c r="N285" s="1" t="n">
        <v>60</v>
      </c>
      <c r="O285" s="1" t="n">
        <v>300</v>
      </c>
      <c r="P285" s="1" t="n">
        <v>300</v>
      </c>
      <c r="Q285" s="1" t="n">
        <v>300</v>
      </c>
      <c r="R285" s="1" t="n">
        <f aca="false">AVERAGE(O285:Q285)</f>
        <v>300</v>
      </c>
      <c r="S285" s="30" t="n">
        <v>0.566223304976852</v>
      </c>
      <c r="T285" s="40" t="n">
        <v>1.42</v>
      </c>
      <c r="U285" s="1" t="s">
        <v>205</v>
      </c>
      <c r="V285" s="1" t="s">
        <v>511</v>
      </c>
      <c r="W285" s="1" t="s">
        <v>439</v>
      </c>
    </row>
    <row r="286" customFormat="false" ht="13.8" hidden="false" customHeight="false" outlineLevel="0" collapsed="false">
      <c r="A286" s="1" t="s">
        <v>91</v>
      </c>
      <c r="B286" s="41" t="n">
        <v>43443</v>
      </c>
      <c r="C286" s="1" t="s">
        <v>19</v>
      </c>
      <c r="D286" s="1" t="s">
        <v>19</v>
      </c>
      <c r="E286" s="1" t="s">
        <v>19</v>
      </c>
      <c r="F286" s="23" t="s">
        <v>20</v>
      </c>
      <c r="G286" s="38" t="n">
        <v>8</v>
      </c>
      <c r="H286" s="38" t="n">
        <v>2</v>
      </c>
      <c r="I286" s="38" t="n">
        <v>5</v>
      </c>
      <c r="J286" s="1" t="s">
        <v>513</v>
      </c>
      <c r="K286" s="1" t="n">
        <v>72</v>
      </c>
      <c r="L286" s="1" t="n">
        <v>172</v>
      </c>
      <c r="M286" s="1" t="n">
        <v>135</v>
      </c>
      <c r="N286" s="1" t="n">
        <v>140</v>
      </c>
      <c r="O286" s="1" t="n">
        <v>300</v>
      </c>
      <c r="P286" s="1" t="n">
        <v>300</v>
      </c>
      <c r="Q286" s="1" t="n">
        <v>300</v>
      </c>
      <c r="R286" s="1" t="n">
        <f aca="false">AVERAGE(O286:Q286)</f>
        <v>300</v>
      </c>
      <c r="S286" s="30" t="n">
        <v>0.730902634523175</v>
      </c>
      <c r="T286" s="40" t="n">
        <v>1.03</v>
      </c>
      <c r="U286" s="1" t="s">
        <v>205</v>
      </c>
      <c r="V286" s="1" t="s">
        <v>511</v>
      </c>
      <c r="W286" s="1" t="s">
        <v>439</v>
      </c>
    </row>
    <row r="287" customFormat="false" ht="13.8" hidden="false" customHeight="false" outlineLevel="0" collapsed="false">
      <c r="A287" s="1" t="s">
        <v>91</v>
      </c>
      <c r="B287" s="41" t="n">
        <v>42184</v>
      </c>
      <c r="C287" s="1" t="s">
        <v>19</v>
      </c>
      <c r="D287" s="1" t="s">
        <v>19</v>
      </c>
      <c r="E287" s="1" t="s">
        <v>19</v>
      </c>
      <c r="F287" s="23" t="s">
        <v>20</v>
      </c>
      <c r="G287" s="38" t="n">
        <v>8</v>
      </c>
      <c r="H287" s="38" t="n">
        <v>3</v>
      </c>
      <c r="I287" s="38" t="n">
        <v>1</v>
      </c>
      <c r="J287" s="1" t="s">
        <v>347</v>
      </c>
      <c r="K287" s="1" t="n">
        <v>0</v>
      </c>
      <c r="L287" s="1" t="n">
        <v>15</v>
      </c>
      <c r="M287" s="1" t="n">
        <v>10</v>
      </c>
      <c r="N287" s="1" t="n">
        <v>15</v>
      </c>
      <c r="O287" s="1" t="n">
        <v>300</v>
      </c>
      <c r="P287" s="1" t="n">
        <v>300</v>
      </c>
      <c r="Q287" s="1" t="n">
        <v>300</v>
      </c>
      <c r="R287" s="1" t="n">
        <f aca="false">AVERAGE(O287:Q287)</f>
        <v>300</v>
      </c>
      <c r="S287" s="42" t="n">
        <v>0.4</v>
      </c>
      <c r="T287" s="42" t="n">
        <v>4.28</v>
      </c>
      <c r="U287" s="1" t="n">
        <v>24</v>
      </c>
      <c r="V287" s="1" t="s">
        <v>514</v>
      </c>
      <c r="W287" s="1" t="s">
        <v>515</v>
      </c>
    </row>
    <row r="288" customFormat="false" ht="13.8" hidden="false" customHeight="false" outlineLevel="0" collapsed="false">
      <c r="A288" s="1" t="s">
        <v>91</v>
      </c>
      <c r="B288" s="41" t="n">
        <v>42184</v>
      </c>
      <c r="C288" s="1" t="s">
        <v>19</v>
      </c>
      <c r="D288" s="1" t="s">
        <v>19</v>
      </c>
      <c r="E288" s="1" t="s">
        <v>19</v>
      </c>
      <c r="F288" s="23" t="s">
        <v>20</v>
      </c>
      <c r="G288" s="38" t="n">
        <v>8</v>
      </c>
      <c r="H288" s="38" t="n">
        <v>3</v>
      </c>
      <c r="I288" s="38" t="n">
        <v>2</v>
      </c>
      <c r="J288" s="1" t="s">
        <v>348</v>
      </c>
      <c r="K288" s="1" t="n">
        <v>15</v>
      </c>
      <c r="L288" s="1" t="n">
        <v>30</v>
      </c>
      <c r="M288" s="1" t="n">
        <v>25</v>
      </c>
      <c r="N288" s="1" t="n">
        <v>30</v>
      </c>
      <c r="O288" s="1" t="n">
        <v>300</v>
      </c>
      <c r="P288" s="1" t="n">
        <v>300</v>
      </c>
      <c r="Q288" s="1" t="n">
        <v>300</v>
      </c>
      <c r="R288" s="1" t="n">
        <f aca="false">AVERAGE(O288:Q288)</f>
        <v>300</v>
      </c>
      <c r="S288" s="42" t="n">
        <v>0.5</v>
      </c>
      <c r="T288" s="42" t="n">
        <v>2.56</v>
      </c>
      <c r="U288" s="1" t="n">
        <v>24</v>
      </c>
      <c r="V288" s="1" t="s">
        <v>358</v>
      </c>
      <c r="W288" s="1" t="s">
        <v>516</v>
      </c>
    </row>
    <row r="289" customFormat="false" ht="13.8" hidden="false" customHeight="false" outlineLevel="0" collapsed="false">
      <c r="A289" s="1" t="s">
        <v>91</v>
      </c>
      <c r="B289" s="41" t="n">
        <v>42184</v>
      </c>
      <c r="C289" s="1" t="s">
        <v>19</v>
      </c>
      <c r="D289" s="1" t="s">
        <v>19</v>
      </c>
      <c r="E289" s="1" t="s">
        <v>19</v>
      </c>
      <c r="F289" s="23" t="s">
        <v>20</v>
      </c>
      <c r="G289" s="38" t="n">
        <v>8</v>
      </c>
      <c r="H289" s="38" t="n">
        <v>3</v>
      </c>
      <c r="I289" s="38" t="n">
        <v>3</v>
      </c>
      <c r="J289" s="1" t="s">
        <v>349</v>
      </c>
      <c r="K289" s="1" t="n">
        <v>30</v>
      </c>
      <c r="L289" s="1" t="n">
        <v>50</v>
      </c>
      <c r="M289" s="1" t="n">
        <v>35</v>
      </c>
      <c r="N289" s="1" t="n">
        <v>40</v>
      </c>
      <c r="O289" s="1" t="n">
        <v>300</v>
      </c>
      <c r="P289" s="1" t="n">
        <v>300</v>
      </c>
      <c r="Q289" s="1" t="n">
        <v>300</v>
      </c>
      <c r="R289" s="1" t="n">
        <f aca="false">AVERAGE(O289:Q289)</f>
        <v>300</v>
      </c>
      <c r="S289" s="42" t="n">
        <v>0.57</v>
      </c>
      <c r="T289" s="42" t="n">
        <v>1.64</v>
      </c>
      <c r="U289" s="1" t="n">
        <v>24</v>
      </c>
      <c r="V289" s="1" t="s">
        <v>358</v>
      </c>
      <c r="W289" s="1" t="s">
        <v>516</v>
      </c>
    </row>
    <row r="290" customFormat="false" ht="13.8" hidden="false" customHeight="false" outlineLevel="0" collapsed="false">
      <c r="A290" s="1" t="s">
        <v>91</v>
      </c>
      <c r="B290" s="41" t="n">
        <v>42184</v>
      </c>
      <c r="C290" s="1" t="s">
        <v>19</v>
      </c>
      <c r="D290" s="1" t="s">
        <v>19</v>
      </c>
      <c r="E290" s="1" t="s">
        <v>19</v>
      </c>
      <c r="F290" s="23" t="s">
        <v>20</v>
      </c>
      <c r="G290" s="38" t="n">
        <v>8</v>
      </c>
      <c r="H290" s="38" t="n">
        <v>3</v>
      </c>
      <c r="I290" s="38" t="n">
        <v>4</v>
      </c>
      <c r="J290" s="1" t="s">
        <v>517</v>
      </c>
      <c r="K290" s="1" t="n">
        <v>50</v>
      </c>
      <c r="L290" s="1" t="n">
        <v>60</v>
      </c>
      <c r="M290" s="1" t="n">
        <v>50</v>
      </c>
      <c r="N290" s="1" t="n">
        <v>55</v>
      </c>
      <c r="O290" s="1" t="n">
        <v>300</v>
      </c>
      <c r="P290" s="1" t="n">
        <v>300</v>
      </c>
      <c r="Q290" s="1" t="n">
        <v>300</v>
      </c>
      <c r="R290" s="1" t="n">
        <f aca="false">AVERAGE(O290:Q290)</f>
        <v>300</v>
      </c>
      <c r="S290" s="42" t="n">
        <v>0.58</v>
      </c>
      <c r="T290" s="42" t="n">
        <v>1.5</v>
      </c>
      <c r="U290" s="1" t="n">
        <v>24</v>
      </c>
      <c r="V290" s="1" t="s">
        <v>358</v>
      </c>
      <c r="W290" s="1" t="s">
        <v>516</v>
      </c>
    </row>
    <row r="291" customFormat="false" ht="13.8" hidden="false" customHeight="false" outlineLevel="0" collapsed="false">
      <c r="A291" s="1" t="s">
        <v>91</v>
      </c>
      <c r="B291" s="41" t="n">
        <v>42184</v>
      </c>
      <c r="C291" s="1" t="s">
        <v>19</v>
      </c>
      <c r="D291" s="1" t="s">
        <v>19</v>
      </c>
      <c r="E291" s="1" t="s">
        <v>19</v>
      </c>
      <c r="F291" s="23" t="s">
        <v>20</v>
      </c>
      <c r="G291" s="38" t="n">
        <v>8</v>
      </c>
      <c r="H291" s="38" t="n">
        <v>3</v>
      </c>
      <c r="I291" s="38" t="n">
        <v>5</v>
      </c>
      <c r="J291" s="1" t="s">
        <v>518</v>
      </c>
      <c r="K291" s="1" t="n">
        <v>60</v>
      </c>
      <c r="L291" s="1" t="n">
        <v>159</v>
      </c>
      <c r="M291" s="1" t="n">
        <v>130</v>
      </c>
      <c r="N291" s="1" t="n">
        <v>135</v>
      </c>
      <c r="O291" s="1" t="n">
        <v>300</v>
      </c>
      <c r="P291" s="1" t="n">
        <v>300</v>
      </c>
      <c r="Q291" s="1" t="n">
        <v>300</v>
      </c>
      <c r="R291" s="1" t="n">
        <f aca="false">AVERAGE(O291:Q291)</f>
        <v>300</v>
      </c>
      <c r="S291" s="42" t="n">
        <v>0.93</v>
      </c>
      <c r="T291" s="42" t="n">
        <v>1.04</v>
      </c>
      <c r="U291" s="1" t="n">
        <v>24</v>
      </c>
      <c r="V291" s="1" t="s">
        <v>358</v>
      </c>
      <c r="W291" s="1" t="s">
        <v>519</v>
      </c>
    </row>
    <row r="292" customFormat="false" ht="13.8" hidden="false" customHeight="false" outlineLevel="0" collapsed="false">
      <c r="A292" s="1" t="s">
        <v>91</v>
      </c>
      <c r="B292" s="41" t="n">
        <v>43443</v>
      </c>
      <c r="C292" s="1" t="s">
        <v>19</v>
      </c>
      <c r="D292" s="1" t="s">
        <v>19</v>
      </c>
      <c r="E292" s="1" t="s">
        <v>19</v>
      </c>
      <c r="F292" s="23" t="s">
        <v>20</v>
      </c>
      <c r="G292" s="38" t="n">
        <v>8</v>
      </c>
      <c r="H292" s="38" t="n">
        <v>4</v>
      </c>
      <c r="I292" s="38" t="n">
        <v>1</v>
      </c>
      <c r="J292" s="1" t="s">
        <v>347</v>
      </c>
      <c r="K292" s="1" t="n">
        <v>0</v>
      </c>
      <c r="L292" s="1" t="n">
        <v>15</v>
      </c>
      <c r="M292" s="1" t="n">
        <v>5</v>
      </c>
      <c r="N292" s="1" t="n">
        <v>10</v>
      </c>
      <c r="O292" s="1" t="n">
        <v>300</v>
      </c>
      <c r="P292" s="1" t="n">
        <v>300</v>
      </c>
      <c r="Q292" s="1" t="n">
        <v>300</v>
      </c>
      <c r="R292" s="1" t="n">
        <f aca="false">AVERAGE(O292:Q292)</f>
        <v>300</v>
      </c>
      <c r="S292" s="30" t="n">
        <v>0.370291732059755</v>
      </c>
      <c r="T292" s="40" t="n">
        <v>7.22</v>
      </c>
      <c r="U292" s="1" t="s">
        <v>205</v>
      </c>
      <c r="V292" s="1" t="s">
        <v>509</v>
      </c>
      <c r="W292" s="1" t="s">
        <v>510</v>
      </c>
    </row>
    <row r="293" customFormat="false" ht="13.8" hidden="false" customHeight="false" outlineLevel="0" collapsed="false">
      <c r="A293" s="1" t="s">
        <v>91</v>
      </c>
      <c r="B293" s="41" t="n">
        <v>43443</v>
      </c>
      <c r="C293" s="1" t="s">
        <v>19</v>
      </c>
      <c r="D293" s="1" t="s">
        <v>19</v>
      </c>
      <c r="E293" s="1" t="s">
        <v>19</v>
      </c>
      <c r="F293" s="23" t="s">
        <v>20</v>
      </c>
      <c r="G293" s="38" t="n">
        <v>8</v>
      </c>
      <c r="H293" s="38" t="n">
        <v>4</v>
      </c>
      <c r="I293" s="38" t="n">
        <v>2</v>
      </c>
      <c r="J293" s="1" t="s">
        <v>348</v>
      </c>
      <c r="K293" s="1" t="n">
        <v>15</v>
      </c>
      <c r="L293" s="1" t="n">
        <v>30</v>
      </c>
      <c r="M293" s="1" t="n">
        <v>20</v>
      </c>
      <c r="N293" s="1" t="n">
        <v>25</v>
      </c>
      <c r="O293" s="1" t="n">
        <v>300</v>
      </c>
      <c r="P293" s="1" t="n">
        <v>300</v>
      </c>
      <c r="Q293" s="1" t="n">
        <v>300</v>
      </c>
      <c r="R293" s="1" t="n">
        <f aca="false">AVERAGE(O293:Q293)</f>
        <v>300</v>
      </c>
      <c r="S293" s="30" t="n">
        <v>0.456682613566166</v>
      </c>
      <c r="T293" s="40" t="n">
        <v>3.3</v>
      </c>
      <c r="U293" s="1" t="s">
        <v>205</v>
      </c>
      <c r="V293" s="1" t="s">
        <v>511</v>
      </c>
      <c r="W293" s="1" t="s">
        <v>439</v>
      </c>
    </row>
    <row r="294" customFormat="false" ht="13.8" hidden="false" customHeight="false" outlineLevel="0" collapsed="false">
      <c r="A294" s="1" t="s">
        <v>91</v>
      </c>
      <c r="B294" s="41" t="n">
        <v>43443</v>
      </c>
      <c r="C294" s="1" t="s">
        <v>19</v>
      </c>
      <c r="D294" s="1" t="s">
        <v>19</v>
      </c>
      <c r="E294" s="1" t="s">
        <v>19</v>
      </c>
      <c r="F294" s="23" t="s">
        <v>20</v>
      </c>
      <c r="G294" s="38" t="n">
        <v>8</v>
      </c>
      <c r="H294" s="38" t="n">
        <v>4</v>
      </c>
      <c r="I294" s="38" t="n">
        <v>3</v>
      </c>
      <c r="J294" s="1" t="s">
        <v>349</v>
      </c>
      <c r="K294" s="1" t="n">
        <v>30</v>
      </c>
      <c r="L294" s="1" t="n">
        <v>50</v>
      </c>
      <c r="M294" s="1" t="n">
        <v>32</v>
      </c>
      <c r="N294" s="1" t="n">
        <v>37</v>
      </c>
      <c r="O294" s="1" t="n">
        <v>300</v>
      </c>
      <c r="P294" s="1" t="n">
        <v>300</v>
      </c>
      <c r="Q294" s="1" t="n">
        <v>300</v>
      </c>
      <c r="R294" s="1" t="n">
        <f aca="false">AVERAGE(O294:Q294)</f>
        <v>300</v>
      </c>
      <c r="S294" s="30" t="n">
        <v>0.578008662746302</v>
      </c>
      <c r="T294" s="40" t="n">
        <v>1.82</v>
      </c>
      <c r="U294" s="1" t="s">
        <v>205</v>
      </c>
      <c r="V294" s="1" t="s">
        <v>511</v>
      </c>
      <c r="W294" s="1" t="s">
        <v>439</v>
      </c>
    </row>
    <row r="295" customFormat="false" ht="13.8" hidden="false" customHeight="false" outlineLevel="0" collapsed="false">
      <c r="A295" s="1" t="s">
        <v>91</v>
      </c>
      <c r="B295" s="41" t="n">
        <v>43443</v>
      </c>
      <c r="C295" s="1" t="s">
        <v>19</v>
      </c>
      <c r="D295" s="1" t="s">
        <v>19</v>
      </c>
      <c r="E295" s="1" t="s">
        <v>19</v>
      </c>
      <c r="F295" s="23" t="s">
        <v>20</v>
      </c>
      <c r="G295" s="38" t="n">
        <v>8</v>
      </c>
      <c r="H295" s="38" t="n">
        <v>4</v>
      </c>
      <c r="I295" s="38" t="n">
        <v>4</v>
      </c>
      <c r="J295" s="1" t="s">
        <v>520</v>
      </c>
      <c r="K295" s="1" t="n">
        <v>50</v>
      </c>
      <c r="L295" s="1" t="n">
        <v>78</v>
      </c>
      <c r="M295" s="1" t="n">
        <v>60</v>
      </c>
      <c r="N295" s="1" t="n">
        <v>65</v>
      </c>
      <c r="O295" s="1" t="n">
        <v>300</v>
      </c>
      <c r="P295" s="1" t="n">
        <v>300</v>
      </c>
      <c r="Q295" s="1" t="n">
        <v>300</v>
      </c>
      <c r="R295" s="1" t="n">
        <f aca="false">AVERAGE(O295:Q295)</f>
        <v>300</v>
      </c>
      <c r="S295" s="30" t="n">
        <v>0.515925081639379</v>
      </c>
      <c r="T295" s="40" t="n">
        <v>1.36</v>
      </c>
      <c r="U295" s="1" t="s">
        <v>205</v>
      </c>
      <c r="V295" s="1" t="s">
        <v>511</v>
      </c>
      <c r="W295" s="1" t="s">
        <v>439</v>
      </c>
    </row>
    <row r="296" customFormat="false" ht="13.8" hidden="false" customHeight="false" outlineLevel="0" collapsed="false">
      <c r="A296" s="1" t="s">
        <v>91</v>
      </c>
      <c r="B296" s="41" t="n">
        <v>43443</v>
      </c>
      <c r="C296" s="1" t="s">
        <v>19</v>
      </c>
      <c r="D296" s="1" t="s">
        <v>19</v>
      </c>
      <c r="E296" s="1" t="s">
        <v>19</v>
      </c>
      <c r="F296" s="23" t="s">
        <v>20</v>
      </c>
      <c r="G296" s="38" t="n">
        <v>8</v>
      </c>
      <c r="H296" s="38" t="n">
        <v>4</v>
      </c>
      <c r="I296" s="38" t="n">
        <v>5</v>
      </c>
      <c r="J296" s="1" t="s">
        <v>521</v>
      </c>
      <c r="K296" s="1" t="n">
        <v>78</v>
      </c>
      <c r="L296" s="1" t="n">
        <v>176</v>
      </c>
      <c r="M296" s="1" t="n">
        <v>114</v>
      </c>
      <c r="N296" s="1" t="n">
        <v>119</v>
      </c>
      <c r="O296" s="1" t="n">
        <v>300</v>
      </c>
      <c r="P296" s="1" t="n">
        <v>300</v>
      </c>
      <c r="Q296" s="1" t="n">
        <v>300</v>
      </c>
      <c r="R296" s="1" t="n">
        <f aca="false">AVERAGE(O296:Q296)</f>
        <v>300</v>
      </c>
      <c r="S296" s="30" t="n">
        <v>0.920310170103612</v>
      </c>
      <c r="T296" s="40" t="n">
        <v>0.99</v>
      </c>
      <c r="U296" s="1" t="s">
        <v>205</v>
      </c>
      <c r="V296" s="1" t="s">
        <v>511</v>
      </c>
      <c r="W296" s="1" t="s">
        <v>439</v>
      </c>
    </row>
    <row r="297" customFormat="false" ht="13.8" hidden="false" customHeight="false" outlineLevel="0" collapsed="false">
      <c r="A297" s="1" t="s">
        <v>91</v>
      </c>
      <c r="B297" s="41" t="n">
        <v>42184</v>
      </c>
      <c r="C297" s="1" t="s">
        <v>19</v>
      </c>
      <c r="D297" s="1" t="s">
        <v>19</v>
      </c>
      <c r="E297" s="1" t="s">
        <v>19</v>
      </c>
      <c r="F297" s="23" t="s">
        <v>20</v>
      </c>
      <c r="G297" s="38" t="n">
        <v>8</v>
      </c>
      <c r="H297" s="38" t="n">
        <v>5</v>
      </c>
      <c r="I297" s="38" t="n">
        <v>1</v>
      </c>
      <c r="J297" s="1" t="s">
        <v>347</v>
      </c>
      <c r="K297" s="1" t="n">
        <v>0</v>
      </c>
      <c r="L297" s="1" t="n">
        <v>15</v>
      </c>
      <c r="M297" s="1" t="n">
        <v>8</v>
      </c>
      <c r="N297" s="1" t="n">
        <v>12</v>
      </c>
      <c r="O297" s="1" t="n">
        <v>300</v>
      </c>
      <c r="P297" s="1" t="n">
        <v>300</v>
      </c>
      <c r="Q297" s="1" t="n">
        <v>300</v>
      </c>
      <c r="R297" s="1" t="n">
        <f aca="false">AVERAGE(O297:Q297)</f>
        <v>300</v>
      </c>
      <c r="S297" s="42" t="n">
        <v>0.46</v>
      </c>
      <c r="T297" s="42" t="n">
        <v>3.29</v>
      </c>
      <c r="U297" s="1" t="n">
        <v>21</v>
      </c>
      <c r="V297" s="1" t="s">
        <v>522</v>
      </c>
      <c r="W297" s="1" t="s">
        <v>516</v>
      </c>
    </row>
    <row r="298" customFormat="false" ht="13.8" hidden="false" customHeight="false" outlineLevel="0" collapsed="false">
      <c r="A298" s="1" t="s">
        <v>91</v>
      </c>
      <c r="B298" s="41" t="n">
        <v>42184</v>
      </c>
      <c r="C298" s="1" t="s">
        <v>19</v>
      </c>
      <c r="D298" s="1" t="s">
        <v>19</v>
      </c>
      <c r="E298" s="1" t="s">
        <v>19</v>
      </c>
      <c r="F298" s="23" t="s">
        <v>20</v>
      </c>
      <c r="G298" s="38" t="n">
        <v>8</v>
      </c>
      <c r="H298" s="38" t="n">
        <v>5</v>
      </c>
      <c r="I298" s="38" t="n">
        <v>2</v>
      </c>
      <c r="J298" s="1" t="s">
        <v>348</v>
      </c>
      <c r="K298" s="1" t="n">
        <v>15</v>
      </c>
      <c r="L298" s="1" t="n">
        <v>30</v>
      </c>
      <c r="M298" s="1" t="n">
        <v>20</v>
      </c>
      <c r="N298" s="1" t="n">
        <v>25</v>
      </c>
      <c r="O298" s="1" t="n">
        <v>300</v>
      </c>
      <c r="P298" s="1" t="n">
        <v>300</v>
      </c>
      <c r="Q298" s="1" t="n">
        <v>300</v>
      </c>
      <c r="R298" s="1" t="n">
        <f aca="false">AVERAGE(O298:Q298)</f>
        <v>300</v>
      </c>
      <c r="S298" s="42" t="n">
        <v>0.52</v>
      </c>
      <c r="T298" s="42" t="n">
        <v>2.35</v>
      </c>
      <c r="U298" s="1" t="n">
        <v>21</v>
      </c>
      <c r="V298" s="1" t="s">
        <v>358</v>
      </c>
      <c r="W298" s="1" t="s">
        <v>516</v>
      </c>
    </row>
    <row r="299" customFormat="false" ht="13.8" hidden="false" customHeight="false" outlineLevel="0" collapsed="false">
      <c r="A299" s="1" t="s">
        <v>91</v>
      </c>
      <c r="B299" s="41" t="n">
        <v>42184</v>
      </c>
      <c r="C299" s="1" t="s">
        <v>19</v>
      </c>
      <c r="D299" s="1" t="s">
        <v>19</v>
      </c>
      <c r="E299" s="1" t="s">
        <v>19</v>
      </c>
      <c r="F299" s="23" t="s">
        <v>20</v>
      </c>
      <c r="G299" s="38" t="n">
        <v>8</v>
      </c>
      <c r="H299" s="38" t="n">
        <v>5</v>
      </c>
      <c r="I299" s="38" t="n">
        <v>3</v>
      </c>
      <c r="J299" s="1" t="s">
        <v>349</v>
      </c>
      <c r="K299" s="1" t="n">
        <v>30</v>
      </c>
      <c r="L299" s="1" t="n">
        <v>50</v>
      </c>
      <c r="M299" s="1" t="n">
        <v>40</v>
      </c>
      <c r="N299" s="1" t="n">
        <v>45</v>
      </c>
      <c r="O299" s="1" t="n">
        <v>300</v>
      </c>
      <c r="P299" s="1" t="n">
        <v>300</v>
      </c>
      <c r="Q299" s="1" t="n">
        <v>300</v>
      </c>
      <c r="R299" s="1" t="n">
        <f aca="false">AVERAGE(O299:Q299)</f>
        <v>300</v>
      </c>
      <c r="S299" s="42" t="n">
        <v>0.6</v>
      </c>
      <c r="T299" s="42" t="n">
        <v>1.55</v>
      </c>
      <c r="U299" s="1" t="n">
        <v>21</v>
      </c>
      <c r="V299" s="1" t="s">
        <v>358</v>
      </c>
      <c r="W299" s="1" t="s">
        <v>516</v>
      </c>
    </row>
    <row r="300" customFormat="false" ht="13.8" hidden="false" customHeight="false" outlineLevel="0" collapsed="false">
      <c r="A300" s="1" t="s">
        <v>91</v>
      </c>
      <c r="B300" s="41" t="n">
        <v>42184</v>
      </c>
      <c r="C300" s="1" t="s">
        <v>19</v>
      </c>
      <c r="D300" s="1" t="s">
        <v>19</v>
      </c>
      <c r="E300" s="1" t="s">
        <v>19</v>
      </c>
      <c r="F300" s="23" t="s">
        <v>20</v>
      </c>
      <c r="G300" s="38" t="n">
        <v>8</v>
      </c>
      <c r="H300" s="38" t="n">
        <v>5</v>
      </c>
      <c r="I300" s="38" t="n">
        <v>4</v>
      </c>
      <c r="J300" s="1" t="s">
        <v>523</v>
      </c>
      <c r="K300" s="1" t="n">
        <v>50</v>
      </c>
      <c r="L300" s="1" t="n">
        <v>77</v>
      </c>
      <c r="M300" s="1" t="n">
        <v>65</v>
      </c>
      <c r="N300" s="1" t="n">
        <v>70</v>
      </c>
      <c r="O300" s="1" t="n">
        <v>300</v>
      </c>
      <c r="P300" s="1" t="n">
        <v>300</v>
      </c>
      <c r="Q300" s="1" t="n">
        <v>300</v>
      </c>
      <c r="R300" s="1" t="n">
        <f aca="false">AVERAGE(O300:Q300)</f>
        <v>300</v>
      </c>
      <c r="S300" s="42" t="n">
        <v>0.75</v>
      </c>
      <c r="T300" s="42" t="n">
        <v>1.11</v>
      </c>
      <c r="U300" s="1" t="n">
        <v>21</v>
      </c>
      <c r="V300" s="1" t="s">
        <v>358</v>
      </c>
      <c r="W300" s="1" t="s">
        <v>516</v>
      </c>
    </row>
    <row r="301" customFormat="false" ht="13.8" hidden="false" customHeight="false" outlineLevel="0" collapsed="false">
      <c r="A301" s="1" t="s">
        <v>91</v>
      </c>
      <c r="B301" s="41" t="n">
        <v>42184</v>
      </c>
      <c r="C301" s="1" t="s">
        <v>19</v>
      </c>
      <c r="D301" s="1" t="s">
        <v>19</v>
      </c>
      <c r="E301" s="1" t="s">
        <v>19</v>
      </c>
      <c r="F301" s="23" t="s">
        <v>20</v>
      </c>
      <c r="G301" s="38" t="n">
        <v>8</v>
      </c>
      <c r="H301" s="38" t="n">
        <v>5</v>
      </c>
      <c r="I301" s="38" t="n">
        <v>5</v>
      </c>
      <c r="J301" s="1" t="s">
        <v>524</v>
      </c>
      <c r="K301" s="1" t="n">
        <v>77</v>
      </c>
      <c r="L301" s="1" t="n">
        <v>179</v>
      </c>
      <c r="M301" s="1" t="n">
        <v>137</v>
      </c>
      <c r="N301" s="1" t="n">
        <v>142</v>
      </c>
      <c r="O301" s="1" t="n">
        <v>300</v>
      </c>
      <c r="P301" s="1" t="n">
        <v>300</v>
      </c>
      <c r="Q301" s="1" t="n">
        <v>300</v>
      </c>
      <c r="R301" s="1" t="n">
        <f aca="false">AVERAGE(O301:Q301)</f>
        <v>300</v>
      </c>
      <c r="S301" s="42" t="n">
        <v>0.76</v>
      </c>
      <c r="T301" s="42" t="n">
        <v>1.07</v>
      </c>
      <c r="U301" s="1" t="n">
        <v>21</v>
      </c>
      <c r="V301" s="1" t="s">
        <v>358</v>
      </c>
      <c r="W301" s="1" t="s">
        <v>516</v>
      </c>
    </row>
    <row r="302" customFormat="false" ht="13.8" hidden="false" customHeight="false" outlineLevel="0" collapsed="false">
      <c r="A302" s="1" t="s">
        <v>91</v>
      </c>
      <c r="B302" s="41" t="n">
        <v>43445</v>
      </c>
      <c r="C302" s="1" t="s">
        <v>19</v>
      </c>
      <c r="D302" s="1" t="s">
        <v>19</v>
      </c>
      <c r="E302" s="1" t="s">
        <v>19</v>
      </c>
      <c r="F302" s="23" t="s">
        <v>20</v>
      </c>
      <c r="G302" s="38" t="n">
        <v>9</v>
      </c>
      <c r="H302" s="38" t="n">
        <v>1</v>
      </c>
      <c r="I302" s="38" t="n">
        <v>1</v>
      </c>
      <c r="J302" s="1" t="s">
        <v>347</v>
      </c>
      <c r="K302" s="1" t="n">
        <v>0</v>
      </c>
      <c r="L302" s="1" t="n">
        <v>15</v>
      </c>
      <c r="M302" s="1" t="n">
        <v>5</v>
      </c>
      <c r="N302" s="1" t="n">
        <v>10</v>
      </c>
      <c r="O302" s="1" t="n">
        <v>300</v>
      </c>
      <c r="P302" s="1" t="n">
        <v>300</v>
      </c>
      <c r="Q302" s="1" t="n">
        <v>300</v>
      </c>
      <c r="R302" s="1" t="n">
        <f aca="false">AVERAGE(O302:Q302)</f>
        <v>300</v>
      </c>
      <c r="S302" s="30" t="n">
        <v>0.532656080615652</v>
      </c>
      <c r="T302" s="40" t="n">
        <v>2.85</v>
      </c>
      <c r="U302" s="1" t="s">
        <v>205</v>
      </c>
      <c r="V302" s="1" t="s">
        <v>423</v>
      </c>
      <c r="W302" s="1" t="s">
        <v>510</v>
      </c>
    </row>
    <row r="303" customFormat="false" ht="13.8" hidden="false" customHeight="false" outlineLevel="0" collapsed="false">
      <c r="A303" s="1" t="s">
        <v>91</v>
      </c>
      <c r="B303" s="41" t="n">
        <v>43445</v>
      </c>
      <c r="C303" s="1" t="s">
        <v>19</v>
      </c>
      <c r="D303" s="1" t="s">
        <v>19</v>
      </c>
      <c r="E303" s="1" t="s">
        <v>19</v>
      </c>
      <c r="F303" s="23" t="s">
        <v>20</v>
      </c>
      <c r="G303" s="38" t="n">
        <v>9</v>
      </c>
      <c r="H303" s="38" t="n">
        <v>1</v>
      </c>
      <c r="I303" s="38" t="n">
        <v>2</v>
      </c>
      <c r="J303" s="1" t="s">
        <v>348</v>
      </c>
      <c r="K303" s="1" t="n">
        <v>15</v>
      </c>
      <c r="L303" s="1" t="n">
        <v>30</v>
      </c>
      <c r="M303" s="1" t="n">
        <v>21</v>
      </c>
      <c r="N303" s="1" t="n">
        <v>25</v>
      </c>
      <c r="O303" s="1" t="n">
        <v>300</v>
      </c>
      <c r="P303" s="1" t="n">
        <v>300</v>
      </c>
      <c r="Q303" s="1" t="n">
        <v>300</v>
      </c>
      <c r="R303" s="1" t="n">
        <f aca="false">AVERAGE(O303:Q303)</f>
        <v>300</v>
      </c>
      <c r="S303" s="30" t="n">
        <v>0.66253177549907</v>
      </c>
      <c r="T303" s="40" t="n">
        <v>1.87</v>
      </c>
      <c r="U303" s="1" t="s">
        <v>205</v>
      </c>
      <c r="V303" s="1" t="s">
        <v>423</v>
      </c>
      <c r="W303" s="1" t="s">
        <v>439</v>
      </c>
    </row>
    <row r="304" customFormat="false" ht="13.8" hidden="false" customHeight="false" outlineLevel="0" collapsed="false">
      <c r="A304" s="1" t="s">
        <v>91</v>
      </c>
      <c r="B304" s="41" t="n">
        <v>43445</v>
      </c>
      <c r="C304" s="1" t="s">
        <v>19</v>
      </c>
      <c r="D304" s="1" t="s">
        <v>19</v>
      </c>
      <c r="E304" s="1" t="s">
        <v>19</v>
      </c>
      <c r="F304" s="23" t="s">
        <v>20</v>
      </c>
      <c r="G304" s="38" t="n">
        <v>9</v>
      </c>
      <c r="H304" s="38" t="n">
        <v>1</v>
      </c>
      <c r="I304" s="38" t="n">
        <v>3</v>
      </c>
      <c r="J304" s="1" t="s">
        <v>349</v>
      </c>
      <c r="K304" s="1" t="n">
        <v>30</v>
      </c>
      <c r="L304" s="1" t="n">
        <v>50</v>
      </c>
      <c r="M304" s="1" t="n">
        <v>45</v>
      </c>
      <c r="N304" s="1" t="n">
        <v>50</v>
      </c>
      <c r="O304" s="1" t="n">
        <v>300</v>
      </c>
      <c r="P304" s="1" t="n">
        <v>300</v>
      </c>
      <c r="Q304" s="1" t="n">
        <v>300</v>
      </c>
      <c r="R304" s="1" t="n">
        <f aca="false">AVERAGE(O304:Q304)</f>
        <v>300</v>
      </c>
      <c r="S304" s="30" t="n">
        <v>0.655244846699658</v>
      </c>
      <c r="T304" s="40" t="n">
        <v>1.09</v>
      </c>
      <c r="U304" s="1" t="s">
        <v>205</v>
      </c>
      <c r="V304" s="1" t="s">
        <v>416</v>
      </c>
      <c r="W304" s="1" t="s">
        <v>439</v>
      </c>
    </row>
    <row r="305" customFormat="false" ht="13.8" hidden="false" customHeight="false" outlineLevel="0" collapsed="false">
      <c r="A305" s="1" t="s">
        <v>91</v>
      </c>
      <c r="B305" s="41" t="n">
        <v>43445</v>
      </c>
      <c r="C305" s="1" t="s">
        <v>19</v>
      </c>
      <c r="D305" s="1" t="s">
        <v>19</v>
      </c>
      <c r="E305" s="1" t="s">
        <v>19</v>
      </c>
      <c r="F305" s="23" t="s">
        <v>20</v>
      </c>
      <c r="G305" s="38" t="n">
        <v>9</v>
      </c>
      <c r="H305" s="38" t="n">
        <v>1</v>
      </c>
      <c r="I305" s="38" t="n">
        <v>4</v>
      </c>
      <c r="J305" s="1" t="s">
        <v>456</v>
      </c>
      <c r="K305" s="1" t="n">
        <v>50</v>
      </c>
      <c r="L305" s="1" t="n">
        <v>101</v>
      </c>
      <c r="M305" s="1" t="n">
        <v>65</v>
      </c>
      <c r="N305" s="1" t="n">
        <v>70</v>
      </c>
      <c r="O305" s="1" t="n">
        <v>300</v>
      </c>
      <c r="P305" s="1" t="n">
        <v>300</v>
      </c>
      <c r="Q305" s="1" t="n">
        <v>300</v>
      </c>
      <c r="R305" s="1" t="n">
        <f aca="false">AVERAGE(O305:Q305)</f>
        <v>300</v>
      </c>
      <c r="S305" s="30" t="n">
        <v>0.736058728547311</v>
      </c>
      <c r="T305" s="40" t="n">
        <v>0.99</v>
      </c>
      <c r="U305" s="1" t="s">
        <v>205</v>
      </c>
      <c r="V305" s="1" t="s">
        <v>416</v>
      </c>
      <c r="W305" s="1" t="s">
        <v>439</v>
      </c>
    </row>
    <row r="306" customFormat="false" ht="13.8" hidden="false" customHeight="false" outlineLevel="0" collapsed="false">
      <c r="A306" s="1" t="s">
        <v>91</v>
      </c>
      <c r="B306" s="41" t="n">
        <v>43445</v>
      </c>
      <c r="C306" s="1" t="s">
        <v>19</v>
      </c>
      <c r="D306" s="1" t="s">
        <v>19</v>
      </c>
      <c r="E306" s="1" t="s">
        <v>19</v>
      </c>
      <c r="F306" s="23" t="s">
        <v>20</v>
      </c>
      <c r="G306" s="38" t="n">
        <v>9</v>
      </c>
      <c r="H306" s="38" t="n">
        <v>1</v>
      </c>
      <c r="I306" s="38" t="n">
        <v>5</v>
      </c>
      <c r="J306" s="1" t="s">
        <v>525</v>
      </c>
      <c r="K306" s="1" t="n">
        <v>101</v>
      </c>
      <c r="L306" s="1" t="n">
        <v>195</v>
      </c>
      <c r="M306" s="1" t="n">
        <v>150</v>
      </c>
      <c r="N306" s="1" t="n">
        <v>155</v>
      </c>
      <c r="O306" s="1" t="n">
        <v>300</v>
      </c>
      <c r="P306" s="1" t="n">
        <v>300</v>
      </c>
      <c r="Q306" s="1" t="n">
        <v>300</v>
      </c>
      <c r="R306" s="1" t="n">
        <f aca="false">AVERAGE(O306:Q306)</f>
        <v>300</v>
      </c>
      <c r="S306" s="30" t="n">
        <v>0.819292817794048</v>
      </c>
      <c r="T306" s="40" t="n">
        <v>0.95</v>
      </c>
      <c r="U306" s="1" t="s">
        <v>205</v>
      </c>
      <c r="V306" s="1" t="s">
        <v>416</v>
      </c>
      <c r="W306" s="1" t="s">
        <v>439</v>
      </c>
    </row>
    <row r="307" customFormat="false" ht="13.8" hidden="false" customHeight="false" outlineLevel="0" collapsed="false">
      <c r="A307" s="1" t="s">
        <v>91</v>
      </c>
      <c r="B307" s="41" t="n">
        <v>42185</v>
      </c>
      <c r="C307" s="1" t="s">
        <v>19</v>
      </c>
      <c r="D307" s="1" t="s">
        <v>19</v>
      </c>
      <c r="E307" s="1" t="s">
        <v>19</v>
      </c>
      <c r="F307" s="23" t="s">
        <v>20</v>
      </c>
      <c r="G307" s="38" t="n">
        <v>9</v>
      </c>
      <c r="H307" s="38" t="n">
        <v>2</v>
      </c>
      <c r="I307" s="38" t="n">
        <v>1</v>
      </c>
      <c r="J307" s="1" t="s">
        <v>347</v>
      </c>
      <c r="K307" s="1" t="n">
        <v>0</v>
      </c>
      <c r="L307" s="1" t="n">
        <v>15</v>
      </c>
      <c r="M307" s="1" t="n">
        <v>3</v>
      </c>
      <c r="N307" s="1" t="n">
        <v>8</v>
      </c>
      <c r="O307" s="1" t="n">
        <v>300</v>
      </c>
      <c r="P307" s="1" t="n">
        <v>300</v>
      </c>
      <c r="Q307" s="1" t="n">
        <v>300</v>
      </c>
      <c r="R307" s="1" t="n">
        <f aca="false">AVERAGE(O307:Q307)</f>
        <v>300</v>
      </c>
      <c r="S307" s="42" t="n">
        <v>0.45</v>
      </c>
      <c r="T307" s="42" t="n">
        <v>3.35</v>
      </c>
      <c r="U307" s="1" t="n">
        <v>57</v>
      </c>
      <c r="V307" s="1" t="s">
        <v>526</v>
      </c>
      <c r="W307" s="1" t="s">
        <v>441</v>
      </c>
    </row>
    <row r="308" customFormat="false" ht="13.8" hidden="false" customHeight="false" outlineLevel="0" collapsed="false">
      <c r="A308" s="1" t="s">
        <v>91</v>
      </c>
      <c r="B308" s="41" t="n">
        <v>42185</v>
      </c>
      <c r="C308" s="1" t="s">
        <v>19</v>
      </c>
      <c r="D308" s="1" t="s">
        <v>19</v>
      </c>
      <c r="E308" s="1" t="s">
        <v>19</v>
      </c>
      <c r="F308" s="23" t="s">
        <v>20</v>
      </c>
      <c r="G308" s="38" t="n">
        <v>9</v>
      </c>
      <c r="H308" s="38" t="n">
        <v>2</v>
      </c>
      <c r="I308" s="38" t="n">
        <v>2</v>
      </c>
      <c r="J308" s="1" t="s">
        <v>348</v>
      </c>
      <c r="K308" s="1" t="n">
        <v>15</v>
      </c>
      <c r="L308" s="1" t="n">
        <v>30</v>
      </c>
      <c r="M308" s="1" t="n">
        <v>20</v>
      </c>
      <c r="N308" s="1" t="n">
        <v>25</v>
      </c>
      <c r="O308" s="1" t="n">
        <v>300</v>
      </c>
      <c r="P308" s="1" t="n">
        <v>300</v>
      </c>
      <c r="Q308" s="1" t="n">
        <v>300</v>
      </c>
      <c r="R308" s="1" t="n">
        <f aca="false">AVERAGE(O308:Q308)</f>
        <v>300</v>
      </c>
      <c r="S308" s="42" t="n">
        <v>0.79</v>
      </c>
      <c r="T308" s="42" t="n">
        <v>1.82</v>
      </c>
      <c r="U308" s="1" t="n">
        <v>57</v>
      </c>
      <c r="V308" s="1" t="s">
        <v>358</v>
      </c>
      <c r="W308" s="1" t="s">
        <v>441</v>
      </c>
    </row>
    <row r="309" customFormat="false" ht="13.8" hidden="false" customHeight="false" outlineLevel="0" collapsed="false">
      <c r="A309" s="1" t="s">
        <v>91</v>
      </c>
      <c r="B309" s="41" t="n">
        <v>42185</v>
      </c>
      <c r="C309" s="1" t="s">
        <v>19</v>
      </c>
      <c r="D309" s="1" t="s">
        <v>19</v>
      </c>
      <c r="E309" s="1" t="s">
        <v>19</v>
      </c>
      <c r="F309" s="23" t="s">
        <v>20</v>
      </c>
      <c r="G309" s="38" t="n">
        <v>9</v>
      </c>
      <c r="H309" s="38" t="n">
        <v>2</v>
      </c>
      <c r="I309" s="38" t="n">
        <v>3</v>
      </c>
      <c r="J309" s="1" t="s">
        <v>349</v>
      </c>
      <c r="K309" s="1" t="n">
        <v>30</v>
      </c>
      <c r="L309" s="1" t="n">
        <v>50</v>
      </c>
      <c r="M309" s="1" t="n">
        <v>44</v>
      </c>
      <c r="N309" s="1" t="n">
        <v>48</v>
      </c>
      <c r="O309" s="1" t="n">
        <v>300</v>
      </c>
      <c r="P309" s="1" t="n">
        <v>300</v>
      </c>
      <c r="Q309" s="1" t="n">
        <v>300</v>
      </c>
      <c r="R309" s="1" t="n">
        <f aca="false">AVERAGE(O309:Q309)</f>
        <v>300</v>
      </c>
      <c r="S309" s="42" t="n">
        <v>0.64</v>
      </c>
      <c r="T309" s="42" t="n">
        <v>1.11</v>
      </c>
      <c r="U309" s="1" t="n">
        <v>57</v>
      </c>
      <c r="V309" s="1" t="s">
        <v>358</v>
      </c>
      <c r="W309" s="1" t="s">
        <v>527</v>
      </c>
    </row>
    <row r="310" customFormat="false" ht="13.8" hidden="false" customHeight="false" outlineLevel="0" collapsed="false">
      <c r="A310" s="1" t="s">
        <v>91</v>
      </c>
      <c r="B310" s="41" t="n">
        <v>42185</v>
      </c>
      <c r="C310" s="1" t="s">
        <v>19</v>
      </c>
      <c r="D310" s="1" t="s">
        <v>19</v>
      </c>
      <c r="E310" s="1" t="s">
        <v>19</v>
      </c>
      <c r="F310" s="23" t="s">
        <v>20</v>
      </c>
      <c r="G310" s="38" t="n">
        <v>9</v>
      </c>
      <c r="H310" s="38" t="n">
        <v>2</v>
      </c>
      <c r="I310" s="38" t="n">
        <v>4</v>
      </c>
      <c r="J310" s="1" t="s">
        <v>528</v>
      </c>
      <c r="K310" s="1" t="n">
        <v>50</v>
      </c>
      <c r="L310" s="1" t="n">
        <v>102</v>
      </c>
      <c r="M310" s="1" t="n">
        <v>61</v>
      </c>
      <c r="N310" s="1" t="n">
        <v>66</v>
      </c>
      <c r="O310" s="1" t="n">
        <v>300</v>
      </c>
      <c r="P310" s="1" t="n">
        <v>300</v>
      </c>
      <c r="Q310" s="1" t="n">
        <v>300</v>
      </c>
      <c r="R310" s="1" t="n">
        <f aca="false">AVERAGE(O310:Q310)</f>
        <v>300</v>
      </c>
      <c r="S310" s="42" t="n">
        <v>0.75</v>
      </c>
      <c r="T310" s="42" t="n">
        <v>1.07</v>
      </c>
      <c r="U310" s="1" t="n">
        <v>57</v>
      </c>
      <c r="V310" s="1" t="s">
        <v>358</v>
      </c>
      <c r="W310" s="1" t="s">
        <v>527</v>
      </c>
    </row>
    <row r="311" customFormat="false" ht="13.8" hidden="false" customHeight="false" outlineLevel="0" collapsed="false">
      <c r="A311" s="1" t="s">
        <v>91</v>
      </c>
      <c r="B311" s="41" t="n">
        <v>42185</v>
      </c>
      <c r="C311" s="1" t="s">
        <v>19</v>
      </c>
      <c r="D311" s="1" t="s">
        <v>19</v>
      </c>
      <c r="E311" s="1" t="s">
        <v>19</v>
      </c>
      <c r="F311" s="23" t="s">
        <v>20</v>
      </c>
      <c r="G311" s="38" t="n">
        <v>9</v>
      </c>
      <c r="H311" s="38" t="n">
        <v>2</v>
      </c>
      <c r="I311" s="38" t="n">
        <v>5</v>
      </c>
      <c r="J311" s="1" t="s">
        <v>529</v>
      </c>
      <c r="K311" s="1" t="n">
        <v>102</v>
      </c>
      <c r="L311" s="1" t="n">
        <v>160</v>
      </c>
      <c r="M311" s="1" t="n">
        <v>130</v>
      </c>
      <c r="N311" s="1" t="n">
        <v>135</v>
      </c>
      <c r="O311" s="1" t="n">
        <v>300</v>
      </c>
      <c r="P311" s="1" t="n">
        <v>300</v>
      </c>
      <c r="Q311" s="1" t="n">
        <v>300</v>
      </c>
      <c r="R311" s="1" t="n">
        <f aca="false">AVERAGE(O311:Q311)</f>
        <v>300</v>
      </c>
      <c r="S311" s="42" t="n">
        <v>0.87</v>
      </c>
      <c r="T311" s="42" t="n">
        <v>0.85</v>
      </c>
      <c r="U311" s="1" t="n">
        <v>57</v>
      </c>
      <c r="V311" s="1" t="s">
        <v>358</v>
      </c>
      <c r="W311" s="1" t="s">
        <v>530</v>
      </c>
    </row>
    <row r="312" customFormat="false" ht="13.8" hidden="false" customHeight="false" outlineLevel="0" collapsed="false">
      <c r="A312" s="1" t="s">
        <v>91</v>
      </c>
      <c r="B312" s="41" t="n">
        <v>42185</v>
      </c>
      <c r="C312" s="1" t="s">
        <v>19</v>
      </c>
      <c r="D312" s="1" t="s">
        <v>19</v>
      </c>
      <c r="E312" s="1" t="s">
        <v>19</v>
      </c>
      <c r="F312" s="23" t="s">
        <v>20</v>
      </c>
      <c r="G312" s="38" t="n">
        <v>9</v>
      </c>
      <c r="H312" s="38" t="n">
        <v>4</v>
      </c>
      <c r="I312" s="38" t="n">
        <v>1</v>
      </c>
      <c r="J312" s="1" t="s">
        <v>347</v>
      </c>
      <c r="K312" s="1" t="n">
        <v>0</v>
      </c>
      <c r="L312" s="1" t="n">
        <v>15</v>
      </c>
      <c r="M312" s="1" t="n">
        <v>10</v>
      </c>
      <c r="N312" s="1" t="n">
        <v>15</v>
      </c>
      <c r="O312" s="1" t="n">
        <v>300</v>
      </c>
      <c r="P312" s="1" t="n">
        <v>300</v>
      </c>
      <c r="Q312" s="1" t="n">
        <v>300</v>
      </c>
      <c r="R312" s="1" t="n">
        <f aca="false">AVERAGE(O312:Q312)</f>
        <v>300</v>
      </c>
      <c r="S312" s="42" t="n">
        <v>0.41</v>
      </c>
      <c r="T312" s="42" t="n">
        <v>6.21</v>
      </c>
      <c r="U312" s="1" t="n">
        <v>49</v>
      </c>
      <c r="V312" s="1" t="s">
        <v>390</v>
      </c>
      <c r="W312" s="1" t="s">
        <v>531</v>
      </c>
    </row>
    <row r="313" customFormat="false" ht="13.8" hidden="false" customHeight="false" outlineLevel="0" collapsed="false">
      <c r="A313" s="1" t="s">
        <v>91</v>
      </c>
      <c r="B313" s="41" t="n">
        <v>42185</v>
      </c>
      <c r="C313" s="1" t="s">
        <v>19</v>
      </c>
      <c r="D313" s="1" t="s">
        <v>19</v>
      </c>
      <c r="E313" s="1" t="s">
        <v>19</v>
      </c>
      <c r="F313" s="23" t="s">
        <v>20</v>
      </c>
      <c r="G313" s="38" t="n">
        <v>9</v>
      </c>
      <c r="H313" s="38" t="n">
        <v>4</v>
      </c>
      <c r="I313" s="38" t="n">
        <v>2</v>
      </c>
      <c r="J313" s="1" t="s">
        <v>348</v>
      </c>
      <c r="K313" s="1" t="n">
        <v>15</v>
      </c>
      <c r="L313" s="1" t="n">
        <v>30</v>
      </c>
      <c r="M313" s="1" t="n">
        <v>25</v>
      </c>
      <c r="N313" s="1" t="n">
        <v>30</v>
      </c>
      <c r="O313" s="1" t="n">
        <v>300</v>
      </c>
      <c r="P313" s="1" t="n">
        <v>300</v>
      </c>
      <c r="Q313" s="1" t="n">
        <v>300</v>
      </c>
      <c r="R313" s="1" t="n">
        <f aca="false">AVERAGE(O313:Q313)</f>
        <v>300</v>
      </c>
      <c r="S313" s="42" t="n">
        <v>0.69</v>
      </c>
      <c r="T313" s="42" t="n">
        <v>2.17</v>
      </c>
      <c r="U313" s="1" t="n">
        <v>49</v>
      </c>
      <c r="V313" s="1" t="s">
        <v>390</v>
      </c>
      <c r="W313" s="1" t="s">
        <v>532</v>
      </c>
    </row>
    <row r="314" customFormat="false" ht="13.8" hidden="false" customHeight="false" outlineLevel="0" collapsed="false">
      <c r="A314" s="1" t="s">
        <v>91</v>
      </c>
      <c r="B314" s="41" t="n">
        <v>42185</v>
      </c>
      <c r="C314" s="1" t="s">
        <v>19</v>
      </c>
      <c r="D314" s="1" t="s">
        <v>19</v>
      </c>
      <c r="E314" s="1" t="s">
        <v>19</v>
      </c>
      <c r="F314" s="23" t="s">
        <v>20</v>
      </c>
      <c r="G314" s="38" t="n">
        <v>9</v>
      </c>
      <c r="H314" s="38" t="n">
        <v>4</v>
      </c>
      <c r="I314" s="38" t="n">
        <v>3</v>
      </c>
      <c r="J314" s="1" t="s">
        <v>349</v>
      </c>
      <c r="K314" s="1" t="n">
        <v>30</v>
      </c>
      <c r="L314" s="1" t="n">
        <v>50</v>
      </c>
      <c r="M314" s="1" t="n">
        <v>40</v>
      </c>
      <c r="N314" s="1" t="n">
        <v>45</v>
      </c>
      <c r="O314" s="1" t="n">
        <v>300</v>
      </c>
      <c r="P314" s="1" t="n">
        <v>300</v>
      </c>
      <c r="Q314" s="1" t="n">
        <v>300</v>
      </c>
      <c r="R314" s="1" t="n">
        <f aca="false">AVERAGE(O314:Q314)</f>
        <v>300</v>
      </c>
      <c r="S314" s="42" t="n">
        <v>0.65</v>
      </c>
      <c r="T314" s="42" t="n">
        <v>1.9</v>
      </c>
      <c r="U314" s="1" t="n">
        <v>49</v>
      </c>
      <c r="V314" s="1" t="s">
        <v>358</v>
      </c>
      <c r="W314" s="1" t="s">
        <v>532</v>
      </c>
    </row>
    <row r="315" customFormat="false" ht="13.8" hidden="false" customHeight="false" outlineLevel="0" collapsed="false">
      <c r="A315" s="1" t="s">
        <v>91</v>
      </c>
      <c r="B315" s="41" t="n">
        <v>42185</v>
      </c>
      <c r="C315" s="1" t="s">
        <v>19</v>
      </c>
      <c r="D315" s="1" t="s">
        <v>19</v>
      </c>
      <c r="E315" s="1" t="s">
        <v>19</v>
      </c>
      <c r="F315" s="23" t="s">
        <v>20</v>
      </c>
      <c r="G315" s="38" t="n">
        <v>9</v>
      </c>
      <c r="H315" s="38" t="n">
        <v>4</v>
      </c>
      <c r="I315" s="38" t="n">
        <v>4</v>
      </c>
      <c r="J315" s="1" t="s">
        <v>456</v>
      </c>
      <c r="K315" s="1" t="n">
        <v>50</v>
      </c>
      <c r="L315" s="1" t="n">
        <v>101</v>
      </c>
      <c r="M315" s="1" t="n">
        <v>60</v>
      </c>
      <c r="N315" s="1" t="n">
        <v>65</v>
      </c>
      <c r="O315" s="1" t="n">
        <v>300</v>
      </c>
      <c r="P315" s="1" t="n">
        <v>300</v>
      </c>
      <c r="Q315" s="1" t="n">
        <v>300</v>
      </c>
      <c r="R315" s="1" t="n">
        <f aca="false">AVERAGE(O315:Q315)</f>
        <v>300</v>
      </c>
      <c r="S315" s="42" t="n">
        <v>0.63</v>
      </c>
      <c r="T315" s="42" t="n">
        <v>1.91</v>
      </c>
      <c r="U315" s="1" t="n">
        <v>49</v>
      </c>
      <c r="V315" s="1" t="s">
        <v>358</v>
      </c>
      <c r="W315" s="1" t="s">
        <v>532</v>
      </c>
    </row>
    <row r="316" customFormat="false" ht="13.8" hidden="false" customHeight="false" outlineLevel="0" collapsed="false">
      <c r="A316" s="1" t="s">
        <v>91</v>
      </c>
      <c r="B316" s="41" t="n">
        <v>42185</v>
      </c>
      <c r="C316" s="1" t="s">
        <v>19</v>
      </c>
      <c r="D316" s="1" t="s">
        <v>19</v>
      </c>
      <c r="E316" s="1" t="s">
        <v>19</v>
      </c>
      <c r="F316" s="23" t="s">
        <v>20</v>
      </c>
      <c r="G316" s="38" t="n">
        <v>9</v>
      </c>
      <c r="H316" s="38" t="n">
        <v>4</v>
      </c>
      <c r="I316" s="38" t="n">
        <v>5</v>
      </c>
      <c r="J316" s="1" t="s">
        <v>533</v>
      </c>
      <c r="K316" s="1" t="n">
        <v>101</v>
      </c>
      <c r="L316" s="1" t="n">
        <v>174</v>
      </c>
      <c r="M316" s="1" t="n">
        <v>140</v>
      </c>
      <c r="N316" s="1" t="n">
        <v>145</v>
      </c>
      <c r="O316" s="1" t="n">
        <v>300</v>
      </c>
      <c r="P316" s="1" t="n">
        <v>300</v>
      </c>
      <c r="Q316" s="1" t="n">
        <v>300</v>
      </c>
      <c r="R316" s="1" t="n">
        <f aca="false">AVERAGE(O316:Q316)</f>
        <v>300</v>
      </c>
      <c r="S316" s="42" t="n">
        <v>0.82</v>
      </c>
      <c r="T316" s="42" t="n">
        <v>0.89</v>
      </c>
      <c r="U316" s="1" t="n">
        <v>49</v>
      </c>
      <c r="V316" s="1" t="s">
        <v>358</v>
      </c>
      <c r="W316" s="1" t="s">
        <v>532</v>
      </c>
    </row>
    <row r="317" customFormat="false" ht="13.8" hidden="false" customHeight="false" outlineLevel="0" collapsed="false">
      <c r="A317" s="1" t="s">
        <v>91</v>
      </c>
      <c r="B317" s="41" t="n">
        <v>43445</v>
      </c>
      <c r="C317" s="1" t="s">
        <v>19</v>
      </c>
      <c r="D317" s="1" t="s">
        <v>19</v>
      </c>
      <c r="E317" s="1" t="s">
        <v>19</v>
      </c>
      <c r="F317" s="23" t="s">
        <v>20</v>
      </c>
      <c r="G317" s="38" t="n">
        <v>9</v>
      </c>
      <c r="H317" s="38" t="n">
        <v>5</v>
      </c>
      <c r="I317" s="38" t="n">
        <v>1</v>
      </c>
      <c r="J317" s="1" t="s">
        <v>347</v>
      </c>
      <c r="K317" s="1" t="n">
        <v>0</v>
      </c>
      <c r="L317" s="1" t="n">
        <v>15</v>
      </c>
      <c r="M317" s="1" t="n">
        <v>4</v>
      </c>
      <c r="N317" s="1" t="n">
        <v>9</v>
      </c>
      <c r="O317" s="1" t="n">
        <v>300</v>
      </c>
      <c r="P317" s="1" t="n">
        <v>300</v>
      </c>
      <c r="Q317" s="1" t="n">
        <v>300</v>
      </c>
      <c r="R317" s="1" t="n">
        <f aca="false">AVERAGE(O317:Q317)</f>
        <v>300</v>
      </c>
      <c r="S317" s="30" t="n">
        <v>0.425219917378082</v>
      </c>
      <c r="T317" s="40" t="n">
        <v>5.35</v>
      </c>
      <c r="U317" s="1" t="s">
        <v>205</v>
      </c>
      <c r="V317" s="1" t="s">
        <v>437</v>
      </c>
      <c r="W317" s="1" t="s">
        <v>510</v>
      </c>
    </row>
    <row r="318" customFormat="false" ht="13.8" hidden="false" customHeight="false" outlineLevel="0" collapsed="false">
      <c r="A318" s="1" t="s">
        <v>91</v>
      </c>
      <c r="B318" s="41" t="n">
        <v>43445</v>
      </c>
      <c r="C318" s="1" t="s">
        <v>19</v>
      </c>
      <c r="D318" s="1" t="s">
        <v>19</v>
      </c>
      <c r="E318" s="1" t="s">
        <v>19</v>
      </c>
      <c r="F318" s="23" t="s">
        <v>20</v>
      </c>
      <c r="G318" s="38" t="n">
        <v>9</v>
      </c>
      <c r="H318" s="38" t="n">
        <v>5</v>
      </c>
      <c r="I318" s="38" t="n">
        <v>2</v>
      </c>
      <c r="J318" s="1" t="s">
        <v>348</v>
      </c>
      <c r="K318" s="1" t="n">
        <v>15</v>
      </c>
      <c r="L318" s="1" t="n">
        <v>30</v>
      </c>
      <c r="M318" s="1" t="n">
        <v>20</v>
      </c>
      <c r="N318" s="1" t="n">
        <v>25</v>
      </c>
      <c r="O318" s="1" t="n">
        <v>300</v>
      </c>
      <c r="P318" s="1" t="n">
        <v>300</v>
      </c>
      <c r="Q318" s="1" t="n">
        <v>300</v>
      </c>
      <c r="R318" s="1" t="n">
        <f aca="false">AVERAGE(O318:Q318)</f>
        <v>300</v>
      </c>
      <c r="S318" s="30" t="n">
        <v>0.626938942771248</v>
      </c>
      <c r="T318" s="40" t="n">
        <v>2.22</v>
      </c>
      <c r="U318" s="1" t="s">
        <v>205</v>
      </c>
      <c r="V318" s="1" t="s">
        <v>416</v>
      </c>
      <c r="W318" s="1" t="s">
        <v>439</v>
      </c>
    </row>
    <row r="319" customFormat="false" ht="13.8" hidden="false" customHeight="false" outlineLevel="0" collapsed="false">
      <c r="A319" s="1" t="s">
        <v>91</v>
      </c>
      <c r="B319" s="41" t="n">
        <v>43445</v>
      </c>
      <c r="C319" s="1" t="s">
        <v>19</v>
      </c>
      <c r="D319" s="1" t="s">
        <v>19</v>
      </c>
      <c r="E319" s="1" t="s">
        <v>19</v>
      </c>
      <c r="F319" s="23" t="s">
        <v>20</v>
      </c>
      <c r="G319" s="38" t="n">
        <v>9</v>
      </c>
      <c r="H319" s="38" t="n">
        <v>5</v>
      </c>
      <c r="I319" s="38" t="n">
        <v>3</v>
      </c>
      <c r="J319" s="1" t="s">
        <v>349</v>
      </c>
      <c r="K319" s="1" t="n">
        <v>30</v>
      </c>
      <c r="L319" s="1" t="n">
        <v>50</v>
      </c>
      <c r="M319" s="1" t="n">
        <v>45</v>
      </c>
      <c r="N319" s="1" t="n">
        <v>50</v>
      </c>
      <c r="O319" s="1" t="n">
        <v>300</v>
      </c>
      <c r="P319" s="1" t="n">
        <v>300</v>
      </c>
      <c r="Q319" s="1" t="n">
        <v>300</v>
      </c>
      <c r="R319" s="1" t="n">
        <f aca="false">AVERAGE(O319:Q319)</f>
        <v>300</v>
      </c>
      <c r="S319" s="30" t="n">
        <v>0.71553957885943</v>
      </c>
      <c r="T319" s="40" t="n">
        <v>1.27</v>
      </c>
      <c r="U319" s="1" t="s">
        <v>205</v>
      </c>
      <c r="V319" s="1" t="s">
        <v>416</v>
      </c>
      <c r="W319" s="1" t="s">
        <v>439</v>
      </c>
    </row>
    <row r="320" customFormat="false" ht="13.8" hidden="false" customHeight="false" outlineLevel="0" collapsed="false">
      <c r="A320" s="1" t="s">
        <v>91</v>
      </c>
      <c r="B320" s="41" t="n">
        <v>43445</v>
      </c>
      <c r="C320" s="1" t="s">
        <v>19</v>
      </c>
      <c r="D320" s="1" t="s">
        <v>19</v>
      </c>
      <c r="E320" s="1" t="s">
        <v>19</v>
      </c>
      <c r="F320" s="23" t="s">
        <v>20</v>
      </c>
      <c r="G320" s="38" t="n">
        <v>9</v>
      </c>
      <c r="H320" s="38" t="n">
        <v>5</v>
      </c>
      <c r="I320" s="38" t="n">
        <v>4</v>
      </c>
      <c r="J320" s="1" t="s">
        <v>534</v>
      </c>
      <c r="K320" s="1" t="n">
        <v>50</v>
      </c>
      <c r="L320" s="1" t="n">
        <v>86</v>
      </c>
      <c r="M320" s="1" t="n">
        <v>79</v>
      </c>
      <c r="N320" s="1" t="n">
        <v>84</v>
      </c>
      <c r="O320" s="1" t="n">
        <v>300</v>
      </c>
      <c r="P320" s="1" t="n">
        <v>300</v>
      </c>
      <c r="Q320" s="1" t="n">
        <v>300</v>
      </c>
      <c r="R320" s="1" t="n">
        <f aca="false">AVERAGE(O320:Q320)</f>
        <v>300</v>
      </c>
      <c r="S320" s="30" t="n">
        <v>0.739005067989673</v>
      </c>
      <c r="T320" s="40" t="n">
        <v>1.09</v>
      </c>
      <c r="U320" s="1" t="s">
        <v>205</v>
      </c>
      <c r="V320" s="1" t="s">
        <v>416</v>
      </c>
      <c r="W320" s="1" t="s">
        <v>439</v>
      </c>
    </row>
    <row r="321" customFormat="false" ht="13.8" hidden="false" customHeight="false" outlineLevel="0" collapsed="false">
      <c r="A321" s="1" t="s">
        <v>91</v>
      </c>
      <c r="B321" s="41" t="n">
        <v>43445</v>
      </c>
      <c r="C321" s="1" t="s">
        <v>19</v>
      </c>
      <c r="D321" s="1" t="s">
        <v>19</v>
      </c>
      <c r="E321" s="1" t="s">
        <v>19</v>
      </c>
      <c r="F321" s="23" t="s">
        <v>20</v>
      </c>
      <c r="G321" s="38" t="n">
        <v>9</v>
      </c>
      <c r="H321" s="38" t="n">
        <v>5</v>
      </c>
      <c r="I321" s="38" t="n">
        <v>5</v>
      </c>
      <c r="J321" s="1" t="s">
        <v>535</v>
      </c>
      <c r="K321" s="1" t="n">
        <v>86</v>
      </c>
      <c r="L321" s="1" t="n">
        <v>185</v>
      </c>
      <c r="M321" s="1" t="n">
        <v>120</v>
      </c>
      <c r="N321" s="1" t="n">
        <v>125</v>
      </c>
      <c r="O321" s="1" t="n">
        <v>300</v>
      </c>
      <c r="P321" s="1" t="n">
        <v>300</v>
      </c>
      <c r="Q321" s="1" t="n">
        <v>300</v>
      </c>
      <c r="R321" s="1" t="n">
        <f aca="false">AVERAGE(O321:Q321)</f>
        <v>300</v>
      </c>
      <c r="S321" s="30" t="n">
        <v>0.874957587972965</v>
      </c>
      <c r="T321" s="40" t="n">
        <v>0.88</v>
      </c>
      <c r="U321" s="1" t="s">
        <v>205</v>
      </c>
      <c r="V321" s="1" t="s">
        <v>416</v>
      </c>
      <c r="W321" s="1" t="s">
        <v>439</v>
      </c>
    </row>
    <row r="322" customFormat="false" ht="13.8" hidden="false" customHeight="false" outlineLevel="0" collapsed="false">
      <c r="A322" s="1" t="s">
        <v>91</v>
      </c>
      <c r="B322" s="41" t="n">
        <v>42185</v>
      </c>
      <c r="C322" s="1" t="s">
        <v>19</v>
      </c>
      <c r="D322" s="1" t="s">
        <v>19</v>
      </c>
      <c r="E322" s="1" t="s">
        <v>19</v>
      </c>
      <c r="F322" s="23" t="s">
        <v>20</v>
      </c>
      <c r="G322" s="38" t="n">
        <v>10</v>
      </c>
      <c r="H322" s="38" t="n">
        <v>1</v>
      </c>
      <c r="I322" s="38" t="n">
        <v>1</v>
      </c>
      <c r="J322" s="1" t="s">
        <v>347</v>
      </c>
      <c r="K322" s="1" t="n">
        <v>0</v>
      </c>
      <c r="L322" s="1" t="n">
        <v>15</v>
      </c>
      <c r="M322" s="1" t="n">
        <v>9</v>
      </c>
      <c r="N322" s="1" t="n">
        <v>14</v>
      </c>
      <c r="O322" s="1" t="n">
        <v>300</v>
      </c>
      <c r="P322" s="1" t="n">
        <v>300</v>
      </c>
      <c r="Q322" s="1" t="n">
        <v>300</v>
      </c>
      <c r="R322" s="1" t="n">
        <f aca="false">AVERAGE(O322:Q322)</f>
        <v>300</v>
      </c>
      <c r="S322" s="42" t="n">
        <v>0.43</v>
      </c>
      <c r="T322" s="42" t="n">
        <v>3.18</v>
      </c>
      <c r="U322" s="1" t="n">
        <v>40</v>
      </c>
      <c r="V322" s="1" t="s">
        <v>462</v>
      </c>
      <c r="W322" s="1" t="s">
        <v>429</v>
      </c>
    </row>
    <row r="323" customFormat="false" ht="13.8" hidden="false" customHeight="false" outlineLevel="0" collapsed="false">
      <c r="A323" s="1" t="s">
        <v>91</v>
      </c>
      <c r="B323" s="41" t="n">
        <v>42185</v>
      </c>
      <c r="C323" s="1" t="s">
        <v>19</v>
      </c>
      <c r="D323" s="1" t="s">
        <v>19</v>
      </c>
      <c r="E323" s="1" t="s">
        <v>19</v>
      </c>
      <c r="F323" s="23" t="s">
        <v>20</v>
      </c>
      <c r="G323" s="38" t="n">
        <v>10</v>
      </c>
      <c r="H323" s="38" t="n">
        <v>1</v>
      </c>
      <c r="I323" s="38" t="n">
        <v>2</v>
      </c>
      <c r="J323" s="1" t="s">
        <v>348</v>
      </c>
      <c r="K323" s="1" t="n">
        <v>15</v>
      </c>
      <c r="L323" s="1" t="n">
        <v>30</v>
      </c>
      <c r="M323" s="1" t="n">
        <v>24</v>
      </c>
      <c r="N323" s="1" t="n">
        <v>29</v>
      </c>
      <c r="O323" s="1" t="n">
        <v>300</v>
      </c>
      <c r="P323" s="1" t="n">
        <v>300</v>
      </c>
      <c r="Q323" s="1" t="n">
        <v>300</v>
      </c>
      <c r="R323" s="1" t="n">
        <f aca="false">AVERAGE(O323:Q323)</f>
        <v>300</v>
      </c>
      <c r="S323" s="42" t="n">
        <v>0.54</v>
      </c>
      <c r="T323" s="42" t="n">
        <v>2.13</v>
      </c>
      <c r="U323" s="1" t="n">
        <v>40</v>
      </c>
      <c r="V323" s="1" t="s">
        <v>358</v>
      </c>
      <c r="W323" s="1" t="s">
        <v>429</v>
      </c>
    </row>
    <row r="324" customFormat="false" ht="13.8" hidden="false" customHeight="false" outlineLevel="0" collapsed="false">
      <c r="A324" s="1" t="s">
        <v>91</v>
      </c>
      <c r="B324" s="41" t="n">
        <v>42185</v>
      </c>
      <c r="C324" s="1" t="s">
        <v>19</v>
      </c>
      <c r="D324" s="1" t="s">
        <v>19</v>
      </c>
      <c r="E324" s="1" t="s">
        <v>19</v>
      </c>
      <c r="F324" s="23" t="s">
        <v>20</v>
      </c>
      <c r="G324" s="38" t="n">
        <v>10</v>
      </c>
      <c r="H324" s="38" t="n">
        <v>1</v>
      </c>
      <c r="I324" s="38" t="n">
        <v>3</v>
      </c>
      <c r="J324" s="1" t="s">
        <v>349</v>
      </c>
      <c r="K324" s="1" t="n">
        <v>30</v>
      </c>
      <c r="L324" s="1" t="n">
        <v>50</v>
      </c>
      <c r="M324" s="1" t="n">
        <v>37</v>
      </c>
      <c r="N324" s="1" t="n">
        <v>42</v>
      </c>
      <c r="O324" s="1" t="n">
        <v>300</v>
      </c>
      <c r="P324" s="1" t="n">
        <v>300</v>
      </c>
      <c r="Q324" s="1" t="n">
        <v>300</v>
      </c>
      <c r="R324" s="1" t="n">
        <f aca="false">AVERAGE(O324:Q324)</f>
        <v>300</v>
      </c>
      <c r="S324" s="42" t="n">
        <v>0.5</v>
      </c>
      <c r="T324" s="42" t="n">
        <v>2.24</v>
      </c>
      <c r="U324" s="1" t="n">
        <v>40</v>
      </c>
      <c r="V324" s="1" t="s">
        <v>358</v>
      </c>
      <c r="W324" s="1" t="s">
        <v>429</v>
      </c>
    </row>
    <row r="325" customFormat="false" ht="13.8" hidden="false" customHeight="false" outlineLevel="0" collapsed="false">
      <c r="A325" s="1" t="s">
        <v>91</v>
      </c>
      <c r="B325" s="41" t="n">
        <v>42185</v>
      </c>
      <c r="C325" s="1" t="s">
        <v>19</v>
      </c>
      <c r="D325" s="1" t="s">
        <v>19</v>
      </c>
      <c r="E325" s="1" t="s">
        <v>19</v>
      </c>
      <c r="F325" s="23" t="s">
        <v>20</v>
      </c>
      <c r="G325" s="38" t="n">
        <v>10</v>
      </c>
      <c r="H325" s="38" t="n">
        <v>1</v>
      </c>
      <c r="I325" s="38" t="n">
        <v>4</v>
      </c>
      <c r="J325" s="1" t="s">
        <v>350</v>
      </c>
      <c r="K325" s="1" t="n">
        <v>50</v>
      </c>
      <c r="L325" s="1" t="n">
        <v>100</v>
      </c>
      <c r="M325" s="1" t="n">
        <v>56</v>
      </c>
      <c r="N325" s="1" t="n">
        <v>61</v>
      </c>
      <c r="O325" s="1" t="n">
        <v>300</v>
      </c>
      <c r="P325" s="1" t="n">
        <v>300</v>
      </c>
      <c r="Q325" s="1" t="n">
        <v>300</v>
      </c>
      <c r="R325" s="1" t="n">
        <f aca="false">AVERAGE(O325:Q325)</f>
        <v>300</v>
      </c>
      <c r="S325" s="42" t="n">
        <v>0.58</v>
      </c>
      <c r="T325" s="42" t="n">
        <v>1.38</v>
      </c>
      <c r="U325" s="1" t="n">
        <v>40</v>
      </c>
      <c r="V325" s="1" t="s">
        <v>358</v>
      </c>
      <c r="W325" s="1" t="s">
        <v>439</v>
      </c>
    </row>
    <row r="326" customFormat="false" ht="13.8" hidden="false" customHeight="false" outlineLevel="0" collapsed="false">
      <c r="A326" s="1" t="s">
        <v>91</v>
      </c>
      <c r="B326" s="41" t="n">
        <v>42185</v>
      </c>
      <c r="C326" s="1" t="s">
        <v>19</v>
      </c>
      <c r="D326" s="1" t="s">
        <v>19</v>
      </c>
      <c r="E326" s="1" t="s">
        <v>19</v>
      </c>
      <c r="F326" s="23" t="s">
        <v>20</v>
      </c>
      <c r="G326" s="38" t="n">
        <v>10</v>
      </c>
      <c r="H326" s="38" t="n">
        <v>1</v>
      </c>
      <c r="I326" s="38" t="n">
        <v>5</v>
      </c>
      <c r="J326" s="1" t="s">
        <v>536</v>
      </c>
      <c r="K326" s="1" t="n">
        <v>100</v>
      </c>
      <c r="L326" s="1" t="n">
        <v>179</v>
      </c>
      <c r="M326" s="1" t="n">
        <v>140</v>
      </c>
      <c r="N326" s="1" t="n">
        <v>145</v>
      </c>
      <c r="O326" s="1" t="n">
        <v>300</v>
      </c>
      <c r="P326" s="1" t="n">
        <v>300</v>
      </c>
      <c r="Q326" s="1" t="n">
        <v>300</v>
      </c>
      <c r="R326" s="1" t="n">
        <f aca="false">AVERAGE(O326:Q326)</f>
        <v>300</v>
      </c>
      <c r="S326" s="42" t="n">
        <v>0.92</v>
      </c>
      <c r="T326" s="42" t="n">
        <v>0.71</v>
      </c>
      <c r="U326" s="1" t="n">
        <v>40</v>
      </c>
      <c r="V326" s="1" t="s">
        <v>358</v>
      </c>
      <c r="W326" s="1" t="s">
        <v>439</v>
      </c>
    </row>
    <row r="327" customFormat="false" ht="13.8" hidden="false" customHeight="false" outlineLevel="0" collapsed="false">
      <c r="A327" s="1" t="s">
        <v>91</v>
      </c>
      <c r="B327" s="1" t="s">
        <v>413</v>
      </c>
      <c r="C327" s="1" t="s">
        <v>19</v>
      </c>
      <c r="D327" s="1" t="s">
        <v>19</v>
      </c>
      <c r="E327" s="1" t="s">
        <v>19</v>
      </c>
      <c r="F327" s="23" t="s">
        <v>20</v>
      </c>
      <c r="G327" s="38" t="n">
        <v>10</v>
      </c>
      <c r="H327" s="38" t="n">
        <v>2</v>
      </c>
      <c r="I327" s="38" t="n">
        <v>1</v>
      </c>
      <c r="J327" s="1" t="s">
        <v>347</v>
      </c>
      <c r="K327" s="1" t="n">
        <v>0</v>
      </c>
      <c r="L327" s="1" t="n">
        <v>15</v>
      </c>
      <c r="M327" s="1" t="n">
        <v>10</v>
      </c>
      <c r="N327" s="1" t="n">
        <v>15</v>
      </c>
      <c r="O327" s="1" t="n">
        <v>300</v>
      </c>
      <c r="P327" s="1" t="n">
        <v>300</v>
      </c>
      <c r="Q327" s="1" t="n">
        <v>300</v>
      </c>
      <c r="R327" s="1" t="n">
        <v>300</v>
      </c>
      <c r="S327" s="30" t="n">
        <v>0.395756522954458</v>
      </c>
      <c r="T327" s="40" t="n">
        <v>3.49</v>
      </c>
      <c r="U327" s="1" t="s">
        <v>205</v>
      </c>
      <c r="V327" s="1" t="s">
        <v>437</v>
      </c>
      <c r="W327" s="1" t="s">
        <v>438</v>
      </c>
    </row>
    <row r="328" customFormat="false" ht="13.8" hidden="false" customHeight="false" outlineLevel="0" collapsed="false">
      <c r="A328" s="1" t="s">
        <v>91</v>
      </c>
      <c r="B328" s="1" t="s">
        <v>413</v>
      </c>
      <c r="C328" s="1" t="s">
        <v>19</v>
      </c>
      <c r="D328" s="1" t="s">
        <v>19</v>
      </c>
      <c r="E328" s="1" t="s">
        <v>19</v>
      </c>
      <c r="F328" s="23" t="s">
        <v>20</v>
      </c>
      <c r="G328" s="38" t="n">
        <v>10</v>
      </c>
      <c r="H328" s="38" t="n">
        <v>2</v>
      </c>
      <c r="I328" s="38" t="n">
        <v>2</v>
      </c>
      <c r="J328" s="1" t="s">
        <v>348</v>
      </c>
      <c r="K328" s="1" t="n">
        <v>15</v>
      </c>
      <c r="L328" s="1" t="n">
        <v>30</v>
      </c>
      <c r="M328" s="1" t="n">
        <v>25</v>
      </c>
      <c r="N328" s="1" t="n">
        <v>30</v>
      </c>
      <c r="O328" s="1" t="n">
        <v>300</v>
      </c>
      <c r="P328" s="1" t="n">
        <v>300</v>
      </c>
      <c r="Q328" s="1" t="n">
        <v>300</v>
      </c>
      <c r="R328" s="1" t="n">
        <v>300</v>
      </c>
      <c r="S328" s="30" t="n">
        <v>0.534234476745489</v>
      </c>
      <c r="T328" s="40" t="n">
        <v>2.26</v>
      </c>
      <c r="U328" s="1" t="s">
        <v>205</v>
      </c>
      <c r="V328" s="1" t="s">
        <v>416</v>
      </c>
      <c r="W328" s="1" t="s">
        <v>417</v>
      </c>
    </row>
    <row r="329" customFormat="false" ht="13.8" hidden="false" customHeight="false" outlineLevel="0" collapsed="false">
      <c r="A329" s="1" t="s">
        <v>91</v>
      </c>
      <c r="B329" s="1" t="s">
        <v>413</v>
      </c>
      <c r="C329" s="1" t="s">
        <v>19</v>
      </c>
      <c r="D329" s="1" t="s">
        <v>19</v>
      </c>
      <c r="E329" s="1" t="s">
        <v>19</v>
      </c>
      <c r="F329" s="23" t="s">
        <v>20</v>
      </c>
      <c r="G329" s="38" t="n">
        <v>10</v>
      </c>
      <c r="H329" s="38" t="n">
        <v>2</v>
      </c>
      <c r="I329" s="38" t="n">
        <v>3</v>
      </c>
      <c r="J329" s="1" t="s">
        <v>349</v>
      </c>
      <c r="K329" s="1" t="n">
        <v>30</v>
      </c>
      <c r="L329" s="1" t="n">
        <v>50</v>
      </c>
      <c r="M329" s="1" t="n">
        <v>35</v>
      </c>
      <c r="N329" s="1" t="n">
        <v>40</v>
      </c>
      <c r="O329" s="1" t="n">
        <v>300</v>
      </c>
      <c r="P329" s="1" t="n">
        <v>300</v>
      </c>
      <c r="Q329" s="1" t="n">
        <v>300</v>
      </c>
      <c r="R329" s="1" t="n">
        <v>300</v>
      </c>
      <c r="S329" s="30" t="n">
        <v>0.576009360981841</v>
      </c>
      <c r="T329" s="40" t="n">
        <v>1.63</v>
      </c>
      <c r="U329" s="1" t="s">
        <v>205</v>
      </c>
      <c r="V329" s="1" t="s">
        <v>416</v>
      </c>
      <c r="W329" s="1" t="s">
        <v>417</v>
      </c>
    </row>
    <row r="330" customFormat="false" ht="13.8" hidden="false" customHeight="false" outlineLevel="0" collapsed="false">
      <c r="A330" s="1" t="s">
        <v>91</v>
      </c>
      <c r="B330" s="1" t="s">
        <v>413</v>
      </c>
      <c r="C330" s="1" t="s">
        <v>19</v>
      </c>
      <c r="D330" s="1" t="s">
        <v>19</v>
      </c>
      <c r="E330" s="1" t="s">
        <v>19</v>
      </c>
      <c r="F330" s="23" t="s">
        <v>20</v>
      </c>
      <c r="G330" s="38" t="n">
        <v>10</v>
      </c>
      <c r="H330" s="38" t="n">
        <v>2</v>
      </c>
      <c r="I330" s="38" t="n">
        <v>4</v>
      </c>
      <c r="J330" s="1" t="s">
        <v>528</v>
      </c>
      <c r="K330" s="1" t="n">
        <v>50</v>
      </c>
      <c r="L330" s="1" t="n">
        <v>102</v>
      </c>
      <c r="M330" s="1" t="n">
        <v>50</v>
      </c>
      <c r="N330" s="1" t="n">
        <v>55</v>
      </c>
      <c r="O330" s="1" t="n">
        <v>300</v>
      </c>
      <c r="P330" s="1" t="n">
        <v>300</v>
      </c>
      <c r="Q330" s="1" t="n">
        <v>300</v>
      </c>
      <c r="R330" s="1" t="n">
        <v>300</v>
      </c>
      <c r="S330" s="30" t="n">
        <v>0.660821846358415</v>
      </c>
      <c r="T330" s="40" t="n">
        <v>1.09</v>
      </c>
      <c r="U330" s="1" t="s">
        <v>205</v>
      </c>
      <c r="V330" s="1" t="s">
        <v>416</v>
      </c>
      <c r="W330" s="1" t="s">
        <v>417</v>
      </c>
    </row>
    <row r="331" customFormat="false" ht="13.8" hidden="false" customHeight="false" outlineLevel="0" collapsed="false">
      <c r="A331" s="1" t="s">
        <v>91</v>
      </c>
      <c r="B331" s="1" t="s">
        <v>413</v>
      </c>
      <c r="C331" s="1" t="s">
        <v>19</v>
      </c>
      <c r="D331" s="1" t="s">
        <v>19</v>
      </c>
      <c r="E331" s="1" t="s">
        <v>19</v>
      </c>
      <c r="F331" s="23" t="s">
        <v>20</v>
      </c>
      <c r="G331" s="38" t="n">
        <v>10</v>
      </c>
      <c r="H331" s="38" t="n">
        <v>2</v>
      </c>
      <c r="I331" s="38" t="n">
        <v>5</v>
      </c>
      <c r="J331" s="1" t="s">
        <v>537</v>
      </c>
      <c r="K331" s="1" t="n">
        <v>102</v>
      </c>
      <c r="L331" s="1" t="n">
        <v>202</v>
      </c>
      <c r="M331" s="1" t="n">
        <v>160</v>
      </c>
      <c r="N331" s="1" t="n">
        <v>165</v>
      </c>
      <c r="O331" s="1" t="n">
        <v>300</v>
      </c>
      <c r="P331" s="1" t="n">
        <v>300</v>
      </c>
      <c r="Q331" s="1" t="n">
        <v>300</v>
      </c>
      <c r="R331" s="1" t="n">
        <v>300</v>
      </c>
      <c r="S331" s="30" t="n">
        <v>0.91115547255056</v>
      </c>
      <c r="T331" s="40" t="n">
        <v>0.81</v>
      </c>
      <c r="U331" s="1" t="s">
        <v>205</v>
      </c>
      <c r="V331" s="1" t="s">
        <v>416</v>
      </c>
      <c r="W331" s="1" t="s">
        <v>538</v>
      </c>
    </row>
    <row r="332" customFormat="false" ht="13.8" hidden="false" customHeight="false" outlineLevel="0" collapsed="false">
      <c r="A332" s="1" t="s">
        <v>91</v>
      </c>
      <c r="B332" s="1" t="s">
        <v>413</v>
      </c>
      <c r="C332" s="1" t="s">
        <v>19</v>
      </c>
      <c r="D332" s="1" t="s">
        <v>19</v>
      </c>
      <c r="E332" s="1" t="s">
        <v>19</v>
      </c>
      <c r="F332" s="23" t="s">
        <v>20</v>
      </c>
      <c r="G332" s="38" t="n">
        <v>10</v>
      </c>
      <c r="H332" s="38" t="n">
        <v>3</v>
      </c>
      <c r="I332" s="38" t="n">
        <v>1</v>
      </c>
      <c r="J332" s="1" t="s">
        <v>347</v>
      </c>
      <c r="K332" s="1" t="n">
        <v>0</v>
      </c>
      <c r="L332" s="1" t="n">
        <v>15</v>
      </c>
      <c r="M332" s="1" t="n">
        <v>10</v>
      </c>
      <c r="N332" s="1" t="n">
        <v>15</v>
      </c>
      <c r="O332" s="1" t="n">
        <v>300</v>
      </c>
      <c r="P332" s="1" t="n">
        <v>300</v>
      </c>
      <c r="Q332" s="1" t="n">
        <v>300</v>
      </c>
      <c r="R332" s="1" t="n">
        <v>300</v>
      </c>
      <c r="S332" s="30" t="n">
        <v>0.314626961880838</v>
      </c>
      <c r="T332" s="40" t="n">
        <v>4.68</v>
      </c>
      <c r="U332" s="1" t="s">
        <v>205</v>
      </c>
      <c r="V332" s="1" t="s">
        <v>421</v>
      </c>
      <c r="W332" s="1" t="s">
        <v>539</v>
      </c>
    </row>
    <row r="333" customFormat="false" ht="13.8" hidden="false" customHeight="false" outlineLevel="0" collapsed="false">
      <c r="A333" s="1" t="s">
        <v>91</v>
      </c>
      <c r="B333" s="1" t="s">
        <v>413</v>
      </c>
      <c r="C333" s="1" t="s">
        <v>19</v>
      </c>
      <c r="D333" s="1" t="s">
        <v>19</v>
      </c>
      <c r="E333" s="1" t="s">
        <v>19</v>
      </c>
      <c r="F333" s="23" t="s">
        <v>20</v>
      </c>
      <c r="G333" s="38" t="n">
        <v>10</v>
      </c>
      <c r="H333" s="38" t="n">
        <v>3</v>
      </c>
      <c r="I333" s="38" t="n">
        <v>2</v>
      </c>
      <c r="J333" s="1" t="s">
        <v>348</v>
      </c>
      <c r="K333" s="1" t="n">
        <v>15</v>
      </c>
      <c r="L333" s="1" t="n">
        <v>30</v>
      </c>
      <c r="M333" s="1" t="n">
        <v>20</v>
      </c>
      <c r="N333" s="1" t="n">
        <v>25</v>
      </c>
      <c r="O333" s="1" t="n">
        <v>300</v>
      </c>
      <c r="P333" s="1" t="n">
        <v>300</v>
      </c>
      <c r="Q333" s="1" t="n">
        <v>300</v>
      </c>
      <c r="R333" s="1" t="n">
        <v>300</v>
      </c>
      <c r="S333" s="30" t="n">
        <v>0.407120975089285</v>
      </c>
      <c r="T333" s="40" t="n">
        <v>5.15</v>
      </c>
      <c r="U333" s="1" t="s">
        <v>205</v>
      </c>
      <c r="V333" s="1" t="s">
        <v>416</v>
      </c>
      <c r="W333" s="1" t="s">
        <v>417</v>
      </c>
    </row>
    <row r="334" customFormat="false" ht="13.8" hidden="false" customHeight="false" outlineLevel="0" collapsed="false">
      <c r="A334" s="1" t="s">
        <v>91</v>
      </c>
      <c r="B334" s="1" t="s">
        <v>413</v>
      </c>
      <c r="C334" s="1" t="s">
        <v>19</v>
      </c>
      <c r="D334" s="1" t="s">
        <v>19</v>
      </c>
      <c r="E334" s="1" t="s">
        <v>19</v>
      </c>
      <c r="F334" s="23" t="s">
        <v>20</v>
      </c>
      <c r="G334" s="38" t="n">
        <v>10</v>
      </c>
      <c r="H334" s="38" t="n">
        <v>3</v>
      </c>
      <c r="I334" s="38" t="n">
        <v>3</v>
      </c>
      <c r="J334" s="1" t="s">
        <v>349</v>
      </c>
      <c r="K334" s="1" t="n">
        <v>30</v>
      </c>
      <c r="L334" s="1" t="n">
        <v>50</v>
      </c>
      <c r="M334" s="1" t="n">
        <v>40</v>
      </c>
      <c r="N334" s="1" t="n">
        <v>45</v>
      </c>
      <c r="O334" s="1" t="n">
        <v>300</v>
      </c>
      <c r="P334" s="1" t="n">
        <v>300</v>
      </c>
      <c r="Q334" s="1" t="n">
        <v>300</v>
      </c>
      <c r="R334" s="1" t="n">
        <v>300</v>
      </c>
      <c r="S334" s="30" t="n">
        <v>0.578113889154957</v>
      </c>
      <c r="T334" s="40" t="n">
        <v>2.15</v>
      </c>
      <c r="U334" s="1" t="s">
        <v>205</v>
      </c>
      <c r="V334" s="1" t="s">
        <v>416</v>
      </c>
      <c r="W334" s="1" t="s">
        <v>417</v>
      </c>
    </row>
    <row r="335" customFormat="false" ht="13.8" hidden="false" customHeight="false" outlineLevel="0" collapsed="false">
      <c r="A335" s="1" t="s">
        <v>91</v>
      </c>
      <c r="B335" s="1" t="s">
        <v>413</v>
      </c>
      <c r="C335" s="1" t="s">
        <v>19</v>
      </c>
      <c r="D335" s="1" t="s">
        <v>19</v>
      </c>
      <c r="E335" s="1" t="s">
        <v>19</v>
      </c>
      <c r="F335" s="23" t="s">
        <v>20</v>
      </c>
      <c r="G335" s="38" t="n">
        <v>10</v>
      </c>
      <c r="H335" s="38" t="n">
        <v>3</v>
      </c>
      <c r="I335" s="38" t="n">
        <v>4</v>
      </c>
      <c r="J335" s="1" t="s">
        <v>350</v>
      </c>
      <c r="K335" s="1" t="n">
        <v>50</v>
      </c>
      <c r="L335" s="1" t="n">
        <v>100</v>
      </c>
      <c r="M335" s="1" t="n">
        <v>55</v>
      </c>
      <c r="N335" s="1" t="n">
        <v>60</v>
      </c>
      <c r="O335" s="1" t="n">
        <v>300</v>
      </c>
      <c r="P335" s="1" t="n">
        <v>300</v>
      </c>
      <c r="Q335" s="1" t="n">
        <v>300</v>
      </c>
      <c r="R335" s="1" t="n">
        <v>300</v>
      </c>
      <c r="S335" s="30" t="n">
        <v>0.731849672201079</v>
      </c>
      <c r="T335" s="40" t="n">
        <v>1</v>
      </c>
      <c r="U335" s="1" t="s">
        <v>205</v>
      </c>
      <c r="V335" s="1" t="s">
        <v>416</v>
      </c>
      <c r="W335" s="1" t="s">
        <v>417</v>
      </c>
    </row>
    <row r="336" customFormat="false" ht="13.8" hidden="false" customHeight="false" outlineLevel="0" collapsed="false">
      <c r="A336" s="1" t="s">
        <v>91</v>
      </c>
      <c r="B336" s="1" t="s">
        <v>413</v>
      </c>
      <c r="C336" s="1" t="s">
        <v>19</v>
      </c>
      <c r="D336" s="1" t="s">
        <v>19</v>
      </c>
      <c r="E336" s="1" t="s">
        <v>19</v>
      </c>
      <c r="F336" s="23" t="s">
        <v>20</v>
      </c>
      <c r="G336" s="38" t="n">
        <v>10</v>
      </c>
      <c r="H336" s="38" t="n">
        <v>3</v>
      </c>
      <c r="I336" s="38" t="n">
        <v>5</v>
      </c>
      <c r="J336" s="1" t="s">
        <v>540</v>
      </c>
      <c r="K336" s="1" t="n">
        <v>100</v>
      </c>
      <c r="L336" s="1" t="n">
        <v>191</v>
      </c>
      <c r="M336" s="1" t="n">
        <v>117</v>
      </c>
      <c r="N336" s="1" t="n">
        <v>122</v>
      </c>
      <c r="O336" s="1" t="n">
        <v>300</v>
      </c>
      <c r="P336" s="1" t="n">
        <v>300</v>
      </c>
      <c r="Q336" s="1" t="n">
        <v>300</v>
      </c>
      <c r="R336" s="1" t="n">
        <v>300</v>
      </c>
      <c r="S336" s="30" t="n">
        <v>0.778044065600973</v>
      </c>
      <c r="T336" s="40" t="n">
        <v>0.86</v>
      </c>
      <c r="U336" s="1" t="s">
        <v>205</v>
      </c>
      <c r="V336" s="1" t="s">
        <v>416</v>
      </c>
      <c r="W336" s="1" t="s">
        <v>417</v>
      </c>
    </row>
    <row r="337" customFormat="false" ht="13.8" hidden="false" customHeight="false" outlineLevel="0" collapsed="false">
      <c r="A337" s="1" t="s">
        <v>91</v>
      </c>
      <c r="B337" s="41" t="n">
        <v>42185</v>
      </c>
      <c r="C337" s="1" t="s">
        <v>19</v>
      </c>
      <c r="D337" s="1" t="s">
        <v>19</v>
      </c>
      <c r="E337" s="1" t="s">
        <v>19</v>
      </c>
      <c r="F337" s="23" t="s">
        <v>20</v>
      </c>
      <c r="G337" s="38" t="n">
        <v>10</v>
      </c>
      <c r="H337" s="38" t="n">
        <v>4</v>
      </c>
      <c r="I337" s="38" t="n">
        <v>1</v>
      </c>
      <c r="J337" s="1" t="s">
        <v>347</v>
      </c>
      <c r="K337" s="1" t="n">
        <v>0</v>
      </c>
      <c r="L337" s="1" t="n">
        <v>15</v>
      </c>
      <c r="M337" s="1" t="n">
        <v>4</v>
      </c>
      <c r="N337" s="1" t="n">
        <v>9</v>
      </c>
      <c r="O337" s="1" t="n">
        <v>300</v>
      </c>
      <c r="P337" s="1" t="n">
        <v>300</v>
      </c>
      <c r="Q337" s="1" t="n">
        <v>300</v>
      </c>
      <c r="R337" s="1" t="n">
        <f aca="false">AVERAGE(O337:Q337)</f>
        <v>300</v>
      </c>
      <c r="S337" s="42" t="n">
        <v>0.37</v>
      </c>
      <c r="T337" s="42" t="n">
        <v>4.97</v>
      </c>
      <c r="U337" s="1" t="n">
        <v>43</v>
      </c>
      <c r="V337" s="1" t="s">
        <v>387</v>
      </c>
      <c r="W337" s="1" t="s">
        <v>515</v>
      </c>
    </row>
    <row r="338" customFormat="false" ht="13.8" hidden="false" customHeight="false" outlineLevel="0" collapsed="false">
      <c r="A338" s="1" t="s">
        <v>91</v>
      </c>
      <c r="B338" s="41" t="n">
        <v>42185</v>
      </c>
      <c r="C338" s="1" t="s">
        <v>19</v>
      </c>
      <c r="D338" s="1" t="s">
        <v>19</v>
      </c>
      <c r="E338" s="1" t="s">
        <v>19</v>
      </c>
      <c r="F338" s="23" t="s">
        <v>20</v>
      </c>
      <c r="G338" s="38" t="n">
        <v>10</v>
      </c>
      <c r="H338" s="38" t="n">
        <v>4</v>
      </c>
      <c r="I338" s="38" t="n">
        <v>2</v>
      </c>
      <c r="J338" s="1" t="s">
        <v>348</v>
      </c>
      <c r="K338" s="1" t="n">
        <v>15</v>
      </c>
      <c r="L338" s="1" t="n">
        <v>30</v>
      </c>
      <c r="M338" s="1" t="n">
        <v>22</v>
      </c>
      <c r="N338" s="1" t="n">
        <v>27</v>
      </c>
      <c r="O338" s="1" t="n">
        <v>300</v>
      </c>
      <c r="P338" s="1" t="n">
        <v>300</v>
      </c>
      <c r="Q338" s="1" t="n">
        <v>300</v>
      </c>
      <c r="R338" s="1" t="n">
        <f aca="false">AVERAGE(O338:Q338)</f>
        <v>300</v>
      </c>
      <c r="S338" s="42" t="n">
        <v>0.41</v>
      </c>
      <c r="T338" s="42" t="n">
        <v>3.57</v>
      </c>
      <c r="U338" s="1" t="n">
        <v>43</v>
      </c>
      <c r="V338" s="1" t="s">
        <v>387</v>
      </c>
      <c r="W338" s="1" t="s">
        <v>516</v>
      </c>
    </row>
    <row r="339" customFormat="false" ht="13.8" hidden="false" customHeight="false" outlineLevel="0" collapsed="false">
      <c r="A339" s="1" t="s">
        <v>91</v>
      </c>
      <c r="B339" s="41" t="n">
        <v>42185</v>
      </c>
      <c r="C339" s="1" t="s">
        <v>19</v>
      </c>
      <c r="D339" s="1" t="s">
        <v>19</v>
      </c>
      <c r="E339" s="1" t="s">
        <v>19</v>
      </c>
      <c r="F339" s="23" t="s">
        <v>20</v>
      </c>
      <c r="G339" s="38" t="n">
        <v>10</v>
      </c>
      <c r="H339" s="38" t="n">
        <v>4</v>
      </c>
      <c r="I339" s="38" t="n">
        <v>3</v>
      </c>
      <c r="J339" s="1" t="s">
        <v>349</v>
      </c>
      <c r="K339" s="1" t="n">
        <v>30</v>
      </c>
      <c r="L339" s="1" t="n">
        <v>50</v>
      </c>
      <c r="M339" s="1" t="n">
        <v>40</v>
      </c>
      <c r="N339" s="1" t="n">
        <v>45</v>
      </c>
      <c r="O339" s="1" t="n">
        <v>300</v>
      </c>
      <c r="P339" s="1" t="n">
        <v>300</v>
      </c>
      <c r="Q339" s="1" t="n">
        <v>300</v>
      </c>
      <c r="R339" s="1" t="n">
        <f aca="false">AVERAGE(O339:Q339)</f>
        <v>300</v>
      </c>
      <c r="S339" s="42" t="n">
        <v>0.54</v>
      </c>
      <c r="T339" s="42" t="n">
        <v>1.52</v>
      </c>
      <c r="U339" s="1" t="n">
        <v>43</v>
      </c>
      <c r="V339" s="1" t="s">
        <v>358</v>
      </c>
      <c r="W339" s="1" t="s">
        <v>541</v>
      </c>
    </row>
    <row r="340" customFormat="false" ht="13.8" hidden="false" customHeight="false" outlineLevel="0" collapsed="false">
      <c r="A340" s="1" t="s">
        <v>91</v>
      </c>
      <c r="B340" s="41" t="n">
        <v>42185</v>
      </c>
      <c r="C340" s="1" t="s">
        <v>19</v>
      </c>
      <c r="D340" s="1" t="s">
        <v>19</v>
      </c>
      <c r="E340" s="1" t="s">
        <v>19</v>
      </c>
      <c r="F340" s="23" t="s">
        <v>20</v>
      </c>
      <c r="G340" s="38" t="n">
        <v>10</v>
      </c>
      <c r="H340" s="38" t="n">
        <v>4</v>
      </c>
      <c r="I340" s="38" t="n">
        <v>4</v>
      </c>
      <c r="J340" s="1" t="s">
        <v>507</v>
      </c>
      <c r="K340" s="1" t="n">
        <v>50</v>
      </c>
      <c r="L340" s="1" t="n">
        <v>81</v>
      </c>
      <c r="M340" s="1" t="n">
        <v>50</v>
      </c>
      <c r="N340" s="1" t="n">
        <v>54</v>
      </c>
      <c r="O340" s="1" t="n">
        <v>300</v>
      </c>
      <c r="P340" s="1" t="n">
        <v>300</v>
      </c>
      <c r="Q340" s="1" t="n">
        <v>300</v>
      </c>
      <c r="R340" s="1" t="n">
        <f aca="false">AVERAGE(O340:Q340)</f>
        <v>300</v>
      </c>
      <c r="S340" s="42" t="n">
        <v>0.61</v>
      </c>
      <c r="T340" s="42" t="n">
        <v>1.16</v>
      </c>
      <c r="U340" s="1" t="n">
        <v>43</v>
      </c>
      <c r="V340" s="1" t="s">
        <v>358</v>
      </c>
      <c r="W340" s="1" t="s">
        <v>439</v>
      </c>
    </row>
    <row r="341" customFormat="false" ht="13.8" hidden="false" customHeight="false" outlineLevel="0" collapsed="false">
      <c r="A341" s="1" t="s">
        <v>91</v>
      </c>
      <c r="B341" s="41" t="n">
        <v>42185</v>
      </c>
      <c r="C341" s="1" t="s">
        <v>19</v>
      </c>
      <c r="D341" s="1" t="s">
        <v>19</v>
      </c>
      <c r="E341" s="1" t="s">
        <v>19</v>
      </c>
      <c r="F341" s="23" t="s">
        <v>20</v>
      </c>
      <c r="G341" s="38" t="n">
        <v>10</v>
      </c>
      <c r="H341" s="38" t="n">
        <v>4</v>
      </c>
      <c r="I341" s="38" t="n">
        <v>5</v>
      </c>
      <c r="J341" s="1" t="s">
        <v>542</v>
      </c>
      <c r="K341" s="1" t="n">
        <v>81</v>
      </c>
      <c r="L341" s="1" t="n">
        <v>135</v>
      </c>
      <c r="M341" s="1" t="n">
        <v>125</v>
      </c>
      <c r="N341" s="1" t="n">
        <v>130</v>
      </c>
      <c r="O341" s="1" t="n">
        <v>300</v>
      </c>
      <c r="P341" s="1" t="n">
        <v>300</v>
      </c>
      <c r="Q341" s="1" t="n">
        <v>300</v>
      </c>
      <c r="R341" s="1" t="n">
        <f aca="false">AVERAGE(O341:Q341)</f>
        <v>300</v>
      </c>
      <c r="S341" s="42" t="n">
        <v>0.8</v>
      </c>
      <c r="T341" s="42" t="n">
        <v>0.68</v>
      </c>
      <c r="U341" s="1" t="n">
        <v>43</v>
      </c>
      <c r="V341" s="1" t="s">
        <v>358</v>
      </c>
      <c r="W341" s="1" t="s">
        <v>439</v>
      </c>
    </row>
    <row r="342" customFormat="false" ht="13.8" hidden="false" customHeight="false" outlineLevel="0" collapsed="false">
      <c r="A342" s="1" t="s">
        <v>138</v>
      </c>
      <c r="B342" s="43" t="s">
        <v>543</v>
      </c>
      <c r="C342" s="1" t="s">
        <v>544</v>
      </c>
      <c r="D342" s="1" t="s">
        <v>140</v>
      </c>
      <c r="E342" s="1" t="s">
        <v>544</v>
      </c>
      <c r="F342" s="23" t="s">
        <v>20</v>
      </c>
      <c r="G342" s="44" t="n">
        <v>1</v>
      </c>
      <c r="H342" s="44" t="n">
        <v>1</v>
      </c>
      <c r="I342" s="44" t="n">
        <v>1</v>
      </c>
      <c r="J342" s="45" t="s">
        <v>545</v>
      </c>
      <c r="K342" s="1" t="n">
        <v>0</v>
      </c>
      <c r="L342" s="1" t="n">
        <v>15</v>
      </c>
      <c r="M342" s="1" t="n">
        <v>5</v>
      </c>
      <c r="N342" s="1" t="n">
        <v>10</v>
      </c>
      <c r="O342" s="20" t="n">
        <v>300</v>
      </c>
      <c r="P342" s="20" t="n">
        <v>300</v>
      </c>
      <c r="Q342" s="20" t="n">
        <v>300</v>
      </c>
      <c r="R342" s="46" t="n">
        <f aca="false">AVERAGE(O342:Q342)</f>
        <v>300</v>
      </c>
      <c r="S342" s="47" t="n">
        <v>0.797199170124481</v>
      </c>
      <c r="T342" s="48" t="n">
        <v>2.46</v>
      </c>
      <c r="U342" s="1" t="s">
        <v>205</v>
      </c>
      <c r="V342" s="1" t="s">
        <v>372</v>
      </c>
      <c r="W342" s="1" t="s">
        <v>382</v>
      </c>
    </row>
    <row r="343" customFormat="false" ht="13.8" hidden="false" customHeight="false" outlineLevel="0" collapsed="false">
      <c r="A343" s="1" t="s">
        <v>138</v>
      </c>
      <c r="B343" s="43" t="s">
        <v>543</v>
      </c>
      <c r="C343" s="1" t="s">
        <v>544</v>
      </c>
      <c r="D343" s="1" t="s">
        <v>140</v>
      </c>
      <c r="E343" s="1" t="s">
        <v>544</v>
      </c>
      <c r="F343" s="23" t="s">
        <v>20</v>
      </c>
      <c r="G343" s="44" t="n">
        <v>1</v>
      </c>
      <c r="H343" s="44" t="n">
        <v>1</v>
      </c>
      <c r="I343" s="44" t="n">
        <v>2</v>
      </c>
      <c r="J343" s="49" t="s">
        <v>546</v>
      </c>
      <c r="K343" s="1" t="n">
        <v>15</v>
      </c>
      <c r="L343" s="1" t="n">
        <v>30</v>
      </c>
      <c r="M343" s="1" t="n">
        <v>20</v>
      </c>
      <c r="N343" s="1" t="n">
        <v>25</v>
      </c>
      <c r="O343" s="20" t="n">
        <v>300</v>
      </c>
      <c r="P343" s="20" t="n">
        <v>300</v>
      </c>
      <c r="Q343" s="20" t="n">
        <v>300</v>
      </c>
      <c r="R343" s="46" t="n">
        <f aca="false">AVERAGE(O343:Q343)</f>
        <v>300</v>
      </c>
      <c r="S343" s="47" t="n">
        <v>0.887655601659751</v>
      </c>
      <c r="T343" s="48" t="n">
        <v>2.22</v>
      </c>
      <c r="U343" s="1" t="s">
        <v>205</v>
      </c>
      <c r="V343" s="1" t="s">
        <v>372</v>
      </c>
      <c r="W343" s="1" t="s">
        <v>382</v>
      </c>
    </row>
    <row r="344" customFormat="false" ht="13.8" hidden="false" customHeight="false" outlineLevel="0" collapsed="false">
      <c r="A344" s="1" t="s">
        <v>138</v>
      </c>
      <c r="B344" s="43" t="s">
        <v>543</v>
      </c>
      <c r="C344" s="1" t="s">
        <v>544</v>
      </c>
      <c r="D344" s="1" t="s">
        <v>140</v>
      </c>
      <c r="E344" s="1" t="s">
        <v>544</v>
      </c>
      <c r="F344" s="23" t="s">
        <v>20</v>
      </c>
      <c r="G344" s="44" t="n">
        <v>1</v>
      </c>
      <c r="H344" s="44" t="n">
        <v>1</v>
      </c>
      <c r="I344" s="44" t="n">
        <v>3</v>
      </c>
      <c r="J344" s="49" t="s">
        <v>547</v>
      </c>
      <c r="K344" s="1" t="n">
        <v>30</v>
      </c>
      <c r="L344" s="1" t="n">
        <v>50</v>
      </c>
      <c r="M344" s="1" t="n">
        <v>42.5</v>
      </c>
      <c r="N344" s="1" t="n">
        <v>47.5</v>
      </c>
      <c r="O344" s="20" t="n">
        <v>300</v>
      </c>
      <c r="P344" s="20" t="n">
        <v>300</v>
      </c>
      <c r="Q344" s="20" t="n">
        <v>300</v>
      </c>
      <c r="R344" s="46" t="n">
        <f aca="false">AVERAGE(O344:Q344)</f>
        <v>300</v>
      </c>
      <c r="S344" s="47" t="n">
        <v>0.856224066390042</v>
      </c>
      <c r="T344" s="48" t="n">
        <v>1.95</v>
      </c>
      <c r="U344" s="1" t="s">
        <v>205</v>
      </c>
      <c r="V344" s="1" t="s">
        <v>548</v>
      </c>
      <c r="W344" s="1" t="s">
        <v>382</v>
      </c>
    </row>
    <row r="345" customFormat="false" ht="13.8" hidden="false" customHeight="false" outlineLevel="0" collapsed="false">
      <c r="A345" s="1" t="s">
        <v>138</v>
      </c>
      <c r="B345" s="43" t="s">
        <v>543</v>
      </c>
      <c r="C345" s="1" t="s">
        <v>544</v>
      </c>
      <c r="D345" s="1" t="s">
        <v>140</v>
      </c>
      <c r="E345" s="1" t="s">
        <v>544</v>
      </c>
      <c r="F345" s="23" t="s">
        <v>20</v>
      </c>
      <c r="G345" s="44" t="n">
        <v>1</v>
      </c>
      <c r="H345" s="44" t="n">
        <v>1</v>
      </c>
      <c r="I345" s="44" t="n">
        <v>4</v>
      </c>
      <c r="J345" s="49" t="s">
        <v>549</v>
      </c>
      <c r="K345" s="1" t="n">
        <v>50</v>
      </c>
      <c r="L345" s="1" t="n">
        <v>100</v>
      </c>
      <c r="M345" s="1" t="n">
        <v>72.5</v>
      </c>
      <c r="N345" s="1" t="n">
        <v>77.5</v>
      </c>
      <c r="O345" s="20" t="n">
        <v>300</v>
      </c>
      <c r="P345" s="20" t="n">
        <v>300</v>
      </c>
      <c r="Q345" s="20" t="n">
        <v>300</v>
      </c>
      <c r="R345" s="46" t="n">
        <f aca="false">AVERAGE(O345:Q345)</f>
        <v>300</v>
      </c>
      <c r="S345" s="47" t="n">
        <v>0.905809128630705</v>
      </c>
      <c r="T345" s="48" t="n">
        <v>3.59</v>
      </c>
      <c r="U345" s="1" t="s">
        <v>205</v>
      </c>
      <c r="V345" s="1" t="s">
        <v>550</v>
      </c>
      <c r="W345" s="1" t="s">
        <v>382</v>
      </c>
    </row>
    <row r="346" customFormat="false" ht="13.8" hidden="false" customHeight="false" outlineLevel="0" collapsed="false">
      <c r="A346" s="1" t="s">
        <v>138</v>
      </c>
      <c r="B346" s="43" t="s">
        <v>543</v>
      </c>
      <c r="C346" s="1" t="s">
        <v>544</v>
      </c>
      <c r="D346" s="1" t="s">
        <v>140</v>
      </c>
      <c r="E346" s="1" t="s">
        <v>544</v>
      </c>
      <c r="F346" s="23" t="s">
        <v>20</v>
      </c>
      <c r="G346" s="44" t="n">
        <v>1</v>
      </c>
      <c r="H346" s="44" t="n">
        <v>1</v>
      </c>
      <c r="I346" s="44" t="n">
        <v>5</v>
      </c>
      <c r="J346" s="45" t="s">
        <v>551</v>
      </c>
      <c r="K346" s="1" t="n">
        <v>100</v>
      </c>
      <c r="L346" s="1" t="n">
        <v>144</v>
      </c>
      <c r="M346" s="1" t="n">
        <v>139.5</v>
      </c>
      <c r="N346" s="1" t="n">
        <v>141.5</v>
      </c>
      <c r="O346" s="20" t="n">
        <v>300</v>
      </c>
      <c r="P346" s="20" t="n">
        <v>300</v>
      </c>
      <c r="Q346" s="20" t="n">
        <v>300</v>
      </c>
      <c r="R346" s="46" t="n">
        <f aca="false">AVERAGE(O346:Q346)</f>
        <v>300</v>
      </c>
      <c r="S346" s="47" t="n">
        <v>0.817842323651452</v>
      </c>
      <c r="T346" s="48" t="n">
        <v>3.14</v>
      </c>
      <c r="U346" s="1" t="s">
        <v>205</v>
      </c>
      <c r="V346" s="1" t="s">
        <v>550</v>
      </c>
      <c r="W346" s="1" t="s">
        <v>382</v>
      </c>
    </row>
    <row r="347" customFormat="false" ht="13.8" hidden="false" customHeight="false" outlineLevel="0" collapsed="false">
      <c r="A347" s="1" t="s">
        <v>138</v>
      </c>
      <c r="B347" s="43" t="s">
        <v>543</v>
      </c>
      <c r="C347" s="1" t="s">
        <v>544</v>
      </c>
      <c r="D347" s="1" t="s">
        <v>140</v>
      </c>
      <c r="E347" s="1" t="s">
        <v>544</v>
      </c>
      <c r="F347" s="23" t="s">
        <v>20</v>
      </c>
      <c r="G347" s="44" t="n">
        <v>1</v>
      </c>
      <c r="H347" s="44" t="n">
        <v>2</v>
      </c>
      <c r="I347" s="44" t="n">
        <v>1</v>
      </c>
      <c r="J347" s="45" t="s">
        <v>545</v>
      </c>
      <c r="K347" s="1" t="n">
        <v>0</v>
      </c>
      <c r="L347" s="1" t="n">
        <v>15</v>
      </c>
      <c r="M347" s="1" t="n">
        <v>5</v>
      </c>
      <c r="N347" s="1" t="n">
        <v>10</v>
      </c>
      <c r="O347" s="20" t="n">
        <v>300</v>
      </c>
      <c r="P347" s="20" t="n">
        <v>300</v>
      </c>
      <c r="Q347" s="20" t="n">
        <v>300</v>
      </c>
      <c r="R347" s="46" t="n">
        <f aca="false">AVERAGE(O347:Q347)</f>
        <v>300</v>
      </c>
      <c r="S347" s="47" t="n">
        <v>0.595228215767635</v>
      </c>
      <c r="T347" s="48" t="n">
        <v>4.65</v>
      </c>
      <c r="U347" s="1" t="s">
        <v>205</v>
      </c>
      <c r="V347" s="1" t="s">
        <v>550</v>
      </c>
      <c r="W347" s="1" t="s">
        <v>382</v>
      </c>
    </row>
    <row r="348" customFormat="false" ht="13.8" hidden="false" customHeight="false" outlineLevel="0" collapsed="false">
      <c r="A348" s="1" t="s">
        <v>138</v>
      </c>
      <c r="B348" s="43" t="s">
        <v>543</v>
      </c>
      <c r="C348" s="1" t="s">
        <v>544</v>
      </c>
      <c r="D348" s="1" t="s">
        <v>140</v>
      </c>
      <c r="E348" s="1" t="s">
        <v>544</v>
      </c>
      <c r="F348" s="23" t="s">
        <v>20</v>
      </c>
      <c r="G348" s="44" t="n">
        <v>1</v>
      </c>
      <c r="H348" s="44" t="n">
        <v>2</v>
      </c>
      <c r="I348" s="44" t="n">
        <v>2</v>
      </c>
      <c r="J348" s="45" t="s">
        <v>552</v>
      </c>
      <c r="K348" s="1" t="n">
        <v>15</v>
      </c>
      <c r="L348" s="1" t="n">
        <v>30</v>
      </c>
      <c r="M348" s="1" t="n">
        <v>18</v>
      </c>
      <c r="N348" s="1" t="n">
        <v>23</v>
      </c>
      <c r="O348" s="20" t="n">
        <v>300</v>
      </c>
      <c r="P348" s="20" t="n">
        <v>300</v>
      </c>
      <c r="Q348" s="20" t="n">
        <v>300</v>
      </c>
      <c r="R348" s="46" t="n">
        <f aca="false">AVERAGE(O348:Q348)</f>
        <v>300</v>
      </c>
      <c r="S348" s="47" t="n">
        <v>0.552904564315353</v>
      </c>
      <c r="T348" s="48" t="n">
        <v>4.52</v>
      </c>
      <c r="U348" s="1" t="s">
        <v>205</v>
      </c>
      <c r="V348" s="1" t="s">
        <v>550</v>
      </c>
      <c r="W348" s="1" t="s">
        <v>553</v>
      </c>
    </row>
    <row r="349" customFormat="false" ht="13.8" hidden="false" customHeight="false" outlineLevel="0" collapsed="false">
      <c r="A349" s="1" t="s">
        <v>138</v>
      </c>
      <c r="B349" s="43" t="s">
        <v>543</v>
      </c>
      <c r="C349" s="1" t="s">
        <v>544</v>
      </c>
      <c r="D349" s="1" t="s">
        <v>140</v>
      </c>
      <c r="E349" s="1" t="s">
        <v>544</v>
      </c>
      <c r="F349" s="23" t="s">
        <v>20</v>
      </c>
      <c r="G349" s="44" t="n">
        <v>1</v>
      </c>
      <c r="H349" s="44" t="n">
        <v>2</v>
      </c>
      <c r="I349" s="44" t="n">
        <v>3</v>
      </c>
      <c r="J349" s="45" t="s">
        <v>547</v>
      </c>
      <c r="K349" s="1" t="n">
        <v>30</v>
      </c>
      <c r="L349" s="1" t="n">
        <v>50</v>
      </c>
      <c r="M349" s="1" t="n">
        <v>42.5</v>
      </c>
      <c r="N349" s="1" t="n">
        <v>47.5</v>
      </c>
      <c r="O349" s="20" t="n">
        <v>300</v>
      </c>
      <c r="P349" s="20" t="n">
        <v>300</v>
      </c>
      <c r="Q349" s="20" t="n">
        <v>300</v>
      </c>
      <c r="R349" s="46" t="n">
        <f aca="false">AVERAGE(O349:Q349)</f>
        <v>300</v>
      </c>
      <c r="S349" s="47" t="n">
        <v>0.532676348547718</v>
      </c>
      <c r="T349" s="48" t="n">
        <v>3.89</v>
      </c>
      <c r="U349" s="1" t="s">
        <v>205</v>
      </c>
      <c r="V349" s="1" t="s">
        <v>372</v>
      </c>
      <c r="W349" s="1" t="s">
        <v>382</v>
      </c>
    </row>
    <row r="350" customFormat="false" ht="13.8" hidden="false" customHeight="false" outlineLevel="0" collapsed="false">
      <c r="A350" s="1" t="s">
        <v>138</v>
      </c>
      <c r="B350" s="43" t="s">
        <v>543</v>
      </c>
      <c r="C350" s="1" t="s">
        <v>544</v>
      </c>
      <c r="D350" s="1" t="s">
        <v>140</v>
      </c>
      <c r="E350" s="1" t="s">
        <v>544</v>
      </c>
      <c r="F350" s="23" t="s">
        <v>20</v>
      </c>
      <c r="G350" s="44" t="n">
        <v>1</v>
      </c>
      <c r="H350" s="44" t="n">
        <v>2</v>
      </c>
      <c r="I350" s="44" t="n">
        <v>4</v>
      </c>
      <c r="J350" s="45" t="s">
        <v>554</v>
      </c>
      <c r="K350" s="1" t="n">
        <v>50</v>
      </c>
      <c r="L350" s="1" t="n">
        <v>100</v>
      </c>
      <c r="M350" s="1" t="n">
        <v>79</v>
      </c>
      <c r="N350" s="1" t="n">
        <v>84</v>
      </c>
      <c r="O350" s="20" t="n">
        <v>300</v>
      </c>
      <c r="P350" s="20" t="n">
        <v>300</v>
      </c>
      <c r="Q350" s="20" t="n">
        <v>300</v>
      </c>
      <c r="R350" s="46" t="n">
        <f aca="false">AVERAGE(O350:Q350)</f>
        <v>300</v>
      </c>
      <c r="S350" s="47" t="n">
        <v>0.775726141078838</v>
      </c>
      <c r="T350" s="48" t="n">
        <v>4.23</v>
      </c>
      <c r="U350" s="1" t="s">
        <v>205</v>
      </c>
      <c r="V350" s="1" t="s">
        <v>550</v>
      </c>
      <c r="W350" s="1" t="s">
        <v>555</v>
      </c>
    </row>
    <row r="351" customFormat="false" ht="13.8" hidden="false" customHeight="false" outlineLevel="0" collapsed="false">
      <c r="A351" s="1" t="s">
        <v>138</v>
      </c>
      <c r="B351" s="43" t="s">
        <v>543</v>
      </c>
      <c r="C351" s="1" t="s">
        <v>544</v>
      </c>
      <c r="D351" s="1" t="s">
        <v>140</v>
      </c>
      <c r="E351" s="1" t="s">
        <v>544</v>
      </c>
      <c r="F351" s="23" t="s">
        <v>20</v>
      </c>
      <c r="G351" s="44" t="n">
        <v>1</v>
      </c>
      <c r="H351" s="44" t="n">
        <v>2</v>
      </c>
      <c r="I351" s="44" t="n">
        <v>5</v>
      </c>
      <c r="J351" s="45" t="s">
        <v>556</v>
      </c>
      <c r="K351" s="1" t="n">
        <v>100</v>
      </c>
      <c r="L351" s="1" t="n">
        <v>163</v>
      </c>
      <c r="M351" s="1" t="n">
        <v>149</v>
      </c>
      <c r="N351" s="1" t="n">
        <v>154</v>
      </c>
      <c r="O351" s="20" t="n">
        <v>300</v>
      </c>
      <c r="P351" s="20" t="n">
        <v>300</v>
      </c>
      <c r="Q351" s="20" t="n">
        <v>300</v>
      </c>
      <c r="R351" s="46" t="n">
        <f aca="false">AVERAGE(O351:Q351)</f>
        <v>300</v>
      </c>
      <c r="S351" s="47" t="n">
        <v>0.700103734439834</v>
      </c>
      <c r="T351" s="48" t="n">
        <v>4.09</v>
      </c>
      <c r="U351" s="1" t="s">
        <v>205</v>
      </c>
      <c r="V351" s="1" t="s">
        <v>205</v>
      </c>
      <c r="W351" s="1" t="s">
        <v>205</v>
      </c>
    </row>
    <row r="352" customFormat="false" ht="13.8" hidden="false" customHeight="false" outlineLevel="0" collapsed="false">
      <c r="A352" s="1" t="s">
        <v>138</v>
      </c>
      <c r="B352" s="43" t="s">
        <v>543</v>
      </c>
      <c r="C352" s="1" t="s">
        <v>544</v>
      </c>
      <c r="D352" s="1" t="s">
        <v>140</v>
      </c>
      <c r="E352" s="1" t="s">
        <v>544</v>
      </c>
      <c r="F352" s="23" t="s">
        <v>20</v>
      </c>
      <c r="G352" s="44" t="n">
        <v>1</v>
      </c>
      <c r="H352" s="44" t="n">
        <v>3</v>
      </c>
      <c r="I352" s="44" t="n">
        <v>1</v>
      </c>
      <c r="J352" s="45" t="s">
        <v>545</v>
      </c>
      <c r="K352" s="1" t="n">
        <v>0</v>
      </c>
      <c r="L352" s="1" t="n">
        <v>15</v>
      </c>
      <c r="M352" s="1" t="n">
        <v>5</v>
      </c>
      <c r="N352" s="1" t="n">
        <v>10</v>
      </c>
      <c r="O352" s="20" t="n">
        <v>300</v>
      </c>
      <c r="P352" s="20" t="n">
        <v>300</v>
      </c>
      <c r="Q352" s="20" t="n">
        <v>300</v>
      </c>
      <c r="R352" s="46" t="n">
        <f aca="false">AVERAGE(O352:Q352)</f>
        <v>300</v>
      </c>
      <c r="S352" s="47" t="n">
        <v>0.727800829875519</v>
      </c>
      <c r="T352" s="48" t="n">
        <v>3.18</v>
      </c>
      <c r="U352" s="1" t="s">
        <v>205</v>
      </c>
      <c r="V352" s="1" t="s">
        <v>557</v>
      </c>
      <c r="W352" s="1" t="s">
        <v>382</v>
      </c>
    </row>
    <row r="353" customFormat="false" ht="13.8" hidden="false" customHeight="false" outlineLevel="0" collapsed="false">
      <c r="A353" s="1" t="s">
        <v>138</v>
      </c>
      <c r="B353" s="43" t="s">
        <v>543</v>
      </c>
      <c r="C353" s="1" t="s">
        <v>544</v>
      </c>
      <c r="D353" s="1" t="s">
        <v>140</v>
      </c>
      <c r="E353" s="1" t="s">
        <v>544</v>
      </c>
      <c r="F353" s="23" t="s">
        <v>20</v>
      </c>
      <c r="G353" s="44" t="n">
        <v>1</v>
      </c>
      <c r="H353" s="44" t="n">
        <v>3</v>
      </c>
      <c r="I353" s="44" t="n">
        <v>2</v>
      </c>
      <c r="J353" s="49" t="s">
        <v>546</v>
      </c>
      <c r="K353" s="1" t="n">
        <v>15</v>
      </c>
      <c r="L353" s="1" t="n">
        <v>30</v>
      </c>
      <c r="M353" s="1" t="n">
        <v>20</v>
      </c>
      <c r="N353" s="1" t="n">
        <v>25</v>
      </c>
      <c r="O353" s="20" t="n">
        <v>300</v>
      </c>
      <c r="P353" s="20" t="n">
        <v>300</v>
      </c>
      <c r="Q353" s="20" t="n">
        <v>300</v>
      </c>
      <c r="R353" s="46" t="n">
        <f aca="false">AVERAGE(O353:Q353)</f>
        <v>300</v>
      </c>
      <c r="S353" s="47" t="n">
        <v>0.70695020746888</v>
      </c>
      <c r="T353" s="48" t="n">
        <v>4.42</v>
      </c>
      <c r="U353" s="1" t="s">
        <v>205</v>
      </c>
      <c r="V353" s="1" t="s">
        <v>557</v>
      </c>
      <c r="W353" s="1" t="s">
        <v>382</v>
      </c>
    </row>
    <row r="354" customFormat="false" ht="13.8" hidden="false" customHeight="false" outlineLevel="0" collapsed="false">
      <c r="A354" s="1" t="s">
        <v>138</v>
      </c>
      <c r="B354" s="43" t="s">
        <v>543</v>
      </c>
      <c r="C354" s="1" t="s">
        <v>544</v>
      </c>
      <c r="D354" s="1" t="s">
        <v>140</v>
      </c>
      <c r="E354" s="1" t="s">
        <v>544</v>
      </c>
      <c r="F354" s="23" t="s">
        <v>20</v>
      </c>
      <c r="G354" s="44" t="n">
        <v>1</v>
      </c>
      <c r="H354" s="44" t="n">
        <v>3</v>
      </c>
      <c r="I354" s="44" t="n">
        <v>3</v>
      </c>
      <c r="J354" s="45" t="s">
        <v>558</v>
      </c>
      <c r="K354" s="1" t="n">
        <v>30</v>
      </c>
      <c r="L354" s="1" t="n">
        <v>50</v>
      </c>
      <c r="M354" s="1" t="n">
        <v>34</v>
      </c>
      <c r="N354" s="1" t="n">
        <v>39</v>
      </c>
      <c r="O354" s="20" t="n">
        <v>300</v>
      </c>
      <c r="P354" s="20" t="n">
        <v>300</v>
      </c>
      <c r="Q354" s="20" t="n">
        <v>300</v>
      </c>
      <c r="R354" s="46" t="n">
        <f aca="false">AVERAGE(O354:Q354)</f>
        <v>300</v>
      </c>
      <c r="S354" s="47" t="n">
        <v>0.713692946058091</v>
      </c>
      <c r="T354" s="48" t="n">
        <v>3.98</v>
      </c>
      <c r="U354" s="1" t="s">
        <v>205</v>
      </c>
      <c r="V354" s="1" t="s">
        <v>416</v>
      </c>
      <c r="W354" s="1" t="s">
        <v>382</v>
      </c>
    </row>
    <row r="355" customFormat="false" ht="13.8" hidden="false" customHeight="false" outlineLevel="0" collapsed="false">
      <c r="A355" s="1" t="s">
        <v>138</v>
      </c>
      <c r="B355" s="43" t="s">
        <v>543</v>
      </c>
      <c r="C355" s="1" t="s">
        <v>544</v>
      </c>
      <c r="D355" s="1" t="s">
        <v>140</v>
      </c>
      <c r="E355" s="1" t="s">
        <v>544</v>
      </c>
      <c r="F355" s="23" t="s">
        <v>20</v>
      </c>
      <c r="G355" s="44" t="n">
        <v>1</v>
      </c>
      <c r="H355" s="44" t="n">
        <v>3</v>
      </c>
      <c r="I355" s="44" t="n">
        <v>4</v>
      </c>
      <c r="J355" s="49" t="s">
        <v>549</v>
      </c>
      <c r="K355" s="1" t="n">
        <v>50</v>
      </c>
      <c r="L355" s="1" t="n">
        <v>100</v>
      </c>
      <c r="M355" s="1" t="n">
        <v>72.5</v>
      </c>
      <c r="N355" s="1" t="n">
        <v>77.5</v>
      </c>
      <c r="O355" s="20" t="n">
        <v>300</v>
      </c>
      <c r="P355" s="20" t="n">
        <v>300</v>
      </c>
      <c r="Q355" s="20" t="n">
        <v>300</v>
      </c>
      <c r="R355" s="46" t="n">
        <f aca="false">AVERAGE(O355:Q355)</f>
        <v>300</v>
      </c>
      <c r="S355" s="47" t="n">
        <v>0.825622406639004</v>
      </c>
      <c r="T355" s="48" t="n">
        <v>3.74</v>
      </c>
      <c r="U355" s="1" t="s">
        <v>205</v>
      </c>
      <c r="V355" s="1" t="s">
        <v>550</v>
      </c>
      <c r="W355" s="1" t="s">
        <v>382</v>
      </c>
    </row>
    <row r="356" customFormat="false" ht="13.8" hidden="false" customHeight="false" outlineLevel="0" collapsed="false">
      <c r="A356" s="1" t="s">
        <v>138</v>
      </c>
      <c r="B356" s="43" t="s">
        <v>543</v>
      </c>
      <c r="C356" s="1" t="s">
        <v>544</v>
      </c>
      <c r="D356" s="1" t="s">
        <v>140</v>
      </c>
      <c r="E356" s="1" t="s">
        <v>544</v>
      </c>
      <c r="F356" s="23" t="s">
        <v>20</v>
      </c>
      <c r="G356" s="44" t="n">
        <v>1</v>
      </c>
      <c r="H356" s="44" t="n">
        <v>3</v>
      </c>
      <c r="I356" s="44" t="n">
        <v>5</v>
      </c>
      <c r="J356" s="45" t="s">
        <v>559</v>
      </c>
      <c r="K356" s="1" t="n">
        <v>100</v>
      </c>
      <c r="L356" s="1" t="n">
        <v>188</v>
      </c>
      <c r="M356" s="1" t="n">
        <v>174</v>
      </c>
      <c r="N356" s="1" t="n">
        <v>179</v>
      </c>
      <c r="O356" s="20" t="n">
        <v>300</v>
      </c>
      <c r="P356" s="20" t="n">
        <v>300</v>
      </c>
      <c r="Q356" s="20" t="n">
        <v>300</v>
      </c>
      <c r="R356" s="46" t="n">
        <f aca="false">AVERAGE(O356:Q356)</f>
        <v>300</v>
      </c>
      <c r="S356" s="47" t="n">
        <v>0.728734439834025</v>
      </c>
      <c r="T356" s="48" t="n">
        <v>5.07</v>
      </c>
      <c r="U356" s="1" t="s">
        <v>205</v>
      </c>
      <c r="V356" s="1" t="s">
        <v>550</v>
      </c>
      <c r="W356" s="1" t="s">
        <v>382</v>
      </c>
    </row>
    <row r="357" customFormat="false" ht="13.8" hidden="false" customHeight="false" outlineLevel="0" collapsed="false">
      <c r="A357" s="1" t="s">
        <v>138</v>
      </c>
      <c r="B357" s="43" t="s">
        <v>543</v>
      </c>
      <c r="C357" s="1" t="s">
        <v>544</v>
      </c>
      <c r="D357" s="1" t="s">
        <v>140</v>
      </c>
      <c r="E357" s="1" t="s">
        <v>544</v>
      </c>
      <c r="F357" s="23" t="s">
        <v>20</v>
      </c>
      <c r="G357" s="44" t="n">
        <v>1</v>
      </c>
      <c r="H357" s="44" t="n">
        <v>4</v>
      </c>
      <c r="I357" s="44" t="n">
        <v>1</v>
      </c>
      <c r="J357" s="45" t="s">
        <v>545</v>
      </c>
      <c r="K357" s="1" t="n">
        <v>0</v>
      </c>
      <c r="L357" s="1" t="n">
        <v>15</v>
      </c>
      <c r="M357" s="1" t="n">
        <v>5</v>
      </c>
      <c r="N357" s="1" t="n">
        <v>10</v>
      </c>
      <c r="O357" s="20" t="n">
        <v>300</v>
      </c>
      <c r="P357" s="20" t="n">
        <v>300</v>
      </c>
      <c r="Q357" s="20" t="n">
        <v>300</v>
      </c>
      <c r="R357" s="46" t="n">
        <f aca="false">AVERAGE(O357:Q357)</f>
        <v>300</v>
      </c>
      <c r="S357" s="47" t="n">
        <v>0.426452282157676</v>
      </c>
      <c r="T357" s="48" t="n">
        <v>4.91</v>
      </c>
      <c r="U357" s="1" t="s">
        <v>205</v>
      </c>
      <c r="V357" s="1" t="s">
        <v>416</v>
      </c>
      <c r="W357" s="1" t="s">
        <v>382</v>
      </c>
    </row>
    <row r="358" customFormat="false" ht="13.8" hidden="false" customHeight="false" outlineLevel="0" collapsed="false">
      <c r="A358" s="1" t="s">
        <v>138</v>
      </c>
      <c r="B358" s="43" t="s">
        <v>543</v>
      </c>
      <c r="C358" s="1" t="s">
        <v>544</v>
      </c>
      <c r="D358" s="1" t="s">
        <v>140</v>
      </c>
      <c r="E358" s="1" t="s">
        <v>544</v>
      </c>
      <c r="F358" s="23" t="s">
        <v>20</v>
      </c>
      <c r="G358" s="44" t="n">
        <v>1</v>
      </c>
      <c r="H358" s="44" t="n">
        <v>4</v>
      </c>
      <c r="I358" s="44" t="n">
        <v>2</v>
      </c>
      <c r="J358" s="45" t="s">
        <v>546</v>
      </c>
      <c r="K358" s="1" t="n">
        <v>15</v>
      </c>
      <c r="L358" s="1" t="n">
        <v>30</v>
      </c>
      <c r="M358" s="1" t="n">
        <v>20</v>
      </c>
      <c r="N358" s="1" t="n">
        <v>25</v>
      </c>
      <c r="O358" s="20" t="n">
        <v>300</v>
      </c>
      <c r="P358" s="20" t="n">
        <v>300</v>
      </c>
      <c r="Q358" s="20" t="n">
        <v>300</v>
      </c>
      <c r="R358" s="46" t="n">
        <f aca="false">AVERAGE(O358:Q358)</f>
        <v>300</v>
      </c>
      <c r="S358" s="47" t="n">
        <v>0.47603734439834</v>
      </c>
      <c r="T358" s="48" t="n">
        <v>5.11</v>
      </c>
      <c r="U358" s="1" t="s">
        <v>205</v>
      </c>
      <c r="V358" s="1" t="s">
        <v>416</v>
      </c>
      <c r="W358" s="1" t="s">
        <v>560</v>
      </c>
    </row>
    <row r="359" customFormat="false" ht="13.8" hidden="false" customHeight="false" outlineLevel="0" collapsed="false">
      <c r="A359" s="1" t="s">
        <v>138</v>
      </c>
      <c r="B359" s="43" t="s">
        <v>543</v>
      </c>
      <c r="C359" s="1" t="s">
        <v>544</v>
      </c>
      <c r="D359" s="1" t="s">
        <v>140</v>
      </c>
      <c r="E359" s="1" t="s">
        <v>544</v>
      </c>
      <c r="F359" s="23" t="s">
        <v>20</v>
      </c>
      <c r="G359" s="44" t="n">
        <v>1</v>
      </c>
      <c r="H359" s="44" t="n">
        <v>4</v>
      </c>
      <c r="I359" s="44" t="n">
        <v>3</v>
      </c>
      <c r="J359" s="45" t="s">
        <v>558</v>
      </c>
      <c r="K359" s="1" t="n">
        <v>30</v>
      </c>
      <c r="L359" s="1" t="n">
        <v>50</v>
      </c>
      <c r="M359" s="1" t="n">
        <v>34</v>
      </c>
      <c r="N359" s="1" t="n">
        <v>39</v>
      </c>
      <c r="O359" s="20" t="n">
        <v>300</v>
      </c>
      <c r="P359" s="20" t="n">
        <v>300</v>
      </c>
      <c r="Q359" s="20" t="n">
        <v>300</v>
      </c>
      <c r="R359" s="46" t="n">
        <f aca="false">AVERAGE(O359:Q359)</f>
        <v>300</v>
      </c>
      <c r="S359" s="47" t="n">
        <v>0.568672199170124</v>
      </c>
      <c r="T359" s="48" t="n">
        <v>5.23</v>
      </c>
      <c r="U359" s="1" t="s">
        <v>205</v>
      </c>
      <c r="V359" s="1" t="s">
        <v>548</v>
      </c>
      <c r="W359" s="1" t="s">
        <v>382</v>
      </c>
    </row>
    <row r="360" customFormat="false" ht="13.8" hidden="false" customHeight="false" outlineLevel="0" collapsed="false">
      <c r="A360" s="1" t="s">
        <v>138</v>
      </c>
      <c r="B360" s="43" t="s">
        <v>543</v>
      </c>
      <c r="C360" s="1" t="s">
        <v>544</v>
      </c>
      <c r="D360" s="1" t="s">
        <v>140</v>
      </c>
      <c r="E360" s="1" t="s">
        <v>544</v>
      </c>
      <c r="F360" s="23" t="s">
        <v>20</v>
      </c>
      <c r="G360" s="44" t="n">
        <v>1</v>
      </c>
      <c r="H360" s="44" t="n">
        <v>4</v>
      </c>
      <c r="I360" s="44" t="n">
        <v>4</v>
      </c>
      <c r="J360" s="45" t="s">
        <v>561</v>
      </c>
      <c r="K360" s="1" t="n">
        <v>50</v>
      </c>
      <c r="L360" s="1" t="n">
        <v>100</v>
      </c>
      <c r="M360" s="1" t="n">
        <v>75</v>
      </c>
      <c r="N360" s="1" t="n">
        <v>80</v>
      </c>
      <c r="O360" s="20" t="n">
        <v>300</v>
      </c>
      <c r="P360" s="20" t="n">
        <v>300</v>
      </c>
      <c r="Q360" s="20" t="n">
        <v>300</v>
      </c>
      <c r="R360" s="46" t="n">
        <f aca="false">AVERAGE(O360:Q360)</f>
        <v>300</v>
      </c>
      <c r="S360" s="47" t="n">
        <v>0.6399377593361</v>
      </c>
      <c r="T360" s="48" t="n">
        <v>5.69</v>
      </c>
      <c r="U360" s="1" t="s">
        <v>205</v>
      </c>
      <c r="V360" s="1" t="s">
        <v>416</v>
      </c>
      <c r="W360" s="1" t="s">
        <v>382</v>
      </c>
    </row>
    <row r="361" customFormat="false" ht="13.8" hidden="false" customHeight="false" outlineLevel="0" collapsed="false">
      <c r="A361" s="1" t="s">
        <v>138</v>
      </c>
      <c r="B361" s="43" t="s">
        <v>543</v>
      </c>
      <c r="C361" s="1" t="s">
        <v>544</v>
      </c>
      <c r="D361" s="1" t="s">
        <v>140</v>
      </c>
      <c r="E361" s="1" t="s">
        <v>544</v>
      </c>
      <c r="F361" s="23" t="s">
        <v>20</v>
      </c>
      <c r="G361" s="44" t="n">
        <v>1</v>
      </c>
      <c r="H361" s="44" t="n">
        <v>4</v>
      </c>
      <c r="I361" s="44" t="n">
        <v>5</v>
      </c>
      <c r="J361" s="45" t="s">
        <v>562</v>
      </c>
      <c r="K361" s="1" t="n">
        <v>100</v>
      </c>
      <c r="L361" s="1" t="n">
        <v>179</v>
      </c>
      <c r="M361" s="1" t="n">
        <v>155</v>
      </c>
      <c r="N361" s="1" t="n">
        <v>160</v>
      </c>
      <c r="O361" s="20" t="n">
        <v>300</v>
      </c>
      <c r="P361" s="20" t="n">
        <v>300</v>
      </c>
      <c r="Q361" s="20" t="n">
        <v>300</v>
      </c>
      <c r="R361" s="46" t="n">
        <f aca="false">AVERAGE(O361:Q361)</f>
        <v>300</v>
      </c>
      <c r="S361" s="47" t="n">
        <v>0.717946058091286</v>
      </c>
      <c r="T361" s="48" t="n">
        <v>4.4</v>
      </c>
      <c r="U361" s="1" t="s">
        <v>205</v>
      </c>
      <c r="V361" s="1" t="s">
        <v>416</v>
      </c>
      <c r="W361" s="1" t="s">
        <v>382</v>
      </c>
    </row>
    <row r="362" customFormat="false" ht="13.8" hidden="false" customHeight="false" outlineLevel="0" collapsed="false">
      <c r="A362" s="1" t="s">
        <v>138</v>
      </c>
      <c r="B362" s="43" t="s">
        <v>543</v>
      </c>
      <c r="C362" s="1" t="s">
        <v>544</v>
      </c>
      <c r="D362" s="1" t="s">
        <v>140</v>
      </c>
      <c r="E362" s="1" t="s">
        <v>544</v>
      </c>
      <c r="F362" s="23" t="s">
        <v>20</v>
      </c>
      <c r="G362" s="44" t="n">
        <v>2</v>
      </c>
      <c r="H362" s="44" t="n">
        <v>1</v>
      </c>
      <c r="I362" s="44" t="n">
        <v>1</v>
      </c>
      <c r="J362" s="45" t="s">
        <v>545</v>
      </c>
      <c r="K362" s="1" t="n">
        <v>0</v>
      </c>
      <c r="L362" s="1" t="n">
        <v>15</v>
      </c>
      <c r="M362" s="1" t="n">
        <v>5</v>
      </c>
      <c r="N362" s="1" t="n">
        <v>10</v>
      </c>
      <c r="O362" s="20" t="n">
        <v>150</v>
      </c>
      <c r="P362" s="20" t="n">
        <v>140</v>
      </c>
      <c r="Q362" s="20" t="n">
        <v>135</v>
      </c>
      <c r="R362" s="46" t="n">
        <f aca="false">AVERAGE(O362:Q362)</f>
        <v>141.666666666667</v>
      </c>
      <c r="S362" s="47" t="n">
        <v>0.65051867219917</v>
      </c>
      <c r="T362" s="48" t="n">
        <v>3.23</v>
      </c>
      <c r="U362" s="1" t="s">
        <v>205</v>
      </c>
      <c r="V362" s="1" t="s">
        <v>205</v>
      </c>
      <c r="W362" s="1" t="s">
        <v>205</v>
      </c>
    </row>
    <row r="363" customFormat="false" ht="13.8" hidden="false" customHeight="false" outlineLevel="0" collapsed="false">
      <c r="A363" s="1" t="s">
        <v>138</v>
      </c>
      <c r="B363" s="43" t="s">
        <v>543</v>
      </c>
      <c r="C363" s="1" t="s">
        <v>544</v>
      </c>
      <c r="D363" s="1" t="s">
        <v>140</v>
      </c>
      <c r="E363" s="1" t="s">
        <v>544</v>
      </c>
      <c r="F363" s="23" t="s">
        <v>20</v>
      </c>
      <c r="G363" s="44" t="n">
        <v>2</v>
      </c>
      <c r="H363" s="44" t="n">
        <v>1</v>
      </c>
      <c r="I363" s="44" t="n">
        <v>2</v>
      </c>
      <c r="J363" s="49" t="s">
        <v>546</v>
      </c>
      <c r="K363" s="1" t="n">
        <v>15</v>
      </c>
      <c r="L363" s="1" t="n">
        <v>30</v>
      </c>
      <c r="M363" s="1" t="n">
        <v>20</v>
      </c>
      <c r="N363" s="1" t="n">
        <v>25</v>
      </c>
      <c r="O363" s="20" t="n">
        <v>150</v>
      </c>
      <c r="P363" s="20" t="n">
        <v>140</v>
      </c>
      <c r="Q363" s="20" t="n">
        <v>135</v>
      </c>
      <c r="R363" s="46" t="n">
        <f aca="false">AVERAGE(O363:Q363)</f>
        <v>141.666666666667</v>
      </c>
      <c r="S363" s="47" t="n">
        <v>0.711929460580913</v>
      </c>
      <c r="T363" s="48" t="n">
        <v>2.56</v>
      </c>
      <c r="U363" s="1" t="s">
        <v>205</v>
      </c>
      <c r="V363" s="1" t="s">
        <v>205</v>
      </c>
      <c r="W363" s="1" t="s">
        <v>205</v>
      </c>
    </row>
    <row r="364" customFormat="false" ht="13.8" hidden="false" customHeight="false" outlineLevel="0" collapsed="false">
      <c r="A364" s="1" t="s">
        <v>138</v>
      </c>
      <c r="B364" s="43" t="s">
        <v>543</v>
      </c>
      <c r="C364" s="1" t="s">
        <v>544</v>
      </c>
      <c r="D364" s="1" t="s">
        <v>140</v>
      </c>
      <c r="E364" s="1" t="s">
        <v>544</v>
      </c>
      <c r="F364" s="23" t="s">
        <v>20</v>
      </c>
      <c r="G364" s="44" t="n">
        <v>2</v>
      </c>
      <c r="H364" s="44" t="n">
        <v>1</v>
      </c>
      <c r="I364" s="44" t="n">
        <v>3</v>
      </c>
      <c r="J364" s="45" t="s">
        <v>563</v>
      </c>
      <c r="K364" s="1" t="n">
        <v>30</v>
      </c>
      <c r="L364" s="1" t="n">
        <v>50</v>
      </c>
      <c r="M364" s="1" t="n">
        <v>35</v>
      </c>
      <c r="N364" s="1" t="n">
        <v>40</v>
      </c>
      <c r="O364" s="20" t="n">
        <v>150</v>
      </c>
      <c r="P364" s="20" t="n">
        <v>140</v>
      </c>
      <c r="Q364" s="20" t="n">
        <v>135</v>
      </c>
      <c r="R364" s="46" t="n">
        <f aca="false">AVERAGE(O364:Q364)</f>
        <v>141.666666666667</v>
      </c>
      <c r="S364" s="47" t="n">
        <v>0.720331950207469</v>
      </c>
      <c r="T364" s="48" t="n">
        <v>3</v>
      </c>
      <c r="U364" s="1" t="s">
        <v>205</v>
      </c>
      <c r="V364" s="1" t="s">
        <v>205</v>
      </c>
      <c r="W364" s="1" t="s">
        <v>205</v>
      </c>
    </row>
    <row r="365" customFormat="false" ht="13.8" hidden="false" customHeight="false" outlineLevel="0" collapsed="false">
      <c r="A365" s="1" t="s">
        <v>138</v>
      </c>
      <c r="B365" s="43" t="s">
        <v>543</v>
      </c>
      <c r="C365" s="1" t="s">
        <v>544</v>
      </c>
      <c r="D365" s="1" t="s">
        <v>140</v>
      </c>
      <c r="E365" s="1" t="s">
        <v>544</v>
      </c>
      <c r="F365" s="23" t="s">
        <v>20</v>
      </c>
      <c r="G365" s="29" t="n">
        <v>2</v>
      </c>
      <c r="H365" s="29" t="n">
        <v>1</v>
      </c>
      <c r="I365" s="29" t="n">
        <v>4</v>
      </c>
      <c r="J365" s="45" t="s">
        <v>549</v>
      </c>
      <c r="K365" s="1" t="n">
        <v>50</v>
      </c>
      <c r="L365" s="1" t="n">
        <v>100</v>
      </c>
      <c r="M365" s="1" t="n">
        <v>72.5</v>
      </c>
      <c r="N365" s="1" t="n">
        <v>77.5</v>
      </c>
      <c r="O365" s="20" t="n">
        <v>150</v>
      </c>
      <c r="P365" s="20" t="n">
        <v>140</v>
      </c>
      <c r="Q365" s="20" t="n">
        <v>135</v>
      </c>
      <c r="R365" s="46" t="n">
        <f aca="false">AVERAGE(O365:Q365)</f>
        <v>141.666666666667</v>
      </c>
      <c r="S365" s="47" t="n">
        <v>0.586721991701245</v>
      </c>
      <c r="T365" s="48" t="n">
        <v>5.75</v>
      </c>
      <c r="U365" s="1" t="s">
        <v>205</v>
      </c>
      <c r="V365" s="1" t="s">
        <v>205</v>
      </c>
      <c r="W365" s="1" t="s">
        <v>205</v>
      </c>
    </row>
    <row r="366" customFormat="false" ht="13.8" hidden="false" customHeight="false" outlineLevel="0" collapsed="false">
      <c r="A366" s="1" t="s">
        <v>138</v>
      </c>
      <c r="B366" s="43" t="s">
        <v>543</v>
      </c>
      <c r="C366" s="1" t="s">
        <v>544</v>
      </c>
      <c r="D366" s="1" t="s">
        <v>140</v>
      </c>
      <c r="E366" s="1" t="s">
        <v>544</v>
      </c>
      <c r="F366" s="23" t="s">
        <v>20</v>
      </c>
      <c r="G366" s="44" t="n">
        <v>2</v>
      </c>
      <c r="H366" s="44" t="n">
        <v>1</v>
      </c>
      <c r="I366" s="44" t="n">
        <v>5</v>
      </c>
      <c r="J366" s="49" t="s">
        <v>564</v>
      </c>
      <c r="K366" s="1" t="n">
        <v>100</v>
      </c>
      <c r="L366" s="1" t="n">
        <v>142</v>
      </c>
      <c r="M366" s="1" t="n">
        <v>125</v>
      </c>
      <c r="N366" s="1" t="n">
        <v>130</v>
      </c>
      <c r="O366" s="20" t="n">
        <v>150</v>
      </c>
      <c r="P366" s="20" t="n">
        <v>140</v>
      </c>
      <c r="Q366" s="20" t="n">
        <v>135</v>
      </c>
      <c r="R366" s="46" t="n">
        <f aca="false">AVERAGE(O366:Q366)</f>
        <v>141.666666666667</v>
      </c>
      <c r="S366" s="47" t="n">
        <v>0.718879668049793</v>
      </c>
      <c r="T366" s="48" t="n">
        <v>5.03</v>
      </c>
      <c r="U366" s="1" t="s">
        <v>205</v>
      </c>
      <c r="V366" s="1" t="s">
        <v>205</v>
      </c>
      <c r="W366" s="1" t="s">
        <v>205</v>
      </c>
    </row>
    <row r="367" customFormat="false" ht="13.8" hidden="false" customHeight="false" outlineLevel="0" collapsed="false">
      <c r="A367" s="1" t="s">
        <v>138</v>
      </c>
      <c r="B367" s="43" t="s">
        <v>543</v>
      </c>
      <c r="C367" s="1" t="s">
        <v>544</v>
      </c>
      <c r="D367" s="1" t="s">
        <v>140</v>
      </c>
      <c r="E367" s="1" t="s">
        <v>544</v>
      </c>
      <c r="F367" s="23" t="s">
        <v>20</v>
      </c>
      <c r="G367" s="44" t="n">
        <v>2</v>
      </c>
      <c r="H367" s="44" t="n">
        <v>2</v>
      </c>
      <c r="I367" s="44" t="n">
        <v>1</v>
      </c>
      <c r="J367" s="45" t="s">
        <v>545</v>
      </c>
      <c r="K367" s="1" t="n">
        <v>0</v>
      </c>
      <c r="L367" s="1" t="n">
        <v>15</v>
      </c>
      <c r="M367" s="1" t="n">
        <v>5</v>
      </c>
      <c r="N367" s="1" t="n">
        <v>10</v>
      </c>
      <c r="O367" s="20" t="n">
        <v>125</v>
      </c>
      <c r="P367" s="20" t="n">
        <v>130</v>
      </c>
      <c r="Q367" s="20" t="n">
        <v>145</v>
      </c>
      <c r="R367" s="46" t="n">
        <f aca="false">AVERAGE(O367:Q367)</f>
        <v>133.333333333333</v>
      </c>
      <c r="S367" s="47" t="n">
        <v>0.633402489626556</v>
      </c>
      <c r="T367" s="48" t="n">
        <v>6.56</v>
      </c>
      <c r="U367" s="1" t="s">
        <v>205</v>
      </c>
      <c r="V367" s="1" t="s">
        <v>205</v>
      </c>
      <c r="W367" s="1" t="s">
        <v>205</v>
      </c>
    </row>
    <row r="368" customFormat="false" ht="13.8" hidden="false" customHeight="false" outlineLevel="0" collapsed="false">
      <c r="A368" s="1" t="s">
        <v>138</v>
      </c>
      <c r="B368" s="43" t="s">
        <v>543</v>
      </c>
      <c r="C368" s="1" t="s">
        <v>544</v>
      </c>
      <c r="D368" s="1" t="s">
        <v>140</v>
      </c>
      <c r="E368" s="1" t="s">
        <v>544</v>
      </c>
      <c r="F368" s="23" t="s">
        <v>20</v>
      </c>
      <c r="G368" s="44" t="n">
        <v>2</v>
      </c>
      <c r="H368" s="44" t="n">
        <v>2</v>
      </c>
      <c r="I368" s="44" t="n">
        <v>2</v>
      </c>
      <c r="J368" s="45" t="s">
        <v>546</v>
      </c>
      <c r="K368" s="1" t="n">
        <v>15</v>
      </c>
      <c r="L368" s="1" t="n">
        <v>30</v>
      </c>
      <c r="M368" s="1" t="n">
        <v>20</v>
      </c>
      <c r="N368" s="1" t="n">
        <v>25</v>
      </c>
      <c r="O368" s="20" t="n">
        <v>125</v>
      </c>
      <c r="P368" s="20" t="n">
        <v>130</v>
      </c>
      <c r="Q368" s="20" t="n">
        <v>145</v>
      </c>
      <c r="R368" s="46" t="n">
        <f aca="false">AVERAGE(O368:Q368)</f>
        <v>133.333333333333</v>
      </c>
      <c r="S368" s="47" t="n">
        <v>0.594813278008299</v>
      </c>
      <c r="T368" s="48" t="n">
        <v>5.66</v>
      </c>
      <c r="U368" s="1" t="s">
        <v>205</v>
      </c>
      <c r="V368" s="1" t="s">
        <v>205</v>
      </c>
      <c r="W368" s="1" t="s">
        <v>205</v>
      </c>
    </row>
    <row r="369" customFormat="false" ht="13.8" hidden="false" customHeight="false" outlineLevel="0" collapsed="false">
      <c r="A369" s="1" t="s">
        <v>138</v>
      </c>
      <c r="B369" s="43" t="s">
        <v>543</v>
      </c>
      <c r="C369" s="1" t="s">
        <v>544</v>
      </c>
      <c r="D369" s="1" t="s">
        <v>140</v>
      </c>
      <c r="E369" s="1" t="s">
        <v>544</v>
      </c>
      <c r="F369" s="23" t="s">
        <v>20</v>
      </c>
      <c r="G369" s="44" t="n">
        <v>2</v>
      </c>
      <c r="H369" s="44" t="n">
        <v>2</v>
      </c>
      <c r="I369" s="44" t="n">
        <v>3</v>
      </c>
      <c r="J369" s="49" t="s">
        <v>565</v>
      </c>
      <c r="K369" s="1" t="n">
        <v>30</v>
      </c>
      <c r="L369" s="1" t="n">
        <v>50</v>
      </c>
      <c r="M369" s="1" t="n">
        <v>40</v>
      </c>
      <c r="N369" s="1" t="n">
        <v>45</v>
      </c>
      <c r="O369" s="20" t="n">
        <v>125</v>
      </c>
      <c r="P369" s="20" t="n">
        <v>130</v>
      </c>
      <c r="Q369" s="20" t="n">
        <v>145</v>
      </c>
      <c r="R369" s="46" t="n">
        <f aca="false">AVERAGE(O369:Q369)</f>
        <v>133.333333333333</v>
      </c>
      <c r="S369" s="47" t="n">
        <v>0.624377593360996</v>
      </c>
      <c r="T369" s="48" t="n">
        <v>6.14</v>
      </c>
      <c r="U369" s="1" t="s">
        <v>205</v>
      </c>
      <c r="V369" s="1" t="s">
        <v>205</v>
      </c>
      <c r="W369" s="1" t="s">
        <v>205</v>
      </c>
    </row>
    <row r="370" customFormat="false" ht="13.8" hidden="false" customHeight="false" outlineLevel="0" collapsed="false">
      <c r="A370" s="1" t="s">
        <v>138</v>
      </c>
      <c r="B370" s="43" t="s">
        <v>543</v>
      </c>
      <c r="C370" s="1" t="s">
        <v>544</v>
      </c>
      <c r="D370" s="1" t="s">
        <v>140</v>
      </c>
      <c r="E370" s="1" t="s">
        <v>544</v>
      </c>
      <c r="F370" s="23" t="s">
        <v>20</v>
      </c>
      <c r="G370" s="44" t="n">
        <v>2</v>
      </c>
      <c r="H370" s="44" t="n">
        <v>2</v>
      </c>
      <c r="I370" s="44" t="n">
        <v>4</v>
      </c>
      <c r="J370" s="49" t="s">
        <v>566</v>
      </c>
      <c r="K370" s="1" t="n">
        <v>50</v>
      </c>
      <c r="L370" s="1" t="n">
        <v>100</v>
      </c>
      <c r="M370" s="1" t="n">
        <v>65</v>
      </c>
      <c r="N370" s="1" t="n">
        <v>70</v>
      </c>
      <c r="O370" s="20" t="n">
        <v>125</v>
      </c>
      <c r="P370" s="20" t="n">
        <v>130</v>
      </c>
      <c r="Q370" s="20" t="n">
        <v>145</v>
      </c>
      <c r="R370" s="46" t="n">
        <f aca="false">AVERAGE(O370:Q370)</f>
        <v>133.333333333333</v>
      </c>
      <c r="S370" s="47" t="n">
        <v>0.639522821576764</v>
      </c>
      <c r="T370" s="48" t="n">
        <v>6.35</v>
      </c>
      <c r="U370" s="1" t="s">
        <v>205</v>
      </c>
      <c r="V370" s="1" t="s">
        <v>205</v>
      </c>
      <c r="W370" s="1" t="s">
        <v>205</v>
      </c>
    </row>
    <row r="371" customFormat="false" ht="13.8" hidden="false" customHeight="false" outlineLevel="0" collapsed="false">
      <c r="A371" s="1" t="s">
        <v>138</v>
      </c>
      <c r="B371" s="43" t="s">
        <v>543</v>
      </c>
      <c r="C371" s="1" t="s">
        <v>544</v>
      </c>
      <c r="D371" s="1" t="s">
        <v>140</v>
      </c>
      <c r="E371" s="1" t="s">
        <v>544</v>
      </c>
      <c r="F371" s="23" t="s">
        <v>20</v>
      </c>
      <c r="G371" s="44" t="n">
        <v>2</v>
      </c>
      <c r="H371" s="44" t="n">
        <v>2</v>
      </c>
      <c r="I371" s="44" t="n">
        <v>5</v>
      </c>
      <c r="J371" s="45" t="s">
        <v>567</v>
      </c>
      <c r="K371" s="1" t="n">
        <v>100</v>
      </c>
      <c r="L371" s="1" t="n">
        <v>134</v>
      </c>
      <c r="M371" s="1" t="n">
        <v>110</v>
      </c>
      <c r="N371" s="1" t="n">
        <v>115</v>
      </c>
      <c r="O371" s="20" t="n">
        <v>125</v>
      </c>
      <c r="P371" s="20" t="n">
        <v>130</v>
      </c>
      <c r="Q371" s="20" t="n">
        <v>145</v>
      </c>
      <c r="R371" s="46" t="n">
        <f aca="false">AVERAGE(O371:Q371)</f>
        <v>133.333333333333</v>
      </c>
      <c r="S371" s="47" t="n">
        <v>0.562655601659751</v>
      </c>
      <c r="T371" s="48" t="n">
        <v>7.86</v>
      </c>
      <c r="U371" s="1" t="s">
        <v>205</v>
      </c>
      <c r="V371" s="1" t="s">
        <v>205</v>
      </c>
      <c r="W371" s="1" t="s">
        <v>205</v>
      </c>
    </row>
    <row r="372" customFormat="false" ht="13.8" hidden="false" customHeight="false" outlineLevel="0" collapsed="false">
      <c r="A372" s="1" t="s">
        <v>138</v>
      </c>
      <c r="B372" s="43" t="s">
        <v>543</v>
      </c>
      <c r="C372" s="1" t="s">
        <v>544</v>
      </c>
      <c r="D372" s="1" t="s">
        <v>140</v>
      </c>
      <c r="E372" s="1" t="s">
        <v>544</v>
      </c>
      <c r="F372" s="23" t="s">
        <v>20</v>
      </c>
      <c r="G372" s="44" t="n">
        <v>2</v>
      </c>
      <c r="H372" s="44" t="n">
        <v>3</v>
      </c>
      <c r="I372" s="44" t="n">
        <v>1</v>
      </c>
      <c r="J372" s="45" t="s">
        <v>568</v>
      </c>
      <c r="K372" s="1" t="n">
        <v>0</v>
      </c>
      <c r="L372" s="1" t="n">
        <v>15</v>
      </c>
      <c r="M372" s="1" t="n">
        <v>10</v>
      </c>
      <c r="N372" s="1" t="n">
        <v>15</v>
      </c>
      <c r="O372" s="20" t="n">
        <v>150</v>
      </c>
      <c r="P372" s="20" t="n">
        <v>144</v>
      </c>
      <c r="Q372" s="20" t="n">
        <v>123</v>
      </c>
      <c r="R372" s="46" t="n">
        <f aca="false">AVERAGE(O372:Q372)</f>
        <v>139</v>
      </c>
      <c r="S372" s="47" t="n">
        <v>0.432261410788382</v>
      </c>
      <c r="T372" s="48" t="n">
        <v>10.08</v>
      </c>
      <c r="U372" s="1" t="s">
        <v>205</v>
      </c>
      <c r="V372" s="1" t="s">
        <v>205</v>
      </c>
      <c r="W372" s="1" t="s">
        <v>205</v>
      </c>
    </row>
    <row r="373" customFormat="false" ht="13.8" hidden="false" customHeight="false" outlineLevel="0" collapsed="false">
      <c r="A373" s="1" t="s">
        <v>138</v>
      </c>
      <c r="B373" s="43" t="s">
        <v>543</v>
      </c>
      <c r="C373" s="1" t="s">
        <v>544</v>
      </c>
      <c r="D373" s="1" t="s">
        <v>140</v>
      </c>
      <c r="E373" s="1" t="s">
        <v>544</v>
      </c>
      <c r="F373" s="23" t="s">
        <v>20</v>
      </c>
      <c r="G373" s="29" t="n">
        <v>2</v>
      </c>
      <c r="H373" s="29" t="n">
        <v>3</v>
      </c>
      <c r="I373" s="29" t="n">
        <v>2</v>
      </c>
      <c r="J373" s="45" t="s">
        <v>546</v>
      </c>
      <c r="K373" s="1" t="n">
        <v>15</v>
      </c>
      <c r="L373" s="1" t="n">
        <v>30</v>
      </c>
      <c r="M373" s="1" t="n">
        <v>20</v>
      </c>
      <c r="N373" s="1" t="n">
        <v>25</v>
      </c>
      <c r="O373" s="20" t="n">
        <v>150</v>
      </c>
      <c r="P373" s="20" t="n">
        <v>144</v>
      </c>
      <c r="Q373" s="20" t="n">
        <v>123</v>
      </c>
      <c r="R373" s="46" t="n">
        <f aca="false">AVERAGE(O373:Q373)</f>
        <v>139</v>
      </c>
      <c r="S373" s="47" t="n">
        <v>0.478112033195021</v>
      </c>
      <c r="T373" s="48" t="n">
        <v>8.1</v>
      </c>
      <c r="U373" s="1" t="s">
        <v>205</v>
      </c>
      <c r="V373" s="1" t="s">
        <v>205</v>
      </c>
      <c r="W373" s="1" t="s">
        <v>205</v>
      </c>
    </row>
    <row r="374" customFormat="false" ht="13.8" hidden="false" customHeight="false" outlineLevel="0" collapsed="false">
      <c r="A374" s="1" t="s">
        <v>138</v>
      </c>
      <c r="B374" s="43" t="s">
        <v>543</v>
      </c>
      <c r="C374" s="1" t="s">
        <v>544</v>
      </c>
      <c r="D374" s="1" t="s">
        <v>140</v>
      </c>
      <c r="E374" s="1" t="s">
        <v>544</v>
      </c>
      <c r="F374" s="23" t="s">
        <v>20</v>
      </c>
      <c r="G374" s="29" t="n">
        <v>2</v>
      </c>
      <c r="H374" s="29" t="n">
        <v>3</v>
      </c>
      <c r="I374" s="29" t="n">
        <v>3</v>
      </c>
      <c r="J374" s="45" t="s">
        <v>569</v>
      </c>
      <c r="K374" s="1" t="n">
        <v>30</v>
      </c>
      <c r="L374" s="1" t="n">
        <v>50</v>
      </c>
      <c r="M374" s="1" t="n">
        <v>36</v>
      </c>
      <c r="N374" s="1" t="n">
        <v>49</v>
      </c>
      <c r="O374" s="20" t="n">
        <v>150</v>
      </c>
      <c r="P374" s="20" t="n">
        <v>144</v>
      </c>
      <c r="Q374" s="20" t="n">
        <v>123</v>
      </c>
      <c r="R374" s="46" t="n">
        <f aca="false">AVERAGE(O374:Q374)</f>
        <v>139</v>
      </c>
      <c r="S374" s="47" t="n">
        <v>0.620435684647303</v>
      </c>
      <c r="T374" s="48" t="n">
        <v>8.99</v>
      </c>
      <c r="U374" s="1" t="s">
        <v>205</v>
      </c>
      <c r="V374" s="1" t="s">
        <v>205</v>
      </c>
      <c r="W374" s="1" t="s">
        <v>205</v>
      </c>
    </row>
    <row r="375" customFormat="false" ht="13.8" hidden="false" customHeight="false" outlineLevel="0" collapsed="false">
      <c r="A375" s="1" t="s">
        <v>138</v>
      </c>
      <c r="B375" s="43" t="s">
        <v>543</v>
      </c>
      <c r="C375" s="1" t="s">
        <v>544</v>
      </c>
      <c r="D375" s="1" t="s">
        <v>140</v>
      </c>
      <c r="E375" s="1" t="s">
        <v>544</v>
      </c>
      <c r="F375" s="23" t="s">
        <v>20</v>
      </c>
      <c r="G375" s="29" t="n">
        <v>2</v>
      </c>
      <c r="H375" s="29" t="n">
        <v>3</v>
      </c>
      <c r="I375" s="29" t="n">
        <v>4</v>
      </c>
      <c r="J375" s="49" t="s">
        <v>570</v>
      </c>
      <c r="K375" s="1" t="n">
        <v>50</v>
      </c>
      <c r="L375" s="1" t="n">
        <v>100</v>
      </c>
      <c r="M375" s="1" t="n">
        <v>70</v>
      </c>
      <c r="N375" s="1" t="n">
        <v>75</v>
      </c>
      <c r="O375" s="20" t="n">
        <v>150</v>
      </c>
      <c r="P375" s="20" t="n">
        <v>144</v>
      </c>
      <c r="Q375" s="20" t="n">
        <v>123</v>
      </c>
      <c r="R375" s="46" t="n">
        <f aca="false">AVERAGE(O375:Q375)</f>
        <v>139</v>
      </c>
      <c r="S375" s="47" t="n">
        <v>0.648547717842324</v>
      </c>
      <c r="T375" s="48" t="n">
        <v>6.59</v>
      </c>
      <c r="U375" s="1" t="s">
        <v>205</v>
      </c>
      <c r="V375" s="1" t="s">
        <v>205</v>
      </c>
      <c r="W375" s="1" t="s">
        <v>205</v>
      </c>
    </row>
    <row r="376" customFormat="false" ht="13.8" hidden="false" customHeight="false" outlineLevel="0" collapsed="false">
      <c r="A376" s="1" t="s">
        <v>138</v>
      </c>
      <c r="B376" s="43" t="s">
        <v>543</v>
      </c>
      <c r="C376" s="1" t="s">
        <v>544</v>
      </c>
      <c r="D376" s="1" t="s">
        <v>140</v>
      </c>
      <c r="E376" s="1" t="s">
        <v>544</v>
      </c>
      <c r="F376" s="23" t="s">
        <v>20</v>
      </c>
      <c r="G376" s="29" t="n">
        <v>2</v>
      </c>
      <c r="H376" s="29" t="n">
        <v>3</v>
      </c>
      <c r="I376" s="29" t="n">
        <v>5</v>
      </c>
      <c r="J376" s="49" t="s">
        <v>571</v>
      </c>
      <c r="K376" s="1" t="n">
        <v>100</v>
      </c>
      <c r="L376" s="1" t="n">
        <v>139</v>
      </c>
      <c r="M376" s="1" t="n">
        <v>105</v>
      </c>
      <c r="N376" s="1" t="n">
        <v>110</v>
      </c>
      <c r="O376" s="20" t="n">
        <v>150</v>
      </c>
      <c r="P376" s="20" t="n">
        <v>144</v>
      </c>
      <c r="Q376" s="20" t="n">
        <v>123</v>
      </c>
      <c r="R376" s="46" t="n">
        <f aca="false">AVERAGE(O376:Q376)</f>
        <v>139</v>
      </c>
      <c r="S376" s="47" t="n">
        <v>0.630809128630705</v>
      </c>
      <c r="T376" s="48" t="n">
        <v>6.67</v>
      </c>
      <c r="U376" s="1" t="s">
        <v>205</v>
      </c>
      <c r="V376" s="1" t="s">
        <v>205</v>
      </c>
      <c r="W376" s="1" t="s">
        <v>205</v>
      </c>
    </row>
    <row r="377" customFormat="false" ht="13.8" hidden="false" customHeight="false" outlineLevel="0" collapsed="false">
      <c r="A377" s="1" t="s">
        <v>138</v>
      </c>
      <c r="B377" s="43" t="s">
        <v>543</v>
      </c>
      <c r="C377" s="1" t="s">
        <v>544</v>
      </c>
      <c r="D377" s="1" t="s">
        <v>140</v>
      </c>
      <c r="E377" s="1" t="s">
        <v>544</v>
      </c>
      <c r="F377" s="23" t="s">
        <v>20</v>
      </c>
      <c r="G377" s="29" t="n">
        <v>3</v>
      </c>
      <c r="H377" s="29" t="n">
        <v>1</v>
      </c>
      <c r="I377" s="29" t="n">
        <v>1</v>
      </c>
      <c r="J377" s="45" t="s">
        <v>572</v>
      </c>
      <c r="K377" s="1" t="n">
        <v>0</v>
      </c>
      <c r="L377" s="1" t="n">
        <v>15</v>
      </c>
      <c r="M377" s="1" t="n">
        <v>7.5</v>
      </c>
      <c r="N377" s="1" t="n">
        <v>12.5</v>
      </c>
      <c r="O377" s="20" t="n">
        <v>220</v>
      </c>
      <c r="P377" s="20" t="n">
        <v>260</v>
      </c>
      <c r="Q377" s="20" t="n">
        <v>280</v>
      </c>
      <c r="R377" s="46" t="n">
        <f aca="false">AVERAGE(O377:Q377)</f>
        <v>253.333333333333</v>
      </c>
      <c r="S377" s="47" t="n">
        <v>1.01929460580913</v>
      </c>
      <c r="T377" s="48" t="n">
        <v>2</v>
      </c>
      <c r="U377" s="1" t="s">
        <v>205</v>
      </c>
      <c r="V377" s="1" t="s">
        <v>205</v>
      </c>
      <c r="W377" s="1" t="s">
        <v>205</v>
      </c>
    </row>
    <row r="378" customFormat="false" ht="13.8" hidden="false" customHeight="false" outlineLevel="0" collapsed="false">
      <c r="A378" s="1" t="s">
        <v>138</v>
      </c>
      <c r="B378" s="43" t="s">
        <v>543</v>
      </c>
      <c r="C378" s="1" t="s">
        <v>544</v>
      </c>
      <c r="D378" s="1" t="s">
        <v>140</v>
      </c>
      <c r="E378" s="1" t="s">
        <v>544</v>
      </c>
      <c r="F378" s="23" t="s">
        <v>20</v>
      </c>
      <c r="G378" s="29" t="n">
        <v>3</v>
      </c>
      <c r="H378" s="29" t="n">
        <v>1</v>
      </c>
      <c r="I378" s="29" t="n">
        <v>2</v>
      </c>
      <c r="J378" s="45" t="s">
        <v>573</v>
      </c>
      <c r="K378" s="1" t="n">
        <v>15</v>
      </c>
      <c r="L378" s="1" t="n">
        <v>30</v>
      </c>
      <c r="M378" s="1" t="n">
        <v>23</v>
      </c>
      <c r="N378" s="1" t="n">
        <v>28</v>
      </c>
      <c r="O378" s="20" t="n">
        <v>220</v>
      </c>
      <c r="P378" s="20" t="n">
        <v>260</v>
      </c>
      <c r="Q378" s="20" t="n">
        <v>280</v>
      </c>
      <c r="R378" s="46" t="n">
        <f aca="false">AVERAGE(O378:Q378)</f>
        <v>253.333333333333</v>
      </c>
      <c r="S378" s="47" t="n">
        <v>1.10995850622407</v>
      </c>
      <c r="T378" s="48" t="n">
        <v>1.5</v>
      </c>
      <c r="U378" s="1" t="s">
        <v>205</v>
      </c>
      <c r="V378" s="1" t="s">
        <v>205</v>
      </c>
      <c r="W378" s="1" t="s">
        <v>205</v>
      </c>
    </row>
    <row r="379" customFormat="false" ht="13.8" hidden="false" customHeight="false" outlineLevel="0" collapsed="false">
      <c r="A379" s="1" t="s">
        <v>138</v>
      </c>
      <c r="B379" s="43" t="s">
        <v>543</v>
      </c>
      <c r="C379" s="1" t="s">
        <v>544</v>
      </c>
      <c r="D379" s="1" t="s">
        <v>140</v>
      </c>
      <c r="E379" s="1" t="s">
        <v>544</v>
      </c>
      <c r="F379" s="23" t="s">
        <v>20</v>
      </c>
      <c r="G379" s="29" t="n">
        <v>3</v>
      </c>
      <c r="H379" s="29" t="n">
        <v>1</v>
      </c>
      <c r="I379" s="29" t="n">
        <v>3</v>
      </c>
      <c r="J379" s="45" t="s">
        <v>574</v>
      </c>
      <c r="K379" s="1" t="n">
        <v>30</v>
      </c>
      <c r="L379" s="1" t="n">
        <v>50</v>
      </c>
      <c r="M379" s="1" t="n">
        <v>36</v>
      </c>
      <c r="N379" s="1" t="n">
        <v>41</v>
      </c>
      <c r="O379" s="20" t="n">
        <v>220</v>
      </c>
      <c r="P379" s="20" t="n">
        <v>260</v>
      </c>
      <c r="Q379" s="20" t="n">
        <v>280</v>
      </c>
      <c r="R379" s="46" t="n">
        <f aca="false">AVERAGE(O379:Q379)</f>
        <v>253.333333333333</v>
      </c>
      <c r="S379" s="47" t="n">
        <v>1.03858921161826</v>
      </c>
      <c r="T379" s="48" t="n">
        <v>1.36</v>
      </c>
      <c r="U379" s="1" t="s">
        <v>205</v>
      </c>
      <c r="V379" s="1" t="s">
        <v>205</v>
      </c>
      <c r="W379" s="1" t="s">
        <v>205</v>
      </c>
    </row>
    <row r="380" customFormat="false" ht="13.8" hidden="false" customHeight="false" outlineLevel="0" collapsed="false">
      <c r="A380" s="1" t="s">
        <v>138</v>
      </c>
      <c r="B380" s="43" t="s">
        <v>543</v>
      </c>
      <c r="C380" s="1" t="s">
        <v>544</v>
      </c>
      <c r="D380" s="1" t="s">
        <v>140</v>
      </c>
      <c r="E380" s="1" t="s">
        <v>544</v>
      </c>
      <c r="F380" s="23" t="s">
        <v>20</v>
      </c>
      <c r="G380" s="29" t="n">
        <v>3</v>
      </c>
      <c r="H380" s="29" t="n">
        <v>1</v>
      </c>
      <c r="I380" s="29" t="n">
        <v>4</v>
      </c>
      <c r="J380" s="49" t="s">
        <v>575</v>
      </c>
      <c r="K380" s="1" t="n">
        <v>50</v>
      </c>
      <c r="L380" s="1" t="n">
        <v>100</v>
      </c>
      <c r="M380" s="1" t="n">
        <v>74</v>
      </c>
      <c r="N380" s="1" t="n">
        <v>80</v>
      </c>
      <c r="O380" s="20" t="n">
        <v>220</v>
      </c>
      <c r="P380" s="20" t="n">
        <v>260</v>
      </c>
      <c r="Q380" s="20" t="n">
        <v>280</v>
      </c>
      <c r="R380" s="46" t="n">
        <f aca="false">AVERAGE(O380:Q380)</f>
        <v>253.333333333333</v>
      </c>
      <c r="S380" s="47" t="n">
        <v>1.11721991701245</v>
      </c>
      <c r="T380" s="48" t="n">
        <v>3.57</v>
      </c>
      <c r="U380" s="1" t="s">
        <v>205</v>
      </c>
      <c r="V380" s="1" t="s">
        <v>205</v>
      </c>
      <c r="W380" s="1" t="s">
        <v>205</v>
      </c>
    </row>
    <row r="381" customFormat="false" ht="13.8" hidden="false" customHeight="false" outlineLevel="0" collapsed="false">
      <c r="A381" s="1" t="s">
        <v>138</v>
      </c>
      <c r="B381" s="43" t="s">
        <v>543</v>
      </c>
      <c r="C381" s="1" t="s">
        <v>544</v>
      </c>
      <c r="D381" s="1" t="s">
        <v>140</v>
      </c>
      <c r="E381" s="1" t="s">
        <v>544</v>
      </c>
      <c r="F381" s="23" t="s">
        <v>20</v>
      </c>
      <c r="G381" s="29" t="n">
        <v>3</v>
      </c>
      <c r="H381" s="29" t="n">
        <v>1</v>
      </c>
      <c r="I381" s="29" t="n">
        <v>5</v>
      </c>
      <c r="J381" s="45" t="s">
        <v>576</v>
      </c>
      <c r="K381" s="1" t="n">
        <v>100</v>
      </c>
      <c r="L381" s="1" t="n">
        <v>253</v>
      </c>
      <c r="M381" s="1" t="n">
        <v>140</v>
      </c>
      <c r="N381" s="1" t="n">
        <v>145</v>
      </c>
      <c r="O381" s="20" t="n">
        <v>220</v>
      </c>
      <c r="P381" s="20" t="n">
        <v>260</v>
      </c>
      <c r="Q381" s="20" t="n">
        <v>280</v>
      </c>
      <c r="R381" s="46" t="n">
        <f aca="false">AVERAGE(O381:Q381)</f>
        <v>253.333333333333</v>
      </c>
      <c r="S381" s="47" t="n">
        <v>1.37582987551867</v>
      </c>
      <c r="T381" s="48" t="n">
        <v>2.21</v>
      </c>
      <c r="U381" s="1" t="s">
        <v>205</v>
      </c>
      <c r="V381" s="1" t="s">
        <v>205</v>
      </c>
      <c r="W381" s="1" t="s">
        <v>205</v>
      </c>
    </row>
    <row r="382" customFormat="false" ht="13.8" hidden="false" customHeight="false" outlineLevel="0" collapsed="false">
      <c r="A382" s="1" t="s">
        <v>138</v>
      </c>
      <c r="B382" s="43" t="s">
        <v>543</v>
      </c>
      <c r="C382" s="1" t="s">
        <v>544</v>
      </c>
      <c r="D382" s="1" t="s">
        <v>140</v>
      </c>
      <c r="E382" s="1" t="s">
        <v>544</v>
      </c>
      <c r="F382" s="23" t="s">
        <v>20</v>
      </c>
      <c r="G382" s="29" t="n">
        <v>3</v>
      </c>
      <c r="H382" s="29" t="n">
        <v>2</v>
      </c>
      <c r="I382" s="29" t="n">
        <v>1</v>
      </c>
      <c r="J382" s="45" t="s">
        <v>577</v>
      </c>
      <c r="K382" s="1" t="n">
        <v>0</v>
      </c>
      <c r="L382" s="1" t="n">
        <v>15</v>
      </c>
      <c r="M382" s="1" t="n">
        <v>8</v>
      </c>
      <c r="N382" s="1" t="n">
        <v>13</v>
      </c>
      <c r="O382" s="20" t="n">
        <v>260</v>
      </c>
      <c r="P382" s="20" t="n">
        <v>200</v>
      </c>
      <c r="Q382" s="20" t="n">
        <v>212</v>
      </c>
      <c r="R382" s="46" t="n">
        <f aca="false">AVERAGE(O382:Q382)</f>
        <v>224</v>
      </c>
      <c r="S382" s="47" t="n">
        <v>0.869087136929461</v>
      </c>
      <c r="T382" s="48" t="n">
        <v>2.2</v>
      </c>
      <c r="U382" s="1" t="s">
        <v>205</v>
      </c>
      <c r="V382" s="1" t="s">
        <v>205</v>
      </c>
      <c r="W382" s="1" t="s">
        <v>205</v>
      </c>
    </row>
    <row r="383" customFormat="false" ht="13.8" hidden="false" customHeight="false" outlineLevel="0" collapsed="false">
      <c r="A383" s="1" t="s">
        <v>138</v>
      </c>
      <c r="B383" s="43" t="s">
        <v>543</v>
      </c>
      <c r="C383" s="1" t="s">
        <v>544</v>
      </c>
      <c r="D383" s="1" t="s">
        <v>140</v>
      </c>
      <c r="E383" s="1" t="s">
        <v>544</v>
      </c>
      <c r="F383" s="23" t="s">
        <v>20</v>
      </c>
      <c r="G383" s="29" t="n">
        <v>3</v>
      </c>
      <c r="H383" s="29" t="n">
        <v>2</v>
      </c>
      <c r="I383" s="29" t="n">
        <v>2</v>
      </c>
      <c r="J383" s="45" t="s">
        <v>578</v>
      </c>
      <c r="K383" s="1" t="n">
        <v>15</v>
      </c>
      <c r="L383" s="1" t="n">
        <v>30</v>
      </c>
      <c r="M383" s="1" t="n">
        <v>17</v>
      </c>
      <c r="N383" s="1" t="n">
        <v>22</v>
      </c>
      <c r="O383" s="20" t="n">
        <v>260</v>
      </c>
      <c r="P383" s="20" t="n">
        <v>200</v>
      </c>
      <c r="Q383" s="20" t="n">
        <v>212</v>
      </c>
      <c r="R383" s="46" t="n">
        <f aca="false">AVERAGE(O383:Q383)</f>
        <v>224</v>
      </c>
      <c r="S383" s="47" t="n">
        <v>0.947406639004149</v>
      </c>
      <c r="T383" s="48" t="n">
        <v>2.25</v>
      </c>
      <c r="U383" s="1" t="s">
        <v>205</v>
      </c>
      <c r="V383" s="1" t="s">
        <v>205</v>
      </c>
      <c r="W383" s="1" t="s">
        <v>205</v>
      </c>
    </row>
    <row r="384" customFormat="false" ht="13.8" hidden="false" customHeight="false" outlineLevel="0" collapsed="false">
      <c r="A384" s="1" t="s">
        <v>138</v>
      </c>
      <c r="B384" s="43" t="s">
        <v>543</v>
      </c>
      <c r="C384" s="1" t="s">
        <v>544</v>
      </c>
      <c r="D384" s="1" t="s">
        <v>140</v>
      </c>
      <c r="E384" s="1" t="s">
        <v>544</v>
      </c>
      <c r="F384" s="23" t="s">
        <v>20</v>
      </c>
      <c r="G384" s="29" t="n">
        <v>3</v>
      </c>
      <c r="H384" s="29" t="n">
        <v>2</v>
      </c>
      <c r="I384" s="29" t="n">
        <v>3</v>
      </c>
      <c r="J384" s="49" t="s">
        <v>563</v>
      </c>
      <c r="K384" s="1" t="n">
        <v>30</v>
      </c>
      <c r="L384" s="1" t="n">
        <v>50</v>
      </c>
      <c r="M384" s="1" t="n">
        <v>35</v>
      </c>
      <c r="N384" s="1" t="n">
        <v>40</v>
      </c>
      <c r="O384" s="20" t="n">
        <v>260</v>
      </c>
      <c r="P384" s="20" t="n">
        <v>200</v>
      </c>
      <c r="Q384" s="20" t="n">
        <v>212</v>
      </c>
      <c r="R384" s="46" t="n">
        <f aca="false">AVERAGE(O384:Q384)</f>
        <v>224</v>
      </c>
      <c r="S384" s="47" t="n">
        <v>0.960892116182573</v>
      </c>
      <c r="T384" s="48" t="n">
        <v>2.2</v>
      </c>
      <c r="U384" s="1" t="s">
        <v>205</v>
      </c>
      <c r="V384" s="1" t="s">
        <v>205</v>
      </c>
      <c r="W384" s="1" t="s">
        <v>205</v>
      </c>
    </row>
    <row r="385" customFormat="false" ht="13.8" hidden="false" customHeight="false" outlineLevel="0" collapsed="false">
      <c r="A385" s="1" t="s">
        <v>138</v>
      </c>
      <c r="B385" s="43" t="s">
        <v>543</v>
      </c>
      <c r="C385" s="1" t="s">
        <v>544</v>
      </c>
      <c r="D385" s="1" t="s">
        <v>140</v>
      </c>
      <c r="E385" s="1" t="s">
        <v>544</v>
      </c>
      <c r="F385" s="23" t="s">
        <v>20</v>
      </c>
      <c r="G385" s="29" t="n">
        <v>3</v>
      </c>
      <c r="H385" s="29" t="n">
        <v>2</v>
      </c>
      <c r="I385" s="29" t="n">
        <v>4</v>
      </c>
      <c r="J385" s="49" t="s">
        <v>561</v>
      </c>
      <c r="K385" s="1" t="n">
        <v>50</v>
      </c>
      <c r="L385" s="1" t="n">
        <v>100</v>
      </c>
      <c r="M385" s="1" t="n">
        <v>75</v>
      </c>
      <c r="N385" s="1" t="n">
        <v>80</v>
      </c>
      <c r="O385" s="20" t="n">
        <v>260</v>
      </c>
      <c r="P385" s="20" t="n">
        <v>200</v>
      </c>
      <c r="Q385" s="20" t="n">
        <v>212</v>
      </c>
      <c r="R385" s="46" t="n">
        <f aca="false">AVERAGE(O385:Q385)</f>
        <v>224</v>
      </c>
      <c r="S385" s="47" t="n">
        <v>0.898651452282158</v>
      </c>
      <c r="T385" s="48" t="n">
        <v>3.01</v>
      </c>
      <c r="U385" s="1" t="s">
        <v>205</v>
      </c>
      <c r="V385" s="1" t="s">
        <v>205</v>
      </c>
      <c r="W385" s="1" t="s">
        <v>205</v>
      </c>
    </row>
    <row r="386" customFormat="false" ht="13.8" hidden="false" customHeight="false" outlineLevel="0" collapsed="false">
      <c r="A386" s="1" t="s">
        <v>138</v>
      </c>
      <c r="B386" s="43" t="s">
        <v>543</v>
      </c>
      <c r="C386" s="1" t="s">
        <v>544</v>
      </c>
      <c r="D386" s="1" t="s">
        <v>140</v>
      </c>
      <c r="E386" s="1" t="s">
        <v>544</v>
      </c>
      <c r="F386" s="23" t="s">
        <v>20</v>
      </c>
      <c r="G386" s="29" t="n">
        <v>3</v>
      </c>
      <c r="H386" s="29" t="n">
        <v>2</v>
      </c>
      <c r="I386" s="29" t="n">
        <v>5</v>
      </c>
      <c r="J386" s="49" t="s">
        <v>579</v>
      </c>
      <c r="K386" s="1" t="n">
        <v>100</v>
      </c>
      <c r="L386" s="1" t="n">
        <v>224</v>
      </c>
      <c r="M386" s="1" t="n">
        <v>160</v>
      </c>
      <c r="N386" s="1" t="n">
        <v>165</v>
      </c>
      <c r="O386" s="20" t="n">
        <v>260</v>
      </c>
      <c r="P386" s="20" t="n">
        <v>200</v>
      </c>
      <c r="Q386" s="20" t="n">
        <v>212</v>
      </c>
      <c r="R386" s="46" t="n">
        <f aca="false">AVERAGE(O386:Q386)</f>
        <v>224</v>
      </c>
      <c r="S386" s="47" t="n">
        <v>0.590663900414938</v>
      </c>
      <c r="T386" s="48" t="n">
        <v>7.49</v>
      </c>
      <c r="U386" s="1" t="s">
        <v>205</v>
      </c>
      <c r="V386" s="1" t="s">
        <v>205</v>
      </c>
      <c r="W386" s="1" t="s">
        <v>205</v>
      </c>
    </row>
    <row r="387" customFormat="false" ht="13.8" hidden="false" customHeight="false" outlineLevel="0" collapsed="false">
      <c r="A387" s="1" t="s">
        <v>138</v>
      </c>
      <c r="B387" s="43" t="s">
        <v>543</v>
      </c>
      <c r="C387" s="1" t="s">
        <v>544</v>
      </c>
      <c r="D387" s="1" t="s">
        <v>140</v>
      </c>
      <c r="E387" s="1" t="s">
        <v>544</v>
      </c>
      <c r="F387" s="23" t="s">
        <v>20</v>
      </c>
      <c r="G387" s="29" t="n">
        <v>4</v>
      </c>
      <c r="H387" s="29" t="n">
        <v>1</v>
      </c>
      <c r="I387" s="29" t="n">
        <v>1</v>
      </c>
      <c r="J387" s="45" t="s">
        <v>580</v>
      </c>
      <c r="K387" s="1" t="n">
        <v>0</v>
      </c>
      <c r="L387" s="1" t="n">
        <v>15</v>
      </c>
      <c r="M387" s="1" t="n">
        <v>2</v>
      </c>
      <c r="N387" s="1" t="n">
        <v>7</v>
      </c>
      <c r="O387" s="20" t="n">
        <v>190</v>
      </c>
      <c r="P387" s="20" t="n">
        <v>188</v>
      </c>
      <c r="Q387" s="20" t="n">
        <v>202</v>
      </c>
      <c r="R387" s="50" t="n">
        <f aca="false">AVERAGE(O387:Q387)</f>
        <v>193.333333333333</v>
      </c>
      <c r="S387" s="47" t="n">
        <v>1.02188796680498</v>
      </c>
      <c r="T387" s="48" t="n">
        <v>2.44</v>
      </c>
      <c r="U387" s="1" t="s">
        <v>205</v>
      </c>
      <c r="V387" s="1" t="s">
        <v>205</v>
      </c>
      <c r="W387" s="1" t="s">
        <v>205</v>
      </c>
    </row>
    <row r="388" customFormat="false" ht="13.8" hidden="false" customHeight="false" outlineLevel="0" collapsed="false">
      <c r="A388" s="1" t="s">
        <v>138</v>
      </c>
      <c r="B388" s="43" t="s">
        <v>543</v>
      </c>
      <c r="C388" s="1" t="s">
        <v>544</v>
      </c>
      <c r="D388" s="1" t="s">
        <v>140</v>
      </c>
      <c r="E388" s="1" t="s">
        <v>544</v>
      </c>
      <c r="F388" s="23" t="s">
        <v>20</v>
      </c>
      <c r="G388" s="29" t="n">
        <v>4</v>
      </c>
      <c r="H388" s="29" t="n">
        <v>1</v>
      </c>
      <c r="I388" s="29" t="n">
        <v>2</v>
      </c>
      <c r="J388" s="45" t="s">
        <v>546</v>
      </c>
      <c r="K388" s="1" t="n">
        <v>15</v>
      </c>
      <c r="L388" s="1" t="n">
        <v>30</v>
      </c>
      <c r="M388" s="1" t="n">
        <v>20</v>
      </c>
      <c r="N388" s="1" t="n">
        <v>25</v>
      </c>
      <c r="O388" s="20" t="n">
        <v>190</v>
      </c>
      <c r="P388" s="20" t="n">
        <v>188</v>
      </c>
      <c r="Q388" s="20" t="n">
        <v>202</v>
      </c>
      <c r="R388" s="50" t="n">
        <f aca="false">AVERAGE(O388:Q388)</f>
        <v>193.333333333333</v>
      </c>
      <c r="S388" s="47" t="n">
        <v>0.99149377593361</v>
      </c>
      <c r="T388" s="48" t="n">
        <v>1.84</v>
      </c>
      <c r="U388" s="1" t="s">
        <v>205</v>
      </c>
      <c r="V388" s="1" t="s">
        <v>205</v>
      </c>
      <c r="W388" s="1" t="s">
        <v>205</v>
      </c>
    </row>
    <row r="389" customFormat="false" ht="13.8" hidden="false" customHeight="false" outlineLevel="0" collapsed="false">
      <c r="A389" s="1" t="s">
        <v>138</v>
      </c>
      <c r="B389" s="43" t="s">
        <v>543</v>
      </c>
      <c r="C389" s="1" t="s">
        <v>544</v>
      </c>
      <c r="D389" s="1" t="s">
        <v>140</v>
      </c>
      <c r="E389" s="1" t="s">
        <v>544</v>
      </c>
      <c r="F389" s="23" t="s">
        <v>20</v>
      </c>
      <c r="G389" s="29" t="n">
        <v>4</v>
      </c>
      <c r="H389" s="29" t="n">
        <v>1</v>
      </c>
      <c r="I389" s="29" t="n">
        <v>3</v>
      </c>
      <c r="J389" s="45" t="s">
        <v>581</v>
      </c>
      <c r="K389" s="1" t="n">
        <v>30</v>
      </c>
      <c r="L389" s="1" t="n">
        <v>50</v>
      </c>
      <c r="M389" s="1" t="n">
        <v>37.5</v>
      </c>
      <c r="N389" s="1" t="n">
        <v>42.5</v>
      </c>
      <c r="O389" s="20" t="n">
        <v>190</v>
      </c>
      <c r="P389" s="20" t="n">
        <v>188</v>
      </c>
      <c r="Q389" s="20" t="n">
        <v>202</v>
      </c>
      <c r="R389" s="50" t="n">
        <f aca="false">AVERAGE(O389:Q389)</f>
        <v>193.333333333333</v>
      </c>
      <c r="S389" s="47" t="n">
        <v>1.15207468879668</v>
      </c>
      <c r="T389" s="48" t="n">
        <v>1.86</v>
      </c>
      <c r="U389" s="1" t="s">
        <v>205</v>
      </c>
      <c r="V389" s="1" t="s">
        <v>205</v>
      </c>
      <c r="W389" s="1" t="s">
        <v>205</v>
      </c>
    </row>
    <row r="390" customFormat="false" ht="13.8" hidden="false" customHeight="false" outlineLevel="0" collapsed="false">
      <c r="A390" s="1" t="s">
        <v>138</v>
      </c>
      <c r="B390" s="43" t="s">
        <v>543</v>
      </c>
      <c r="C390" s="1" t="s">
        <v>544</v>
      </c>
      <c r="D390" s="1" t="s">
        <v>140</v>
      </c>
      <c r="E390" s="1" t="s">
        <v>544</v>
      </c>
      <c r="F390" s="23" t="s">
        <v>20</v>
      </c>
      <c r="G390" s="29" t="n">
        <v>4</v>
      </c>
      <c r="H390" s="29" t="n">
        <v>1</v>
      </c>
      <c r="I390" s="29" t="n">
        <v>4</v>
      </c>
      <c r="J390" s="45" t="s">
        <v>549</v>
      </c>
      <c r="K390" s="1" t="n">
        <v>50</v>
      </c>
      <c r="L390" s="1" t="n">
        <v>100</v>
      </c>
      <c r="M390" s="1" t="n">
        <v>72.5</v>
      </c>
      <c r="N390" s="1" t="n">
        <v>77.5</v>
      </c>
      <c r="O390" s="20" t="n">
        <v>190</v>
      </c>
      <c r="P390" s="20" t="n">
        <v>188</v>
      </c>
      <c r="Q390" s="20" t="n">
        <v>202</v>
      </c>
      <c r="R390" s="50" t="n">
        <f aca="false">AVERAGE(O390:Q390)</f>
        <v>193.333333333333</v>
      </c>
      <c r="S390" s="47" t="n">
        <v>1.10082987551867</v>
      </c>
      <c r="T390" s="48" t="n">
        <v>2.08</v>
      </c>
      <c r="U390" s="1" t="s">
        <v>205</v>
      </c>
      <c r="V390" s="1" t="s">
        <v>205</v>
      </c>
      <c r="W390" s="1" t="s">
        <v>205</v>
      </c>
    </row>
    <row r="391" customFormat="false" ht="13.8" hidden="false" customHeight="false" outlineLevel="0" collapsed="false">
      <c r="A391" s="1" t="s">
        <v>138</v>
      </c>
      <c r="B391" s="43" t="s">
        <v>543</v>
      </c>
      <c r="C391" s="1" t="s">
        <v>544</v>
      </c>
      <c r="D391" s="1" t="s">
        <v>140</v>
      </c>
      <c r="E391" s="1" t="s">
        <v>544</v>
      </c>
      <c r="F391" s="23" t="s">
        <v>20</v>
      </c>
      <c r="G391" s="29" t="n">
        <v>4</v>
      </c>
      <c r="H391" s="29" t="n">
        <v>1</v>
      </c>
      <c r="I391" s="29" t="n">
        <v>5</v>
      </c>
      <c r="J391" s="45" t="s">
        <v>582</v>
      </c>
      <c r="K391" s="1" t="n">
        <v>100</v>
      </c>
      <c r="L391" s="1" t="n">
        <v>172.5</v>
      </c>
      <c r="M391" s="1" t="n">
        <v>120</v>
      </c>
      <c r="N391" s="1" t="n">
        <v>125</v>
      </c>
      <c r="O391" s="20" t="n">
        <v>190</v>
      </c>
      <c r="P391" s="20" t="n">
        <v>188</v>
      </c>
      <c r="Q391" s="20" t="n">
        <v>202</v>
      </c>
      <c r="R391" s="50" t="n">
        <f aca="false">AVERAGE(O391:Q391)</f>
        <v>193.333333333333</v>
      </c>
      <c r="S391" s="47" t="n">
        <v>0.711929460580913</v>
      </c>
      <c r="T391" s="48" t="n">
        <v>5.3</v>
      </c>
      <c r="U391" s="1" t="s">
        <v>205</v>
      </c>
      <c r="V391" s="1" t="s">
        <v>205</v>
      </c>
      <c r="W391" s="1" t="s">
        <v>205</v>
      </c>
    </row>
    <row r="392" customFormat="false" ht="13.8" hidden="false" customHeight="false" outlineLevel="0" collapsed="false">
      <c r="A392" s="1" t="s">
        <v>138</v>
      </c>
      <c r="B392" s="43" t="s">
        <v>543</v>
      </c>
      <c r="C392" s="1" t="s">
        <v>544</v>
      </c>
      <c r="D392" s="1" t="s">
        <v>140</v>
      </c>
      <c r="E392" s="1" t="s">
        <v>544</v>
      </c>
      <c r="F392" s="23" t="s">
        <v>20</v>
      </c>
      <c r="G392" s="29" t="n">
        <v>4</v>
      </c>
      <c r="H392" s="29" t="n">
        <v>2</v>
      </c>
      <c r="I392" s="29" t="n">
        <v>1</v>
      </c>
      <c r="J392" s="45" t="s">
        <v>580</v>
      </c>
      <c r="K392" s="1" t="n">
        <v>0</v>
      </c>
      <c r="L392" s="1" t="n">
        <v>15</v>
      </c>
      <c r="M392" s="1" t="n">
        <v>2</v>
      </c>
      <c r="N392" s="1" t="n">
        <v>7</v>
      </c>
      <c r="O392" s="20" t="n">
        <v>172</v>
      </c>
      <c r="P392" s="20" t="n">
        <v>188</v>
      </c>
      <c r="Q392" s="20" t="n">
        <v>197</v>
      </c>
      <c r="R392" s="50" t="n">
        <f aca="false">AVERAGE(O392:Q392)</f>
        <v>185.666666666667</v>
      </c>
      <c r="S392" s="47" t="n">
        <v>0.849066390041494</v>
      </c>
      <c r="T392" s="48" t="n">
        <v>1.93</v>
      </c>
      <c r="U392" s="1" t="s">
        <v>205</v>
      </c>
      <c r="V392" s="1" t="s">
        <v>205</v>
      </c>
      <c r="W392" s="1" t="s">
        <v>205</v>
      </c>
    </row>
    <row r="393" customFormat="false" ht="13.8" hidden="false" customHeight="false" outlineLevel="0" collapsed="false">
      <c r="A393" s="1" t="s">
        <v>138</v>
      </c>
      <c r="B393" s="43" t="s">
        <v>543</v>
      </c>
      <c r="C393" s="1" t="s">
        <v>544</v>
      </c>
      <c r="D393" s="1" t="s">
        <v>140</v>
      </c>
      <c r="E393" s="1" t="s">
        <v>544</v>
      </c>
      <c r="F393" s="23" t="s">
        <v>20</v>
      </c>
      <c r="G393" s="29" t="n">
        <v>4</v>
      </c>
      <c r="H393" s="29" t="n">
        <v>2</v>
      </c>
      <c r="I393" s="29" t="n">
        <v>2</v>
      </c>
      <c r="J393" s="49" t="s">
        <v>583</v>
      </c>
      <c r="K393" s="1" t="n">
        <v>15</v>
      </c>
      <c r="L393" s="1" t="n">
        <v>30</v>
      </c>
      <c r="M393" s="1" t="n">
        <v>22</v>
      </c>
      <c r="N393" s="1" t="n">
        <v>27</v>
      </c>
      <c r="O393" s="20" t="n">
        <v>172</v>
      </c>
      <c r="P393" s="20" t="n">
        <v>188</v>
      </c>
      <c r="Q393" s="20" t="n">
        <v>197</v>
      </c>
      <c r="R393" s="50" t="n">
        <f aca="false">AVERAGE(O393:Q393)</f>
        <v>185.666666666667</v>
      </c>
      <c r="S393" s="47" t="n">
        <v>0.988485477178423</v>
      </c>
      <c r="T393" s="48" t="n">
        <v>2</v>
      </c>
      <c r="U393" s="1" t="s">
        <v>205</v>
      </c>
      <c r="V393" s="1" t="s">
        <v>205</v>
      </c>
      <c r="W393" s="1" t="s">
        <v>205</v>
      </c>
    </row>
    <row r="394" customFormat="false" ht="13.8" hidden="false" customHeight="false" outlineLevel="0" collapsed="false">
      <c r="A394" s="1" t="s">
        <v>138</v>
      </c>
      <c r="B394" s="43" t="s">
        <v>543</v>
      </c>
      <c r="C394" s="1" t="s">
        <v>544</v>
      </c>
      <c r="D394" s="1" t="s">
        <v>140</v>
      </c>
      <c r="E394" s="1" t="s">
        <v>544</v>
      </c>
      <c r="F394" s="23" t="s">
        <v>20</v>
      </c>
      <c r="G394" s="29" t="n">
        <v>4</v>
      </c>
      <c r="H394" s="29" t="n">
        <v>2</v>
      </c>
      <c r="I394" s="29" t="n">
        <v>3</v>
      </c>
      <c r="J394" s="49" t="s">
        <v>584</v>
      </c>
      <c r="K394" s="1" t="n">
        <v>30</v>
      </c>
      <c r="L394" s="1" t="n">
        <v>50</v>
      </c>
      <c r="M394" s="1" t="n">
        <v>32</v>
      </c>
      <c r="N394" s="1" t="n">
        <v>37</v>
      </c>
      <c r="O394" s="20" t="n">
        <v>172</v>
      </c>
      <c r="P394" s="20" t="n">
        <v>188</v>
      </c>
      <c r="Q394" s="20" t="n">
        <v>197</v>
      </c>
      <c r="R394" s="50" t="n">
        <f aca="false">AVERAGE(O394:Q394)</f>
        <v>185.666666666667</v>
      </c>
      <c r="S394" s="47" t="n">
        <v>1.0646265560166</v>
      </c>
      <c r="T394" s="48" t="n">
        <v>1.81</v>
      </c>
      <c r="U394" s="1" t="s">
        <v>205</v>
      </c>
      <c r="V394" s="1" t="s">
        <v>205</v>
      </c>
      <c r="W394" s="1" t="s">
        <v>205</v>
      </c>
    </row>
    <row r="395" customFormat="false" ht="13.8" hidden="false" customHeight="false" outlineLevel="0" collapsed="false">
      <c r="A395" s="1" t="s">
        <v>138</v>
      </c>
      <c r="B395" s="43" t="s">
        <v>543</v>
      </c>
      <c r="C395" s="1" t="s">
        <v>544</v>
      </c>
      <c r="D395" s="1" t="s">
        <v>140</v>
      </c>
      <c r="E395" s="1" t="s">
        <v>544</v>
      </c>
      <c r="F395" s="23" t="s">
        <v>20</v>
      </c>
      <c r="G395" s="29" t="n">
        <v>4</v>
      </c>
      <c r="H395" s="44" t="n">
        <v>2</v>
      </c>
      <c r="I395" s="44" t="n">
        <v>4</v>
      </c>
      <c r="J395" s="49" t="s">
        <v>585</v>
      </c>
      <c r="K395" s="1" t="n">
        <v>50</v>
      </c>
      <c r="L395" s="1" t="n">
        <v>100</v>
      </c>
      <c r="M395" s="1" t="n">
        <v>52</v>
      </c>
      <c r="N395" s="1" t="n">
        <v>57</v>
      </c>
      <c r="O395" s="20" t="n">
        <v>172</v>
      </c>
      <c r="P395" s="20" t="n">
        <v>188</v>
      </c>
      <c r="Q395" s="20" t="n">
        <v>197</v>
      </c>
      <c r="R395" s="50" t="n">
        <f aca="false">AVERAGE(O395:Q395)</f>
        <v>185.666666666667</v>
      </c>
      <c r="S395" s="47" t="n">
        <v>1.14813278008299</v>
      </c>
      <c r="T395" s="48" t="n">
        <v>3.39</v>
      </c>
      <c r="U395" s="1" t="s">
        <v>205</v>
      </c>
      <c r="V395" s="1" t="s">
        <v>205</v>
      </c>
      <c r="W395" s="1" t="s">
        <v>205</v>
      </c>
    </row>
    <row r="396" customFormat="false" ht="13.8" hidden="false" customHeight="false" outlineLevel="0" collapsed="false">
      <c r="A396" s="1" t="s">
        <v>138</v>
      </c>
      <c r="B396" s="43" t="s">
        <v>543</v>
      </c>
      <c r="C396" s="1" t="s">
        <v>544</v>
      </c>
      <c r="D396" s="1" t="s">
        <v>140</v>
      </c>
      <c r="E396" s="1" t="s">
        <v>544</v>
      </c>
      <c r="F396" s="23" t="s">
        <v>20</v>
      </c>
      <c r="G396" s="29" t="n">
        <v>4</v>
      </c>
      <c r="H396" s="44" t="n">
        <v>2</v>
      </c>
      <c r="I396" s="44" t="n">
        <v>5</v>
      </c>
      <c r="J396" s="45" t="s">
        <v>586</v>
      </c>
      <c r="K396" s="1" t="n">
        <v>100</v>
      </c>
      <c r="L396" s="1" t="n">
        <v>159.5</v>
      </c>
      <c r="M396" s="1" t="n">
        <v>85</v>
      </c>
      <c r="N396" s="1" t="n">
        <v>90</v>
      </c>
      <c r="O396" s="20" t="n">
        <v>172</v>
      </c>
      <c r="P396" s="20" t="n">
        <v>188</v>
      </c>
      <c r="Q396" s="20" t="n">
        <v>197</v>
      </c>
      <c r="R396" s="46" t="n">
        <f aca="false">AVERAGE(O396:Q396)</f>
        <v>185.666666666667</v>
      </c>
      <c r="S396" s="47" t="n">
        <v>0.959128630705394</v>
      </c>
      <c r="T396" s="48" t="n">
        <v>3.25</v>
      </c>
      <c r="U396" s="1" t="s">
        <v>205</v>
      </c>
      <c r="V396" s="1" t="s">
        <v>205</v>
      </c>
      <c r="W396" s="1" t="s">
        <v>205</v>
      </c>
    </row>
    <row r="397" customFormat="false" ht="13.8" hidden="false" customHeight="false" outlineLevel="0" collapsed="false">
      <c r="A397" s="1" t="s">
        <v>138</v>
      </c>
      <c r="B397" s="43" t="s">
        <v>543</v>
      </c>
      <c r="C397" s="1" t="s">
        <v>544</v>
      </c>
      <c r="D397" s="1" t="s">
        <v>140</v>
      </c>
      <c r="E397" s="1" t="s">
        <v>544</v>
      </c>
      <c r="F397" s="23" t="s">
        <v>20</v>
      </c>
      <c r="G397" s="29" t="n">
        <v>4</v>
      </c>
      <c r="H397" s="44" t="n">
        <v>3</v>
      </c>
      <c r="I397" s="44" t="n">
        <v>1</v>
      </c>
      <c r="J397" s="45" t="s">
        <v>568</v>
      </c>
      <c r="K397" s="1" t="n">
        <v>0</v>
      </c>
      <c r="L397" s="1" t="n">
        <v>15</v>
      </c>
      <c r="M397" s="1" t="n">
        <v>10</v>
      </c>
      <c r="N397" s="1" t="n">
        <v>15</v>
      </c>
      <c r="O397" s="20" t="n">
        <v>258</v>
      </c>
      <c r="P397" s="20" t="n">
        <v>258</v>
      </c>
      <c r="Q397" s="20" t="n">
        <v>258</v>
      </c>
      <c r="R397" s="46" t="n">
        <f aca="false">AVERAGE(O397:Q397)</f>
        <v>258</v>
      </c>
      <c r="S397" s="47" t="n">
        <v>0.756327800829875</v>
      </c>
      <c r="T397" s="48" t="n">
        <v>3.82</v>
      </c>
      <c r="U397" s="1" t="s">
        <v>205</v>
      </c>
      <c r="V397" s="1" t="s">
        <v>205</v>
      </c>
      <c r="W397" s="1" t="s">
        <v>205</v>
      </c>
    </row>
    <row r="398" customFormat="false" ht="13.8" hidden="false" customHeight="false" outlineLevel="0" collapsed="false">
      <c r="A398" s="1" t="s">
        <v>138</v>
      </c>
      <c r="B398" s="43" t="s">
        <v>543</v>
      </c>
      <c r="C398" s="1" t="s">
        <v>544</v>
      </c>
      <c r="D398" s="1" t="s">
        <v>140</v>
      </c>
      <c r="E398" s="1" t="s">
        <v>544</v>
      </c>
      <c r="F398" s="23" t="s">
        <v>20</v>
      </c>
      <c r="G398" s="29" t="n">
        <v>4</v>
      </c>
      <c r="H398" s="44" t="n">
        <v>3</v>
      </c>
      <c r="I398" s="44" t="n">
        <v>2</v>
      </c>
      <c r="J398" s="45" t="s">
        <v>546</v>
      </c>
      <c r="K398" s="1" t="n">
        <v>15</v>
      </c>
      <c r="L398" s="1" t="n">
        <v>30</v>
      </c>
      <c r="M398" s="1" t="n">
        <v>20</v>
      </c>
      <c r="N398" s="1" t="n">
        <v>25</v>
      </c>
      <c r="O398" s="20" t="n">
        <v>258</v>
      </c>
      <c r="P398" s="20" t="n">
        <v>258</v>
      </c>
      <c r="Q398" s="20" t="n">
        <v>258</v>
      </c>
      <c r="R398" s="46" t="n">
        <f aca="false">AVERAGE(O398:Q398)</f>
        <v>258</v>
      </c>
      <c r="S398" s="47" t="n">
        <v>0.685788381742739</v>
      </c>
      <c r="T398" s="48" t="n">
        <v>4.01</v>
      </c>
      <c r="U398" s="1" t="s">
        <v>205</v>
      </c>
      <c r="V398" s="1" t="s">
        <v>205</v>
      </c>
      <c r="W398" s="1" t="s">
        <v>205</v>
      </c>
    </row>
    <row r="399" customFormat="false" ht="13.8" hidden="false" customHeight="false" outlineLevel="0" collapsed="false">
      <c r="A399" s="1" t="s">
        <v>138</v>
      </c>
      <c r="B399" s="43" t="s">
        <v>543</v>
      </c>
      <c r="C399" s="1" t="s">
        <v>544</v>
      </c>
      <c r="D399" s="1" t="s">
        <v>140</v>
      </c>
      <c r="E399" s="1" t="s">
        <v>544</v>
      </c>
      <c r="F399" s="23" t="s">
        <v>20</v>
      </c>
      <c r="G399" s="29" t="n">
        <v>4</v>
      </c>
      <c r="H399" s="44" t="n">
        <v>3</v>
      </c>
      <c r="I399" s="44" t="n">
        <v>3</v>
      </c>
      <c r="J399" s="49" t="s">
        <v>581</v>
      </c>
      <c r="K399" s="1" t="n">
        <v>30</v>
      </c>
      <c r="L399" s="1" t="n">
        <v>50</v>
      </c>
      <c r="M399" s="1" t="n">
        <v>37.5</v>
      </c>
      <c r="N399" s="1" t="n">
        <v>42.5</v>
      </c>
      <c r="O399" s="20" t="n">
        <v>258</v>
      </c>
      <c r="P399" s="20" t="n">
        <v>258</v>
      </c>
      <c r="Q399" s="20" t="n">
        <v>258</v>
      </c>
      <c r="R399" s="46" t="n">
        <f aca="false">AVERAGE(O399:Q399)</f>
        <v>258</v>
      </c>
      <c r="S399" s="47" t="n">
        <v>0.670643153526971</v>
      </c>
      <c r="T399" s="48" t="n">
        <v>4.23</v>
      </c>
      <c r="U399" s="1" t="s">
        <v>205</v>
      </c>
      <c r="V399" s="1" t="s">
        <v>205</v>
      </c>
      <c r="W399" s="1" t="s">
        <v>205</v>
      </c>
    </row>
    <row r="400" customFormat="false" ht="13.8" hidden="false" customHeight="false" outlineLevel="0" collapsed="false">
      <c r="A400" s="1" t="s">
        <v>138</v>
      </c>
      <c r="B400" s="43" t="s">
        <v>543</v>
      </c>
      <c r="C400" s="1" t="s">
        <v>544</v>
      </c>
      <c r="D400" s="1" t="s">
        <v>140</v>
      </c>
      <c r="E400" s="1" t="s">
        <v>544</v>
      </c>
      <c r="F400" s="23" t="s">
        <v>20</v>
      </c>
      <c r="G400" s="29" t="n">
        <v>4</v>
      </c>
      <c r="H400" s="44" t="n">
        <v>3</v>
      </c>
      <c r="I400" s="44" t="n">
        <v>4</v>
      </c>
      <c r="J400" s="49" t="s">
        <v>570</v>
      </c>
      <c r="K400" s="1" t="n">
        <v>50</v>
      </c>
      <c r="L400" s="1" t="n">
        <v>100</v>
      </c>
      <c r="M400" s="1" t="n">
        <v>70</v>
      </c>
      <c r="N400" s="1" t="n">
        <v>75</v>
      </c>
      <c r="O400" s="20" t="n">
        <v>258</v>
      </c>
      <c r="P400" s="20" t="n">
        <v>258</v>
      </c>
      <c r="Q400" s="20" t="n">
        <v>258</v>
      </c>
      <c r="R400" s="46" t="n">
        <f aca="false">AVERAGE(O400:Q400)</f>
        <v>258</v>
      </c>
      <c r="S400" s="47" t="n">
        <v>0.640767634854772</v>
      </c>
      <c r="T400" s="48" t="n">
        <v>5.99</v>
      </c>
      <c r="U400" s="1" t="s">
        <v>205</v>
      </c>
      <c r="V400" s="1" t="s">
        <v>205</v>
      </c>
      <c r="W400" s="1" t="s">
        <v>205</v>
      </c>
    </row>
    <row r="401" customFormat="false" ht="13.8" hidden="false" customHeight="false" outlineLevel="0" collapsed="false">
      <c r="A401" s="1" t="s">
        <v>138</v>
      </c>
      <c r="B401" s="43" t="s">
        <v>543</v>
      </c>
      <c r="C401" s="1" t="s">
        <v>544</v>
      </c>
      <c r="D401" s="1" t="s">
        <v>140</v>
      </c>
      <c r="E401" s="1" t="s">
        <v>544</v>
      </c>
      <c r="F401" s="23" t="s">
        <v>20</v>
      </c>
      <c r="G401" s="29" t="n">
        <v>4</v>
      </c>
      <c r="H401" s="44" t="n">
        <v>3</v>
      </c>
      <c r="I401" s="44" t="n">
        <v>5</v>
      </c>
      <c r="J401" s="51" t="s">
        <v>205</v>
      </c>
      <c r="K401" s="1" t="n">
        <v>100</v>
      </c>
      <c r="L401" s="1" t="n">
        <v>161</v>
      </c>
      <c r="M401" s="1" t="n">
        <v>130</v>
      </c>
      <c r="N401" s="1" t="n">
        <v>135</v>
      </c>
      <c r="O401" s="20" t="n">
        <v>258</v>
      </c>
      <c r="P401" s="20" t="n">
        <v>258</v>
      </c>
      <c r="Q401" s="20" t="n">
        <v>258</v>
      </c>
      <c r="R401" s="46" t="n">
        <f aca="false">AVERAGE(O401:Q401)</f>
        <v>258</v>
      </c>
      <c r="S401" s="47" t="n">
        <v>0.737448132780083</v>
      </c>
      <c r="T401" s="48" t="n">
        <v>3.84</v>
      </c>
      <c r="U401" s="1" t="s">
        <v>205</v>
      </c>
      <c r="V401" s="1" t="s">
        <v>205</v>
      </c>
      <c r="W401" s="1" t="s">
        <v>205</v>
      </c>
    </row>
    <row r="402" customFormat="false" ht="13.8" hidden="false" customHeight="false" outlineLevel="0" collapsed="false">
      <c r="A402" s="1" t="s">
        <v>138</v>
      </c>
      <c r="B402" s="43" t="s">
        <v>543</v>
      </c>
      <c r="C402" s="1" t="s">
        <v>544</v>
      </c>
      <c r="D402" s="1" t="s">
        <v>140</v>
      </c>
      <c r="E402" s="1" t="s">
        <v>544</v>
      </c>
      <c r="F402" s="23" t="s">
        <v>20</v>
      </c>
      <c r="G402" s="29" t="n">
        <v>4</v>
      </c>
      <c r="H402" s="44" t="n">
        <v>4</v>
      </c>
      <c r="I402" s="44" t="n">
        <v>1</v>
      </c>
      <c r="J402" s="45" t="s">
        <v>545</v>
      </c>
      <c r="K402" s="1" t="n">
        <v>0</v>
      </c>
      <c r="L402" s="1" t="n">
        <v>15</v>
      </c>
      <c r="M402" s="1" t="n">
        <v>5</v>
      </c>
      <c r="N402" s="1" t="n">
        <v>10</v>
      </c>
      <c r="O402" s="20" t="n">
        <v>300</v>
      </c>
      <c r="P402" s="20" t="n">
        <v>235</v>
      </c>
      <c r="Q402" s="20" t="n">
        <v>260</v>
      </c>
      <c r="R402" s="46" t="n">
        <f aca="false">AVERAGE(O402:Q402)</f>
        <v>265</v>
      </c>
      <c r="S402" s="47" t="n">
        <v>0.803941908713693</v>
      </c>
      <c r="T402" s="48" t="n">
        <v>3.36</v>
      </c>
      <c r="U402" s="1" t="s">
        <v>205</v>
      </c>
      <c r="V402" s="1" t="s">
        <v>205</v>
      </c>
      <c r="W402" s="1" t="s">
        <v>205</v>
      </c>
    </row>
    <row r="403" customFormat="false" ht="13.8" hidden="false" customHeight="false" outlineLevel="0" collapsed="false">
      <c r="A403" s="1" t="s">
        <v>138</v>
      </c>
      <c r="B403" s="43" t="s">
        <v>543</v>
      </c>
      <c r="C403" s="1" t="s">
        <v>544</v>
      </c>
      <c r="D403" s="1" t="s">
        <v>140</v>
      </c>
      <c r="E403" s="1" t="s">
        <v>544</v>
      </c>
      <c r="F403" s="23" t="s">
        <v>20</v>
      </c>
      <c r="G403" s="29" t="n">
        <v>4</v>
      </c>
      <c r="H403" s="44" t="n">
        <v>4</v>
      </c>
      <c r="I403" s="44" t="n">
        <v>2</v>
      </c>
      <c r="J403" s="49" t="s">
        <v>573</v>
      </c>
      <c r="K403" s="1" t="n">
        <v>15</v>
      </c>
      <c r="L403" s="1" t="n">
        <v>30</v>
      </c>
      <c r="M403" s="1" t="n">
        <v>23</v>
      </c>
      <c r="N403" s="1" t="n">
        <v>28</v>
      </c>
      <c r="O403" s="20" t="n">
        <v>300</v>
      </c>
      <c r="P403" s="20" t="n">
        <v>235</v>
      </c>
      <c r="Q403" s="20" t="n">
        <v>260</v>
      </c>
      <c r="R403" s="46" t="n">
        <f aca="false">AVERAGE(O403:Q403)</f>
        <v>265</v>
      </c>
      <c r="S403" s="47" t="n">
        <v>0.727385892116183</v>
      </c>
      <c r="T403" s="48" t="n">
        <v>3.52</v>
      </c>
      <c r="U403" s="1" t="s">
        <v>205</v>
      </c>
      <c r="V403" s="1" t="s">
        <v>205</v>
      </c>
      <c r="W403" s="1" t="s">
        <v>205</v>
      </c>
    </row>
    <row r="404" customFormat="false" ht="13.8" hidden="false" customHeight="false" outlineLevel="0" collapsed="false">
      <c r="A404" s="1" t="s">
        <v>138</v>
      </c>
      <c r="B404" s="43" t="s">
        <v>543</v>
      </c>
      <c r="C404" s="1" t="s">
        <v>544</v>
      </c>
      <c r="D404" s="1" t="s">
        <v>140</v>
      </c>
      <c r="E404" s="1" t="s">
        <v>544</v>
      </c>
      <c r="F404" s="23" t="s">
        <v>20</v>
      </c>
      <c r="G404" s="29" t="n">
        <v>4</v>
      </c>
      <c r="H404" s="44" t="n">
        <v>4</v>
      </c>
      <c r="I404" s="44" t="n">
        <v>3</v>
      </c>
      <c r="J404" s="49" t="s">
        <v>587</v>
      </c>
      <c r="K404" s="1" t="n">
        <v>30</v>
      </c>
      <c r="L404" s="1" t="n">
        <v>50</v>
      </c>
      <c r="M404" s="1" t="n">
        <v>42</v>
      </c>
      <c r="N404" s="1" t="n">
        <v>47</v>
      </c>
      <c r="O404" s="20" t="n">
        <v>300</v>
      </c>
      <c r="P404" s="20" t="n">
        <v>235</v>
      </c>
      <c r="Q404" s="20" t="n">
        <v>260</v>
      </c>
      <c r="R404" s="46" t="n">
        <f aca="false">AVERAGE(O404:Q404)</f>
        <v>265</v>
      </c>
      <c r="S404" s="47" t="n">
        <v>0.683298755186722</v>
      </c>
      <c r="T404" s="48" t="n">
        <v>4.02</v>
      </c>
      <c r="U404" s="1" t="s">
        <v>205</v>
      </c>
      <c r="V404" s="1" t="s">
        <v>205</v>
      </c>
      <c r="W404" s="1" t="s">
        <v>205</v>
      </c>
    </row>
    <row r="405" customFormat="false" ht="13.8" hidden="false" customHeight="false" outlineLevel="0" collapsed="false">
      <c r="A405" s="1" t="s">
        <v>138</v>
      </c>
      <c r="B405" s="43" t="s">
        <v>543</v>
      </c>
      <c r="C405" s="1" t="s">
        <v>544</v>
      </c>
      <c r="D405" s="1" t="s">
        <v>140</v>
      </c>
      <c r="E405" s="1" t="s">
        <v>544</v>
      </c>
      <c r="F405" s="23" t="s">
        <v>20</v>
      </c>
      <c r="G405" s="29" t="n">
        <v>4</v>
      </c>
      <c r="H405" s="44" t="n">
        <v>4</v>
      </c>
      <c r="I405" s="44" t="n">
        <v>4</v>
      </c>
      <c r="J405" s="49" t="s">
        <v>549</v>
      </c>
      <c r="K405" s="1" t="n">
        <v>50</v>
      </c>
      <c r="L405" s="1" t="n">
        <v>100</v>
      </c>
      <c r="M405" s="1" t="n">
        <v>72.5</v>
      </c>
      <c r="N405" s="1" t="n">
        <v>77.5</v>
      </c>
      <c r="O405" s="20" t="n">
        <v>300</v>
      </c>
      <c r="P405" s="20" t="n">
        <v>235</v>
      </c>
      <c r="Q405" s="20" t="n">
        <v>260</v>
      </c>
      <c r="R405" s="46" t="n">
        <f aca="false">AVERAGE(O405:Q405)</f>
        <v>265</v>
      </c>
      <c r="S405" s="47" t="n">
        <v>0.664730290456432</v>
      </c>
      <c r="T405" s="48" t="n">
        <v>3.78</v>
      </c>
      <c r="U405" s="1" t="s">
        <v>205</v>
      </c>
      <c r="V405" s="1" t="s">
        <v>205</v>
      </c>
      <c r="W405" s="1" t="s">
        <v>205</v>
      </c>
    </row>
    <row r="406" customFormat="false" ht="13.8" hidden="false" customHeight="false" outlineLevel="0" collapsed="false">
      <c r="A406" s="1" t="s">
        <v>138</v>
      </c>
      <c r="B406" s="43" t="s">
        <v>543</v>
      </c>
      <c r="C406" s="1" t="s">
        <v>544</v>
      </c>
      <c r="D406" s="1" t="s">
        <v>140</v>
      </c>
      <c r="E406" s="1" t="s">
        <v>544</v>
      </c>
      <c r="F406" s="23" t="s">
        <v>20</v>
      </c>
      <c r="G406" s="44" t="n">
        <v>4</v>
      </c>
      <c r="H406" s="44" t="n">
        <v>4</v>
      </c>
      <c r="I406" s="44" t="n">
        <v>5</v>
      </c>
      <c r="J406" s="49" t="s">
        <v>588</v>
      </c>
      <c r="K406" s="1" t="n">
        <v>100</v>
      </c>
      <c r="L406" s="1" t="n">
        <v>113</v>
      </c>
      <c r="M406" s="1" t="n">
        <v>103</v>
      </c>
      <c r="N406" s="1" t="n">
        <v>108</v>
      </c>
      <c r="O406" s="20" t="n">
        <v>300</v>
      </c>
      <c r="P406" s="20" t="n">
        <v>235</v>
      </c>
      <c r="Q406" s="20" t="n">
        <v>260</v>
      </c>
      <c r="R406" s="46" t="n">
        <f aca="false">AVERAGE(O406:Q406)</f>
        <v>265</v>
      </c>
      <c r="S406" s="47" t="n">
        <v>0.733713692946058</v>
      </c>
      <c r="T406" s="48" t="n">
        <v>3.71</v>
      </c>
      <c r="U406" s="1" t="s">
        <v>205</v>
      </c>
      <c r="V406" s="1" t="s">
        <v>205</v>
      </c>
      <c r="W406" s="1" t="s">
        <v>205</v>
      </c>
    </row>
    <row r="407" customFormat="false" ht="13.8" hidden="false" customHeight="false" outlineLevel="0" collapsed="false">
      <c r="A407" s="1" t="s">
        <v>138</v>
      </c>
      <c r="B407" s="43" t="s">
        <v>589</v>
      </c>
      <c r="C407" s="1" t="s">
        <v>544</v>
      </c>
      <c r="D407" s="1" t="s">
        <v>140</v>
      </c>
      <c r="E407" s="1" t="s">
        <v>544</v>
      </c>
      <c r="F407" s="23" t="s">
        <v>20</v>
      </c>
      <c r="G407" s="44" t="n">
        <v>5</v>
      </c>
      <c r="H407" s="44" t="n">
        <v>1</v>
      </c>
      <c r="I407" s="44" t="n">
        <v>1</v>
      </c>
      <c r="J407" s="45" t="s">
        <v>545</v>
      </c>
      <c r="K407" s="1" t="n">
        <v>0</v>
      </c>
      <c r="L407" s="1" t="n">
        <v>15</v>
      </c>
      <c r="M407" s="1" t="n">
        <v>5</v>
      </c>
      <c r="N407" s="1" t="n">
        <v>10</v>
      </c>
      <c r="O407" s="20" t="n">
        <v>235</v>
      </c>
      <c r="P407" s="20" t="n">
        <v>163</v>
      </c>
      <c r="Q407" s="20" t="n">
        <v>106</v>
      </c>
      <c r="R407" s="46" t="n">
        <f aca="false">AVERAGE(O407:Q407)</f>
        <v>168</v>
      </c>
      <c r="S407" s="47" t="n">
        <v>0.775</v>
      </c>
      <c r="T407" s="48" t="n">
        <v>2.39</v>
      </c>
      <c r="U407" s="1" t="s">
        <v>205</v>
      </c>
      <c r="V407" s="1" t="s">
        <v>372</v>
      </c>
      <c r="W407" s="1" t="s">
        <v>382</v>
      </c>
    </row>
    <row r="408" customFormat="false" ht="13.8" hidden="false" customHeight="false" outlineLevel="0" collapsed="false">
      <c r="A408" s="1" t="s">
        <v>138</v>
      </c>
      <c r="B408" s="43" t="s">
        <v>589</v>
      </c>
      <c r="C408" s="1" t="s">
        <v>544</v>
      </c>
      <c r="D408" s="1" t="s">
        <v>140</v>
      </c>
      <c r="E408" s="1" t="s">
        <v>544</v>
      </c>
      <c r="F408" s="23" t="s">
        <v>20</v>
      </c>
      <c r="G408" s="44" t="n">
        <v>5</v>
      </c>
      <c r="H408" s="44" t="n">
        <v>1</v>
      </c>
      <c r="I408" s="44" t="n">
        <v>2</v>
      </c>
      <c r="J408" s="45" t="s">
        <v>546</v>
      </c>
      <c r="K408" s="1" t="n">
        <v>15</v>
      </c>
      <c r="L408" s="1" t="n">
        <v>30</v>
      </c>
      <c r="M408" s="1" t="n">
        <v>20</v>
      </c>
      <c r="N408" s="1" t="n">
        <v>25</v>
      </c>
      <c r="O408" s="20" t="n">
        <v>235</v>
      </c>
      <c r="P408" s="20" t="n">
        <v>163</v>
      </c>
      <c r="Q408" s="20" t="n">
        <v>106</v>
      </c>
      <c r="R408" s="46" t="n">
        <f aca="false">AVERAGE(O408:Q408)</f>
        <v>168</v>
      </c>
      <c r="S408" s="47" t="n">
        <v>0.619813278008299</v>
      </c>
      <c r="T408" s="48" t="n">
        <v>2.47</v>
      </c>
      <c r="U408" s="1" t="s">
        <v>205</v>
      </c>
      <c r="V408" s="1" t="s">
        <v>372</v>
      </c>
      <c r="W408" s="1" t="s">
        <v>382</v>
      </c>
    </row>
    <row r="409" customFormat="false" ht="13.8" hidden="false" customHeight="false" outlineLevel="0" collapsed="false">
      <c r="A409" s="1" t="s">
        <v>138</v>
      </c>
      <c r="B409" s="43" t="s">
        <v>589</v>
      </c>
      <c r="C409" s="1" t="s">
        <v>544</v>
      </c>
      <c r="D409" s="1" t="s">
        <v>140</v>
      </c>
      <c r="E409" s="1" t="s">
        <v>544</v>
      </c>
      <c r="F409" s="23" t="s">
        <v>20</v>
      </c>
      <c r="G409" s="44" t="n">
        <v>5</v>
      </c>
      <c r="H409" s="44" t="n">
        <v>1</v>
      </c>
      <c r="I409" s="44" t="n">
        <v>3</v>
      </c>
      <c r="J409" s="45" t="s">
        <v>581</v>
      </c>
      <c r="K409" s="1" t="n">
        <v>30</v>
      </c>
      <c r="L409" s="1" t="n">
        <v>50</v>
      </c>
      <c r="M409" s="1" t="n">
        <v>37.5</v>
      </c>
      <c r="N409" s="1" t="n">
        <v>42.5</v>
      </c>
      <c r="O409" s="20" t="n">
        <v>235</v>
      </c>
      <c r="P409" s="20" t="n">
        <v>163</v>
      </c>
      <c r="Q409" s="20" t="n">
        <v>106</v>
      </c>
      <c r="R409" s="46" t="n">
        <f aca="false">AVERAGE(O409:Q409)</f>
        <v>168</v>
      </c>
      <c r="S409" s="47" t="n">
        <v>0.807883817427386</v>
      </c>
      <c r="T409" s="48" t="n">
        <v>1.9</v>
      </c>
      <c r="U409" s="1" t="s">
        <v>205</v>
      </c>
      <c r="V409" s="1" t="s">
        <v>548</v>
      </c>
      <c r="W409" s="1" t="s">
        <v>382</v>
      </c>
    </row>
    <row r="410" customFormat="false" ht="13.8" hidden="false" customHeight="false" outlineLevel="0" collapsed="false">
      <c r="A410" s="1" t="s">
        <v>138</v>
      </c>
      <c r="B410" s="43" t="s">
        <v>589</v>
      </c>
      <c r="C410" s="1" t="s">
        <v>544</v>
      </c>
      <c r="D410" s="1" t="s">
        <v>140</v>
      </c>
      <c r="E410" s="1" t="s">
        <v>544</v>
      </c>
      <c r="F410" s="23" t="s">
        <v>20</v>
      </c>
      <c r="G410" s="44" t="n">
        <v>5</v>
      </c>
      <c r="H410" s="44" t="n">
        <v>1</v>
      </c>
      <c r="I410" s="44" t="n">
        <v>4</v>
      </c>
      <c r="J410" s="45" t="s">
        <v>549</v>
      </c>
      <c r="K410" s="1" t="n">
        <v>50</v>
      </c>
      <c r="L410" s="1" t="n">
        <v>100</v>
      </c>
      <c r="M410" s="1" t="n">
        <v>72.5</v>
      </c>
      <c r="N410" s="1" t="n">
        <v>77.5</v>
      </c>
      <c r="O410" s="20" t="n">
        <v>235</v>
      </c>
      <c r="P410" s="20" t="n">
        <v>163</v>
      </c>
      <c r="Q410" s="20" t="n">
        <v>106</v>
      </c>
      <c r="R410" s="46" t="n">
        <f aca="false">AVERAGE(O410:Q410)</f>
        <v>168</v>
      </c>
      <c r="S410" s="47" t="n">
        <v>0.937759336099585</v>
      </c>
      <c r="T410" s="48" t="n">
        <v>1.73</v>
      </c>
      <c r="U410" s="1" t="s">
        <v>205</v>
      </c>
      <c r="V410" s="1" t="s">
        <v>372</v>
      </c>
      <c r="W410" s="1" t="s">
        <v>382</v>
      </c>
    </row>
    <row r="411" customFormat="false" ht="13.8" hidden="false" customHeight="false" outlineLevel="0" collapsed="false">
      <c r="A411" s="1" t="s">
        <v>138</v>
      </c>
      <c r="B411" s="43" t="s">
        <v>589</v>
      </c>
      <c r="C411" s="1" t="s">
        <v>544</v>
      </c>
      <c r="D411" s="1" t="s">
        <v>140</v>
      </c>
      <c r="E411" s="1" t="s">
        <v>544</v>
      </c>
      <c r="F411" s="23" t="s">
        <v>20</v>
      </c>
      <c r="G411" s="44" t="n">
        <v>5</v>
      </c>
      <c r="H411" s="44" t="n">
        <v>1</v>
      </c>
      <c r="I411" s="44" t="n">
        <v>5</v>
      </c>
      <c r="J411" s="45" t="s">
        <v>590</v>
      </c>
      <c r="K411" s="1" t="n">
        <v>100</v>
      </c>
      <c r="L411" s="1" t="n">
        <v>179</v>
      </c>
      <c r="M411" s="1" t="n">
        <v>117</v>
      </c>
      <c r="N411" s="1" t="n">
        <v>122</v>
      </c>
      <c r="O411" s="20" t="n">
        <v>235</v>
      </c>
      <c r="P411" s="20" t="n">
        <v>163</v>
      </c>
      <c r="Q411" s="20" t="n">
        <v>106</v>
      </c>
      <c r="R411" s="46" t="n">
        <f aca="false">AVERAGE(O411:Q411)</f>
        <v>168</v>
      </c>
      <c r="S411" s="47" t="n">
        <v>0.896991701244813</v>
      </c>
      <c r="T411" s="48" t="n">
        <v>2.71</v>
      </c>
      <c r="U411" s="1" t="s">
        <v>205</v>
      </c>
      <c r="V411" s="1" t="s">
        <v>372</v>
      </c>
      <c r="W411" s="1" t="s">
        <v>382</v>
      </c>
    </row>
    <row r="412" customFormat="false" ht="13.8" hidden="false" customHeight="false" outlineLevel="0" collapsed="false">
      <c r="A412" s="1" t="s">
        <v>138</v>
      </c>
      <c r="B412" s="43" t="s">
        <v>589</v>
      </c>
      <c r="C412" s="1" t="s">
        <v>544</v>
      </c>
      <c r="D412" s="1" t="s">
        <v>140</v>
      </c>
      <c r="E412" s="1" t="s">
        <v>544</v>
      </c>
      <c r="F412" s="23" t="s">
        <v>20</v>
      </c>
      <c r="G412" s="44" t="n">
        <v>5</v>
      </c>
      <c r="H412" s="44" t="n">
        <v>2</v>
      </c>
      <c r="I412" s="44" t="n">
        <v>1</v>
      </c>
      <c r="J412" s="45" t="s">
        <v>545</v>
      </c>
      <c r="K412" s="1" t="n">
        <v>0</v>
      </c>
      <c r="L412" s="1" t="n">
        <v>15</v>
      </c>
      <c r="M412" s="1" t="n">
        <v>5</v>
      </c>
      <c r="N412" s="1" t="n">
        <v>10</v>
      </c>
      <c r="O412" s="20" t="n">
        <v>157</v>
      </c>
      <c r="P412" s="20" t="n">
        <v>145</v>
      </c>
      <c r="Q412" s="20" t="n">
        <v>150</v>
      </c>
      <c r="R412" s="46" t="n">
        <f aca="false">AVERAGE(O412:Q412)</f>
        <v>150.666666666667</v>
      </c>
      <c r="S412" s="47" t="n">
        <v>0.487655601659751</v>
      </c>
      <c r="T412" s="48" t="n">
        <v>4.51</v>
      </c>
      <c r="U412" s="1" t="s">
        <v>205</v>
      </c>
      <c r="V412" s="1" t="s">
        <v>372</v>
      </c>
      <c r="W412" s="1" t="s">
        <v>382</v>
      </c>
    </row>
    <row r="413" customFormat="false" ht="13.8" hidden="false" customHeight="false" outlineLevel="0" collapsed="false">
      <c r="A413" s="1" t="s">
        <v>138</v>
      </c>
      <c r="B413" s="43" t="s">
        <v>589</v>
      </c>
      <c r="C413" s="1" t="s">
        <v>544</v>
      </c>
      <c r="D413" s="1" t="s">
        <v>140</v>
      </c>
      <c r="E413" s="1" t="s">
        <v>544</v>
      </c>
      <c r="F413" s="23" t="s">
        <v>20</v>
      </c>
      <c r="G413" s="44" t="n">
        <v>5</v>
      </c>
      <c r="H413" s="44" t="n">
        <v>2</v>
      </c>
      <c r="I413" s="44" t="n">
        <v>2</v>
      </c>
      <c r="J413" s="45" t="s">
        <v>546</v>
      </c>
      <c r="K413" s="1" t="n">
        <v>15</v>
      </c>
      <c r="L413" s="1" t="n">
        <v>30</v>
      </c>
      <c r="M413" s="1" t="n">
        <v>20</v>
      </c>
      <c r="N413" s="1" t="n">
        <v>25</v>
      </c>
      <c r="O413" s="20" t="n">
        <v>157</v>
      </c>
      <c r="P413" s="20" t="n">
        <v>145</v>
      </c>
      <c r="Q413" s="20" t="n">
        <v>150</v>
      </c>
      <c r="R413" s="46" t="n">
        <f aca="false">AVERAGE(O413:Q413)</f>
        <v>150.666666666667</v>
      </c>
      <c r="S413" s="47" t="n">
        <v>0.803630705394191</v>
      </c>
      <c r="T413" s="48" t="n">
        <v>3.64</v>
      </c>
      <c r="U413" s="1" t="s">
        <v>205</v>
      </c>
      <c r="V413" s="1" t="s">
        <v>416</v>
      </c>
      <c r="W413" s="1" t="s">
        <v>382</v>
      </c>
    </row>
    <row r="414" customFormat="false" ht="13.8" hidden="false" customHeight="false" outlineLevel="0" collapsed="false">
      <c r="A414" s="1" t="s">
        <v>138</v>
      </c>
      <c r="B414" s="43" t="s">
        <v>589</v>
      </c>
      <c r="C414" s="1" t="s">
        <v>544</v>
      </c>
      <c r="D414" s="1" t="s">
        <v>140</v>
      </c>
      <c r="E414" s="1" t="s">
        <v>544</v>
      </c>
      <c r="F414" s="23" t="s">
        <v>20</v>
      </c>
      <c r="G414" s="44" t="n">
        <v>5</v>
      </c>
      <c r="H414" s="44" t="n">
        <v>2</v>
      </c>
      <c r="I414" s="44" t="n">
        <v>3</v>
      </c>
      <c r="J414" s="45" t="s">
        <v>581</v>
      </c>
      <c r="K414" s="1" t="n">
        <v>30</v>
      </c>
      <c r="L414" s="1" t="n">
        <v>50</v>
      </c>
      <c r="M414" s="1" t="n">
        <v>37.5</v>
      </c>
      <c r="N414" s="1" t="n">
        <v>42.5</v>
      </c>
      <c r="O414" s="20" t="n">
        <v>157</v>
      </c>
      <c r="P414" s="20" t="n">
        <v>145</v>
      </c>
      <c r="Q414" s="20" t="n">
        <v>150</v>
      </c>
      <c r="R414" s="46" t="n">
        <f aca="false">AVERAGE(O414:Q414)</f>
        <v>150.666666666667</v>
      </c>
      <c r="S414" s="47" t="n">
        <v>1.02417012448133</v>
      </c>
      <c r="T414" s="48" t="n">
        <v>2.65</v>
      </c>
      <c r="U414" s="1" t="s">
        <v>205</v>
      </c>
      <c r="V414" s="1" t="s">
        <v>416</v>
      </c>
      <c r="W414" s="1" t="s">
        <v>382</v>
      </c>
    </row>
    <row r="415" customFormat="false" ht="13.8" hidden="false" customHeight="false" outlineLevel="0" collapsed="false">
      <c r="A415" s="1" t="s">
        <v>138</v>
      </c>
      <c r="B415" s="43" t="s">
        <v>589</v>
      </c>
      <c r="C415" s="1" t="s">
        <v>544</v>
      </c>
      <c r="D415" s="1" t="s">
        <v>140</v>
      </c>
      <c r="E415" s="1" t="s">
        <v>544</v>
      </c>
      <c r="F415" s="23" t="s">
        <v>20</v>
      </c>
      <c r="G415" s="44" t="n">
        <v>5</v>
      </c>
      <c r="H415" s="44" t="n">
        <v>2</v>
      </c>
      <c r="I415" s="44" t="n">
        <v>4</v>
      </c>
      <c r="J415" s="45" t="s">
        <v>549</v>
      </c>
      <c r="K415" s="1" t="n">
        <v>50</v>
      </c>
      <c r="L415" s="1" t="n">
        <v>100</v>
      </c>
      <c r="M415" s="1" t="n">
        <v>72.5</v>
      </c>
      <c r="N415" s="1" t="n">
        <v>77.5</v>
      </c>
      <c r="O415" s="20" t="n">
        <v>157</v>
      </c>
      <c r="P415" s="20" t="n">
        <v>145</v>
      </c>
      <c r="Q415" s="20" t="n">
        <v>150</v>
      </c>
      <c r="R415" s="46" t="n">
        <f aca="false">AVERAGE(O415:Q415)</f>
        <v>150.666666666667</v>
      </c>
      <c r="S415" s="47" t="n">
        <v>0.991078838174274</v>
      </c>
      <c r="T415" s="48" t="n">
        <v>4.07</v>
      </c>
      <c r="U415" s="1" t="s">
        <v>205</v>
      </c>
      <c r="V415" s="1" t="s">
        <v>416</v>
      </c>
      <c r="W415" s="1" t="s">
        <v>382</v>
      </c>
    </row>
    <row r="416" customFormat="false" ht="13.8" hidden="false" customHeight="false" outlineLevel="0" collapsed="false">
      <c r="A416" s="1" t="s">
        <v>138</v>
      </c>
      <c r="B416" s="43" t="s">
        <v>589</v>
      </c>
      <c r="C416" s="1" t="s">
        <v>544</v>
      </c>
      <c r="D416" s="1" t="s">
        <v>140</v>
      </c>
      <c r="E416" s="1" t="s">
        <v>544</v>
      </c>
      <c r="F416" s="23" t="s">
        <v>20</v>
      </c>
      <c r="G416" s="44" t="n">
        <v>5</v>
      </c>
      <c r="H416" s="44" t="n">
        <v>3</v>
      </c>
      <c r="I416" s="44" t="n">
        <v>1</v>
      </c>
      <c r="J416" s="45" t="s">
        <v>545</v>
      </c>
      <c r="K416" s="1" t="n">
        <v>0</v>
      </c>
      <c r="L416" s="1" t="n">
        <v>15</v>
      </c>
      <c r="M416" s="1" t="n">
        <v>5</v>
      </c>
      <c r="N416" s="1" t="n">
        <v>10</v>
      </c>
      <c r="O416" s="20" t="n">
        <v>152</v>
      </c>
      <c r="P416" s="20" t="n">
        <v>210</v>
      </c>
      <c r="Q416" s="20" t="n">
        <v>143</v>
      </c>
      <c r="R416" s="46" t="n">
        <f aca="false">AVERAGE(O416:Q416)</f>
        <v>168.333333333333</v>
      </c>
      <c r="S416" s="47" t="n">
        <v>0.696369294605809</v>
      </c>
      <c r="T416" s="48" t="n">
        <v>4.6</v>
      </c>
      <c r="U416" s="1" t="s">
        <v>205</v>
      </c>
      <c r="V416" s="1" t="s">
        <v>416</v>
      </c>
      <c r="W416" s="1" t="s">
        <v>382</v>
      </c>
    </row>
    <row r="417" customFormat="false" ht="13.8" hidden="false" customHeight="false" outlineLevel="0" collapsed="false">
      <c r="A417" s="1" t="s">
        <v>138</v>
      </c>
      <c r="B417" s="43" t="s">
        <v>589</v>
      </c>
      <c r="C417" s="1" t="s">
        <v>544</v>
      </c>
      <c r="D417" s="1" t="s">
        <v>140</v>
      </c>
      <c r="E417" s="1" t="s">
        <v>544</v>
      </c>
      <c r="F417" s="23" t="s">
        <v>20</v>
      </c>
      <c r="G417" s="44" t="n">
        <v>5</v>
      </c>
      <c r="H417" s="44" t="n">
        <v>3</v>
      </c>
      <c r="I417" s="44" t="n">
        <v>2</v>
      </c>
      <c r="J417" s="45" t="s">
        <v>546</v>
      </c>
      <c r="K417" s="1" t="n">
        <v>15</v>
      </c>
      <c r="L417" s="1" t="n">
        <v>30</v>
      </c>
      <c r="M417" s="1" t="n">
        <v>20</v>
      </c>
      <c r="N417" s="1" t="n">
        <v>25</v>
      </c>
      <c r="O417" s="20" t="n">
        <v>152</v>
      </c>
      <c r="P417" s="20" t="n">
        <v>210</v>
      </c>
      <c r="Q417" s="20" t="n">
        <v>143</v>
      </c>
      <c r="R417" s="46" t="n">
        <f aca="false">AVERAGE(O417:Q417)</f>
        <v>168.333333333333</v>
      </c>
      <c r="S417" s="47" t="n">
        <v>0.579564315352697</v>
      </c>
      <c r="T417" s="48" t="n">
        <v>4.36</v>
      </c>
      <c r="U417" s="1" t="s">
        <v>205</v>
      </c>
      <c r="V417" s="1" t="s">
        <v>416</v>
      </c>
      <c r="W417" s="1" t="s">
        <v>382</v>
      </c>
    </row>
    <row r="418" customFormat="false" ht="13.8" hidden="false" customHeight="false" outlineLevel="0" collapsed="false">
      <c r="A418" s="1" t="s">
        <v>138</v>
      </c>
      <c r="B418" s="43" t="s">
        <v>589</v>
      </c>
      <c r="C418" s="1" t="s">
        <v>544</v>
      </c>
      <c r="D418" s="1" t="s">
        <v>140</v>
      </c>
      <c r="E418" s="1" t="s">
        <v>544</v>
      </c>
      <c r="F418" s="23" t="s">
        <v>20</v>
      </c>
      <c r="G418" s="44" t="n">
        <v>5</v>
      </c>
      <c r="H418" s="44" t="n">
        <v>3</v>
      </c>
      <c r="I418" s="44" t="n">
        <v>3</v>
      </c>
      <c r="J418" s="45" t="s">
        <v>581</v>
      </c>
      <c r="K418" s="1" t="n">
        <v>30</v>
      </c>
      <c r="L418" s="1" t="n">
        <v>50</v>
      </c>
      <c r="M418" s="1" t="n">
        <v>37.5</v>
      </c>
      <c r="N418" s="1" t="n">
        <v>42.5</v>
      </c>
      <c r="O418" s="20" t="n">
        <v>152</v>
      </c>
      <c r="P418" s="20" t="n">
        <v>210</v>
      </c>
      <c r="Q418" s="20" t="n">
        <v>143</v>
      </c>
      <c r="R418" s="46" t="n">
        <f aca="false">AVERAGE(O418:Q418)</f>
        <v>168.333333333333</v>
      </c>
      <c r="S418" s="47" t="n">
        <v>0.730601659751037</v>
      </c>
      <c r="T418" s="48" t="n">
        <v>3.21</v>
      </c>
      <c r="U418" s="1" t="s">
        <v>205</v>
      </c>
      <c r="V418" s="1" t="s">
        <v>416</v>
      </c>
      <c r="W418" s="1" t="s">
        <v>382</v>
      </c>
    </row>
    <row r="419" customFormat="false" ht="13.8" hidden="false" customHeight="false" outlineLevel="0" collapsed="false">
      <c r="A419" s="1" t="s">
        <v>138</v>
      </c>
      <c r="B419" s="43" t="s">
        <v>589</v>
      </c>
      <c r="C419" s="1" t="s">
        <v>544</v>
      </c>
      <c r="D419" s="1" t="s">
        <v>140</v>
      </c>
      <c r="E419" s="1" t="s">
        <v>544</v>
      </c>
      <c r="F419" s="23" t="s">
        <v>20</v>
      </c>
      <c r="G419" s="44" t="n">
        <v>5</v>
      </c>
      <c r="H419" s="44" t="n">
        <v>3</v>
      </c>
      <c r="I419" s="44" t="n">
        <v>4</v>
      </c>
      <c r="J419" s="45" t="s">
        <v>549</v>
      </c>
      <c r="K419" s="1" t="n">
        <v>50</v>
      </c>
      <c r="L419" s="1" t="n">
        <v>100</v>
      </c>
      <c r="M419" s="1" t="n">
        <v>72.5</v>
      </c>
      <c r="N419" s="1" t="n">
        <v>77.5</v>
      </c>
      <c r="O419" s="20" t="n">
        <v>152</v>
      </c>
      <c r="P419" s="20" t="n">
        <v>210</v>
      </c>
      <c r="Q419" s="20" t="n">
        <v>143</v>
      </c>
      <c r="R419" s="46" t="n">
        <f aca="false">AVERAGE(O419:Q419)</f>
        <v>168.333333333333</v>
      </c>
      <c r="S419" s="47" t="n">
        <v>0.824585062240664</v>
      </c>
      <c r="T419" s="48" t="n">
        <v>4.77</v>
      </c>
      <c r="U419" s="1" t="s">
        <v>205</v>
      </c>
      <c r="V419" s="1" t="s">
        <v>416</v>
      </c>
      <c r="W419" s="1" t="s">
        <v>382</v>
      </c>
    </row>
    <row r="420" customFormat="false" ht="13.8" hidden="false" customHeight="false" outlineLevel="0" collapsed="false">
      <c r="A420" s="1" t="s">
        <v>138</v>
      </c>
      <c r="B420" s="43" t="s">
        <v>589</v>
      </c>
      <c r="C420" s="1" t="s">
        <v>544</v>
      </c>
      <c r="D420" s="1" t="s">
        <v>140</v>
      </c>
      <c r="E420" s="1" t="s">
        <v>544</v>
      </c>
      <c r="F420" s="23" t="s">
        <v>20</v>
      </c>
      <c r="G420" s="44" t="n">
        <v>5</v>
      </c>
      <c r="H420" s="44" t="n">
        <v>3</v>
      </c>
      <c r="I420" s="44" t="n">
        <v>5</v>
      </c>
      <c r="J420" s="45" t="s">
        <v>576</v>
      </c>
      <c r="K420" s="1" t="n">
        <v>100</v>
      </c>
      <c r="L420" s="1" t="n">
        <v>147</v>
      </c>
      <c r="M420" s="1" t="n">
        <v>140</v>
      </c>
      <c r="N420" s="1" t="n">
        <v>145</v>
      </c>
      <c r="O420" s="20" t="n">
        <v>152</v>
      </c>
      <c r="P420" s="20" t="n">
        <v>210</v>
      </c>
      <c r="Q420" s="20" t="n">
        <v>143</v>
      </c>
      <c r="R420" s="46" t="n">
        <f aca="false">AVERAGE(O420:Q420)</f>
        <v>168.333333333333</v>
      </c>
      <c r="S420" s="47" t="n">
        <v>0.66597510373444</v>
      </c>
      <c r="T420" s="48" t="n">
        <v>4.94</v>
      </c>
      <c r="U420" s="1" t="s">
        <v>205</v>
      </c>
      <c r="V420" s="1" t="s">
        <v>416</v>
      </c>
      <c r="W420" s="1" t="s">
        <v>382</v>
      </c>
    </row>
    <row r="421" customFormat="false" ht="13.8" hidden="false" customHeight="false" outlineLevel="0" collapsed="false">
      <c r="A421" s="1" t="s">
        <v>138</v>
      </c>
      <c r="B421" s="43" t="s">
        <v>589</v>
      </c>
      <c r="C421" s="1" t="s">
        <v>544</v>
      </c>
      <c r="D421" s="1" t="s">
        <v>140</v>
      </c>
      <c r="E421" s="1" t="s">
        <v>544</v>
      </c>
      <c r="F421" s="23" t="s">
        <v>20</v>
      </c>
      <c r="G421" s="44" t="n">
        <v>6</v>
      </c>
      <c r="H421" s="44" t="n">
        <v>1</v>
      </c>
      <c r="I421" s="44" t="n">
        <v>1</v>
      </c>
      <c r="J421" s="45" t="s">
        <v>568</v>
      </c>
      <c r="K421" s="1" t="n">
        <v>0</v>
      </c>
      <c r="L421" s="1" t="n">
        <v>15</v>
      </c>
      <c r="M421" s="1" t="n">
        <v>10</v>
      </c>
      <c r="N421" s="1" t="n">
        <v>15</v>
      </c>
      <c r="O421" s="20" t="n">
        <v>235</v>
      </c>
      <c r="P421" s="20" t="n">
        <v>241</v>
      </c>
      <c r="Q421" s="20" t="n">
        <v>232</v>
      </c>
      <c r="R421" s="46" t="n">
        <f aca="false">AVERAGE(O421:Q421)</f>
        <v>236</v>
      </c>
      <c r="S421" s="47" t="n">
        <v>0.564419087136929</v>
      </c>
      <c r="T421" s="48" t="n">
        <v>4.62</v>
      </c>
      <c r="U421" s="1" t="s">
        <v>205</v>
      </c>
      <c r="V421" s="1" t="s">
        <v>205</v>
      </c>
      <c r="W421" s="1" t="s">
        <v>205</v>
      </c>
    </row>
    <row r="422" customFormat="false" ht="13.8" hidden="false" customHeight="false" outlineLevel="0" collapsed="false">
      <c r="A422" s="1" t="s">
        <v>138</v>
      </c>
      <c r="B422" s="43" t="s">
        <v>589</v>
      </c>
      <c r="C422" s="1" t="s">
        <v>544</v>
      </c>
      <c r="D422" s="1" t="s">
        <v>140</v>
      </c>
      <c r="E422" s="1" t="s">
        <v>544</v>
      </c>
      <c r="F422" s="23" t="s">
        <v>20</v>
      </c>
      <c r="G422" s="44" t="n">
        <v>6</v>
      </c>
      <c r="H422" s="44" t="n">
        <v>1</v>
      </c>
      <c r="I422" s="44" t="n">
        <v>2</v>
      </c>
      <c r="J422" s="45" t="s">
        <v>546</v>
      </c>
      <c r="K422" s="1" t="n">
        <v>15</v>
      </c>
      <c r="L422" s="1" t="n">
        <v>30</v>
      </c>
      <c r="M422" s="1" t="n">
        <v>20</v>
      </c>
      <c r="N422" s="1" t="n">
        <v>25</v>
      </c>
      <c r="O422" s="20" t="n">
        <v>235</v>
      </c>
      <c r="P422" s="20" t="n">
        <v>241</v>
      </c>
      <c r="Q422" s="20" t="n">
        <v>232</v>
      </c>
      <c r="R422" s="46" t="n">
        <f aca="false">AVERAGE(O422:Q422)</f>
        <v>236</v>
      </c>
      <c r="S422" s="47" t="n">
        <v>0.647717842323651</v>
      </c>
      <c r="T422" s="48" t="n">
        <v>4.63</v>
      </c>
      <c r="U422" s="1" t="s">
        <v>205</v>
      </c>
      <c r="V422" s="1" t="s">
        <v>205</v>
      </c>
      <c r="W422" s="1" t="s">
        <v>205</v>
      </c>
    </row>
    <row r="423" customFormat="false" ht="13.8" hidden="false" customHeight="false" outlineLevel="0" collapsed="false">
      <c r="A423" s="1" t="s">
        <v>138</v>
      </c>
      <c r="B423" s="43" t="s">
        <v>589</v>
      </c>
      <c r="C423" s="1" t="s">
        <v>544</v>
      </c>
      <c r="D423" s="1" t="s">
        <v>140</v>
      </c>
      <c r="E423" s="1" t="s">
        <v>544</v>
      </c>
      <c r="F423" s="23" t="s">
        <v>20</v>
      </c>
      <c r="G423" s="44" t="n">
        <v>6</v>
      </c>
      <c r="H423" s="44" t="n">
        <v>1</v>
      </c>
      <c r="I423" s="44" t="n">
        <v>3</v>
      </c>
      <c r="J423" s="45" t="s">
        <v>591</v>
      </c>
      <c r="K423" s="1" t="n">
        <v>30</v>
      </c>
      <c r="L423" s="1" t="n">
        <v>50</v>
      </c>
      <c r="M423" s="1" t="n">
        <v>33</v>
      </c>
      <c r="N423" s="1" t="n">
        <v>38</v>
      </c>
      <c r="O423" s="20" t="n">
        <v>235</v>
      </c>
      <c r="P423" s="20" t="n">
        <v>241</v>
      </c>
      <c r="Q423" s="20" t="n">
        <v>232</v>
      </c>
      <c r="R423" s="46" t="n">
        <f aca="false">AVERAGE(O423:Q423)</f>
        <v>236</v>
      </c>
      <c r="S423" s="47" t="n">
        <v>0.625103734439834</v>
      </c>
      <c r="T423" s="48" t="n">
        <v>4.51</v>
      </c>
      <c r="U423" s="1" t="s">
        <v>205</v>
      </c>
      <c r="V423" s="1" t="s">
        <v>205</v>
      </c>
      <c r="W423" s="1" t="s">
        <v>205</v>
      </c>
    </row>
    <row r="424" customFormat="false" ht="13.8" hidden="false" customHeight="false" outlineLevel="0" collapsed="false">
      <c r="A424" s="1" t="s">
        <v>138</v>
      </c>
      <c r="B424" s="43" t="s">
        <v>589</v>
      </c>
      <c r="C424" s="1" t="s">
        <v>544</v>
      </c>
      <c r="D424" s="1" t="s">
        <v>140</v>
      </c>
      <c r="E424" s="1" t="s">
        <v>544</v>
      </c>
      <c r="F424" s="23" t="s">
        <v>20</v>
      </c>
      <c r="G424" s="44" t="n">
        <v>6</v>
      </c>
      <c r="H424" s="44" t="n">
        <v>1</v>
      </c>
      <c r="I424" s="44" t="n">
        <v>4</v>
      </c>
      <c r="J424" s="45" t="s">
        <v>585</v>
      </c>
      <c r="K424" s="1" t="n">
        <v>50</v>
      </c>
      <c r="L424" s="1" t="n">
        <v>100</v>
      </c>
      <c r="M424" s="1" t="n">
        <v>52</v>
      </c>
      <c r="N424" s="1" t="n">
        <v>57</v>
      </c>
      <c r="O424" s="20" t="n">
        <v>235</v>
      </c>
      <c r="P424" s="20" t="n">
        <v>241</v>
      </c>
      <c r="Q424" s="20" t="n">
        <v>232</v>
      </c>
      <c r="R424" s="46" t="n">
        <f aca="false">AVERAGE(O424:Q424)</f>
        <v>236</v>
      </c>
      <c r="S424" s="47" t="n">
        <v>0.657261410788382</v>
      </c>
      <c r="T424" s="48" t="n">
        <v>4.13</v>
      </c>
      <c r="U424" s="1" t="s">
        <v>205</v>
      </c>
      <c r="V424" s="1" t="s">
        <v>205</v>
      </c>
      <c r="W424" s="1" t="s">
        <v>205</v>
      </c>
    </row>
    <row r="425" customFormat="false" ht="13.8" hidden="false" customHeight="false" outlineLevel="0" collapsed="false">
      <c r="A425" s="1" t="s">
        <v>138</v>
      </c>
      <c r="B425" s="43" t="s">
        <v>589</v>
      </c>
      <c r="C425" s="1" t="s">
        <v>544</v>
      </c>
      <c r="D425" s="1" t="s">
        <v>140</v>
      </c>
      <c r="E425" s="1" t="s">
        <v>544</v>
      </c>
      <c r="F425" s="23" t="s">
        <v>20</v>
      </c>
      <c r="G425" s="44" t="n">
        <v>6</v>
      </c>
      <c r="H425" s="44" t="n">
        <v>1</v>
      </c>
      <c r="I425" s="44" t="n">
        <v>5</v>
      </c>
      <c r="J425" s="45" t="s">
        <v>564</v>
      </c>
      <c r="K425" s="1" t="n">
        <v>100</v>
      </c>
      <c r="L425" s="1" t="n">
        <v>162</v>
      </c>
      <c r="M425" s="1" t="n">
        <v>125</v>
      </c>
      <c r="N425" s="1" t="n">
        <v>130</v>
      </c>
      <c r="O425" s="20" t="n">
        <v>235</v>
      </c>
      <c r="P425" s="20" t="n">
        <v>241</v>
      </c>
      <c r="Q425" s="20" t="n">
        <v>232</v>
      </c>
      <c r="R425" s="46" t="n">
        <f aca="false">AVERAGE(O425:Q425)</f>
        <v>236</v>
      </c>
      <c r="S425" s="47" t="n">
        <v>0.677074688796681</v>
      </c>
      <c r="T425" s="48" t="n">
        <v>4.02</v>
      </c>
      <c r="U425" s="1" t="s">
        <v>205</v>
      </c>
      <c r="V425" s="1" t="s">
        <v>205</v>
      </c>
      <c r="W425" s="1" t="s">
        <v>205</v>
      </c>
    </row>
    <row r="426" customFormat="false" ht="13.8" hidden="false" customHeight="false" outlineLevel="0" collapsed="false">
      <c r="A426" s="1" t="s">
        <v>138</v>
      </c>
      <c r="B426" s="43" t="s">
        <v>589</v>
      </c>
      <c r="C426" s="1" t="s">
        <v>544</v>
      </c>
      <c r="D426" s="1" t="s">
        <v>140</v>
      </c>
      <c r="E426" s="1" t="s">
        <v>544</v>
      </c>
      <c r="F426" s="23" t="s">
        <v>20</v>
      </c>
      <c r="G426" s="44" t="n">
        <v>6</v>
      </c>
      <c r="H426" s="44" t="n">
        <v>2</v>
      </c>
      <c r="I426" s="44" t="n">
        <v>1</v>
      </c>
      <c r="J426" s="45" t="s">
        <v>568</v>
      </c>
      <c r="K426" s="1" t="n">
        <v>0</v>
      </c>
      <c r="L426" s="1" t="n">
        <v>15</v>
      </c>
      <c r="M426" s="1" t="n">
        <v>10</v>
      </c>
      <c r="N426" s="1" t="n">
        <v>15</v>
      </c>
      <c r="O426" s="20" t="n">
        <v>250</v>
      </c>
      <c r="P426" s="20" t="n">
        <v>250</v>
      </c>
      <c r="Q426" s="20" t="n">
        <v>222</v>
      </c>
      <c r="R426" s="46" t="n">
        <f aca="false">AVERAGE(O426:Q426)</f>
        <v>240.666666666667</v>
      </c>
      <c r="S426" s="47" t="n">
        <v>0.608921161825726</v>
      </c>
      <c r="T426" s="48" t="n">
        <v>5.67</v>
      </c>
      <c r="U426" s="1" t="s">
        <v>205</v>
      </c>
      <c r="V426" s="1" t="s">
        <v>205</v>
      </c>
      <c r="W426" s="1" t="s">
        <v>205</v>
      </c>
    </row>
    <row r="427" customFormat="false" ht="13.8" hidden="false" customHeight="false" outlineLevel="0" collapsed="false">
      <c r="A427" s="1" t="s">
        <v>138</v>
      </c>
      <c r="B427" s="43" t="s">
        <v>589</v>
      </c>
      <c r="C427" s="1" t="s">
        <v>544</v>
      </c>
      <c r="D427" s="1" t="s">
        <v>140</v>
      </c>
      <c r="E427" s="1" t="s">
        <v>544</v>
      </c>
      <c r="F427" s="23" t="s">
        <v>20</v>
      </c>
      <c r="G427" s="44" t="n">
        <v>6</v>
      </c>
      <c r="H427" s="44" t="n">
        <v>2</v>
      </c>
      <c r="I427" s="44" t="n">
        <v>2</v>
      </c>
      <c r="J427" s="45" t="s">
        <v>592</v>
      </c>
      <c r="K427" s="1" t="n">
        <v>15</v>
      </c>
      <c r="L427" s="1" t="n">
        <v>30</v>
      </c>
      <c r="M427" s="1" t="n">
        <v>19</v>
      </c>
      <c r="N427" s="1" t="n">
        <v>24</v>
      </c>
      <c r="O427" s="20" t="n">
        <v>250</v>
      </c>
      <c r="P427" s="20" t="n">
        <v>250</v>
      </c>
      <c r="Q427" s="20" t="n">
        <v>222</v>
      </c>
      <c r="R427" s="46" t="n">
        <f aca="false">AVERAGE(O427:Q427)</f>
        <v>240.666666666667</v>
      </c>
      <c r="S427" s="47" t="n">
        <v>0.562240663900415</v>
      </c>
      <c r="T427" s="48" t="n">
        <v>5.79</v>
      </c>
      <c r="U427" s="1" t="s">
        <v>205</v>
      </c>
      <c r="V427" s="1" t="s">
        <v>205</v>
      </c>
      <c r="W427" s="1" t="s">
        <v>205</v>
      </c>
    </row>
    <row r="428" customFormat="false" ht="13.8" hidden="false" customHeight="false" outlineLevel="0" collapsed="false">
      <c r="A428" s="1" t="s">
        <v>138</v>
      </c>
      <c r="B428" s="43" t="s">
        <v>589</v>
      </c>
      <c r="C428" s="1" t="s">
        <v>544</v>
      </c>
      <c r="D428" s="1" t="s">
        <v>140</v>
      </c>
      <c r="E428" s="1" t="s">
        <v>544</v>
      </c>
      <c r="F428" s="23" t="s">
        <v>20</v>
      </c>
      <c r="G428" s="44" t="n">
        <v>6</v>
      </c>
      <c r="H428" s="44" t="n">
        <v>2</v>
      </c>
      <c r="I428" s="44" t="n">
        <v>3</v>
      </c>
      <c r="J428" s="45" t="s">
        <v>593</v>
      </c>
      <c r="K428" s="1" t="n">
        <v>30</v>
      </c>
      <c r="L428" s="1" t="n">
        <v>50</v>
      </c>
      <c r="M428" s="1" t="n">
        <v>41</v>
      </c>
      <c r="N428" s="1" t="n">
        <v>46</v>
      </c>
      <c r="O428" s="20" t="n">
        <v>250</v>
      </c>
      <c r="P428" s="20" t="n">
        <v>250</v>
      </c>
      <c r="Q428" s="20" t="n">
        <v>222</v>
      </c>
      <c r="R428" s="46" t="n">
        <f aca="false">AVERAGE(O428:Q428)</f>
        <v>240.666666666667</v>
      </c>
      <c r="S428" s="47" t="n">
        <v>0.625622406639004</v>
      </c>
      <c r="T428" s="48" t="n">
        <v>5.1</v>
      </c>
      <c r="U428" s="1" t="s">
        <v>205</v>
      </c>
      <c r="V428" s="1" t="s">
        <v>205</v>
      </c>
      <c r="W428" s="1" t="s">
        <v>205</v>
      </c>
    </row>
    <row r="429" customFormat="false" ht="13.8" hidden="false" customHeight="false" outlineLevel="0" collapsed="false">
      <c r="A429" s="1" t="s">
        <v>138</v>
      </c>
      <c r="B429" s="43" t="s">
        <v>589</v>
      </c>
      <c r="C429" s="1" t="s">
        <v>544</v>
      </c>
      <c r="D429" s="1" t="s">
        <v>140</v>
      </c>
      <c r="E429" s="1" t="s">
        <v>544</v>
      </c>
      <c r="F429" s="23" t="s">
        <v>20</v>
      </c>
      <c r="G429" s="44" t="n">
        <v>6</v>
      </c>
      <c r="H429" s="44" t="n">
        <v>2</v>
      </c>
      <c r="I429" s="44" t="n">
        <v>4</v>
      </c>
      <c r="J429" s="45" t="s">
        <v>594</v>
      </c>
      <c r="K429" s="1" t="n">
        <v>50</v>
      </c>
      <c r="L429" s="1" t="n">
        <v>100</v>
      </c>
      <c r="M429" s="1" t="n">
        <v>60</v>
      </c>
      <c r="N429" s="1" t="n">
        <v>65</v>
      </c>
      <c r="O429" s="20" t="n">
        <v>250</v>
      </c>
      <c r="P429" s="20" t="n">
        <v>250</v>
      </c>
      <c r="Q429" s="20" t="n">
        <v>222</v>
      </c>
      <c r="R429" s="46" t="n">
        <f aca="false">AVERAGE(O429:Q429)</f>
        <v>240.666666666667</v>
      </c>
      <c r="S429" s="47" t="n">
        <v>0.695746887966805</v>
      </c>
      <c r="T429" s="48" t="n">
        <v>4.73</v>
      </c>
      <c r="U429" s="1" t="s">
        <v>205</v>
      </c>
      <c r="V429" s="1" t="s">
        <v>205</v>
      </c>
      <c r="W429" s="1" t="s">
        <v>205</v>
      </c>
    </row>
    <row r="430" customFormat="false" ht="13.8" hidden="false" customHeight="false" outlineLevel="0" collapsed="false">
      <c r="A430" s="1" t="s">
        <v>138</v>
      </c>
      <c r="B430" s="43" t="s">
        <v>589</v>
      </c>
      <c r="C430" s="1" t="s">
        <v>544</v>
      </c>
      <c r="D430" s="1" t="s">
        <v>140</v>
      </c>
      <c r="E430" s="1" t="s">
        <v>544</v>
      </c>
      <c r="F430" s="23" t="s">
        <v>20</v>
      </c>
      <c r="G430" s="44" t="n">
        <v>6</v>
      </c>
      <c r="H430" s="44" t="n">
        <v>2</v>
      </c>
      <c r="I430" s="44" t="n">
        <v>5</v>
      </c>
      <c r="J430" s="45" t="s">
        <v>595</v>
      </c>
      <c r="K430" s="1" t="n">
        <v>100</v>
      </c>
      <c r="L430" s="1" t="n">
        <v>155</v>
      </c>
      <c r="M430" s="1" t="n">
        <v>131</v>
      </c>
      <c r="N430" s="1" t="n">
        <v>136</v>
      </c>
      <c r="O430" s="20" t="n">
        <v>250</v>
      </c>
      <c r="P430" s="20" t="n">
        <v>250</v>
      </c>
      <c r="Q430" s="20" t="n">
        <v>222</v>
      </c>
      <c r="R430" s="46" t="n">
        <f aca="false">AVERAGE(O430:Q430)</f>
        <v>240.666666666667</v>
      </c>
      <c r="S430" s="47" t="n">
        <v>0.772302904564315</v>
      </c>
      <c r="T430" s="48" t="n">
        <v>4.18</v>
      </c>
      <c r="U430" s="1" t="s">
        <v>205</v>
      </c>
      <c r="V430" s="1" t="s">
        <v>205</v>
      </c>
      <c r="W430" s="1" t="s">
        <v>205</v>
      </c>
    </row>
    <row r="431" customFormat="false" ht="13.8" hidden="false" customHeight="false" outlineLevel="0" collapsed="false">
      <c r="A431" s="1" t="s">
        <v>138</v>
      </c>
      <c r="B431" s="43" t="s">
        <v>589</v>
      </c>
      <c r="C431" s="1" t="s">
        <v>544</v>
      </c>
      <c r="D431" s="1" t="s">
        <v>140</v>
      </c>
      <c r="E431" s="1" t="s">
        <v>544</v>
      </c>
      <c r="F431" s="23" t="s">
        <v>20</v>
      </c>
      <c r="G431" s="44" t="n">
        <v>6</v>
      </c>
      <c r="H431" s="44" t="n">
        <v>3</v>
      </c>
      <c r="I431" s="44" t="n">
        <v>1</v>
      </c>
      <c r="J431" s="45" t="s">
        <v>596</v>
      </c>
      <c r="K431" s="1" t="n">
        <v>0</v>
      </c>
      <c r="L431" s="1" t="n">
        <v>15</v>
      </c>
      <c r="M431" s="1" t="n">
        <v>7</v>
      </c>
      <c r="N431" s="1" t="n">
        <v>12</v>
      </c>
      <c r="O431" s="20" t="n">
        <v>235</v>
      </c>
      <c r="P431" s="20" t="n">
        <v>265</v>
      </c>
      <c r="Q431" s="20" t="n">
        <v>230</v>
      </c>
      <c r="R431" s="46" t="n">
        <f aca="false">AVERAGE(O431:Q431)</f>
        <v>243.333333333333</v>
      </c>
      <c r="S431" s="47" t="n">
        <v>0.72707468879668</v>
      </c>
      <c r="T431" s="48" t="n">
        <v>4.62</v>
      </c>
      <c r="U431" s="1" t="s">
        <v>205</v>
      </c>
      <c r="V431" s="1" t="s">
        <v>205</v>
      </c>
      <c r="W431" s="1" t="s">
        <v>205</v>
      </c>
    </row>
    <row r="432" customFormat="false" ht="13.8" hidden="false" customHeight="false" outlineLevel="0" collapsed="false">
      <c r="A432" s="1" t="s">
        <v>138</v>
      </c>
      <c r="B432" s="43" t="s">
        <v>589</v>
      </c>
      <c r="C432" s="1" t="s">
        <v>544</v>
      </c>
      <c r="D432" s="1" t="s">
        <v>140</v>
      </c>
      <c r="E432" s="1" t="s">
        <v>544</v>
      </c>
      <c r="F432" s="23" t="s">
        <v>20</v>
      </c>
      <c r="G432" s="44" t="n">
        <v>6</v>
      </c>
      <c r="H432" s="44" t="n">
        <v>3</v>
      </c>
      <c r="I432" s="44" t="n">
        <v>2</v>
      </c>
      <c r="J432" s="45" t="s">
        <v>597</v>
      </c>
      <c r="K432" s="1" t="n">
        <v>15</v>
      </c>
      <c r="L432" s="1" t="n">
        <v>30</v>
      </c>
      <c r="M432" s="1" t="n">
        <v>25</v>
      </c>
      <c r="N432" s="1" t="n">
        <v>30</v>
      </c>
      <c r="O432" s="20" t="n">
        <v>235</v>
      </c>
      <c r="P432" s="20" t="n">
        <v>265</v>
      </c>
      <c r="Q432" s="20" t="n">
        <v>230</v>
      </c>
      <c r="R432" s="46" t="n">
        <f aca="false">AVERAGE(O432:Q432)</f>
        <v>243.333333333333</v>
      </c>
      <c r="S432" s="47" t="n">
        <v>0.734336099585062</v>
      </c>
      <c r="T432" s="48" t="n">
        <v>3.59</v>
      </c>
      <c r="U432" s="1" t="s">
        <v>205</v>
      </c>
      <c r="V432" s="1" t="s">
        <v>205</v>
      </c>
      <c r="W432" s="1" t="s">
        <v>205</v>
      </c>
    </row>
    <row r="433" customFormat="false" ht="13.8" hidden="false" customHeight="false" outlineLevel="0" collapsed="false">
      <c r="A433" s="1" t="s">
        <v>138</v>
      </c>
      <c r="B433" s="43" t="s">
        <v>589</v>
      </c>
      <c r="C433" s="1" t="s">
        <v>544</v>
      </c>
      <c r="D433" s="1" t="s">
        <v>140</v>
      </c>
      <c r="E433" s="1" t="s">
        <v>544</v>
      </c>
      <c r="F433" s="23" t="s">
        <v>20</v>
      </c>
      <c r="G433" s="44" t="n">
        <v>6</v>
      </c>
      <c r="H433" s="44" t="n">
        <v>3</v>
      </c>
      <c r="I433" s="44" t="n">
        <v>3</v>
      </c>
      <c r="J433" s="45" t="s">
        <v>598</v>
      </c>
      <c r="K433" s="1" t="n">
        <v>30</v>
      </c>
      <c r="L433" s="1" t="n">
        <v>50</v>
      </c>
      <c r="M433" s="1" t="n">
        <v>38</v>
      </c>
      <c r="N433" s="1" t="n">
        <v>43</v>
      </c>
      <c r="O433" s="20" t="n">
        <v>235</v>
      </c>
      <c r="P433" s="20" t="n">
        <v>265</v>
      </c>
      <c r="Q433" s="20" t="n">
        <v>230</v>
      </c>
      <c r="R433" s="46" t="n">
        <f aca="false">AVERAGE(O433:Q433)</f>
        <v>243.333333333333</v>
      </c>
      <c r="S433" s="47" t="n">
        <v>0.728112033195021</v>
      </c>
      <c r="T433" s="48" t="n">
        <v>3.06</v>
      </c>
      <c r="U433" s="1" t="s">
        <v>205</v>
      </c>
      <c r="V433" s="1" t="s">
        <v>205</v>
      </c>
      <c r="W433" s="1" t="s">
        <v>205</v>
      </c>
    </row>
    <row r="434" customFormat="false" ht="13.8" hidden="false" customHeight="false" outlineLevel="0" collapsed="false">
      <c r="A434" s="1" t="s">
        <v>138</v>
      </c>
      <c r="B434" s="43" t="s">
        <v>589</v>
      </c>
      <c r="C434" s="1" t="s">
        <v>544</v>
      </c>
      <c r="D434" s="1" t="s">
        <v>140</v>
      </c>
      <c r="E434" s="1" t="s">
        <v>544</v>
      </c>
      <c r="F434" s="23" t="s">
        <v>20</v>
      </c>
      <c r="G434" s="44" t="n">
        <v>6</v>
      </c>
      <c r="H434" s="44" t="n">
        <v>3</v>
      </c>
      <c r="I434" s="44" t="n">
        <v>4</v>
      </c>
      <c r="J434" s="45" t="s">
        <v>599</v>
      </c>
      <c r="K434" s="1" t="n">
        <v>50</v>
      </c>
      <c r="L434" s="1" t="n">
        <v>100</v>
      </c>
      <c r="M434" s="1" t="n">
        <v>64</v>
      </c>
      <c r="N434" s="1" t="n">
        <v>69</v>
      </c>
      <c r="O434" s="20" t="n">
        <v>235</v>
      </c>
      <c r="P434" s="20" t="n">
        <v>265</v>
      </c>
      <c r="Q434" s="20" t="n">
        <v>230</v>
      </c>
      <c r="R434" s="46" t="n">
        <f aca="false">AVERAGE(O434:Q434)</f>
        <v>243.333333333333</v>
      </c>
      <c r="S434" s="47" t="n">
        <v>0.763381742738589</v>
      </c>
      <c r="T434" s="48" t="n">
        <v>3.43</v>
      </c>
      <c r="U434" s="1" t="s">
        <v>205</v>
      </c>
      <c r="V434" s="1" t="s">
        <v>205</v>
      </c>
      <c r="W434" s="1" t="s">
        <v>205</v>
      </c>
    </row>
    <row r="435" customFormat="false" ht="13.8" hidden="false" customHeight="false" outlineLevel="0" collapsed="false">
      <c r="A435" s="1" t="s">
        <v>138</v>
      </c>
      <c r="B435" s="43" t="s">
        <v>589</v>
      </c>
      <c r="C435" s="1" t="s">
        <v>544</v>
      </c>
      <c r="D435" s="1" t="s">
        <v>140</v>
      </c>
      <c r="E435" s="1" t="s">
        <v>544</v>
      </c>
      <c r="F435" s="23" t="s">
        <v>20</v>
      </c>
      <c r="G435" s="44" t="n">
        <v>6</v>
      </c>
      <c r="H435" s="44" t="n">
        <v>3</v>
      </c>
      <c r="I435" s="44" t="n">
        <v>5</v>
      </c>
      <c r="J435" s="45" t="s">
        <v>582</v>
      </c>
      <c r="K435" s="1" t="n">
        <v>100</v>
      </c>
      <c r="L435" s="1" t="n">
        <v>151</v>
      </c>
      <c r="M435" s="1" t="n">
        <v>120</v>
      </c>
      <c r="N435" s="1" t="n">
        <v>125</v>
      </c>
      <c r="O435" s="20" t="n">
        <v>235</v>
      </c>
      <c r="P435" s="20" t="n">
        <v>265</v>
      </c>
      <c r="Q435" s="20" t="n">
        <v>230</v>
      </c>
      <c r="R435" s="46" t="n">
        <f aca="false">AVERAGE(O435:Q435)</f>
        <v>243.333333333333</v>
      </c>
      <c r="S435" s="47" t="n">
        <v>0.888796680497925</v>
      </c>
      <c r="T435" s="48" t="n">
        <v>4.61</v>
      </c>
      <c r="U435" s="1" t="s">
        <v>205</v>
      </c>
      <c r="V435" s="1" t="s">
        <v>205</v>
      </c>
      <c r="W435" s="1" t="s">
        <v>205</v>
      </c>
    </row>
    <row r="436" customFormat="false" ht="13.8" hidden="false" customHeight="false" outlineLevel="0" collapsed="false">
      <c r="A436" s="1" t="s">
        <v>138</v>
      </c>
      <c r="B436" s="43" t="s">
        <v>589</v>
      </c>
      <c r="C436" s="1" t="s">
        <v>544</v>
      </c>
      <c r="D436" s="1" t="s">
        <v>140</v>
      </c>
      <c r="E436" s="1" t="s">
        <v>544</v>
      </c>
      <c r="F436" s="23" t="s">
        <v>20</v>
      </c>
      <c r="G436" s="44" t="n">
        <v>6</v>
      </c>
      <c r="H436" s="44" t="n">
        <v>4</v>
      </c>
      <c r="I436" s="44" t="n">
        <v>1</v>
      </c>
      <c r="J436" s="45" t="s">
        <v>568</v>
      </c>
      <c r="K436" s="1" t="n">
        <v>0</v>
      </c>
      <c r="L436" s="1" t="n">
        <v>15</v>
      </c>
      <c r="M436" s="1" t="n">
        <v>10</v>
      </c>
      <c r="N436" s="1" t="n">
        <v>15</v>
      </c>
      <c r="O436" s="20" t="n">
        <v>240</v>
      </c>
      <c r="P436" s="20" t="n">
        <v>255</v>
      </c>
      <c r="Q436" s="20" t="n">
        <v>240</v>
      </c>
      <c r="R436" s="46" t="n">
        <f aca="false">AVERAGE(O436:Q436)</f>
        <v>245</v>
      </c>
      <c r="S436" s="47" t="n">
        <v>0.819294605809129</v>
      </c>
      <c r="T436" s="48" t="n">
        <v>2.45</v>
      </c>
      <c r="U436" s="1" t="s">
        <v>205</v>
      </c>
      <c r="V436" s="1" t="s">
        <v>205</v>
      </c>
      <c r="W436" s="1" t="s">
        <v>205</v>
      </c>
    </row>
    <row r="437" customFormat="false" ht="13.8" hidden="false" customHeight="false" outlineLevel="0" collapsed="false">
      <c r="A437" s="1" t="s">
        <v>138</v>
      </c>
      <c r="B437" s="43" t="s">
        <v>589</v>
      </c>
      <c r="C437" s="1" t="s">
        <v>544</v>
      </c>
      <c r="D437" s="1" t="s">
        <v>140</v>
      </c>
      <c r="E437" s="1" t="s">
        <v>544</v>
      </c>
      <c r="F437" s="23" t="s">
        <v>20</v>
      </c>
      <c r="G437" s="44" t="n">
        <v>6</v>
      </c>
      <c r="H437" s="44" t="n">
        <v>4</v>
      </c>
      <c r="I437" s="44" t="n">
        <v>2</v>
      </c>
      <c r="J437" s="49" t="s">
        <v>546</v>
      </c>
      <c r="K437" s="1" t="n">
        <v>15</v>
      </c>
      <c r="L437" s="1" t="n">
        <v>30</v>
      </c>
      <c r="M437" s="1" t="n">
        <v>20</v>
      </c>
      <c r="N437" s="1" t="n">
        <v>25</v>
      </c>
      <c r="O437" s="20" t="n">
        <v>240</v>
      </c>
      <c r="P437" s="20" t="n">
        <v>255</v>
      </c>
      <c r="Q437" s="20" t="n">
        <v>240</v>
      </c>
      <c r="R437" s="46" t="n">
        <f aca="false">AVERAGE(O437:Q437)</f>
        <v>245</v>
      </c>
      <c r="S437" s="47" t="n">
        <v>0.727800829875519</v>
      </c>
      <c r="T437" s="48" t="n">
        <v>2.76</v>
      </c>
      <c r="U437" s="1" t="s">
        <v>205</v>
      </c>
      <c r="V437" s="1" t="s">
        <v>205</v>
      </c>
      <c r="W437" s="1" t="s">
        <v>205</v>
      </c>
    </row>
    <row r="438" customFormat="false" ht="13.8" hidden="false" customHeight="false" outlineLevel="0" collapsed="false">
      <c r="A438" s="1" t="s">
        <v>138</v>
      </c>
      <c r="B438" s="43" t="s">
        <v>589</v>
      </c>
      <c r="C438" s="1" t="s">
        <v>544</v>
      </c>
      <c r="D438" s="1" t="s">
        <v>140</v>
      </c>
      <c r="E438" s="1" t="s">
        <v>544</v>
      </c>
      <c r="F438" s="23" t="s">
        <v>20</v>
      </c>
      <c r="G438" s="44" t="n">
        <v>6</v>
      </c>
      <c r="H438" s="44" t="n">
        <v>4</v>
      </c>
      <c r="I438" s="44" t="n">
        <v>3</v>
      </c>
      <c r="J438" s="49" t="s">
        <v>563</v>
      </c>
      <c r="K438" s="1" t="n">
        <v>30</v>
      </c>
      <c r="L438" s="1" t="n">
        <v>50</v>
      </c>
      <c r="M438" s="1" t="n">
        <v>35</v>
      </c>
      <c r="N438" s="1" t="n">
        <v>40</v>
      </c>
      <c r="O438" s="20" t="n">
        <v>240</v>
      </c>
      <c r="P438" s="20" t="n">
        <v>255</v>
      </c>
      <c r="Q438" s="20" t="n">
        <v>240</v>
      </c>
      <c r="R438" s="46" t="n">
        <f aca="false">AVERAGE(O438:Q438)</f>
        <v>245</v>
      </c>
      <c r="S438" s="47" t="n">
        <v>0.880601659751037</v>
      </c>
      <c r="T438" s="48" t="n">
        <v>3.54</v>
      </c>
      <c r="U438" s="1" t="s">
        <v>205</v>
      </c>
      <c r="V438" s="1" t="s">
        <v>205</v>
      </c>
      <c r="W438" s="1" t="s">
        <v>205</v>
      </c>
    </row>
    <row r="439" customFormat="false" ht="13.8" hidden="false" customHeight="false" outlineLevel="0" collapsed="false">
      <c r="A439" s="1" t="s">
        <v>138</v>
      </c>
      <c r="B439" s="43" t="s">
        <v>589</v>
      </c>
      <c r="C439" s="1" t="s">
        <v>544</v>
      </c>
      <c r="D439" s="1" t="s">
        <v>140</v>
      </c>
      <c r="E439" s="1" t="s">
        <v>544</v>
      </c>
      <c r="F439" s="23" t="s">
        <v>20</v>
      </c>
      <c r="G439" s="44" t="n">
        <v>6</v>
      </c>
      <c r="H439" s="44" t="n">
        <v>4</v>
      </c>
      <c r="I439" s="44" t="n">
        <v>4</v>
      </c>
      <c r="J439" s="45" t="s">
        <v>566</v>
      </c>
      <c r="K439" s="1" t="n">
        <v>50</v>
      </c>
      <c r="L439" s="1" t="n">
        <v>100</v>
      </c>
      <c r="M439" s="1" t="n">
        <v>65</v>
      </c>
      <c r="N439" s="1" t="n">
        <v>70</v>
      </c>
      <c r="O439" s="20" t="n">
        <v>240</v>
      </c>
      <c r="P439" s="20" t="n">
        <v>255</v>
      </c>
      <c r="Q439" s="20" t="n">
        <v>240</v>
      </c>
      <c r="R439" s="46" t="n">
        <f aca="false">AVERAGE(O439:Q439)</f>
        <v>245</v>
      </c>
      <c r="S439" s="47" t="n">
        <v>0.760788381742739</v>
      </c>
      <c r="T439" s="48" t="n">
        <v>3.94</v>
      </c>
      <c r="U439" s="1" t="s">
        <v>205</v>
      </c>
      <c r="V439" s="1" t="s">
        <v>205</v>
      </c>
      <c r="W439" s="1" t="s">
        <v>205</v>
      </c>
    </row>
    <row r="440" customFormat="false" ht="13.8" hidden="false" customHeight="false" outlineLevel="0" collapsed="false">
      <c r="A440" s="1" t="s">
        <v>138</v>
      </c>
      <c r="B440" s="43" t="s">
        <v>589</v>
      </c>
      <c r="C440" s="1" t="s">
        <v>544</v>
      </c>
      <c r="D440" s="1" t="s">
        <v>140</v>
      </c>
      <c r="E440" s="1" t="s">
        <v>544</v>
      </c>
      <c r="F440" s="23" t="s">
        <v>20</v>
      </c>
      <c r="G440" s="44" t="n">
        <v>6</v>
      </c>
      <c r="H440" s="44" t="n">
        <v>4</v>
      </c>
      <c r="I440" s="44" t="n">
        <v>5</v>
      </c>
      <c r="J440" s="45" t="s">
        <v>567</v>
      </c>
      <c r="K440" s="1" t="n">
        <v>100</v>
      </c>
      <c r="L440" s="1" t="n">
        <v>140</v>
      </c>
      <c r="M440" s="1" t="n">
        <v>110</v>
      </c>
      <c r="N440" s="1" t="n">
        <v>115</v>
      </c>
      <c r="O440" s="20" t="n">
        <v>240</v>
      </c>
      <c r="P440" s="20" t="n">
        <v>255</v>
      </c>
      <c r="Q440" s="20" t="n">
        <v>240</v>
      </c>
      <c r="R440" s="46" t="n">
        <f aca="false">AVERAGE(O440:Q440)</f>
        <v>245</v>
      </c>
      <c r="S440" s="47" t="n">
        <v>0.78350622406639</v>
      </c>
      <c r="T440" s="48" t="n">
        <v>4.72</v>
      </c>
      <c r="U440" s="1" t="s">
        <v>205</v>
      </c>
      <c r="V440" s="1" t="s">
        <v>205</v>
      </c>
      <c r="W440" s="1" t="s">
        <v>205</v>
      </c>
    </row>
    <row r="441" customFormat="false" ht="13.8" hidden="false" customHeight="false" outlineLevel="0" collapsed="false">
      <c r="A441" s="1" t="s">
        <v>138</v>
      </c>
      <c r="B441" s="43" t="s">
        <v>589</v>
      </c>
      <c r="C441" s="1" t="s">
        <v>544</v>
      </c>
      <c r="D441" s="1" t="s">
        <v>140</v>
      </c>
      <c r="E441" s="1" t="s">
        <v>544</v>
      </c>
      <c r="F441" s="23" t="s">
        <v>20</v>
      </c>
      <c r="G441" s="44" t="n">
        <v>7</v>
      </c>
      <c r="H441" s="44" t="n">
        <v>1</v>
      </c>
      <c r="I441" s="44" t="n">
        <v>1</v>
      </c>
      <c r="J441" s="45" t="s">
        <v>545</v>
      </c>
      <c r="K441" s="1" t="n">
        <v>0</v>
      </c>
      <c r="L441" s="1" t="n">
        <v>15</v>
      </c>
      <c r="M441" s="1" t="n">
        <v>5</v>
      </c>
      <c r="N441" s="1" t="n">
        <v>10</v>
      </c>
      <c r="O441" s="20" t="n">
        <v>300</v>
      </c>
      <c r="P441" s="20" t="n">
        <v>300</v>
      </c>
      <c r="Q441" s="20" t="n">
        <v>185</v>
      </c>
      <c r="R441" s="46" t="n">
        <f aca="false">AVERAGE(O441:Q441)</f>
        <v>261.666666666667</v>
      </c>
      <c r="S441" s="47" t="n">
        <v>0.449170124481328</v>
      </c>
      <c r="T441" s="48" t="n">
        <v>5.68</v>
      </c>
      <c r="U441" s="1" t="s">
        <v>205</v>
      </c>
      <c r="V441" s="1" t="s">
        <v>205</v>
      </c>
      <c r="W441" s="1" t="s">
        <v>205</v>
      </c>
    </row>
    <row r="442" customFormat="false" ht="13.8" hidden="false" customHeight="false" outlineLevel="0" collapsed="false">
      <c r="A442" s="1" t="s">
        <v>138</v>
      </c>
      <c r="B442" s="43" t="s">
        <v>589</v>
      </c>
      <c r="C442" s="1" t="s">
        <v>544</v>
      </c>
      <c r="D442" s="1" t="s">
        <v>140</v>
      </c>
      <c r="E442" s="1" t="s">
        <v>544</v>
      </c>
      <c r="F442" s="23" t="s">
        <v>20</v>
      </c>
      <c r="G442" s="44" t="n">
        <v>7</v>
      </c>
      <c r="H442" s="44" t="n">
        <v>1</v>
      </c>
      <c r="I442" s="44" t="n">
        <v>2</v>
      </c>
      <c r="J442" s="45" t="s">
        <v>583</v>
      </c>
      <c r="K442" s="1" t="n">
        <v>15</v>
      </c>
      <c r="L442" s="1" t="n">
        <v>30</v>
      </c>
      <c r="M442" s="1" t="n">
        <v>22</v>
      </c>
      <c r="N442" s="1" t="n">
        <v>27</v>
      </c>
      <c r="O442" s="20" t="n">
        <v>300</v>
      </c>
      <c r="P442" s="20" t="n">
        <v>300</v>
      </c>
      <c r="Q442" s="20" t="n">
        <v>185</v>
      </c>
      <c r="R442" s="46" t="n">
        <f aca="false">AVERAGE(O442:Q442)</f>
        <v>261.666666666667</v>
      </c>
      <c r="S442" s="47" t="n">
        <v>0.43195020746888</v>
      </c>
      <c r="T442" s="48" t="n">
        <v>5.55</v>
      </c>
      <c r="U442" s="1" t="s">
        <v>205</v>
      </c>
      <c r="V442" s="1" t="s">
        <v>205</v>
      </c>
      <c r="W442" s="1" t="s">
        <v>205</v>
      </c>
    </row>
    <row r="443" customFormat="false" ht="13.8" hidden="false" customHeight="false" outlineLevel="0" collapsed="false">
      <c r="A443" s="1" t="s">
        <v>138</v>
      </c>
      <c r="B443" s="43" t="s">
        <v>589</v>
      </c>
      <c r="C443" s="1" t="s">
        <v>544</v>
      </c>
      <c r="D443" s="1" t="s">
        <v>140</v>
      </c>
      <c r="E443" s="1" t="s">
        <v>544</v>
      </c>
      <c r="F443" s="23" t="s">
        <v>20</v>
      </c>
      <c r="G443" s="44" t="n">
        <v>7</v>
      </c>
      <c r="H443" s="44" t="n">
        <v>1</v>
      </c>
      <c r="I443" s="44" t="n">
        <v>3</v>
      </c>
      <c r="J443" s="45" t="s">
        <v>587</v>
      </c>
      <c r="K443" s="1" t="n">
        <v>30</v>
      </c>
      <c r="L443" s="1" t="n">
        <v>50</v>
      </c>
      <c r="M443" s="1" t="n">
        <v>42</v>
      </c>
      <c r="N443" s="1" t="n">
        <v>47</v>
      </c>
      <c r="O443" s="20" t="n">
        <v>300</v>
      </c>
      <c r="P443" s="20" t="n">
        <v>300</v>
      </c>
      <c r="Q443" s="20" t="n">
        <v>185</v>
      </c>
      <c r="R443" s="46" t="n">
        <f aca="false">AVERAGE(O443:Q443)</f>
        <v>261.666666666667</v>
      </c>
      <c r="S443" s="47" t="n">
        <v>0.530394190871369</v>
      </c>
      <c r="T443" s="48" t="n">
        <v>5.08</v>
      </c>
      <c r="U443" s="1" t="s">
        <v>205</v>
      </c>
      <c r="V443" s="1" t="s">
        <v>205</v>
      </c>
      <c r="W443" s="1" t="s">
        <v>205</v>
      </c>
    </row>
    <row r="444" customFormat="false" ht="13.8" hidden="false" customHeight="false" outlineLevel="0" collapsed="false">
      <c r="A444" s="1" t="s">
        <v>138</v>
      </c>
      <c r="B444" s="43" t="s">
        <v>589</v>
      </c>
      <c r="C444" s="1" t="s">
        <v>544</v>
      </c>
      <c r="D444" s="1" t="s">
        <v>140</v>
      </c>
      <c r="E444" s="1" t="s">
        <v>544</v>
      </c>
      <c r="F444" s="23" t="s">
        <v>20</v>
      </c>
      <c r="G444" s="44" t="n">
        <v>7</v>
      </c>
      <c r="H444" s="44" t="n">
        <v>1</v>
      </c>
      <c r="I444" s="44" t="n">
        <v>4</v>
      </c>
      <c r="J444" s="45" t="s">
        <v>600</v>
      </c>
      <c r="K444" s="1" t="n">
        <v>50</v>
      </c>
      <c r="L444" s="1" t="n">
        <v>100</v>
      </c>
      <c r="M444" s="1" t="n">
        <v>68</v>
      </c>
      <c r="N444" s="1" t="n">
        <v>73</v>
      </c>
      <c r="O444" s="20" t="n">
        <v>300</v>
      </c>
      <c r="P444" s="20" t="n">
        <v>300</v>
      </c>
      <c r="Q444" s="20" t="n">
        <v>185</v>
      </c>
      <c r="R444" s="46" t="n">
        <f aca="false">AVERAGE(O444:Q444)</f>
        <v>261.666666666667</v>
      </c>
      <c r="S444" s="47" t="n">
        <v>0.587966804979253</v>
      </c>
      <c r="T444" s="48" t="n">
        <v>3.75</v>
      </c>
      <c r="U444" s="1" t="s">
        <v>205</v>
      </c>
      <c r="V444" s="1" t="s">
        <v>205</v>
      </c>
      <c r="W444" s="1" t="s">
        <v>205</v>
      </c>
    </row>
    <row r="445" customFormat="false" ht="13.8" hidden="false" customHeight="false" outlineLevel="0" collapsed="false">
      <c r="A445" s="1" t="s">
        <v>138</v>
      </c>
      <c r="B445" s="43" t="s">
        <v>589</v>
      </c>
      <c r="C445" s="1" t="s">
        <v>544</v>
      </c>
      <c r="D445" s="1" t="s">
        <v>140</v>
      </c>
      <c r="E445" s="1" t="s">
        <v>544</v>
      </c>
      <c r="F445" s="23" t="s">
        <v>20</v>
      </c>
      <c r="G445" s="44" t="n">
        <v>7</v>
      </c>
      <c r="H445" s="44" t="n">
        <v>1</v>
      </c>
      <c r="I445" s="44" t="n">
        <v>5</v>
      </c>
      <c r="J445" s="45" t="s">
        <v>601</v>
      </c>
      <c r="K445" s="1" t="n">
        <v>100</v>
      </c>
      <c r="L445" s="1" t="n">
        <v>200</v>
      </c>
      <c r="M445" s="1" t="n">
        <v>182</v>
      </c>
      <c r="N445" s="1" t="n">
        <v>187</v>
      </c>
      <c r="O445" s="20" t="n">
        <v>300</v>
      </c>
      <c r="P445" s="20" t="n">
        <v>300</v>
      </c>
      <c r="Q445" s="20" t="n">
        <v>185</v>
      </c>
      <c r="R445" s="46" t="n">
        <f aca="false">AVERAGE(O445:Q445)</f>
        <v>261.666666666667</v>
      </c>
      <c r="S445" s="47" t="n">
        <v>0.648236514522822</v>
      </c>
      <c r="T445" s="48" t="n">
        <v>3.36</v>
      </c>
      <c r="U445" s="1" t="s">
        <v>205</v>
      </c>
      <c r="V445" s="1" t="s">
        <v>205</v>
      </c>
      <c r="W445" s="1" t="s">
        <v>205</v>
      </c>
    </row>
    <row r="446" customFormat="false" ht="13.8" hidden="false" customHeight="false" outlineLevel="0" collapsed="false">
      <c r="A446" s="1" t="s">
        <v>138</v>
      </c>
      <c r="B446" s="43" t="s">
        <v>589</v>
      </c>
      <c r="C446" s="1" t="s">
        <v>544</v>
      </c>
      <c r="D446" s="1" t="s">
        <v>140</v>
      </c>
      <c r="E446" s="1" t="s">
        <v>544</v>
      </c>
      <c r="F446" s="23" t="s">
        <v>20</v>
      </c>
      <c r="G446" s="44" t="n">
        <v>7</v>
      </c>
      <c r="H446" s="44" t="n">
        <v>2</v>
      </c>
      <c r="I446" s="44" t="n">
        <v>1</v>
      </c>
      <c r="J446" s="45" t="s">
        <v>545</v>
      </c>
      <c r="K446" s="1" t="n">
        <v>0</v>
      </c>
      <c r="L446" s="1" t="n">
        <v>15</v>
      </c>
      <c r="M446" s="1" t="n">
        <v>5</v>
      </c>
      <c r="N446" s="1" t="n">
        <v>10</v>
      </c>
      <c r="O446" s="20" t="n">
        <v>300</v>
      </c>
      <c r="P446" s="20" t="n">
        <v>300</v>
      </c>
      <c r="Q446" s="20" t="n">
        <v>300</v>
      </c>
      <c r="R446" s="46" t="n">
        <f aca="false">AVERAGE(O446:Q446)</f>
        <v>300</v>
      </c>
      <c r="S446" s="47" t="n">
        <v>0.518360995850622</v>
      </c>
      <c r="T446" s="48" t="n">
        <v>5.22</v>
      </c>
      <c r="U446" s="1" t="s">
        <v>205</v>
      </c>
      <c r="V446" s="1" t="s">
        <v>205</v>
      </c>
      <c r="W446" s="1" t="s">
        <v>205</v>
      </c>
    </row>
    <row r="447" customFormat="false" ht="13.8" hidden="false" customHeight="false" outlineLevel="0" collapsed="false">
      <c r="A447" s="1" t="s">
        <v>138</v>
      </c>
      <c r="B447" s="43" t="s">
        <v>589</v>
      </c>
      <c r="C447" s="1" t="s">
        <v>544</v>
      </c>
      <c r="D447" s="1" t="s">
        <v>140</v>
      </c>
      <c r="E447" s="1" t="s">
        <v>544</v>
      </c>
      <c r="F447" s="23" t="s">
        <v>20</v>
      </c>
      <c r="G447" s="44" t="n">
        <v>7</v>
      </c>
      <c r="H447" s="44" t="n">
        <v>2</v>
      </c>
      <c r="I447" s="44" t="n">
        <v>2</v>
      </c>
      <c r="J447" s="45" t="s">
        <v>573</v>
      </c>
      <c r="K447" s="1" t="n">
        <v>15</v>
      </c>
      <c r="L447" s="1" t="n">
        <v>30</v>
      </c>
      <c r="M447" s="1" t="n">
        <v>23</v>
      </c>
      <c r="N447" s="1" t="n">
        <v>28</v>
      </c>
      <c r="O447" s="20" t="n">
        <v>300</v>
      </c>
      <c r="P447" s="20" t="n">
        <v>300</v>
      </c>
      <c r="Q447" s="20" t="n">
        <v>300</v>
      </c>
      <c r="R447" s="46" t="n">
        <f aca="false">AVERAGE(O447:Q447)</f>
        <v>300</v>
      </c>
      <c r="S447" s="47" t="n">
        <v>0.60954356846473</v>
      </c>
      <c r="T447" s="48" t="n">
        <v>5.64</v>
      </c>
      <c r="U447" s="1" t="s">
        <v>205</v>
      </c>
      <c r="V447" s="1" t="s">
        <v>205</v>
      </c>
      <c r="W447" s="1" t="s">
        <v>205</v>
      </c>
    </row>
    <row r="448" customFormat="false" ht="13.8" hidden="false" customHeight="false" outlineLevel="0" collapsed="false">
      <c r="A448" s="1" t="s">
        <v>138</v>
      </c>
      <c r="B448" s="43" t="s">
        <v>589</v>
      </c>
      <c r="C448" s="1" t="s">
        <v>544</v>
      </c>
      <c r="D448" s="1" t="s">
        <v>140</v>
      </c>
      <c r="E448" s="1" t="s">
        <v>544</v>
      </c>
      <c r="F448" s="23" t="s">
        <v>20</v>
      </c>
      <c r="G448" s="44" t="n">
        <v>7</v>
      </c>
      <c r="H448" s="44" t="n">
        <v>2</v>
      </c>
      <c r="I448" s="44" t="n">
        <v>3</v>
      </c>
      <c r="J448" s="45" t="s">
        <v>593</v>
      </c>
      <c r="K448" s="1" t="n">
        <v>30</v>
      </c>
      <c r="L448" s="1" t="n">
        <v>50</v>
      </c>
      <c r="M448" s="1" t="n">
        <v>41</v>
      </c>
      <c r="N448" s="1" t="n">
        <v>46</v>
      </c>
      <c r="O448" s="20" t="n">
        <v>300</v>
      </c>
      <c r="P448" s="20" t="n">
        <v>300</v>
      </c>
      <c r="Q448" s="20" t="n">
        <v>300</v>
      </c>
      <c r="R448" s="46" t="n">
        <f aca="false">AVERAGE(O448:Q448)</f>
        <v>300</v>
      </c>
      <c r="S448" s="47" t="n">
        <v>0.471473029045643</v>
      </c>
      <c r="T448" s="48" t="n">
        <v>5.52</v>
      </c>
      <c r="U448" s="1" t="s">
        <v>205</v>
      </c>
      <c r="V448" s="1" t="s">
        <v>205</v>
      </c>
      <c r="W448" s="1" t="s">
        <v>205</v>
      </c>
    </row>
    <row r="449" customFormat="false" ht="13.8" hidden="false" customHeight="false" outlineLevel="0" collapsed="false">
      <c r="A449" s="1" t="s">
        <v>138</v>
      </c>
      <c r="B449" s="43" t="s">
        <v>589</v>
      </c>
      <c r="C449" s="1" t="s">
        <v>544</v>
      </c>
      <c r="D449" s="1" t="s">
        <v>140</v>
      </c>
      <c r="E449" s="1" t="s">
        <v>544</v>
      </c>
      <c r="F449" s="23" t="s">
        <v>20</v>
      </c>
      <c r="G449" s="44" t="n">
        <v>7</v>
      </c>
      <c r="H449" s="44" t="n">
        <v>2</v>
      </c>
      <c r="I449" s="44" t="n">
        <v>4</v>
      </c>
      <c r="J449" s="49" t="s">
        <v>602</v>
      </c>
      <c r="K449" s="1" t="n">
        <v>50</v>
      </c>
      <c r="L449" s="1" t="n">
        <v>94</v>
      </c>
      <c r="M449" s="1" t="n">
        <v>80</v>
      </c>
      <c r="N449" s="1" t="n">
        <v>85</v>
      </c>
      <c r="O449" s="20" t="n">
        <v>300</v>
      </c>
      <c r="P449" s="20" t="n">
        <v>300</v>
      </c>
      <c r="Q449" s="20" t="n">
        <v>300</v>
      </c>
      <c r="R449" s="46" t="n">
        <f aca="false">AVERAGE(O449:Q449)</f>
        <v>300</v>
      </c>
      <c r="S449" s="47" t="n">
        <v>0.552800829875519</v>
      </c>
      <c r="T449" s="48" t="n">
        <v>4.45</v>
      </c>
      <c r="U449" s="1" t="s">
        <v>205</v>
      </c>
      <c r="V449" s="1" t="s">
        <v>205</v>
      </c>
      <c r="W449" s="1" t="s">
        <v>205</v>
      </c>
    </row>
    <row r="450" customFormat="false" ht="13.8" hidden="false" customHeight="false" outlineLevel="0" collapsed="false">
      <c r="A450" s="1" t="s">
        <v>138</v>
      </c>
      <c r="B450" s="43" t="s">
        <v>589</v>
      </c>
      <c r="C450" s="1" t="s">
        <v>544</v>
      </c>
      <c r="D450" s="1" t="s">
        <v>140</v>
      </c>
      <c r="E450" s="1" t="s">
        <v>544</v>
      </c>
      <c r="F450" s="23" t="s">
        <v>20</v>
      </c>
      <c r="G450" s="44" t="n">
        <v>7</v>
      </c>
      <c r="H450" s="44" t="n">
        <v>3</v>
      </c>
      <c r="I450" s="44" t="n">
        <v>1</v>
      </c>
      <c r="J450" s="49" t="s">
        <v>603</v>
      </c>
      <c r="K450" s="1" t="n">
        <v>0</v>
      </c>
      <c r="L450" s="1" t="n">
        <v>15</v>
      </c>
      <c r="M450" s="1" t="n">
        <v>4</v>
      </c>
      <c r="N450" s="1" t="n">
        <v>9</v>
      </c>
      <c r="O450" s="20" t="n">
        <v>300</v>
      </c>
      <c r="P450" s="20" t="n">
        <v>300</v>
      </c>
      <c r="Q450" s="20" t="n">
        <v>300</v>
      </c>
      <c r="R450" s="46" t="n">
        <f aca="false">AVERAGE(O450:Q450)</f>
        <v>300</v>
      </c>
      <c r="S450" s="47" t="n">
        <v>0.581639004149378</v>
      </c>
      <c r="T450" s="48" t="n">
        <v>4.68</v>
      </c>
      <c r="U450" s="1" t="s">
        <v>205</v>
      </c>
      <c r="V450" s="1" t="s">
        <v>205</v>
      </c>
      <c r="W450" s="1" t="s">
        <v>205</v>
      </c>
    </row>
    <row r="451" customFormat="false" ht="13.8" hidden="false" customHeight="false" outlineLevel="0" collapsed="false">
      <c r="A451" s="1" t="s">
        <v>138</v>
      </c>
      <c r="B451" s="43" t="s">
        <v>589</v>
      </c>
      <c r="C451" s="1" t="s">
        <v>544</v>
      </c>
      <c r="D451" s="1" t="s">
        <v>140</v>
      </c>
      <c r="E451" s="1" t="s">
        <v>544</v>
      </c>
      <c r="F451" s="23" t="s">
        <v>20</v>
      </c>
      <c r="G451" s="44" t="n">
        <v>7</v>
      </c>
      <c r="H451" s="44" t="n">
        <v>3</v>
      </c>
      <c r="I451" s="44" t="n">
        <v>2</v>
      </c>
      <c r="J451" s="45" t="s">
        <v>546</v>
      </c>
      <c r="K451" s="1" t="n">
        <v>15</v>
      </c>
      <c r="L451" s="1" t="n">
        <v>30</v>
      </c>
      <c r="M451" s="1" t="n">
        <v>20</v>
      </c>
      <c r="N451" s="1" t="n">
        <v>25</v>
      </c>
      <c r="O451" s="20" t="n">
        <v>300</v>
      </c>
      <c r="P451" s="20" t="n">
        <v>300</v>
      </c>
      <c r="Q451" s="20" t="n">
        <v>300</v>
      </c>
      <c r="R451" s="46" t="n">
        <f aca="false">AVERAGE(O451:Q451)</f>
        <v>300</v>
      </c>
      <c r="S451" s="47" t="n">
        <v>0.641908713692946</v>
      </c>
      <c r="T451" s="48" t="n">
        <v>6.28</v>
      </c>
      <c r="U451" s="1" t="s">
        <v>205</v>
      </c>
      <c r="V451" s="1" t="s">
        <v>548</v>
      </c>
      <c r="W451" s="1" t="s">
        <v>205</v>
      </c>
    </row>
    <row r="452" customFormat="false" ht="13.8" hidden="false" customHeight="false" outlineLevel="0" collapsed="false">
      <c r="A452" s="1" t="s">
        <v>138</v>
      </c>
      <c r="B452" s="43" t="s">
        <v>589</v>
      </c>
      <c r="C452" s="1" t="s">
        <v>544</v>
      </c>
      <c r="D452" s="1" t="s">
        <v>140</v>
      </c>
      <c r="E452" s="1" t="s">
        <v>544</v>
      </c>
      <c r="F452" s="23" t="s">
        <v>20</v>
      </c>
      <c r="G452" s="44" t="n">
        <v>7</v>
      </c>
      <c r="H452" s="44" t="n">
        <v>3</v>
      </c>
      <c r="I452" s="44" t="n">
        <v>3</v>
      </c>
      <c r="J452" s="45" t="s">
        <v>604</v>
      </c>
      <c r="K452" s="1" t="n">
        <v>30</v>
      </c>
      <c r="L452" s="1" t="n">
        <v>50</v>
      </c>
      <c r="M452" s="1" t="n">
        <v>43</v>
      </c>
      <c r="N452" s="1" t="n">
        <v>48</v>
      </c>
      <c r="O452" s="20" t="n">
        <v>300</v>
      </c>
      <c r="P452" s="20" t="n">
        <v>300</v>
      </c>
      <c r="Q452" s="20" t="n">
        <v>300</v>
      </c>
      <c r="R452" s="46" t="n">
        <f aca="false">AVERAGE(O452:Q452)</f>
        <v>300</v>
      </c>
      <c r="S452" s="47" t="n">
        <v>0.441701244813278</v>
      </c>
      <c r="T452" s="48" t="n">
        <v>5.19</v>
      </c>
      <c r="U452" s="1" t="s">
        <v>205</v>
      </c>
      <c r="V452" s="1" t="s">
        <v>205</v>
      </c>
      <c r="W452" s="1" t="s">
        <v>205</v>
      </c>
    </row>
    <row r="453" customFormat="false" ht="13.8" hidden="false" customHeight="false" outlineLevel="0" collapsed="false">
      <c r="A453" s="1" t="s">
        <v>138</v>
      </c>
      <c r="B453" s="43" t="s">
        <v>589</v>
      </c>
      <c r="C453" s="1" t="s">
        <v>544</v>
      </c>
      <c r="D453" s="1" t="s">
        <v>140</v>
      </c>
      <c r="E453" s="1" t="s">
        <v>544</v>
      </c>
      <c r="F453" s="23" t="s">
        <v>20</v>
      </c>
      <c r="G453" s="44" t="n">
        <v>7</v>
      </c>
      <c r="H453" s="44" t="n">
        <v>3</v>
      </c>
      <c r="I453" s="44" t="n">
        <v>4</v>
      </c>
      <c r="J453" s="45" t="s">
        <v>586</v>
      </c>
      <c r="K453" s="1" t="n">
        <v>50</v>
      </c>
      <c r="L453" s="1" t="n">
        <v>100</v>
      </c>
      <c r="M453" s="1" t="n">
        <v>85</v>
      </c>
      <c r="N453" s="1" t="n">
        <v>90</v>
      </c>
      <c r="O453" s="20" t="n">
        <v>300</v>
      </c>
      <c r="P453" s="20" t="n">
        <v>300</v>
      </c>
      <c r="Q453" s="20" t="n">
        <v>300</v>
      </c>
      <c r="R453" s="46" t="n">
        <f aca="false">AVERAGE(O453:Q453)</f>
        <v>300</v>
      </c>
      <c r="S453" s="47" t="n">
        <v>0.587448132780083</v>
      </c>
      <c r="T453" s="48" t="n">
        <v>6.14</v>
      </c>
      <c r="U453" s="1" t="s">
        <v>205</v>
      </c>
      <c r="V453" s="1" t="s">
        <v>205</v>
      </c>
      <c r="W453" s="1" t="s">
        <v>205</v>
      </c>
    </row>
    <row r="454" customFormat="false" ht="13.8" hidden="false" customHeight="false" outlineLevel="0" collapsed="false">
      <c r="A454" s="1" t="s">
        <v>138</v>
      </c>
      <c r="B454" s="43" t="s">
        <v>589</v>
      </c>
      <c r="C454" s="1" t="s">
        <v>544</v>
      </c>
      <c r="D454" s="1" t="s">
        <v>140</v>
      </c>
      <c r="E454" s="1" t="s">
        <v>544</v>
      </c>
      <c r="F454" s="23" t="s">
        <v>20</v>
      </c>
      <c r="G454" s="44" t="n">
        <v>7</v>
      </c>
      <c r="H454" s="44" t="n">
        <v>3</v>
      </c>
      <c r="I454" s="44" t="n">
        <v>5</v>
      </c>
      <c r="J454" s="45" t="s">
        <v>559</v>
      </c>
      <c r="K454" s="1" t="n">
        <v>100</v>
      </c>
      <c r="L454" s="1" t="n">
        <v>181</v>
      </c>
      <c r="M454" s="1" t="n">
        <v>174</v>
      </c>
      <c r="N454" s="1" t="n">
        <v>179</v>
      </c>
      <c r="O454" s="20" t="n">
        <v>300</v>
      </c>
      <c r="P454" s="20" t="n">
        <v>300</v>
      </c>
      <c r="Q454" s="20" t="n">
        <v>300</v>
      </c>
      <c r="R454" s="46" t="n">
        <f aca="false">AVERAGE(O454:Q454)</f>
        <v>300</v>
      </c>
      <c r="S454" s="47" t="n">
        <v>0.583298755186722</v>
      </c>
      <c r="T454" s="48" t="n">
        <v>3.71</v>
      </c>
      <c r="U454" s="1" t="s">
        <v>205</v>
      </c>
      <c r="V454" s="1" t="s">
        <v>205</v>
      </c>
      <c r="W454" s="1" t="s">
        <v>205</v>
      </c>
    </row>
    <row r="455" customFormat="false" ht="13.8" hidden="false" customHeight="false" outlineLevel="0" collapsed="false">
      <c r="A455" s="1" t="s">
        <v>138</v>
      </c>
      <c r="B455" s="43" t="s">
        <v>589</v>
      </c>
      <c r="C455" s="1" t="s">
        <v>544</v>
      </c>
      <c r="D455" s="1" t="s">
        <v>140</v>
      </c>
      <c r="E455" s="1" t="s">
        <v>544</v>
      </c>
      <c r="F455" s="23" t="s">
        <v>20</v>
      </c>
      <c r="G455" s="44" t="n">
        <v>7</v>
      </c>
      <c r="H455" s="44" t="n">
        <v>4</v>
      </c>
      <c r="I455" s="44" t="n">
        <v>1</v>
      </c>
      <c r="J455" s="45" t="s">
        <v>596</v>
      </c>
      <c r="K455" s="1" t="n">
        <v>0</v>
      </c>
      <c r="L455" s="1" t="n">
        <v>15</v>
      </c>
      <c r="M455" s="1" t="n">
        <v>7</v>
      </c>
      <c r="N455" s="1" t="n">
        <v>12</v>
      </c>
      <c r="O455" s="20" t="n">
        <v>300</v>
      </c>
      <c r="P455" s="20" t="n">
        <v>300</v>
      </c>
      <c r="Q455" s="20" t="n">
        <v>300</v>
      </c>
      <c r="R455" s="46" t="n">
        <f aca="false">AVERAGE(O455:Q455)</f>
        <v>300</v>
      </c>
      <c r="S455" s="47" t="n">
        <v>0.648547717842324</v>
      </c>
      <c r="T455" s="48" t="n">
        <v>4.37</v>
      </c>
      <c r="U455" s="1" t="s">
        <v>205</v>
      </c>
      <c r="V455" s="1" t="s">
        <v>205</v>
      </c>
      <c r="W455" s="1" t="s">
        <v>205</v>
      </c>
    </row>
    <row r="456" customFormat="false" ht="13.8" hidden="false" customHeight="false" outlineLevel="0" collapsed="false">
      <c r="A456" s="1" t="s">
        <v>138</v>
      </c>
      <c r="B456" s="43" t="s">
        <v>589</v>
      </c>
      <c r="C456" s="1" t="s">
        <v>544</v>
      </c>
      <c r="D456" s="1" t="s">
        <v>140</v>
      </c>
      <c r="E456" s="1" t="s">
        <v>544</v>
      </c>
      <c r="F456" s="23" t="s">
        <v>20</v>
      </c>
      <c r="G456" s="44" t="n">
        <v>7</v>
      </c>
      <c r="H456" s="44" t="n">
        <v>4</v>
      </c>
      <c r="I456" s="44" t="n">
        <v>2</v>
      </c>
      <c r="J456" s="49" t="s">
        <v>546</v>
      </c>
      <c r="K456" s="1" t="n">
        <v>15</v>
      </c>
      <c r="L456" s="1" t="n">
        <v>30</v>
      </c>
      <c r="M456" s="1" t="n">
        <v>20</v>
      </c>
      <c r="N456" s="1" t="n">
        <v>25</v>
      </c>
      <c r="O456" s="20" t="n">
        <v>300</v>
      </c>
      <c r="P456" s="20" t="n">
        <v>300</v>
      </c>
      <c r="Q456" s="20" t="n">
        <v>300</v>
      </c>
      <c r="R456" s="46" t="n">
        <f aca="false">AVERAGE(O456:Q456)</f>
        <v>300</v>
      </c>
      <c r="S456" s="47" t="n">
        <v>0.689626556016597</v>
      </c>
      <c r="T456" s="48" t="n">
        <v>3.75</v>
      </c>
      <c r="U456" s="1" t="s">
        <v>205</v>
      </c>
      <c r="V456" s="1" t="s">
        <v>205</v>
      </c>
      <c r="W456" s="1" t="s">
        <v>205</v>
      </c>
    </row>
    <row r="457" customFormat="false" ht="13.8" hidden="false" customHeight="false" outlineLevel="0" collapsed="false">
      <c r="A457" s="1" t="s">
        <v>138</v>
      </c>
      <c r="B457" s="43" t="s">
        <v>589</v>
      </c>
      <c r="C457" s="1" t="s">
        <v>544</v>
      </c>
      <c r="D457" s="1" t="s">
        <v>140</v>
      </c>
      <c r="E457" s="1" t="s">
        <v>544</v>
      </c>
      <c r="F457" s="23" t="s">
        <v>20</v>
      </c>
      <c r="G457" s="44" t="n">
        <v>7</v>
      </c>
      <c r="H457" s="44" t="n">
        <v>4</v>
      </c>
      <c r="I457" s="44" t="n">
        <v>3</v>
      </c>
      <c r="J457" s="49" t="s">
        <v>605</v>
      </c>
      <c r="K457" s="1" t="n">
        <v>30</v>
      </c>
      <c r="L457" s="1" t="n">
        <v>50</v>
      </c>
      <c r="M457" s="1" t="n">
        <v>44</v>
      </c>
      <c r="N457" s="1" t="n">
        <v>49</v>
      </c>
      <c r="O457" s="20" t="n">
        <v>300</v>
      </c>
      <c r="P457" s="20" t="n">
        <v>300</v>
      </c>
      <c r="Q457" s="20" t="n">
        <v>300</v>
      </c>
      <c r="R457" s="46" t="n">
        <f aca="false">AVERAGE(O457:Q457)</f>
        <v>300</v>
      </c>
      <c r="S457" s="47" t="n">
        <v>0.589211618257261</v>
      </c>
      <c r="T457" s="48" t="n">
        <v>4.08</v>
      </c>
      <c r="U457" s="1" t="s">
        <v>205</v>
      </c>
      <c r="V457" s="1" t="s">
        <v>205</v>
      </c>
      <c r="W457" s="1" t="s">
        <v>205</v>
      </c>
    </row>
    <row r="458" customFormat="false" ht="13.8" hidden="false" customHeight="false" outlineLevel="0" collapsed="false">
      <c r="A458" s="1" t="s">
        <v>138</v>
      </c>
      <c r="B458" s="43" t="s">
        <v>589</v>
      </c>
      <c r="C458" s="1" t="s">
        <v>544</v>
      </c>
      <c r="D458" s="1" t="s">
        <v>140</v>
      </c>
      <c r="E458" s="1" t="s">
        <v>544</v>
      </c>
      <c r="F458" s="23" t="s">
        <v>20</v>
      </c>
      <c r="G458" s="44" t="n">
        <v>7</v>
      </c>
      <c r="H458" s="44" t="n">
        <v>4</v>
      </c>
      <c r="I458" s="44" t="n">
        <v>4</v>
      </c>
      <c r="J458" s="49" t="s">
        <v>570</v>
      </c>
      <c r="K458" s="1" t="n">
        <v>50</v>
      </c>
      <c r="L458" s="1" t="n">
        <v>100</v>
      </c>
      <c r="M458" s="1" t="n">
        <v>70</v>
      </c>
      <c r="N458" s="1" t="n">
        <v>75</v>
      </c>
      <c r="O458" s="20" t="n">
        <v>300</v>
      </c>
      <c r="P458" s="20" t="n">
        <v>300</v>
      </c>
      <c r="Q458" s="20" t="n">
        <v>300</v>
      </c>
      <c r="R458" s="46" t="n">
        <f aca="false">AVERAGE(O458:Q458)</f>
        <v>300</v>
      </c>
      <c r="S458" s="47" t="n">
        <v>0.804460580912863</v>
      </c>
      <c r="T458" s="48" t="n">
        <v>3.89</v>
      </c>
      <c r="U458" s="1" t="s">
        <v>205</v>
      </c>
      <c r="V458" s="1" t="s">
        <v>205</v>
      </c>
      <c r="W458" s="1" t="s">
        <v>205</v>
      </c>
    </row>
    <row r="459" s="52" customFormat="true" ht="13.8" hidden="false" customHeight="false" outlineLevel="0" collapsed="false">
      <c r="A459" s="1" t="s">
        <v>138</v>
      </c>
      <c r="B459" s="43" t="s">
        <v>589</v>
      </c>
      <c r="C459" s="1" t="s">
        <v>544</v>
      </c>
      <c r="D459" s="1" t="s">
        <v>140</v>
      </c>
      <c r="E459" s="1" t="s">
        <v>544</v>
      </c>
      <c r="F459" s="23" t="s">
        <v>20</v>
      </c>
      <c r="G459" s="44" t="n">
        <v>7</v>
      </c>
      <c r="H459" s="44" t="n">
        <v>4</v>
      </c>
      <c r="I459" s="44" t="n">
        <v>5</v>
      </c>
      <c r="J459" s="49" t="s">
        <v>606</v>
      </c>
      <c r="K459" s="1" t="n">
        <v>100</v>
      </c>
      <c r="L459" s="1" t="n">
        <v>186</v>
      </c>
      <c r="M459" s="1" t="n">
        <v>167</v>
      </c>
      <c r="N459" s="1" t="n">
        <v>172</v>
      </c>
      <c r="O459" s="20" t="n">
        <v>300</v>
      </c>
      <c r="P459" s="20" t="n">
        <v>300</v>
      </c>
      <c r="Q459" s="20" t="n">
        <v>300</v>
      </c>
      <c r="R459" s="46" t="n">
        <f aca="false">AVERAGE(O459:Q459)</f>
        <v>300</v>
      </c>
      <c r="S459" s="47" t="n">
        <v>0.580497925311203</v>
      </c>
      <c r="T459" s="48" t="n">
        <v>3.61</v>
      </c>
      <c r="U459" s="1" t="s">
        <v>205</v>
      </c>
      <c r="V459" s="1" t="s">
        <v>205</v>
      </c>
      <c r="W459" s="1" t="s">
        <v>205</v>
      </c>
      <c r="AMI459" s="0"/>
      <c r="AMJ459" s="0"/>
    </row>
    <row r="460" s="52" customFormat="true" ht="13.8" hidden="false" customHeight="false" outlineLevel="0" collapsed="false">
      <c r="A460" s="1" t="s">
        <v>138</v>
      </c>
      <c r="B460" s="43" t="s">
        <v>589</v>
      </c>
      <c r="C460" s="1" t="s">
        <v>544</v>
      </c>
      <c r="D460" s="1" t="s">
        <v>140</v>
      </c>
      <c r="E460" s="1" t="s">
        <v>544</v>
      </c>
      <c r="F460" s="23" t="s">
        <v>20</v>
      </c>
      <c r="G460" s="44" t="n">
        <v>7</v>
      </c>
      <c r="H460" s="44" t="n">
        <v>5</v>
      </c>
      <c r="I460" s="44" t="n">
        <v>1</v>
      </c>
      <c r="J460" s="45" t="s">
        <v>596</v>
      </c>
      <c r="K460" s="1" t="n">
        <v>0</v>
      </c>
      <c r="L460" s="1" t="n">
        <v>15</v>
      </c>
      <c r="M460" s="1" t="n">
        <v>7</v>
      </c>
      <c r="N460" s="1" t="n">
        <v>12</v>
      </c>
      <c r="O460" s="20" t="n">
        <v>240</v>
      </c>
      <c r="P460" s="20" t="n">
        <v>300</v>
      </c>
      <c r="Q460" s="20" t="n">
        <v>250</v>
      </c>
      <c r="R460" s="46" t="n">
        <f aca="false">AVERAGE(O460:Q460)</f>
        <v>263.333333333333</v>
      </c>
      <c r="S460" s="47" t="n">
        <v>0.810165975103734</v>
      </c>
      <c r="T460" s="48" t="n">
        <v>2.99</v>
      </c>
      <c r="U460" s="1" t="s">
        <v>205</v>
      </c>
      <c r="V460" s="1" t="s">
        <v>548</v>
      </c>
      <c r="W460" s="1" t="s">
        <v>205</v>
      </c>
      <c r="AMI460" s="0"/>
      <c r="AMJ460" s="0"/>
    </row>
    <row r="461" s="52" customFormat="true" ht="13.8" hidden="false" customHeight="false" outlineLevel="0" collapsed="false">
      <c r="A461" s="1" t="s">
        <v>138</v>
      </c>
      <c r="B461" s="43" t="s">
        <v>589</v>
      </c>
      <c r="C461" s="1" t="s">
        <v>544</v>
      </c>
      <c r="D461" s="1" t="s">
        <v>140</v>
      </c>
      <c r="E461" s="1" t="s">
        <v>544</v>
      </c>
      <c r="F461" s="23" t="s">
        <v>20</v>
      </c>
      <c r="G461" s="44" t="n">
        <v>7</v>
      </c>
      <c r="H461" s="44" t="n">
        <v>5</v>
      </c>
      <c r="I461" s="44" t="n">
        <v>2</v>
      </c>
      <c r="J461" s="49" t="s">
        <v>583</v>
      </c>
      <c r="K461" s="1" t="n">
        <v>15</v>
      </c>
      <c r="L461" s="1" t="n">
        <v>30</v>
      </c>
      <c r="M461" s="1" t="n">
        <v>22</v>
      </c>
      <c r="N461" s="1" t="n">
        <v>27</v>
      </c>
      <c r="O461" s="20" t="n">
        <v>240</v>
      </c>
      <c r="P461" s="20" t="n">
        <v>300</v>
      </c>
      <c r="Q461" s="20" t="n">
        <v>250</v>
      </c>
      <c r="R461" s="46" t="n">
        <f aca="false">AVERAGE(O461:Q461)</f>
        <v>263.333333333333</v>
      </c>
      <c r="S461" s="47" t="n">
        <v>0.816078838174274</v>
      </c>
      <c r="T461" s="48" t="n">
        <v>2.83</v>
      </c>
      <c r="U461" s="1" t="s">
        <v>205</v>
      </c>
      <c r="V461" s="1" t="s">
        <v>550</v>
      </c>
      <c r="W461" s="1" t="s">
        <v>205</v>
      </c>
      <c r="AMI461" s="0"/>
      <c r="AMJ461" s="0"/>
    </row>
    <row r="462" s="52" customFormat="true" ht="13.8" hidden="false" customHeight="false" outlineLevel="0" collapsed="false">
      <c r="A462" s="1" t="s">
        <v>138</v>
      </c>
      <c r="B462" s="43" t="s">
        <v>589</v>
      </c>
      <c r="C462" s="1" t="s">
        <v>544</v>
      </c>
      <c r="D462" s="1" t="s">
        <v>140</v>
      </c>
      <c r="E462" s="1" t="s">
        <v>544</v>
      </c>
      <c r="F462" s="23" t="s">
        <v>20</v>
      </c>
      <c r="G462" s="44" t="n">
        <v>7</v>
      </c>
      <c r="H462" s="44" t="n">
        <v>5</v>
      </c>
      <c r="I462" s="44" t="n">
        <v>3</v>
      </c>
      <c r="J462" s="49" t="s">
        <v>598</v>
      </c>
      <c r="K462" s="1" t="n">
        <v>30</v>
      </c>
      <c r="L462" s="1" t="n">
        <v>50</v>
      </c>
      <c r="M462" s="1" t="n">
        <v>38</v>
      </c>
      <c r="N462" s="1" t="n">
        <v>43</v>
      </c>
      <c r="O462" s="20" t="n">
        <v>240</v>
      </c>
      <c r="P462" s="20" t="n">
        <v>300</v>
      </c>
      <c r="Q462" s="20" t="n">
        <v>250</v>
      </c>
      <c r="R462" s="46" t="n">
        <f aca="false">AVERAGE(O462:Q462)</f>
        <v>263.333333333333</v>
      </c>
      <c r="S462" s="47" t="n">
        <v>0.903734439834025</v>
      </c>
      <c r="T462" s="48" t="n">
        <v>3.19</v>
      </c>
      <c r="U462" s="1" t="s">
        <v>205</v>
      </c>
      <c r="V462" s="1" t="s">
        <v>550</v>
      </c>
      <c r="W462" s="1" t="s">
        <v>205</v>
      </c>
      <c r="AMI462" s="0"/>
      <c r="AMJ462" s="0"/>
    </row>
    <row r="463" s="52" customFormat="true" ht="13.8" hidden="false" customHeight="false" outlineLevel="0" collapsed="false">
      <c r="A463" s="1" t="s">
        <v>138</v>
      </c>
      <c r="B463" s="43" t="s">
        <v>589</v>
      </c>
      <c r="C463" s="1" t="s">
        <v>544</v>
      </c>
      <c r="D463" s="1" t="s">
        <v>140</v>
      </c>
      <c r="E463" s="1" t="s">
        <v>544</v>
      </c>
      <c r="F463" s="23" t="s">
        <v>20</v>
      </c>
      <c r="G463" s="44" t="n">
        <v>7</v>
      </c>
      <c r="H463" s="44" t="n">
        <v>5</v>
      </c>
      <c r="I463" s="44" t="n">
        <v>4</v>
      </c>
      <c r="J463" s="49" t="s">
        <v>607</v>
      </c>
      <c r="K463" s="1" t="n">
        <v>50</v>
      </c>
      <c r="L463" s="1" t="n">
        <v>100</v>
      </c>
      <c r="M463" s="1" t="n">
        <v>86</v>
      </c>
      <c r="N463" s="1" t="n">
        <v>91</v>
      </c>
      <c r="O463" s="20" t="n">
        <v>240</v>
      </c>
      <c r="P463" s="20" t="n">
        <v>300</v>
      </c>
      <c r="Q463" s="20" t="n">
        <v>250</v>
      </c>
      <c r="R463" s="46" t="n">
        <f aca="false">AVERAGE(O463:Q463)</f>
        <v>263.333333333333</v>
      </c>
      <c r="S463" s="47" t="n">
        <v>0.622717842323651</v>
      </c>
      <c r="T463" s="48" t="n">
        <v>3.41</v>
      </c>
      <c r="U463" s="1" t="s">
        <v>205</v>
      </c>
      <c r="V463" s="1" t="s">
        <v>205</v>
      </c>
      <c r="W463" s="1" t="s">
        <v>205</v>
      </c>
      <c r="AMI463" s="0"/>
      <c r="AMJ463" s="0"/>
    </row>
    <row r="464" s="52" customFormat="true" ht="13.8" hidden="false" customHeight="false" outlineLevel="0" collapsed="false">
      <c r="A464" s="1" t="s">
        <v>138</v>
      </c>
      <c r="B464" s="43" t="s">
        <v>589</v>
      </c>
      <c r="C464" s="1" t="s">
        <v>544</v>
      </c>
      <c r="D464" s="1" t="s">
        <v>140</v>
      </c>
      <c r="E464" s="1" t="s">
        <v>544</v>
      </c>
      <c r="F464" s="23" t="s">
        <v>20</v>
      </c>
      <c r="G464" s="44" t="n">
        <v>7</v>
      </c>
      <c r="H464" s="44" t="n">
        <v>5</v>
      </c>
      <c r="I464" s="44" t="n">
        <v>5</v>
      </c>
      <c r="J464" s="45" t="s">
        <v>579</v>
      </c>
      <c r="K464" s="1" t="n">
        <v>100</v>
      </c>
      <c r="L464" s="1" t="n">
        <v>177</v>
      </c>
      <c r="M464" s="1" t="n">
        <v>160</v>
      </c>
      <c r="N464" s="1" t="n">
        <v>165</v>
      </c>
      <c r="O464" s="20" t="n">
        <v>240</v>
      </c>
      <c r="P464" s="20" t="n">
        <v>300</v>
      </c>
      <c r="Q464" s="20" t="n">
        <v>250</v>
      </c>
      <c r="R464" s="46" t="n">
        <f aca="false">AVERAGE(O464:Q464)</f>
        <v>263.333333333333</v>
      </c>
      <c r="S464" s="47" t="n">
        <v>0.617738589211618</v>
      </c>
      <c r="T464" s="48" t="n">
        <v>4.8</v>
      </c>
      <c r="U464" s="1" t="s">
        <v>205</v>
      </c>
      <c r="V464" s="1" t="s">
        <v>205</v>
      </c>
      <c r="W464" s="1" t="s">
        <v>205</v>
      </c>
      <c r="AMI464" s="0"/>
      <c r="AMJ464" s="0"/>
    </row>
    <row r="465" s="52" customFormat="true" ht="13.8" hidden="false" customHeight="false" outlineLevel="0" collapsed="false">
      <c r="A465" s="1" t="s">
        <v>138</v>
      </c>
      <c r="B465" s="43" t="s">
        <v>589</v>
      </c>
      <c r="C465" s="1" t="s">
        <v>544</v>
      </c>
      <c r="D465" s="1" t="s">
        <v>140</v>
      </c>
      <c r="E465" s="1" t="s">
        <v>544</v>
      </c>
      <c r="F465" s="23" t="s">
        <v>20</v>
      </c>
      <c r="G465" s="44" t="n">
        <v>7</v>
      </c>
      <c r="H465" s="44" t="n">
        <v>6</v>
      </c>
      <c r="I465" s="44" t="n">
        <v>1</v>
      </c>
      <c r="J465" s="45" t="s">
        <v>577</v>
      </c>
      <c r="K465" s="1" t="n">
        <v>0</v>
      </c>
      <c r="L465" s="1" t="n">
        <v>15</v>
      </c>
      <c r="M465" s="1" t="n">
        <v>8</v>
      </c>
      <c r="N465" s="1" t="n">
        <v>13</v>
      </c>
      <c r="O465" s="20" t="n">
        <v>71</v>
      </c>
      <c r="P465" s="20" t="n">
        <v>230</v>
      </c>
      <c r="Q465" s="20" t="n">
        <v>250</v>
      </c>
      <c r="R465" s="46" t="n">
        <f aca="false">AVERAGE(O465:Q465)</f>
        <v>183.666666666667</v>
      </c>
      <c r="S465" s="47" t="n">
        <v>1.05311203319502</v>
      </c>
      <c r="T465" s="48" t="n">
        <v>1.14</v>
      </c>
      <c r="U465" s="1" t="s">
        <v>205</v>
      </c>
      <c r="V465" s="1" t="s">
        <v>205</v>
      </c>
      <c r="W465" s="1" t="s">
        <v>608</v>
      </c>
      <c r="AMI465" s="0"/>
      <c r="AMJ465" s="0"/>
    </row>
    <row r="466" s="52" customFormat="true" ht="13.8" hidden="false" customHeight="false" outlineLevel="0" collapsed="false">
      <c r="A466" s="1" t="s">
        <v>138</v>
      </c>
      <c r="B466" s="43" t="s">
        <v>589</v>
      </c>
      <c r="C466" s="1" t="s">
        <v>544</v>
      </c>
      <c r="D466" s="1" t="s">
        <v>140</v>
      </c>
      <c r="E466" s="1" t="s">
        <v>544</v>
      </c>
      <c r="F466" s="23" t="s">
        <v>20</v>
      </c>
      <c r="G466" s="44" t="n">
        <v>7</v>
      </c>
      <c r="H466" s="44" t="n">
        <v>6</v>
      </c>
      <c r="I466" s="44" t="n">
        <v>2</v>
      </c>
      <c r="J466" s="49" t="s">
        <v>609</v>
      </c>
      <c r="K466" s="1" t="n">
        <v>15</v>
      </c>
      <c r="L466" s="1" t="n">
        <v>30</v>
      </c>
      <c r="M466" s="1" t="n">
        <v>15</v>
      </c>
      <c r="N466" s="1" t="n">
        <v>20</v>
      </c>
      <c r="O466" s="20" t="n">
        <v>71</v>
      </c>
      <c r="P466" s="20" t="n">
        <v>230</v>
      </c>
      <c r="Q466" s="20" t="n">
        <v>250</v>
      </c>
      <c r="R466" s="46" t="n">
        <f aca="false">AVERAGE(O466:Q466)</f>
        <v>183.666666666667</v>
      </c>
      <c r="S466" s="47" t="n">
        <v>0.987759336099585</v>
      </c>
      <c r="T466" s="48" t="n">
        <v>0.8</v>
      </c>
      <c r="U466" s="1" t="s">
        <v>205</v>
      </c>
      <c r="V466" s="1" t="s">
        <v>205</v>
      </c>
      <c r="W466" s="1" t="s">
        <v>608</v>
      </c>
      <c r="AMI466" s="0"/>
      <c r="AMJ466" s="0"/>
    </row>
    <row r="467" s="52" customFormat="true" ht="13.8" hidden="false" customHeight="false" outlineLevel="0" collapsed="false">
      <c r="A467" s="1" t="s">
        <v>138</v>
      </c>
      <c r="B467" s="43" t="s">
        <v>589</v>
      </c>
      <c r="C467" s="1" t="s">
        <v>544</v>
      </c>
      <c r="D467" s="1" t="s">
        <v>140</v>
      </c>
      <c r="E467" s="1" t="s">
        <v>544</v>
      </c>
      <c r="F467" s="23" t="s">
        <v>20</v>
      </c>
      <c r="G467" s="44" t="n">
        <v>7</v>
      </c>
      <c r="H467" s="44" t="n">
        <v>6</v>
      </c>
      <c r="I467" s="44" t="n">
        <v>3</v>
      </c>
      <c r="J467" s="49" t="s">
        <v>581</v>
      </c>
      <c r="K467" s="1" t="n">
        <v>30</v>
      </c>
      <c r="L467" s="1" t="n">
        <v>50</v>
      </c>
      <c r="M467" s="1" t="n">
        <v>37.5</v>
      </c>
      <c r="N467" s="1" t="n">
        <v>42.5</v>
      </c>
      <c r="O467" s="20" t="n">
        <v>71</v>
      </c>
      <c r="P467" s="20" t="n">
        <v>230</v>
      </c>
      <c r="Q467" s="20" t="n">
        <v>250</v>
      </c>
      <c r="R467" s="46" t="n">
        <f aca="false">AVERAGE(O467:Q467)</f>
        <v>183.666666666667</v>
      </c>
      <c r="S467" s="47" t="n">
        <v>1.12302904564315</v>
      </c>
      <c r="T467" s="48" t="n">
        <v>3.36</v>
      </c>
      <c r="U467" s="1" t="s">
        <v>205</v>
      </c>
      <c r="V467" s="1" t="s">
        <v>205</v>
      </c>
      <c r="W467" s="1" t="s">
        <v>608</v>
      </c>
      <c r="AMI467" s="0"/>
      <c r="AMJ467" s="0"/>
    </row>
    <row r="468" s="52" customFormat="true" ht="13.8" hidden="false" customHeight="false" outlineLevel="0" collapsed="false">
      <c r="A468" s="1" t="s">
        <v>138</v>
      </c>
      <c r="B468" s="43" t="s">
        <v>589</v>
      </c>
      <c r="C468" s="1" t="s">
        <v>544</v>
      </c>
      <c r="D468" s="1" t="s">
        <v>140</v>
      </c>
      <c r="E468" s="1" t="s">
        <v>544</v>
      </c>
      <c r="F468" s="23" t="s">
        <v>20</v>
      </c>
      <c r="G468" s="44" t="n">
        <v>7</v>
      </c>
      <c r="H468" s="44" t="n">
        <v>6</v>
      </c>
      <c r="I468" s="44" t="n">
        <v>4</v>
      </c>
      <c r="J468" s="49" t="s">
        <v>561</v>
      </c>
      <c r="K468" s="1" t="n">
        <v>50</v>
      </c>
      <c r="L468" s="1" t="n">
        <v>91</v>
      </c>
      <c r="M468" s="1" t="n">
        <v>75</v>
      </c>
      <c r="N468" s="1" t="n">
        <v>80</v>
      </c>
      <c r="O468" s="20" t="n">
        <v>71</v>
      </c>
      <c r="P468" s="20" t="n">
        <v>230</v>
      </c>
      <c r="Q468" s="20" t="n">
        <v>250</v>
      </c>
      <c r="R468" s="46" t="n">
        <f aca="false">AVERAGE(O468:Q468)</f>
        <v>183.666666666667</v>
      </c>
      <c r="S468" s="47" t="n">
        <v>1.07759336099585</v>
      </c>
      <c r="T468" s="48" t="n">
        <v>2.11</v>
      </c>
      <c r="U468" s="1" t="s">
        <v>205</v>
      </c>
      <c r="V468" s="1" t="s">
        <v>205</v>
      </c>
      <c r="W468" s="1" t="s">
        <v>608</v>
      </c>
      <c r="AMI468" s="0"/>
      <c r="AMJ468" s="0"/>
    </row>
    <row r="469" s="52" customFormat="true" ht="13.8" hidden="false" customHeight="false" outlineLevel="0" collapsed="false">
      <c r="A469" s="1" t="s">
        <v>138</v>
      </c>
      <c r="B469" s="43" t="s">
        <v>589</v>
      </c>
      <c r="C469" s="1" t="s">
        <v>544</v>
      </c>
      <c r="D469" s="1" t="s">
        <v>140</v>
      </c>
      <c r="E469" s="1" t="s">
        <v>544</v>
      </c>
      <c r="F469" s="23" t="s">
        <v>20</v>
      </c>
      <c r="G469" s="44" t="n">
        <v>8</v>
      </c>
      <c r="H469" s="44" t="n">
        <v>1</v>
      </c>
      <c r="I469" s="44" t="n">
        <v>1</v>
      </c>
      <c r="J469" s="45" t="s">
        <v>545</v>
      </c>
      <c r="K469" s="1" t="n">
        <v>0</v>
      </c>
      <c r="L469" s="1" t="n">
        <v>15</v>
      </c>
      <c r="M469" s="1" t="n">
        <v>5</v>
      </c>
      <c r="N469" s="1" t="n">
        <v>10</v>
      </c>
      <c r="O469" s="20" t="n">
        <v>300</v>
      </c>
      <c r="P469" s="20" t="n">
        <v>300</v>
      </c>
      <c r="Q469" s="20" t="n">
        <v>300</v>
      </c>
      <c r="R469" s="46" t="n">
        <f aca="false">AVERAGE(O469:Q469)</f>
        <v>300</v>
      </c>
      <c r="S469" s="47" t="n">
        <v>0.646369294605809</v>
      </c>
      <c r="T469" s="48" t="n">
        <v>5.01</v>
      </c>
      <c r="U469" s="1" t="s">
        <v>205</v>
      </c>
      <c r="V469" s="1" t="s">
        <v>205</v>
      </c>
      <c r="W469" s="1" t="s">
        <v>205</v>
      </c>
      <c r="AMI469" s="0"/>
      <c r="AMJ469" s="0"/>
    </row>
    <row r="470" s="52" customFormat="true" ht="13.8" hidden="false" customHeight="false" outlineLevel="0" collapsed="false">
      <c r="A470" s="1" t="s">
        <v>138</v>
      </c>
      <c r="B470" s="43" t="s">
        <v>589</v>
      </c>
      <c r="C470" s="1" t="s">
        <v>544</v>
      </c>
      <c r="D470" s="1" t="s">
        <v>140</v>
      </c>
      <c r="E470" s="1" t="s">
        <v>544</v>
      </c>
      <c r="F470" s="23" t="s">
        <v>20</v>
      </c>
      <c r="G470" s="44" t="n">
        <v>8</v>
      </c>
      <c r="H470" s="44" t="n">
        <v>1</v>
      </c>
      <c r="I470" s="44" t="n">
        <v>2</v>
      </c>
      <c r="J470" s="45" t="s">
        <v>610</v>
      </c>
      <c r="K470" s="1" t="n">
        <v>15</v>
      </c>
      <c r="L470" s="1" t="n">
        <v>30</v>
      </c>
      <c r="M470" s="1" t="n">
        <v>24</v>
      </c>
      <c r="N470" s="1" t="n">
        <v>29</v>
      </c>
      <c r="O470" s="20" t="n">
        <v>300</v>
      </c>
      <c r="P470" s="20" t="n">
        <v>300</v>
      </c>
      <c r="Q470" s="20" t="n">
        <v>300</v>
      </c>
      <c r="R470" s="46" t="n">
        <f aca="false">AVERAGE(O470:Q470)</f>
        <v>300</v>
      </c>
      <c r="S470" s="47" t="n">
        <v>0.634336099585062</v>
      </c>
      <c r="T470" s="48" t="n">
        <v>4.2</v>
      </c>
      <c r="U470" s="1" t="s">
        <v>205</v>
      </c>
      <c r="V470" s="1" t="s">
        <v>205</v>
      </c>
      <c r="W470" s="1" t="s">
        <v>205</v>
      </c>
      <c r="AMI470" s="0"/>
      <c r="AMJ470" s="0"/>
    </row>
    <row r="471" s="52" customFormat="true" ht="13.8" hidden="false" customHeight="false" outlineLevel="0" collapsed="false">
      <c r="A471" s="1" t="s">
        <v>138</v>
      </c>
      <c r="B471" s="43" t="s">
        <v>589</v>
      </c>
      <c r="C471" s="1" t="s">
        <v>544</v>
      </c>
      <c r="D471" s="1" t="s">
        <v>140</v>
      </c>
      <c r="E471" s="1" t="s">
        <v>544</v>
      </c>
      <c r="F471" s="23" t="s">
        <v>20</v>
      </c>
      <c r="G471" s="44" t="n">
        <v>8</v>
      </c>
      <c r="H471" s="44" t="n">
        <v>1</v>
      </c>
      <c r="I471" s="44" t="n">
        <v>3</v>
      </c>
      <c r="J471" s="45" t="s">
        <v>593</v>
      </c>
      <c r="K471" s="1" t="n">
        <v>30</v>
      </c>
      <c r="L471" s="1" t="n">
        <v>50</v>
      </c>
      <c r="M471" s="1" t="n">
        <v>41</v>
      </c>
      <c r="N471" s="1" t="n">
        <v>46</v>
      </c>
      <c r="O471" s="20" t="n">
        <v>300</v>
      </c>
      <c r="P471" s="20" t="n">
        <v>300</v>
      </c>
      <c r="Q471" s="20" t="n">
        <v>300</v>
      </c>
      <c r="R471" s="46" t="n">
        <f aca="false">AVERAGE(O471:Q471)</f>
        <v>300</v>
      </c>
      <c r="S471" s="47" t="n">
        <v>0.537759336099585</v>
      </c>
      <c r="T471" s="48" t="n">
        <v>4.9</v>
      </c>
      <c r="U471" s="1" t="s">
        <v>205</v>
      </c>
      <c r="V471" s="1" t="s">
        <v>205</v>
      </c>
      <c r="W471" s="1" t="s">
        <v>205</v>
      </c>
      <c r="AMI471" s="0"/>
      <c r="AMJ471" s="0"/>
    </row>
    <row r="472" s="52" customFormat="true" ht="13.8" hidden="false" customHeight="false" outlineLevel="0" collapsed="false">
      <c r="A472" s="1" t="s">
        <v>138</v>
      </c>
      <c r="B472" s="43" t="s">
        <v>589</v>
      </c>
      <c r="C472" s="1" t="s">
        <v>544</v>
      </c>
      <c r="D472" s="1" t="s">
        <v>140</v>
      </c>
      <c r="E472" s="1" t="s">
        <v>544</v>
      </c>
      <c r="F472" s="23" t="s">
        <v>20</v>
      </c>
      <c r="G472" s="44" t="n">
        <v>8</v>
      </c>
      <c r="H472" s="44" t="n">
        <v>1</v>
      </c>
      <c r="I472" s="44" t="n">
        <v>4</v>
      </c>
      <c r="J472" s="45" t="s">
        <v>611</v>
      </c>
      <c r="K472" s="1" t="n">
        <v>50</v>
      </c>
      <c r="L472" s="1" t="n">
        <v>100</v>
      </c>
      <c r="M472" s="1" t="n">
        <v>75.5</v>
      </c>
      <c r="N472" s="1" t="n">
        <v>79.5</v>
      </c>
      <c r="O472" s="20" t="n">
        <v>300</v>
      </c>
      <c r="P472" s="20" t="n">
        <v>300</v>
      </c>
      <c r="Q472" s="20" t="n">
        <v>300</v>
      </c>
      <c r="R472" s="46" t="n">
        <f aca="false">AVERAGE(O472:Q472)</f>
        <v>300</v>
      </c>
      <c r="S472" s="47" t="n">
        <v>0.705912863070539</v>
      </c>
      <c r="T472" s="48" t="n">
        <v>3.67</v>
      </c>
      <c r="U472" s="1" t="s">
        <v>205</v>
      </c>
      <c r="V472" s="1" t="s">
        <v>205</v>
      </c>
      <c r="W472" s="1" t="s">
        <v>205</v>
      </c>
      <c r="AMI472" s="0"/>
      <c r="AMJ472" s="0"/>
    </row>
    <row r="473" s="52" customFormat="true" ht="13.8" hidden="false" customHeight="false" outlineLevel="0" collapsed="false">
      <c r="A473" s="1" t="s">
        <v>138</v>
      </c>
      <c r="B473" s="43" t="s">
        <v>589</v>
      </c>
      <c r="C473" s="1" t="s">
        <v>544</v>
      </c>
      <c r="D473" s="1" t="s">
        <v>140</v>
      </c>
      <c r="E473" s="1" t="s">
        <v>544</v>
      </c>
      <c r="F473" s="23" t="s">
        <v>20</v>
      </c>
      <c r="G473" s="44" t="n">
        <v>8</v>
      </c>
      <c r="H473" s="44" t="n">
        <v>2</v>
      </c>
      <c r="I473" s="44" t="n">
        <v>1</v>
      </c>
      <c r="J473" s="45" t="s">
        <v>596</v>
      </c>
      <c r="K473" s="1" t="n">
        <v>0</v>
      </c>
      <c r="L473" s="1" t="n">
        <v>15</v>
      </c>
      <c r="M473" s="1" t="n">
        <v>7</v>
      </c>
      <c r="N473" s="1" t="n">
        <v>12</v>
      </c>
      <c r="O473" s="20" t="n">
        <v>300</v>
      </c>
      <c r="P473" s="20" t="n">
        <v>300</v>
      </c>
      <c r="Q473" s="20" t="n">
        <v>300</v>
      </c>
      <c r="R473" s="46" t="n">
        <f aca="false">AVERAGE(O473:Q473)</f>
        <v>300</v>
      </c>
      <c r="S473" s="47" t="n">
        <v>0.467738589211618</v>
      </c>
      <c r="T473" s="48" t="n">
        <v>6.43</v>
      </c>
      <c r="U473" s="1" t="s">
        <v>205</v>
      </c>
      <c r="V473" s="1" t="s">
        <v>205</v>
      </c>
      <c r="W473" s="1" t="s">
        <v>205</v>
      </c>
      <c r="AMI473" s="0"/>
      <c r="AMJ473" s="0"/>
    </row>
    <row r="474" s="52" customFormat="true" ht="13.8" hidden="false" customHeight="false" outlineLevel="0" collapsed="false">
      <c r="A474" s="1" t="s">
        <v>138</v>
      </c>
      <c r="B474" s="43" t="s">
        <v>589</v>
      </c>
      <c r="C474" s="1" t="s">
        <v>544</v>
      </c>
      <c r="D474" s="1" t="s">
        <v>140</v>
      </c>
      <c r="E474" s="1" t="s">
        <v>544</v>
      </c>
      <c r="F474" s="23" t="s">
        <v>20</v>
      </c>
      <c r="G474" s="44" t="n">
        <v>8</v>
      </c>
      <c r="H474" s="44" t="n">
        <v>2</v>
      </c>
      <c r="I474" s="44" t="n">
        <v>2</v>
      </c>
      <c r="J474" s="45" t="s">
        <v>612</v>
      </c>
      <c r="K474" s="1" t="n">
        <v>15</v>
      </c>
      <c r="L474" s="1" t="n">
        <v>30</v>
      </c>
      <c r="M474" s="1" t="n">
        <v>18</v>
      </c>
      <c r="N474" s="1" t="n">
        <v>23</v>
      </c>
      <c r="O474" s="20" t="n">
        <v>300</v>
      </c>
      <c r="P474" s="20" t="n">
        <v>300</v>
      </c>
      <c r="Q474" s="20" t="n">
        <v>300</v>
      </c>
      <c r="R474" s="46" t="n">
        <f aca="false">AVERAGE(O474:Q474)</f>
        <v>300</v>
      </c>
      <c r="S474" s="47" t="n">
        <v>0.466804979253112</v>
      </c>
      <c r="T474" s="48" t="n">
        <v>6.3</v>
      </c>
      <c r="U474" s="1" t="s">
        <v>205</v>
      </c>
      <c r="V474" s="1" t="s">
        <v>205</v>
      </c>
      <c r="W474" s="1" t="s">
        <v>205</v>
      </c>
      <c r="AMI474" s="0"/>
      <c r="AMJ474" s="0"/>
    </row>
    <row r="475" s="52" customFormat="true" ht="13.8" hidden="false" customHeight="false" outlineLevel="0" collapsed="false">
      <c r="A475" s="1" t="s">
        <v>138</v>
      </c>
      <c r="B475" s="43" t="s">
        <v>589</v>
      </c>
      <c r="C475" s="1" t="s">
        <v>544</v>
      </c>
      <c r="D475" s="1" t="s">
        <v>140</v>
      </c>
      <c r="E475" s="1" t="s">
        <v>544</v>
      </c>
      <c r="F475" s="23" t="s">
        <v>20</v>
      </c>
      <c r="G475" s="44" t="n">
        <v>8</v>
      </c>
      <c r="H475" s="44" t="n">
        <v>2</v>
      </c>
      <c r="I475" s="44" t="n">
        <v>3</v>
      </c>
      <c r="J475" s="45" t="s">
        <v>563</v>
      </c>
      <c r="K475" s="1" t="n">
        <v>30</v>
      </c>
      <c r="L475" s="1" t="n">
        <v>50</v>
      </c>
      <c r="M475" s="1" t="n">
        <v>35</v>
      </c>
      <c r="N475" s="1" t="n">
        <v>40</v>
      </c>
      <c r="O475" s="20" t="n">
        <v>300</v>
      </c>
      <c r="P475" s="20" t="n">
        <v>300</v>
      </c>
      <c r="Q475" s="20" t="n">
        <v>300</v>
      </c>
      <c r="R475" s="46" t="n">
        <f aca="false">AVERAGE(O475:Q475)</f>
        <v>300</v>
      </c>
      <c r="S475" s="47" t="n">
        <v>0.646680497925311</v>
      </c>
      <c r="T475" s="48" t="n">
        <v>3.95</v>
      </c>
      <c r="U475" s="1" t="s">
        <v>205</v>
      </c>
      <c r="V475" s="1" t="s">
        <v>205</v>
      </c>
      <c r="W475" s="1" t="s">
        <v>205</v>
      </c>
      <c r="AMI475" s="0"/>
      <c r="AMJ475" s="0"/>
    </row>
    <row r="476" s="52" customFormat="true" ht="13.8" hidden="false" customHeight="false" outlineLevel="0" collapsed="false">
      <c r="A476" s="1" t="s">
        <v>138</v>
      </c>
      <c r="B476" s="43" t="s">
        <v>589</v>
      </c>
      <c r="C476" s="1" t="s">
        <v>544</v>
      </c>
      <c r="D476" s="1" t="s">
        <v>140</v>
      </c>
      <c r="E476" s="1" t="s">
        <v>544</v>
      </c>
      <c r="F476" s="23" t="s">
        <v>20</v>
      </c>
      <c r="G476" s="44" t="n">
        <v>8</v>
      </c>
      <c r="H476" s="44" t="n">
        <v>2</v>
      </c>
      <c r="I476" s="44" t="n">
        <v>4</v>
      </c>
      <c r="J476" s="45" t="s">
        <v>549</v>
      </c>
      <c r="K476" s="1" t="n">
        <v>50</v>
      </c>
      <c r="L476" s="1" t="n">
        <v>100</v>
      </c>
      <c r="M476" s="1" t="n">
        <v>72.5</v>
      </c>
      <c r="N476" s="1" t="n">
        <v>77.5</v>
      </c>
      <c r="O476" s="20" t="n">
        <v>300</v>
      </c>
      <c r="P476" s="20" t="n">
        <v>300</v>
      </c>
      <c r="Q476" s="20" t="n">
        <v>300</v>
      </c>
      <c r="R476" s="46" t="n">
        <f aca="false">AVERAGE(O476:Q476)</f>
        <v>300</v>
      </c>
      <c r="S476" s="47" t="n">
        <v>0.531327800829876</v>
      </c>
      <c r="T476" s="48" t="n">
        <v>3.74</v>
      </c>
      <c r="U476" s="1" t="s">
        <v>205</v>
      </c>
      <c r="V476" s="1" t="s">
        <v>205</v>
      </c>
      <c r="W476" s="1" t="s">
        <v>205</v>
      </c>
      <c r="AMI476" s="0"/>
      <c r="AMJ476" s="0"/>
    </row>
    <row r="477" s="52" customFormat="true" ht="13.8" hidden="false" customHeight="false" outlineLevel="0" collapsed="false">
      <c r="A477" s="1" t="s">
        <v>138</v>
      </c>
      <c r="B477" s="43" t="s">
        <v>589</v>
      </c>
      <c r="C477" s="1" t="s">
        <v>544</v>
      </c>
      <c r="D477" s="1" t="s">
        <v>140</v>
      </c>
      <c r="E477" s="1" t="s">
        <v>544</v>
      </c>
      <c r="F477" s="23" t="s">
        <v>20</v>
      </c>
      <c r="G477" s="44" t="n">
        <v>8</v>
      </c>
      <c r="H477" s="44" t="n">
        <v>2</v>
      </c>
      <c r="I477" s="44" t="n">
        <v>5</v>
      </c>
      <c r="J477" s="45" t="s">
        <v>567</v>
      </c>
      <c r="K477" s="1" t="n">
        <v>100</v>
      </c>
      <c r="L477" s="1" t="n">
        <v>163</v>
      </c>
      <c r="M477" s="1" t="n">
        <v>110</v>
      </c>
      <c r="N477" s="1" t="n">
        <v>115</v>
      </c>
      <c r="O477" s="20" t="n">
        <v>300</v>
      </c>
      <c r="P477" s="20" t="n">
        <v>300</v>
      </c>
      <c r="Q477" s="20" t="n">
        <v>300</v>
      </c>
      <c r="R477" s="46" t="n">
        <f aca="false">AVERAGE(O477:Q477)</f>
        <v>300</v>
      </c>
      <c r="S477" s="47" t="n">
        <v>0.706535269709543</v>
      </c>
      <c r="T477" s="48" t="n">
        <v>3.31</v>
      </c>
      <c r="U477" s="1" t="s">
        <v>205</v>
      </c>
      <c r="V477" s="1" t="s">
        <v>205</v>
      </c>
      <c r="W477" s="1" t="s">
        <v>205</v>
      </c>
      <c r="AMI477" s="0"/>
      <c r="AMJ477" s="0"/>
    </row>
    <row r="478" s="52" customFormat="true" ht="13.8" hidden="false" customHeight="false" outlineLevel="0" collapsed="false">
      <c r="A478" s="1" t="s">
        <v>138</v>
      </c>
      <c r="B478" s="43" t="s">
        <v>589</v>
      </c>
      <c r="C478" s="1" t="s">
        <v>544</v>
      </c>
      <c r="D478" s="1" t="s">
        <v>140</v>
      </c>
      <c r="E478" s="1" t="s">
        <v>544</v>
      </c>
      <c r="F478" s="23" t="s">
        <v>20</v>
      </c>
      <c r="G478" s="44" t="n">
        <v>8</v>
      </c>
      <c r="H478" s="44" t="n">
        <v>3</v>
      </c>
      <c r="I478" s="44" t="n">
        <v>1</v>
      </c>
      <c r="J478" s="49" t="s">
        <v>572</v>
      </c>
      <c r="K478" s="1" t="n">
        <v>0</v>
      </c>
      <c r="L478" s="1" t="n">
        <v>15</v>
      </c>
      <c r="M478" s="1" t="n">
        <v>7.5</v>
      </c>
      <c r="N478" s="1" t="n">
        <v>12.5</v>
      </c>
      <c r="O478" s="20" t="n">
        <v>300</v>
      </c>
      <c r="P478" s="20" t="n">
        <v>300</v>
      </c>
      <c r="Q478" s="20" t="n">
        <v>300</v>
      </c>
      <c r="R478" s="46" t="n">
        <f aca="false">AVERAGE(O478:Q478)</f>
        <v>300</v>
      </c>
      <c r="S478" s="47" t="n">
        <v>0.498236514522822</v>
      </c>
      <c r="T478" s="48" t="n">
        <v>5.01</v>
      </c>
      <c r="U478" s="1" t="s">
        <v>205</v>
      </c>
      <c r="V478" s="1" t="s">
        <v>205</v>
      </c>
      <c r="W478" s="1" t="s">
        <v>205</v>
      </c>
      <c r="AMI478" s="0"/>
      <c r="AMJ478" s="0"/>
    </row>
    <row r="479" s="52" customFormat="true" ht="13.8" hidden="false" customHeight="false" outlineLevel="0" collapsed="false">
      <c r="A479" s="1" t="s">
        <v>138</v>
      </c>
      <c r="B479" s="43" t="s">
        <v>589</v>
      </c>
      <c r="C479" s="1" t="s">
        <v>544</v>
      </c>
      <c r="D479" s="1" t="s">
        <v>140</v>
      </c>
      <c r="E479" s="1" t="s">
        <v>544</v>
      </c>
      <c r="F479" s="23" t="s">
        <v>20</v>
      </c>
      <c r="G479" s="44" t="n">
        <v>8</v>
      </c>
      <c r="H479" s="44" t="n">
        <v>3</v>
      </c>
      <c r="I479" s="44" t="n">
        <v>2</v>
      </c>
      <c r="J479" s="49" t="s">
        <v>573</v>
      </c>
      <c r="K479" s="1" t="n">
        <v>15</v>
      </c>
      <c r="L479" s="1" t="n">
        <v>30</v>
      </c>
      <c r="M479" s="1" t="n">
        <v>23</v>
      </c>
      <c r="N479" s="1" t="n">
        <v>28</v>
      </c>
      <c r="O479" s="20" t="n">
        <v>300</v>
      </c>
      <c r="P479" s="20" t="n">
        <v>300</v>
      </c>
      <c r="Q479" s="20" t="n">
        <v>300</v>
      </c>
      <c r="R479" s="46" t="n">
        <f aca="false">AVERAGE(O479:Q479)</f>
        <v>300</v>
      </c>
      <c r="S479" s="47" t="n">
        <v>0.522614107883817</v>
      </c>
      <c r="T479" s="48" t="n">
        <v>4.91</v>
      </c>
      <c r="U479" s="1" t="s">
        <v>205</v>
      </c>
      <c r="V479" s="1" t="s">
        <v>205</v>
      </c>
      <c r="W479" s="1" t="s">
        <v>205</v>
      </c>
      <c r="AMI479" s="0"/>
      <c r="AMJ479" s="0"/>
    </row>
    <row r="480" s="52" customFormat="true" ht="13.8" hidden="false" customHeight="false" outlineLevel="0" collapsed="false">
      <c r="A480" s="1" t="s">
        <v>138</v>
      </c>
      <c r="B480" s="43" t="s">
        <v>589</v>
      </c>
      <c r="C480" s="1" t="s">
        <v>544</v>
      </c>
      <c r="D480" s="1" t="s">
        <v>140</v>
      </c>
      <c r="E480" s="1" t="s">
        <v>544</v>
      </c>
      <c r="F480" s="23" t="s">
        <v>20</v>
      </c>
      <c r="G480" s="44" t="n">
        <v>8</v>
      </c>
      <c r="H480" s="44" t="n">
        <v>3</v>
      </c>
      <c r="I480" s="44" t="n">
        <v>3</v>
      </c>
      <c r="J480" s="49" t="s">
        <v>604</v>
      </c>
      <c r="K480" s="1" t="n">
        <v>30</v>
      </c>
      <c r="L480" s="1" t="n">
        <v>50</v>
      </c>
      <c r="M480" s="1" t="n">
        <v>43</v>
      </c>
      <c r="N480" s="1" t="n">
        <v>48</v>
      </c>
      <c r="O480" s="20" t="n">
        <v>300</v>
      </c>
      <c r="P480" s="20" t="n">
        <v>300</v>
      </c>
      <c r="Q480" s="20" t="n">
        <v>300</v>
      </c>
      <c r="R480" s="46" t="n">
        <f aca="false">AVERAGE(O480:Q480)</f>
        <v>300</v>
      </c>
      <c r="S480" s="47" t="n">
        <v>0.618360995850622</v>
      </c>
      <c r="T480" s="48" t="n">
        <v>4.5</v>
      </c>
      <c r="U480" s="1" t="s">
        <v>205</v>
      </c>
      <c r="V480" s="1" t="s">
        <v>205</v>
      </c>
      <c r="W480" s="1" t="s">
        <v>205</v>
      </c>
      <c r="AMI480" s="0"/>
      <c r="AMJ480" s="0"/>
    </row>
    <row r="481" s="52" customFormat="true" ht="13.8" hidden="false" customHeight="false" outlineLevel="0" collapsed="false">
      <c r="A481" s="1" t="s">
        <v>138</v>
      </c>
      <c r="B481" s="43" t="s">
        <v>589</v>
      </c>
      <c r="C481" s="1" t="s">
        <v>544</v>
      </c>
      <c r="D481" s="1" t="s">
        <v>140</v>
      </c>
      <c r="E481" s="1" t="s">
        <v>544</v>
      </c>
      <c r="F481" s="23" t="s">
        <v>20</v>
      </c>
      <c r="G481" s="44" t="n">
        <v>8</v>
      </c>
      <c r="H481" s="44" t="n">
        <v>3</v>
      </c>
      <c r="I481" s="44" t="n">
        <v>4</v>
      </c>
      <c r="J481" s="49" t="s">
        <v>549</v>
      </c>
      <c r="K481" s="1" t="n">
        <v>50</v>
      </c>
      <c r="L481" s="1" t="n">
        <v>100</v>
      </c>
      <c r="M481" s="1" t="n">
        <v>72.5</v>
      </c>
      <c r="N481" s="1" t="n">
        <v>77.5</v>
      </c>
      <c r="O481" s="20" t="n">
        <v>300</v>
      </c>
      <c r="P481" s="20" t="n">
        <v>300</v>
      </c>
      <c r="Q481" s="20" t="n">
        <v>300</v>
      </c>
      <c r="R481" s="46" t="n">
        <f aca="false">AVERAGE(O481:Q481)</f>
        <v>300</v>
      </c>
      <c r="S481" s="47" t="n">
        <v>0.590560165975104</v>
      </c>
      <c r="T481" s="48" t="n">
        <v>3.09</v>
      </c>
      <c r="U481" s="1" t="s">
        <v>205</v>
      </c>
      <c r="V481" s="1" t="s">
        <v>205</v>
      </c>
      <c r="W481" s="1" t="s">
        <v>205</v>
      </c>
      <c r="AMI481" s="0"/>
      <c r="AMJ481" s="0"/>
    </row>
    <row r="482" s="52" customFormat="true" ht="13.8" hidden="false" customHeight="false" outlineLevel="0" collapsed="false">
      <c r="A482" s="1" t="s">
        <v>138</v>
      </c>
      <c r="B482" s="43" t="s">
        <v>589</v>
      </c>
      <c r="C482" s="1" t="s">
        <v>544</v>
      </c>
      <c r="D482" s="1" t="s">
        <v>140</v>
      </c>
      <c r="E482" s="1" t="s">
        <v>544</v>
      </c>
      <c r="F482" s="23" t="s">
        <v>20</v>
      </c>
      <c r="G482" s="44" t="n">
        <v>8</v>
      </c>
      <c r="H482" s="44" t="n">
        <v>3</v>
      </c>
      <c r="I482" s="44" t="n">
        <v>5</v>
      </c>
      <c r="J482" s="45" t="s">
        <v>613</v>
      </c>
      <c r="K482" s="1" t="n">
        <v>100</v>
      </c>
      <c r="L482" s="1" t="n">
        <v>167</v>
      </c>
      <c r="M482" s="1" t="n">
        <v>130</v>
      </c>
      <c r="N482" s="1" t="n">
        <v>135</v>
      </c>
      <c r="O482" s="20" t="n">
        <v>300</v>
      </c>
      <c r="P482" s="20" t="n">
        <v>300</v>
      </c>
      <c r="Q482" s="20" t="n">
        <v>300</v>
      </c>
      <c r="R482" s="46" t="n">
        <f aca="false">AVERAGE(O482:Q482)</f>
        <v>300</v>
      </c>
      <c r="S482" s="47" t="n">
        <v>0.660788381742738</v>
      </c>
      <c r="T482" s="48" t="n">
        <v>3.12</v>
      </c>
      <c r="U482" s="1" t="s">
        <v>205</v>
      </c>
      <c r="V482" s="1" t="s">
        <v>205</v>
      </c>
      <c r="W482" s="1" t="s">
        <v>205</v>
      </c>
      <c r="AMI482" s="0"/>
      <c r="AMJ482" s="0"/>
    </row>
    <row r="483" s="52" customFormat="true" ht="13.8" hidden="false" customHeight="false" outlineLevel="0" collapsed="false">
      <c r="A483" s="1" t="s">
        <v>138</v>
      </c>
      <c r="B483" s="43" t="s">
        <v>589</v>
      </c>
      <c r="C483" s="1" t="s">
        <v>544</v>
      </c>
      <c r="D483" s="1" t="s">
        <v>140</v>
      </c>
      <c r="E483" s="1" t="s">
        <v>544</v>
      </c>
      <c r="F483" s="23" t="s">
        <v>20</v>
      </c>
      <c r="G483" s="44" t="n">
        <v>8</v>
      </c>
      <c r="H483" s="44" t="n">
        <v>4</v>
      </c>
      <c r="I483" s="44" t="n">
        <v>1</v>
      </c>
      <c r="J483" s="45" t="s">
        <v>545</v>
      </c>
      <c r="K483" s="1" t="n">
        <v>0</v>
      </c>
      <c r="L483" s="1" t="n">
        <v>15</v>
      </c>
      <c r="M483" s="1" t="n">
        <v>5</v>
      </c>
      <c r="N483" s="1" t="n">
        <v>10</v>
      </c>
      <c r="O483" s="20" t="n">
        <v>300</v>
      </c>
      <c r="P483" s="20" t="n">
        <v>300</v>
      </c>
      <c r="Q483" s="20" t="n">
        <v>300</v>
      </c>
      <c r="R483" s="46" t="n">
        <f aca="false">AVERAGE(O483:Q483)</f>
        <v>300</v>
      </c>
      <c r="S483" s="47" t="n">
        <v>0.63402489626556</v>
      </c>
      <c r="T483" s="48" t="n">
        <v>4.81</v>
      </c>
      <c r="U483" s="1" t="s">
        <v>205</v>
      </c>
      <c r="V483" s="1" t="s">
        <v>205</v>
      </c>
      <c r="W483" s="1" t="s">
        <v>205</v>
      </c>
      <c r="AMI483" s="0"/>
      <c r="AMJ483" s="0"/>
    </row>
    <row r="484" s="52" customFormat="true" ht="13.8" hidden="false" customHeight="false" outlineLevel="0" collapsed="false">
      <c r="A484" s="1" t="s">
        <v>138</v>
      </c>
      <c r="B484" s="43" t="s">
        <v>589</v>
      </c>
      <c r="C484" s="1" t="s">
        <v>544</v>
      </c>
      <c r="D484" s="1" t="s">
        <v>140</v>
      </c>
      <c r="E484" s="1" t="s">
        <v>544</v>
      </c>
      <c r="F484" s="23" t="s">
        <v>20</v>
      </c>
      <c r="G484" s="44" t="n">
        <v>8</v>
      </c>
      <c r="H484" s="44" t="n">
        <v>4</v>
      </c>
      <c r="I484" s="44" t="n">
        <v>2</v>
      </c>
      <c r="J484" s="49" t="s">
        <v>610</v>
      </c>
      <c r="K484" s="1" t="n">
        <v>15</v>
      </c>
      <c r="L484" s="1" t="n">
        <v>30</v>
      </c>
      <c r="M484" s="1" t="n">
        <v>24</v>
      </c>
      <c r="N484" s="1" t="n">
        <v>29</v>
      </c>
      <c r="O484" s="20" t="n">
        <v>300</v>
      </c>
      <c r="P484" s="20" t="n">
        <v>300</v>
      </c>
      <c r="Q484" s="20" t="n">
        <v>300</v>
      </c>
      <c r="R484" s="46" t="n">
        <f aca="false">AVERAGE(O484:Q484)</f>
        <v>300</v>
      </c>
      <c r="S484" s="47" t="n">
        <v>0.609128630705394</v>
      </c>
      <c r="T484" s="48" t="n">
        <v>4.95</v>
      </c>
      <c r="U484" s="1" t="s">
        <v>205</v>
      </c>
      <c r="V484" s="1" t="s">
        <v>205</v>
      </c>
      <c r="W484" s="1" t="s">
        <v>205</v>
      </c>
      <c r="AMI484" s="0"/>
      <c r="AMJ484" s="0"/>
    </row>
    <row r="485" s="52" customFormat="true" ht="13.8" hidden="false" customHeight="false" outlineLevel="0" collapsed="false">
      <c r="A485" s="1" t="s">
        <v>138</v>
      </c>
      <c r="B485" s="43" t="s">
        <v>589</v>
      </c>
      <c r="C485" s="1" t="s">
        <v>544</v>
      </c>
      <c r="D485" s="1" t="s">
        <v>140</v>
      </c>
      <c r="E485" s="1" t="s">
        <v>544</v>
      </c>
      <c r="F485" s="23" t="s">
        <v>20</v>
      </c>
      <c r="G485" s="44" t="n">
        <v>8</v>
      </c>
      <c r="H485" s="44" t="n">
        <v>4</v>
      </c>
      <c r="I485" s="44" t="n">
        <v>3</v>
      </c>
      <c r="J485" s="49" t="s">
        <v>593</v>
      </c>
      <c r="K485" s="1" t="n">
        <v>30</v>
      </c>
      <c r="L485" s="1" t="n">
        <v>50</v>
      </c>
      <c r="M485" s="1" t="n">
        <v>41</v>
      </c>
      <c r="N485" s="1" t="n">
        <v>46</v>
      </c>
      <c r="O485" s="20" t="n">
        <v>300</v>
      </c>
      <c r="P485" s="20" t="n">
        <v>300</v>
      </c>
      <c r="Q485" s="20" t="n">
        <v>300</v>
      </c>
      <c r="R485" s="46" t="n">
        <f aca="false">AVERAGE(O485:Q485)</f>
        <v>300</v>
      </c>
      <c r="S485" s="47" t="n">
        <v>0.669502074688797</v>
      </c>
      <c r="T485" s="48" t="n">
        <v>4.35</v>
      </c>
      <c r="U485" s="1" t="s">
        <v>205</v>
      </c>
      <c r="V485" s="1" t="s">
        <v>205</v>
      </c>
      <c r="W485" s="1" t="s">
        <v>205</v>
      </c>
      <c r="AMI485" s="0"/>
      <c r="AMJ485" s="0"/>
    </row>
    <row r="486" s="52" customFormat="true" ht="13.8" hidden="false" customHeight="false" outlineLevel="0" collapsed="false">
      <c r="A486" s="1" t="s">
        <v>138</v>
      </c>
      <c r="B486" s="43" t="s">
        <v>589</v>
      </c>
      <c r="C486" s="1" t="s">
        <v>544</v>
      </c>
      <c r="D486" s="1" t="s">
        <v>140</v>
      </c>
      <c r="E486" s="1" t="s">
        <v>544</v>
      </c>
      <c r="F486" s="23" t="s">
        <v>20</v>
      </c>
      <c r="G486" s="44" t="n">
        <v>8</v>
      </c>
      <c r="H486" s="44" t="n">
        <v>4</v>
      </c>
      <c r="I486" s="44" t="n">
        <v>4</v>
      </c>
      <c r="J486" s="49" t="s">
        <v>549</v>
      </c>
      <c r="K486" s="1" t="n">
        <v>50</v>
      </c>
      <c r="L486" s="1" t="n">
        <v>100</v>
      </c>
      <c r="M486" s="1" t="n">
        <v>72.5</v>
      </c>
      <c r="N486" s="1" t="n">
        <v>77.5</v>
      </c>
      <c r="O486" s="20" t="n">
        <v>300</v>
      </c>
      <c r="P486" s="20" t="n">
        <v>300</v>
      </c>
      <c r="Q486" s="20" t="n">
        <v>300</v>
      </c>
      <c r="R486" s="46" t="n">
        <f aca="false">AVERAGE(O486:Q486)</f>
        <v>300</v>
      </c>
      <c r="S486" s="47" t="n">
        <v>0.650726141078838</v>
      </c>
      <c r="T486" s="48" t="n">
        <v>3.66</v>
      </c>
      <c r="U486" s="1" t="s">
        <v>205</v>
      </c>
      <c r="V486" s="1" t="s">
        <v>205</v>
      </c>
      <c r="W486" s="1" t="s">
        <v>205</v>
      </c>
      <c r="AMI486" s="0"/>
      <c r="AMJ486" s="0"/>
    </row>
    <row r="487" s="52" customFormat="true" ht="13.8" hidden="false" customHeight="false" outlineLevel="0" collapsed="false">
      <c r="A487" s="1" t="s">
        <v>138</v>
      </c>
      <c r="B487" s="43" t="s">
        <v>589</v>
      </c>
      <c r="C487" s="1" t="s">
        <v>544</v>
      </c>
      <c r="D487" s="1" t="s">
        <v>140</v>
      </c>
      <c r="E487" s="1" t="s">
        <v>544</v>
      </c>
      <c r="F487" s="23" t="s">
        <v>20</v>
      </c>
      <c r="G487" s="44" t="n">
        <v>8</v>
      </c>
      <c r="H487" s="44" t="n">
        <v>4</v>
      </c>
      <c r="I487" s="44" t="n">
        <v>5</v>
      </c>
      <c r="J487" s="45" t="s">
        <v>614</v>
      </c>
      <c r="K487" s="1" t="n">
        <v>100</v>
      </c>
      <c r="L487" s="1" t="n">
        <v>183.5</v>
      </c>
      <c r="M487" s="1" t="n">
        <v>132</v>
      </c>
      <c r="N487" s="1" t="n">
        <v>137</v>
      </c>
      <c r="O487" s="20" t="n">
        <v>300</v>
      </c>
      <c r="P487" s="20" t="n">
        <v>300</v>
      </c>
      <c r="Q487" s="20" t="n">
        <v>300</v>
      </c>
      <c r="R487" s="46" t="n">
        <f aca="false">AVERAGE(O487:Q487)</f>
        <v>300</v>
      </c>
      <c r="S487" s="47" t="n">
        <v>0.627489626556016</v>
      </c>
      <c r="T487" s="48" t="n">
        <v>3.23</v>
      </c>
      <c r="U487" s="1" t="s">
        <v>205</v>
      </c>
      <c r="V487" s="1" t="s">
        <v>205</v>
      </c>
      <c r="W487" s="1" t="s">
        <v>205</v>
      </c>
      <c r="AMI487" s="0"/>
      <c r="AMJ487" s="0"/>
    </row>
    <row r="488" s="52" customFormat="true" ht="13.8" hidden="false" customHeight="false" outlineLevel="0" collapsed="false">
      <c r="A488" s="1" t="s">
        <v>138</v>
      </c>
      <c r="B488" s="43" t="s">
        <v>615</v>
      </c>
      <c r="C488" s="1" t="s">
        <v>544</v>
      </c>
      <c r="D488" s="1" t="s">
        <v>140</v>
      </c>
      <c r="E488" s="1" t="s">
        <v>544</v>
      </c>
      <c r="F488" s="23" t="s">
        <v>20</v>
      </c>
      <c r="G488" s="49" t="s">
        <v>174</v>
      </c>
      <c r="H488" s="49" t="n">
        <v>1</v>
      </c>
      <c r="I488" s="49" t="n">
        <v>1</v>
      </c>
      <c r="J488" s="45" t="s">
        <v>545</v>
      </c>
      <c r="K488" s="1" t="n">
        <v>0</v>
      </c>
      <c r="L488" s="1" t="n">
        <v>15</v>
      </c>
      <c r="M488" s="1" t="n">
        <v>5</v>
      </c>
      <c r="N488" s="1" t="n">
        <v>10</v>
      </c>
      <c r="O488" s="20" t="n">
        <v>215</v>
      </c>
      <c r="P488" s="20" t="n">
        <v>325</v>
      </c>
      <c r="Q488" s="20" t="n">
        <v>183</v>
      </c>
      <c r="R488" s="46" t="n">
        <f aca="false">AVERAGE(O488:Q488)</f>
        <v>241</v>
      </c>
      <c r="S488" s="47" t="n">
        <v>0.981120331950207</v>
      </c>
      <c r="T488" s="48" t="n">
        <v>3.2</v>
      </c>
      <c r="U488" s="1" t="s">
        <v>205</v>
      </c>
      <c r="V488" s="1" t="s">
        <v>616</v>
      </c>
      <c r="W488" s="1" t="s">
        <v>205</v>
      </c>
      <c r="AMI488" s="0"/>
      <c r="AMJ488" s="0"/>
    </row>
    <row r="489" s="52" customFormat="true" ht="13.8" hidden="false" customHeight="false" outlineLevel="0" collapsed="false">
      <c r="A489" s="1" t="s">
        <v>138</v>
      </c>
      <c r="B489" s="43" t="s">
        <v>615</v>
      </c>
      <c r="C489" s="1" t="s">
        <v>544</v>
      </c>
      <c r="D489" s="1" t="s">
        <v>140</v>
      </c>
      <c r="E489" s="1" t="s">
        <v>544</v>
      </c>
      <c r="F489" s="23" t="s">
        <v>20</v>
      </c>
      <c r="G489" s="49" t="s">
        <v>174</v>
      </c>
      <c r="H489" s="49" t="n">
        <v>1</v>
      </c>
      <c r="I489" s="49" t="n">
        <v>2</v>
      </c>
      <c r="J489" s="45" t="s">
        <v>546</v>
      </c>
      <c r="K489" s="1" t="n">
        <v>15</v>
      </c>
      <c r="L489" s="1" t="n">
        <v>30</v>
      </c>
      <c r="M489" s="1" t="n">
        <v>20</v>
      </c>
      <c r="N489" s="1" t="n">
        <v>25</v>
      </c>
      <c r="O489" s="20" t="n">
        <v>215</v>
      </c>
      <c r="P489" s="20" t="n">
        <v>325</v>
      </c>
      <c r="Q489" s="20" t="n">
        <v>183</v>
      </c>
      <c r="R489" s="46" t="n">
        <f aca="false">AVERAGE(O489:Q489)</f>
        <v>241</v>
      </c>
      <c r="S489" s="47" t="n">
        <v>0.847302904564315</v>
      </c>
      <c r="T489" s="48" t="n">
        <v>3.04</v>
      </c>
      <c r="U489" s="1" t="s">
        <v>205</v>
      </c>
      <c r="V489" s="1" t="s">
        <v>616</v>
      </c>
      <c r="W489" s="1" t="s">
        <v>205</v>
      </c>
      <c r="AMI489" s="0"/>
      <c r="AMJ489" s="0"/>
    </row>
    <row r="490" s="52" customFormat="true" ht="13.8" hidden="false" customHeight="false" outlineLevel="0" collapsed="false">
      <c r="A490" s="1" t="s">
        <v>138</v>
      </c>
      <c r="B490" s="43" t="s">
        <v>615</v>
      </c>
      <c r="C490" s="1" t="s">
        <v>544</v>
      </c>
      <c r="D490" s="1" t="s">
        <v>140</v>
      </c>
      <c r="E490" s="1" t="s">
        <v>544</v>
      </c>
      <c r="F490" s="23" t="s">
        <v>20</v>
      </c>
      <c r="G490" s="49" t="s">
        <v>174</v>
      </c>
      <c r="H490" s="49" t="n">
        <v>1</v>
      </c>
      <c r="I490" s="49" t="n">
        <v>3</v>
      </c>
      <c r="J490" s="49" t="s">
        <v>593</v>
      </c>
      <c r="K490" s="1" t="n">
        <v>30</v>
      </c>
      <c r="L490" s="1" t="n">
        <v>50</v>
      </c>
      <c r="M490" s="1" t="n">
        <v>41</v>
      </c>
      <c r="N490" s="1" t="n">
        <v>46</v>
      </c>
      <c r="O490" s="20" t="n">
        <v>215</v>
      </c>
      <c r="P490" s="20" t="n">
        <v>325</v>
      </c>
      <c r="Q490" s="20" t="n">
        <v>183</v>
      </c>
      <c r="R490" s="46" t="n">
        <f aca="false">AVERAGE(O490:Q490)</f>
        <v>241</v>
      </c>
      <c r="S490" s="47" t="n">
        <v>0.730809128630705</v>
      </c>
      <c r="T490" s="48" t="n">
        <v>3.23</v>
      </c>
      <c r="U490" s="1" t="s">
        <v>205</v>
      </c>
      <c r="V490" s="1" t="s">
        <v>616</v>
      </c>
      <c r="W490" s="1" t="s">
        <v>205</v>
      </c>
      <c r="AMI490" s="0"/>
      <c r="AMJ490" s="0"/>
    </row>
    <row r="491" s="52" customFormat="true" ht="13.8" hidden="false" customHeight="false" outlineLevel="0" collapsed="false">
      <c r="A491" s="1" t="s">
        <v>138</v>
      </c>
      <c r="B491" s="43" t="s">
        <v>615</v>
      </c>
      <c r="C491" s="1" t="s">
        <v>544</v>
      </c>
      <c r="D491" s="1" t="s">
        <v>140</v>
      </c>
      <c r="E491" s="1" t="s">
        <v>544</v>
      </c>
      <c r="F491" s="23" t="s">
        <v>20</v>
      </c>
      <c r="G491" s="49" t="s">
        <v>174</v>
      </c>
      <c r="H491" s="49" t="n">
        <v>1</v>
      </c>
      <c r="I491" s="49" t="n">
        <v>4</v>
      </c>
      <c r="J491" s="49" t="s">
        <v>594</v>
      </c>
      <c r="K491" s="1" t="n">
        <v>50</v>
      </c>
      <c r="L491" s="1" t="n">
        <v>100</v>
      </c>
      <c r="M491" s="1" t="n">
        <v>60</v>
      </c>
      <c r="N491" s="1" t="n">
        <v>65</v>
      </c>
      <c r="O491" s="20" t="n">
        <v>215</v>
      </c>
      <c r="P491" s="20" t="n">
        <v>325</v>
      </c>
      <c r="Q491" s="20" t="n">
        <v>183</v>
      </c>
      <c r="R491" s="46" t="n">
        <f aca="false">AVERAGE(O491:Q491)</f>
        <v>241</v>
      </c>
      <c r="S491" s="47" t="n">
        <v>0.899170124481328</v>
      </c>
      <c r="T491" s="48" t="n">
        <v>3.3</v>
      </c>
      <c r="U491" s="1" t="s">
        <v>205</v>
      </c>
      <c r="V491" s="1" t="s">
        <v>616</v>
      </c>
      <c r="W491" s="1" t="s">
        <v>205</v>
      </c>
      <c r="AMI491" s="0"/>
      <c r="AMJ491" s="0"/>
    </row>
    <row r="492" s="52" customFormat="true" ht="13.8" hidden="false" customHeight="false" outlineLevel="0" collapsed="false">
      <c r="A492" s="1" t="s">
        <v>138</v>
      </c>
      <c r="B492" s="43" t="s">
        <v>615</v>
      </c>
      <c r="C492" s="1" t="s">
        <v>544</v>
      </c>
      <c r="D492" s="1" t="s">
        <v>140</v>
      </c>
      <c r="E492" s="1" t="s">
        <v>544</v>
      </c>
      <c r="F492" s="23" t="s">
        <v>20</v>
      </c>
      <c r="G492" s="49" t="s">
        <v>174</v>
      </c>
      <c r="H492" s="49" t="n">
        <v>1</v>
      </c>
      <c r="I492" s="49" t="n">
        <v>5</v>
      </c>
      <c r="J492" s="49" t="s">
        <v>613</v>
      </c>
      <c r="K492" s="1" t="n">
        <v>100</v>
      </c>
      <c r="L492" s="1" t="n">
        <v>140</v>
      </c>
      <c r="M492" s="1" t="n">
        <v>130</v>
      </c>
      <c r="N492" s="1" t="n">
        <v>135</v>
      </c>
      <c r="O492" s="20" t="n">
        <v>215</v>
      </c>
      <c r="P492" s="20" t="n">
        <v>325</v>
      </c>
      <c r="Q492" s="20" t="n">
        <v>183</v>
      </c>
      <c r="R492" s="46" t="n">
        <f aca="false">AVERAGE(O492:Q492)</f>
        <v>241</v>
      </c>
      <c r="S492" s="47" t="n">
        <v>0.921369294605809</v>
      </c>
      <c r="T492" s="48" t="n">
        <v>4.03</v>
      </c>
      <c r="U492" s="1" t="s">
        <v>205</v>
      </c>
      <c r="V492" s="1" t="s">
        <v>616</v>
      </c>
      <c r="W492" s="1" t="s">
        <v>617</v>
      </c>
      <c r="AMI492" s="0"/>
      <c r="AMJ492" s="0"/>
    </row>
    <row r="493" s="52" customFormat="true" ht="13.8" hidden="false" customHeight="false" outlineLevel="0" collapsed="false">
      <c r="A493" s="1" t="s">
        <v>138</v>
      </c>
      <c r="B493" s="43" t="s">
        <v>615</v>
      </c>
      <c r="C493" s="1" t="s">
        <v>544</v>
      </c>
      <c r="D493" s="1" t="s">
        <v>140</v>
      </c>
      <c r="E493" s="1" t="s">
        <v>544</v>
      </c>
      <c r="F493" s="23" t="s">
        <v>20</v>
      </c>
      <c r="G493" s="49" t="s">
        <v>174</v>
      </c>
      <c r="H493" s="49" t="n">
        <v>2</v>
      </c>
      <c r="I493" s="49" t="n">
        <v>1</v>
      </c>
      <c r="J493" s="45" t="s">
        <v>545</v>
      </c>
      <c r="K493" s="1" t="n">
        <v>0</v>
      </c>
      <c r="L493" s="1" t="n">
        <v>15</v>
      </c>
      <c r="M493" s="1" t="n">
        <v>5</v>
      </c>
      <c r="N493" s="1" t="n">
        <v>10</v>
      </c>
      <c r="O493" s="20" t="n">
        <v>240</v>
      </c>
      <c r="P493" s="20" t="n">
        <v>172</v>
      </c>
      <c r="Q493" s="20" t="n">
        <v>140</v>
      </c>
      <c r="R493" s="46" t="n">
        <f aca="false">AVERAGE(O493:Q493)</f>
        <v>184</v>
      </c>
      <c r="S493" s="47" t="n">
        <v>1.25134854771784</v>
      </c>
      <c r="T493" s="48" t="n">
        <v>1.85</v>
      </c>
      <c r="U493" s="1" t="s">
        <v>205</v>
      </c>
      <c r="V493" s="1" t="s">
        <v>550</v>
      </c>
      <c r="W493" s="1" t="s">
        <v>205</v>
      </c>
      <c r="AMI493" s="0"/>
      <c r="AMJ493" s="0"/>
    </row>
    <row r="494" s="52" customFormat="true" ht="13.8" hidden="false" customHeight="false" outlineLevel="0" collapsed="false">
      <c r="A494" s="1" t="s">
        <v>138</v>
      </c>
      <c r="B494" s="43" t="s">
        <v>615</v>
      </c>
      <c r="C494" s="1" t="s">
        <v>544</v>
      </c>
      <c r="D494" s="1" t="s">
        <v>140</v>
      </c>
      <c r="E494" s="1" t="s">
        <v>544</v>
      </c>
      <c r="F494" s="23" t="s">
        <v>20</v>
      </c>
      <c r="G494" s="49" t="s">
        <v>174</v>
      </c>
      <c r="H494" s="49" t="n">
        <v>2</v>
      </c>
      <c r="I494" s="49" t="n">
        <v>2</v>
      </c>
      <c r="J494" s="45" t="s">
        <v>583</v>
      </c>
      <c r="K494" s="1" t="n">
        <v>15</v>
      </c>
      <c r="L494" s="1" t="n">
        <v>30</v>
      </c>
      <c r="M494" s="1" t="n">
        <v>22</v>
      </c>
      <c r="N494" s="1" t="n">
        <v>27</v>
      </c>
      <c r="O494" s="20" t="n">
        <v>240</v>
      </c>
      <c r="P494" s="20" t="n">
        <v>172</v>
      </c>
      <c r="Q494" s="20" t="n">
        <v>140</v>
      </c>
      <c r="R494" s="46" t="n">
        <f aca="false">AVERAGE(O494:Q494)</f>
        <v>184</v>
      </c>
      <c r="S494" s="47" t="n">
        <v>1.07634854771784</v>
      </c>
      <c r="T494" s="48" t="n">
        <v>1.78</v>
      </c>
      <c r="U494" s="1" t="s">
        <v>205</v>
      </c>
      <c r="V494" s="1" t="s">
        <v>550</v>
      </c>
      <c r="W494" s="1" t="s">
        <v>205</v>
      </c>
      <c r="AMI494" s="0"/>
      <c r="AMJ494" s="0"/>
    </row>
    <row r="495" s="52" customFormat="true" ht="13.8" hidden="false" customHeight="false" outlineLevel="0" collapsed="false">
      <c r="A495" s="1" t="s">
        <v>138</v>
      </c>
      <c r="B495" s="43" t="s">
        <v>615</v>
      </c>
      <c r="C495" s="1" t="s">
        <v>544</v>
      </c>
      <c r="D495" s="1" t="s">
        <v>140</v>
      </c>
      <c r="E495" s="1" t="s">
        <v>544</v>
      </c>
      <c r="F495" s="23" t="s">
        <v>20</v>
      </c>
      <c r="G495" s="49" t="s">
        <v>174</v>
      </c>
      <c r="H495" s="49" t="n">
        <v>2</v>
      </c>
      <c r="I495" s="49" t="n">
        <v>3</v>
      </c>
      <c r="J495" s="49" t="s">
        <v>604</v>
      </c>
      <c r="K495" s="1" t="n">
        <v>30</v>
      </c>
      <c r="L495" s="1" t="n">
        <v>50</v>
      </c>
      <c r="M495" s="1" t="n">
        <v>43</v>
      </c>
      <c r="N495" s="1" t="n">
        <v>48</v>
      </c>
      <c r="O495" s="20" t="n">
        <v>240</v>
      </c>
      <c r="P495" s="20" t="n">
        <v>172</v>
      </c>
      <c r="Q495" s="20" t="n">
        <v>140</v>
      </c>
      <c r="R495" s="46" t="n">
        <f aca="false">AVERAGE(O495:Q495)</f>
        <v>184</v>
      </c>
      <c r="S495" s="47" t="n">
        <v>1.16908713692946</v>
      </c>
      <c r="T495" s="48" t="n">
        <v>1.82</v>
      </c>
      <c r="U495" s="1" t="s">
        <v>205</v>
      </c>
      <c r="V495" s="1" t="s">
        <v>618</v>
      </c>
      <c r="W495" s="1" t="s">
        <v>205</v>
      </c>
      <c r="AMI495" s="0"/>
      <c r="AMJ495" s="0"/>
    </row>
    <row r="496" s="52" customFormat="true" ht="13.8" hidden="false" customHeight="false" outlineLevel="0" collapsed="false">
      <c r="A496" s="1" t="s">
        <v>138</v>
      </c>
      <c r="B496" s="43" t="s">
        <v>615</v>
      </c>
      <c r="C496" s="1" t="s">
        <v>544</v>
      </c>
      <c r="D496" s="1" t="s">
        <v>140</v>
      </c>
      <c r="E496" s="1" t="s">
        <v>544</v>
      </c>
      <c r="F496" s="23" t="s">
        <v>20</v>
      </c>
      <c r="G496" s="49" t="s">
        <v>174</v>
      </c>
      <c r="H496" s="49" t="n">
        <v>2</v>
      </c>
      <c r="I496" s="49" t="n">
        <v>4</v>
      </c>
      <c r="J496" s="49" t="s">
        <v>561</v>
      </c>
      <c r="K496" s="1" t="n">
        <v>50</v>
      </c>
      <c r="L496" s="1" t="n">
        <v>100</v>
      </c>
      <c r="M496" s="1" t="n">
        <v>75</v>
      </c>
      <c r="N496" s="1" t="n">
        <v>80</v>
      </c>
      <c r="O496" s="20" t="n">
        <v>240</v>
      </c>
      <c r="P496" s="20" t="n">
        <v>172</v>
      </c>
      <c r="Q496" s="20" t="n">
        <v>140</v>
      </c>
      <c r="R496" s="46" t="n">
        <f aca="false">AVERAGE(O496:Q496)</f>
        <v>184</v>
      </c>
      <c r="S496" s="47" t="n">
        <v>1.24605809128631</v>
      </c>
      <c r="T496" s="48" t="n">
        <v>1.88</v>
      </c>
      <c r="U496" s="1" t="s">
        <v>205</v>
      </c>
      <c r="V496" s="1" t="s">
        <v>618</v>
      </c>
      <c r="W496" s="1" t="s">
        <v>205</v>
      </c>
      <c r="AMI496" s="0"/>
      <c r="AMJ496" s="0"/>
    </row>
    <row r="497" s="52" customFormat="true" ht="13.8" hidden="false" customHeight="false" outlineLevel="0" collapsed="false">
      <c r="A497" s="1" t="s">
        <v>138</v>
      </c>
      <c r="B497" s="43" t="s">
        <v>615</v>
      </c>
      <c r="C497" s="1" t="s">
        <v>544</v>
      </c>
      <c r="D497" s="1" t="s">
        <v>140</v>
      </c>
      <c r="E497" s="1" t="s">
        <v>544</v>
      </c>
      <c r="F497" s="23" t="s">
        <v>20</v>
      </c>
      <c r="G497" s="49" t="s">
        <v>174</v>
      </c>
      <c r="H497" s="49" t="n">
        <v>2</v>
      </c>
      <c r="I497" s="49" t="n">
        <v>5</v>
      </c>
      <c r="J497" s="49" t="s">
        <v>619</v>
      </c>
      <c r="K497" s="1" t="n">
        <v>100</v>
      </c>
      <c r="L497" s="1" t="n">
        <v>136</v>
      </c>
      <c r="M497" s="1" t="n">
        <v>126</v>
      </c>
      <c r="N497" s="1" t="n">
        <v>131</v>
      </c>
      <c r="O497" s="20" t="n">
        <v>240</v>
      </c>
      <c r="P497" s="20" t="n">
        <v>172</v>
      </c>
      <c r="Q497" s="20" t="n">
        <v>140</v>
      </c>
      <c r="R497" s="46" t="n">
        <f aca="false">AVERAGE(O497:Q497)</f>
        <v>184</v>
      </c>
      <c r="S497" s="47" t="n">
        <v>1.0045643153527</v>
      </c>
      <c r="T497" s="48" t="n">
        <v>4.85</v>
      </c>
      <c r="U497" s="1" t="s">
        <v>205</v>
      </c>
      <c r="V497" s="1" t="s">
        <v>618</v>
      </c>
      <c r="W497" s="1" t="s">
        <v>617</v>
      </c>
      <c r="AMI497" s="0"/>
      <c r="AMJ497" s="0"/>
    </row>
    <row r="498" s="52" customFormat="true" ht="13.8" hidden="false" customHeight="false" outlineLevel="0" collapsed="false">
      <c r="A498" s="1" t="s">
        <v>138</v>
      </c>
      <c r="B498" s="43" t="s">
        <v>615</v>
      </c>
      <c r="C498" s="1" t="s">
        <v>544</v>
      </c>
      <c r="D498" s="1" t="s">
        <v>140</v>
      </c>
      <c r="E498" s="1" t="s">
        <v>544</v>
      </c>
      <c r="F498" s="23" t="s">
        <v>20</v>
      </c>
      <c r="G498" s="49" t="s">
        <v>174</v>
      </c>
      <c r="H498" s="49" t="n">
        <v>3</v>
      </c>
      <c r="I498" s="49" t="n">
        <v>1</v>
      </c>
      <c r="J498" s="45" t="s">
        <v>545</v>
      </c>
      <c r="K498" s="1" t="n">
        <v>0</v>
      </c>
      <c r="L498" s="1" t="n">
        <v>15</v>
      </c>
      <c r="M498" s="1" t="n">
        <v>5</v>
      </c>
      <c r="N498" s="1" t="n">
        <v>10</v>
      </c>
      <c r="O498" s="20" t="n">
        <v>150</v>
      </c>
      <c r="P498" s="20" t="n">
        <v>168</v>
      </c>
      <c r="Q498" s="20" t="n">
        <v>185</v>
      </c>
      <c r="R498" s="46" t="n">
        <f aca="false">AVERAGE(O498:Q498)</f>
        <v>167.666666666667</v>
      </c>
      <c r="S498" s="47" t="n">
        <v>1.0149377593361</v>
      </c>
      <c r="T498" s="48" t="n">
        <v>2.52</v>
      </c>
      <c r="U498" s="1" t="s">
        <v>205</v>
      </c>
      <c r="V498" s="1" t="s">
        <v>618</v>
      </c>
      <c r="W498" s="1" t="s">
        <v>205</v>
      </c>
      <c r="AMI498" s="0"/>
      <c r="AMJ498" s="0"/>
    </row>
    <row r="499" s="52" customFormat="true" ht="13.8" hidden="false" customHeight="false" outlineLevel="0" collapsed="false">
      <c r="A499" s="1" t="s">
        <v>138</v>
      </c>
      <c r="B499" s="43" t="s">
        <v>615</v>
      </c>
      <c r="C499" s="1" t="s">
        <v>544</v>
      </c>
      <c r="D499" s="1" t="s">
        <v>140</v>
      </c>
      <c r="E499" s="1" t="s">
        <v>544</v>
      </c>
      <c r="F499" s="23" t="s">
        <v>20</v>
      </c>
      <c r="G499" s="49" t="s">
        <v>174</v>
      </c>
      <c r="H499" s="49" t="n">
        <v>3</v>
      </c>
      <c r="I499" s="49" t="n">
        <v>2</v>
      </c>
      <c r="J499" s="49" t="s">
        <v>546</v>
      </c>
      <c r="K499" s="1" t="n">
        <v>15</v>
      </c>
      <c r="L499" s="1" t="n">
        <v>30</v>
      </c>
      <c r="M499" s="1" t="n">
        <v>20</v>
      </c>
      <c r="N499" s="1" t="n">
        <v>25</v>
      </c>
      <c r="O499" s="20" t="n">
        <v>150</v>
      </c>
      <c r="P499" s="20" t="n">
        <v>168</v>
      </c>
      <c r="Q499" s="20" t="n">
        <v>185</v>
      </c>
      <c r="R499" s="46" t="n">
        <f aca="false">AVERAGE(O499:Q499)</f>
        <v>167.666666666667</v>
      </c>
      <c r="S499" s="47" t="n">
        <v>1.07053941908714</v>
      </c>
      <c r="T499" s="48" t="n">
        <v>2.17</v>
      </c>
      <c r="U499" s="1" t="s">
        <v>205</v>
      </c>
      <c r="V499" s="1" t="s">
        <v>618</v>
      </c>
      <c r="W499" s="1" t="s">
        <v>205</v>
      </c>
      <c r="AMI499" s="0"/>
      <c r="AMJ499" s="0"/>
    </row>
    <row r="500" s="52" customFormat="true" ht="13.8" hidden="false" customHeight="false" outlineLevel="0" collapsed="false">
      <c r="A500" s="1" t="s">
        <v>138</v>
      </c>
      <c r="B500" s="43" t="s">
        <v>615</v>
      </c>
      <c r="C500" s="1" t="s">
        <v>544</v>
      </c>
      <c r="D500" s="1" t="s">
        <v>140</v>
      </c>
      <c r="E500" s="1" t="s">
        <v>544</v>
      </c>
      <c r="F500" s="23" t="s">
        <v>20</v>
      </c>
      <c r="G500" s="49" t="s">
        <v>174</v>
      </c>
      <c r="H500" s="49" t="n">
        <v>3</v>
      </c>
      <c r="I500" s="49" t="n">
        <v>3</v>
      </c>
      <c r="J500" s="45" t="s">
        <v>563</v>
      </c>
      <c r="K500" s="1" t="n">
        <v>30</v>
      </c>
      <c r="L500" s="1" t="n">
        <v>50</v>
      </c>
      <c r="M500" s="1" t="n">
        <v>35</v>
      </c>
      <c r="N500" s="1" t="n">
        <v>40</v>
      </c>
      <c r="O500" s="20" t="n">
        <v>150</v>
      </c>
      <c r="P500" s="20" t="n">
        <v>168</v>
      </c>
      <c r="Q500" s="20" t="n">
        <v>185</v>
      </c>
      <c r="R500" s="46" t="n">
        <f aca="false">AVERAGE(O500:Q500)</f>
        <v>167.666666666667</v>
      </c>
      <c r="S500" s="47" t="n">
        <v>1.13952282157676</v>
      </c>
      <c r="T500" s="48" t="n">
        <v>2.05</v>
      </c>
      <c r="U500" s="1" t="s">
        <v>205</v>
      </c>
      <c r="V500" s="1" t="s">
        <v>618</v>
      </c>
      <c r="W500" s="1" t="s">
        <v>205</v>
      </c>
      <c r="AMI500" s="0"/>
      <c r="AMJ500" s="0"/>
    </row>
    <row r="501" s="52" customFormat="true" ht="13.8" hidden="false" customHeight="false" outlineLevel="0" collapsed="false">
      <c r="A501" s="1" t="s">
        <v>138</v>
      </c>
      <c r="B501" s="43" t="s">
        <v>615</v>
      </c>
      <c r="C501" s="1" t="s">
        <v>544</v>
      </c>
      <c r="D501" s="1" t="s">
        <v>140</v>
      </c>
      <c r="E501" s="1" t="s">
        <v>544</v>
      </c>
      <c r="F501" s="23" t="s">
        <v>20</v>
      </c>
      <c r="G501" s="49" t="s">
        <v>174</v>
      </c>
      <c r="H501" s="49" t="n">
        <v>3</v>
      </c>
      <c r="I501" s="49" t="n">
        <v>4</v>
      </c>
      <c r="J501" s="45" t="s">
        <v>602</v>
      </c>
      <c r="K501" s="1" t="n">
        <v>50</v>
      </c>
      <c r="L501" s="1" t="n">
        <v>100</v>
      </c>
      <c r="M501" s="1" t="n">
        <v>80</v>
      </c>
      <c r="N501" s="1" t="n">
        <v>85</v>
      </c>
      <c r="O501" s="20" t="n">
        <v>150</v>
      </c>
      <c r="P501" s="20" t="n">
        <v>168</v>
      </c>
      <c r="Q501" s="20" t="n">
        <v>185</v>
      </c>
      <c r="R501" s="46" t="n">
        <f aca="false">AVERAGE(O501:Q501)</f>
        <v>167.666666666667</v>
      </c>
      <c r="S501" s="47" t="n">
        <v>1.10477178423237</v>
      </c>
      <c r="T501" s="48" t="n">
        <v>2.04</v>
      </c>
      <c r="U501" s="1" t="s">
        <v>205</v>
      </c>
      <c r="V501" s="1" t="s">
        <v>618</v>
      </c>
      <c r="W501" s="1" t="s">
        <v>205</v>
      </c>
      <c r="AMI501" s="0"/>
      <c r="AMJ501" s="0"/>
    </row>
    <row r="502" s="52" customFormat="true" ht="13.8" hidden="false" customHeight="false" outlineLevel="0" collapsed="false">
      <c r="A502" s="1" t="s">
        <v>138</v>
      </c>
      <c r="B502" s="43" t="s">
        <v>615</v>
      </c>
      <c r="C502" s="1" t="s">
        <v>544</v>
      </c>
      <c r="D502" s="1" t="s">
        <v>140</v>
      </c>
      <c r="E502" s="1" t="s">
        <v>544</v>
      </c>
      <c r="F502" s="23" t="s">
        <v>20</v>
      </c>
      <c r="G502" s="49" t="s">
        <v>174</v>
      </c>
      <c r="H502" s="49" t="n">
        <v>3</v>
      </c>
      <c r="I502" s="49" t="n">
        <v>5</v>
      </c>
      <c r="J502" s="49" t="s">
        <v>620</v>
      </c>
      <c r="K502" s="1" t="n">
        <v>100</v>
      </c>
      <c r="L502" s="1" t="n">
        <v>130</v>
      </c>
      <c r="M502" s="1" t="n">
        <v>124</v>
      </c>
      <c r="N502" s="1" t="n">
        <v>129</v>
      </c>
      <c r="O502" s="20" t="n">
        <v>150</v>
      </c>
      <c r="P502" s="20" t="n">
        <v>168</v>
      </c>
      <c r="Q502" s="20" t="n">
        <v>185</v>
      </c>
      <c r="R502" s="46" t="n">
        <f aca="false">AVERAGE(O502:Q502)</f>
        <v>167.666666666667</v>
      </c>
      <c r="S502" s="47" t="n">
        <v>1.07686721991701</v>
      </c>
      <c r="T502" s="48" t="n">
        <v>3.88</v>
      </c>
      <c r="U502" s="1" t="s">
        <v>205</v>
      </c>
      <c r="V502" s="1" t="s">
        <v>618</v>
      </c>
      <c r="W502" s="1" t="s">
        <v>617</v>
      </c>
      <c r="AMI502" s="0"/>
      <c r="AMJ502" s="0"/>
    </row>
    <row r="503" s="52" customFormat="true" ht="13.8" hidden="false" customHeight="false" outlineLevel="0" collapsed="false">
      <c r="A503" s="1" t="s">
        <v>138</v>
      </c>
      <c r="B503" s="43" t="s">
        <v>615</v>
      </c>
      <c r="C503" s="1" t="s">
        <v>544</v>
      </c>
      <c r="D503" s="1" t="s">
        <v>140</v>
      </c>
      <c r="E503" s="1" t="s">
        <v>544</v>
      </c>
      <c r="F503" s="23" t="s">
        <v>20</v>
      </c>
      <c r="G503" s="49" t="s">
        <v>174</v>
      </c>
      <c r="H503" s="49" t="n">
        <v>4</v>
      </c>
      <c r="I503" s="49" t="n">
        <v>1</v>
      </c>
      <c r="J503" s="45" t="s">
        <v>621</v>
      </c>
      <c r="K503" s="1" t="n">
        <v>0</v>
      </c>
      <c r="L503" s="1" t="n">
        <v>15</v>
      </c>
      <c r="M503" s="1" t="n">
        <v>9</v>
      </c>
      <c r="N503" s="1" t="n">
        <v>12</v>
      </c>
      <c r="O503" s="20" t="n">
        <v>193</v>
      </c>
      <c r="P503" s="20" t="n">
        <v>194</v>
      </c>
      <c r="Q503" s="20" t="n">
        <v>196</v>
      </c>
      <c r="R503" s="46" t="n">
        <f aca="false">AVERAGE(O503:Q503)</f>
        <v>194.333333333333</v>
      </c>
      <c r="S503" s="47" t="n">
        <v>0.886929460580913</v>
      </c>
      <c r="T503" s="48" t="n">
        <v>3.25</v>
      </c>
      <c r="U503" s="1" t="s">
        <v>205</v>
      </c>
      <c r="V503" s="1" t="s">
        <v>550</v>
      </c>
      <c r="W503" s="1" t="s">
        <v>205</v>
      </c>
      <c r="AMI503" s="0"/>
      <c r="AMJ503" s="0"/>
    </row>
    <row r="504" s="52" customFormat="true" ht="13.8" hidden="false" customHeight="false" outlineLevel="0" collapsed="false">
      <c r="A504" s="1" t="s">
        <v>138</v>
      </c>
      <c r="B504" s="43" t="s">
        <v>615</v>
      </c>
      <c r="C504" s="1" t="s">
        <v>544</v>
      </c>
      <c r="D504" s="1" t="s">
        <v>140</v>
      </c>
      <c r="E504" s="1" t="s">
        <v>544</v>
      </c>
      <c r="F504" s="23" t="s">
        <v>20</v>
      </c>
      <c r="G504" s="49" t="s">
        <v>174</v>
      </c>
      <c r="H504" s="49" t="n">
        <v>4</v>
      </c>
      <c r="I504" s="49" t="n">
        <v>2</v>
      </c>
      <c r="J504" s="45" t="s">
        <v>546</v>
      </c>
      <c r="K504" s="1" t="n">
        <v>15</v>
      </c>
      <c r="L504" s="1" t="n">
        <v>30</v>
      </c>
      <c r="M504" s="1" t="n">
        <v>20</v>
      </c>
      <c r="N504" s="1" t="n">
        <v>25</v>
      </c>
      <c r="O504" s="20" t="n">
        <v>193</v>
      </c>
      <c r="P504" s="20" t="n">
        <v>194</v>
      </c>
      <c r="Q504" s="20" t="n">
        <v>196</v>
      </c>
      <c r="R504" s="46" t="n">
        <f aca="false">AVERAGE(O504:Q504)</f>
        <v>194.333333333333</v>
      </c>
      <c r="S504" s="47" t="n">
        <v>0.65</v>
      </c>
      <c r="T504" s="48" t="n">
        <v>4.16</v>
      </c>
      <c r="U504" s="1" t="s">
        <v>205</v>
      </c>
      <c r="V504" s="1" t="s">
        <v>618</v>
      </c>
      <c r="W504" s="1" t="s">
        <v>205</v>
      </c>
      <c r="AMI504" s="0"/>
      <c r="AMJ504" s="0"/>
    </row>
    <row r="505" s="52" customFormat="true" ht="13.8" hidden="false" customHeight="false" outlineLevel="0" collapsed="false">
      <c r="A505" s="1" t="s">
        <v>138</v>
      </c>
      <c r="B505" s="43" t="s">
        <v>615</v>
      </c>
      <c r="C505" s="1" t="s">
        <v>544</v>
      </c>
      <c r="D505" s="1" t="s">
        <v>140</v>
      </c>
      <c r="E505" s="1" t="s">
        <v>544</v>
      </c>
      <c r="F505" s="23" t="s">
        <v>20</v>
      </c>
      <c r="G505" s="49" t="s">
        <v>174</v>
      </c>
      <c r="H505" s="49" t="n">
        <v>4</v>
      </c>
      <c r="I505" s="49" t="n">
        <v>4</v>
      </c>
      <c r="J505" s="49" t="s">
        <v>622</v>
      </c>
      <c r="K505" s="1" t="n">
        <v>50</v>
      </c>
      <c r="L505" s="1" t="n">
        <v>100</v>
      </c>
      <c r="M505" s="1" t="n">
        <v>73</v>
      </c>
      <c r="N505" s="1" t="n">
        <v>78</v>
      </c>
      <c r="O505" s="20" t="n">
        <v>193</v>
      </c>
      <c r="P505" s="20" t="n">
        <v>194</v>
      </c>
      <c r="Q505" s="20" t="n">
        <v>196</v>
      </c>
      <c r="R505" s="46" t="n">
        <f aca="false">AVERAGE(O505:Q505)</f>
        <v>194.333333333333</v>
      </c>
      <c r="S505" s="47" t="n">
        <v>0.897199170124481</v>
      </c>
      <c r="T505" s="48" t="n">
        <v>3.62</v>
      </c>
      <c r="U505" s="1" t="s">
        <v>205</v>
      </c>
      <c r="V505" s="1" t="s">
        <v>618</v>
      </c>
      <c r="W505" s="1" t="s">
        <v>205</v>
      </c>
      <c r="AMI505" s="0"/>
      <c r="AMJ505" s="0"/>
    </row>
    <row r="506" s="52" customFormat="true" ht="13.8" hidden="false" customHeight="false" outlineLevel="0" collapsed="false">
      <c r="A506" s="1" t="s">
        <v>138</v>
      </c>
      <c r="B506" s="43" t="s">
        <v>615</v>
      </c>
      <c r="C506" s="1" t="s">
        <v>544</v>
      </c>
      <c r="D506" s="1" t="s">
        <v>140</v>
      </c>
      <c r="E506" s="1" t="s">
        <v>544</v>
      </c>
      <c r="F506" s="23" t="s">
        <v>20</v>
      </c>
      <c r="G506" s="49" t="s">
        <v>174</v>
      </c>
      <c r="H506" s="49" t="n">
        <v>4</v>
      </c>
      <c r="I506" s="49" t="n">
        <v>5</v>
      </c>
      <c r="J506" s="45" t="s">
        <v>623</v>
      </c>
      <c r="K506" s="1" t="n">
        <v>100</v>
      </c>
      <c r="L506" s="1" t="n">
        <v>163</v>
      </c>
      <c r="M506" s="1" t="n">
        <v>152</v>
      </c>
      <c r="N506" s="1" t="n">
        <v>158</v>
      </c>
      <c r="O506" s="20" t="n">
        <v>193</v>
      </c>
      <c r="P506" s="20" t="n">
        <v>194</v>
      </c>
      <c r="Q506" s="20" t="n">
        <v>196</v>
      </c>
      <c r="R506" s="46" t="n">
        <f aca="false">AVERAGE(O506:Q506)</f>
        <v>194.333333333333</v>
      </c>
      <c r="S506" s="47" t="n">
        <v>1.43319502074689</v>
      </c>
      <c r="T506" s="48" t="n">
        <v>3.04</v>
      </c>
      <c r="U506" s="1" t="s">
        <v>205</v>
      </c>
      <c r="V506" s="1" t="s">
        <v>416</v>
      </c>
      <c r="W506" s="1" t="s">
        <v>624</v>
      </c>
      <c r="AMI506" s="0"/>
      <c r="AMJ506" s="0"/>
    </row>
    <row r="507" s="52" customFormat="true" ht="13.8" hidden="false" customHeight="false" outlineLevel="0" collapsed="false">
      <c r="A507" s="1" t="s">
        <v>138</v>
      </c>
      <c r="B507" s="43" t="s">
        <v>615</v>
      </c>
      <c r="C507" s="1" t="s">
        <v>544</v>
      </c>
      <c r="D507" s="1" t="s">
        <v>140</v>
      </c>
      <c r="E507" s="1" t="s">
        <v>544</v>
      </c>
      <c r="F507" s="23" t="s">
        <v>20</v>
      </c>
      <c r="G507" s="49" t="s">
        <v>174</v>
      </c>
      <c r="H507" s="45" t="s">
        <v>625</v>
      </c>
      <c r="I507" s="45" t="n">
        <v>3</v>
      </c>
      <c r="J507" s="45" t="s">
        <v>563</v>
      </c>
      <c r="K507" s="1" t="n">
        <v>30</v>
      </c>
      <c r="L507" s="1" t="n">
        <v>50</v>
      </c>
      <c r="M507" s="1" t="n">
        <v>35</v>
      </c>
      <c r="N507" s="1" t="n">
        <v>40</v>
      </c>
      <c r="O507" s="20" t="n">
        <v>193</v>
      </c>
      <c r="P507" s="20" t="n">
        <v>194</v>
      </c>
      <c r="Q507" s="20" t="n">
        <v>196</v>
      </c>
      <c r="R507" s="46" t="n">
        <f aca="false">AVERAGE(O507:Q507)</f>
        <v>194.333333333333</v>
      </c>
      <c r="S507" s="47" t="n">
        <v>1.14398340248963</v>
      </c>
      <c r="T507" s="48" t="n">
        <v>2.82</v>
      </c>
      <c r="U507" s="1" t="s">
        <v>205</v>
      </c>
      <c r="V507" s="1" t="s">
        <v>618</v>
      </c>
      <c r="W507" s="1" t="s">
        <v>205</v>
      </c>
      <c r="AMI507" s="0"/>
      <c r="AMJ507" s="0"/>
    </row>
    <row r="508" s="52" customFormat="true" ht="13.8" hidden="false" customHeight="false" outlineLevel="0" collapsed="false">
      <c r="A508" s="1" t="s">
        <v>138</v>
      </c>
      <c r="B508" s="43" t="s">
        <v>615</v>
      </c>
      <c r="C508" s="1" t="s">
        <v>544</v>
      </c>
      <c r="D508" s="1" t="s">
        <v>140</v>
      </c>
      <c r="E508" s="1" t="s">
        <v>544</v>
      </c>
      <c r="F508" s="23" t="s">
        <v>20</v>
      </c>
      <c r="G508" s="49" t="s">
        <v>179</v>
      </c>
      <c r="H508" s="49" t="n">
        <v>1</v>
      </c>
      <c r="I508" s="49" t="n">
        <v>1</v>
      </c>
      <c r="J508" s="45" t="s">
        <v>626</v>
      </c>
      <c r="K508" s="1" t="n">
        <v>0</v>
      </c>
      <c r="L508" s="1" t="n">
        <v>15</v>
      </c>
      <c r="M508" s="1" t="n">
        <v>6</v>
      </c>
      <c r="N508" s="1" t="n">
        <v>11</v>
      </c>
      <c r="O508" s="20" t="n">
        <v>300</v>
      </c>
      <c r="P508" s="20" t="n">
        <v>230</v>
      </c>
      <c r="Q508" s="20" t="n">
        <v>210</v>
      </c>
      <c r="R508" s="46" t="n">
        <f aca="false">AVERAGE(O508:Q508)</f>
        <v>246.666666666667</v>
      </c>
      <c r="S508" s="47" t="n">
        <v>0.511099585062241</v>
      </c>
      <c r="T508" s="48" t="n">
        <v>5.83</v>
      </c>
      <c r="U508" s="1" t="s">
        <v>205</v>
      </c>
      <c r="V508" s="1" t="s">
        <v>205</v>
      </c>
      <c r="W508" s="1" t="s">
        <v>205</v>
      </c>
      <c r="AMI508" s="0"/>
      <c r="AMJ508" s="0"/>
    </row>
    <row r="509" s="52" customFormat="true" ht="13.8" hidden="false" customHeight="false" outlineLevel="0" collapsed="false">
      <c r="A509" s="1" t="s">
        <v>138</v>
      </c>
      <c r="B509" s="43" t="s">
        <v>615</v>
      </c>
      <c r="C509" s="1" t="s">
        <v>544</v>
      </c>
      <c r="D509" s="1" t="s">
        <v>140</v>
      </c>
      <c r="E509" s="1" t="s">
        <v>544</v>
      </c>
      <c r="F509" s="23" t="s">
        <v>20</v>
      </c>
      <c r="G509" s="49" t="s">
        <v>179</v>
      </c>
      <c r="H509" s="49" t="n">
        <v>1</v>
      </c>
      <c r="I509" s="45" t="n">
        <v>2</v>
      </c>
      <c r="J509" s="45" t="s">
        <v>627</v>
      </c>
      <c r="K509" s="1" t="n">
        <v>15</v>
      </c>
      <c r="L509" s="1" t="n">
        <v>30</v>
      </c>
      <c r="M509" s="1" t="n">
        <v>22</v>
      </c>
      <c r="N509" s="1" t="n">
        <v>26</v>
      </c>
      <c r="O509" s="20" t="n">
        <v>300</v>
      </c>
      <c r="P509" s="20" t="n">
        <v>230</v>
      </c>
      <c r="Q509" s="20" t="n">
        <v>210</v>
      </c>
      <c r="R509" s="46" t="n">
        <f aca="false">AVERAGE(O509:Q509)</f>
        <v>246.666666666667</v>
      </c>
      <c r="S509" s="47" t="n">
        <v>0.483921161825726</v>
      </c>
      <c r="T509" s="48" t="n">
        <v>5.31</v>
      </c>
      <c r="U509" s="1" t="s">
        <v>205</v>
      </c>
      <c r="V509" s="1" t="s">
        <v>205</v>
      </c>
      <c r="W509" s="1" t="s">
        <v>205</v>
      </c>
      <c r="AMI509" s="0"/>
      <c r="AMJ509" s="0"/>
    </row>
    <row r="510" s="52" customFormat="true" ht="13.8" hidden="false" customHeight="false" outlineLevel="0" collapsed="false">
      <c r="A510" s="1" t="s">
        <v>138</v>
      </c>
      <c r="B510" s="43" t="s">
        <v>615</v>
      </c>
      <c r="C510" s="1" t="s">
        <v>544</v>
      </c>
      <c r="D510" s="1" t="s">
        <v>140</v>
      </c>
      <c r="E510" s="1" t="s">
        <v>544</v>
      </c>
      <c r="F510" s="23" t="s">
        <v>20</v>
      </c>
      <c r="G510" s="49" t="s">
        <v>179</v>
      </c>
      <c r="H510" s="49" t="n">
        <v>1</v>
      </c>
      <c r="I510" s="49" t="n">
        <v>3</v>
      </c>
      <c r="J510" s="45" t="s">
        <v>584</v>
      </c>
      <c r="K510" s="1" t="n">
        <v>30</v>
      </c>
      <c r="L510" s="1" t="n">
        <v>50</v>
      </c>
      <c r="M510" s="1" t="n">
        <v>32</v>
      </c>
      <c r="N510" s="1" t="n">
        <v>37</v>
      </c>
      <c r="O510" s="20" t="n">
        <v>300</v>
      </c>
      <c r="P510" s="20" t="n">
        <v>230</v>
      </c>
      <c r="Q510" s="20" t="n">
        <v>210</v>
      </c>
      <c r="R510" s="46" t="n">
        <f aca="false">AVERAGE(O510:Q510)</f>
        <v>246.666666666667</v>
      </c>
      <c r="S510" s="47" t="n">
        <v>0.570124481327801</v>
      </c>
      <c r="T510" s="48" t="n">
        <v>4.71</v>
      </c>
      <c r="U510" s="1" t="s">
        <v>205</v>
      </c>
      <c r="V510" s="1" t="s">
        <v>205</v>
      </c>
      <c r="W510" s="1" t="s">
        <v>205</v>
      </c>
      <c r="AMI510" s="0"/>
      <c r="AMJ510" s="0"/>
    </row>
    <row r="511" s="52" customFormat="true" ht="13.8" hidden="false" customHeight="false" outlineLevel="0" collapsed="false">
      <c r="A511" s="1" t="s">
        <v>138</v>
      </c>
      <c r="B511" s="43" t="s">
        <v>615</v>
      </c>
      <c r="C511" s="1" t="s">
        <v>544</v>
      </c>
      <c r="D511" s="1" t="s">
        <v>140</v>
      </c>
      <c r="E511" s="1" t="s">
        <v>544</v>
      </c>
      <c r="F511" s="23" t="s">
        <v>20</v>
      </c>
      <c r="G511" s="49" t="s">
        <v>179</v>
      </c>
      <c r="H511" s="49" t="n">
        <v>1</v>
      </c>
      <c r="I511" s="49" t="n">
        <v>4</v>
      </c>
      <c r="J511" s="49" t="s">
        <v>594</v>
      </c>
      <c r="K511" s="1" t="n">
        <v>50</v>
      </c>
      <c r="L511" s="1" t="n">
        <v>100</v>
      </c>
      <c r="M511" s="1" t="n">
        <v>60</v>
      </c>
      <c r="N511" s="1" t="n">
        <v>65</v>
      </c>
      <c r="O511" s="20" t="n">
        <v>300</v>
      </c>
      <c r="P511" s="20" t="n">
        <v>230</v>
      </c>
      <c r="Q511" s="20" t="n">
        <v>210</v>
      </c>
      <c r="R511" s="46" t="n">
        <f aca="false">AVERAGE(O511:Q511)</f>
        <v>246.666666666667</v>
      </c>
      <c r="S511" s="47" t="n">
        <v>0.60850622406639</v>
      </c>
      <c r="T511" s="48" t="n">
        <v>3.25</v>
      </c>
      <c r="U511" s="1" t="s">
        <v>205</v>
      </c>
      <c r="V511" s="1" t="s">
        <v>205</v>
      </c>
      <c r="W511" s="1" t="s">
        <v>205</v>
      </c>
      <c r="AMI511" s="0"/>
      <c r="AMJ511" s="0"/>
    </row>
    <row r="512" s="52" customFormat="true" ht="13.8" hidden="false" customHeight="false" outlineLevel="0" collapsed="false">
      <c r="A512" s="1" t="s">
        <v>138</v>
      </c>
      <c r="B512" s="43" t="s">
        <v>615</v>
      </c>
      <c r="C512" s="1" t="s">
        <v>544</v>
      </c>
      <c r="D512" s="1" t="s">
        <v>140</v>
      </c>
      <c r="E512" s="1" t="s">
        <v>544</v>
      </c>
      <c r="F512" s="23" t="s">
        <v>20</v>
      </c>
      <c r="G512" s="49" t="s">
        <v>179</v>
      </c>
      <c r="H512" s="49" t="n">
        <v>1</v>
      </c>
      <c r="I512" s="49" t="n">
        <v>5</v>
      </c>
      <c r="J512" s="45" t="s">
        <v>628</v>
      </c>
      <c r="K512" s="1" t="n">
        <v>100</v>
      </c>
      <c r="L512" s="1" t="n">
        <v>152</v>
      </c>
      <c r="M512" s="1" t="n">
        <v>139</v>
      </c>
      <c r="N512" s="1" t="n">
        <v>144</v>
      </c>
      <c r="O512" s="20" t="n">
        <v>300</v>
      </c>
      <c r="P512" s="20" t="n">
        <v>230</v>
      </c>
      <c r="Q512" s="20" t="n">
        <v>210</v>
      </c>
      <c r="R512" s="46" t="n">
        <f aca="false">AVERAGE(O512:Q512)</f>
        <v>246.666666666667</v>
      </c>
      <c r="S512" s="47" t="n">
        <v>0.573236514522822</v>
      </c>
      <c r="T512" s="48" t="n">
        <v>3.92</v>
      </c>
      <c r="U512" s="1" t="s">
        <v>205</v>
      </c>
      <c r="V512" s="1" t="s">
        <v>205</v>
      </c>
      <c r="W512" s="1" t="s">
        <v>205</v>
      </c>
      <c r="AMI512" s="0"/>
      <c r="AMJ512" s="0"/>
    </row>
    <row r="513" s="52" customFormat="true" ht="13.8" hidden="false" customHeight="false" outlineLevel="0" collapsed="false">
      <c r="A513" s="1" t="s">
        <v>138</v>
      </c>
      <c r="B513" s="43" t="s">
        <v>615</v>
      </c>
      <c r="C513" s="1" t="s">
        <v>544</v>
      </c>
      <c r="D513" s="1" t="s">
        <v>140</v>
      </c>
      <c r="E513" s="1" t="s">
        <v>544</v>
      </c>
      <c r="F513" s="23" t="s">
        <v>20</v>
      </c>
      <c r="G513" s="49" t="s">
        <v>179</v>
      </c>
      <c r="H513" s="49" t="n">
        <v>2</v>
      </c>
      <c r="I513" s="49" t="n">
        <v>1</v>
      </c>
      <c r="J513" s="45" t="s">
        <v>545</v>
      </c>
      <c r="K513" s="1" t="n">
        <v>0</v>
      </c>
      <c r="L513" s="1" t="n">
        <v>15</v>
      </c>
      <c r="M513" s="1" t="n">
        <v>5</v>
      </c>
      <c r="N513" s="1" t="n">
        <v>10</v>
      </c>
      <c r="O513" s="20" t="n">
        <v>205</v>
      </c>
      <c r="P513" s="20" t="n">
        <v>235</v>
      </c>
      <c r="Q513" s="20" t="n">
        <v>260</v>
      </c>
      <c r="R513" s="46" t="n">
        <f aca="false">AVERAGE(O513:Q513)</f>
        <v>233.333333333333</v>
      </c>
      <c r="S513" s="47" t="n">
        <v>0.454771784232365</v>
      </c>
      <c r="T513" s="48" t="n">
        <v>5.57</v>
      </c>
      <c r="U513" s="1" t="s">
        <v>205</v>
      </c>
      <c r="V513" s="1" t="s">
        <v>205</v>
      </c>
      <c r="W513" s="1" t="s">
        <v>205</v>
      </c>
      <c r="AMI513" s="0"/>
      <c r="AMJ513" s="0"/>
    </row>
    <row r="514" s="52" customFormat="true" ht="13.8" hidden="false" customHeight="false" outlineLevel="0" collapsed="false">
      <c r="A514" s="1" t="s">
        <v>138</v>
      </c>
      <c r="B514" s="43" t="s">
        <v>615</v>
      </c>
      <c r="C514" s="1" t="s">
        <v>544</v>
      </c>
      <c r="D514" s="1" t="s">
        <v>140</v>
      </c>
      <c r="E514" s="1" t="s">
        <v>544</v>
      </c>
      <c r="F514" s="23" t="s">
        <v>20</v>
      </c>
      <c r="G514" s="49" t="s">
        <v>179</v>
      </c>
      <c r="H514" s="49" t="n">
        <v>2</v>
      </c>
      <c r="I514" s="49" t="n">
        <v>2</v>
      </c>
      <c r="J514" s="49" t="s">
        <v>546</v>
      </c>
      <c r="K514" s="1" t="n">
        <v>15</v>
      </c>
      <c r="L514" s="1" t="n">
        <v>30</v>
      </c>
      <c r="M514" s="1" t="n">
        <v>20</v>
      </c>
      <c r="N514" s="1" t="n">
        <v>25</v>
      </c>
      <c r="O514" s="20" t="n">
        <v>205</v>
      </c>
      <c r="P514" s="20" t="n">
        <v>235</v>
      </c>
      <c r="Q514" s="20" t="n">
        <v>260</v>
      </c>
      <c r="R514" s="46" t="n">
        <f aca="false">AVERAGE(O514:Q514)</f>
        <v>233.333333333333</v>
      </c>
      <c r="S514" s="47" t="n">
        <v>0.411825726141079</v>
      </c>
      <c r="T514" s="48" t="n">
        <v>7.74</v>
      </c>
      <c r="U514" s="1" t="s">
        <v>205</v>
      </c>
      <c r="V514" s="1" t="s">
        <v>205</v>
      </c>
      <c r="W514" s="1" t="s">
        <v>205</v>
      </c>
      <c r="AMI514" s="0"/>
      <c r="AMJ514" s="0"/>
    </row>
    <row r="515" s="52" customFormat="true" ht="13.8" hidden="false" customHeight="false" outlineLevel="0" collapsed="false">
      <c r="A515" s="1" t="s">
        <v>138</v>
      </c>
      <c r="B515" s="43" t="s">
        <v>615</v>
      </c>
      <c r="C515" s="1" t="s">
        <v>544</v>
      </c>
      <c r="D515" s="1" t="s">
        <v>140</v>
      </c>
      <c r="E515" s="1" t="s">
        <v>544</v>
      </c>
      <c r="F515" s="23" t="s">
        <v>20</v>
      </c>
      <c r="G515" s="49" t="s">
        <v>179</v>
      </c>
      <c r="H515" s="49" t="n">
        <v>2</v>
      </c>
      <c r="I515" s="49" t="n">
        <v>3</v>
      </c>
      <c r="J515" s="49" t="s">
        <v>565</v>
      </c>
      <c r="K515" s="1" t="n">
        <v>30</v>
      </c>
      <c r="L515" s="1" t="n">
        <v>50</v>
      </c>
      <c r="M515" s="1" t="n">
        <v>40</v>
      </c>
      <c r="N515" s="1" t="n">
        <v>45</v>
      </c>
      <c r="O515" s="20" t="n">
        <v>205</v>
      </c>
      <c r="P515" s="20" t="n">
        <v>235</v>
      </c>
      <c r="Q515" s="20" t="n">
        <v>260</v>
      </c>
      <c r="R515" s="46" t="n">
        <f aca="false">AVERAGE(O515:Q515)</f>
        <v>233.333333333333</v>
      </c>
      <c r="S515" s="47" t="n">
        <v>0.542323651452282</v>
      </c>
      <c r="T515" s="48" t="n">
        <v>5.4</v>
      </c>
      <c r="U515" s="1" t="s">
        <v>205</v>
      </c>
      <c r="V515" s="1" t="s">
        <v>205</v>
      </c>
      <c r="W515" s="1" t="s">
        <v>205</v>
      </c>
      <c r="AMI515" s="0"/>
      <c r="AMJ515" s="0"/>
    </row>
    <row r="516" s="52" customFormat="true" ht="13.8" hidden="false" customHeight="false" outlineLevel="0" collapsed="false">
      <c r="A516" s="1" t="s">
        <v>138</v>
      </c>
      <c r="B516" s="43" t="s">
        <v>615</v>
      </c>
      <c r="C516" s="1" t="s">
        <v>544</v>
      </c>
      <c r="D516" s="1" t="s">
        <v>140</v>
      </c>
      <c r="E516" s="1" t="s">
        <v>544</v>
      </c>
      <c r="F516" s="23" t="s">
        <v>20</v>
      </c>
      <c r="G516" s="49" t="s">
        <v>179</v>
      </c>
      <c r="H516" s="49" t="n">
        <v>2</v>
      </c>
      <c r="I516" s="49" t="n">
        <v>4</v>
      </c>
      <c r="J516" s="49" t="s">
        <v>570</v>
      </c>
      <c r="K516" s="1" t="n">
        <v>50</v>
      </c>
      <c r="L516" s="1" t="n">
        <v>100</v>
      </c>
      <c r="M516" s="1" t="n">
        <v>70</v>
      </c>
      <c r="N516" s="1" t="n">
        <v>75</v>
      </c>
      <c r="O516" s="20" t="n">
        <v>205</v>
      </c>
      <c r="P516" s="20" t="n">
        <v>235</v>
      </c>
      <c r="Q516" s="20" t="n">
        <v>260</v>
      </c>
      <c r="R516" s="46" t="n">
        <f aca="false">AVERAGE(O516:Q516)</f>
        <v>233.333333333333</v>
      </c>
      <c r="S516" s="47" t="n">
        <v>0.659647302904564</v>
      </c>
      <c r="T516" s="48" t="n">
        <v>3.28</v>
      </c>
      <c r="U516" s="1" t="s">
        <v>205</v>
      </c>
      <c r="V516" s="1" t="s">
        <v>205</v>
      </c>
      <c r="W516" s="1" t="s">
        <v>205</v>
      </c>
      <c r="AMI516" s="0"/>
      <c r="AMJ516" s="0"/>
    </row>
    <row r="517" s="52" customFormat="true" ht="13.8" hidden="false" customHeight="false" outlineLevel="0" collapsed="false">
      <c r="A517" s="1" t="s">
        <v>138</v>
      </c>
      <c r="B517" s="43" t="s">
        <v>615</v>
      </c>
      <c r="C517" s="1" t="s">
        <v>544</v>
      </c>
      <c r="D517" s="1" t="s">
        <v>140</v>
      </c>
      <c r="E517" s="1" t="s">
        <v>544</v>
      </c>
      <c r="F517" s="23" t="s">
        <v>20</v>
      </c>
      <c r="G517" s="49" t="s">
        <v>179</v>
      </c>
      <c r="H517" s="49" t="n">
        <v>2</v>
      </c>
      <c r="I517" s="49" t="n">
        <v>5</v>
      </c>
      <c r="J517" s="45" t="s">
        <v>629</v>
      </c>
      <c r="K517" s="1" t="n">
        <v>100</v>
      </c>
      <c r="L517" s="1" t="n">
        <v>138</v>
      </c>
      <c r="M517" s="1" t="n">
        <v>115</v>
      </c>
      <c r="N517" s="1" t="n">
        <v>120</v>
      </c>
      <c r="O517" s="20" t="n">
        <v>205</v>
      </c>
      <c r="P517" s="20" t="n">
        <v>235</v>
      </c>
      <c r="Q517" s="20" t="n">
        <v>260</v>
      </c>
      <c r="R517" s="46" t="n">
        <f aca="false">AVERAGE(O517:Q517)</f>
        <v>233.333333333333</v>
      </c>
      <c r="S517" s="47" t="n">
        <v>0.65954356846473</v>
      </c>
      <c r="T517" s="48" t="n">
        <v>3.29</v>
      </c>
      <c r="U517" s="1" t="s">
        <v>205</v>
      </c>
      <c r="V517" s="1" t="s">
        <v>205</v>
      </c>
      <c r="W517" s="1" t="s">
        <v>205</v>
      </c>
      <c r="AMI517" s="0"/>
      <c r="AMJ517" s="0"/>
    </row>
    <row r="518" s="52" customFormat="true" ht="13.8" hidden="false" customHeight="false" outlineLevel="0" collapsed="false">
      <c r="A518" s="1" t="s">
        <v>138</v>
      </c>
      <c r="B518" s="43" t="s">
        <v>615</v>
      </c>
      <c r="C518" s="1" t="s">
        <v>544</v>
      </c>
      <c r="D518" s="1" t="s">
        <v>140</v>
      </c>
      <c r="E518" s="1" t="s">
        <v>544</v>
      </c>
      <c r="F518" s="23" t="s">
        <v>20</v>
      </c>
      <c r="G518" s="49" t="s">
        <v>179</v>
      </c>
      <c r="H518" s="49" t="n">
        <v>3</v>
      </c>
      <c r="I518" s="49" t="n">
        <v>1</v>
      </c>
      <c r="J518" s="45" t="s">
        <v>630</v>
      </c>
      <c r="K518" s="1" t="n">
        <v>0</v>
      </c>
      <c r="L518" s="1" t="n">
        <v>15</v>
      </c>
      <c r="M518" s="1" t="n">
        <v>3</v>
      </c>
      <c r="N518" s="1" t="n">
        <v>8</v>
      </c>
      <c r="O518" s="20" t="n">
        <v>300</v>
      </c>
      <c r="P518" s="20" t="n">
        <v>300</v>
      </c>
      <c r="Q518" s="20" t="n">
        <v>300</v>
      </c>
      <c r="R518" s="46" t="n">
        <f aca="false">AVERAGE(O518:Q518)</f>
        <v>300</v>
      </c>
      <c r="S518" s="47" t="n">
        <v>0.627904564315353</v>
      </c>
      <c r="T518" s="48" t="n">
        <v>5.67</v>
      </c>
      <c r="U518" s="1" t="s">
        <v>205</v>
      </c>
      <c r="V518" s="1" t="s">
        <v>205</v>
      </c>
      <c r="W518" s="1" t="s">
        <v>205</v>
      </c>
      <c r="AMI518" s="0"/>
      <c r="AMJ518" s="0"/>
    </row>
    <row r="519" s="52" customFormat="true" ht="13.8" hidden="false" customHeight="false" outlineLevel="0" collapsed="false">
      <c r="A519" s="1" t="s">
        <v>138</v>
      </c>
      <c r="B519" s="43" t="s">
        <v>615</v>
      </c>
      <c r="C519" s="1" t="s">
        <v>544</v>
      </c>
      <c r="D519" s="1" t="s">
        <v>140</v>
      </c>
      <c r="E519" s="1" t="s">
        <v>544</v>
      </c>
      <c r="F519" s="23" t="s">
        <v>20</v>
      </c>
      <c r="G519" s="49" t="s">
        <v>179</v>
      </c>
      <c r="H519" s="49" t="n">
        <v>3</v>
      </c>
      <c r="I519" s="49" t="n">
        <v>2</v>
      </c>
      <c r="J519" s="45" t="s">
        <v>546</v>
      </c>
      <c r="K519" s="1" t="n">
        <v>15</v>
      </c>
      <c r="L519" s="1" t="n">
        <v>30</v>
      </c>
      <c r="M519" s="1" t="n">
        <v>20</v>
      </c>
      <c r="N519" s="1" t="n">
        <v>25</v>
      </c>
      <c r="O519" s="20" t="n">
        <v>300</v>
      </c>
      <c r="P519" s="20" t="n">
        <v>300</v>
      </c>
      <c r="Q519" s="20" t="n">
        <v>300</v>
      </c>
      <c r="R519" s="46" t="n">
        <f aca="false">AVERAGE(O519:Q519)</f>
        <v>300</v>
      </c>
      <c r="S519" s="47" t="n">
        <v>0.510788381742739</v>
      </c>
      <c r="T519" s="48" t="n">
        <v>6.1</v>
      </c>
      <c r="U519" s="1" t="s">
        <v>205</v>
      </c>
      <c r="V519" s="1" t="s">
        <v>205</v>
      </c>
      <c r="W519" s="1" t="s">
        <v>205</v>
      </c>
      <c r="AMI519" s="0"/>
      <c r="AMJ519" s="0"/>
    </row>
    <row r="520" s="52" customFormat="true" ht="13.8" hidden="false" customHeight="false" outlineLevel="0" collapsed="false">
      <c r="A520" s="1" t="s">
        <v>138</v>
      </c>
      <c r="B520" s="43" t="s">
        <v>615</v>
      </c>
      <c r="C520" s="1" t="s">
        <v>544</v>
      </c>
      <c r="D520" s="1" t="s">
        <v>140</v>
      </c>
      <c r="E520" s="1" t="s">
        <v>544</v>
      </c>
      <c r="F520" s="23" t="s">
        <v>20</v>
      </c>
      <c r="G520" s="49" t="s">
        <v>179</v>
      </c>
      <c r="H520" s="49" t="n">
        <v>3</v>
      </c>
      <c r="I520" s="49" t="n">
        <v>3</v>
      </c>
      <c r="J520" s="49" t="s">
        <v>565</v>
      </c>
      <c r="K520" s="1" t="n">
        <v>30</v>
      </c>
      <c r="L520" s="1" t="n">
        <v>50</v>
      </c>
      <c r="M520" s="1" t="n">
        <v>40</v>
      </c>
      <c r="N520" s="1" t="n">
        <v>45</v>
      </c>
      <c r="O520" s="20" t="n">
        <v>300</v>
      </c>
      <c r="P520" s="20" t="n">
        <v>300</v>
      </c>
      <c r="Q520" s="20" t="n">
        <v>300</v>
      </c>
      <c r="R520" s="46" t="n">
        <f aca="false">AVERAGE(O520:Q520)</f>
        <v>300</v>
      </c>
      <c r="S520" s="47" t="n">
        <v>0.506120331950208</v>
      </c>
      <c r="T520" s="48" t="n">
        <v>5.59</v>
      </c>
      <c r="U520" s="1" t="s">
        <v>205</v>
      </c>
      <c r="V520" s="1" t="s">
        <v>205</v>
      </c>
      <c r="W520" s="1" t="s">
        <v>205</v>
      </c>
      <c r="AMI520" s="0"/>
      <c r="AMJ520" s="0"/>
    </row>
    <row r="521" s="52" customFormat="true" ht="13.8" hidden="false" customHeight="false" outlineLevel="0" collapsed="false">
      <c r="A521" s="1" t="s">
        <v>138</v>
      </c>
      <c r="B521" s="43" t="s">
        <v>615</v>
      </c>
      <c r="C521" s="1" t="s">
        <v>544</v>
      </c>
      <c r="D521" s="1" t="s">
        <v>140</v>
      </c>
      <c r="E521" s="1" t="s">
        <v>544</v>
      </c>
      <c r="F521" s="23" t="s">
        <v>20</v>
      </c>
      <c r="G521" s="49" t="s">
        <v>179</v>
      </c>
      <c r="H521" s="49" t="n">
        <v>3</v>
      </c>
      <c r="I521" s="49" t="n">
        <v>4</v>
      </c>
      <c r="J521" s="45" t="s">
        <v>561</v>
      </c>
      <c r="K521" s="1" t="n">
        <v>50</v>
      </c>
      <c r="L521" s="1" t="n">
        <v>100</v>
      </c>
      <c r="M521" s="1" t="n">
        <v>75</v>
      </c>
      <c r="N521" s="1" t="n">
        <v>80</v>
      </c>
      <c r="O521" s="20" t="n">
        <v>300</v>
      </c>
      <c r="P521" s="20" t="n">
        <v>300</v>
      </c>
      <c r="Q521" s="20" t="n">
        <v>300</v>
      </c>
      <c r="R521" s="46" t="n">
        <f aca="false">AVERAGE(O521:Q521)</f>
        <v>300</v>
      </c>
      <c r="S521" s="47" t="n">
        <v>0.530809128630705</v>
      </c>
      <c r="T521" s="48" t="n">
        <v>6.02</v>
      </c>
      <c r="U521" s="1" t="s">
        <v>205</v>
      </c>
      <c r="V521" s="1" t="s">
        <v>205</v>
      </c>
      <c r="W521" s="1" t="s">
        <v>205</v>
      </c>
      <c r="AMI521" s="0"/>
      <c r="AMJ521" s="0"/>
    </row>
    <row r="522" s="52" customFormat="true" ht="13.8" hidden="false" customHeight="false" outlineLevel="0" collapsed="false">
      <c r="A522" s="1" t="s">
        <v>138</v>
      </c>
      <c r="B522" s="43" t="s">
        <v>615</v>
      </c>
      <c r="C522" s="1" t="s">
        <v>544</v>
      </c>
      <c r="D522" s="1" t="s">
        <v>140</v>
      </c>
      <c r="E522" s="1" t="s">
        <v>544</v>
      </c>
      <c r="F522" s="23" t="s">
        <v>20</v>
      </c>
      <c r="G522" s="49" t="s">
        <v>179</v>
      </c>
      <c r="H522" s="49" t="n">
        <v>3</v>
      </c>
      <c r="I522" s="49" t="n">
        <v>5</v>
      </c>
      <c r="J522" s="49" t="s">
        <v>567</v>
      </c>
      <c r="K522" s="1" t="n">
        <v>100</v>
      </c>
      <c r="L522" s="1" t="n">
        <v>146</v>
      </c>
      <c r="M522" s="1" t="n">
        <v>110</v>
      </c>
      <c r="N522" s="1" t="n">
        <v>115</v>
      </c>
      <c r="O522" s="20" t="n">
        <v>300</v>
      </c>
      <c r="P522" s="20" t="n">
        <v>300</v>
      </c>
      <c r="Q522" s="20" t="n">
        <v>300</v>
      </c>
      <c r="R522" s="46" t="n">
        <f aca="false">AVERAGE(O522:Q522)</f>
        <v>300</v>
      </c>
      <c r="S522" s="47" t="n">
        <v>0.682883817427386</v>
      </c>
      <c r="T522" s="48" t="n">
        <v>3.81</v>
      </c>
      <c r="U522" s="1" t="s">
        <v>205</v>
      </c>
      <c r="V522" s="1" t="s">
        <v>205</v>
      </c>
      <c r="W522" s="1" t="s">
        <v>205</v>
      </c>
      <c r="AMI522" s="0"/>
      <c r="AMJ522" s="0"/>
    </row>
    <row r="523" s="52" customFormat="true" ht="13.8" hidden="false" customHeight="false" outlineLevel="0" collapsed="false">
      <c r="A523" s="1" t="s">
        <v>138</v>
      </c>
      <c r="B523" s="43" t="s">
        <v>615</v>
      </c>
      <c r="C523" s="1" t="s">
        <v>544</v>
      </c>
      <c r="D523" s="1" t="s">
        <v>140</v>
      </c>
      <c r="E523" s="1" t="s">
        <v>544</v>
      </c>
      <c r="F523" s="23" t="s">
        <v>20</v>
      </c>
      <c r="G523" s="49" t="s">
        <v>179</v>
      </c>
      <c r="H523" s="49" t="n">
        <v>4</v>
      </c>
      <c r="I523" s="49" t="n">
        <v>1</v>
      </c>
      <c r="J523" s="45" t="s">
        <v>626</v>
      </c>
      <c r="K523" s="1" t="n">
        <v>0</v>
      </c>
      <c r="L523" s="1" t="n">
        <v>15</v>
      </c>
      <c r="M523" s="1" t="n">
        <v>6</v>
      </c>
      <c r="N523" s="1" t="n">
        <v>11</v>
      </c>
      <c r="O523" s="20" t="n">
        <v>300</v>
      </c>
      <c r="P523" s="20" t="n">
        <v>170</v>
      </c>
      <c r="Q523" s="20" t="n">
        <v>182</v>
      </c>
      <c r="R523" s="46" t="n">
        <f aca="false">AVERAGE(O523:Q523)</f>
        <v>217.333333333333</v>
      </c>
      <c r="S523" s="47" t="n">
        <v>0.693257261410788</v>
      </c>
      <c r="T523" s="48" t="n">
        <v>5.01</v>
      </c>
      <c r="U523" s="1" t="s">
        <v>205</v>
      </c>
      <c r="V523" s="1" t="s">
        <v>205</v>
      </c>
      <c r="W523" s="1" t="s">
        <v>205</v>
      </c>
      <c r="AMI523" s="0"/>
      <c r="AMJ523" s="0"/>
    </row>
    <row r="524" s="52" customFormat="true" ht="13.8" hidden="false" customHeight="false" outlineLevel="0" collapsed="false">
      <c r="A524" s="1" t="s">
        <v>138</v>
      </c>
      <c r="B524" s="43" t="s">
        <v>615</v>
      </c>
      <c r="C524" s="1" t="s">
        <v>544</v>
      </c>
      <c r="D524" s="1" t="s">
        <v>140</v>
      </c>
      <c r="E524" s="1" t="s">
        <v>544</v>
      </c>
      <c r="F524" s="23" t="s">
        <v>20</v>
      </c>
      <c r="G524" s="49" t="s">
        <v>179</v>
      </c>
      <c r="H524" s="49" t="n">
        <v>4</v>
      </c>
      <c r="I524" s="49" t="n">
        <v>2</v>
      </c>
      <c r="J524" s="45" t="s">
        <v>546</v>
      </c>
      <c r="K524" s="1" t="n">
        <v>15</v>
      </c>
      <c r="L524" s="1" t="n">
        <v>30</v>
      </c>
      <c r="M524" s="1" t="n">
        <v>20</v>
      </c>
      <c r="N524" s="1" t="n">
        <v>25</v>
      </c>
      <c r="O524" s="20" t="n">
        <v>300</v>
      </c>
      <c r="P524" s="20" t="n">
        <v>170</v>
      </c>
      <c r="Q524" s="20" t="n">
        <v>182</v>
      </c>
      <c r="R524" s="46" t="n">
        <f aca="false">AVERAGE(O524:Q524)</f>
        <v>217.333333333333</v>
      </c>
      <c r="S524" s="47" t="n">
        <v>0.532157676348548</v>
      </c>
      <c r="T524" s="48" t="n">
        <v>5.5</v>
      </c>
      <c r="U524" s="1" t="s">
        <v>205</v>
      </c>
      <c r="V524" s="1" t="s">
        <v>205</v>
      </c>
      <c r="W524" s="1" t="s">
        <v>205</v>
      </c>
      <c r="AMI524" s="0"/>
      <c r="AMJ524" s="0"/>
    </row>
    <row r="525" s="52" customFormat="true" ht="13.8" hidden="false" customHeight="false" outlineLevel="0" collapsed="false">
      <c r="A525" s="1" t="s">
        <v>138</v>
      </c>
      <c r="B525" s="43" t="s">
        <v>615</v>
      </c>
      <c r="C525" s="1" t="s">
        <v>544</v>
      </c>
      <c r="D525" s="1" t="s">
        <v>140</v>
      </c>
      <c r="E525" s="1" t="s">
        <v>544</v>
      </c>
      <c r="F525" s="23" t="s">
        <v>20</v>
      </c>
      <c r="G525" s="49" t="s">
        <v>179</v>
      </c>
      <c r="H525" s="49" t="n">
        <v>4</v>
      </c>
      <c r="I525" s="49" t="n">
        <v>3</v>
      </c>
      <c r="J525" s="49" t="s">
        <v>631</v>
      </c>
      <c r="K525" s="1" t="n">
        <v>30</v>
      </c>
      <c r="L525" s="1" t="n">
        <v>50</v>
      </c>
      <c r="M525" s="1" t="n">
        <v>45</v>
      </c>
      <c r="N525" s="1" t="n">
        <v>48</v>
      </c>
      <c r="O525" s="20" t="n">
        <v>300</v>
      </c>
      <c r="P525" s="20" t="n">
        <v>170</v>
      </c>
      <c r="Q525" s="20" t="n">
        <v>182</v>
      </c>
      <c r="R525" s="46" t="n">
        <f aca="false">AVERAGE(O525:Q525)</f>
        <v>217.333333333333</v>
      </c>
      <c r="S525" s="47" t="n">
        <v>0.554564315352697</v>
      </c>
      <c r="T525" s="48" t="n">
        <v>4.12</v>
      </c>
      <c r="U525" s="1" t="s">
        <v>205</v>
      </c>
      <c r="V525" s="1" t="s">
        <v>205</v>
      </c>
      <c r="W525" s="1" t="s">
        <v>205</v>
      </c>
      <c r="AMI525" s="0"/>
      <c r="AMJ525" s="0"/>
    </row>
    <row r="526" s="52" customFormat="true" ht="13.8" hidden="false" customHeight="false" outlineLevel="0" collapsed="false">
      <c r="A526" s="1" t="s">
        <v>138</v>
      </c>
      <c r="B526" s="43" t="s">
        <v>615</v>
      </c>
      <c r="C526" s="1" t="s">
        <v>544</v>
      </c>
      <c r="D526" s="1" t="s">
        <v>140</v>
      </c>
      <c r="E526" s="1" t="s">
        <v>544</v>
      </c>
      <c r="F526" s="23" t="s">
        <v>20</v>
      </c>
      <c r="G526" s="49" t="s">
        <v>179</v>
      </c>
      <c r="H526" s="49" t="n">
        <v>4</v>
      </c>
      <c r="I526" s="49" t="n">
        <v>4</v>
      </c>
      <c r="J526" s="45" t="s">
        <v>632</v>
      </c>
      <c r="K526" s="1" t="n">
        <v>50</v>
      </c>
      <c r="L526" s="1" t="n">
        <v>100</v>
      </c>
      <c r="M526" s="1" t="n">
        <v>55</v>
      </c>
      <c r="N526" s="1" t="n">
        <v>60</v>
      </c>
      <c r="O526" s="20" t="n">
        <v>300</v>
      </c>
      <c r="P526" s="20" t="n">
        <v>170</v>
      </c>
      <c r="Q526" s="20" t="n">
        <v>182</v>
      </c>
      <c r="R526" s="46" t="n">
        <f aca="false">AVERAGE(O526:Q526)</f>
        <v>217.333333333333</v>
      </c>
      <c r="S526" s="47" t="n">
        <v>0.722302904564315</v>
      </c>
      <c r="T526" s="48" t="n">
        <v>3.92</v>
      </c>
      <c r="U526" s="1" t="s">
        <v>205</v>
      </c>
      <c r="V526" s="1" t="s">
        <v>205</v>
      </c>
      <c r="W526" s="1" t="s">
        <v>205</v>
      </c>
      <c r="AMI526" s="0"/>
      <c r="AMJ526" s="0"/>
    </row>
    <row r="527" s="52" customFormat="true" ht="13.8" hidden="false" customHeight="false" outlineLevel="0" collapsed="false">
      <c r="A527" s="1" t="s">
        <v>138</v>
      </c>
      <c r="B527" s="43" t="s">
        <v>615</v>
      </c>
      <c r="C527" s="1" t="s">
        <v>544</v>
      </c>
      <c r="D527" s="1" t="s">
        <v>140</v>
      </c>
      <c r="E527" s="1" t="s">
        <v>544</v>
      </c>
      <c r="F527" s="23" t="s">
        <v>20</v>
      </c>
      <c r="G527" s="49" t="s">
        <v>179</v>
      </c>
      <c r="H527" s="49" t="n">
        <v>4</v>
      </c>
      <c r="I527" s="49" t="n">
        <v>5</v>
      </c>
      <c r="J527" s="45" t="s">
        <v>633</v>
      </c>
      <c r="K527" s="1" t="n">
        <v>100</v>
      </c>
      <c r="L527" s="1" t="n">
        <v>160</v>
      </c>
      <c r="M527" s="1" t="n">
        <v>136</v>
      </c>
      <c r="N527" s="1" t="n">
        <v>141</v>
      </c>
      <c r="O527" s="20" t="n">
        <v>300</v>
      </c>
      <c r="P527" s="20" t="n">
        <v>170</v>
      </c>
      <c r="Q527" s="20" t="n">
        <v>182</v>
      </c>
      <c r="R527" s="46" t="n">
        <f aca="false">AVERAGE(O527:Q527)</f>
        <v>217.333333333333</v>
      </c>
      <c r="S527" s="47" t="n">
        <v>0.746576763485477</v>
      </c>
      <c r="T527" s="48" t="n">
        <v>2.97</v>
      </c>
      <c r="U527" s="1" t="s">
        <v>205</v>
      </c>
      <c r="V527" s="1" t="s">
        <v>205</v>
      </c>
      <c r="W527" s="1" t="s">
        <v>205</v>
      </c>
      <c r="AMI527" s="0"/>
      <c r="AMJ527" s="0"/>
    </row>
    <row r="528" s="52" customFormat="true" ht="13.8" hidden="false" customHeight="false" outlineLevel="0" collapsed="false">
      <c r="A528" s="1" t="s">
        <v>138</v>
      </c>
      <c r="B528" s="43" t="s">
        <v>615</v>
      </c>
      <c r="C528" s="1" t="s">
        <v>544</v>
      </c>
      <c r="D528" s="1" t="s">
        <v>140</v>
      </c>
      <c r="E528" s="1" t="s">
        <v>544</v>
      </c>
      <c r="F528" s="23" t="s">
        <v>20</v>
      </c>
      <c r="G528" s="49" t="s">
        <v>179</v>
      </c>
      <c r="H528" s="49" t="n">
        <v>5</v>
      </c>
      <c r="I528" s="49" t="n">
        <v>1</v>
      </c>
      <c r="J528" s="45" t="s">
        <v>545</v>
      </c>
      <c r="K528" s="1" t="n">
        <v>0</v>
      </c>
      <c r="L528" s="1" t="n">
        <v>15</v>
      </c>
      <c r="M528" s="1" t="n">
        <v>5</v>
      </c>
      <c r="N528" s="1" t="n">
        <v>10</v>
      </c>
      <c r="O528" s="20" t="n">
        <v>240</v>
      </c>
      <c r="P528" s="20" t="n">
        <v>267</v>
      </c>
      <c r="Q528" s="20" t="n">
        <v>183</v>
      </c>
      <c r="R528" s="46" t="n">
        <f aca="false">AVERAGE(O528:Q528)</f>
        <v>230</v>
      </c>
      <c r="S528" s="47" t="n">
        <v>0.523236514522822</v>
      </c>
      <c r="T528" s="48" t="n">
        <v>5.86</v>
      </c>
      <c r="U528" s="1" t="s">
        <v>205</v>
      </c>
      <c r="V528" s="1" t="s">
        <v>205</v>
      </c>
      <c r="W528" s="1" t="s">
        <v>205</v>
      </c>
      <c r="AMI528" s="0"/>
      <c r="AMJ528" s="0"/>
    </row>
    <row r="529" s="52" customFormat="true" ht="13.8" hidden="false" customHeight="false" outlineLevel="0" collapsed="false">
      <c r="A529" s="1" t="s">
        <v>138</v>
      </c>
      <c r="B529" s="43" t="s">
        <v>615</v>
      </c>
      <c r="C529" s="1" t="s">
        <v>544</v>
      </c>
      <c r="D529" s="1" t="s">
        <v>140</v>
      </c>
      <c r="E529" s="1" t="s">
        <v>544</v>
      </c>
      <c r="F529" s="23" t="s">
        <v>20</v>
      </c>
      <c r="G529" s="49" t="s">
        <v>179</v>
      </c>
      <c r="H529" s="49" t="n">
        <v>5</v>
      </c>
      <c r="I529" s="49" t="n">
        <v>2</v>
      </c>
      <c r="J529" s="45" t="s">
        <v>546</v>
      </c>
      <c r="K529" s="1" t="n">
        <v>15</v>
      </c>
      <c r="L529" s="1" t="n">
        <v>30</v>
      </c>
      <c r="M529" s="1" t="n">
        <v>20</v>
      </c>
      <c r="N529" s="1" t="n">
        <v>25</v>
      </c>
      <c r="O529" s="20" t="n">
        <v>240</v>
      </c>
      <c r="P529" s="20" t="n">
        <v>267</v>
      </c>
      <c r="Q529" s="20" t="n">
        <v>183</v>
      </c>
      <c r="R529" s="46" t="n">
        <f aca="false">AVERAGE(O529:Q529)</f>
        <v>230</v>
      </c>
      <c r="S529" s="47" t="n">
        <v>0.549377593360996</v>
      </c>
      <c r="T529" s="48" t="n">
        <v>5.64</v>
      </c>
      <c r="U529" s="1" t="s">
        <v>205</v>
      </c>
      <c r="V529" s="1" t="s">
        <v>205</v>
      </c>
      <c r="W529" s="1" t="s">
        <v>205</v>
      </c>
      <c r="AMI529" s="0"/>
      <c r="AMJ529" s="0"/>
    </row>
    <row r="530" s="52" customFormat="true" ht="13.8" hidden="false" customHeight="false" outlineLevel="0" collapsed="false">
      <c r="A530" s="1" t="s">
        <v>138</v>
      </c>
      <c r="B530" s="43" t="s">
        <v>615</v>
      </c>
      <c r="C530" s="1" t="s">
        <v>544</v>
      </c>
      <c r="D530" s="1" t="s">
        <v>140</v>
      </c>
      <c r="E530" s="1" t="s">
        <v>544</v>
      </c>
      <c r="F530" s="23" t="s">
        <v>20</v>
      </c>
      <c r="G530" s="49" t="s">
        <v>179</v>
      </c>
      <c r="H530" s="49" t="n">
        <v>5</v>
      </c>
      <c r="I530" s="49" t="n">
        <v>3</v>
      </c>
      <c r="J530" s="45" t="s">
        <v>565</v>
      </c>
      <c r="K530" s="1" t="n">
        <v>30</v>
      </c>
      <c r="L530" s="1" t="n">
        <v>50</v>
      </c>
      <c r="M530" s="1" t="n">
        <v>40</v>
      </c>
      <c r="N530" s="1" t="n">
        <v>45</v>
      </c>
      <c r="O530" s="20" t="n">
        <v>240</v>
      </c>
      <c r="P530" s="20" t="n">
        <v>267</v>
      </c>
      <c r="Q530" s="20" t="n">
        <v>183</v>
      </c>
      <c r="R530" s="46" t="n">
        <f aca="false">AVERAGE(O530:Q530)</f>
        <v>230</v>
      </c>
      <c r="S530" s="47" t="n">
        <v>0.619709543568465</v>
      </c>
      <c r="T530" s="48" t="n">
        <v>4.86</v>
      </c>
      <c r="U530" s="1" t="s">
        <v>205</v>
      </c>
      <c r="V530" s="1" t="s">
        <v>205</v>
      </c>
      <c r="W530" s="1" t="s">
        <v>205</v>
      </c>
      <c r="AMI530" s="0"/>
      <c r="AMJ530" s="0"/>
    </row>
    <row r="531" s="52" customFormat="true" ht="13.8" hidden="false" customHeight="false" outlineLevel="0" collapsed="false">
      <c r="A531" s="1" t="s">
        <v>138</v>
      </c>
      <c r="B531" s="43" t="s">
        <v>615</v>
      </c>
      <c r="C531" s="1" t="s">
        <v>544</v>
      </c>
      <c r="D531" s="1" t="s">
        <v>140</v>
      </c>
      <c r="E531" s="1" t="s">
        <v>544</v>
      </c>
      <c r="F531" s="23" t="s">
        <v>20</v>
      </c>
      <c r="G531" s="49" t="s">
        <v>179</v>
      </c>
      <c r="H531" s="49" t="n">
        <v>5</v>
      </c>
      <c r="I531" s="49" t="n">
        <v>4</v>
      </c>
      <c r="J531" s="45" t="s">
        <v>632</v>
      </c>
      <c r="K531" s="1" t="n">
        <v>50</v>
      </c>
      <c r="L531" s="1" t="n">
        <v>100</v>
      </c>
      <c r="M531" s="1" t="n">
        <v>55</v>
      </c>
      <c r="N531" s="1" t="n">
        <v>60</v>
      </c>
      <c r="O531" s="20" t="n">
        <v>240</v>
      </c>
      <c r="P531" s="20" t="n">
        <v>267</v>
      </c>
      <c r="Q531" s="20" t="n">
        <v>183</v>
      </c>
      <c r="R531" s="46" t="n">
        <f aca="false">AVERAGE(O531:Q531)</f>
        <v>230</v>
      </c>
      <c r="S531" s="47" t="n">
        <v>0.660788381742739</v>
      </c>
      <c r="T531" s="48" t="n">
        <v>4.82</v>
      </c>
      <c r="U531" s="1" t="s">
        <v>205</v>
      </c>
      <c r="V531" s="1" t="s">
        <v>205</v>
      </c>
      <c r="W531" s="1" t="s">
        <v>205</v>
      </c>
      <c r="AMI531" s="0"/>
      <c r="AMJ531" s="0"/>
    </row>
    <row r="532" s="52" customFormat="true" ht="13.8" hidden="false" customHeight="false" outlineLevel="0" collapsed="false">
      <c r="A532" s="1" t="s">
        <v>138</v>
      </c>
      <c r="B532" s="43" t="s">
        <v>615</v>
      </c>
      <c r="C532" s="1" t="s">
        <v>544</v>
      </c>
      <c r="D532" s="1" t="s">
        <v>140</v>
      </c>
      <c r="E532" s="1" t="s">
        <v>544</v>
      </c>
      <c r="F532" s="23" t="s">
        <v>20</v>
      </c>
      <c r="G532" s="49" t="s">
        <v>179</v>
      </c>
      <c r="H532" s="49" t="n">
        <v>5</v>
      </c>
      <c r="I532" s="49" t="n">
        <v>5</v>
      </c>
      <c r="J532" s="45" t="s">
        <v>634</v>
      </c>
      <c r="K532" s="1" t="n">
        <v>100</v>
      </c>
      <c r="L532" s="1" t="n">
        <v>170</v>
      </c>
      <c r="M532" s="1" t="n">
        <v>137</v>
      </c>
      <c r="N532" s="1" t="n">
        <v>142</v>
      </c>
      <c r="O532" s="20" t="n">
        <v>240</v>
      </c>
      <c r="P532" s="20" t="n">
        <v>267</v>
      </c>
      <c r="Q532" s="20" t="n">
        <v>183</v>
      </c>
      <c r="R532" s="46" t="n">
        <f aca="false">AVERAGE(O532:Q532)</f>
        <v>230</v>
      </c>
      <c r="S532" s="47" t="n">
        <v>0.725726141078838</v>
      </c>
      <c r="T532" s="48" t="n">
        <v>3.29</v>
      </c>
      <c r="U532" s="1" t="s">
        <v>205</v>
      </c>
      <c r="V532" s="1" t="s">
        <v>205</v>
      </c>
      <c r="W532" s="1" t="s">
        <v>205</v>
      </c>
      <c r="AMI532" s="0"/>
      <c r="AMJ532" s="0"/>
    </row>
    <row r="533" s="52" customFormat="true" ht="13.8" hidden="false" customHeight="false" outlineLevel="0" collapsed="false">
      <c r="A533" s="1" t="s">
        <v>138</v>
      </c>
      <c r="B533" s="43" t="s">
        <v>615</v>
      </c>
      <c r="C533" s="1" t="s">
        <v>544</v>
      </c>
      <c r="D533" s="1" t="s">
        <v>140</v>
      </c>
      <c r="E533" s="1" t="s">
        <v>544</v>
      </c>
      <c r="F533" s="23" t="s">
        <v>20</v>
      </c>
      <c r="G533" s="49" t="s">
        <v>179</v>
      </c>
      <c r="H533" s="49" t="n">
        <v>6</v>
      </c>
      <c r="I533" s="45" t="n">
        <v>1</v>
      </c>
      <c r="J533" s="45" t="s">
        <v>545</v>
      </c>
      <c r="K533" s="1" t="n">
        <v>0</v>
      </c>
      <c r="L533" s="1" t="n">
        <v>15</v>
      </c>
      <c r="M533" s="1" t="n">
        <v>5</v>
      </c>
      <c r="N533" s="1" t="n">
        <v>10</v>
      </c>
      <c r="O533" s="20" t="n">
        <v>300</v>
      </c>
      <c r="P533" s="20" t="n">
        <v>300</v>
      </c>
      <c r="Q533" s="20" t="n">
        <v>300</v>
      </c>
      <c r="R533" s="46" t="n">
        <f aca="false">AVERAGE(O533:Q533)</f>
        <v>300</v>
      </c>
      <c r="S533" s="47" t="n">
        <v>0.470954356846473</v>
      </c>
      <c r="T533" s="48" t="n">
        <v>4.88</v>
      </c>
      <c r="U533" s="1" t="s">
        <v>205</v>
      </c>
      <c r="V533" s="1" t="s">
        <v>205</v>
      </c>
      <c r="W533" s="1" t="s">
        <v>205</v>
      </c>
      <c r="AMI533" s="0"/>
      <c r="AMJ533" s="0"/>
    </row>
    <row r="534" s="52" customFormat="true" ht="13.8" hidden="false" customHeight="false" outlineLevel="0" collapsed="false">
      <c r="A534" s="1" t="s">
        <v>138</v>
      </c>
      <c r="B534" s="43" t="s">
        <v>615</v>
      </c>
      <c r="C534" s="1" t="s">
        <v>544</v>
      </c>
      <c r="D534" s="1" t="s">
        <v>140</v>
      </c>
      <c r="E534" s="1" t="s">
        <v>544</v>
      </c>
      <c r="F534" s="23" t="s">
        <v>20</v>
      </c>
      <c r="G534" s="49" t="s">
        <v>179</v>
      </c>
      <c r="H534" s="49" t="n">
        <v>6</v>
      </c>
      <c r="I534" s="49" t="n">
        <v>2</v>
      </c>
      <c r="J534" s="45" t="s">
        <v>573</v>
      </c>
      <c r="K534" s="1" t="n">
        <v>15</v>
      </c>
      <c r="L534" s="1" t="n">
        <v>30</v>
      </c>
      <c r="M534" s="1" t="n">
        <v>23</v>
      </c>
      <c r="N534" s="1" t="n">
        <v>28</v>
      </c>
      <c r="O534" s="20" t="n">
        <v>300</v>
      </c>
      <c r="P534" s="20" t="n">
        <v>300</v>
      </c>
      <c r="Q534" s="20" t="n">
        <v>300</v>
      </c>
      <c r="R534" s="46" t="n">
        <f aca="false">AVERAGE(O534:Q534)</f>
        <v>300</v>
      </c>
      <c r="S534" s="47" t="n">
        <v>0.532157676348548</v>
      </c>
      <c r="T534" s="48" t="n">
        <v>5.78</v>
      </c>
      <c r="U534" s="1" t="s">
        <v>205</v>
      </c>
      <c r="V534" s="1" t="s">
        <v>205</v>
      </c>
      <c r="W534" s="1" t="s">
        <v>205</v>
      </c>
      <c r="AMI534" s="0"/>
      <c r="AMJ534" s="0"/>
    </row>
    <row r="535" s="52" customFormat="true" ht="13.8" hidden="false" customHeight="false" outlineLevel="0" collapsed="false">
      <c r="A535" s="1" t="s">
        <v>138</v>
      </c>
      <c r="B535" s="43" t="s">
        <v>615</v>
      </c>
      <c r="C535" s="1" t="s">
        <v>544</v>
      </c>
      <c r="D535" s="1" t="s">
        <v>140</v>
      </c>
      <c r="E535" s="1" t="s">
        <v>544</v>
      </c>
      <c r="F535" s="23" t="s">
        <v>20</v>
      </c>
      <c r="G535" s="49" t="s">
        <v>179</v>
      </c>
      <c r="H535" s="49" t="n">
        <v>6</v>
      </c>
      <c r="I535" s="49" t="n">
        <v>3</v>
      </c>
      <c r="J535" s="45" t="s">
        <v>563</v>
      </c>
      <c r="K535" s="1" t="n">
        <v>30</v>
      </c>
      <c r="L535" s="1" t="n">
        <v>50</v>
      </c>
      <c r="M535" s="1" t="n">
        <v>35</v>
      </c>
      <c r="N535" s="1" t="n">
        <v>40</v>
      </c>
      <c r="O535" s="20" t="n">
        <v>300</v>
      </c>
      <c r="P535" s="20" t="n">
        <v>300</v>
      </c>
      <c r="Q535" s="20" t="n">
        <v>300</v>
      </c>
      <c r="R535" s="46" t="n">
        <f aca="false">AVERAGE(O535:Q535)</f>
        <v>300</v>
      </c>
      <c r="S535" s="47" t="n">
        <v>0.54896265560166</v>
      </c>
      <c r="T535" s="48" t="n">
        <v>5.79</v>
      </c>
      <c r="U535" s="1" t="s">
        <v>205</v>
      </c>
      <c r="V535" s="1" t="s">
        <v>205</v>
      </c>
      <c r="W535" s="1" t="s">
        <v>205</v>
      </c>
      <c r="AMI535" s="0"/>
      <c r="AMJ535" s="0"/>
    </row>
    <row r="536" s="52" customFormat="true" ht="13.8" hidden="false" customHeight="false" outlineLevel="0" collapsed="false">
      <c r="A536" s="1" t="s">
        <v>138</v>
      </c>
      <c r="B536" s="43" t="s">
        <v>615</v>
      </c>
      <c r="C536" s="1" t="s">
        <v>544</v>
      </c>
      <c r="D536" s="1" t="s">
        <v>140</v>
      </c>
      <c r="E536" s="1" t="s">
        <v>544</v>
      </c>
      <c r="F536" s="23" t="s">
        <v>20</v>
      </c>
      <c r="G536" s="49" t="s">
        <v>179</v>
      </c>
      <c r="H536" s="49" t="n">
        <v>6</v>
      </c>
      <c r="I536" s="49" t="n">
        <v>4</v>
      </c>
      <c r="J536" s="45" t="s">
        <v>561</v>
      </c>
      <c r="K536" s="1" t="n">
        <v>50</v>
      </c>
      <c r="L536" s="1" t="n">
        <v>100</v>
      </c>
      <c r="M536" s="1" t="n">
        <v>75</v>
      </c>
      <c r="N536" s="1" t="n">
        <v>80</v>
      </c>
      <c r="O536" s="20" t="n">
        <v>300</v>
      </c>
      <c r="P536" s="20" t="n">
        <v>300</v>
      </c>
      <c r="Q536" s="20" t="n">
        <v>300</v>
      </c>
      <c r="R536" s="46" t="n">
        <f aca="false">AVERAGE(O536:Q536)</f>
        <v>300</v>
      </c>
      <c r="S536" s="47" t="n">
        <v>0.690041493775934</v>
      </c>
      <c r="T536" s="48" t="n">
        <v>2.96</v>
      </c>
      <c r="U536" s="1" t="s">
        <v>205</v>
      </c>
      <c r="V536" s="1" t="s">
        <v>205</v>
      </c>
      <c r="W536" s="1" t="s">
        <v>205</v>
      </c>
      <c r="AMI536" s="0"/>
      <c r="AMJ536" s="0"/>
    </row>
    <row r="537" s="52" customFormat="true" ht="13.8" hidden="false" customHeight="false" outlineLevel="0" collapsed="false">
      <c r="A537" s="1" t="s">
        <v>138</v>
      </c>
      <c r="B537" s="43" t="s">
        <v>615</v>
      </c>
      <c r="C537" s="1" t="s">
        <v>544</v>
      </c>
      <c r="D537" s="1" t="s">
        <v>140</v>
      </c>
      <c r="E537" s="1" t="s">
        <v>544</v>
      </c>
      <c r="F537" s="23" t="s">
        <v>20</v>
      </c>
      <c r="G537" s="49" t="s">
        <v>179</v>
      </c>
      <c r="H537" s="49" t="n">
        <v>6</v>
      </c>
      <c r="I537" s="49" t="n">
        <v>5</v>
      </c>
      <c r="J537" s="45" t="s">
        <v>635</v>
      </c>
      <c r="K537" s="1" t="n">
        <v>100</v>
      </c>
      <c r="L537" s="1" t="n">
        <v>186</v>
      </c>
      <c r="M537" s="1" t="n">
        <v>170</v>
      </c>
      <c r="N537" s="1" t="n">
        <v>175</v>
      </c>
      <c r="O537" s="20" t="n">
        <v>300</v>
      </c>
      <c r="P537" s="20" t="n">
        <v>300</v>
      </c>
      <c r="Q537" s="20" t="n">
        <v>300</v>
      </c>
      <c r="R537" s="46" t="n">
        <f aca="false">AVERAGE(O537:Q537)</f>
        <v>300</v>
      </c>
      <c r="S537" s="47" t="n">
        <v>0.708609958506224</v>
      </c>
      <c r="T537" s="48" t="n">
        <v>3.18</v>
      </c>
      <c r="U537" s="1" t="s">
        <v>205</v>
      </c>
      <c r="V537" s="1" t="s">
        <v>205</v>
      </c>
      <c r="W537" s="1" t="s">
        <v>205</v>
      </c>
      <c r="AMI537" s="0"/>
      <c r="AMJ537" s="0"/>
    </row>
    <row r="538" s="52" customFormat="true" ht="13.8" hidden="false" customHeight="false" outlineLevel="0" collapsed="false">
      <c r="A538" s="1" t="s">
        <v>138</v>
      </c>
      <c r="B538" s="43" t="s">
        <v>615</v>
      </c>
      <c r="C538" s="1" t="s">
        <v>544</v>
      </c>
      <c r="D538" s="1" t="s">
        <v>140</v>
      </c>
      <c r="E538" s="1" t="s">
        <v>544</v>
      </c>
      <c r="F538" s="23" t="s">
        <v>20</v>
      </c>
      <c r="G538" s="49" t="s">
        <v>185</v>
      </c>
      <c r="H538" s="49" t="n">
        <v>1</v>
      </c>
      <c r="I538" s="49" t="n">
        <v>1</v>
      </c>
      <c r="J538" s="45" t="s">
        <v>545</v>
      </c>
      <c r="K538" s="1" t="n">
        <v>0</v>
      </c>
      <c r="L538" s="1" t="n">
        <v>15</v>
      </c>
      <c r="M538" s="1" t="n">
        <v>5</v>
      </c>
      <c r="N538" s="1" t="n">
        <v>10</v>
      </c>
      <c r="O538" s="20" t="n">
        <v>300</v>
      </c>
      <c r="P538" s="20" t="n">
        <v>300</v>
      </c>
      <c r="Q538" s="20" t="n">
        <v>300</v>
      </c>
      <c r="R538" s="46" t="n">
        <f aca="false">AVERAGE(O538:Q538)</f>
        <v>300</v>
      </c>
      <c r="S538" s="47" t="n">
        <v>0.507883817427386</v>
      </c>
      <c r="T538" s="48" t="n">
        <v>6.06</v>
      </c>
      <c r="U538" s="1" t="s">
        <v>205</v>
      </c>
      <c r="V538" s="1" t="s">
        <v>205</v>
      </c>
      <c r="W538" s="1" t="s">
        <v>205</v>
      </c>
      <c r="AMI538" s="0"/>
      <c r="AMJ538" s="0"/>
    </row>
    <row r="539" s="52" customFormat="true" ht="13.8" hidden="false" customHeight="false" outlineLevel="0" collapsed="false">
      <c r="A539" s="1" t="s">
        <v>138</v>
      </c>
      <c r="B539" s="43" t="s">
        <v>615</v>
      </c>
      <c r="C539" s="1" t="s">
        <v>544</v>
      </c>
      <c r="D539" s="1" t="s">
        <v>140</v>
      </c>
      <c r="E539" s="1" t="s">
        <v>544</v>
      </c>
      <c r="F539" s="23" t="s">
        <v>20</v>
      </c>
      <c r="G539" s="49" t="s">
        <v>185</v>
      </c>
      <c r="H539" s="49" t="n">
        <v>1</v>
      </c>
      <c r="I539" s="49" t="n">
        <v>2</v>
      </c>
      <c r="J539" s="49" t="s">
        <v>583</v>
      </c>
      <c r="K539" s="1" t="n">
        <v>15</v>
      </c>
      <c r="L539" s="1" t="n">
        <v>30</v>
      </c>
      <c r="M539" s="1" t="n">
        <v>22</v>
      </c>
      <c r="N539" s="1" t="n">
        <v>27</v>
      </c>
      <c r="O539" s="20" t="n">
        <v>300</v>
      </c>
      <c r="P539" s="20" t="n">
        <v>300</v>
      </c>
      <c r="Q539" s="20" t="n">
        <v>300</v>
      </c>
      <c r="R539" s="46" t="n">
        <f aca="false">AVERAGE(O539:Q539)</f>
        <v>300</v>
      </c>
      <c r="S539" s="47" t="n">
        <v>0.479253112033195</v>
      </c>
      <c r="T539" s="48" t="n">
        <v>5.95</v>
      </c>
      <c r="U539" s="1" t="s">
        <v>205</v>
      </c>
      <c r="V539" s="1" t="s">
        <v>205</v>
      </c>
      <c r="W539" s="1" t="s">
        <v>205</v>
      </c>
      <c r="AMI539" s="0"/>
      <c r="AMJ539" s="0"/>
    </row>
    <row r="540" s="52" customFormat="true" ht="13.8" hidden="false" customHeight="false" outlineLevel="0" collapsed="false">
      <c r="A540" s="1" t="s">
        <v>138</v>
      </c>
      <c r="B540" s="43" t="s">
        <v>615</v>
      </c>
      <c r="C540" s="1" t="s">
        <v>544</v>
      </c>
      <c r="D540" s="1" t="s">
        <v>140</v>
      </c>
      <c r="E540" s="1" t="s">
        <v>544</v>
      </c>
      <c r="F540" s="23" t="s">
        <v>20</v>
      </c>
      <c r="G540" s="49" t="s">
        <v>185</v>
      </c>
      <c r="H540" s="49" t="n">
        <v>1</v>
      </c>
      <c r="I540" s="49" t="n">
        <v>3</v>
      </c>
      <c r="J540" s="49" t="s">
        <v>558</v>
      </c>
      <c r="K540" s="1" t="n">
        <v>30</v>
      </c>
      <c r="L540" s="1" t="n">
        <v>50</v>
      </c>
      <c r="M540" s="1" t="n">
        <v>34</v>
      </c>
      <c r="N540" s="1" t="n">
        <v>39</v>
      </c>
      <c r="O540" s="20" t="n">
        <v>300</v>
      </c>
      <c r="P540" s="20" t="n">
        <v>300</v>
      </c>
      <c r="Q540" s="20" t="n">
        <v>300</v>
      </c>
      <c r="R540" s="46" t="n">
        <f aca="false">AVERAGE(O540:Q540)</f>
        <v>300</v>
      </c>
      <c r="S540" s="47" t="n">
        <v>0.545746887966805</v>
      </c>
      <c r="T540" s="48" t="n">
        <v>6.82</v>
      </c>
      <c r="U540" s="1" t="s">
        <v>205</v>
      </c>
      <c r="V540" s="1" t="s">
        <v>205</v>
      </c>
      <c r="W540" s="1" t="s">
        <v>205</v>
      </c>
      <c r="AMI540" s="0"/>
      <c r="AMJ540" s="0"/>
    </row>
    <row r="541" s="52" customFormat="true" ht="13.8" hidden="false" customHeight="false" outlineLevel="0" collapsed="false">
      <c r="A541" s="1" t="s">
        <v>138</v>
      </c>
      <c r="B541" s="43" t="s">
        <v>615</v>
      </c>
      <c r="C541" s="1" t="s">
        <v>544</v>
      </c>
      <c r="D541" s="1" t="s">
        <v>140</v>
      </c>
      <c r="E541" s="1" t="s">
        <v>544</v>
      </c>
      <c r="F541" s="23" t="s">
        <v>20</v>
      </c>
      <c r="G541" s="49" t="s">
        <v>185</v>
      </c>
      <c r="H541" s="49" t="n">
        <v>1</v>
      </c>
      <c r="I541" s="49" t="n">
        <v>4</v>
      </c>
      <c r="J541" s="49" t="s">
        <v>636</v>
      </c>
      <c r="K541" s="1" t="n">
        <v>50</v>
      </c>
      <c r="L541" s="1" t="n">
        <v>100</v>
      </c>
      <c r="M541" s="1" t="n">
        <v>69</v>
      </c>
      <c r="N541" s="1" t="n">
        <v>79</v>
      </c>
      <c r="O541" s="20" t="n">
        <v>300</v>
      </c>
      <c r="P541" s="20" t="n">
        <v>300</v>
      </c>
      <c r="Q541" s="20" t="n">
        <v>300</v>
      </c>
      <c r="R541" s="46" t="n">
        <f aca="false">AVERAGE(O541:Q541)</f>
        <v>300</v>
      </c>
      <c r="S541" s="47" t="n">
        <v>0.587136929460581</v>
      </c>
      <c r="T541" s="48" t="n">
        <v>6.35</v>
      </c>
      <c r="U541" s="1" t="s">
        <v>205</v>
      </c>
      <c r="V541" s="1" t="s">
        <v>205</v>
      </c>
      <c r="W541" s="1" t="s">
        <v>205</v>
      </c>
      <c r="AMI541" s="0"/>
      <c r="AMJ541" s="0"/>
    </row>
    <row r="542" s="52" customFormat="true" ht="13.8" hidden="false" customHeight="false" outlineLevel="0" collapsed="false">
      <c r="A542" s="1" t="s">
        <v>138</v>
      </c>
      <c r="B542" s="43" t="s">
        <v>615</v>
      </c>
      <c r="C542" s="1" t="s">
        <v>544</v>
      </c>
      <c r="D542" s="1" t="s">
        <v>140</v>
      </c>
      <c r="E542" s="1" t="s">
        <v>544</v>
      </c>
      <c r="F542" s="23" t="s">
        <v>20</v>
      </c>
      <c r="G542" s="49" t="s">
        <v>185</v>
      </c>
      <c r="H542" s="49" t="n">
        <v>1</v>
      </c>
      <c r="I542" s="49" t="n">
        <v>5</v>
      </c>
      <c r="J542" s="49" t="s">
        <v>628</v>
      </c>
      <c r="K542" s="1" t="n">
        <v>100</v>
      </c>
      <c r="L542" s="1" t="n">
        <v>146</v>
      </c>
      <c r="M542" s="1" t="n">
        <v>139</v>
      </c>
      <c r="N542" s="1" t="n">
        <v>144</v>
      </c>
      <c r="O542" s="20" t="n">
        <v>300</v>
      </c>
      <c r="P542" s="20" t="n">
        <v>300</v>
      </c>
      <c r="Q542" s="20" t="n">
        <v>300</v>
      </c>
      <c r="R542" s="46" t="n">
        <f aca="false">AVERAGE(O542:Q542)</f>
        <v>300</v>
      </c>
      <c r="S542" s="47" t="n">
        <v>0.623132780082987</v>
      </c>
      <c r="T542" s="48" t="n">
        <v>4.83</v>
      </c>
      <c r="U542" s="1" t="s">
        <v>205</v>
      </c>
      <c r="V542" s="1" t="s">
        <v>205</v>
      </c>
      <c r="W542" s="1" t="s">
        <v>205</v>
      </c>
      <c r="AMI542" s="0"/>
      <c r="AMJ542" s="0"/>
    </row>
    <row r="543" s="52" customFormat="true" ht="13.8" hidden="false" customHeight="false" outlineLevel="0" collapsed="false">
      <c r="A543" s="1" t="s">
        <v>138</v>
      </c>
      <c r="B543" s="43" t="s">
        <v>615</v>
      </c>
      <c r="C543" s="1" t="s">
        <v>544</v>
      </c>
      <c r="D543" s="1" t="s">
        <v>140</v>
      </c>
      <c r="E543" s="1" t="s">
        <v>544</v>
      </c>
      <c r="F543" s="23" t="s">
        <v>20</v>
      </c>
      <c r="G543" s="49" t="s">
        <v>185</v>
      </c>
      <c r="H543" s="49" t="n">
        <v>2</v>
      </c>
      <c r="I543" s="45" t="n">
        <v>1</v>
      </c>
      <c r="J543" s="45" t="s">
        <v>603</v>
      </c>
      <c r="K543" s="1" t="n">
        <v>0</v>
      </c>
      <c r="L543" s="1" t="n">
        <v>15</v>
      </c>
      <c r="M543" s="1" t="n">
        <v>4</v>
      </c>
      <c r="N543" s="1" t="n">
        <v>9</v>
      </c>
      <c r="O543" s="20" t="n">
        <v>250</v>
      </c>
      <c r="P543" s="20" t="n">
        <v>200</v>
      </c>
      <c r="Q543" s="20" t="n">
        <v>210</v>
      </c>
      <c r="R543" s="46" t="n">
        <f aca="false">AVERAGE(O543:Q543)</f>
        <v>220</v>
      </c>
      <c r="S543" s="47" t="n">
        <v>0.792738589211618</v>
      </c>
      <c r="T543" s="48" t="n">
        <v>3.41</v>
      </c>
      <c r="U543" s="1" t="s">
        <v>205</v>
      </c>
      <c r="V543" s="1" t="s">
        <v>205</v>
      </c>
      <c r="W543" s="1" t="s">
        <v>205</v>
      </c>
      <c r="AMI543" s="0"/>
      <c r="AMJ543" s="0"/>
    </row>
    <row r="544" s="52" customFormat="true" ht="13.8" hidden="false" customHeight="false" outlineLevel="0" collapsed="false">
      <c r="A544" s="1" t="s">
        <v>138</v>
      </c>
      <c r="B544" s="43" t="s">
        <v>615</v>
      </c>
      <c r="C544" s="1" t="s">
        <v>544</v>
      </c>
      <c r="D544" s="1" t="s">
        <v>140</v>
      </c>
      <c r="E544" s="1" t="s">
        <v>544</v>
      </c>
      <c r="F544" s="23" t="s">
        <v>20</v>
      </c>
      <c r="G544" s="49" t="s">
        <v>185</v>
      </c>
      <c r="H544" s="49" t="n">
        <v>2</v>
      </c>
      <c r="I544" s="45" t="n">
        <v>2</v>
      </c>
      <c r="J544" s="45" t="s">
        <v>612</v>
      </c>
      <c r="K544" s="1" t="n">
        <v>15</v>
      </c>
      <c r="L544" s="1" t="n">
        <v>30</v>
      </c>
      <c r="M544" s="1" t="n">
        <v>18</v>
      </c>
      <c r="N544" s="1" t="n">
        <v>23</v>
      </c>
      <c r="O544" s="20" t="n">
        <v>250</v>
      </c>
      <c r="P544" s="20" t="n">
        <v>200</v>
      </c>
      <c r="Q544" s="20" t="n">
        <v>210</v>
      </c>
      <c r="R544" s="46" t="n">
        <f aca="false">AVERAGE(O544:Q544)</f>
        <v>220</v>
      </c>
      <c r="S544" s="47" t="n">
        <v>0.695331950207469</v>
      </c>
      <c r="T544" s="48" t="n">
        <v>4.19</v>
      </c>
      <c r="U544" s="1" t="s">
        <v>205</v>
      </c>
      <c r="V544" s="1" t="s">
        <v>205</v>
      </c>
      <c r="W544" s="1" t="s">
        <v>205</v>
      </c>
      <c r="AMI544" s="0"/>
      <c r="AMJ544" s="0"/>
    </row>
    <row r="545" s="52" customFormat="true" ht="13.8" hidden="false" customHeight="false" outlineLevel="0" collapsed="false">
      <c r="A545" s="1" t="s">
        <v>138</v>
      </c>
      <c r="B545" s="43" t="s">
        <v>615</v>
      </c>
      <c r="C545" s="1" t="s">
        <v>544</v>
      </c>
      <c r="D545" s="1" t="s">
        <v>140</v>
      </c>
      <c r="E545" s="1" t="s">
        <v>544</v>
      </c>
      <c r="F545" s="23" t="s">
        <v>20</v>
      </c>
      <c r="G545" s="49" t="s">
        <v>185</v>
      </c>
      <c r="H545" s="49" t="n">
        <v>2</v>
      </c>
      <c r="I545" s="45" t="n">
        <v>3</v>
      </c>
      <c r="J545" s="45" t="s">
        <v>565</v>
      </c>
      <c r="K545" s="1" t="n">
        <v>30</v>
      </c>
      <c r="L545" s="1" t="n">
        <v>50</v>
      </c>
      <c r="M545" s="1" t="n">
        <v>40</v>
      </c>
      <c r="N545" s="1" t="n">
        <v>45</v>
      </c>
      <c r="O545" s="20" t="n">
        <v>250</v>
      </c>
      <c r="P545" s="20" t="n">
        <v>200</v>
      </c>
      <c r="Q545" s="20" t="n">
        <v>210</v>
      </c>
      <c r="R545" s="46" t="n">
        <f aca="false">AVERAGE(O545:Q545)</f>
        <v>220</v>
      </c>
      <c r="S545" s="47" t="n">
        <v>0.91753112033195</v>
      </c>
      <c r="T545" s="48" t="n">
        <v>2.86</v>
      </c>
      <c r="U545" s="1" t="s">
        <v>205</v>
      </c>
      <c r="V545" s="1" t="s">
        <v>205</v>
      </c>
      <c r="W545" s="1" t="s">
        <v>205</v>
      </c>
      <c r="AMI545" s="0"/>
      <c r="AMJ545" s="0"/>
    </row>
    <row r="546" s="52" customFormat="true" ht="13.8" hidden="false" customHeight="false" outlineLevel="0" collapsed="false">
      <c r="A546" s="1" t="s">
        <v>138</v>
      </c>
      <c r="B546" s="43" t="s">
        <v>615</v>
      </c>
      <c r="C546" s="1" t="s">
        <v>544</v>
      </c>
      <c r="D546" s="1" t="s">
        <v>140</v>
      </c>
      <c r="E546" s="1" t="s">
        <v>544</v>
      </c>
      <c r="F546" s="23" t="s">
        <v>20</v>
      </c>
      <c r="G546" s="49" t="s">
        <v>185</v>
      </c>
      <c r="H546" s="49" t="n">
        <v>2</v>
      </c>
      <c r="I546" s="49" t="n">
        <v>4</v>
      </c>
      <c r="J546" s="49" t="s">
        <v>594</v>
      </c>
      <c r="K546" s="1" t="n">
        <v>50</v>
      </c>
      <c r="L546" s="1" t="n">
        <v>100</v>
      </c>
      <c r="M546" s="1" t="n">
        <v>60</v>
      </c>
      <c r="N546" s="1" t="n">
        <v>65</v>
      </c>
      <c r="O546" s="20" t="n">
        <v>250</v>
      </c>
      <c r="P546" s="20" t="n">
        <v>200</v>
      </c>
      <c r="Q546" s="20" t="n">
        <v>210</v>
      </c>
      <c r="R546" s="46" t="n">
        <f aca="false">AVERAGE(O546:Q546)</f>
        <v>220</v>
      </c>
      <c r="S546" s="47" t="n">
        <v>0.803526970954357</v>
      </c>
      <c r="T546" s="48" t="n">
        <v>3.84</v>
      </c>
      <c r="U546" s="1" t="s">
        <v>205</v>
      </c>
      <c r="V546" s="1" t="s">
        <v>205</v>
      </c>
      <c r="W546" s="1" t="s">
        <v>205</v>
      </c>
      <c r="AMI546" s="0"/>
      <c r="AMJ546" s="0"/>
    </row>
    <row r="547" s="52" customFormat="true" ht="13.8" hidden="false" customHeight="false" outlineLevel="0" collapsed="false">
      <c r="A547" s="1" t="s">
        <v>138</v>
      </c>
      <c r="B547" s="43" t="s">
        <v>615</v>
      </c>
      <c r="C547" s="1" t="s">
        <v>544</v>
      </c>
      <c r="D547" s="1" t="s">
        <v>140</v>
      </c>
      <c r="E547" s="1" t="s">
        <v>544</v>
      </c>
      <c r="F547" s="23" t="s">
        <v>20</v>
      </c>
      <c r="G547" s="49" t="s">
        <v>185</v>
      </c>
      <c r="H547" s="49" t="n">
        <v>2</v>
      </c>
      <c r="I547" s="49" t="n">
        <v>5</v>
      </c>
      <c r="J547" s="49" t="s">
        <v>637</v>
      </c>
      <c r="K547" s="1" t="n">
        <v>100</v>
      </c>
      <c r="L547" s="1" t="n">
        <v>155</v>
      </c>
      <c r="M547" s="1" t="n">
        <v>148</v>
      </c>
      <c r="N547" s="1" t="n">
        <v>153</v>
      </c>
      <c r="O547" s="20" t="n">
        <v>250</v>
      </c>
      <c r="P547" s="20" t="n">
        <v>200</v>
      </c>
      <c r="Q547" s="20" t="n">
        <v>210</v>
      </c>
      <c r="R547" s="46" t="n">
        <f aca="false">AVERAGE(O547:Q547)</f>
        <v>220</v>
      </c>
      <c r="S547" s="47" t="n">
        <v>0.799688796680498</v>
      </c>
      <c r="T547" s="48" t="n">
        <v>6.04</v>
      </c>
      <c r="U547" s="1" t="s">
        <v>205</v>
      </c>
      <c r="V547" s="1" t="s">
        <v>205</v>
      </c>
      <c r="W547" s="1" t="s">
        <v>205</v>
      </c>
      <c r="AMI547" s="0"/>
      <c r="AMJ547" s="0"/>
    </row>
    <row r="548" s="52" customFormat="true" ht="13.8" hidden="false" customHeight="false" outlineLevel="0" collapsed="false">
      <c r="A548" s="1" t="s">
        <v>138</v>
      </c>
      <c r="B548" s="43" t="s">
        <v>615</v>
      </c>
      <c r="C548" s="1" t="s">
        <v>544</v>
      </c>
      <c r="D548" s="1" t="s">
        <v>140</v>
      </c>
      <c r="E548" s="1" t="s">
        <v>544</v>
      </c>
      <c r="F548" s="23" t="s">
        <v>20</v>
      </c>
      <c r="G548" s="49" t="s">
        <v>185</v>
      </c>
      <c r="H548" s="49" t="n">
        <v>3</v>
      </c>
      <c r="I548" s="45" t="n">
        <v>1</v>
      </c>
      <c r="J548" s="45" t="s">
        <v>545</v>
      </c>
      <c r="K548" s="1" t="n">
        <v>0</v>
      </c>
      <c r="L548" s="1" t="n">
        <v>15</v>
      </c>
      <c r="M548" s="1" t="n">
        <v>5</v>
      </c>
      <c r="N548" s="1" t="n">
        <v>10</v>
      </c>
      <c r="O548" s="20" t="n">
        <v>140</v>
      </c>
      <c r="P548" s="20" t="n">
        <v>170</v>
      </c>
      <c r="Q548" s="20" t="n">
        <v>165</v>
      </c>
      <c r="R548" s="46" t="n">
        <f aca="false">AVERAGE(O548:Q548)</f>
        <v>158.333333333333</v>
      </c>
      <c r="S548" s="47" t="n">
        <v>1.04740663900415</v>
      </c>
      <c r="T548" s="48" t="n">
        <v>2.27</v>
      </c>
      <c r="U548" s="1" t="s">
        <v>205</v>
      </c>
      <c r="V548" s="1" t="s">
        <v>205</v>
      </c>
      <c r="W548" s="1" t="s">
        <v>205</v>
      </c>
      <c r="AMI548" s="0"/>
      <c r="AMJ548" s="0"/>
    </row>
    <row r="549" s="52" customFormat="true" ht="13.8" hidden="false" customHeight="false" outlineLevel="0" collapsed="false">
      <c r="A549" s="1" t="s">
        <v>138</v>
      </c>
      <c r="B549" s="43" t="s">
        <v>615</v>
      </c>
      <c r="C549" s="1" t="s">
        <v>544</v>
      </c>
      <c r="D549" s="1" t="s">
        <v>140</v>
      </c>
      <c r="E549" s="1" t="s">
        <v>544</v>
      </c>
      <c r="F549" s="23" t="s">
        <v>20</v>
      </c>
      <c r="G549" s="49" t="s">
        <v>185</v>
      </c>
      <c r="H549" s="49" t="n">
        <v>3</v>
      </c>
      <c r="I549" s="49" t="n">
        <v>2</v>
      </c>
      <c r="J549" s="49" t="s">
        <v>546</v>
      </c>
      <c r="K549" s="1" t="n">
        <v>15</v>
      </c>
      <c r="L549" s="1" t="n">
        <v>30</v>
      </c>
      <c r="M549" s="1" t="n">
        <v>20</v>
      </c>
      <c r="N549" s="1" t="n">
        <v>25</v>
      </c>
      <c r="O549" s="20" t="n">
        <v>140</v>
      </c>
      <c r="P549" s="20" t="n">
        <v>170</v>
      </c>
      <c r="Q549" s="20" t="n">
        <v>165</v>
      </c>
      <c r="R549" s="46" t="n">
        <f aca="false">AVERAGE(O549:Q549)</f>
        <v>158.333333333333</v>
      </c>
      <c r="S549" s="47" t="n">
        <v>1.16203319502075</v>
      </c>
      <c r="T549" s="48" t="n">
        <v>1.83</v>
      </c>
      <c r="U549" s="1" t="s">
        <v>205</v>
      </c>
      <c r="V549" s="1" t="s">
        <v>205</v>
      </c>
      <c r="W549" s="1" t="s">
        <v>205</v>
      </c>
      <c r="AMI549" s="0"/>
      <c r="AMJ549" s="0"/>
    </row>
    <row r="550" s="52" customFormat="true" ht="13.8" hidden="false" customHeight="false" outlineLevel="0" collapsed="false">
      <c r="A550" s="1" t="s">
        <v>138</v>
      </c>
      <c r="B550" s="43" t="s">
        <v>615</v>
      </c>
      <c r="C550" s="1" t="s">
        <v>544</v>
      </c>
      <c r="D550" s="1" t="s">
        <v>140</v>
      </c>
      <c r="E550" s="1" t="s">
        <v>544</v>
      </c>
      <c r="F550" s="23" t="s">
        <v>20</v>
      </c>
      <c r="G550" s="49" t="s">
        <v>185</v>
      </c>
      <c r="H550" s="49" t="n">
        <v>3</v>
      </c>
      <c r="I550" s="45" t="n">
        <v>3</v>
      </c>
      <c r="J550" s="45" t="s">
        <v>598</v>
      </c>
      <c r="K550" s="1" t="n">
        <v>30</v>
      </c>
      <c r="L550" s="1" t="n">
        <v>50</v>
      </c>
      <c r="M550" s="1" t="n">
        <v>38</v>
      </c>
      <c r="N550" s="1" t="n">
        <v>43</v>
      </c>
      <c r="O550" s="20" t="n">
        <v>140</v>
      </c>
      <c r="P550" s="20" t="n">
        <v>170</v>
      </c>
      <c r="Q550" s="20" t="n">
        <v>165</v>
      </c>
      <c r="R550" s="46" t="n">
        <f aca="false">AVERAGE(O550:Q550)</f>
        <v>158.333333333333</v>
      </c>
      <c r="S550" s="47" t="n">
        <v>1.17873443983402</v>
      </c>
      <c r="T550" s="48" t="n">
        <v>1.73</v>
      </c>
      <c r="U550" s="1" t="s">
        <v>205</v>
      </c>
      <c r="V550" s="1" t="s">
        <v>548</v>
      </c>
      <c r="W550" s="1" t="s">
        <v>205</v>
      </c>
      <c r="AMI550" s="0"/>
      <c r="AMJ550" s="0"/>
    </row>
    <row r="551" s="52" customFormat="true" ht="13.8" hidden="false" customHeight="false" outlineLevel="0" collapsed="false">
      <c r="A551" s="1" t="s">
        <v>138</v>
      </c>
      <c r="B551" s="43" t="s">
        <v>615</v>
      </c>
      <c r="C551" s="1" t="s">
        <v>544</v>
      </c>
      <c r="D551" s="1" t="s">
        <v>140</v>
      </c>
      <c r="E551" s="1" t="s">
        <v>544</v>
      </c>
      <c r="F551" s="23" t="s">
        <v>20</v>
      </c>
      <c r="G551" s="49" t="s">
        <v>185</v>
      </c>
      <c r="H551" s="49" t="n">
        <v>3</v>
      </c>
      <c r="I551" s="49" t="n">
        <v>4</v>
      </c>
      <c r="J551" s="45" t="s">
        <v>638</v>
      </c>
      <c r="K551" s="1" t="n">
        <v>50</v>
      </c>
      <c r="L551" s="1" t="n">
        <v>100</v>
      </c>
      <c r="M551" s="1" t="n">
        <v>81</v>
      </c>
      <c r="N551" s="1" t="n">
        <v>86</v>
      </c>
      <c r="O551" s="20" t="n">
        <v>140</v>
      </c>
      <c r="P551" s="20" t="n">
        <v>170</v>
      </c>
      <c r="Q551" s="20" t="n">
        <v>165</v>
      </c>
      <c r="R551" s="46" t="n">
        <f aca="false">AVERAGE(O551:Q551)</f>
        <v>158.333333333333</v>
      </c>
      <c r="S551" s="47" t="n">
        <v>1.02147302904564</v>
      </c>
      <c r="T551" s="48" t="n">
        <v>2.39</v>
      </c>
      <c r="U551" s="1" t="s">
        <v>205</v>
      </c>
      <c r="V551" s="1" t="s">
        <v>205</v>
      </c>
      <c r="W551" s="1" t="s">
        <v>205</v>
      </c>
      <c r="AMI551" s="0"/>
      <c r="AMJ551" s="0"/>
    </row>
    <row r="552" s="52" customFormat="true" ht="13.8" hidden="false" customHeight="false" outlineLevel="0" collapsed="false">
      <c r="A552" s="1" t="s">
        <v>138</v>
      </c>
      <c r="B552" s="43" t="s">
        <v>615</v>
      </c>
      <c r="C552" s="1" t="s">
        <v>544</v>
      </c>
      <c r="D552" s="1" t="s">
        <v>140</v>
      </c>
      <c r="E552" s="1" t="s">
        <v>544</v>
      </c>
      <c r="F552" s="23" t="s">
        <v>20</v>
      </c>
      <c r="G552" s="49" t="s">
        <v>185</v>
      </c>
      <c r="H552" s="49" t="n">
        <v>3</v>
      </c>
      <c r="I552" s="45" t="n">
        <v>5</v>
      </c>
      <c r="J552" s="45" t="s">
        <v>639</v>
      </c>
      <c r="K552" s="1" t="n">
        <v>100</v>
      </c>
      <c r="L552" s="1" t="n">
        <v>132</v>
      </c>
      <c r="M552" s="1" t="n">
        <v>119</v>
      </c>
      <c r="N552" s="1" t="n">
        <v>124</v>
      </c>
      <c r="O552" s="20" t="n">
        <v>140</v>
      </c>
      <c r="P552" s="20" t="n">
        <v>170</v>
      </c>
      <c r="Q552" s="20" t="n">
        <v>165</v>
      </c>
      <c r="R552" s="46" t="n">
        <f aca="false">AVERAGE(O552:Q552)</f>
        <v>158.333333333333</v>
      </c>
      <c r="S552" s="47" t="n">
        <v>1.22344398340249</v>
      </c>
      <c r="T552" s="48" t="n">
        <v>2.32</v>
      </c>
      <c r="U552" s="1" t="s">
        <v>205</v>
      </c>
      <c r="V552" s="1" t="s">
        <v>205</v>
      </c>
      <c r="W552" s="1" t="s">
        <v>205</v>
      </c>
      <c r="AMI552" s="0"/>
      <c r="AMJ552" s="0"/>
    </row>
    <row r="553" s="52" customFormat="true" ht="13.8" hidden="false" customHeight="false" outlineLevel="0" collapsed="false">
      <c r="A553" s="1" t="s">
        <v>138</v>
      </c>
      <c r="B553" s="43" t="s">
        <v>615</v>
      </c>
      <c r="C553" s="1" t="s">
        <v>544</v>
      </c>
      <c r="D553" s="1" t="s">
        <v>140</v>
      </c>
      <c r="E553" s="1" t="s">
        <v>544</v>
      </c>
      <c r="F553" s="23" t="s">
        <v>20</v>
      </c>
      <c r="G553" s="49" t="s">
        <v>185</v>
      </c>
      <c r="H553" s="49" t="n">
        <v>4</v>
      </c>
      <c r="I553" s="45" t="n">
        <v>1</v>
      </c>
      <c r="J553" s="45" t="s">
        <v>545</v>
      </c>
      <c r="K553" s="1" t="n">
        <v>0</v>
      </c>
      <c r="L553" s="1" t="n">
        <v>15</v>
      </c>
      <c r="M553" s="1" t="n">
        <v>5</v>
      </c>
      <c r="N553" s="1" t="n">
        <v>10</v>
      </c>
      <c r="O553" s="20" t="n">
        <v>210</v>
      </c>
      <c r="P553" s="20" t="n">
        <v>220</v>
      </c>
      <c r="Q553" s="20" t="n">
        <v>300</v>
      </c>
      <c r="R553" s="46" t="n">
        <f aca="false">AVERAGE(O553:Q553)</f>
        <v>243.333333333333</v>
      </c>
      <c r="S553" s="47" t="n">
        <v>0.97551867219917</v>
      </c>
      <c r="T553" s="48" t="n">
        <v>2.24</v>
      </c>
      <c r="U553" s="1" t="s">
        <v>205</v>
      </c>
      <c r="V553" s="1" t="s">
        <v>205</v>
      </c>
      <c r="W553" s="1" t="s">
        <v>205</v>
      </c>
      <c r="AMI553" s="0"/>
      <c r="AMJ553" s="0"/>
    </row>
    <row r="554" s="52" customFormat="true" ht="13.8" hidden="false" customHeight="false" outlineLevel="0" collapsed="false">
      <c r="A554" s="1" t="s">
        <v>138</v>
      </c>
      <c r="B554" s="43" t="s">
        <v>615</v>
      </c>
      <c r="C554" s="1" t="s">
        <v>544</v>
      </c>
      <c r="D554" s="1" t="s">
        <v>140</v>
      </c>
      <c r="E554" s="1" t="s">
        <v>544</v>
      </c>
      <c r="F554" s="23" t="s">
        <v>20</v>
      </c>
      <c r="G554" s="49" t="s">
        <v>185</v>
      </c>
      <c r="H554" s="49" t="n">
        <v>4</v>
      </c>
      <c r="I554" s="45" t="n">
        <v>2</v>
      </c>
      <c r="J554" s="45" t="s">
        <v>546</v>
      </c>
      <c r="K554" s="1" t="n">
        <v>15</v>
      </c>
      <c r="L554" s="1" t="n">
        <v>30</v>
      </c>
      <c r="M554" s="1" t="n">
        <v>20</v>
      </c>
      <c r="N554" s="1" t="n">
        <v>25</v>
      </c>
      <c r="O554" s="20" t="n">
        <v>210</v>
      </c>
      <c r="P554" s="20" t="n">
        <v>220</v>
      </c>
      <c r="Q554" s="20" t="n">
        <v>300</v>
      </c>
      <c r="R554" s="46" t="n">
        <f aca="false">AVERAGE(O554:Q554)</f>
        <v>243.333333333333</v>
      </c>
      <c r="S554" s="47" t="n">
        <v>1.28454356846473</v>
      </c>
      <c r="T554" s="48" t="n">
        <v>1.74</v>
      </c>
      <c r="U554" s="1" t="s">
        <v>205</v>
      </c>
      <c r="V554" s="1" t="s">
        <v>205</v>
      </c>
      <c r="W554" s="1" t="s">
        <v>205</v>
      </c>
      <c r="AMI554" s="0"/>
      <c r="AMJ554" s="0"/>
    </row>
    <row r="555" s="52" customFormat="true" ht="13.8" hidden="false" customHeight="false" outlineLevel="0" collapsed="false">
      <c r="A555" s="1" t="s">
        <v>138</v>
      </c>
      <c r="B555" s="43" t="s">
        <v>615</v>
      </c>
      <c r="C555" s="1" t="s">
        <v>544</v>
      </c>
      <c r="D555" s="1" t="s">
        <v>140</v>
      </c>
      <c r="E555" s="1" t="s">
        <v>544</v>
      </c>
      <c r="F555" s="23" t="s">
        <v>20</v>
      </c>
      <c r="G555" s="49" t="s">
        <v>185</v>
      </c>
      <c r="H555" s="49" t="n">
        <v>4</v>
      </c>
      <c r="I555" s="49" t="n">
        <v>3</v>
      </c>
      <c r="J555" s="45" t="s">
        <v>640</v>
      </c>
      <c r="K555" s="1" t="n">
        <v>30</v>
      </c>
      <c r="L555" s="1" t="n">
        <v>50</v>
      </c>
      <c r="M555" s="1" t="n">
        <v>38</v>
      </c>
      <c r="N555" s="1" t="n">
        <v>42</v>
      </c>
      <c r="O555" s="20" t="n">
        <v>210</v>
      </c>
      <c r="P555" s="20" t="n">
        <v>220</v>
      </c>
      <c r="Q555" s="20" t="n">
        <v>300</v>
      </c>
      <c r="R555" s="46" t="n">
        <f aca="false">AVERAGE(O555:Q555)</f>
        <v>243.333333333333</v>
      </c>
      <c r="S555" s="47" t="n">
        <v>1.2594398340249</v>
      </c>
      <c r="T555" s="48" t="n">
        <v>1.55</v>
      </c>
      <c r="U555" s="1" t="s">
        <v>205</v>
      </c>
      <c r="V555" s="1" t="s">
        <v>205</v>
      </c>
      <c r="W555" s="1" t="s">
        <v>205</v>
      </c>
      <c r="AMI555" s="0"/>
      <c r="AMJ555" s="0"/>
    </row>
    <row r="556" s="52" customFormat="true" ht="13.8" hidden="false" customHeight="false" outlineLevel="0" collapsed="false">
      <c r="A556" s="1" t="s">
        <v>138</v>
      </c>
      <c r="B556" s="43" t="s">
        <v>615</v>
      </c>
      <c r="C556" s="1" t="s">
        <v>544</v>
      </c>
      <c r="D556" s="1" t="s">
        <v>140</v>
      </c>
      <c r="E556" s="1" t="s">
        <v>544</v>
      </c>
      <c r="F556" s="23" t="s">
        <v>20</v>
      </c>
      <c r="G556" s="49" t="s">
        <v>185</v>
      </c>
      <c r="H556" s="49" t="n">
        <v>4</v>
      </c>
      <c r="I556" s="49" t="n">
        <v>4</v>
      </c>
      <c r="J556" s="49" t="s">
        <v>586</v>
      </c>
      <c r="K556" s="1" t="n">
        <v>50</v>
      </c>
      <c r="L556" s="1" t="n">
        <v>100</v>
      </c>
      <c r="M556" s="1" t="n">
        <v>85</v>
      </c>
      <c r="N556" s="1" t="n">
        <v>90</v>
      </c>
      <c r="O556" s="20" t="n">
        <v>210</v>
      </c>
      <c r="P556" s="20" t="n">
        <v>220</v>
      </c>
      <c r="Q556" s="20" t="n">
        <v>300</v>
      </c>
      <c r="R556" s="46" t="n">
        <f aca="false">AVERAGE(O556:Q556)</f>
        <v>243.333333333333</v>
      </c>
      <c r="S556" s="47" t="n">
        <v>1.04719917012448</v>
      </c>
      <c r="T556" s="48" t="n">
        <v>2.64</v>
      </c>
      <c r="U556" s="1" t="s">
        <v>205</v>
      </c>
      <c r="V556" s="1" t="s">
        <v>205</v>
      </c>
      <c r="W556" s="1" t="s">
        <v>205</v>
      </c>
      <c r="AMI556" s="0"/>
      <c r="AMJ556" s="0"/>
    </row>
    <row r="557" s="52" customFormat="true" ht="13.8" hidden="false" customHeight="false" outlineLevel="0" collapsed="false">
      <c r="A557" s="1" t="s">
        <v>138</v>
      </c>
      <c r="B557" s="43" t="s">
        <v>615</v>
      </c>
      <c r="C557" s="1" t="s">
        <v>544</v>
      </c>
      <c r="D557" s="1" t="s">
        <v>140</v>
      </c>
      <c r="E557" s="1" t="s">
        <v>544</v>
      </c>
      <c r="F557" s="23" t="s">
        <v>20</v>
      </c>
      <c r="G557" s="49" t="s">
        <v>185</v>
      </c>
      <c r="H557" s="49" t="n">
        <v>4</v>
      </c>
      <c r="I557" s="45" t="n">
        <v>5</v>
      </c>
      <c r="J557" s="45" t="s">
        <v>641</v>
      </c>
      <c r="K557" s="1" t="n">
        <v>100</v>
      </c>
      <c r="L557" s="1" t="n">
        <v>161</v>
      </c>
      <c r="M557" s="1" t="n">
        <v>147</v>
      </c>
      <c r="N557" s="1" t="n">
        <v>152</v>
      </c>
      <c r="O557" s="20" t="n">
        <v>210</v>
      </c>
      <c r="P557" s="20" t="n">
        <v>220</v>
      </c>
      <c r="Q557" s="20" t="n">
        <v>300</v>
      </c>
      <c r="R557" s="46" t="n">
        <f aca="false">AVERAGE(O557:Q557)</f>
        <v>243.333333333333</v>
      </c>
      <c r="S557" s="47" t="n">
        <v>1.28080912863071</v>
      </c>
      <c r="T557" s="48" t="n">
        <v>2.89</v>
      </c>
      <c r="U557" s="1" t="s">
        <v>205</v>
      </c>
      <c r="V557" s="1" t="s">
        <v>205</v>
      </c>
      <c r="W557" s="1" t="s">
        <v>205</v>
      </c>
      <c r="AMI557" s="0"/>
      <c r="AMJ557" s="0"/>
    </row>
    <row r="558" s="52" customFormat="true" ht="13.8" hidden="false" customHeight="false" outlineLevel="0" collapsed="false">
      <c r="A558" s="1" t="s">
        <v>138</v>
      </c>
      <c r="B558" s="43" t="s">
        <v>615</v>
      </c>
      <c r="C558" s="1" t="s">
        <v>544</v>
      </c>
      <c r="D558" s="1" t="s">
        <v>140</v>
      </c>
      <c r="E558" s="1" t="s">
        <v>544</v>
      </c>
      <c r="F558" s="23" t="s">
        <v>20</v>
      </c>
      <c r="G558" s="49" t="s">
        <v>185</v>
      </c>
      <c r="H558" s="49" t="n">
        <v>5</v>
      </c>
      <c r="I558" s="49" t="n">
        <v>1</v>
      </c>
      <c r="J558" s="45" t="s">
        <v>545</v>
      </c>
      <c r="K558" s="1" t="n">
        <v>0</v>
      </c>
      <c r="L558" s="1" t="n">
        <v>15</v>
      </c>
      <c r="M558" s="1" t="n">
        <v>5</v>
      </c>
      <c r="N558" s="1" t="n">
        <v>10</v>
      </c>
      <c r="O558" s="20" t="n">
        <v>300</v>
      </c>
      <c r="P558" s="20" t="n">
        <v>300</v>
      </c>
      <c r="Q558" s="20" t="n">
        <v>200</v>
      </c>
      <c r="R558" s="46" t="n">
        <f aca="false">AVERAGE(O558:Q558)</f>
        <v>266.666666666667</v>
      </c>
      <c r="S558" s="47" t="n">
        <v>1.07375518672199</v>
      </c>
      <c r="T558" s="48" t="n">
        <v>2.64</v>
      </c>
      <c r="U558" s="1" t="s">
        <v>205</v>
      </c>
      <c r="V558" s="1" t="s">
        <v>548</v>
      </c>
      <c r="W558" s="1" t="s">
        <v>205</v>
      </c>
      <c r="AMI558" s="0"/>
      <c r="AMJ558" s="0"/>
    </row>
    <row r="559" s="52" customFormat="true" ht="13.8" hidden="false" customHeight="false" outlineLevel="0" collapsed="false">
      <c r="A559" s="1" t="s">
        <v>138</v>
      </c>
      <c r="B559" s="43" t="s">
        <v>615</v>
      </c>
      <c r="C559" s="1" t="s">
        <v>544</v>
      </c>
      <c r="D559" s="1" t="s">
        <v>140</v>
      </c>
      <c r="E559" s="1" t="s">
        <v>544</v>
      </c>
      <c r="F559" s="23" t="s">
        <v>20</v>
      </c>
      <c r="G559" s="49" t="s">
        <v>185</v>
      </c>
      <c r="H559" s="49" t="n">
        <v>5</v>
      </c>
      <c r="I559" s="49" t="n">
        <v>2</v>
      </c>
      <c r="J559" s="49" t="s">
        <v>546</v>
      </c>
      <c r="K559" s="1" t="n">
        <v>15</v>
      </c>
      <c r="L559" s="1" t="n">
        <v>30</v>
      </c>
      <c r="M559" s="1" t="n">
        <v>20</v>
      </c>
      <c r="N559" s="1" t="n">
        <v>25</v>
      </c>
      <c r="O559" s="20" t="n">
        <v>300</v>
      </c>
      <c r="P559" s="20" t="n">
        <v>300</v>
      </c>
      <c r="Q559" s="20" t="n">
        <v>200</v>
      </c>
      <c r="R559" s="46" t="n">
        <f aca="false">AVERAGE(O559:Q559)</f>
        <v>266.666666666667</v>
      </c>
      <c r="S559" s="47" t="n">
        <v>0.934647302904564</v>
      </c>
      <c r="T559" s="48" t="n">
        <v>3.1</v>
      </c>
      <c r="U559" s="1" t="s">
        <v>205</v>
      </c>
      <c r="V559" s="1" t="s">
        <v>550</v>
      </c>
      <c r="W559" s="1" t="s">
        <v>205</v>
      </c>
      <c r="AMI559" s="0"/>
      <c r="AMJ559" s="0"/>
    </row>
    <row r="560" s="52" customFormat="true" ht="13.8" hidden="false" customHeight="false" outlineLevel="0" collapsed="false">
      <c r="A560" s="1" t="s">
        <v>138</v>
      </c>
      <c r="B560" s="43" t="s">
        <v>615</v>
      </c>
      <c r="C560" s="1" t="s">
        <v>544</v>
      </c>
      <c r="D560" s="1" t="s">
        <v>140</v>
      </c>
      <c r="E560" s="1" t="s">
        <v>544</v>
      </c>
      <c r="F560" s="23" t="s">
        <v>20</v>
      </c>
      <c r="G560" s="49" t="s">
        <v>185</v>
      </c>
      <c r="H560" s="49" t="n">
        <v>5</v>
      </c>
      <c r="I560" s="49" t="n">
        <v>3</v>
      </c>
      <c r="J560" s="45" t="s">
        <v>605</v>
      </c>
      <c r="K560" s="1" t="n">
        <v>30</v>
      </c>
      <c r="L560" s="1" t="n">
        <v>50</v>
      </c>
      <c r="M560" s="1" t="n">
        <v>44</v>
      </c>
      <c r="N560" s="1" t="n">
        <v>49</v>
      </c>
      <c r="O560" s="20" t="n">
        <v>300</v>
      </c>
      <c r="P560" s="20" t="n">
        <v>300</v>
      </c>
      <c r="Q560" s="20" t="n">
        <v>200</v>
      </c>
      <c r="R560" s="46" t="n">
        <f aca="false">AVERAGE(O560:Q560)</f>
        <v>266.666666666667</v>
      </c>
      <c r="S560" s="47" t="n">
        <v>1.05798755186722</v>
      </c>
      <c r="T560" s="48" t="n">
        <v>4.73</v>
      </c>
      <c r="U560" s="1" t="s">
        <v>205</v>
      </c>
      <c r="V560" s="1" t="s">
        <v>550</v>
      </c>
      <c r="W560" s="1" t="s">
        <v>205</v>
      </c>
      <c r="AMI560" s="0"/>
      <c r="AMJ560" s="0"/>
    </row>
    <row r="561" s="52" customFormat="true" ht="13.8" hidden="false" customHeight="false" outlineLevel="0" collapsed="false">
      <c r="A561" s="1" t="s">
        <v>138</v>
      </c>
      <c r="B561" s="43" t="s">
        <v>615</v>
      </c>
      <c r="C561" s="1" t="s">
        <v>544</v>
      </c>
      <c r="D561" s="1" t="s">
        <v>140</v>
      </c>
      <c r="E561" s="1" t="s">
        <v>544</v>
      </c>
      <c r="F561" s="23" t="s">
        <v>20</v>
      </c>
      <c r="G561" s="49" t="s">
        <v>185</v>
      </c>
      <c r="H561" s="49" t="n">
        <v>5</v>
      </c>
      <c r="I561" s="49" t="n">
        <v>4</v>
      </c>
      <c r="J561" s="49" t="s">
        <v>642</v>
      </c>
      <c r="K561" s="1" t="n">
        <v>50</v>
      </c>
      <c r="L561" s="1" t="n">
        <v>100</v>
      </c>
      <c r="M561" s="1" t="n">
        <v>83</v>
      </c>
      <c r="N561" s="1" t="n">
        <v>88</v>
      </c>
      <c r="O561" s="20" t="n">
        <v>300</v>
      </c>
      <c r="P561" s="20" t="n">
        <v>300</v>
      </c>
      <c r="Q561" s="20" t="n">
        <v>200</v>
      </c>
      <c r="R561" s="46" t="n">
        <f aca="false">AVERAGE(O561:Q561)</f>
        <v>266.666666666667</v>
      </c>
      <c r="S561" s="47" t="n">
        <v>0.925207468879668</v>
      </c>
      <c r="T561" s="48" t="n">
        <v>3.76</v>
      </c>
      <c r="U561" s="1" t="s">
        <v>205</v>
      </c>
      <c r="V561" s="1" t="s">
        <v>550</v>
      </c>
      <c r="W561" s="1" t="s">
        <v>205</v>
      </c>
      <c r="AMI561" s="0"/>
      <c r="AMJ561" s="0"/>
    </row>
    <row r="562" s="52" customFormat="true" ht="13.8" hidden="false" customHeight="false" outlineLevel="0" collapsed="false">
      <c r="A562" s="1" t="s">
        <v>138</v>
      </c>
      <c r="B562" s="43" t="s">
        <v>615</v>
      </c>
      <c r="C562" s="1" t="s">
        <v>544</v>
      </c>
      <c r="D562" s="1" t="s">
        <v>140</v>
      </c>
      <c r="E562" s="1" t="s">
        <v>544</v>
      </c>
      <c r="F562" s="23" t="s">
        <v>20</v>
      </c>
      <c r="G562" s="49" t="s">
        <v>185</v>
      </c>
      <c r="H562" s="49" t="n">
        <v>5</v>
      </c>
      <c r="I562" s="45" t="n">
        <v>5</v>
      </c>
      <c r="J562" s="45" t="s">
        <v>643</v>
      </c>
      <c r="K562" s="1" t="n">
        <v>100</v>
      </c>
      <c r="L562" s="1" t="n">
        <v>169</v>
      </c>
      <c r="M562" s="1" t="n">
        <v>163</v>
      </c>
      <c r="N562" s="1" t="n">
        <v>168</v>
      </c>
      <c r="O562" s="20" t="n">
        <v>300</v>
      </c>
      <c r="P562" s="20" t="n">
        <v>300</v>
      </c>
      <c r="Q562" s="20" t="n">
        <v>200</v>
      </c>
      <c r="R562" s="46" t="n">
        <f aca="false">AVERAGE(O562:Q562)</f>
        <v>266.666666666667</v>
      </c>
      <c r="S562" s="47" t="n">
        <v>1.12997925311203</v>
      </c>
      <c r="T562" s="48" t="n">
        <v>4.23</v>
      </c>
      <c r="U562" s="1" t="s">
        <v>205</v>
      </c>
      <c r="V562" s="1" t="s">
        <v>550</v>
      </c>
      <c r="W562" s="1" t="s">
        <v>205</v>
      </c>
      <c r="AMI562" s="0"/>
      <c r="AMJ562" s="0"/>
    </row>
    <row r="563" s="52" customFormat="true" ht="13.8" hidden="false" customHeight="false" outlineLevel="0" collapsed="false">
      <c r="A563" s="1" t="s">
        <v>138</v>
      </c>
      <c r="B563" s="43" t="s">
        <v>615</v>
      </c>
      <c r="C563" s="1" t="s">
        <v>544</v>
      </c>
      <c r="D563" s="1" t="s">
        <v>140</v>
      </c>
      <c r="E563" s="1" t="s">
        <v>544</v>
      </c>
      <c r="F563" s="23" t="s">
        <v>20</v>
      </c>
      <c r="G563" s="49" t="s">
        <v>185</v>
      </c>
      <c r="H563" s="49" t="n">
        <v>6</v>
      </c>
      <c r="I563" s="49" t="n">
        <v>1</v>
      </c>
      <c r="J563" s="45" t="s">
        <v>545</v>
      </c>
      <c r="K563" s="1" t="n">
        <v>0</v>
      </c>
      <c r="L563" s="1" t="n">
        <v>15</v>
      </c>
      <c r="M563" s="1" t="n">
        <v>5</v>
      </c>
      <c r="N563" s="1" t="n">
        <v>10</v>
      </c>
      <c r="O563" s="20" t="n">
        <v>300</v>
      </c>
      <c r="P563" s="20" t="n">
        <v>300</v>
      </c>
      <c r="Q563" s="20" t="n">
        <v>300</v>
      </c>
      <c r="R563" s="46" t="n">
        <f aca="false">AVERAGE(O563:Q563)</f>
        <v>300</v>
      </c>
      <c r="S563" s="47" t="n">
        <v>1.17136929460581</v>
      </c>
      <c r="T563" s="48" t="n">
        <v>2.55</v>
      </c>
      <c r="U563" s="1" t="s">
        <v>205</v>
      </c>
      <c r="V563" s="1" t="s">
        <v>205</v>
      </c>
      <c r="W563" s="1" t="s">
        <v>205</v>
      </c>
      <c r="AMI563" s="0"/>
      <c r="AMJ563" s="0"/>
    </row>
    <row r="564" s="52" customFormat="true" ht="13.8" hidden="false" customHeight="false" outlineLevel="0" collapsed="false">
      <c r="A564" s="1" t="s">
        <v>138</v>
      </c>
      <c r="B564" s="43" t="s">
        <v>615</v>
      </c>
      <c r="C564" s="1" t="s">
        <v>544</v>
      </c>
      <c r="D564" s="1" t="s">
        <v>140</v>
      </c>
      <c r="E564" s="1" t="s">
        <v>544</v>
      </c>
      <c r="F564" s="23" t="s">
        <v>20</v>
      </c>
      <c r="G564" s="49" t="s">
        <v>185</v>
      </c>
      <c r="H564" s="49" t="n">
        <v>6</v>
      </c>
      <c r="I564" s="45" t="n">
        <v>2</v>
      </c>
      <c r="J564" s="49" t="s">
        <v>644</v>
      </c>
      <c r="K564" s="1" t="n">
        <v>15</v>
      </c>
      <c r="L564" s="1" t="n">
        <v>30</v>
      </c>
      <c r="M564" s="1" t="n">
        <v>20</v>
      </c>
      <c r="N564" s="1" t="n">
        <v>25</v>
      </c>
      <c r="O564" s="20" t="n">
        <v>300</v>
      </c>
      <c r="P564" s="20" t="n">
        <v>300</v>
      </c>
      <c r="Q564" s="20" t="n">
        <v>300</v>
      </c>
      <c r="R564" s="46" t="n">
        <f aca="false">AVERAGE(O564:Q564)</f>
        <v>300</v>
      </c>
      <c r="S564" s="47" t="n">
        <v>1.05425311203319</v>
      </c>
      <c r="T564" s="48" t="n">
        <v>6.02</v>
      </c>
      <c r="U564" s="1" t="s">
        <v>205</v>
      </c>
      <c r="V564" s="1" t="s">
        <v>205</v>
      </c>
      <c r="W564" s="1" t="s">
        <v>205</v>
      </c>
      <c r="AMI564" s="0"/>
      <c r="AMJ564" s="0"/>
    </row>
    <row r="565" s="52" customFormat="true" ht="13.8" hidden="false" customHeight="false" outlineLevel="0" collapsed="false">
      <c r="A565" s="1" t="s">
        <v>138</v>
      </c>
      <c r="B565" s="43" t="s">
        <v>615</v>
      </c>
      <c r="C565" s="1" t="s">
        <v>544</v>
      </c>
      <c r="D565" s="1" t="s">
        <v>140</v>
      </c>
      <c r="E565" s="1" t="s">
        <v>544</v>
      </c>
      <c r="F565" s="23" t="s">
        <v>20</v>
      </c>
      <c r="G565" s="49" t="s">
        <v>185</v>
      </c>
      <c r="H565" s="49" t="n">
        <v>6</v>
      </c>
      <c r="I565" s="49" t="n">
        <v>3</v>
      </c>
      <c r="J565" s="49" t="s">
        <v>593</v>
      </c>
      <c r="K565" s="1" t="n">
        <v>30</v>
      </c>
      <c r="L565" s="1" t="n">
        <v>50</v>
      </c>
      <c r="M565" s="1" t="n">
        <v>41</v>
      </c>
      <c r="N565" s="1" t="n">
        <v>46</v>
      </c>
      <c r="O565" s="20" t="n">
        <v>300</v>
      </c>
      <c r="P565" s="20" t="n">
        <v>300</v>
      </c>
      <c r="Q565" s="20" t="n">
        <v>300</v>
      </c>
      <c r="R565" s="46" t="n">
        <f aca="false">AVERAGE(O565:Q565)</f>
        <v>300</v>
      </c>
      <c r="S565" s="47" t="n">
        <v>0.968775933609959</v>
      </c>
      <c r="T565" s="48" t="n">
        <v>3.18</v>
      </c>
      <c r="U565" s="1" t="s">
        <v>205</v>
      </c>
      <c r="V565" s="1" t="s">
        <v>205</v>
      </c>
      <c r="W565" s="1" t="s">
        <v>205</v>
      </c>
      <c r="AMI565" s="0"/>
      <c r="AMJ565" s="0"/>
    </row>
    <row r="566" s="52" customFormat="true" ht="13.8" hidden="false" customHeight="false" outlineLevel="0" collapsed="false">
      <c r="A566" s="1" t="s">
        <v>138</v>
      </c>
      <c r="B566" s="43" t="s">
        <v>615</v>
      </c>
      <c r="C566" s="1" t="s">
        <v>544</v>
      </c>
      <c r="D566" s="1" t="s">
        <v>140</v>
      </c>
      <c r="E566" s="1" t="s">
        <v>544</v>
      </c>
      <c r="F566" s="23" t="s">
        <v>20</v>
      </c>
      <c r="G566" s="49" t="s">
        <v>185</v>
      </c>
      <c r="H566" s="49" t="n">
        <v>6</v>
      </c>
      <c r="I566" s="49" t="n">
        <v>4</v>
      </c>
      <c r="J566" s="49" t="s">
        <v>645</v>
      </c>
      <c r="K566" s="1" t="n">
        <v>50</v>
      </c>
      <c r="L566" s="1" t="n">
        <v>100</v>
      </c>
      <c r="M566" s="1" t="n">
        <v>62</v>
      </c>
      <c r="N566" s="1" t="n">
        <v>67</v>
      </c>
      <c r="O566" s="20" t="n">
        <v>300</v>
      </c>
      <c r="P566" s="20" t="n">
        <v>300</v>
      </c>
      <c r="Q566" s="20" t="n">
        <v>300</v>
      </c>
      <c r="R566" s="46" t="n">
        <f aca="false">AVERAGE(O566:Q566)</f>
        <v>300</v>
      </c>
      <c r="S566" s="47" t="n">
        <v>0.807157676348548</v>
      </c>
      <c r="T566" s="48" t="n">
        <v>5.28</v>
      </c>
      <c r="U566" s="1" t="s">
        <v>205</v>
      </c>
      <c r="V566" s="1" t="s">
        <v>205</v>
      </c>
      <c r="W566" s="1" t="s">
        <v>205</v>
      </c>
      <c r="AMI566" s="0"/>
      <c r="AMJ566" s="0"/>
    </row>
    <row r="567" s="52" customFormat="true" ht="13.8" hidden="false" customHeight="false" outlineLevel="0" collapsed="false">
      <c r="A567" s="1" t="s">
        <v>138</v>
      </c>
      <c r="B567" s="43" t="s">
        <v>615</v>
      </c>
      <c r="C567" s="1" t="s">
        <v>544</v>
      </c>
      <c r="D567" s="1" t="s">
        <v>140</v>
      </c>
      <c r="E567" s="1" t="s">
        <v>544</v>
      </c>
      <c r="F567" s="23" t="s">
        <v>20</v>
      </c>
      <c r="G567" s="49" t="s">
        <v>185</v>
      </c>
      <c r="H567" s="49" t="n">
        <v>6</v>
      </c>
      <c r="I567" s="49" t="n">
        <v>5</v>
      </c>
      <c r="J567" s="45" t="s">
        <v>643</v>
      </c>
      <c r="K567" s="1" t="n">
        <v>100</v>
      </c>
      <c r="L567" s="1" t="n">
        <v>170</v>
      </c>
      <c r="M567" s="1" t="n">
        <v>163</v>
      </c>
      <c r="N567" s="1" t="n">
        <v>168</v>
      </c>
      <c r="O567" s="20" t="n">
        <v>300</v>
      </c>
      <c r="P567" s="20" t="n">
        <v>300</v>
      </c>
      <c r="Q567" s="20" t="n">
        <v>300</v>
      </c>
      <c r="R567" s="46" t="n">
        <f aca="false">AVERAGE(O567:Q567)</f>
        <v>300</v>
      </c>
      <c r="S567" s="47" t="n">
        <v>0.983091286307054</v>
      </c>
      <c r="T567" s="48" t="n">
        <v>3.76</v>
      </c>
      <c r="U567" s="1" t="s">
        <v>205</v>
      </c>
      <c r="V567" s="1" t="s">
        <v>205</v>
      </c>
      <c r="W567" s="1" t="s">
        <v>205</v>
      </c>
      <c r="AMI567" s="0"/>
      <c r="AMJ567" s="0"/>
    </row>
    <row r="568" s="52" customFormat="true" ht="13.8" hidden="false" customHeight="false" outlineLevel="0" collapsed="false">
      <c r="A568" s="1" t="s">
        <v>138</v>
      </c>
      <c r="B568" s="43" t="s">
        <v>615</v>
      </c>
      <c r="C568" s="1" t="s">
        <v>544</v>
      </c>
      <c r="D568" s="1" t="s">
        <v>140</v>
      </c>
      <c r="E568" s="1" t="s">
        <v>544</v>
      </c>
      <c r="F568" s="23" t="s">
        <v>20</v>
      </c>
      <c r="G568" s="49" t="s">
        <v>190</v>
      </c>
      <c r="H568" s="49" t="n">
        <v>1</v>
      </c>
      <c r="I568" s="49" t="n">
        <v>1</v>
      </c>
      <c r="J568" s="45" t="s">
        <v>646</v>
      </c>
      <c r="K568" s="1" t="n">
        <v>0</v>
      </c>
      <c r="L568" s="1" t="n">
        <v>15</v>
      </c>
      <c r="M568" s="1" t="n">
        <v>11</v>
      </c>
      <c r="N568" s="1" t="n">
        <v>16</v>
      </c>
      <c r="O568" s="20" t="n">
        <v>300</v>
      </c>
      <c r="P568" s="20" t="n">
        <v>300</v>
      </c>
      <c r="Q568" s="20" t="n">
        <v>205</v>
      </c>
      <c r="R568" s="46" t="n">
        <f aca="false">AVERAGE(O568:Q568)</f>
        <v>268.333333333333</v>
      </c>
      <c r="S568" s="47" t="n">
        <v>1.70134854771784</v>
      </c>
      <c r="T568" s="48" t="n">
        <v>1.25</v>
      </c>
      <c r="U568" s="1" t="s">
        <v>205</v>
      </c>
      <c r="V568" s="1" t="s">
        <v>205</v>
      </c>
      <c r="W568" s="1" t="s">
        <v>205</v>
      </c>
      <c r="AMI568" s="0"/>
      <c r="AMJ568" s="0"/>
    </row>
    <row r="569" s="52" customFormat="true" ht="13.8" hidden="false" customHeight="false" outlineLevel="0" collapsed="false">
      <c r="A569" s="1" t="s">
        <v>138</v>
      </c>
      <c r="B569" s="43" t="s">
        <v>615</v>
      </c>
      <c r="C569" s="1" t="s">
        <v>544</v>
      </c>
      <c r="D569" s="1" t="s">
        <v>140</v>
      </c>
      <c r="E569" s="1" t="s">
        <v>544</v>
      </c>
      <c r="F569" s="23" t="s">
        <v>20</v>
      </c>
      <c r="G569" s="49" t="s">
        <v>190</v>
      </c>
      <c r="H569" s="49" t="n">
        <v>1</v>
      </c>
      <c r="I569" s="49" t="n">
        <v>2</v>
      </c>
      <c r="J569" s="45" t="s">
        <v>647</v>
      </c>
      <c r="K569" s="1" t="n">
        <v>15</v>
      </c>
      <c r="L569" s="1" t="n">
        <v>30</v>
      </c>
      <c r="M569" s="1" t="n">
        <v>21</v>
      </c>
      <c r="N569" s="1" t="n">
        <v>26</v>
      </c>
      <c r="O569" s="20" t="n">
        <v>300</v>
      </c>
      <c r="P569" s="20" t="n">
        <v>300</v>
      </c>
      <c r="Q569" s="20" t="n">
        <v>205</v>
      </c>
      <c r="R569" s="46" t="n">
        <f aca="false">AVERAGE(O569:Q569)</f>
        <v>268.333333333333</v>
      </c>
      <c r="S569" s="47" t="n">
        <v>1.52624481327801</v>
      </c>
      <c r="T569" s="48" t="n">
        <v>0.92</v>
      </c>
      <c r="U569" s="1" t="s">
        <v>205</v>
      </c>
      <c r="V569" s="1" t="s">
        <v>205</v>
      </c>
      <c r="W569" s="1" t="s">
        <v>205</v>
      </c>
      <c r="AMI569" s="0"/>
      <c r="AMJ569" s="0"/>
    </row>
    <row r="570" s="52" customFormat="true" ht="13.8" hidden="false" customHeight="false" outlineLevel="0" collapsed="false">
      <c r="A570" s="1" t="s">
        <v>138</v>
      </c>
      <c r="B570" s="43" t="s">
        <v>615</v>
      </c>
      <c r="C570" s="1" t="s">
        <v>544</v>
      </c>
      <c r="D570" s="1" t="s">
        <v>140</v>
      </c>
      <c r="E570" s="1" t="s">
        <v>544</v>
      </c>
      <c r="F570" s="23" t="s">
        <v>20</v>
      </c>
      <c r="G570" s="49" t="s">
        <v>190</v>
      </c>
      <c r="H570" s="49" t="n">
        <v>1</v>
      </c>
      <c r="I570" s="45" t="n">
        <v>5</v>
      </c>
      <c r="J570" s="45" t="s">
        <v>590</v>
      </c>
      <c r="K570" s="1" t="n">
        <v>100</v>
      </c>
      <c r="L570" s="1" t="n">
        <v>142</v>
      </c>
      <c r="M570" s="1" t="n">
        <v>117</v>
      </c>
      <c r="N570" s="1" t="n">
        <v>122</v>
      </c>
      <c r="O570" s="20" t="n">
        <v>300</v>
      </c>
      <c r="P570" s="20" t="n">
        <v>300</v>
      </c>
      <c r="Q570" s="20" t="n">
        <v>205</v>
      </c>
      <c r="R570" s="46" t="n">
        <f aca="false">AVERAGE(O570:Q570)</f>
        <v>268.333333333333</v>
      </c>
      <c r="S570" s="47" t="n">
        <v>1.24636929460581</v>
      </c>
      <c r="T570" s="48" t="n">
        <v>1.69</v>
      </c>
      <c r="U570" s="1" t="s">
        <v>205</v>
      </c>
      <c r="V570" s="1" t="s">
        <v>205</v>
      </c>
      <c r="W570" s="1" t="s">
        <v>205</v>
      </c>
      <c r="AMI570" s="0"/>
      <c r="AMJ570" s="0"/>
    </row>
    <row r="571" s="52" customFormat="true" ht="13.8" hidden="false" customHeight="false" outlineLevel="0" collapsed="false">
      <c r="A571" s="1" t="s">
        <v>138</v>
      </c>
      <c r="B571" s="43" t="s">
        <v>615</v>
      </c>
      <c r="C571" s="1" t="s">
        <v>544</v>
      </c>
      <c r="D571" s="1" t="s">
        <v>140</v>
      </c>
      <c r="E571" s="1" t="s">
        <v>544</v>
      </c>
      <c r="F571" s="23" t="s">
        <v>20</v>
      </c>
      <c r="G571" s="49" t="s">
        <v>190</v>
      </c>
      <c r="H571" s="49" t="n">
        <v>2</v>
      </c>
      <c r="I571" s="49" t="n">
        <v>1</v>
      </c>
      <c r="J571" s="45" t="s">
        <v>596</v>
      </c>
      <c r="K571" s="1" t="n">
        <v>0</v>
      </c>
      <c r="L571" s="1" t="n">
        <v>15</v>
      </c>
      <c r="M571" s="1" t="n">
        <v>7</v>
      </c>
      <c r="N571" s="1" t="n">
        <v>12</v>
      </c>
      <c r="O571" s="20" t="n">
        <v>156</v>
      </c>
      <c r="P571" s="20" t="n">
        <v>300</v>
      </c>
      <c r="Q571" s="20" t="n">
        <v>275</v>
      </c>
      <c r="R571" s="46" t="n">
        <f aca="false">AVERAGE(O571:Q571)</f>
        <v>243.666666666667</v>
      </c>
      <c r="S571" s="47" t="n">
        <v>1.56047717842324</v>
      </c>
      <c r="T571" s="48" t="n">
        <v>0.74</v>
      </c>
      <c r="U571" s="1" t="s">
        <v>205</v>
      </c>
      <c r="V571" s="1" t="s">
        <v>205</v>
      </c>
      <c r="W571" s="1" t="s">
        <v>205</v>
      </c>
      <c r="AMI571" s="0"/>
      <c r="AMJ571" s="0"/>
    </row>
    <row r="572" s="52" customFormat="true" ht="13.8" hidden="false" customHeight="false" outlineLevel="0" collapsed="false">
      <c r="A572" s="1" t="s">
        <v>138</v>
      </c>
      <c r="B572" s="43" t="s">
        <v>615</v>
      </c>
      <c r="C572" s="1" t="s">
        <v>544</v>
      </c>
      <c r="D572" s="1" t="s">
        <v>140</v>
      </c>
      <c r="E572" s="1" t="s">
        <v>544</v>
      </c>
      <c r="F572" s="23" t="s">
        <v>20</v>
      </c>
      <c r="G572" s="49" t="s">
        <v>190</v>
      </c>
      <c r="H572" s="49" t="n">
        <v>2</v>
      </c>
      <c r="I572" s="49" t="n">
        <v>2</v>
      </c>
      <c r="J572" s="45" t="s">
        <v>583</v>
      </c>
      <c r="K572" s="1" t="n">
        <v>15</v>
      </c>
      <c r="L572" s="1" t="n">
        <v>30</v>
      </c>
      <c r="M572" s="1" t="n">
        <v>22</v>
      </c>
      <c r="N572" s="1" t="n">
        <v>27</v>
      </c>
      <c r="O572" s="20" t="n">
        <v>156</v>
      </c>
      <c r="P572" s="20" t="n">
        <v>300</v>
      </c>
      <c r="Q572" s="20" t="n">
        <v>275</v>
      </c>
      <c r="R572" s="46" t="n">
        <f aca="false">AVERAGE(O572:Q572)</f>
        <v>243.666666666667</v>
      </c>
      <c r="S572" s="47" t="n">
        <v>1.40622406639004</v>
      </c>
      <c r="T572" s="48" t="n">
        <v>1.67</v>
      </c>
      <c r="U572" s="1" t="s">
        <v>205</v>
      </c>
      <c r="V572" s="1" t="s">
        <v>205</v>
      </c>
      <c r="W572" s="1" t="s">
        <v>205</v>
      </c>
      <c r="AMI572" s="0"/>
      <c r="AMJ572" s="0"/>
    </row>
    <row r="573" s="52" customFormat="true" ht="13.8" hidden="false" customHeight="false" outlineLevel="0" collapsed="false">
      <c r="A573" s="1" t="s">
        <v>138</v>
      </c>
      <c r="B573" s="43" t="s">
        <v>615</v>
      </c>
      <c r="C573" s="1" t="s">
        <v>544</v>
      </c>
      <c r="D573" s="1" t="s">
        <v>140</v>
      </c>
      <c r="E573" s="1" t="s">
        <v>544</v>
      </c>
      <c r="F573" s="23" t="s">
        <v>20</v>
      </c>
      <c r="G573" s="49" t="s">
        <v>190</v>
      </c>
      <c r="H573" s="49" t="n">
        <v>2</v>
      </c>
      <c r="I573" s="49" t="n">
        <v>3</v>
      </c>
      <c r="J573" s="49" t="s">
        <v>648</v>
      </c>
      <c r="K573" s="1" t="n">
        <v>30</v>
      </c>
      <c r="L573" s="1" t="n">
        <v>50</v>
      </c>
      <c r="M573" s="1" t="n">
        <v>45</v>
      </c>
      <c r="N573" s="1" t="n">
        <v>50</v>
      </c>
      <c r="O573" s="20" t="n">
        <v>156</v>
      </c>
      <c r="P573" s="20" t="n">
        <v>300</v>
      </c>
      <c r="Q573" s="20" t="n">
        <v>275</v>
      </c>
      <c r="R573" s="46" t="n">
        <f aca="false">AVERAGE(O573:Q573)</f>
        <v>243.666666666667</v>
      </c>
      <c r="S573" s="47" t="n">
        <v>1.36701244813278</v>
      </c>
      <c r="T573" s="48" t="n">
        <v>2.02</v>
      </c>
      <c r="U573" s="1" t="s">
        <v>205</v>
      </c>
      <c r="V573" s="1" t="s">
        <v>205</v>
      </c>
      <c r="W573" s="1" t="s">
        <v>205</v>
      </c>
      <c r="AMI573" s="0"/>
      <c r="AMJ573" s="0"/>
    </row>
    <row r="574" s="52" customFormat="true" ht="13.8" hidden="false" customHeight="false" outlineLevel="0" collapsed="false">
      <c r="A574" s="1" t="s">
        <v>138</v>
      </c>
      <c r="B574" s="43" t="s">
        <v>615</v>
      </c>
      <c r="C574" s="1" t="s">
        <v>544</v>
      </c>
      <c r="D574" s="1" t="s">
        <v>140</v>
      </c>
      <c r="E574" s="1" t="s">
        <v>544</v>
      </c>
      <c r="F574" s="23" t="s">
        <v>20</v>
      </c>
      <c r="G574" s="49" t="s">
        <v>190</v>
      </c>
      <c r="H574" s="49" t="n">
        <v>2</v>
      </c>
      <c r="I574" s="49" t="n">
        <v>4</v>
      </c>
      <c r="J574" s="49" t="s">
        <v>570</v>
      </c>
      <c r="K574" s="1" t="n">
        <v>50</v>
      </c>
      <c r="L574" s="1" t="n">
        <v>100</v>
      </c>
      <c r="M574" s="1" t="n">
        <v>70</v>
      </c>
      <c r="N574" s="1" t="n">
        <v>75</v>
      </c>
      <c r="O574" s="20" t="n">
        <v>156</v>
      </c>
      <c r="P574" s="20" t="n">
        <v>300</v>
      </c>
      <c r="Q574" s="20" t="n">
        <v>275</v>
      </c>
      <c r="R574" s="46" t="n">
        <f aca="false">AVERAGE(O574:Q574)</f>
        <v>243.666666666667</v>
      </c>
      <c r="S574" s="47" t="n">
        <v>0.903941908713693</v>
      </c>
      <c r="T574" s="48" t="n">
        <v>4.12</v>
      </c>
      <c r="U574" s="1" t="s">
        <v>205</v>
      </c>
      <c r="V574" s="1" t="s">
        <v>205</v>
      </c>
      <c r="W574" s="1" t="s">
        <v>205</v>
      </c>
      <c r="AMI574" s="0"/>
      <c r="AMJ574" s="0"/>
    </row>
    <row r="575" s="52" customFormat="true" ht="13.8" hidden="false" customHeight="false" outlineLevel="0" collapsed="false">
      <c r="A575" s="1" t="s">
        <v>138</v>
      </c>
      <c r="B575" s="43" t="s">
        <v>615</v>
      </c>
      <c r="C575" s="1" t="s">
        <v>544</v>
      </c>
      <c r="D575" s="1" t="s">
        <v>140</v>
      </c>
      <c r="E575" s="1" t="s">
        <v>544</v>
      </c>
      <c r="F575" s="23" t="s">
        <v>20</v>
      </c>
      <c r="G575" s="49" t="s">
        <v>190</v>
      </c>
      <c r="H575" s="49" t="n">
        <v>2</v>
      </c>
      <c r="I575" s="45" t="n">
        <v>5</v>
      </c>
      <c r="J575" s="45" t="s">
        <v>649</v>
      </c>
      <c r="K575" s="1" t="n">
        <v>100</v>
      </c>
      <c r="L575" s="1" t="n">
        <v>157</v>
      </c>
      <c r="M575" s="1" t="n">
        <v>152</v>
      </c>
      <c r="N575" s="1" t="n">
        <v>157</v>
      </c>
      <c r="O575" s="20" t="n">
        <v>156</v>
      </c>
      <c r="P575" s="20" t="n">
        <v>300</v>
      </c>
      <c r="Q575" s="20" t="n">
        <v>275</v>
      </c>
      <c r="R575" s="46" t="n">
        <f aca="false">AVERAGE(O575:Q575)</f>
        <v>243.666666666667</v>
      </c>
      <c r="S575" s="47" t="n">
        <v>0.970539419087137</v>
      </c>
      <c r="T575" s="48" t="n">
        <v>5.14</v>
      </c>
      <c r="U575" s="1" t="s">
        <v>205</v>
      </c>
      <c r="V575" s="1" t="s">
        <v>205</v>
      </c>
      <c r="W575" s="1" t="s">
        <v>205</v>
      </c>
      <c r="AMI575" s="0"/>
      <c r="AMJ575" s="0"/>
    </row>
    <row r="576" s="52" customFormat="true" ht="13.8" hidden="false" customHeight="false" outlineLevel="0" collapsed="false">
      <c r="A576" s="1" t="s">
        <v>138</v>
      </c>
      <c r="B576" s="43" t="s">
        <v>615</v>
      </c>
      <c r="C576" s="1" t="s">
        <v>544</v>
      </c>
      <c r="D576" s="1" t="s">
        <v>140</v>
      </c>
      <c r="E576" s="1" t="s">
        <v>544</v>
      </c>
      <c r="F576" s="23" t="s">
        <v>20</v>
      </c>
      <c r="G576" s="49" t="s">
        <v>190</v>
      </c>
      <c r="H576" s="49" t="n">
        <v>3</v>
      </c>
      <c r="I576" s="45" t="n">
        <v>1</v>
      </c>
      <c r="J576" s="45" t="s">
        <v>650</v>
      </c>
      <c r="K576" s="1" t="n">
        <v>0</v>
      </c>
      <c r="L576" s="1" t="n">
        <v>15</v>
      </c>
      <c r="M576" s="1" t="n">
        <v>5.5</v>
      </c>
      <c r="N576" s="1" t="n">
        <v>10.5</v>
      </c>
      <c r="O576" s="20" t="n">
        <v>300</v>
      </c>
      <c r="P576" s="20" t="n">
        <v>300</v>
      </c>
      <c r="Q576" s="20" t="n">
        <v>256</v>
      </c>
      <c r="R576" s="46" t="n">
        <f aca="false">AVERAGE(O576:Q576)</f>
        <v>285.333333333333</v>
      </c>
      <c r="S576" s="47" t="n">
        <v>1.51286307053942</v>
      </c>
      <c r="T576" s="48" t="n">
        <v>0.89</v>
      </c>
      <c r="U576" s="1" t="s">
        <v>205</v>
      </c>
      <c r="V576" s="1" t="s">
        <v>205</v>
      </c>
      <c r="W576" s="1" t="s">
        <v>205</v>
      </c>
      <c r="AMI576" s="0"/>
      <c r="AMJ576" s="0"/>
    </row>
    <row r="577" s="52" customFormat="true" ht="13.8" hidden="false" customHeight="false" outlineLevel="0" collapsed="false">
      <c r="A577" s="1" t="s">
        <v>138</v>
      </c>
      <c r="B577" s="43" t="s">
        <v>615</v>
      </c>
      <c r="C577" s="1" t="s">
        <v>544</v>
      </c>
      <c r="D577" s="1" t="s">
        <v>140</v>
      </c>
      <c r="E577" s="1" t="s">
        <v>544</v>
      </c>
      <c r="F577" s="23" t="s">
        <v>20</v>
      </c>
      <c r="G577" s="49" t="s">
        <v>190</v>
      </c>
      <c r="H577" s="49" t="n">
        <v>3</v>
      </c>
      <c r="I577" s="45" t="n">
        <v>2</v>
      </c>
      <c r="J577" s="45" t="s">
        <v>651</v>
      </c>
      <c r="K577" s="1" t="n">
        <v>15</v>
      </c>
      <c r="L577" s="1" t="n">
        <v>30</v>
      </c>
      <c r="M577" s="1" t="n">
        <v>17.5</v>
      </c>
      <c r="N577" s="1" t="n">
        <v>22.5</v>
      </c>
      <c r="O577" s="20" t="n">
        <v>300</v>
      </c>
      <c r="P577" s="20" t="n">
        <v>300</v>
      </c>
      <c r="Q577" s="20" t="n">
        <v>256</v>
      </c>
      <c r="R577" s="46" t="n">
        <f aca="false">AVERAGE(O577:Q577)</f>
        <v>285.333333333333</v>
      </c>
      <c r="S577" s="47" t="n">
        <v>1.54751037344398</v>
      </c>
      <c r="T577" s="48" t="n">
        <v>0.87</v>
      </c>
      <c r="U577" s="1" t="s">
        <v>205</v>
      </c>
      <c r="V577" s="1" t="s">
        <v>205</v>
      </c>
      <c r="W577" s="1" t="s">
        <v>205</v>
      </c>
      <c r="AMI577" s="0"/>
      <c r="AMJ577" s="0"/>
    </row>
    <row r="578" s="52" customFormat="true" ht="13.8" hidden="false" customHeight="false" outlineLevel="0" collapsed="false">
      <c r="A578" s="1" t="s">
        <v>138</v>
      </c>
      <c r="B578" s="43" t="s">
        <v>615</v>
      </c>
      <c r="C578" s="1" t="s">
        <v>544</v>
      </c>
      <c r="D578" s="1" t="s">
        <v>140</v>
      </c>
      <c r="E578" s="1" t="s">
        <v>544</v>
      </c>
      <c r="F578" s="23" t="s">
        <v>20</v>
      </c>
      <c r="G578" s="49" t="s">
        <v>190</v>
      </c>
      <c r="H578" s="49" t="n">
        <v>3</v>
      </c>
      <c r="I578" s="45" t="n">
        <v>3</v>
      </c>
      <c r="J578" s="45" t="s">
        <v>652</v>
      </c>
      <c r="K578" s="1" t="n">
        <v>30</v>
      </c>
      <c r="L578" s="1" t="n">
        <v>50</v>
      </c>
      <c r="M578" s="1" t="n">
        <v>31</v>
      </c>
      <c r="N578" s="1" t="n">
        <v>36</v>
      </c>
      <c r="O578" s="20" t="n">
        <v>300</v>
      </c>
      <c r="P578" s="20" t="n">
        <v>300</v>
      </c>
      <c r="Q578" s="20" t="n">
        <v>256</v>
      </c>
      <c r="R578" s="46" t="n">
        <f aca="false">AVERAGE(O578:Q578)</f>
        <v>285.333333333333</v>
      </c>
      <c r="S578" s="47" t="n">
        <v>1.44616182572614</v>
      </c>
      <c r="T578" s="48" t="n">
        <v>1.04</v>
      </c>
      <c r="U578" s="1" t="s">
        <v>205</v>
      </c>
      <c r="V578" s="1" t="s">
        <v>205</v>
      </c>
      <c r="W578" s="1" t="s">
        <v>205</v>
      </c>
      <c r="AMI578" s="0"/>
      <c r="AMJ578" s="0"/>
    </row>
    <row r="579" s="52" customFormat="true" ht="13.8" hidden="false" customHeight="false" outlineLevel="0" collapsed="false">
      <c r="A579" s="1" t="s">
        <v>138</v>
      </c>
      <c r="B579" s="43" t="s">
        <v>615</v>
      </c>
      <c r="C579" s="1" t="s">
        <v>544</v>
      </c>
      <c r="D579" s="1" t="s">
        <v>140</v>
      </c>
      <c r="E579" s="1" t="s">
        <v>544</v>
      </c>
      <c r="F579" s="23" t="s">
        <v>20</v>
      </c>
      <c r="G579" s="49" t="s">
        <v>190</v>
      </c>
      <c r="H579" s="49" t="n">
        <v>3</v>
      </c>
      <c r="I579" s="45" t="n">
        <v>4</v>
      </c>
      <c r="J579" s="45" t="s">
        <v>642</v>
      </c>
      <c r="K579" s="1" t="n">
        <v>50</v>
      </c>
      <c r="L579" s="1" t="n">
        <v>100</v>
      </c>
      <c r="M579" s="1" t="n">
        <v>83</v>
      </c>
      <c r="N579" s="1" t="n">
        <v>88</v>
      </c>
      <c r="O579" s="20" t="n">
        <v>300</v>
      </c>
      <c r="P579" s="20" t="n">
        <v>300</v>
      </c>
      <c r="Q579" s="20" t="n">
        <v>256</v>
      </c>
      <c r="R579" s="46" t="n">
        <f aca="false">AVERAGE(O579:Q579)</f>
        <v>285.333333333333</v>
      </c>
      <c r="S579" s="47" t="n">
        <v>1.38755186721992</v>
      </c>
      <c r="T579" s="48" t="n">
        <v>1.95</v>
      </c>
      <c r="U579" s="1" t="s">
        <v>205</v>
      </c>
      <c r="V579" s="1" t="s">
        <v>205</v>
      </c>
      <c r="W579" s="1" t="s">
        <v>205</v>
      </c>
      <c r="AMI579" s="0"/>
      <c r="AMJ579" s="0"/>
    </row>
    <row r="580" s="52" customFormat="true" ht="13.8" hidden="false" customHeight="false" outlineLevel="0" collapsed="false">
      <c r="A580" s="1" t="s">
        <v>138</v>
      </c>
      <c r="B580" s="43" t="s">
        <v>615</v>
      </c>
      <c r="C580" s="1" t="s">
        <v>544</v>
      </c>
      <c r="D580" s="1" t="s">
        <v>140</v>
      </c>
      <c r="E580" s="1" t="s">
        <v>544</v>
      </c>
      <c r="F580" s="23" t="s">
        <v>20</v>
      </c>
      <c r="G580" s="49" t="s">
        <v>190</v>
      </c>
      <c r="H580" s="49" t="n">
        <v>3</v>
      </c>
      <c r="I580" s="45" t="n">
        <v>5</v>
      </c>
      <c r="J580" s="45" t="s">
        <v>613</v>
      </c>
      <c r="K580" s="1" t="n">
        <v>100</v>
      </c>
      <c r="L580" s="1" t="n">
        <v>136</v>
      </c>
      <c r="M580" s="1" t="n">
        <v>130</v>
      </c>
      <c r="N580" s="1" t="n">
        <v>135</v>
      </c>
      <c r="O580" s="20" t="n">
        <v>300</v>
      </c>
      <c r="P580" s="20" t="n">
        <v>300</v>
      </c>
      <c r="Q580" s="20" t="n">
        <v>256</v>
      </c>
      <c r="R580" s="46" t="n">
        <f aca="false">AVERAGE(O580:Q580)</f>
        <v>285.333333333333</v>
      </c>
      <c r="S580" s="47" t="n">
        <v>1.28890041493776</v>
      </c>
      <c r="T580" s="48" t="n">
        <v>2.76</v>
      </c>
      <c r="U580" s="1" t="s">
        <v>205</v>
      </c>
      <c r="V580" s="1" t="s">
        <v>205</v>
      </c>
      <c r="W580" s="1" t="s">
        <v>205</v>
      </c>
      <c r="AMI580" s="0"/>
      <c r="AMJ580" s="0"/>
    </row>
    <row r="581" s="52" customFormat="true" ht="13.8" hidden="false" customHeight="false" outlineLevel="0" collapsed="false">
      <c r="A581" s="1" t="s">
        <v>138</v>
      </c>
      <c r="B581" s="43" t="s">
        <v>615</v>
      </c>
      <c r="C581" s="1" t="s">
        <v>544</v>
      </c>
      <c r="D581" s="1" t="s">
        <v>140</v>
      </c>
      <c r="E581" s="1" t="s">
        <v>544</v>
      </c>
      <c r="F581" s="23" t="s">
        <v>20</v>
      </c>
      <c r="G581" s="49" t="s">
        <v>190</v>
      </c>
      <c r="H581" s="49" t="n">
        <v>4</v>
      </c>
      <c r="I581" s="49" t="n">
        <v>1</v>
      </c>
      <c r="J581" s="45" t="s">
        <v>545</v>
      </c>
      <c r="K581" s="1" t="n">
        <v>0</v>
      </c>
      <c r="L581" s="1" t="n">
        <v>15</v>
      </c>
      <c r="M581" s="1" t="n">
        <v>5</v>
      </c>
      <c r="N581" s="1" t="n">
        <v>10</v>
      </c>
      <c r="O581" s="20" t="n">
        <v>125</v>
      </c>
      <c r="P581" s="20" t="n">
        <v>65</v>
      </c>
      <c r="Q581" s="20" t="n">
        <v>97</v>
      </c>
      <c r="R581" s="46" t="n">
        <f aca="false">AVERAGE(O581:Q581)</f>
        <v>95.6666666666667</v>
      </c>
      <c r="S581" s="47" t="n">
        <v>1.35663900414938</v>
      </c>
      <c r="T581" s="48" t="n">
        <v>1.93</v>
      </c>
      <c r="U581" s="1" t="s">
        <v>205</v>
      </c>
      <c r="V581" s="1" t="s">
        <v>205</v>
      </c>
      <c r="W581" s="1" t="s">
        <v>205</v>
      </c>
      <c r="AMI581" s="0"/>
      <c r="AMJ581" s="0"/>
    </row>
    <row r="582" s="52" customFormat="true" ht="13.8" hidden="false" customHeight="false" outlineLevel="0" collapsed="false">
      <c r="A582" s="1" t="s">
        <v>138</v>
      </c>
      <c r="B582" s="43" t="s">
        <v>615</v>
      </c>
      <c r="C582" s="1" t="s">
        <v>544</v>
      </c>
      <c r="D582" s="1" t="s">
        <v>140</v>
      </c>
      <c r="E582" s="1" t="s">
        <v>544</v>
      </c>
      <c r="F582" s="23" t="s">
        <v>20</v>
      </c>
      <c r="G582" s="49" t="s">
        <v>190</v>
      </c>
      <c r="H582" s="49" t="n">
        <v>4</v>
      </c>
      <c r="I582" s="45" t="n">
        <v>2</v>
      </c>
      <c r="J582" s="45" t="s">
        <v>546</v>
      </c>
      <c r="K582" s="1" t="n">
        <v>15</v>
      </c>
      <c r="L582" s="1" t="n">
        <v>30</v>
      </c>
      <c r="M582" s="1" t="n">
        <v>20</v>
      </c>
      <c r="N582" s="1" t="n">
        <v>25</v>
      </c>
      <c r="O582" s="20" t="n">
        <v>125</v>
      </c>
      <c r="P582" s="20" t="n">
        <v>65</v>
      </c>
      <c r="Q582" s="20" t="n">
        <v>97</v>
      </c>
      <c r="R582" s="46" t="n">
        <f aca="false">AVERAGE(O582:Q582)</f>
        <v>95.6666666666667</v>
      </c>
      <c r="S582" s="47" t="n">
        <v>1.39429460580913</v>
      </c>
      <c r="T582" s="48" t="n">
        <v>1.08</v>
      </c>
      <c r="U582" s="1" t="s">
        <v>205</v>
      </c>
      <c r="V582" s="1" t="s">
        <v>205</v>
      </c>
      <c r="W582" s="1" t="s">
        <v>205</v>
      </c>
      <c r="AMI582" s="0"/>
      <c r="AMJ582" s="0"/>
    </row>
    <row r="583" s="52" customFormat="true" ht="13.8" hidden="false" customHeight="false" outlineLevel="0" collapsed="false">
      <c r="A583" s="1" t="s">
        <v>138</v>
      </c>
      <c r="B583" s="43" t="s">
        <v>615</v>
      </c>
      <c r="C583" s="1" t="s">
        <v>544</v>
      </c>
      <c r="D583" s="1" t="s">
        <v>140</v>
      </c>
      <c r="E583" s="1" t="s">
        <v>544</v>
      </c>
      <c r="F583" s="23" t="s">
        <v>20</v>
      </c>
      <c r="G583" s="49" t="s">
        <v>190</v>
      </c>
      <c r="H583" s="49" t="n">
        <v>4</v>
      </c>
      <c r="I583" s="49" t="n">
        <v>3</v>
      </c>
      <c r="J583" s="45" t="s">
        <v>584</v>
      </c>
      <c r="K583" s="1" t="n">
        <v>30</v>
      </c>
      <c r="L583" s="1" t="n">
        <v>50</v>
      </c>
      <c r="M583" s="1" t="n">
        <v>32</v>
      </c>
      <c r="N583" s="1" t="n">
        <v>37</v>
      </c>
      <c r="O583" s="20" t="n">
        <v>125</v>
      </c>
      <c r="P583" s="20" t="n">
        <v>65</v>
      </c>
      <c r="Q583" s="20" t="n">
        <v>97</v>
      </c>
      <c r="R583" s="46" t="n">
        <f aca="false">AVERAGE(O583:Q583)</f>
        <v>95.6666666666667</v>
      </c>
      <c r="S583" s="47" t="n">
        <v>1.26400414937759</v>
      </c>
      <c r="T583" s="48" t="n">
        <v>1.12</v>
      </c>
      <c r="U583" s="1" t="s">
        <v>205</v>
      </c>
      <c r="V583" s="1" t="s">
        <v>205</v>
      </c>
      <c r="W583" s="1" t="s">
        <v>205</v>
      </c>
      <c r="AMI583" s="0"/>
      <c r="AMJ583" s="0"/>
    </row>
    <row r="584" s="52" customFormat="true" ht="13.8" hidden="false" customHeight="false" outlineLevel="0" collapsed="false">
      <c r="A584" s="1" t="s">
        <v>138</v>
      </c>
      <c r="B584" s="43" t="s">
        <v>615</v>
      </c>
      <c r="C584" s="1" t="s">
        <v>544</v>
      </c>
      <c r="D584" s="1" t="s">
        <v>140</v>
      </c>
      <c r="E584" s="1" t="s">
        <v>544</v>
      </c>
      <c r="F584" s="23" t="s">
        <v>20</v>
      </c>
      <c r="G584" s="49" t="s">
        <v>190</v>
      </c>
      <c r="H584" s="49" t="n">
        <v>4</v>
      </c>
      <c r="I584" s="45" t="n">
        <v>4</v>
      </c>
      <c r="J584" s="45" t="s">
        <v>632</v>
      </c>
      <c r="K584" s="1" t="n">
        <v>50</v>
      </c>
      <c r="L584" s="1" t="n">
        <v>108</v>
      </c>
      <c r="M584" s="1" t="n">
        <v>55</v>
      </c>
      <c r="N584" s="1" t="n">
        <v>60</v>
      </c>
      <c r="O584" s="20" t="n">
        <v>125</v>
      </c>
      <c r="P584" s="20" t="n">
        <v>65</v>
      </c>
      <c r="Q584" s="20" t="n">
        <v>97</v>
      </c>
      <c r="R584" s="46" t="n">
        <f aca="false">AVERAGE(O584:Q584)</f>
        <v>95.6666666666667</v>
      </c>
      <c r="S584" s="47" t="n">
        <v>1.41701244813278</v>
      </c>
      <c r="T584" s="48" t="n">
        <v>1.98</v>
      </c>
      <c r="U584" s="1" t="s">
        <v>205</v>
      </c>
      <c r="V584" s="1" t="s">
        <v>205</v>
      </c>
      <c r="W584" s="1" t="s">
        <v>205</v>
      </c>
      <c r="AMI584" s="0"/>
      <c r="AMJ584" s="0"/>
    </row>
    <row r="585" s="52" customFormat="true" ht="13.8" hidden="false" customHeight="false" outlineLevel="0" collapsed="false">
      <c r="A585" s="1" t="s">
        <v>138</v>
      </c>
      <c r="B585" s="43" t="s">
        <v>615</v>
      </c>
      <c r="C585" s="1" t="s">
        <v>544</v>
      </c>
      <c r="D585" s="1" t="s">
        <v>140</v>
      </c>
      <c r="E585" s="1" t="s">
        <v>544</v>
      </c>
      <c r="F585" s="23" t="s">
        <v>20</v>
      </c>
      <c r="G585" s="49" t="s">
        <v>190</v>
      </c>
      <c r="H585" s="49" t="n">
        <v>5</v>
      </c>
      <c r="I585" s="45" t="n">
        <v>1</v>
      </c>
      <c r="J585" s="45" t="s">
        <v>577</v>
      </c>
      <c r="K585" s="1" t="n">
        <v>0</v>
      </c>
      <c r="L585" s="1" t="n">
        <v>15</v>
      </c>
      <c r="M585" s="1" t="n">
        <v>8</v>
      </c>
      <c r="N585" s="1" t="n">
        <v>13</v>
      </c>
      <c r="O585" s="20" t="n">
        <v>195</v>
      </c>
      <c r="P585" s="20" t="n">
        <v>175</v>
      </c>
      <c r="Q585" s="20" t="n">
        <v>200</v>
      </c>
      <c r="R585" s="46" t="n">
        <f aca="false">AVERAGE(O585:Q585)</f>
        <v>190</v>
      </c>
      <c r="S585" s="47" t="n">
        <v>1.31836099585062</v>
      </c>
      <c r="T585" s="48" t="n">
        <v>1.98</v>
      </c>
      <c r="U585" s="1" t="s">
        <v>205</v>
      </c>
      <c r="V585" s="1" t="s">
        <v>205</v>
      </c>
      <c r="W585" s="1" t="s">
        <v>205</v>
      </c>
      <c r="AMI585" s="0"/>
      <c r="AMJ585" s="0"/>
    </row>
    <row r="586" s="52" customFormat="true" ht="13.8" hidden="false" customHeight="false" outlineLevel="0" collapsed="false">
      <c r="A586" s="1" t="s">
        <v>138</v>
      </c>
      <c r="B586" s="43" t="s">
        <v>615</v>
      </c>
      <c r="C586" s="1" t="s">
        <v>544</v>
      </c>
      <c r="D586" s="1" t="s">
        <v>140</v>
      </c>
      <c r="E586" s="1" t="s">
        <v>544</v>
      </c>
      <c r="F586" s="23" t="s">
        <v>20</v>
      </c>
      <c r="G586" s="49" t="s">
        <v>190</v>
      </c>
      <c r="H586" s="49" t="n">
        <v>5</v>
      </c>
      <c r="I586" s="45" t="n">
        <v>2</v>
      </c>
      <c r="J586" s="45" t="s">
        <v>597</v>
      </c>
      <c r="K586" s="1" t="n">
        <v>15</v>
      </c>
      <c r="L586" s="1" t="n">
        <v>30</v>
      </c>
      <c r="M586" s="1" t="n">
        <v>25</v>
      </c>
      <c r="N586" s="1" t="n">
        <v>30</v>
      </c>
      <c r="O586" s="20" t="n">
        <v>195</v>
      </c>
      <c r="P586" s="20" t="n">
        <v>175</v>
      </c>
      <c r="Q586" s="20" t="n">
        <v>200</v>
      </c>
      <c r="R586" s="46" t="n">
        <f aca="false">AVERAGE(O586:Q586)</f>
        <v>190</v>
      </c>
      <c r="S586" s="47" t="n">
        <v>1.34253112033195</v>
      </c>
      <c r="T586" s="48" t="n">
        <v>2.74</v>
      </c>
      <c r="U586" s="1" t="s">
        <v>205</v>
      </c>
      <c r="V586" s="1" t="s">
        <v>205</v>
      </c>
      <c r="W586" s="1" t="s">
        <v>205</v>
      </c>
      <c r="AMI586" s="0"/>
      <c r="AMJ586" s="0"/>
    </row>
    <row r="587" s="52" customFormat="true" ht="13.8" hidden="false" customHeight="false" outlineLevel="0" collapsed="false">
      <c r="A587" s="1" t="s">
        <v>138</v>
      </c>
      <c r="B587" s="43" t="s">
        <v>615</v>
      </c>
      <c r="C587" s="1" t="s">
        <v>544</v>
      </c>
      <c r="D587" s="1" t="s">
        <v>140</v>
      </c>
      <c r="E587" s="1" t="s">
        <v>544</v>
      </c>
      <c r="F587" s="23" t="s">
        <v>20</v>
      </c>
      <c r="G587" s="49" t="s">
        <v>190</v>
      </c>
      <c r="H587" s="49" t="n">
        <v>5</v>
      </c>
      <c r="I587" s="49" t="n">
        <v>3</v>
      </c>
      <c r="J587" s="49" t="s">
        <v>587</v>
      </c>
      <c r="K587" s="1" t="n">
        <v>30</v>
      </c>
      <c r="L587" s="1" t="n">
        <v>50</v>
      </c>
      <c r="M587" s="1" t="n">
        <v>42</v>
      </c>
      <c r="N587" s="1" t="n">
        <v>47</v>
      </c>
      <c r="O587" s="20" t="n">
        <v>195</v>
      </c>
      <c r="P587" s="20" t="n">
        <v>175</v>
      </c>
      <c r="Q587" s="20" t="n">
        <v>200</v>
      </c>
      <c r="R587" s="46" t="n">
        <f aca="false">AVERAGE(O587:Q587)</f>
        <v>190</v>
      </c>
      <c r="S587" s="47" t="n">
        <v>1.11659751037344</v>
      </c>
      <c r="T587" s="48" t="n">
        <v>3.03</v>
      </c>
      <c r="U587" s="1" t="s">
        <v>205</v>
      </c>
      <c r="V587" s="1" t="s">
        <v>205</v>
      </c>
      <c r="W587" s="1" t="s">
        <v>205</v>
      </c>
      <c r="AMI587" s="0"/>
      <c r="AMJ587" s="0"/>
    </row>
    <row r="588" s="52" customFormat="true" ht="13.8" hidden="false" customHeight="false" outlineLevel="0" collapsed="false">
      <c r="A588" s="1" t="s">
        <v>138</v>
      </c>
      <c r="B588" s="43" t="s">
        <v>615</v>
      </c>
      <c r="C588" s="1" t="s">
        <v>544</v>
      </c>
      <c r="D588" s="1" t="s">
        <v>140</v>
      </c>
      <c r="E588" s="1" t="s">
        <v>544</v>
      </c>
      <c r="F588" s="23" t="s">
        <v>20</v>
      </c>
      <c r="G588" s="49" t="s">
        <v>190</v>
      </c>
      <c r="H588" s="49" t="n">
        <v>5</v>
      </c>
      <c r="I588" s="49" t="n">
        <v>4</v>
      </c>
      <c r="J588" s="45" t="s">
        <v>566</v>
      </c>
      <c r="K588" s="1" t="n">
        <v>50</v>
      </c>
      <c r="L588" s="1" t="n">
        <v>100</v>
      </c>
      <c r="M588" s="1" t="n">
        <v>65</v>
      </c>
      <c r="N588" s="1" t="n">
        <v>70</v>
      </c>
      <c r="O588" s="20" t="n">
        <v>195</v>
      </c>
      <c r="P588" s="20" t="n">
        <v>175</v>
      </c>
      <c r="Q588" s="20" t="n">
        <v>200</v>
      </c>
      <c r="R588" s="46" t="n">
        <f aca="false">AVERAGE(O588:Q588)</f>
        <v>190</v>
      </c>
      <c r="S588" s="47" t="n">
        <v>1.30165975103734</v>
      </c>
      <c r="T588" s="48" t="n">
        <v>3</v>
      </c>
      <c r="U588" s="1" t="s">
        <v>205</v>
      </c>
      <c r="V588" s="1" t="s">
        <v>205</v>
      </c>
      <c r="W588" s="1" t="s">
        <v>205</v>
      </c>
      <c r="AMI588" s="0"/>
      <c r="AMJ588" s="0"/>
    </row>
    <row r="589" s="52" customFormat="true" ht="13.8" hidden="false" customHeight="false" outlineLevel="0" collapsed="false">
      <c r="A589" s="1" t="s">
        <v>138</v>
      </c>
      <c r="B589" s="43" t="s">
        <v>615</v>
      </c>
      <c r="C589" s="1" t="s">
        <v>544</v>
      </c>
      <c r="D589" s="1" t="s">
        <v>140</v>
      </c>
      <c r="E589" s="1" t="s">
        <v>544</v>
      </c>
      <c r="F589" s="23" t="s">
        <v>20</v>
      </c>
      <c r="G589" s="49" t="s">
        <v>190</v>
      </c>
      <c r="H589" s="49" t="n">
        <v>5</v>
      </c>
      <c r="I589" s="45" t="n">
        <v>5</v>
      </c>
      <c r="J589" s="45" t="s">
        <v>653</v>
      </c>
      <c r="K589" s="1" t="n">
        <v>100</v>
      </c>
      <c r="L589" s="1" t="n">
        <v>180</v>
      </c>
      <c r="M589" s="1" t="n">
        <v>90</v>
      </c>
      <c r="N589" s="1" t="n">
        <v>95</v>
      </c>
      <c r="O589" s="20" t="n">
        <v>195</v>
      </c>
      <c r="P589" s="20" t="n">
        <v>175</v>
      </c>
      <c r="Q589" s="20" t="n">
        <v>200</v>
      </c>
      <c r="R589" s="46" t="n">
        <f aca="false">AVERAGE(O589:Q589)</f>
        <v>190</v>
      </c>
      <c r="S589" s="47" t="n">
        <v>0.993464730290456</v>
      </c>
      <c r="T589" s="48" t="n">
        <v>3.1</v>
      </c>
      <c r="U589" s="1" t="s">
        <v>205</v>
      </c>
      <c r="V589" s="1" t="s">
        <v>205</v>
      </c>
      <c r="W589" s="1" t="s">
        <v>205</v>
      </c>
      <c r="AMI589" s="0"/>
      <c r="AMJ589" s="0"/>
    </row>
    <row r="590" s="52" customFormat="true" ht="13.8" hidden="false" customHeight="false" outlineLevel="0" collapsed="false">
      <c r="A590" s="1" t="s">
        <v>138</v>
      </c>
      <c r="B590" s="43" t="s">
        <v>615</v>
      </c>
      <c r="C590" s="1" t="s">
        <v>544</v>
      </c>
      <c r="D590" s="1" t="s">
        <v>140</v>
      </c>
      <c r="E590" s="1" t="s">
        <v>544</v>
      </c>
      <c r="F590" s="23" t="s">
        <v>20</v>
      </c>
      <c r="G590" s="49" t="s">
        <v>190</v>
      </c>
      <c r="H590" s="49" t="n">
        <v>6</v>
      </c>
      <c r="I590" s="49" t="n">
        <v>1</v>
      </c>
      <c r="J590" s="45" t="s">
        <v>568</v>
      </c>
      <c r="K590" s="1" t="n">
        <v>0</v>
      </c>
      <c r="L590" s="1" t="n">
        <v>15</v>
      </c>
      <c r="M590" s="1" t="n">
        <v>10</v>
      </c>
      <c r="N590" s="1" t="n">
        <v>15</v>
      </c>
      <c r="O590" s="20" t="n">
        <v>250</v>
      </c>
      <c r="P590" s="20" t="n">
        <v>205</v>
      </c>
      <c r="Q590" s="20" t="n">
        <v>193</v>
      </c>
      <c r="R590" s="46" t="n">
        <f aca="false">AVERAGE(O590:Q590)</f>
        <v>216</v>
      </c>
      <c r="S590" s="47" t="n">
        <v>1.00051867219917</v>
      </c>
      <c r="T590" s="48" t="n">
        <v>3.1</v>
      </c>
      <c r="U590" s="1" t="s">
        <v>205</v>
      </c>
      <c r="V590" s="1" t="s">
        <v>205</v>
      </c>
      <c r="W590" s="1" t="s">
        <v>205</v>
      </c>
      <c r="AMI590" s="0"/>
      <c r="AMJ590" s="0"/>
    </row>
    <row r="591" s="52" customFormat="true" ht="13.8" hidden="false" customHeight="false" outlineLevel="0" collapsed="false">
      <c r="A591" s="1" t="s">
        <v>138</v>
      </c>
      <c r="B591" s="43" t="s">
        <v>615</v>
      </c>
      <c r="C591" s="1" t="s">
        <v>544</v>
      </c>
      <c r="D591" s="1" t="s">
        <v>140</v>
      </c>
      <c r="E591" s="1" t="s">
        <v>544</v>
      </c>
      <c r="F591" s="23" t="s">
        <v>20</v>
      </c>
      <c r="G591" s="49" t="s">
        <v>190</v>
      </c>
      <c r="H591" s="49" t="n">
        <v>6</v>
      </c>
      <c r="I591" s="45" t="n">
        <v>2</v>
      </c>
      <c r="J591" s="45" t="s">
        <v>654</v>
      </c>
      <c r="K591" s="1" t="n">
        <v>15</v>
      </c>
      <c r="L591" s="1" t="n">
        <v>30</v>
      </c>
      <c r="M591" s="1" t="n">
        <v>16</v>
      </c>
      <c r="N591" s="1" t="n">
        <v>21</v>
      </c>
      <c r="O591" s="20" t="n">
        <v>250</v>
      </c>
      <c r="P591" s="20" t="n">
        <v>205</v>
      </c>
      <c r="Q591" s="20" t="n">
        <v>193</v>
      </c>
      <c r="R591" s="46" t="n">
        <f aca="false">AVERAGE(O591:Q591)</f>
        <v>216</v>
      </c>
      <c r="S591" s="47" t="n">
        <v>0.941078838174274</v>
      </c>
      <c r="T591" s="48" t="n">
        <v>3.89</v>
      </c>
      <c r="U591" s="1" t="s">
        <v>205</v>
      </c>
      <c r="V591" s="1" t="s">
        <v>205</v>
      </c>
      <c r="W591" s="1" t="s">
        <v>205</v>
      </c>
      <c r="AMI591" s="0"/>
      <c r="AMJ591" s="0"/>
    </row>
    <row r="592" s="52" customFormat="true" ht="13.8" hidden="false" customHeight="false" outlineLevel="0" collapsed="false">
      <c r="A592" s="1" t="s">
        <v>138</v>
      </c>
      <c r="B592" s="43" t="s">
        <v>615</v>
      </c>
      <c r="C592" s="1" t="s">
        <v>544</v>
      </c>
      <c r="D592" s="1" t="s">
        <v>140</v>
      </c>
      <c r="E592" s="1" t="s">
        <v>544</v>
      </c>
      <c r="F592" s="23" t="s">
        <v>20</v>
      </c>
      <c r="G592" s="49" t="s">
        <v>190</v>
      </c>
      <c r="H592" s="49" t="n">
        <v>6</v>
      </c>
      <c r="I592" s="49" t="n">
        <v>3</v>
      </c>
      <c r="J592" s="45" t="s">
        <v>655</v>
      </c>
      <c r="K592" s="1" t="n">
        <v>30</v>
      </c>
      <c r="L592" s="1" t="n">
        <v>50</v>
      </c>
      <c r="M592" s="1" t="n">
        <v>30</v>
      </c>
      <c r="N592" s="1" t="n">
        <v>35</v>
      </c>
      <c r="O592" s="20" t="n">
        <v>250</v>
      </c>
      <c r="P592" s="20" t="n">
        <v>205</v>
      </c>
      <c r="Q592" s="20" t="n">
        <v>193</v>
      </c>
      <c r="R592" s="46" t="n">
        <f aca="false">AVERAGE(O592:Q592)</f>
        <v>216</v>
      </c>
      <c r="S592" s="47" t="n">
        <v>1.06535269709544</v>
      </c>
      <c r="T592" s="48" t="n">
        <v>2.69</v>
      </c>
      <c r="U592" s="1" t="s">
        <v>205</v>
      </c>
      <c r="V592" s="1" t="s">
        <v>205</v>
      </c>
      <c r="W592" s="1" t="s">
        <v>205</v>
      </c>
      <c r="AMI592" s="0"/>
      <c r="AMJ592" s="0"/>
    </row>
    <row r="593" s="52" customFormat="true" ht="13.8" hidden="false" customHeight="false" outlineLevel="0" collapsed="false">
      <c r="A593" s="1" t="s">
        <v>138</v>
      </c>
      <c r="B593" s="43" t="s">
        <v>615</v>
      </c>
      <c r="C593" s="1" t="s">
        <v>544</v>
      </c>
      <c r="D593" s="1" t="s">
        <v>140</v>
      </c>
      <c r="E593" s="1" t="s">
        <v>544</v>
      </c>
      <c r="F593" s="23" t="s">
        <v>20</v>
      </c>
      <c r="G593" s="49" t="s">
        <v>190</v>
      </c>
      <c r="H593" s="49" t="n">
        <v>6</v>
      </c>
      <c r="I593" s="45" t="n">
        <v>4</v>
      </c>
      <c r="J593" s="45" t="s">
        <v>594</v>
      </c>
      <c r="K593" s="1" t="n">
        <v>50</v>
      </c>
      <c r="L593" s="1" t="n">
        <v>100</v>
      </c>
      <c r="M593" s="1" t="n">
        <v>60</v>
      </c>
      <c r="N593" s="1" t="n">
        <v>65</v>
      </c>
      <c r="O593" s="20" t="n">
        <v>250</v>
      </c>
      <c r="P593" s="20" t="n">
        <v>205</v>
      </c>
      <c r="Q593" s="20" t="n">
        <v>193</v>
      </c>
      <c r="R593" s="46" t="n">
        <f aca="false">AVERAGE(O593:Q593)</f>
        <v>216</v>
      </c>
      <c r="S593" s="47" t="n">
        <v>0.878215767634855</v>
      </c>
      <c r="T593" s="48" t="n">
        <v>4.51</v>
      </c>
      <c r="U593" s="1" t="s">
        <v>205</v>
      </c>
      <c r="V593" s="1" t="s">
        <v>205</v>
      </c>
      <c r="W593" s="1" t="s">
        <v>205</v>
      </c>
      <c r="AMI593" s="0"/>
      <c r="AMJ593" s="0"/>
    </row>
    <row r="594" s="52" customFormat="true" ht="13.8" hidden="false" customHeight="false" outlineLevel="0" collapsed="false">
      <c r="A594" s="1" t="s">
        <v>138</v>
      </c>
      <c r="B594" s="43" t="s">
        <v>615</v>
      </c>
      <c r="C594" s="1" t="s">
        <v>544</v>
      </c>
      <c r="D594" s="1" t="s">
        <v>140</v>
      </c>
      <c r="E594" s="1" t="s">
        <v>544</v>
      </c>
      <c r="F594" s="23" t="s">
        <v>20</v>
      </c>
      <c r="G594" s="49" t="s">
        <v>190</v>
      </c>
      <c r="H594" s="45" t="s">
        <v>656</v>
      </c>
      <c r="I594" s="45" t="n">
        <v>3</v>
      </c>
      <c r="J594" s="45" t="s">
        <v>604</v>
      </c>
      <c r="K594" s="1" t="n">
        <v>30</v>
      </c>
      <c r="L594" s="1" t="n">
        <v>50</v>
      </c>
      <c r="M594" s="1" t="n">
        <v>43</v>
      </c>
      <c r="N594" s="1" t="n">
        <v>48</v>
      </c>
      <c r="O594" s="20" t="n">
        <v>300</v>
      </c>
      <c r="P594" s="20" t="n">
        <v>300</v>
      </c>
      <c r="Q594" s="20" t="n">
        <v>205</v>
      </c>
      <c r="R594" s="46" t="n">
        <f aca="false">AVERAGE(O594:Q594)</f>
        <v>268.333333333333</v>
      </c>
      <c r="S594" s="47" t="n">
        <v>1.15985477178423</v>
      </c>
      <c r="T594" s="48" t="n">
        <v>1.87</v>
      </c>
      <c r="U594" s="1" t="s">
        <v>205</v>
      </c>
      <c r="V594" s="1" t="s">
        <v>205</v>
      </c>
      <c r="W594" s="1" t="s">
        <v>205</v>
      </c>
      <c r="AMI594" s="0"/>
      <c r="AMJ594" s="0"/>
    </row>
    <row r="595" s="52" customFormat="true" ht="13.8" hidden="false" customHeight="false" outlineLevel="0" collapsed="false">
      <c r="A595" s="1" t="s">
        <v>138</v>
      </c>
      <c r="B595" s="43" t="s">
        <v>615</v>
      </c>
      <c r="C595" s="1" t="s">
        <v>544</v>
      </c>
      <c r="D595" s="1" t="s">
        <v>140</v>
      </c>
      <c r="E595" s="1" t="s">
        <v>544</v>
      </c>
      <c r="F595" s="23" t="s">
        <v>20</v>
      </c>
      <c r="G595" s="49" t="s">
        <v>190</v>
      </c>
      <c r="H595" s="45" t="s">
        <v>656</v>
      </c>
      <c r="I595" s="45" t="n">
        <v>4</v>
      </c>
      <c r="J595" s="45" t="s">
        <v>570</v>
      </c>
      <c r="K595" s="1" t="n">
        <v>50</v>
      </c>
      <c r="L595" s="1" t="n">
        <v>100</v>
      </c>
      <c r="M595" s="1" t="n">
        <v>70</v>
      </c>
      <c r="N595" s="1" t="n">
        <v>75</v>
      </c>
      <c r="O595" s="20" t="n">
        <v>300</v>
      </c>
      <c r="P595" s="20" t="n">
        <v>300</v>
      </c>
      <c r="Q595" s="20" t="n">
        <v>205</v>
      </c>
      <c r="R595" s="46" t="n">
        <f aca="false">AVERAGE(O595:Q595)</f>
        <v>268.333333333333</v>
      </c>
      <c r="S595" s="47" t="n">
        <v>1.23454356846473</v>
      </c>
      <c r="T595" s="48" t="n">
        <v>1.55</v>
      </c>
      <c r="U595" s="1" t="s">
        <v>205</v>
      </c>
      <c r="V595" s="1" t="s">
        <v>205</v>
      </c>
      <c r="W595" s="1" t="s">
        <v>205</v>
      </c>
      <c r="AMI595" s="0"/>
      <c r="AMJ595" s="0"/>
    </row>
    <row r="596" s="52" customFormat="true" ht="13.8" hidden="false" customHeight="false" outlineLevel="0" collapsed="false">
      <c r="A596" s="1" t="s">
        <v>138</v>
      </c>
      <c r="B596" s="43" t="s">
        <v>657</v>
      </c>
      <c r="C596" s="1" t="s">
        <v>544</v>
      </c>
      <c r="D596" s="1" t="s">
        <v>140</v>
      </c>
      <c r="E596" s="1" t="s">
        <v>544</v>
      </c>
      <c r="F596" s="23" t="s">
        <v>20</v>
      </c>
      <c r="G596" s="49" t="s">
        <v>199</v>
      </c>
      <c r="H596" s="49" t="n">
        <v>4</v>
      </c>
      <c r="I596" s="49" t="n">
        <v>1</v>
      </c>
      <c r="J596" s="45" t="s">
        <v>568</v>
      </c>
      <c r="K596" s="1" t="n">
        <v>0</v>
      </c>
      <c r="L596" s="1" t="n">
        <v>15</v>
      </c>
      <c r="M596" s="45" t="s">
        <v>658</v>
      </c>
      <c r="N596" s="45" t="s">
        <v>659</v>
      </c>
      <c r="O596" s="20" t="n">
        <v>203</v>
      </c>
      <c r="P596" s="20" t="n">
        <v>174</v>
      </c>
      <c r="Q596" s="20" t="n">
        <v>200</v>
      </c>
      <c r="R596" s="46" t="n">
        <f aca="false">AVERAGE(O596:Q596)</f>
        <v>192.333333333333</v>
      </c>
      <c r="S596" s="47" t="n">
        <v>0.842116182572614</v>
      </c>
      <c r="T596" s="48" t="n">
        <v>3.28</v>
      </c>
      <c r="U596" s="1" t="s">
        <v>205</v>
      </c>
      <c r="V596" s="1" t="s">
        <v>550</v>
      </c>
      <c r="W596" s="1" t="s">
        <v>382</v>
      </c>
      <c r="AMI596" s="0"/>
      <c r="AMJ596" s="0"/>
    </row>
    <row r="597" s="52" customFormat="true" ht="13.8" hidden="false" customHeight="false" outlineLevel="0" collapsed="false">
      <c r="A597" s="1" t="s">
        <v>138</v>
      </c>
      <c r="B597" s="43" t="s">
        <v>657</v>
      </c>
      <c r="C597" s="1" t="s">
        <v>544</v>
      </c>
      <c r="D597" s="1" t="s">
        <v>140</v>
      </c>
      <c r="E597" s="1" t="s">
        <v>544</v>
      </c>
      <c r="F597" s="23" t="s">
        <v>20</v>
      </c>
      <c r="G597" s="49" t="s">
        <v>199</v>
      </c>
      <c r="H597" s="49" t="n">
        <v>4</v>
      </c>
      <c r="I597" s="49" t="n">
        <v>2</v>
      </c>
      <c r="J597" s="45" t="s">
        <v>546</v>
      </c>
      <c r="K597" s="1" t="n">
        <v>15</v>
      </c>
      <c r="L597" s="1" t="n">
        <v>30</v>
      </c>
      <c r="M597" s="1" t="n">
        <v>20</v>
      </c>
      <c r="N597" s="1" t="n">
        <v>25</v>
      </c>
      <c r="O597" s="20" t="n">
        <v>203</v>
      </c>
      <c r="P597" s="20" t="n">
        <v>174</v>
      </c>
      <c r="Q597" s="20" t="n">
        <v>200</v>
      </c>
      <c r="R597" s="46" t="n">
        <f aca="false">AVERAGE(O597:Q597)</f>
        <v>192.333333333333</v>
      </c>
      <c r="S597" s="47" t="n">
        <v>0.975</v>
      </c>
      <c r="T597" s="48" t="n">
        <v>3.19</v>
      </c>
      <c r="U597" s="1" t="s">
        <v>205</v>
      </c>
      <c r="V597" s="1" t="s">
        <v>550</v>
      </c>
      <c r="W597" s="1" t="s">
        <v>660</v>
      </c>
      <c r="AMI597" s="0"/>
      <c r="AMJ597" s="0"/>
    </row>
    <row r="598" s="52" customFormat="true" ht="13.8" hidden="false" customHeight="false" outlineLevel="0" collapsed="false">
      <c r="A598" s="1" t="s">
        <v>138</v>
      </c>
      <c r="B598" s="43" t="s">
        <v>657</v>
      </c>
      <c r="C598" s="1" t="s">
        <v>544</v>
      </c>
      <c r="D598" s="1" t="s">
        <v>140</v>
      </c>
      <c r="E598" s="1" t="s">
        <v>544</v>
      </c>
      <c r="F598" s="23" t="s">
        <v>20</v>
      </c>
      <c r="G598" s="49" t="s">
        <v>199</v>
      </c>
      <c r="H598" s="49" t="n">
        <v>4</v>
      </c>
      <c r="I598" s="49" t="n">
        <v>3</v>
      </c>
      <c r="J598" s="45" t="s">
        <v>581</v>
      </c>
      <c r="K598" s="1" t="n">
        <v>30</v>
      </c>
      <c r="L598" s="1" t="n">
        <v>50</v>
      </c>
      <c r="M598" s="1" t="n">
        <v>37.5</v>
      </c>
      <c r="N598" s="1" t="n">
        <v>42.5</v>
      </c>
      <c r="O598" s="20" t="n">
        <v>203</v>
      </c>
      <c r="P598" s="20" t="n">
        <v>174</v>
      </c>
      <c r="Q598" s="20" t="n">
        <v>200</v>
      </c>
      <c r="R598" s="46" t="n">
        <f aca="false">AVERAGE(O598:Q598)</f>
        <v>192.333333333333</v>
      </c>
      <c r="S598" s="47" t="n">
        <v>1.02157676348548</v>
      </c>
      <c r="T598" s="48" t="n">
        <v>2.64</v>
      </c>
      <c r="U598" s="1" t="s">
        <v>205</v>
      </c>
      <c r="V598" s="1" t="s">
        <v>548</v>
      </c>
      <c r="W598" s="1" t="s">
        <v>660</v>
      </c>
      <c r="AMI598" s="0"/>
      <c r="AMJ598" s="0"/>
    </row>
    <row r="599" s="52" customFormat="true" ht="13.8" hidden="false" customHeight="false" outlineLevel="0" collapsed="false">
      <c r="A599" s="1" t="s">
        <v>138</v>
      </c>
      <c r="B599" s="43" t="s">
        <v>657</v>
      </c>
      <c r="C599" s="1" t="s">
        <v>544</v>
      </c>
      <c r="D599" s="1" t="s">
        <v>140</v>
      </c>
      <c r="E599" s="1" t="s">
        <v>544</v>
      </c>
      <c r="F599" s="23" t="s">
        <v>20</v>
      </c>
      <c r="G599" s="49" t="s">
        <v>199</v>
      </c>
      <c r="H599" s="49" t="n">
        <v>4</v>
      </c>
      <c r="I599" s="49" t="n">
        <v>4</v>
      </c>
      <c r="J599" s="49" t="s">
        <v>549</v>
      </c>
      <c r="K599" s="1" t="n">
        <v>50</v>
      </c>
      <c r="L599" s="1" t="n">
        <v>100</v>
      </c>
      <c r="M599" s="1" t="n">
        <v>72.5</v>
      </c>
      <c r="N599" s="1" t="n">
        <v>77.5</v>
      </c>
      <c r="O599" s="20" t="n">
        <v>203</v>
      </c>
      <c r="P599" s="20" t="n">
        <v>174</v>
      </c>
      <c r="Q599" s="20" t="n">
        <v>200</v>
      </c>
      <c r="R599" s="46" t="n">
        <f aca="false">AVERAGE(O599:Q599)</f>
        <v>192.333333333333</v>
      </c>
      <c r="S599" s="47" t="n">
        <v>0.73298755186722</v>
      </c>
      <c r="T599" s="48" t="n">
        <v>3.58</v>
      </c>
      <c r="U599" s="1" t="s">
        <v>205</v>
      </c>
      <c r="V599" s="1" t="s">
        <v>548</v>
      </c>
      <c r="W599" s="1" t="s">
        <v>660</v>
      </c>
      <c r="AMI599" s="0"/>
      <c r="AMJ599" s="0"/>
    </row>
    <row r="600" s="52" customFormat="true" ht="13.8" hidden="false" customHeight="false" outlineLevel="0" collapsed="false">
      <c r="A600" s="1" t="s">
        <v>138</v>
      </c>
      <c r="B600" s="43" t="s">
        <v>657</v>
      </c>
      <c r="C600" s="1" t="s">
        <v>544</v>
      </c>
      <c r="D600" s="1" t="s">
        <v>140</v>
      </c>
      <c r="E600" s="1" t="s">
        <v>544</v>
      </c>
      <c r="F600" s="23" t="s">
        <v>20</v>
      </c>
      <c r="G600" s="49" t="s">
        <v>199</v>
      </c>
      <c r="H600" s="49" t="n">
        <v>4</v>
      </c>
      <c r="I600" s="45" t="n">
        <v>5</v>
      </c>
      <c r="J600" s="45" t="s">
        <v>661</v>
      </c>
      <c r="K600" s="23" t="n">
        <v>100</v>
      </c>
      <c r="L600" s="23" t="n">
        <v>146.5</v>
      </c>
      <c r="M600" s="1" t="n">
        <v>127.5</v>
      </c>
      <c r="N600" s="1" t="n">
        <v>132.5</v>
      </c>
      <c r="O600" s="20" t="n">
        <v>203</v>
      </c>
      <c r="P600" s="20" t="n">
        <v>174</v>
      </c>
      <c r="Q600" s="20" t="n">
        <v>200</v>
      </c>
      <c r="R600" s="46" t="n">
        <f aca="false">AVERAGE(O600:Q600)</f>
        <v>192.333333333333</v>
      </c>
      <c r="S600" s="47" t="n">
        <v>0.647095435684647</v>
      </c>
      <c r="T600" s="48" t="n">
        <v>4.69</v>
      </c>
      <c r="U600" s="1" t="s">
        <v>205</v>
      </c>
      <c r="V600" s="1" t="s">
        <v>548</v>
      </c>
      <c r="W600" s="1" t="s">
        <v>660</v>
      </c>
      <c r="AMI600" s="0"/>
      <c r="AMJ600" s="0"/>
    </row>
    <row r="601" s="52" customFormat="true" ht="13.8" hidden="false" customHeight="false" outlineLevel="0" collapsed="false">
      <c r="A601" s="1" t="s">
        <v>138</v>
      </c>
      <c r="B601" s="43" t="s">
        <v>657</v>
      </c>
      <c r="C601" s="1" t="s">
        <v>544</v>
      </c>
      <c r="D601" s="1" t="s">
        <v>140</v>
      </c>
      <c r="E601" s="1" t="s">
        <v>544</v>
      </c>
      <c r="F601" s="23" t="s">
        <v>20</v>
      </c>
      <c r="G601" s="49" t="s">
        <v>199</v>
      </c>
      <c r="H601" s="49" t="n">
        <v>5</v>
      </c>
      <c r="I601" s="49" t="n">
        <v>1</v>
      </c>
      <c r="J601" s="45" t="s">
        <v>545</v>
      </c>
      <c r="K601" s="1" t="n">
        <v>0</v>
      </c>
      <c r="L601" s="1" t="n">
        <v>15</v>
      </c>
      <c r="M601" s="1" t="n">
        <v>5</v>
      </c>
      <c r="N601" s="1" t="n">
        <v>10</v>
      </c>
      <c r="O601" s="20" t="n">
        <v>120</v>
      </c>
      <c r="P601" s="20" t="n">
        <v>105</v>
      </c>
      <c r="Q601" s="20" t="s">
        <v>205</v>
      </c>
      <c r="R601" s="46" t="n">
        <f aca="false">AVERAGE(O601:Q601)</f>
        <v>112.5</v>
      </c>
      <c r="S601" s="47" t="n">
        <v>0.776970954356846</v>
      </c>
      <c r="T601" s="48" t="n">
        <v>4.11</v>
      </c>
      <c r="U601" s="1" t="s">
        <v>205</v>
      </c>
      <c r="V601" s="1" t="s">
        <v>550</v>
      </c>
      <c r="W601" s="1" t="s">
        <v>617</v>
      </c>
      <c r="AMI601" s="0"/>
      <c r="AMJ601" s="0"/>
    </row>
    <row r="602" s="52" customFormat="true" ht="13.8" hidden="false" customHeight="false" outlineLevel="0" collapsed="false">
      <c r="A602" s="1" t="s">
        <v>138</v>
      </c>
      <c r="B602" s="43" t="s">
        <v>657</v>
      </c>
      <c r="C602" s="1" t="s">
        <v>544</v>
      </c>
      <c r="D602" s="1" t="s">
        <v>140</v>
      </c>
      <c r="E602" s="1" t="s">
        <v>544</v>
      </c>
      <c r="F602" s="23" t="s">
        <v>20</v>
      </c>
      <c r="G602" s="49" t="s">
        <v>199</v>
      </c>
      <c r="H602" s="49" t="n">
        <v>5</v>
      </c>
      <c r="I602" s="49" t="n">
        <v>2</v>
      </c>
      <c r="J602" s="49" t="s">
        <v>583</v>
      </c>
      <c r="K602" s="1" t="n">
        <v>15</v>
      </c>
      <c r="L602" s="1" t="n">
        <v>30</v>
      </c>
      <c r="M602" s="1" t="n">
        <v>22</v>
      </c>
      <c r="N602" s="1" t="n">
        <v>27</v>
      </c>
      <c r="O602" s="20" t="n">
        <v>120</v>
      </c>
      <c r="P602" s="20" t="n">
        <v>105</v>
      </c>
      <c r="Q602" s="20" t="s">
        <v>205</v>
      </c>
      <c r="R602" s="46" t="n">
        <f aca="false">AVERAGE(O602:Q602)</f>
        <v>112.5</v>
      </c>
      <c r="S602" s="47" t="n">
        <v>0.735373443983402</v>
      </c>
      <c r="T602" s="48" t="n">
        <v>3.76</v>
      </c>
      <c r="U602" s="1" t="s">
        <v>205</v>
      </c>
      <c r="V602" s="1" t="s">
        <v>550</v>
      </c>
      <c r="W602" s="1" t="s">
        <v>617</v>
      </c>
      <c r="AMI602" s="0"/>
      <c r="AMJ602" s="0"/>
    </row>
    <row r="603" s="52" customFormat="true" ht="13.8" hidden="false" customHeight="false" outlineLevel="0" collapsed="false">
      <c r="A603" s="1" t="s">
        <v>138</v>
      </c>
      <c r="B603" s="43" t="s">
        <v>657</v>
      </c>
      <c r="C603" s="1" t="s">
        <v>544</v>
      </c>
      <c r="D603" s="1" t="s">
        <v>140</v>
      </c>
      <c r="E603" s="1" t="s">
        <v>544</v>
      </c>
      <c r="F603" s="23" t="s">
        <v>20</v>
      </c>
      <c r="G603" s="49" t="s">
        <v>199</v>
      </c>
      <c r="H603" s="49" t="n">
        <v>5</v>
      </c>
      <c r="I603" s="49" t="n">
        <v>3</v>
      </c>
      <c r="J603" s="45" t="s">
        <v>563</v>
      </c>
      <c r="K603" s="1" t="n">
        <v>30</v>
      </c>
      <c r="L603" s="1" t="n">
        <v>50</v>
      </c>
      <c r="M603" s="1" t="n">
        <v>35</v>
      </c>
      <c r="N603" s="1" t="n">
        <v>40</v>
      </c>
      <c r="O603" s="20" t="n">
        <v>120</v>
      </c>
      <c r="P603" s="20" t="n">
        <v>105</v>
      </c>
      <c r="Q603" s="20" t="s">
        <v>205</v>
      </c>
      <c r="R603" s="46" t="n">
        <f aca="false">AVERAGE(O603:Q603)</f>
        <v>112.5</v>
      </c>
      <c r="S603" s="47" t="n">
        <v>0.996576763485477</v>
      </c>
      <c r="T603" s="48" t="n">
        <v>4.5</v>
      </c>
      <c r="U603" s="1" t="s">
        <v>205</v>
      </c>
      <c r="V603" s="1" t="s">
        <v>548</v>
      </c>
      <c r="W603" s="1" t="s">
        <v>382</v>
      </c>
      <c r="AMI603" s="0"/>
      <c r="AMJ603" s="0"/>
    </row>
    <row r="604" s="52" customFormat="true" ht="13.8" hidden="false" customHeight="false" outlineLevel="0" collapsed="false">
      <c r="A604" s="1" t="s">
        <v>138</v>
      </c>
      <c r="B604" s="43" t="s">
        <v>657</v>
      </c>
      <c r="C604" s="1" t="s">
        <v>544</v>
      </c>
      <c r="D604" s="1" t="s">
        <v>140</v>
      </c>
      <c r="E604" s="1" t="s">
        <v>544</v>
      </c>
      <c r="F604" s="23" t="s">
        <v>20</v>
      </c>
      <c r="G604" s="49" t="s">
        <v>199</v>
      </c>
      <c r="H604" s="49" t="n">
        <v>5</v>
      </c>
      <c r="I604" s="49" t="n">
        <v>4</v>
      </c>
      <c r="J604" s="49" t="s">
        <v>549</v>
      </c>
      <c r="K604" s="1" t="n">
        <v>50</v>
      </c>
      <c r="L604" s="1" t="n">
        <v>100</v>
      </c>
      <c r="M604" s="1" t="n">
        <v>72.5</v>
      </c>
      <c r="N604" s="1" t="n">
        <v>77.5</v>
      </c>
      <c r="O604" s="20" t="n">
        <v>120</v>
      </c>
      <c r="P604" s="20" t="n">
        <v>105</v>
      </c>
      <c r="Q604" s="20" t="s">
        <v>205</v>
      </c>
      <c r="R604" s="46" t="n">
        <f aca="false">AVERAGE(O604:Q604)</f>
        <v>112.5</v>
      </c>
      <c r="S604" s="47" t="n">
        <v>0.984336099585062</v>
      </c>
      <c r="T604" s="48" t="n">
        <v>4.95</v>
      </c>
      <c r="U604" s="1" t="s">
        <v>205</v>
      </c>
      <c r="V604" s="1" t="s">
        <v>416</v>
      </c>
      <c r="W604" s="1" t="s">
        <v>382</v>
      </c>
      <c r="AMI604" s="0"/>
      <c r="AMJ604" s="0"/>
    </row>
    <row r="605" s="52" customFormat="true" ht="13.8" hidden="false" customHeight="false" outlineLevel="0" collapsed="false">
      <c r="A605" s="1" t="s">
        <v>138</v>
      </c>
      <c r="B605" s="43" t="s">
        <v>657</v>
      </c>
      <c r="C605" s="1" t="s">
        <v>544</v>
      </c>
      <c r="D605" s="1" t="s">
        <v>140</v>
      </c>
      <c r="E605" s="1" t="s">
        <v>544</v>
      </c>
      <c r="F605" s="23" t="s">
        <v>20</v>
      </c>
      <c r="G605" s="49" t="s">
        <v>199</v>
      </c>
      <c r="H605" s="49" t="n">
        <v>6</v>
      </c>
      <c r="I605" s="49" t="n">
        <v>1</v>
      </c>
      <c r="J605" s="45" t="s">
        <v>568</v>
      </c>
      <c r="K605" s="1" t="n">
        <v>0</v>
      </c>
      <c r="L605" s="1" t="n">
        <v>15</v>
      </c>
      <c r="M605" s="1" t="n">
        <v>10</v>
      </c>
      <c r="N605" s="1" t="n">
        <v>15</v>
      </c>
      <c r="O605" s="20" t="n">
        <v>198</v>
      </c>
      <c r="P605" s="20" t="s">
        <v>205</v>
      </c>
      <c r="Q605" s="20" t="s">
        <v>205</v>
      </c>
      <c r="R605" s="46" t="n">
        <f aca="false">AVERAGE(O605:Q605)</f>
        <v>198</v>
      </c>
      <c r="S605" s="47" t="n">
        <v>0.628423236514523</v>
      </c>
      <c r="T605" s="48" t="n">
        <v>3.14</v>
      </c>
      <c r="U605" s="1" t="s">
        <v>205</v>
      </c>
      <c r="V605" s="1" t="s">
        <v>548</v>
      </c>
      <c r="W605" s="1" t="s">
        <v>382</v>
      </c>
      <c r="AMI605" s="0"/>
      <c r="AMJ605" s="0"/>
    </row>
    <row r="606" s="52" customFormat="true" ht="13.8" hidden="false" customHeight="false" outlineLevel="0" collapsed="false">
      <c r="A606" s="1" t="s">
        <v>138</v>
      </c>
      <c r="B606" s="43" t="s">
        <v>657</v>
      </c>
      <c r="C606" s="1" t="s">
        <v>544</v>
      </c>
      <c r="D606" s="1" t="s">
        <v>140</v>
      </c>
      <c r="E606" s="1" t="s">
        <v>544</v>
      </c>
      <c r="F606" s="23" t="s">
        <v>20</v>
      </c>
      <c r="G606" s="49" t="s">
        <v>199</v>
      </c>
      <c r="H606" s="49" t="n">
        <v>6</v>
      </c>
      <c r="I606" s="49" t="n">
        <v>2</v>
      </c>
      <c r="J606" s="49" t="s">
        <v>546</v>
      </c>
      <c r="K606" s="1" t="n">
        <v>15</v>
      </c>
      <c r="L606" s="1" t="n">
        <v>30</v>
      </c>
      <c r="M606" s="1" t="n">
        <v>20</v>
      </c>
      <c r="N606" s="1" t="n">
        <v>25</v>
      </c>
      <c r="O606" s="20" t="n">
        <v>198</v>
      </c>
      <c r="P606" s="20" t="s">
        <v>205</v>
      </c>
      <c r="Q606" s="20" t="s">
        <v>205</v>
      </c>
      <c r="R606" s="46" t="n">
        <f aca="false">AVERAGE(O606:Q606)</f>
        <v>198</v>
      </c>
      <c r="S606" s="47" t="n">
        <v>0.592634854771784</v>
      </c>
      <c r="T606" s="48" t="n">
        <v>3.19</v>
      </c>
      <c r="U606" s="1" t="s">
        <v>205</v>
      </c>
      <c r="V606" s="1" t="s">
        <v>550</v>
      </c>
      <c r="W606" s="1" t="s">
        <v>382</v>
      </c>
      <c r="AMI606" s="0"/>
      <c r="AMJ606" s="0"/>
    </row>
    <row r="607" s="52" customFormat="true" ht="13.8" hidden="false" customHeight="false" outlineLevel="0" collapsed="false">
      <c r="A607" s="1" t="s">
        <v>138</v>
      </c>
      <c r="B607" s="43" t="s">
        <v>657</v>
      </c>
      <c r="C607" s="1" t="s">
        <v>544</v>
      </c>
      <c r="D607" s="1" t="s">
        <v>140</v>
      </c>
      <c r="E607" s="1" t="s">
        <v>544</v>
      </c>
      <c r="F607" s="23" t="s">
        <v>20</v>
      </c>
      <c r="G607" s="49" t="s">
        <v>199</v>
      </c>
      <c r="H607" s="49" t="n">
        <v>6</v>
      </c>
      <c r="I607" s="49" t="n">
        <v>3</v>
      </c>
      <c r="J607" s="45" t="s">
        <v>587</v>
      </c>
      <c r="K607" s="1" t="n">
        <v>30</v>
      </c>
      <c r="L607" s="1" t="n">
        <v>50</v>
      </c>
      <c r="M607" s="1" t="n">
        <v>42</v>
      </c>
      <c r="N607" s="1" t="n">
        <v>47</v>
      </c>
      <c r="O607" s="20" t="n">
        <v>198</v>
      </c>
      <c r="P607" s="20" t="s">
        <v>205</v>
      </c>
      <c r="Q607" s="20" t="s">
        <v>205</v>
      </c>
      <c r="R607" s="46" t="n">
        <f aca="false">AVERAGE(O607:Q607)</f>
        <v>198</v>
      </c>
      <c r="S607" s="47" t="n">
        <v>0.807157676348548</v>
      </c>
      <c r="T607" s="48" t="n">
        <v>2.81</v>
      </c>
      <c r="U607" s="1" t="s">
        <v>205</v>
      </c>
      <c r="V607" s="1" t="s">
        <v>416</v>
      </c>
      <c r="W607" s="1" t="s">
        <v>382</v>
      </c>
      <c r="AMI607" s="0"/>
      <c r="AMJ607" s="0"/>
    </row>
    <row r="608" s="52" customFormat="true" ht="13.8" hidden="false" customHeight="false" outlineLevel="0" collapsed="false">
      <c r="A608" s="1" t="s">
        <v>138</v>
      </c>
      <c r="B608" s="43" t="s">
        <v>657</v>
      </c>
      <c r="C608" s="1" t="s">
        <v>544</v>
      </c>
      <c r="D608" s="1" t="s">
        <v>140</v>
      </c>
      <c r="E608" s="1" t="s">
        <v>544</v>
      </c>
      <c r="F608" s="23" t="s">
        <v>20</v>
      </c>
      <c r="G608" s="49" t="s">
        <v>199</v>
      </c>
      <c r="H608" s="49" t="n">
        <v>6</v>
      </c>
      <c r="I608" s="49" t="n">
        <v>4</v>
      </c>
      <c r="J608" s="45" t="s">
        <v>594</v>
      </c>
      <c r="K608" s="1" t="n">
        <v>50</v>
      </c>
      <c r="L608" s="1" t="n">
        <v>100</v>
      </c>
      <c r="M608" s="1" t="n">
        <v>60</v>
      </c>
      <c r="N608" s="1" t="n">
        <v>65</v>
      </c>
      <c r="O608" s="20" t="n">
        <v>198</v>
      </c>
      <c r="P608" s="20" t="s">
        <v>205</v>
      </c>
      <c r="Q608" s="20" t="s">
        <v>205</v>
      </c>
      <c r="R608" s="46" t="n">
        <f aca="false">AVERAGE(O608:Q608)</f>
        <v>198</v>
      </c>
      <c r="S608" s="47" t="n">
        <v>0.857780082987552</v>
      </c>
      <c r="T608" s="48" t="n">
        <v>3.66</v>
      </c>
      <c r="U608" s="1" t="s">
        <v>205</v>
      </c>
      <c r="V608" s="1" t="s">
        <v>548</v>
      </c>
      <c r="W608" s="1" t="s">
        <v>617</v>
      </c>
      <c r="AMI608" s="0"/>
      <c r="AMJ608" s="0"/>
    </row>
    <row r="609" s="52" customFormat="true" ht="13.8" hidden="false" customHeight="false" outlineLevel="0" collapsed="false">
      <c r="A609" s="1" t="s">
        <v>138</v>
      </c>
      <c r="B609" s="43" t="s">
        <v>657</v>
      </c>
      <c r="C609" s="1" t="s">
        <v>544</v>
      </c>
      <c r="D609" s="1" t="s">
        <v>140</v>
      </c>
      <c r="E609" s="1" t="s">
        <v>544</v>
      </c>
      <c r="F609" s="23" t="s">
        <v>20</v>
      </c>
      <c r="G609" s="49" t="s">
        <v>199</v>
      </c>
      <c r="H609" s="49" t="n">
        <v>6</v>
      </c>
      <c r="I609" s="49" t="n">
        <v>5</v>
      </c>
      <c r="J609" s="45" t="s">
        <v>613</v>
      </c>
      <c r="K609" s="1" t="n">
        <v>100</v>
      </c>
      <c r="L609" s="1" t="n">
        <v>142</v>
      </c>
      <c r="M609" s="1" t="n">
        <v>130</v>
      </c>
      <c r="N609" s="1" t="n">
        <v>135</v>
      </c>
      <c r="O609" s="20" t="n">
        <v>198</v>
      </c>
      <c r="P609" s="20" t="s">
        <v>205</v>
      </c>
      <c r="Q609" s="20" t="s">
        <v>205</v>
      </c>
      <c r="R609" s="46" t="n">
        <f aca="false">AVERAGE(O609:Q609)</f>
        <v>198</v>
      </c>
      <c r="S609" s="47" t="n">
        <v>0.555082987551867</v>
      </c>
      <c r="T609" s="48" t="n">
        <v>5.37</v>
      </c>
      <c r="U609" s="1" t="s">
        <v>205</v>
      </c>
      <c r="V609" s="1" t="s">
        <v>416</v>
      </c>
      <c r="W609" s="1" t="s">
        <v>662</v>
      </c>
      <c r="AMI609" s="0"/>
      <c r="AMJ609" s="0"/>
    </row>
    <row r="610" s="23" customFormat="true" ht="13.8" hidden="false" customHeight="false" outlineLevel="0" collapsed="false">
      <c r="A610" s="1" t="s">
        <v>91</v>
      </c>
      <c r="B610" s="12" t="n">
        <v>43453</v>
      </c>
      <c r="C610" s="1" t="s">
        <v>19</v>
      </c>
      <c r="D610" s="1" t="s">
        <v>19</v>
      </c>
      <c r="E610" s="1" t="s">
        <v>19</v>
      </c>
      <c r="F610" s="1" t="s">
        <v>203</v>
      </c>
      <c r="G610" s="1" t="s">
        <v>204</v>
      </c>
      <c r="H610" s="1" t="n">
        <v>1</v>
      </c>
      <c r="I610" s="1" t="n">
        <v>1</v>
      </c>
      <c r="J610" s="1" t="s">
        <v>347</v>
      </c>
      <c r="K610" s="1" t="n">
        <v>0</v>
      </c>
      <c r="L610" s="1" t="n">
        <v>15</v>
      </c>
      <c r="M610" s="1" t="n">
        <v>10</v>
      </c>
      <c r="N610" s="1" t="n">
        <v>15</v>
      </c>
      <c r="O610" s="1" t="n">
        <v>300</v>
      </c>
      <c r="P610" s="1" t="n">
        <v>300</v>
      </c>
      <c r="Q610" s="1" t="n">
        <v>300</v>
      </c>
      <c r="R610" s="1" t="n">
        <f aca="false">AVERAGE(O610:Q610)</f>
        <v>300</v>
      </c>
      <c r="S610" s="21" t="n">
        <v>0.529814967581946</v>
      </c>
      <c r="T610" s="1" t="n">
        <v>1.63</v>
      </c>
      <c r="U610" s="1" t="s">
        <v>205</v>
      </c>
      <c r="V610" s="1" t="s">
        <v>663</v>
      </c>
      <c r="W610" s="1" t="s">
        <v>664</v>
      </c>
      <c r="AMJ610" s="0"/>
    </row>
    <row r="611" s="23" customFormat="true" ht="13.8" hidden="false" customHeight="false" outlineLevel="0" collapsed="false">
      <c r="A611" s="1" t="s">
        <v>91</v>
      </c>
      <c r="B611" s="12" t="n">
        <v>43453</v>
      </c>
      <c r="C611" s="1" t="s">
        <v>19</v>
      </c>
      <c r="D611" s="1" t="s">
        <v>19</v>
      </c>
      <c r="E611" s="1" t="s">
        <v>19</v>
      </c>
      <c r="F611" s="1" t="s">
        <v>203</v>
      </c>
      <c r="G611" s="1" t="s">
        <v>204</v>
      </c>
      <c r="H611" s="1" t="n">
        <v>1</v>
      </c>
      <c r="I611" s="1" t="n">
        <v>2</v>
      </c>
      <c r="J611" s="1" t="s">
        <v>348</v>
      </c>
      <c r="K611" s="1" t="n">
        <v>15</v>
      </c>
      <c r="L611" s="1" t="n">
        <v>30</v>
      </c>
      <c r="M611" s="1" t="n">
        <v>22</v>
      </c>
      <c r="N611" s="1" t="n">
        <v>27</v>
      </c>
      <c r="O611" s="1" t="n">
        <v>300</v>
      </c>
      <c r="P611" s="1" t="n">
        <v>300</v>
      </c>
      <c r="Q611" s="1" t="n">
        <v>300</v>
      </c>
      <c r="R611" s="1" t="n">
        <f aca="false">AVERAGE(O611:Q611)</f>
        <v>300</v>
      </c>
      <c r="S611" s="21" t="n">
        <v>0.528867929904044</v>
      </c>
      <c r="T611" s="1" t="n">
        <v>1.3</v>
      </c>
      <c r="U611" s="1" t="s">
        <v>205</v>
      </c>
      <c r="V611" s="1" t="s">
        <v>416</v>
      </c>
      <c r="W611" s="1" t="s">
        <v>664</v>
      </c>
      <c r="X611" s="0"/>
      <c r="Y611" s="0"/>
      <c r="Z611" s="0"/>
      <c r="AMJ611" s="0"/>
    </row>
    <row r="612" s="23" customFormat="true" ht="13.8" hidden="false" customHeight="false" outlineLevel="0" collapsed="false">
      <c r="A612" s="1" t="s">
        <v>91</v>
      </c>
      <c r="B612" s="12" t="n">
        <v>43453</v>
      </c>
      <c r="C612" s="1" t="s">
        <v>19</v>
      </c>
      <c r="D612" s="1" t="s">
        <v>19</v>
      </c>
      <c r="E612" s="1" t="s">
        <v>19</v>
      </c>
      <c r="F612" s="1" t="s">
        <v>203</v>
      </c>
      <c r="G612" s="1" t="s">
        <v>204</v>
      </c>
      <c r="H612" s="1" t="n">
        <v>1</v>
      </c>
      <c r="I612" s="1" t="n">
        <v>3</v>
      </c>
      <c r="J612" s="1" t="s">
        <v>349</v>
      </c>
      <c r="K612" s="1" t="n">
        <v>30</v>
      </c>
      <c r="L612" s="1" t="n">
        <v>50</v>
      </c>
      <c r="M612" s="1" t="n">
        <v>39</v>
      </c>
      <c r="N612" s="1" t="n">
        <v>44</v>
      </c>
      <c r="O612" s="1" t="n">
        <v>300</v>
      </c>
      <c r="P612" s="1" t="n">
        <v>300</v>
      </c>
      <c r="Q612" s="1" t="n">
        <v>300</v>
      </c>
      <c r="R612" s="1" t="n">
        <f aca="false">AVERAGE(O612:Q612)</f>
        <v>300</v>
      </c>
      <c r="S612" s="21" t="n">
        <v>0.580113190919418</v>
      </c>
      <c r="T612" s="1" t="n">
        <v>1.28</v>
      </c>
      <c r="U612" s="1" t="s">
        <v>205</v>
      </c>
      <c r="V612" s="1" t="s">
        <v>416</v>
      </c>
      <c r="W612" s="1" t="s">
        <v>664</v>
      </c>
      <c r="X612" s="0"/>
      <c r="Y612" s="0"/>
      <c r="Z612" s="0"/>
      <c r="AMJ612" s="0"/>
    </row>
    <row r="613" s="23" customFormat="true" ht="13.8" hidden="false" customHeight="false" outlineLevel="0" collapsed="false">
      <c r="A613" s="1" t="s">
        <v>91</v>
      </c>
      <c r="B613" s="12" t="n">
        <v>43453</v>
      </c>
      <c r="C613" s="1" t="s">
        <v>19</v>
      </c>
      <c r="D613" s="1" t="s">
        <v>19</v>
      </c>
      <c r="E613" s="1" t="s">
        <v>19</v>
      </c>
      <c r="F613" s="1" t="s">
        <v>203</v>
      </c>
      <c r="G613" s="1" t="s">
        <v>204</v>
      </c>
      <c r="H613" s="1" t="n">
        <v>1</v>
      </c>
      <c r="I613" s="1" t="n">
        <v>4</v>
      </c>
      <c r="J613" s="1" t="s">
        <v>392</v>
      </c>
      <c r="K613" s="1" t="n">
        <v>50</v>
      </c>
      <c r="L613" s="1" t="n">
        <v>91</v>
      </c>
      <c r="M613" s="1" t="n">
        <v>75</v>
      </c>
      <c r="N613" s="1" t="n">
        <v>80</v>
      </c>
      <c r="O613" s="1" t="n">
        <v>300</v>
      </c>
      <c r="P613" s="1" t="n">
        <v>300</v>
      </c>
      <c r="Q613" s="1" t="n">
        <v>300</v>
      </c>
      <c r="R613" s="1" t="n">
        <f aca="false">AVERAGE(O613:Q613)</f>
        <v>300</v>
      </c>
      <c r="S613" s="21" t="n">
        <v>0.769310273682543</v>
      </c>
      <c r="T613" s="1" t="n">
        <v>0.92</v>
      </c>
      <c r="U613" s="1" t="s">
        <v>205</v>
      </c>
      <c r="V613" s="1" t="s">
        <v>416</v>
      </c>
      <c r="W613" s="1" t="s">
        <v>665</v>
      </c>
      <c r="X613" s="0"/>
      <c r="Y613" s="0"/>
      <c r="Z613" s="0"/>
      <c r="AMJ613" s="0"/>
    </row>
    <row r="614" s="23" customFormat="true" ht="13.8" hidden="false" customHeight="false" outlineLevel="0" collapsed="false">
      <c r="A614" s="1" t="s">
        <v>91</v>
      </c>
      <c r="B614" s="12" t="n">
        <v>43453</v>
      </c>
      <c r="C614" s="1" t="s">
        <v>19</v>
      </c>
      <c r="D614" s="1" t="s">
        <v>19</v>
      </c>
      <c r="E614" s="1" t="s">
        <v>19</v>
      </c>
      <c r="F614" s="1" t="s">
        <v>203</v>
      </c>
      <c r="G614" s="1" t="s">
        <v>204</v>
      </c>
      <c r="H614" s="1" t="n">
        <v>1</v>
      </c>
      <c r="I614" s="1" t="n">
        <v>5</v>
      </c>
      <c r="J614" s="1" t="s">
        <v>666</v>
      </c>
      <c r="K614" s="1" t="n">
        <v>91</v>
      </c>
      <c r="L614" s="1" t="n">
        <v>184</v>
      </c>
      <c r="M614" s="1" t="n">
        <v>164</v>
      </c>
      <c r="N614" s="1" t="n">
        <v>169</v>
      </c>
      <c r="O614" s="1" t="n">
        <v>300</v>
      </c>
      <c r="P614" s="1" t="n">
        <v>300</v>
      </c>
      <c r="Q614" s="1" t="n">
        <v>300</v>
      </c>
      <c r="R614" s="1" t="n">
        <f aca="false">AVERAGE(O614:Q614)</f>
        <v>300</v>
      </c>
      <c r="S614" s="21" t="n">
        <v>0.915259302488133</v>
      </c>
      <c r="T614" s="1" t="n">
        <v>0.8</v>
      </c>
      <c r="U614" s="1" t="s">
        <v>205</v>
      </c>
      <c r="V614" s="1" t="s">
        <v>416</v>
      </c>
      <c r="W614" s="1" t="s">
        <v>665</v>
      </c>
      <c r="X614" s="0"/>
      <c r="Y614" s="0"/>
      <c r="Z614" s="0"/>
      <c r="AMJ614" s="0"/>
    </row>
    <row r="615" s="23" customFormat="true" ht="13.8" hidden="false" customHeight="false" outlineLevel="0" collapsed="false">
      <c r="A615" s="1" t="s">
        <v>91</v>
      </c>
      <c r="B615" s="12" t="n">
        <v>43453</v>
      </c>
      <c r="C615" s="1" t="s">
        <v>19</v>
      </c>
      <c r="D615" s="1" t="s">
        <v>19</v>
      </c>
      <c r="E615" s="1" t="s">
        <v>19</v>
      </c>
      <c r="F615" s="1" t="s">
        <v>203</v>
      </c>
      <c r="G615" s="1" t="s">
        <v>204</v>
      </c>
      <c r="H615" s="1" t="n">
        <v>2</v>
      </c>
      <c r="I615" s="1" t="n">
        <v>1</v>
      </c>
      <c r="J615" s="1" t="s">
        <v>347</v>
      </c>
      <c r="K615" s="1" t="n">
        <v>0</v>
      </c>
      <c r="L615" s="1" t="n">
        <v>15</v>
      </c>
      <c r="M615" s="1" t="n">
        <v>5</v>
      </c>
      <c r="N615" s="1" t="n">
        <v>10</v>
      </c>
      <c r="O615" s="1" t="n">
        <v>300</v>
      </c>
      <c r="P615" s="1" t="n">
        <v>300</v>
      </c>
      <c r="Q615" s="1" t="n">
        <v>300</v>
      </c>
      <c r="R615" s="1" t="n">
        <f aca="false">AVERAGE(O615:Q615)</f>
        <v>300</v>
      </c>
      <c r="S615" s="21" t="n">
        <v>0.461417801955677</v>
      </c>
      <c r="T615" s="1" t="n">
        <v>1.38</v>
      </c>
      <c r="U615" s="1" t="s">
        <v>205</v>
      </c>
      <c r="V615" s="1" t="s">
        <v>416</v>
      </c>
      <c r="W615" s="1" t="s">
        <v>664</v>
      </c>
      <c r="X615" s="0"/>
      <c r="Y615" s="0"/>
      <c r="Z615" s="0"/>
      <c r="AMJ615" s="0"/>
    </row>
    <row r="616" s="23" customFormat="true" ht="13.8" hidden="false" customHeight="false" outlineLevel="0" collapsed="false">
      <c r="A616" s="1" t="s">
        <v>91</v>
      </c>
      <c r="B616" s="12" t="n">
        <v>43453</v>
      </c>
      <c r="C616" s="1" t="s">
        <v>19</v>
      </c>
      <c r="D616" s="1" t="s">
        <v>19</v>
      </c>
      <c r="E616" s="1" t="s">
        <v>19</v>
      </c>
      <c r="F616" s="1" t="s">
        <v>203</v>
      </c>
      <c r="G616" s="1" t="s">
        <v>204</v>
      </c>
      <c r="H616" s="1" t="n">
        <v>2</v>
      </c>
      <c r="I616" s="1" t="n">
        <v>2</v>
      </c>
      <c r="J616" s="1" t="s">
        <v>348</v>
      </c>
      <c r="K616" s="1" t="n">
        <v>15</v>
      </c>
      <c r="L616" s="1" t="n">
        <v>30</v>
      </c>
      <c r="M616" s="1" t="n">
        <v>20</v>
      </c>
      <c r="N616" s="1" t="n">
        <v>25</v>
      </c>
      <c r="O616" s="1" t="n">
        <v>300</v>
      </c>
      <c r="P616" s="1" t="n">
        <v>300</v>
      </c>
      <c r="Q616" s="1" t="n">
        <v>300</v>
      </c>
      <c r="R616" s="1" t="n">
        <f aca="false">AVERAGE(O616:Q616)</f>
        <v>300</v>
      </c>
      <c r="S616" s="21" t="n">
        <v>0.544651891202413</v>
      </c>
      <c r="T616" s="1" t="n">
        <v>1.13</v>
      </c>
      <c r="U616" s="1" t="s">
        <v>205</v>
      </c>
      <c r="V616" s="1" t="s">
        <v>416</v>
      </c>
      <c r="W616" s="1" t="s">
        <v>664</v>
      </c>
      <c r="X616" s="0"/>
      <c r="Y616" s="0"/>
      <c r="Z616" s="0"/>
      <c r="AMJ616" s="0"/>
    </row>
    <row r="617" s="23" customFormat="true" ht="13.8" hidden="false" customHeight="false" outlineLevel="0" collapsed="false">
      <c r="A617" s="1" t="s">
        <v>91</v>
      </c>
      <c r="B617" s="12" t="n">
        <v>43453</v>
      </c>
      <c r="C617" s="1" t="s">
        <v>19</v>
      </c>
      <c r="D617" s="1" t="s">
        <v>19</v>
      </c>
      <c r="E617" s="1" t="s">
        <v>19</v>
      </c>
      <c r="F617" s="1" t="s">
        <v>203</v>
      </c>
      <c r="G617" s="1" t="s">
        <v>204</v>
      </c>
      <c r="H617" s="1" t="n">
        <v>2</v>
      </c>
      <c r="I617" s="1" t="n">
        <v>3</v>
      </c>
      <c r="J617" s="1" t="s">
        <v>349</v>
      </c>
      <c r="K617" s="1" t="n">
        <v>30</v>
      </c>
      <c r="L617" s="1" t="n">
        <v>50</v>
      </c>
      <c r="M617" s="1" t="n">
        <v>37</v>
      </c>
      <c r="N617" s="1" t="n">
        <v>42</v>
      </c>
      <c r="O617" s="1" t="n">
        <v>300</v>
      </c>
      <c r="P617" s="1" t="n">
        <v>300</v>
      </c>
      <c r="Q617" s="1" t="n">
        <v>300</v>
      </c>
      <c r="R617" s="1" t="n">
        <f aca="false">AVERAGE(O617:Q617)</f>
        <v>300</v>
      </c>
      <c r="S617" s="21" t="n">
        <v>0.605998887448742</v>
      </c>
      <c r="T617" s="1" t="n">
        <v>1.1</v>
      </c>
      <c r="U617" s="1" t="s">
        <v>205</v>
      </c>
      <c r="V617" s="1" t="s">
        <v>416</v>
      </c>
      <c r="W617" s="1" t="s">
        <v>664</v>
      </c>
      <c r="X617" s="0"/>
      <c r="Y617" s="0"/>
      <c r="Z617" s="0"/>
      <c r="AMJ617" s="0"/>
    </row>
    <row r="618" s="23" customFormat="true" ht="13.8" hidden="false" customHeight="false" outlineLevel="0" collapsed="false">
      <c r="A618" s="1" t="s">
        <v>91</v>
      </c>
      <c r="B618" s="12" t="n">
        <v>43453</v>
      </c>
      <c r="C618" s="1" t="s">
        <v>19</v>
      </c>
      <c r="D618" s="1" t="s">
        <v>19</v>
      </c>
      <c r="E618" s="1" t="s">
        <v>19</v>
      </c>
      <c r="F618" s="1" t="s">
        <v>203</v>
      </c>
      <c r="G618" s="1" t="s">
        <v>204</v>
      </c>
      <c r="H618" s="1" t="n">
        <v>2</v>
      </c>
      <c r="I618" s="1" t="n">
        <v>4</v>
      </c>
      <c r="J618" s="1" t="s">
        <v>528</v>
      </c>
      <c r="K618" s="1" t="n">
        <v>50</v>
      </c>
      <c r="L618" s="1" t="n">
        <v>102</v>
      </c>
      <c r="M618" s="1" t="n">
        <v>70</v>
      </c>
      <c r="N618" s="1" t="n">
        <v>75</v>
      </c>
      <c r="O618" s="1" t="n">
        <v>300</v>
      </c>
      <c r="P618" s="1" t="n">
        <v>300</v>
      </c>
      <c r="Q618" s="1" t="n">
        <v>300</v>
      </c>
      <c r="R618" s="1" t="n">
        <f aca="false">AVERAGE(O618:Q618)</f>
        <v>300</v>
      </c>
      <c r="S618" s="21" t="n">
        <v>0.811190384327551</v>
      </c>
      <c r="T618" s="1" t="n">
        <v>0.76</v>
      </c>
      <c r="U618" s="1" t="s">
        <v>205</v>
      </c>
      <c r="V618" s="1" t="s">
        <v>416</v>
      </c>
      <c r="W618" s="1" t="s">
        <v>665</v>
      </c>
      <c r="X618" s="0"/>
      <c r="Y618" s="0"/>
      <c r="Z618" s="0"/>
      <c r="AMJ618" s="0"/>
    </row>
    <row r="619" s="23" customFormat="true" ht="13.8" hidden="false" customHeight="false" outlineLevel="0" collapsed="false">
      <c r="A619" s="1" t="s">
        <v>91</v>
      </c>
      <c r="B619" s="12" t="n">
        <v>43453</v>
      </c>
      <c r="C619" s="1" t="s">
        <v>19</v>
      </c>
      <c r="D619" s="1" t="s">
        <v>19</v>
      </c>
      <c r="E619" s="1" t="s">
        <v>19</v>
      </c>
      <c r="F619" s="1" t="s">
        <v>203</v>
      </c>
      <c r="G619" s="1" t="s">
        <v>204</v>
      </c>
      <c r="H619" s="1" t="n">
        <v>2</v>
      </c>
      <c r="I619" s="1" t="n">
        <v>5</v>
      </c>
      <c r="J619" s="1" t="s">
        <v>667</v>
      </c>
      <c r="K619" s="1" t="n">
        <v>102</v>
      </c>
      <c r="L619" s="1" t="n">
        <v>200</v>
      </c>
      <c r="M619" s="1" t="n">
        <v>145</v>
      </c>
      <c r="N619" s="1" t="n">
        <v>150</v>
      </c>
      <c r="O619" s="1" t="n">
        <v>300</v>
      </c>
      <c r="P619" s="1" t="n">
        <v>300</v>
      </c>
      <c r="Q619" s="1" t="n">
        <v>300</v>
      </c>
      <c r="R619" s="1" t="n">
        <f aca="false">AVERAGE(O619:Q619)</f>
        <v>300</v>
      </c>
      <c r="S619" s="21" t="n">
        <v>0.871906022121947</v>
      </c>
      <c r="T619" s="1" t="n">
        <v>0.62</v>
      </c>
      <c r="U619" s="1" t="s">
        <v>205</v>
      </c>
      <c r="V619" s="1" t="s">
        <v>416</v>
      </c>
      <c r="W619" s="1" t="s">
        <v>665</v>
      </c>
      <c r="X619" s="0"/>
      <c r="Y619" s="0"/>
      <c r="Z619" s="0"/>
      <c r="AMJ619" s="0"/>
    </row>
    <row r="620" s="23" customFormat="true" ht="13.8" hidden="false" customHeight="false" outlineLevel="0" collapsed="false">
      <c r="A620" s="1" t="s">
        <v>91</v>
      </c>
      <c r="B620" s="12" t="n">
        <v>43453</v>
      </c>
      <c r="C620" s="1" t="s">
        <v>19</v>
      </c>
      <c r="D620" s="1" t="s">
        <v>19</v>
      </c>
      <c r="E620" s="1" t="s">
        <v>19</v>
      </c>
      <c r="F620" s="1" t="s">
        <v>203</v>
      </c>
      <c r="G620" s="1" t="s">
        <v>204</v>
      </c>
      <c r="H620" s="1" t="n">
        <v>3</v>
      </c>
      <c r="I620" s="1" t="n">
        <v>1</v>
      </c>
      <c r="J620" s="1" t="s">
        <v>347</v>
      </c>
      <c r="K620" s="1" t="n">
        <v>0</v>
      </c>
      <c r="L620" s="1" t="n">
        <v>15</v>
      </c>
      <c r="M620" s="1" t="n">
        <v>10</v>
      </c>
      <c r="N620" s="1" t="n">
        <v>15</v>
      </c>
      <c r="O620" s="1" t="n">
        <v>300</v>
      </c>
      <c r="P620" s="1" t="n">
        <v>300</v>
      </c>
      <c r="Q620" s="1" t="n">
        <v>300</v>
      </c>
      <c r="R620" s="1" t="n">
        <f aca="false">AVERAGE(O620:Q620)</f>
        <v>300</v>
      </c>
      <c r="S620" s="21" t="n">
        <v>0.435637331835006</v>
      </c>
      <c r="T620" s="1" t="n">
        <v>1.34</v>
      </c>
      <c r="U620" s="1" t="s">
        <v>205</v>
      </c>
      <c r="V620" s="1" t="s">
        <v>416</v>
      </c>
      <c r="W620" s="1" t="s">
        <v>664</v>
      </c>
      <c r="X620" s="0"/>
      <c r="Y620" s="0"/>
      <c r="Z620" s="0"/>
      <c r="AMJ620" s="0"/>
    </row>
    <row r="621" s="23" customFormat="true" ht="13.8" hidden="false" customHeight="false" outlineLevel="0" collapsed="false">
      <c r="A621" s="1" t="s">
        <v>91</v>
      </c>
      <c r="B621" s="12" t="n">
        <v>43453</v>
      </c>
      <c r="C621" s="1" t="s">
        <v>19</v>
      </c>
      <c r="D621" s="1" t="s">
        <v>19</v>
      </c>
      <c r="E621" s="1" t="s">
        <v>19</v>
      </c>
      <c r="F621" s="1" t="s">
        <v>203</v>
      </c>
      <c r="G621" s="1" t="s">
        <v>204</v>
      </c>
      <c r="H621" s="1" t="n">
        <v>3</v>
      </c>
      <c r="I621" s="1" t="n">
        <v>2</v>
      </c>
      <c r="J621" s="1" t="s">
        <v>348</v>
      </c>
      <c r="K621" s="1" t="n">
        <v>15</v>
      </c>
      <c r="L621" s="1" t="n">
        <v>30</v>
      </c>
      <c r="M621" s="1" t="n">
        <v>20</v>
      </c>
      <c r="N621" s="1" t="n">
        <v>25</v>
      </c>
      <c r="O621" s="1" t="n">
        <v>300</v>
      </c>
      <c r="P621" s="1" t="n">
        <v>300</v>
      </c>
      <c r="Q621" s="1" t="n">
        <v>300</v>
      </c>
      <c r="R621" s="1" t="n">
        <f aca="false">AVERAGE(O621:Q621)</f>
        <v>300</v>
      </c>
      <c r="S621" s="21" t="n">
        <v>0.459734179417183</v>
      </c>
      <c r="T621" s="1" t="n">
        <v>1.26</v>
      </c>
      <c r="U621" s="1" t="s">
        <v>205</v>
      </c>
      <c r="V621" s="1" t="s">
        <v>416</v>
      </c>
      <c r="W621" s="1" t="s">
        <v>664</v>
      </c>
      <c r="X621" s="0"/>
      <c r="Y621" s="0"/>
      <c r="Z621" s="0"/>
      <c r="AMJ621" s="0"/>
    </row>
    <row r="622" s="23" customFormat="true" ht="13.8" hidden="false" customHeight="false" outlineLevel="0" collapsed="false">
      <c r="A622" s="1" t="s">
        <v>91</v>
      </c>
      <c r="B622" s="12" t="n">
        <v>43453</v>
      </c>
      <c r="C622" s="1" t="s">
        <v>19</v>
      </c>
      <c r="D622" s="1" t="s">
        <v>19</v>
      </c>
      <c r="E622" s="1" t="s">
        <v>19</v>
      </c>
      <c r="F622" s="1" t="s">
        <v>203</v>
      </c>
      <c r="G622" s="1" t="s">
        <v>204</v>
      </c>
      <c r="H622" s="1" t="n">
        <v>3</v>
      </c>
      <c r="I622" s="1" t="n">
        <v>3</v>
      </c>
      <c r="J622" s="1" t="s">
        <v>349</v>
      </c>
      <c r="K622" s="1" t="n">
        <v>30</v>
      </c>
      <c r="L622" s="1" t="n">
        <v>50</v>
      </c>
      <c r="M622" s="1" t="n">
        <v>30</v>
      </c>
      <c r="N622" s="1" t="n">
        <v>35</v>
      </c>
      <c r="O622" s="1" t="n">
        <v>300</v>
      </c>
      <c r="P622" s="1" t="n">
        <v>300</v>
      </c>
      <c r="Q622" s="1" t="n">
        <v>300</v>
      </c>
      <c r="R622" s="1" t="n">
        <f aca="false">AVERAGE(O622:Q622)</f>
        <v>300</v>
      </c>
      <c r="S622" s="21" t="n">
        <v>0.476886084028079</v>
      </c>
      <c r="T622" s="1" t="n">
        <v>1.42</v>
      </c>
      <c r="U622" s="1" t="s">
        <v>205</v>
      </c>
      <c r="V622" s="1" t="s">
        <v>416</v>
      </c>
      <c r="W622" s="1" t="s">
        <v>664</v>
      </c>
      <c r="X622" s="0"/>
      <c r="Y622" s="0"/>
      <c r="Z622" s="0"/>
      <c r="AMJ622" s="0"/>
    </row>
    <row r="623" s="23" customFormat="true" ht="13.8" hidden="false" customHeight="false" outlineLevel="0" collapsed="false">
      <c r="A623" s="1" t="s">
        <v>91</v>
      </c>
      <c r="B623" s="12" t="n">
        <v>43453</v>
      </c>
      <c r="C623" s="1" t="s">
        <v>19</v>
      </c>
      <c r="D623" s="1" t="s">
        <v>19</v>
      </c>
      <c r="E623" s="1" t="s">
        <v>19</v>
      </c>
      <c r="F623" s="1" t="s">
        <v>203</v>
      </c>
      <c r="G623" s="1" t="s">
        <v>204</v>
      </c>
      <c r="H623" s="1" t="n">
        <v>3</v>
      </c>
      <c r="I623" s="1" t="n">
        <v>4</v>
      </c>
      <c r="J623" s="1" t="s">
        <v>388</v>
      </c>
      <c r="K623" s="1" t="n">
        <v>50</v>
      </c>
      <c r="L623" s="1" t="n">
        <v>97</v>
      </c>
      <c r="M623" s="1" t="n">
        <v>73</v>
      </c>
      <c r="N623" s="1" t="n">
        <v>78</v>
      </c>
      <c r="O623" s="1" t="n">
        <v>300</v>
      </c>
      <c r="P623" s="1" t="n">
        <v>300</v>
      </c>
      <c r="Q623" s="1" t="n">
        <v>300</v>
      </c>
      <c r="R623" s="1" t="n">
        <f aca="false">AVERAGE(O623:Q623)</f>
        <v>300</v>
      </c>
      <c r="S623" s="21" t="n">
        <v>0.824448911818182</v>
      </c>
      <c r="T623" s="1" t="n">
        <v>0.66</v>
      </c>
      <c r="U623" s="1" t="s">
        <v>205</v>
      </c>
      <c r="V623" s="1" t="s">
        <v>416</v>
      </c>
      <c r="W623" s="1" t="s">
        <v>665</v>
      </c>
      <c r="X623" s="0"/>
      <c r="Y623" s="0"/>
      <c r="Z623" s="0"/>
      <c r="AMJ623" s="0"/>
    </row>
    <row r="624" s="23" customFormat="true" ht="13.8" hidden="false" customHeight="false" outlineLevel="0" collapsed="false">
      <c r="A624" s="1" t="s">
        <v>91</v>
      </c>
      <c r="B624" s="12" t="n">
        <v>43453</v>
      </c>
      <c r="C624" s="1" t="s">
        <v>19</v>
      </c>
      <c r="D624" s="1" t="s">
        <v>19</v>
      </c>
      <c r="E624" s="1" t="s">
        <v>19</v>
      </c>
      <c r="F624" s="1" t="s">
        <v>203</v>
      </c>
      <c r="G624" s="1" t="s">
        <v>204</v>
      </c>
      <c r="H624" s="1" t="n">
        <v>3</v>
      </c>
      <c r="I624" s="1" t="n">
        <v>5</v>
      </c>
      <c r="J624" s="1" t="s">
        <v>668</v>
      </c>
      <c r="K624" s="1" t="n">
        <v>97</v>
      </c>
      <c r="L624" s="1" t="n">
        <v>177</v>
      </c>
      <c r="M624" s="1" t="n">
        <v>130</v>
      </c>
      <c r="N624" s="1" t="n">
        <v>135</v>
      </c>
      <c r="O624" s="1" t="n">
        <v>300</v>
      </c>
      <c r="P624" s="1" t="n">
        <v>300</v>
      </c>
      <c r="Q624" s="1" t="n">
        <v>300</v>
      </c>
      <c r="R624" s="1" t="n">
        <f aca="false">AVERAGE(O624:Q624)</f>
        <v>300</v>
      </c>
      <c r="S624" s="21" t="n">
        <v>0.97702720436909</v>
      </c>
      <c r="T624" s="1" t="n">
        <v>0.58</v>
      </c>
      <c r="U624" s="1" t="s">
        <v>205</v>
      </c>
      <c r="V624" s="1" t="s">
        <v>416</v>
      </c>
      <c r="W624" s="1" t="s">
        <v>665</v>
      </c>
      <c r="X624" s="0"/>
      <c r="Y624" s="0"/>
      <c r="Z624" s="0"/>
      <c r="AMJ624" s="0"/>
    </row>
    <row r="625" s="23" customFormat="true" ht="13.8" hidden="false" customHeight="false" outlineLevel="0" collapsed="false">
      <c r="A625" s="1" t="s">
        <v>91</v>
      </c>
      <c r="B625" s="12" t="n">
        <v>43454</v>
      </c>
      <c r="C625" s="1" t="s">
        <v>19</v>
      </c>
      <c r="D625" s="1" t="s">
        <v>19</v>
      </c>
      <c r="E625" s="1" t="s">
        <v>19</v>
      </c>
      <c r="F625" s="1" t="s">
        <v>203</v>
      </c>
      <c r="G625" s="1" t="s">
        <v>210</v>
      </c>
      <c r="H625" s="1" t="n">
        <v>1</v>
      </c>
      <c r="I625" s="1" t="n">
        <v>1</v>
      </c>
      <c r="J625" s="1" t="s">
        <v>347</v>
      </c>
      <c r="K625" s="1" t="n">
        <v>0</v>
      </c>
      <c r="L625" s="1" t="n">
        <v>15</v>
      </c>
      <c r="M625" s="1" t="n">
        <v>5</v>
      </c>
      <c r="N625" s="1" t="n">
        <v>10</v>
      </c>
      <c r="O625" s="1" t="n">
        <v>300</v>
      </c>
      <c r="P625" s="1" t="n">
        <v>300</v>
      </c>
      <c r="Q625" s="1" t="n">
        <v>300</v>
      </c>
      <c r="R625" s="1" t="n">
        <f aca="false">AVERAGE(O625:Q625)</f>
        <v>300</v>
      </c>
      <c r="S625" s="30" t="n">
        <v>0.526237269687649</v>
      </c>
      <c r="T625" s="1" t="n">
        <v>1.24</v>
      </c>
      <c r="U625" s="1" t="s">
        <v>205</v>
      </c>
      <c r="V625" s="1" t="s">
        <v>669</v>
      </c>
      <c r="W625" s="1" t="s">
        <v>670</v>
      </c>
      <c r="X625" s="0"/>
      <c r="Y625" s="0"/>
      <c r="Z625" s="0"/>
      <c r="AMJ625" s="0"/>
    </row>
    <row r="626" s="23" customFormat="true" ht="13.8" hidden="false" customHeight="false" outlineLevel="0" collapsed="false">
      <c r="A626" s="1" t="s">
        <v>91</v>
      </c>
      <c r="B626" s="12" t="n">
        <v>43454</v>
      </c>
      <c r="C626" s="1" t="s">
        <v>19</v>
      </c>
      <c r="D626" s="1" t="s">
        <v>19</v>
      </c>
      <c r="E626" s="1" t="s">
        <v>19</v>
      </c>
      <c r="F626" s="1" t="s">
        <v>203</v>
      </c>
      <c r="G626" s="1" t="s">
        <v>210</v>
      </c>
      <c r="H626" s="1" t="n">
        <v>1</v>
      </c>
      <c r="I626" s="1" t="n">
        <v>2</v>
      </c>
      <c r="J626" s="1" t="s">
        <v>348</v>
      </c>
      <c r="K626" s="1" t="n">
        <v>15</v>
      </c>
      <c r="L626" s="1" t="n">
        <v>30</v>
      </c>
      <c r="M626" s="1" t="n">
        <v>20</v>
      </c>
      <c r="N626" s="1" t="n">
        <v>25</v>
      </c>
      <c r="O626" s="1" t="n">
        <v>300</v>
      </c>
      <c r="P626" s="1" t="n">
        <v>300</v>
      </c>
      <c r="Q626" s="1" t="n">
        <v>300</v>
      </c>
      <c r="R626" s="1" t="n">
        <f aca="false">AVERAGE(O626:Q626)</f>
        <v>300</v>
      </c>
      <c r="S626" s="30" t="n">
        <v>0.646090149146603</v>
      </c>
      <c r="T626" s="1" t="n">
        <v>1.26</v>
      </c>
      <c r="U626" s="1" t="s">
        <v>205</v>
      </c>
      <c r="V626" s="1" t="s">
        <v>416</v>
      </c>
      <c r="W626" s="1" t="s">
        <v>670</v>
      </c>
      <c r="X626" s="0"/>
      <c r="Y626" s="0"/>
      <c r="Z626" s="0"/>
      <c r="AMJ626" s="0"/>
    </row>
    <row r="627" s="23" customFormat="true" ht="13.8" hidden="false" customHeight="false" outlineLevel="0" collapsed="false">
      <c r="A627" s="1" t="s">
        <v>91</v>
      </c>
      <c r="B627" s="12" t="n">
        <v>43454</v>
      </c>
      <c r="C627" s="1" t="s">
        <v>19</v>
      </c>
      <c r="D627" s="1" t="s">
        <v>19</v>
      </c>
      <c r="E627" s="1" t="s">
        <v>19</v>
      </c>
      <c r="F627" s="1" t="s">
        <v>203</v>
      </c>
      <c r="G627" s="1" t="s">
        <v>210</v>
      </c>
      <c r="H627" s="1" t="n">
        <v>1</v>
      </c>
      <c r="I627" s="1" t="n">
        <v>3</v>
      </c>
      <c r="J627" s="1" t="s">
        <v>349</v>
      </c>
      <c r="K627" s="1" t="n">
        <v>30</v>
      </c>
      <c r="L627" s="1" t="n">
        <v>50</v>
      </c>
      <c r="M627" s="1" t="n">
        <v>33</v>
      </c>
      <c r="N627" s="1" t="n">
        <v>38</v>
      </c>
      <c r="O627" s="1" t="n">
        <v>300</v>
      </c>
      <c r="P627" s="1" t="n">
        <v>300</v>
      </c>
      <c r="Q627" s="1" t="n">
        <v>300</v>
      </c>
      <c r="R627" s="1" t="n">
        <f aca="false">AVERAGE(O627:Q627)</f>
        <v>300</v>
      </c>
      <c r="S627" s="30" t="n">
        <v>0.591161963828276</v>
      </c>
      <c r="T627" s="1" t="n">
        <v>1.39</v>
      </c>
      <c r="U627" s="1" t="s">
        <v>205</v>
      </c>
      <c r="V627" s="1" t="s">
        <v>416</v>
      </c>
      <c r="W627" s="1" t="s">
        <v>670</v>
      </c>
      <c r="X627" s="0"/>
      <c r="Y627" s="0"/>
      <c r="Z627" s="0"/>
      <c r="AMJ627" s="0"/>
    </row>
    <row r="628" s="23" customFormat="true" ht="13.8" hidden="false" customHeight="false" outlineLevel="0" collapsed="false">
      <c r="A628" s="1" t="s">
        <v>91</v>
      </c>
      <c r="B628" s="12" t="n">
        <v>43454</v>
      </c>
      <c r="C628" s="1" t="s">
        <v>19</v>
      </c>
      <c r="D628" s="1" t="s">
        <v>19</v>
      </c>
      <c r="E628" s="1" t="s">
        <v>19</v>
      </c>
      <c r="F628" s="1" t="s">
        <v>203</v>
      </c>
      <c r="G628" s="1" t="s">
        <v>210</v>
      </c>
      <c r="H628" s="1" t="n">
        <v>1</v>
      </c>
      <c r="I628" s="1" t="n">
        <v>4</v>
      </c>
      <c r="J628" s="1" t="s">
        <v>398</v>
      </c>
      <c r="K628" s="1" t="n">
        <v>50</v>
      </c>
      <c r="L628" s="1" t="n">
        <v>99</v>
      </c>
      <c r="M628" s="1" t="n">
        <v>85</v>
      </c>
      <c r="N628" s="1" t="n">
        <v>90</v>
      </c>
      <c r="O628" s="1" t="n">
        <v>300</v>
      </c>
      <c r="P628" s="1" t="n">
        <v>300</v>
      </c>
      <c r="Q628" s="1" t="n">
        <v>300</v>
      </c>
      <c r="R628" s="1" t="n">
        <f aca="false">AVERAGE(O628:Q628)</f>
        <v>300</v>
      </c>
      <c r="S628" s="30" t="n">
        <v>0.773203650802808</v>
      </c>
      <c r="T628" s="1" t="n">
        <v>0.75</v>
      </c>
      <c r="U628" s="1" t="s">
        <v>205</v>
      </c>
      <c r="V628" s="1" t="s">
        <v>416</v>
      </c>
      <c r="W628" s="1" t="s">
        <v>671</v>
      </c>
      <c r="X628" s="0"/>
      <c r="Y628" s="0"/>
      <c r="Z628" s="0"/>
      <c r="AMJ628" s="0"/>
    </row>
    <row r="629" s="23" customFormat="true" ht="13.8" hidden="false" customHeight="false" outlineLevel="0" collapsed="false">
      <c r="A629" s="1" t="s">
        <v>91</v>
      </c>
      <c r="B629" s="12" t="n">
        <v>43454</v>
      </c>
      <c r="C629" s="1" t="s">
        <v>19</v>
      </c>
      <c r="D629" s="1" t="s">
        <v>19</v>
      </c>
      <c r="E629" s="1" t="s">
        <v>19</v>
      </c>
      <c r="F629" s="1" t="s">
        <v>203</v>
      </c>
      <c r="G629" s="1" t="s">
        <v>210</v>
      </c>
      <c r="H629" s="1" t="n">
        <v>1</v>
      </c>
      <c r="I629" s="1" t="n">
        <v>5</v>
      </c>
      <c r="J629" s="1" t="s">
        <v>672</v>
      </c>
      <c r="K629" s="1" t="n">
        <v>99</v>
      </c>
      <c r="L629" s="1" t="n">
        <v>185</v>
      </c>
      <c r="M629" s="1" t="n">
        <v>110</v>
      </c>
      <c r="N629" s="1" t="n">
        <v>115</v>
      </c>
      <c r="O629" s="1" t="n">
        <v>300</v>
      </c>
      <c r="P629" s="1" t="n">
        <v>300</v>
      </c>
      <c r="Q629" s="1" t="n">
        <v>300</v>
      </c>
      <c r="R629" s="1" t="n">
        <f aca="false">AVERAGE(O629:Q629)</f>
        <v>300</v>
      </c>
      <c r="S629" s="30" t="n">
        <v>0.784357650120323</v>
      </c>
      <c r="T629" s="1" t="n">
        <v>0.76</v>
      </c>
      <c r="U629" s="1" t="s">
        <v>205</v>
      </c>
      <c r="V629" s="1" t="s">
        <v>416</v>
      </c>
      <c r="W629" s="1" t="s">
        <v>671</v>
      </c>
      <c r="X629" s="0"/>
      <c r="Y629" s="0"/>
      <c r="Z629" s="0"/>
      <c r="AMJ629" s="0"/>
    </row>
    <row r="630" s="23" customFormat="true" ht="13.8" hidden="false" customHeight="false" outlineLevel="0" collapsed="false">
      <c r="A630" s="1" t="s">
        <v>91</v>
      </c>
      <c r="B630" s="12" t="n">
        <v>43454</v>
      </c>
      <c r="C630" s="1" t="s">
        <v>19</v>
      </c>
      <c r="D630" s="1" t="s">
        <v>19</v>
      </c>
      <c r="E630" s="1" t="s">
        <v>19</v>
      </c>
      <c r="F630" s="1" t="s">
        <v>203</v>
      </c>
      <c r="G630" s="1" t="s">
        <v>210</v>
      </c>
      <c r="H630" s="1" t="n">
        <v>2</v>
      </c>
      <c r="I630" s="1" t="n">
        <v>1</v>
      </c>
      <c r="J630" s="1" t="s">
        <v>347</v>
      </c>
      <c r="K630" s="1" t="n">
        <v>0</v>
      </c>
      <c r="L630" s="1" t="n">
        <v>15</v>
      </c>
      <c r="M630" s="1" t="n">
        <v>5</v>
      </c>
      <c r="N630" s="1" t="n">
        <v>10</v>
      </c>
      <c r="O630" s="1" t="n">
        <v>300</v>
      </c>
      <c r="P630" s="1" t="n">
        <v>300</v>
      </c>
      <c r="Q630" s="1" t="n">
        <v>300</v>
      </c>
      <c r="R630" s="1" t="n">
        <f aca="false">AVERAGE(O630:Q630)</f>
        <v>300</v>
      </c>
      <c r="S630" s="30" t="n">
        <v>0.488355762571561</v>
      </c>
      <c r="T630" s="1" t="n">
        <v>1.26</v>
      </c>
      <c r="U630" s="1" t="s">
        <v>205</v>
      </c>
      <c r="V630" s="1" t="s">
        <v>416</v>
      </c>
      <c r="W630" s="1" t="s">
        <v>670</v>
      </c>
      <c r="X630" s="0"/>
      <c r="Y630" s="0"/>
      <c r="Z630" s="0"/>
      <c r="AMJ630" s="0"/>
    </row>
    <row r="631" s="23" customFormat="true" ht="13.8" hidden="false" customHeight="false" outlineLevel="0" collapsed="false">
      <c r="A631" s="1" t="s">
        <v>91</v>
      </c>
      <c r="B631" s="12" t="n">
        <v>43454</v>
      </c>
      <c r="C631" s="1" t="s">
        <v>19</v>
      </c>
      <c r="D631" s="1" t="s">
        <v>19</v>
      </c>
      <c r="E631" s="1" t="s">
        <v>19</v>
      </c>
      <c r="F631" s="1" t="s">
        <v>203</v>
      </c>
      <c r="G631" s="1" t="s">
        <v>210</v>
      </c>
      <c r="H631" s="1" t="n">
        <v>2</v>
      </c>
      <c r="I631" s="1" t="n">
        <v>2</v>
      </c>
      <c r="J631" s="1" t="s">
        <v>348</v>
      </c>
      <c r="K631" s="1" t="n">
        <v>15</v>
      </c>
      <c r="L631" s="1" t="n">
        <v>30</v>
      </c>
      <c r="M631" s="1" t="n">
        <v>20</v>
      </c>
      <c r="N631" s="1" t="n">
        <v>25</v>
      </c>
      <c r="O631" s="1" t="n">
        <v>300</v>
      </c>
      <c r="P631" s="1" t="n">
        <v>300</v>
      </c>
      <c r="Q631" s="1" t="n">
        <v>300</v>
      </c>
      <c r="R631" s="1" t="n">
        <f aca="false">AVERAGE(O631:Q631)</f>
        <v>300</v>
      </c>
      <c r="S631" s="30" t="n">
        <v>0.510348081980623</v>
      </c>
      <c r="T631" s="1" t="n">
        <v>1.2</v>
      </c>
      <c r="U631" s="1" t="s">
        <v>205</v>
      </c>
      <c r="V631" s="1" t="s">
        <v>416</v>
      </c>
      <c r="W631" s="1" t="s">
        <v>670</v>
      </c>
      <c r="X631" s="0"/>
      <c r="Y631" s="0"/>
      <c r="Z631" s="0"/>
      <c r="AMJ631" s="0"/>
    </row>
    <row r="632" s="23" customFormat="true" ht="13.8" hidden="false" customHeight="false" outlineLevel="0" collapsed="false">
      <c r="A632" s="1" t="s">
        <v>91</v>
      </c>
      <c r="B632" s="12" t="n">
        <v>43454</v>
      </c>
      <c r="C632" s="1" t="s">
        <v>19</v>
      </c>
      <c r="D632" s="1" t="s">
        <v>19</v>
      </c>
      <c r="E632" s="1" t="s">
        <v>19</v>
      </c>
      <c r="F632" s="1" t="s">
        <v>203</v>
      </c>
      <c r="G632" s="1" t="s">
        <v>210</v>
      </c>
      <c r="H632" s="1" t="n">
        <v>2</v>
      </c>
      <c r="I632" s="1" t="n">
        <v>3</v>
      </c>
      <c r="J632" s="1" t="s">
        <v>349</v>
      </c>
      <c r="K632" s="1" t="n">
        <v>30</v>
      </c>
      <c r="L632" s="1" t="n">
        <v>50</v>
      </c>
      <c r="M632" s="1" t="n">
        <v>40</v>
      </c>
      <c r="N632" s="1" t="n">
        <v>45</v>
      </c>
      <c r="O632" s="1" t="n">
        <v>300</v>
      </c>
      <c r="P632" s="1" t="n">
        <v>300</v>
      </c>
      <c r="Q632" s="1" t="n">
        <v>300</v>
      </c>
      <c r="R632" s="1" t="n">
        <f aca="false">AVERAGE(O632:Q632)</f>
        <v>300</v>
      </c>
      <c r="S632" s="30" t="n">
        <v>0.70827895666218</v>
      </c>
      <c r="T632" s="1" t="n">
        <v>2.97</v>
      </c>
      <c r="U632" s="1" t="s">
        <v>205</v>
      </c>
      <c r="V632" s="1" t="s">
        <v>416</v>
      </c>
      <c r="W632" s="1" t="s">
        <v>670</v>
      </c>
      <c r="X632" s="0"/>
      <c r="Y632" s="0"/>
      <c r="Z632" s="0"/>
      <c r="AMJ632" s="0"/>
    </row>
    <row r="633" s="23" customFormat="true" ht="13.8" hidden="false" customHeight="false" outlineLevel="0" collapsed="false">
      <c r="A633" s="1" t="s">
        <v>91</v>
      </c>
      <c r="B633" s="12" t="n">
        <v>43454</v>
      </c>
      <c r="C633" s="1" t="s">
        <v>19</v>
      </c>
      <c r="D633" s="1" t="s">
        <v>19</v>
      </c>
      <c r="E633" s="1" t="s">
        <v>19</v>
      </c>
      <c r="F633" s="1" t="s">
        <v>203</v>
      </c>
      <c r="G633" s="1" t="s">
        <v>210</v>
      </c>
      <c r="H633" s="1" t="n">
        <v>2</v>
      </c>
      <c r="I633" s="1" t="n">
        <v>4</v>
      </c>
      <c r="J633" s="1" t="s">
        <v>673</v>
      </c>
      <c r="K633" s="1" t="n">
        <v>50</v>
      </c>
      <c r="L633" s="1" t="n">
        <v>98</v>
      </c>
      <c r="M633" s="1" t="n">
        <v>55</v>
      </c>
      <c r="N633" s="1" t="n">
        <v>60</v>
      </c>
      <c r="O633" s="1" t="n">
        <v>300</v>
      </c>
      <c r="P633" s="1" t="n">
        <v>300</v>
      </c>
      <c r="Q633" s="1" t="n">
        <v>300</v>
      </c>
      <c r="R633" s="1" t="n">
        <f aca="false">AVERAGE(O633:Q633)</f>
        <v>300</v>
      </c>
      <c r="S633" s="30" t="n">
        <v>0.774571594115333</v>
      </c>
      <c r="T633" s="1" t="n">
        <v>1.15</v>
      </c>
      <c r="U633" s="1" t="s">
        <v>205</v>
      </c>
      <c r="V633" s="1" t="s">
        <v>416</v>
      </c>
      <c r="W633" s="1" t="s">
        <v>671</v>
      </c>
      <c r="X633" s="0"/>
      <c r="Y633" s="0"/>
      <c r="Z633" s="0"/>
      <c r="AMJ633" s="0"/>
    </row>
    <row r="634" s="23" customFormat="true" ht="13.8" hidden="false" customHeight="false" outlineLevel="0" collapsed="false">
      <c r="A634" s="1" t="s">
        <v>91</v>
      </c>
      <c r="B634" s="12" t="n">
        <v>43454</v>
      </c>
      <c r="C634" s="1" t="s">
        <v>19</v>
      </c>
      <c r="D634" s="1" t="s">
        <v>19</v>
      </c>
      <c r="E634" s="1" t="s">
        <v>19</v>
      </c>
      <c r="F634" s="1" t="s">
        <v>203</v>
      </c>
      <c r="G634" s="1" t="s">
        <v>210</v>
      </c>
      <c r="H634" s="1" t="n">
        <v>2</v>
      </c>
      <c r="I634" s="1" t="n">
        <v>5</v>
      </c>
      <c r="J634" s="1" t="s">
        <v>674</v>
      </c>
      <c r="K634" s="1" t="n">
        <v>98</v>
      </c>
      <c r="L634" s="1" t="n">
        <v>192</v>
      </c>
      <c r="M634" s="1" t="n">
        <v>133</v>
      </c>
      <c r="N634" s="1" t="n">
        <v>138</v>
      </c>
      <c r="O634" s="1" t="n">
        <v>300</v>
      </c>
      <c r="P634" s="1" t="n">
        <v>300</v>
      </c>
      <c r="Q634" s="1" t="n">
        <v>300</v>
      </c>
      <c r="R634" s="1" t="n">
        <f aca="false">AVERAGE(O634:Q634)</f>
        <v>300</v>
      </c>
      <c r="S634" s="30" t="n">
        <v>0.870538078809421</v>
      </c>
      <c r="T634" s="1" t="n">
        <v>0.69</v>
      </c>
      <c r="U634" s="1" t="s">
        <v>205</v>
      </c>
      <c r="V634" s="1" t="s">
        <v>416</v>
      </c>
      <c r="W634" s="1" t="s">
        <v>671</v>
      </c>
      <c r="X634" s="0"/>
      <c r="Y634" s="0"/>
      <c r="Z634" s="0"/>
      <c r="AMJ634" s="0"/>
    </row>
    <row r="635" s="23" customFormat="true" ht="13.8" hidden="false" customHeight="false" outlineLevel="0" collapsed="false">
      <c r="A635" s="1" t="s">
        <v>91</v>
      </c>
      <c r="B635" s="12" t="n">
        <v>43454</v>
      </c>
      <c r="C635" s="1" t="s">
        <v>19</v>
      </c>
      <c r="D635" s="1" t="s">
        <v>19</v>
      </c>
      <c r="E635" s="1" t="s">
        <v>19</v>
      </c>
      <c r="F635" s="1" t="s">
        <v>203</v>
      </c>
      <c r="G635" s="1" t="s">
        <v>210</v>
      </c>
      <c r="H635" s="1" t="n">
        <v>3</v>
      </c>
      <c r="I635" s="1" t="n">
        <v>1</v>
      </c>
      <c r="J635" s="1" t="s">
        <v>347</v>
      </c>
      <c r="K635" s="1" t="n">
        <v>0</v>
      </c>
      <c r="L635" s="1" t="n">
        <v>15</v>
      </c>
      <c r="M635" s="1" t="n">
        <v>5</v>
      </c>
      <c r="N635" s="1" t="n">
        <v>10</v>
      </c>
      <c r="O635" s="1" t="n">
        <v>300</v>
      </c>
      <c r="P635" s="1" t="n">
        <v>300</v>
      </c>
      <c r="Q635" s="1" t="n">
        <v>300</v>
      </c>
      <c r="R635" s="1" t="n">
        <f aca="false">AVERAGE(O635:Q635)</f>
        <v>300</v>
      </c>
      <c r="S635" s="30" t="n">
        <v>0.434585067748448</v>
      </c>
      <c r="T635" s="1" t="n">
        <v>1.32</v>
      </c>
      <c r="U635" s="1" t="s">
        <v>205</v>
      </c>
      <c r="V635" s="1" t="s">
        <v>416</v>
      </c>
      <c r="W635" s="1" t="s">
        <v>670</v>
      </c>
      <c r="X635" s="0"/>
      <c r="Y635" s="0"/>
      <c r="Z635" s="0"/>
      <c r="AMJ635" s="0"/>
    </row>
    <row r="636" s="23" customFormat="true" ht="13.8" hidden="false" customHeight="false" outlineLevel="0" collapsed="false">
      <c r="A636" s="1" t="s">
        <v>91</v>
      </c>
      <c r="B636" s="12" t="n">
        <v>43454</v>
      </c>
      <c r="C636" s="1" t="s">
        <v>19</v>
      </c>
      <c r="D636" s="1" t="s">
        <v>19</v>
      </c>
      <c r="E636" s="1" t="s">
        <v>19</v>
      </c>
      <c r="F636" s="1" t="s">
        <v>203</v>
      </c>
      <c r="G636" s="1" t="s">
        <v>210</v>
      </c>
      <c r="H636" s="1" t="n">
        <v>3</v>
      </c>
      <c r="I636" s="1" t="n">
        <v>2</v>
      </c>
      <c r="J636" s="1" t="s">
        <v>348</v>
      </c>
      <c r="K636" s="1" t="n">
        <v>15</v>
      </c>
      <c r="L636" s="1" t="n">
        <v>30</v>
      </c>
      <c r="M636" s="1" t="n">
        <v>20</v>
      </c>
      <c r="N636" s="1" t="n">
        <v>25</v>
      </c>
      <c r="O636" s="1" t="n">
        <v>300</v>
      </c>
      <c r="P636" s="1" t="n">
        <v>300</v>
      </c>
      <c r="Q636" s="1" t="n">
        <v>300</v>
      </c>
      <c r="R636" s="1" t="n">
        <f aca="false">AVERAGE(O636:Q636)</f>
        <v>300</v>
      </c>
      <c r="S636" s="30" t="n">
        <v>0.5534909095295</v>
      </c>
      <c r="T636" s="1" t="n">
        <v>1.32</v>
      </c>
      <c r="U636" s="1" t="s">
        <v>205</v>
      </c>
      <c r="V636" s="1" t="s">
        <v>416</v>
      </c>
      <c r="W636" s="1" t="s">
        <v>670</v>
      </c>
      <c r="X636" s="0"/>
      <c r="Y636" s="0"/>
      <c r="Z636" s="0"/>
      <c r="AMJ636" s="0"/>
    </row>
    <row r="637" s="23" customFormat="true" ht="13.8" hidden="false" customHeight="false" outlineLevel="0" collapsed="false">
      <c r="A637" s="1" t="s">
        <v>91</v>
      </c>
      <c r="B637" s="12" t="n">
        <v>43454</v>
      </c>
      <c r="C637" s="1" t="s">
        <v>19</v>
      </c>
      <c r="D637" s="1" t="s">
        <v>19</v>
      </c>
      <c r="E637" s="1" t="s">
        <v>19</v>
      </c>
      <c r="F637" s="1" t="s">
        <v>203</v>
      </c>
      <c r="G637" s="1" t="s">
        <v>210</v>
      </c>
      <c r="H637" s="1" t="n">
        <v>3</v>
      </c>
      <c r="I637" s="1" t="n">
        <v>3</v>
      </c>
      <c r="J637" s="1" t="s">
        <v>349</v>
      </c>
      <c r="K637" s="1" t="n">
        <v>30</v>
      </c>
      <c r="L637" s="1" t="n">
        <v>50</v>
      </c>
      <c r="M637" s="1" t="n">
        <v>38</v>
      </c>
      <c r="N637" s="1" t="n">
        <v>43</v>
      </c>
      <c r="O637" s="1" t="n">
        <v>300</v>
      </c>
      <c r="P637" s="1" t="n">
        <v>300</v>
      </c>
      <c r="Q637" s="1" t="n">
        <v>300</v>
      </c>
      <c r="R637" s="1" t="n">
        <f aca="false">AVERAGE(O637:Q637)</f>
        <v>300</v>
      </c>
      <c r="S637" s="30" t="n">
        <v>0.7313235401578</v>
      </c>
      <c r="T637" s="1" t="n">
        <v>2.5</v>
      </c>
      <c r="U637" s="1" t="s">
        <v>205</v>
      </c>
      <c r="V637" s="1" t="s">
        <v>675</v>
      </c>
      <c r="W637" s="1" t="s">
        <v>676</v>
      </c>
      <c r="X637" s="0"/>
      <c r="Y637" s="0"/>
      <c r="Z637" s="0"/>
      <c r="AMJ637" s="0"/>
    </row>
    <row r="638" s="23" customFormat="true" ht="13.8" hidden="false" customHeight="false" outlineLevel="0" collapsed="false">
      <c r="A638" s="1" t="s">
        <v>91</v>
      </c>
      <c r="B638" s="12" t="n">
        <v>43454</v>
      </c>
      <c r="C638" s="1" t="s">
        <v>19</v>
      </c>
      <c r="D638" s="1" t="s">
        <v>19</v>
      </c>
      <c r="E638" s="1" t="s">
        <v>19</v>
      </c>
      <c r="F638" s="1" t="s">
        <v>203</v>
      </c>
      <c r="G638" s="1" t="s">
        <v>210</v>
      </c>
      <c r="H638" s="1" t="n">
        <v>3</v>
      </c>
      <c r="I638" s="1" t="n">
        <v>4</v>
      </c>
      <c r="J638" s="1" t="s">
        <v>350</v>
      </c>
      <c r="K638" s="1" t="n">
        <v>50</v>
      </c>
      <c r="L638" s="1" t="n">
        <v>100</v>
      </c>
      <c r="M638" s="1" t="n">
        <v>60</v>
      </c>
      <c r="N638" s="1" t="n">
        <v>65</v>
      </c>
      <c r="O638" s="1" t="n">
        <v>300</v>
      </c>
      <c r="P638" s="1" t="n">
        <v>300</v>
      </c>
      <c r="Q638" s="1" t="n">
        <v>300</v>
      </c>
      <c r="R638" s="1" t="n">
        <f aca="false">AVERAGE(O638:Q638)</f>
        <v>300</v>
      </c>
      <c r="S638" s="30" t="n">
        <v>0.807823139250566</v>
      </c>
      <c r="T638" s="1" t="n">
        <v>0.85</v>
      </c>
      <c r="U638" s="1" t="s">
        <v>205</v>
      </c>
      <c r="V638" s="1" t="s">
        <v>416</v>
      </c>
      <c r="W638" s="1" t="s">
        <v>671</v>
      </c>
      <c r="X638" s="0"/>
      <c r="Y638" s="0"/>
      <c r="Z638" s="0"/>
      <c r="AMJ638" s="0"/>
    </row>
    <row r="639" s="23" customFormat="true" ht="13.8" hidden="false" customHeight="false" outlineLevel="0" collapsed="false">
      <c r="A639" s="1" t="s">
        <v>91</v>
      </c>
      <c r="B639" s="12" t="n">
        <v>43454</v>
      </c>
      <c r="C639" s="1" t="s">
        <v>19</v>
      </c>
      <c r="D639" s="1" t="s">
        <v>19</v>
      </c>
      <c r="E639" s="1" t="s">
        <v>19</v>
      </c>
      <c r="F639" s="1" t="s">
        <v>203</v>
      </c>
      <c r="G639" s="1" t="s">
        <v>210</v>
      </c>
      <c r="H639" s="1" t="n">
        <v>3</v>
      </c>
      <c r="I639" s="1" t="n">
        <v>5</v>
      </c>
      <c r="J639" s="1" t="s">
        <v>677</v>
      </c>
      <c r="K639" s="1" t="n">
        <v>100</v>
      </c>
      <c r="L639" s="1" t="n">
        <v>201</v>
      </c>
      <c r="M639" s="1" t="n">
        <v>145</v>
      </c>
      <c r="N639" s="1" t="n">
        <v>150</v>
      </c>
      <c r="O639" s="1" t="n">
        <v>300</v>
      </c>
      <c r="P639" s="1" t="n">
        <v>300</v>
      </c>
      <c r="Q639" s="1" t="n">
        <v>300</v>
      </c>
      <c r="R639" s="1" t="n">
        <f aca="false">AVERAGE(O639:Q639)</f>
        <v>300</v>
      </c>
      <c r="S639" s="30" t="n">
        <v>0.874010550295063</v>
      </c>
      <c r="T639" s="1" t="n">
        <v>0.61</v>
      </c>
      <c r="U639" s="1" t="s">
        <v>205</v>
      </c>
      <c r="V639" s="1" t="s">
        <v>416</v>
      </c>
      <c r="W639" s="1" t="s">
        <v>671</v>
      </c>
      <c r="X639" s="0"/>
      <c r="Y639" s="0"/>
      <c r="Z639" s="0"/>
      <c r="AMJ639" s="0"/>
    </row>
    <row r="640" s="23" customFormat="true" ht="13.8" hidden="false" customHeight="false" outlineLevel="0" collapsed="false">
      <c r="A640" s="1" t="s">
        <v>91</v>
      </c>
      <c r="B640" s="12" t="n">
        <v>43454</v>
      </c>
      <c r="C640" s="1" t="s">
        <v>19</v>
      </c>
      <c r="D640" s="1" t="s">
        <v>19</v>
      </c>
      <c r="E640" s="1" t="s">
        <v>19</v>
      </c>
      <c r="F640" s="1" t="s">
        <v>203</v>
      </c>
      <c r="G640" s="1" t="s">
        <v>212</v>
      </c>
      <c r="H640" s="1" t="n">
        <v>1</v>
      </c>
      <c r="I640" s="1" t="n">
        <v>1</v>
      </c>
      <c r="J640" s="1" t="s">
        <v>347</v>
      </c>
      <c r="K640" s="1" t="n">
        <v>0</v>
      </c>
      <c r="L640" s="1" t="n">
        <v>15</v>
      </c>
      <c r="M640" s="1" t="n">
        <v>5</v>
      </c>
      <c r="N640" s="1" t="n">
        <v>10</v>
      </c>
      <c r="O640" s="1" t="n">
        <v>300</v>
      </c>
      <c r="P640" s="1" t="n">
        <v>300</v>
      </c>
      <c r="Q640" s="1" t="n">
        <v>300</v>
      </c>
      <c r="R640" s="1" t="n">
        <f aca="false">AVERAGE(O640:Q640)</f>
        <v>300</v>
      </c>
      <c r="S640" s="30" t="n">
        <v>0.411856163478796</v>
      </c>
      <c r="T640" s="1" t="n">
        <v>1.28</v>
      </c>
      <c r="U640" s="1" t="s">
        <v>205</v>
      </c>
      <c r="V640" s="1" t="s">
        <v>418</v>
      </c>
      <c r="W640" s="1" t="s">
        <v>670</v>
      </c>
      <c r="X640" s="0"/>
      <c r="Y640" s="0"/>
      <c r="Z640" s="0"/>
      <c r="AMJ640" s="0"/>
    </row>
    <row r="641" s="23" customFormat="true" ht="13.8" hidden="false" customHeight="false" outlineLevel="0" collapsed="false">
      <c r="A641" s="1" t="s">
        <v>91</v>
      </c>
      <c r="B641" s="12" t="n">
        <v>43454</v>
      </c>
      <c r="C641" s="1" t="s">
        <v>19</v>
      </c>
      <c r="D641" s="1" t="s">
        <v>19</v>
      </c>
      <c r="E641" s="1" t="s">
        <v>19</v>
      </c>
      <c r="F641" s="1" t="s">
        <v>203</v>
      </c>
      <c r="G641" s="1" t="s">
        <v>212</v>
      </c>
      <c r="H641" s="1" t="n">
        <v>1</v>
      </c>
      <c r="I641" s="1" t="n">
        <v>2</v>
      </c>
      <c r="J641" s="1" t="s">
        <v>348</v>
      </c>
      <c r="K641" s="1" t="n">
        <v>15</v>
      </c>
      <c r="L641" s="1" t="n">
        <v>30</v>
      </c>
      <c r="M641" s="1" t="n">
        <v>20</v>
      </c>
      <c r="N641" s="1" t="n">
        <v>25</v>
      </c>
      <c r="O641" s="1" t="n">
        <v>300</v>
      </c>
      <c r="P641" s="1" t="n">
        <v>300</v>
      </c>
      <c r="Q641" s="1" t="n">
        <v>300</v>
      </c>
      <c r="R641" s="1" t="n">
        <f aca="false">AVERAGE(O641:Q641)</f>
        <v>300</v>
      </c>
      <c r="S641" s="30" t="n">
        <v>0.575588455347218</v>
      </c>
      <c r="T641" s="1" t="n">
        <v>0.99</v>
      </c>
      <c r="U641" s="1" t="s">
        <v>205</v>
      </c>
      <c r="V641" s="1" t="s">
        <v>418</v>
      </c>
      <c r="W641" s="1" t="s">
        <v>670</v>
      </c>
      <c r="X641" s="0"/>
      <c r="Y641" s="0"/>
      <c r="Z641" s="0"/>
      <c r="AMJ641" s="0"/>
    </row>
    <row r="642" s="23" customFormat="true" ht="13.8" hidden="false" customHeight="false" outlineLevel="0" collapsed="false">
      <c r="A642" s="1" t="s">
        <v>91</v>
      </c>
      <c r="B642" s="12" t="n">
        <v>43454</v>
      </c>
      <c r="C642" s="1" t="s">
        <v>19</v>
      </c>
      <c r="D642" s="1" t="s">
        <v>19</v>
      </c>
      <c r="E642" s="1" t="s">
        <v>19</v>
      </c>
      <c r="F642" s="1" t="s">
        <v>203</v>
      </c>
      <c r="G642" s="1" t="s">
        <v>212</v>
      </c>
      <c r="H642" s="1" t="n">
        <v>1</v>
      </c>
      <c r="I642" s="1" t="n">
        <v>3</v>
      </c>
      <c r="J642" s="1" t="s">
        <v>349</v>
      </c>
      <c r="K642" s="1" t="n">
        <v>30</v>
      </c>
      <c r="L642" s="1" t="n">
        <v>50</v>
      </c>
      <c r="M642" s="1" t="n">
        <v>36</v>
      </c>
      <c r="N642" s="1" t="n">
        <v>41</v>
      </c>
      <c r="O642" s="1" t="n">
        <v>300</v>
      </c>
      <c r="P642" s="1" t="n">
        <v>300</v>
      </c>
      <c r="Q642" s="1" t="n">
        <v>300</v>
      </c>
      <c r="R642" s="1" t="n">
        <f aca="false">AVERAGE(O642:Q642)</f>
        <v>300</v>
      </c>
      <c r="S642" s="30" t="n">
        <v>0.808664950519812</v>
      </c>
      <c r="T642" s="1" t="n">
        <v>0.86</v>
      </c>
      <c r="U642" s="1" t="s">
        <v>205</v>
      </c>
      <c r="V642" s="1" t="s">
        <v>416</v>
      </c>
      <c r="W642" s="1" t="s">
        <v>670</v>
      </c>
      <c r="X642" s="0"/>
      <c r="Y642" s="0"/>
      <c r="Z642" s="0"/>
      <c r="AMJ642" s="0"/>
    </row>
    <row r="643" s="23" customFormat="true" ht="13.8" hidden="false" customHeight="false" outlineLevel="0" collapsed="false">
      <c r="A643" s="1" t="s">
        <v>91</v>
      </c>
      <c r="B643" s="12" t="n">
        <v>43454</v>
      </c>
      <c r="C643" s="1" t="s">
        <v>19</v>
      </c>
      <c r="D643" s="1" t="s">
        <v>19</v>
      </c>
      <c r="E643" s="1" t="s">
        <v>19</v>
      </c>
      <c r="F643" s="1" t="s">
        <v>203</v>
      </c>
      <c r="G643" s="1" t="s">
        <v>212</v>
      </c>
      <c r="H643" s="1" t="n">
        <v>1</v>
      </c>
      <c r="I643" s="1" t="n">
        <v>4</v>
      </c>
      <c r="J643" s="1" t="s">
        <v>350</v>
      </c>
      <c r="K643" s="1" t="n">
        <v>50</v>
      </c>
      <c r="L643" s="1" t="n">
        <v>100</v>
      </c>
      <c r="M643" s="1" t="n">
        <v>53</v>
      </c>
      <c r="N643" s="1" t="n">
        <v>58</v>
      </c>
      <c r="O643" s="1" t="n">
        <v>300</v>
      </c>
      <c r="P643" s="1" t="n">
        <v>300</v>
      </c>
      <c r="Q643" s="1" t="n">
        <v>300</v>
      </c>
      <c r="R643" s="1" t="n">
        <f aca="false">AVERAGE(O643:Q643)</f>
        <v>300</v>
      </c>
      <c r="S643" s="30" t="n">
        <v>0.707121466166966</v>
      </c>
      <c r="T643" s="1" t="n">
        <v>0.85</v>
      </c>
      <c r="U643" s="1" t="s">
        <v>205</v>
      </c>
      <c r="V643" s="1" t="s">
        <v>416</v>
      </c>
      <c r="W643" s="1" t="s">
        <v>671</v>
      </c>
      <c r="X643" s="0"/>
      <c r="Y643" s="0"/>
      <c r="Z643" s="0"/>
      <c r="AMJ643" s="0"/>
    </row>
    <row r="644" s="23" customFormat="true" ht="13.8" hidden="false" customHeight="false" outlineLevel="0" collapsed="false">
      <c r="A644" s="1" t="s">
        <v>91</v>
      </c>
      <c r="B644" s="12" t="n">
        <v>43454</v>
      </c>
      <c r="C644" s="1" t="s">
        <v>19</v>
      </c>
      <c r="D644" s="1" t="s">
        <v>19</v>
      </c>
      <c r="E644" s="1" t="s">
        <v>19</v>
      </c>
      <c r="F644" s="1" t="s">
        <v>203</v>
      </c>
      <c r="G644" s="1" t="s">
        <v>212</v>
      </c>
      <c r="H644" s="1" t="n">
        <v>1</v>
      </c>
      <c r="I644" s="1" t="n">
        <v>5</v>
      </c>
      <c r="J644" s="1" t="s">
        <v>678</v>
      </c>
      <c r="K644" s="1" t="n">
        <v>100</v>
      </c>
      <c r="L644" s="1" t="n">
        <v>151</v>
      </c>
      <c r="M644" s="1" t="n">
        <v>137</v>
      </c>
      <c r="N644" s="1" t="n">
        <v>142</v>
      </c>
      <c r="O644" s="1" t="n">
        <v>300</v>
      </c>
      <c r="P644" s="1" t="n">
        <v>300</v>
      </c>
      <c r="Q644" s="1" t="n">
        <v>300</v>
      </c>
      <c r="R644" s="1" t="n">
        <f aca="false">AVERAGE(O644:Q644)</f>
        <v>300</v>
      </c>
      <c r="S644" s="30" t="n">
        <v>0.912312963045773</v>
      </c>
      <c r="T644" s="1" t="n">
        <v>0.9</v>
      </c>
      <c r="U644" s="1" t="s">
        <v>205</v>
      </c>
      <c r="V644" s="1" t="s">
        <v>679</v>
      </c>
      <c r="W644" s="1" t="s">
        <v>671</v>
      </c>
      <c r="X644" s="0"/>
      <c r="Y644" s="0"/>
      <c r="Z644" s="0"/>
      <c r="AMJ644" s="0"/>
    </row>
    <row r="645" s="23" customFormat="true" ht="13.8" hidden="false" customHeight="false" outlineLevel="0" collapsed="false">
      <c r="A645" s="1" t="s">
        <v>91</v>
      </c>
      <c r="B645" s="12" t="n">
        <v>43454</v>
      </c>
      <c r="C645" s="1" t="s">
        <v>19</v>
      </c>
      <c r="D645" s="1" t="s">
        <v>19</v>
      </c>
      <c r="E645" s="1" t="s">
        <v>19</v>
      </c>
      <c r="F645" s="1" t="s">
        <v>203</v>
      </c>
      <c r="G645" s="1" t="s">
        <v>212</v>
      </c>
      <c r="H645" s="1" t="n">
        <v>2</v>
      </c>
      <c r="I645" s="1" t="n">
        <v>1</v>
      </c>
      <c r="J645" s="1" t="s">
        <v>347</v>
      </c>
      <c r="K645" s="1" t="n">
        <v>0</v>
      </c>
      <c r="L645" s="1" t="n">
        <v>15</v>
      </c>
      <c r="M645" s="1" t="n">
        <v>9</v>
      </c>
      <c r="N645" s="1" t="n">
        <v>14</v>
      </c>
      <c r="O645" s="1" t="n">
        <v>300</v>
      </c>
      <c r="P645" s="1" t="n">
        <v>300</v>
      </c>
      <c r="Q645" s="1" t="n">
        <v>300</v>
      </c>
      <c r="R645" s="1" t="n">
        <f aca="false">AVERAGE(O645:Q645)</f>
        <v>300</v>
      </c>
      <c r="S645" s="30" t="n">
        <v>0.373869429954052</v>
      </c>
      <c r="T645" s="1" t="n">
        <v>1.39</v>
      </c>
      <c r="U645" s="1" t="s">
        <v>205</v>
      </c>
      <c r="V645" s="1" t="s">
        <v>418</v>
      </c>
      <c r="W645" s="1" t="s">
        <v>670</v>
      </c>
      <c r="X645" s="0"/>
      <c r="Y645" s="0"/>
      <c r="Z645" s="0"/>
      <c r="AMJ645" s="0"/>
    </row>
    <row r="646" s="23" customFormat="true" ht="13.8" hidden="false" customHeight="false" outlineLevel="0" collapsed="false">
      <c r="A646" s="1" t="s">
        <v>91</v>
      </c>
      <c r="B646" s="12" t="n">
        <v>43454</v>
      </c>
      <c r="C646" s="1" t="s">
        <v>19</v>
      </c>
      <c r="D646" s="1" t="s">
        <v>19</v>
      </c>
      <c r="E646" s="1" t="s">
        <v>19</v>
      </c>
      <c r="F646" s="1" t="s">
        <v>203</v>
      </c>
      <c r="G646" s="1" t="s">
        <v>212</v>
      </c>
      <c r="H646" s="1" t="n">
        <v>2</v>
      </c>
      <c r="I646" s="1" t="n">
        <v>2</v>
      </c>
      <c r="J646" s="1" t="s">
        <v>348</v>
      </c>
      <c r="K646" s="1" t="n">
        <v>15</v>
      </c>
      <c r="L646" s="1" t="n">
        <v>30</v>
      </c>
      <c r="M646" s="1" t="n">
        <v>25</v>
      </c>
      <c r="N646" s="1" t="n">
        <v>30</v>
      </c>
      <c r="O646" s="1" t="n">
        <v>300</v>
      </c>
      <c r="P646" s="1" t="n">
        <v>300</v>
      </c>
      <c r="Q646" s="1" t="n">
        <v>300</v>
      </c>
      <c r="R646" s="1" t="n">
        <f aca="false">AVERAGE(O646:Q646)</f>
        <v>300</v>
      </c>
      <c r="S646" s="30" t="n">
        <v>0.454262406167082</v>
      </c>
      <c r="T646" s="1" t="n">
        <v>1.23</v>
      </c>
      <c r="U646" s="1" t="s">
        <v>205</v>
      </c>
      <c r="V646" s="1" t="s">
        <v>416</v>
      </c>
      <c r="W646" s="1" t="s">
        <v>670</v>
      </c>
      <c r="X646" s="0"/>
      <c r="Y646" s="0"/>
      <c r="Z646" s="0"/>
      <c r="AMJ646" s="0"/>
    </row>
    <row r="647" s="23" customFormat="true" ht="13.8" hidden="false" customHeight="false" outlineLevel="0" collapsed="false">
      <c r="A647" s="1" t="s">
        <v>91</v>
      </c>
      <c r="B647" s="12" t="n">
        <v>43454</v>
      </c>
      <c r="C647" s="1" t="s">
        <v>19</v>
      </c>
      <c r="D647" s="1" t="s">
        <v>19</v>
      </c>
      <c r="E647" s="1" t="s">
        <v>19</v>
      </c>
      <c r="F647" s="1" t="s">
        <v>203</v>
      </c>
      <c r="G647" s="1" t="s">
        <v>212</v>
      </c>
      <c r="H647" s="1" t="n">
        <v>2</v>
      </c>
      <c r="I647" s="1" t="n">
        <v>3</v>
      </c>
      <c r="J647" s="1" t="s">
        <v>349</v>
      </c>
      <c r="K647" s="1" t="n">
        <v>30</v>
      </c>
      <c r="L647" s="1" t="n">
        <v>50</v>
      </c>
      <c r="M647" s="1" t="n">
        <v>33</v>
      </c>
      <c r="N647" s="1" t="n">
        <v>38</v>
      </c>
      <c r="O647" s="1" t="n">
        <v>300</v>
      </c>
      <c r="P647" s="1" t="n">
        <v>300</v>
      </c>
      <c r="Q647" s="1" t="n">
        <v>300</v>
      </c>
      <c r="R647" s="1" t="n">
        <f aca="false">AVERAGE(O647:Q647)</f>
        <v>300</v>
      </c>
      <c r="S647" s="30" t="n">
        <v>0.450474255455474</v>
      </c>
      <c r="T647" s="1" t="n">
        <v>1.19</v>
      </c>
      <c r="U647" s="1" t="s">
        <v>205</v>
      </c>
      <c r="V647" s="1" t="s">
        <v>416</v>
      </c>
      <c r="W647" s="1" t="s">
        <v>670</v>
      </c>
      <c r="X647" s="0"/>
      <c r="Y647" s="0"/>
      <c r="Z647" s="0"/>
      <c r="AMJ647" s="0"/>
    </row>
    <row r="648" s="23" customFormat="true" ht="13.8" hidden="false" customHeight="false" outlineLevel="0" collapsed="false">
      <c r="A648" s="1" t="s">
        <v>91</v>
      </c>
      <c r="B648" s="12" t="n">
        <v>43454</v>
      </c>
      <c r="C648" s="1" t="s">
        <v>19</v>
      </c>
      <c r="D648" s="1" t="s">
        <v>19</v>
      </c>
      <c r="E648" s="1" t="s">
        <v>19</v>
      </c>
      <c r="F648" s="1" t="s">
        <v>203</v>
      </c>
      <c r="G648" s="1" t="s">
        <v>212</v>
      </c>
      <c r="H648" s="1" t="n">
        <v>2</v>
      </c>
      <c r="I648" s="1" t="n">
        <v>4</v>
      </c>
      <c r="J648" s="1" t="s">
        <v>419</v>
      </c>
      <c r="K648" s="1" t="n">
        <v>50</v>
      </c>
      <c r="L648" s="1" t="n">
        <v>103</v>
      </c>
      <c r="M648" s="1" t="n">
        <v>59</v>
      </c>
      <c r="N648" s="1" t="n">
        <v>64</v>
      </c>
      <c r="O648" s="1" t="n">
        <v>300</v>
      </c>
      <c r="P648" s="1" t="n">
        <v>300</v>
      </c>
      <c r="Q648" s="1" t="n">
        <v>300</v>
      </c>
      <c r="R648" s="1" t="n">
        <f aca="false">AVERAGE(O648:Q648)</f>
        <v>300</v>
      </c>
      <c r="S648" s="30" t="n">
        <v>0.698598127065847</v>
      </c>
      <c r="T648" s="1" t="n">
        <v>0.9</v>
      </c>
      <c r="U648" s="1" t="s">
        <v>205</v>
      </c>
      <c r="V648" s="1" t="s">
        <v>416</v>
      </c>
      <c r="W648" s="1" t="s">
        <v>671</v>
      </c>
      <c r="X648" s="0"/>
      <c r="Y648" s="0"/>
      <c r="Z648" s="0"/>
      <c r="AMJ648" s="0"/>
    </row>
    <row r="649" s="23" customFormat="true" ht="13.8" hidden="false" customHeight="false" outlineLevel="0" collapsed="false">
      <c r="A649" s="1" t="s">
        <v>91</v>
      </c>
      <c r="B649" s="12" t="n">
        <v>43454</v>
      </c>
      <c r="C649" s="1" t="s">
        <v>19</v>
      </c>
      <c r="D649" s="1" t="s">
        <v>19</v>
      </c>
      <c r="E649" s="1" t="s">
        <v>19</v>
      </c>
      <c r="F649" s="1" t="s">
        <v>203</v>
      </c>
      <c r="G649" s="1" t="s">
        <v>212</v>
      </c>
      <c r="H649" s="1" t="n">
        <v>2</v>
      </c>
      <c r="I649" s="1" t="n">
        <v>5</v>
      </c>
      <c r="J649" s="1" t="s">
        <v>680</v>
      </c>
      <c r="K649" s="1" t="n">
        <v>103</v>
      </c>
      <c r="L649" s="1" t="n">
        <v>196</v>
      </c>
      <c r="M649" s="1" t="n">
        <v>155</v>
      </c>
      <c r="N649" s="1" t="n">
        <v>160</v>
      </c>
      <c r="O649" s="1" t="n">
        <v>300</v>
      </c>
      <c r="P649" s="1" t="n">
        <v>300</v>
      </c>
      <c r="Q649" s="1" t="n">
        <v>300</v>
      </c>
      <c r="R649" s="1" t="n">
        <f aca="false">AVERAGE(O649:Q649)</f>
        <v>300</v>
      </c>
      <c r="S649" s="30" t="n">
        <v>0.787514442379997</v>
      </c>
      <c r="T649" s="1" t="n">
        <v>0.9</v>
      </c>
      <c r="U649" s="1" t="s">
        <v>205</v>
      </c>
      <c r="V649" s="1" t="s">
        <v>416</v>
      </c>
      <c r="W649" s="1" t="s">
        <v>671</v>
      </c>
      <c r="X649" s="0"/>
      <c r="Y649" s="0"/>
      <c r="Z649" s="0"/>
      <c r="AMJ649" s="0"/>
    </row>
    <row r="650" s="23" customFormat="true" ht="13.8" hidden="false" customHeight="false" outlineLevel="0" collapsed="false">
      <c r="A650" s="1" t="s">
        <v>91</v>
      </c>
      <c r="B650" s="12" t="n">
        <v>43454</v>
      </c>
      <c r="C650" s="1" t="s">
        <v>19</v>
      </c>
      <c r="D650" s="1" t="s">
        <v>19</v>
      </c>
      <c r="E650" s="1" t="s">
        <v>19</v>
      </c>
      <c r="F650" s="1" t="s">
        <v>203</v>
      </c>
      <c r="G650" s="1" t="s">
        <v>212</v>
      </c>
      <c r="H650" s="1" t="n">
        <v>3</v>
      </c>
      <c r="I650" s="1" t="n">
        <v>1</v>
      </c>
      <c r="J650" s="1" t="s">
        <v>347</v>
      </c>
      <c r="K650" s="1" t="n">
        <v>0</v>
      </c>
      <c r="L650" s="1" t="n">
        <v>15</v>
      </c>
      <c r="M650" s="1" t="n">
        <v>5</v>
      </c>
      <c r="N650" s="1" t="n">
        <v>10</v>
      </c>
      <c r="O650" s="1" t="n">
        <v>300</v>
      </c>
      <c r="P650" s="1" t="n">
        <v>300</v>
      </c>
      <c r="Q650" s="1" t="n">
        <v>300</v>
      </c>
      <c r="R650" s="1" t="n">
        <f aca="false">AVERAGE(O650:Q650)</f>
        <v>300</v>
      </c>
      <c r="S650" s="30" t="n">
        <v>0.396282654997737</v>
      </c>
      <c r="T650" s="1" t="n">
        <v>1.33</v>
      </c>
      <c r="U650" s="1" t="s">
        <v>205</v>
      </c>
      <c r="V650" s="1" t="s">
        <v>418</v>
      </c>
      <c r="W650" s="1" t="s">
        <v>670</v>
      </c>
      <c r="X650" s="0"/>
      <c r="Y650" s="0"/>
      <c r="Z650" s="0"/>
      <c r="AMJ650" s="0"/>
    </row>
    <row r="651" s="23" customFormat="true" ht="13.8" hidden="false" customHeight="false" outlineLevel="0" collapsed="false">
      <c r="A651" s="1" t="s">
        <v>91</v>
      </c>
      <c r="B651" s="12" t="n">
        <v>43454</v>
      </c>
      <c r="C651" s="1" t="s">
        <v>19</v>
      </c>
      <c r="D651" s="1" t="s">
        <v>19</v>
      </c>
      <c r="E651" s="1" t="s">
        <v>19</v>
      </c>
      <c r="F651" s="1" t="s">
        <v>203</v>
      </c>
      <c r="G651" s="1" t="s">
        <v>212</v>
      </c>
      <c r="H651" s="1" t="n">
        <v>3</v>
      </c>
      <c r="I651" s="1" t="n">
        <v>2</v>
      </c>
      <c r="J651" s="1" t="s">
        <v>348</v>
      </c>
      <c r="K651" s="1" t="n">
        <v>15</v>
      </c>
      <c r="L651" s="1" t="n">
        <v>30</v>
      </c>
      <c r="M651" s="1" t="n">
        <v>20</v>
      </c>
      <c r="N651" s="1" t="n">
        <v>25</v>
      </c>
      <c r="O651" s="1" t="n">
        <v>300</v>
      </c>
      <c r="P651" s="1" t="n">
        <v>300</v>
      </c>
      <c r="Q651" s="1" t="n">
        <v>300</v>
      </c>
      <c r="R651" s="1" t="n">
        <f aca="false">AVERAGE(O651:Q651)</f>
        <v>300</v>
      </c>
      <c r="S651" s="30" t="n">
        <v>0.869801493948831</v>
      </c>
      <c r="T651" s="1" t="n">
        <v>0.86</v>
      </c>
      <c r="U651" s="1" t="s">
        <v>205</v>
      </c>
      <c r="V651" s="1" t="s">
        <v>416</v>
      </c>
      <c r="W651" s="1" t="s">
        <v>670</v>
      </c>
      <c r="X651" s="0"/>
      <c r="Y651" s="0"/>
      <c r="Z651" s="0"/>
      <c r="AMJ651" s="0"/>
    </row>
    <row r="652" s="23" customFormat="true" ht="13.8" hidden="false" customHeight="false" outlineLevel="0" collapsed="false">
      <c r="A652" s="1" t="s">
        <v>91</v>
      </c>
      <c r="B652" s="12" t="n">
        <v>43454</v>
      </c>
      <c r="C652" s="1" t="s">
        <v>19</v>
      </c>
      <c r="D652" s="1" t="s">
        <v>19</v>
      </c>
      <c r="E652" s="1" t="s">
        <v>19</v>
      </c>
      <c r="F652" s="1" t="s">
        <v>203</v>
      </c>
      <c r="G652" s="1" t="s">
        <v>212</v>
      </c>
      <c r="H652" s="1" t="n">
        <v>3</v>
      </c>
      <c r="I652" s="1" t="n">
        <v>3</v>
      </c>
      <c r="J652" s="1" t="s">
        <v>349</v>
      </c>
      <c r="K652" s="1" t="n">
        <v>30</v>
      </c>
      <c r="L652" s="1" t="n">
        <v>50</v>
      </c>
      <c r="M652" s="1" t="n">
        <v>42</v>
      </c>
      <c r="N652" s="1" t="n">
        <v>47</v>
      </c>
      <c r="O652" s="1" t="n">
        <v>300</v>
      </c>
      <c r="P652" s="1" t="n">
        <v>300</v>
      </c>
      <c r="Q652" s="1" t="n">
        <v>300</v>
      </c>
      <c r="R652" s="1" t="n">
        <f aca="false">AVERAGE(O652:Q652)</f>
        <v>300</v>
      </c>
      <c r="S652" s="30" t="n">
        <v>0.773308877211464</v>
      </c>
      <c r="T652" s="1" t="n">
        <v>1.32</v>
      </c>
      <c r="U652" s="1" t="s">
        <v>205</v>
      </c>
      <c r="V652" s="1" t="s">
        <v>416</v>
      </c>
      <c r="W652" s="1" t="s">
        <v>670</v>
      </c>
      <c r="X652" s="0"/>
      <c r="Y652" s="0"/>
      <c r="Z652" s="0"/>
      <c r="AMJ652" s="0"/>
    </row>
    <row r="653" s="23" customFormat="true" ht="13.8" hidden="false" customHeight="false" outlineLevel="0" collapsed="false">
      <c r="A653" s="1" t="s">
        <v>91</v>
      </c>
      <c r="B653" s="12" t="n">
        <v>43454</v>
      </c>
      <c r="C653" s="1" t="s">
        <v>19</v>
      </c>
      <c r="D653" s="1" t="s">
        <v>19</v>
      </c>
      <c r="E653" s="1" t="s">
        <v>19</v>
      </c>
      <c r="F653" s="1" t="s">
        <v>203</v>
      </c>
      <c r="G653" s="1" t="s">
        <v>212</v>
      </c>
      <c r="H653" s="1" t="n">
        <v>3</v>
      </c>
      <c r="I653" s="1" t="n">
        <v>4</v>
      </c>
      <c r="J653" s="1" t="s">
        <v>681</v>
      </c>
      <c r="K653" s="1" t="n">
        <v>50</v>
      </c>
      <c r="L653" s="1" t="n">
        <v>90</v>
      </c>
      <c r="M653" s="1" t="n">
        <v>75</v>
      </c>
      <c r="N653" s="1" t="n">
        <v>80</v>
      </c>
      <c r="O653" s="1" t="n">
        <v>300</v>
      </c>
      <c r="P653" s="1" t="n">
        <v>300</v>
      </c>
      <c r="Q653" s="1" t="n">
        <v>300</v>
      </c>
      <c r="R653" s="1" t="n">
        <f aca="false">AVERAGE(O653:Q653)</f>
        <v>300</v>
      </c>
      <c r="S653" s="30" t="n">
        <v>0.707858051027557</v>
      </c>
      <c r="T653" s="1" t="n">
        <v>1.72</v>
      </c>
      <c r="U653" s="1" t="s">
        <v>205</v>
      </c>
      <c r="V653" s="1" t="s">
        <v>416</v>
      </c>
      <c r="W653" s="1" t="s">
        <v>671</v>
      </c>
      <c r="X653" s="0"/>
      <c r="Y653" s="0"/>
      <c r="Z653" s="0"/>
      <c r="AMJ653" s="0"/>
    </row>
    <row r="654" s="23" customFormat="true" ht="13.8" hidden="false" customHeight="false" outlineLevel="0" collapsed="false">
      <c r="A654" s="1" t="s">
        <v>91</v>
      </c>
      <c r="B654" s="12" t="n">
        <v>43454</v>
      </c>
      <c r="C654" s="1" t="s">
        <v>19</v>
      </c>
      <c r="D654" s="1" t="s">
        <v>19</v>
      </c>
      <c r="E654" s="1" t="s">
        <v>19</v>
      </c>
      <c r="F654" s="1" t="s">
        <v>203</v>
      </c>
      <c r="G654" s="1" t="s">
        <v>212</v>
      </c>
      <c r="H654" s="1" t="n">
        <v>3</v>
      </c>
      <c r="I654" s="1" t="n">
        <v>5</v>
      </c>
      <c r="J654" s="1" t="s">
        <v>682</v>
      </c>
      <c r="K654" s="1" t="n">
        <v>90</v>
      </c>
      <c r="L654" s="1" t="n">
        <v>170</v>
      </c>
      <c r="M654" s="1" t="n">
        <v>137</v>
      </c>
      <c r="N654" s="1" t="n">
        <v>142</v>
      </c>
      <c r="O654" s="1" t="n">
        <v>300</v>
      </c>
      <c r="P654" s="1" t="n">
        <v>300</v>
      </c>
      <c r="Q654" s="1" t="n">
        <v>300</v>
      </c>
      <c r="R654" s="1" t="n">
        <f aca="false">AVERAGE(O654:Q654)</f>
        <v>300</v>
      </c>
      <c r="S654" s="30" t="n">
        <v>0.931148490195162</v>
      </c>
      <c r="T654" s="1" t="n">
        <v>1.02</v>
      </c>
      <c r="U654" s="1" t="s">
        <v>205</v>
      </c>
      <c r="V654" s="1" t="s">
        <v>416</v>
      </c>
      <c r="W654" s="1" t="s">
        <v>671</v>
      </c>
      <c r="X654" s="0"/>
      <c r="Y654" s="0"/>
      <c r="Z654" s="0"/>
      <c r="AMJ654" s="0"/>
    </row>
    <row r="655" s="23" customFormat="true" ht="13.8" hidden="false" customHeight="false" outlineLevel="0" collapsed="false">
      <c r="A655" s="1" t="s">
        <v>91</v>
      </c>
      <c r="B655" s="12" t="n">
        <v>43459</v>
      </c>
      <c r="C655" s="1" t="s">
        <v>19</v>
      </c>
      <c r="D655" s="1" t="s">
        <v>19</v>
      </c>
      <c r="E655" s="1" t="s">
        <v>19</v>
      </c>
      <c r="F655" s="1" t="s">
        <v>203</v>
      </c>
      <c r="G655" s="1" t="s">
        <v>215</v>
      </c>
      <c r="H655" s="1" t="n">
        <v>1</v>
      </c>
      <c r="I655" s="1" t="n">
        <v>1</v>
      </c>
      <c r="J655" s="1" t="s">
        <v>347</v>
      </c>
      <c r="K655" s="1" t="n">
        <v>0</v>
      </c>
      <c r="L655" s="1" t="n">
        <v>15</v>
      </c>
      <c r="M655" s="1" t="n">
        <v>10</v>
      </c>
      <c r="N655" s="1" t="n">
        <v>15</v>
      </c>
      <c r="O655" s="1" t="n">
        <v>300</v>
      </c>
      <c r="P655" s="1" t="n">
        <v>300</v>
      </c>
      <c r="Q655" s="1" t="n">
        <v>300</v>
      </c>
      <c r="R655" s="1" t="n">
        <f aca="false">AVERAGE(O655:Q655)</f>
        <v>300</v>
      </c>
      <c r="S655" s="30" t="n">
        <v>0.607787736395893</v>
      </c>
      <c r="T655" s="1" t="n">
        <v>1.32</v>
      </c>
      <c r="U655" s="1" t="s">
        <v>205</v>
      </c>
      <c r="V655" s="1" t="s">
        <v>683</v>
      </c>
      <c r="W655" s="1" t="s">
        <v>670</v>
      </c>
      <c r="X655" s="0"/>
      <c r="Y655" s="0"/>
      <c r="Z655" s="0"/>
      <c r="AMJ655" s="0"/>
    </row>
    <row r="656" s="23" customFormat="true" ht="13.8" hidden="false" customHeight="false" outlineLevel="0" collapsed="false">
      <c r="A656" s="1" t="s">
        <v>91</v>
      </c>
      <c r="B656" s="12" t="n">
        <v>43459</v>
      </c>
      <c r="C656" s="1" t="s">
        <v>19</v>
      </c>
      <c r="D656" s="1" t="s">
        <v>19</v>
      </c>
      <c r="E656" s="1" t="s">
        <v>19</v>
      </c>
      <c r="F656" s="1" t="s">
        <v>203</v>
      </c>
      <c r="G656" s="1" t="s">
        <v>215</v>
      </c>
      <c r="H656" s="1" t="n">
        <v>1</v>
      </c>
      <c r="I656" s="1" t="n">
        <v>2</v>
      </c>
      <c r="J656" s="1" t="s">
        <v>348</v>
      </c>
      <c r="K656" s="1" t="n">
        <v>15</v>
      </c>
      <c r="L656" s="1" t="n">
        <v>30</v>
      </c>
      <c r="M656" s="1" t="n">
        <v>25</v>
      </c>
      <c r="N656" s="1" t="n">
        <v>30</v>
      </c>
      <c r="O656" s="1" t="n">
        <v>300</v>
      </c>
      <c r="P656" s="1" t="n">
        <v>300</v>
      </c>
      <c r="Q656" s="1" t="n">
        <v>300</v>
      </c>
      <c r="R656" s="1" t="n">
        <f aca="false">AVERAGE(O656:Q656)</f>
        <v>300</v>
      </c>
      <c r="S656" s="30" t="n">
        <v>0.837917892126122</v>
      </c>
      <c r="T656" s="1" t="n">
        <v>1.07</v>
      </c>
      <c r="U656" s="1" t="s">
        <v>205</v>
      </c>
      <c r="V656" s="1" t="s">
        <v>683</v>
      </c>
      <c r="W656" s="1" t="s">
        <v>382</v>
      </c>
      <c r="X656" s="0"/>
      <c r="Y656" s="0"/>
      <c r="Z656" s="0"/>
      <c r="AMJ656" s="0"/>
    </row>
    <row r="657" s="23" customFormat="true" ht="13.8" hidden="false" customHeight="false" outlineLevel="0" collapsed="false">
      <c r="A657" s="1" t="s">
        <v>91</v>
      </c>
      <c r="B657" s="12" t="n">
        <v>43459</v>
      </c>
      <c r="C657" s="1" t="s">
        <v>19</v>
      </c>
      <c r="D657" s="1" t="s">
        <v>19</v>
      </c>
      <c r="E657" s="1" t="s">
        <v>19</v>
      </c>
      <c r="F657" s="1" t="s">
        <v>203</v>
      </c>
      <c r="G657" s="1" t="s">
        <v>215</v>
      </c>
      <c r="H657" s="1" t="n">
        <v>1</v>
      </c>
      <c r="I657" s="1" t="n">
        <v>3</v>
      </c>
      <c r="J657" s="1" t="s">
        <v>349</v>
      </c>
      <c r="K657" s="1" t="n">
        <v>30</v>
      </c>
      <c r="L657" s="1" t="n">
        <v>50</v>
      </c>
      <c r="M657" s="1" t="n">
        <v>40</v>
      </c>
      <c r="N657" s="1" t="n">
        <v>45</v>
      </c>
      <c r="O657" s="1" t="n">
        <v>300</v>
      </c>
      <c r="P657" s="1" t="n">
        <v>300</v>
      </c>
      <c r="Q657" s="1" t="n">
        <v>300</v>
      </c>
      <c r="R657" s="1" t="n">
        <f aca="false">AVERAGE(O657:Q657)</f>
        <v>300</v>
      </c>
      <c r="S657" s="30" t="n">
        <v>0.891793813357891</v>
      </c>
      <c r="T657" s="1" t="n">
        <v>0.8</v>
      </c>
      <c r="U657" s="1" t="s">
        <v>205</v>
      </c>
      <c r="V657" s="1" t="s">
        <v>416</v>
      </c>
      <c r="W657" s="1" t="s">
        <v>382</v>
      </c>
      <c r="X657" s="0"/>
      <c r="Y657" s="0"/>
      <c r="Z657" s="0"/>
      <c r="AMJ657" s="0"/>
    </row>
    <row r="658" s="23" customFormat="true" ht="13.8" hidden="false" customHeight="false" outlineLevel="0" collapsed="false">
      <c r="A658" s="1" t="s">
        <v>91</v>
      </c>
      <c r="B658" s="12" t="n">
        <v>43459</v>
      </c>
      <c r="C658" s="1" t="s">
        <v>19</v>
      </c>
      <c r="D658" s="1" t="s">
        <v>19</v>
      </c>
      <c r="E658" s="1" t="s">
        <v>19</v>
      </c>
      <c r="F658" s="1" t="s">
        <v>203</v>
      </c>
      <c r="G658" s="1" t="s">
        <v>215</v>
      </c>
      <c r="H658" s="1" t="n">
        <v>1</v>
      </c>
      <c r="I658" s="1" t="n">
        <v>4</v>
      </c>
      <c r="J658" s="1" t="s">
        <v>534</v>
      </c>
      <c r="K658" s="53" t="n">
        <v>50</v>
      </c>
      <c r="L658" s="53" t="n">
        <v>86</v>
      </c>
      <c r="M658" s="1" t="n">
        <v>54</v>
      </c>
      <c r="N658" s="1" t="n">
        <v>59</v>
      </c>
      <c r="O658" s="1" t="n">
        <v>300</v>
      </c>
      <c r="P658" s="1" t="n">
        <v>300</v>
      </c>
      <c r="Q658" s="1" t="n">
        <v>300</v>
      </c>
      <c r="R658" s="1" t="n">
        <f aca="false">AVERAGE(O658:Q658)</f>
        <v>300</v>
      </c>
      <c r="S658" s="30" t="n">
        <v>0.939250923661656</v>
      </c>
      <c r="T658" s="1" t="n">
        <v>0.67</v>
      </c>
      <c r="U658" s="1" t="s">
        <v>205</v>
      </c>
      <c r="V658" s="1" t="s">
        <v>416</v>
      </c>
      <c r="W658" s="1" t="s">
        <v>684</v>
      </c>
      <c r="X658" s="0"/>
      <c r="Y658" s="0"/>
      <c r="Z658" s="0"/>
      <c r="AMJ658" s="0"/>
    </row>
    <row r="659" s="23" customFormat="true" ht="13.8" hidden="false" customHeight="false" outlineLevel="0" collapsed="false">
      <c r="A659" s="1" t="s">
        <v>91</v>
      </c>
      <c r="B659" s="12" t="n">
        <v>43459</v>
      </c>
      <c r="C659" s="1" t="s">
        <v>19</v>
      </c>
      <c r="D659" s="1" t="s">
        <v>19</v>
      </c>
      <c r="E659" s="1" t="s">
        <v>19</v>
      </c>
      <c r="F659" s="1" t="s">
        <v>203</v>
      </c>
      <c r="G659" s="1" t="s">
        <v>215</v>
      </c>
      <c r="H659" s="1" t="n">
        <v>1</v>
      </c>
      <c r="I659" s="1" t="n">
        <v>5</v>
      </c>
      <c r="J659" s="1" t="s">
        <v>685</v>
      </c>
      <c r="K659" s="53" t="n">
        <v>86</v>
      </c>
      <c r="L659" s="53" t="n">
        <v>186</v>
      </c>
      <c r="M659" s="1" t="n">
        <v>151</v>
      </c>
      <c r="N659" s="1" t="n">
        <v>156</v>
      </c>
      <c r="O659" s="1" t="n">
        <v>300</v>
      </c>
      <c r="P659" s="1" t="n">
        <v>300</v>
      </c>
      <c r="Q659" s="1" t="n">
        <v>300</v>
      </c>
      <c r="R659" s="1" t="n">
        <f aca="false">AVERAGE(O659:Q659)</f>
        <v>300</v>
      </c>
      <c r="S659" s="30" t="n">
        <v>1.15822708007437</v>
      </c>
      <c r="T659" s="1" t="n">
        <v>1.65</v>
      </c>
      <c r="U659" s="1" t="s">
        <v>205</v>
      </c>
      <c r="V659" s="1" t="s">
        <v>416</v>
      </c>
      <c r="W659" s="1" t="s">
        <v>608</v>
      </c>
      <c r="X659" s="0"/>
      <c r="Y659" s="0"/>
      <c r="Z659" s="0"/>
      <c r="AMJ659" s="0"/>
    </row>
    <row r="660" s="23" customFormat="true" ht="13.8" hidden="false" customHeight="false" outlineLevel="0" collapsed="false">
      <c r="A660" s="1" t="s">
        <v>91</v>
      </c>
      <c r="B660" s="12" t="n">
        <v>43459</v>
      </c>
      <c r="C660" s="1" t="s">
        <v>19</v>
      </c>
      <c r="D660" s="1" t="s">
        <v>19</v>
      </c>
      <c r="E660" s="1" t="s">
        <v>19</v>
      </c>
      <c r="F660" s="1" t="s">
        <v>203</v>
      </c>
      <c r="G660" s="1" t="s">
        <v>215</v>
      </c>
      <c r="H660" s="1" t="n">
        <v>2</v>
      </c>
      <c r="I660" s="1" t="n">
        <v>1</v>
      </c>
      <c r="J660" s="1" t="s">
        <v>347</v>
      </c>
      <c r="K660" s="1" t="n">
        <v>0</v>
      </c>
      <c r="L660" s="1" t="n">
        <v>15</v>
      </c>
      <c r="M660" s="1" t="n">
        <v>5</v>
      </c>
      <c r="N660" s="1" t="n">
        <v>10</v>
      </c>
      <c r="O660" s="1" t="n">
        <v>300</v>
      </c>
      <c r="P660" s="1" t="n">
        <v>300</v>
      </c>
      <c r="Q660" s="1" t="n">
        <v>300</v>
      </c>
      <c r="R660" s="1" t="n">
        <f aca="false">AVERAGE(O660:Q660)</f>
        <v>300</v>
      </c>
      <c r="S660" s="30" t="n">
        <v>0.565591946524917</v>
      </c>
      <c r="T660" s="1" t="n">
        <v>1.24</v>
      </c>
      <c r="U660" s="1" t="s">
        <v>205</v>
      </c>
      <c r="V660" s="1" t="s">
        <v>418</v>
      </c>
      <c r="W660" s="1" t="s">
        <v>670</v>
      </c>
      <c r="X660" s="0"/>
      <c r="Y660" s="0"/>
      <c r="Z660" s="0"/>
      <c r="AMJ660" s="0"/>
    </row>
    <row r="661" s="23" customFormat="true" ht="13.8" hidden="false" customHeight="false" outlineLevel="0" collapsed="false">
      <c r="A661" s="1" t="s">
        <v>91</v>
      </c>
      <c r="B661" s="12" t="n">
        <v>43459</v>
      </c>
      <c r="C661" s="1" t="s">
        <v>19</v>
      </c>
      <c r="D661" s="1" t="s">
        <v>19</v>
      </c>
      <c r="E661" s="1" t="s">
        <v>19</v>
      </c>
      <c r="F661" s="1" t="s">
        <v>203</v>
      </c>
      <c r="G661" s="1" t="s">
        <v>215</v>
      </c>
      <c r="H661" s="1" t="n">
        <v>2</v>
      </c>
      <c r="I661" s="1" t="n">
        <v>2</v>
      </c>
      <c r="J661" s="1" t="s">
        <v>348</v>
      </c>
      <c r="K661" s="1" t="n">
        <v>15</v>
      </c>
      <c r="L661" s="1" t="n">
        <v>30</v>
      </c>
      <c r="M661" s="1" t="n">
        <v>16</v>
      </c>
      <c r="N661" s="1" t="n">
        <v>21</v>
      </c>
      <c r="O661" s="1" t="n">
        <v>300</v>
      </c>
      <c r="P661" s="1" t="n">
        <v>300</v>
      </c>
      <c r="Q661" s="1" t="n">
        <v>300</v>
      </c>
      <c r="R661" s="1" t="n">
        <f aca="false">AVERAGE(O661:Q661)</f>
        <v>300</v>
      </c>
      <c r="S661" s="30" t="n">
        <v>0.725220408455764</v>
      </c>
      <c r="T661" s="1" t="n">
        <v>1.17</v>
      </c>
      <c r="U661" s="1" t="s">
        <v>205</v>
      </c>
      <c r="V661" s="1" t="s">
        <v>418</v>
      </c>
      <c r="W661" s="1" t="s">
        <v>670</v>
      </c>
      <c r="X661" s="0"/>
      <c r="Y661" s="0"/>
      <c r="Z661" s="0"/>
      <c r="AMJ661" s="0"/>
    </row>
    <row r="662" s="23" customFormat="true" ht="13.8" hidden="false" customHeight="false" outlineLevel="0" collapsed="false">
      <c r="A662" s="1" t="s">
        <v>91</v>
      </c>
      <c r="B662" s="12" t="n">
        <v>43459</v>
      </c>
      <c r="C662" s="1" t="s">
        <v>19</v>
      </c>
      <c r="D662" s="1" t="s">
        <v>19</v>
      </c>
      <c r="E662" s="1" t="s">
        <v>19</v>
      </c>
      <c r="F662" s="1" t="s">
        <v>203</v>
      </c>
      <c r="G662" s="1" t="s">
        <v>215</v>
      </c>
      <c r="H662" s="1" t="n">
        <v>2</v>
      </c>
      <c r="I662" s="1" t="n">
        <v>3</v>
      </c>
      <c r="J662" s="1" t="s">
        <v>349</v>
      </c>
      <c r="K662" s="1" t="n">
        <v>30</v>
      </c>
      <c r="L662" s="1" t="n">
        <v>50</v>
      </c>
      <c r="M662" s="1" t="n">
        <v>40</v>
      </c>
      <c r="N662" s="1" t="n">
        <v>45</v>
      </c>
      <c r="O662" s="1" t="n">
        <v>300</v>
      </c>
      <c r="P662" s="1" t="n">
        <v>300</v>
      </c>
      <c r="Q662" s="1" t="n">
        <v>300</v>
      </c>
      <c r="R662" s="1" t="n">
        <f aca="false">AVERAGE(O662:Q662)</f>
        <v>300</v>
      </c>
      <c r="S662" s="30" t="n">
        <v>0.866329022463187</v>
      </c>
      <c r="T662" s="1" t="n">
        <v>0.62</v>
      </c>
      <c r="U662" s="1" t="s">
        <v>205</v>
      </c>
      <c r="V662" s="1" t="s">
        <v>416</v>
      </c>
      <c r="W662" s="1" t="s">
        <v>671</v>
      </c>
      <c r="X662" s="0"/>
      <c r="Y662" s="0"/>
      <c r="Z662" s="0"/>
      <c r="AMJ662" s="0"/>
    </row>
    <row r="663" s="23" customFormat="true" ht="13.8" hidden="false" customHeight="false" outlineLevel="0" collapsed="false">
      <c r="A663" s="1" t="s">
        <v>91</v>
      </c>
      <c r="B663" s="12" t="n">
        <v>43459</v>
      </c>
      <c r="C663" s="1" t="s">
        <v>19</v>
      </c>
      <c r="D663" s="1" t="s">
        <v>19</v>
      </c>
      <c r="E663" s="1" t="s">
        <v>19</v>
      </c>
      <c r="F663" s="1" t="s">
        <v>203</v>
      </c>
      <c r="G663" s="1" t="s">
        <v>215</v>
      </c>
      <c r="H663" s="1" t="n">
        <v>2</v>
      </c>
      <c r="I663" s="1" t="n">
        <v>4</v>
      </c>
      <c r="J663" s="1" t="s">
        <v>398</v>
      </c>
      <c r="K663" s="1" t="n">
        <v>50</v>
      </c>
      <c r="L663" s="1" t="n">
        <v>99</v>
      </c>
      <c r="M663" s="1" t="n">
        <v>70</v>
      </c>
      <c r="N663" s="1" t="n">
        <v>75</v>
      </c>
      <c r="O663" s="1" t="n">
        <v>300</v>
      </c>
      <c r="P663" s="1" t="n">
        <v>300</v>
      </c>
      <c r="Q663" s="1" t="n">
        <v>300</v>
      </c>
      <c r="R663" s="1" t="n">
        <f aca="false">AVERAGE(O663:Q663)</f>
        <v>300</v>
      </c>
      <c r="S663" s="30" t="n">
        <v>1.01922299424006</v>
      </c>
      <c r="T663" s="1" t="n">
        <v>0.63</v>
      </c>
      <c r="U663" s="1" t="s">
        <v>205</v>
      </c>
      <c r="V663" s="1" t="s">
        <v>416</v>
      </c>
      <c r="W663" s="1" t="s">
        <v>671</v>
      </c>
      <c r="X663" s="0"/>
      <c r="Y663" s="0"/>
      <c r="Z663" s="0"/>
      <c r="AMJ663" s="0"/>
    </row>
    <row r="664" s="23" customFormat="true" ht="13.8" hidden="false" customHeight="false" outlineLevel="0" collapsed="false">
      <c r="A664" s="1" t="s">
        <v>91</v>
      </c>
      <c r="B664" s="12" t="n">
        <v>43459</v>
      </c>
      <c r="C664" s="1" t="s">
        <v>19</v>
      </c>
      <c r="D664" s="1" t="s">
        <v>19</v>
      </c>
      <c r="E664" s="1" t="s">
        <v>19</v>
      </c>
      <c r="F664" s="1" t="s">
        <v>203</v>
      </c>
      <c r="G664" s="1" t="s">
        <v>215</v>
      </c>
      <c r="H664" s="1" t="n">
        <v>2</v>
      </c>
      <c r="I664" s="1" t="n">
        <v>5</v>
      </c>
      <c r="J664" s="1" t="s">
        <v>686</v>
      </c>
      <c r="K664" s="1" t="n">
        <v>99</v>
      </c>
      <c r="L664" s="1" t="n">
        <v>200</v>
      </c>
      <c r="M664" s="1" t="n">
        <v>145</v>
      </c>
      <c r="N664" s="1" t="n">
        <v>150</v>
      </c>
      <c r="O664" s="1" t="n">
        <v>300</v>
      </c>
      <c r="P664" s="1" t="n">
        <v>300</v>
      </c>
      <c r="Q664" s="1" t="n">
        <v>300</v>
      </c>
      <c r="R664" s="1" t="n">
        <f aca="false">AVERAGE(O664:Q664)</f>
        <v>300</v>
      </c>
      <c r="S664" s="30" t="n">
        <v>1.08993514085676</v>
      </c>
      <c r="T664" s="1" t="n">
        <v>1.95</v>
      </c>
      <c r="U664" s="1" t="s">
        <v>205</v>
      </c>
      <c r="V664" s="1" t="s">
        <v>416</v>
      </c>
      <c r="W664" s="1" t="s">
        <v>687</v>
      </c>
      <c r="X664" s="0"/>
      <c r="Y664" s="0"/>
      <c r="Z664" s="0"/>
      <c r="AMJ664" s="0"/>
    </row>
    <row r="665" s="23" customFormat="true" ht="13.8" hidden="false" customHeight="false" outlineLevel="0" collapsed="false">
      <c r="A665" s="1" t="s">
        <v>91</v>
      </c>
      <c r="B665" s="12" t="n">
        <v>43459</v>
      </c>
      <c r="C665" s="1" t="s">
        <v>19</v>
      </c>
      <c r="D665" s="1" t="s">
        <v>19</v>
      </c>
      <c r="E665" s="1" t="s">
        <v>19</v>
      </c>
      <c r="F665" s="1" t="s">
        <v>203</v>
      </c>
      <c r="G665" s="1" t="s">
        <v>215</v>
      </c>
      <c r="H665" s="1" t="n">
        <v>3</v>
      </c>
      <c r="I665" s="1" t="n">
        <v>1</v>
      </c>
      <c r="J665" s="1" t="s">
        <v>347</v>
      </c>
      <c r="K665" s="1" t="n">
        <v>0</v>
      </c>
      <c r="L665" s="1" t="n">
        <v>15</v>
      </c>
      <c r="M665" s="1" t="n">
        <v>10</v>
      </c>
      <c r="N665" s="1" t="n">
        <v>15</v>
      </c>
      <c r="O665" s="1" t="n">
        <v>300</v>
      </c>
      <c r="P665" s="1" t="n">
        <v>300</v>
      </c>
      <c r="Q665" s="1" t="n">
        <v>300</v>
      </c>
      <c r="R665" s="1" t="n">
        <f aca="false">AVERAGE(O665:Q665)</f>
        <v>300</v>
      </c>
      <c r="S665" s="30" t="n">
        <v>0.671870619267274</v>
      </c>
      <c r="T665" s="1" t="n">
        <v>1.4</v>
      </c>
      <c r="U665" s="1" t="s">
        <v>205</v>
      </c>
      <c r="V665" s="1" t="s">
        <v>688</v>
      </c>
      <c r="W665" s="1" t="s">
        <v>670</v>
      </c>
      <c r="X665" s="0"/>
      <c r="Y665" s="0"/>
      <c r="Z665" s="0"/>
      <c r="AMJ665" s="0"/>
    </row>
    <row r="666" s="23" customFormat="true" ht="13.8" hidden="false" customHeight="false" outlineLevel="0" collapsed="false">
      <c r="A666" s="1" t="s">
        <v>91</v>
      </c>
      <c r="B666" s="12" t="n">
        <v>43459</v>
      </c>
      <c r="C666" s="1" t="s">
        <v>19</v>
      </c>
      <c r="D666" s="1" t="s">
        <v>19</v>
      </c>
      <c r="E666" s="1" t="s">
        <v>19</v>
      </c>
      <c r="F666" s="1" t="s">
        <v>203</v>
      </c>
      <c r="G666" s="1" t="s">
        <v>215</v>
      </c>
      <c r="H666" s="1" t="n">
        <v>3</v>
      </c>
      <c r="I666" s="1" t="n">
        <v>2</v>
      </c>
      <c r="J666" s="1" t="s">
        <v>348</v>
      </c>
      <c r="K666" s="1" t="n">
        <v>15</v>
      </c>
      <c r="L666" s="1" t="n">
        <v>30</v>
      </c>
      <c r="M666" s="1" t="n">
        <v>25</v>
      </c>
      <c r="N666" s="1" t="n">
        <v>30</v>
      </c>
      <c r="O666" s="1" t="n">
        <v>300</v>
      </c>
      <c r="P666" s="1" t="n">
        <v>300</v>
      </c>
      <c r="Q666" s="1" t="n">
        <v>300</v>
      </c>
      <c r="R666" s="1" t="n">
        <f aca="false">AVERAGE(O666:Q666)</f>
        <v>300</v>
      </c>
      <c r="S666" s="30" t="n">
        <v>0.905368020074491</v>
      </c>
      <c r="T666" s="1" t="n">
        <v>0.74</v>
      </c>
      <c r="U666" s="1" t="s">
        <v>205</v>
      </c>
      <c r="V666" s="1" t="s">
        <v>416</v>
      </c>
      <c r="W666" s="1" t="s">
        <v>665</v>
      </c>
      <c r="X666" s="0"/>
      <c r="Y666" s="0"/>
      <c r="Z666" s="0"/>
      <c r="AMJ666" s="0"/>
    </row>
    <row r="667" s="23" customFormat="true" ht="13.8" hidden="false" customHeight="false" outlineLevel="0" collapsed="false">
      <c r="A667" s="1" t="s">
        <v>91</v>
      </c>
      <c r="B667" s="12" t="n">
        <v>43459</v>
      </c>
      <c r="C667" s="1" t="s">
        <v>19</v>
      </c>
      <c r="D667" s="1" t="s">
        <v>19</v>
      </c>
      <c r="E667" s="1" t="s">
        <v>19</v>
      </c>
      <c r="F667" s="1" t="s">
        <v>203</v>
      </c>
      <c r="G667" s="1" t="s">
        <v>215</v>
      </c>
      <c r="H667" s="1" t="n">
        <v>3</v>
      </c>
      <c r="I667" s="1" t="n">
        <v>3</v>
      </c>
      <c r="J667" s="1" t="s">
        <v>349</v>
      </c>
      <c r="K667" s="1" t="n">
        <v>30</v>
      </c>
      <c r="L667" s="1" t="n">
        <v>50</v>
      </c>
      <c r="M667" s="1" t="n">
        <v>40</v>
      </c>
      <c r="N667" s="1" t="n">
        <v>45</v>
      </c>
      <c r="O667" s="1" t="n">
        <v>300</v>
      </c>
      <c r="P667" s="1" t="n">
        <v>300</v>
      </c>
      <c r="Q667" s="1" t="n">
        <v>300</v>
      </c>
      <c r="R667" s="1" t="n">
        <f aca="false">AVERAGE(O667:Q667)</f>
        <v>300</v>
      </c>
      <c r="S667" s="30" t="n">
        <v>0.91115547255056</v>
      </c>
      <c r="T667" s="1" t="n">
        <v>0.75</v>
      </c>
      <c r="U667" s="1" t="s">
        <v>205</v>
      </c>
      <c r="V667" s="1" t="s">
        <v>416</v>
      </c>
      <c r="W667" s="1" t="s">
        <v>689</v>
      </c>
      <c r="X667" s="0"/>
      <c r="Y667" s="0"/>
      <c r="Z667" s="0"/>
      <c r="AMJ667" s="0"/>
    </row>
    <row r="668" s="23" customFormat="true" ht="13.8" hidden="false" customHeight="false" outlineLevel="0" collapsed="false">
      <c r="A668" s="1" t="s">
        <v>91</v>
      </c>
      <c r="B668" s="12" t="n">
        <v>43459</v>
      </c>
      <c r="C668" s="1" t="s">
        <v>19</v>
      </c>
      <c r="D668" s="1" t="s">
        <v>19</v>
      </c>
      <c r="E668" s="1" t="s">
        <v>19</v>
      </c>
      <c r="F668" s="1" t="s">
        <v>203</v>
      </c>
      <c r="G668" s="1" t="s">
        <v>215</v>
      </c>
      <c r="H668" s="1" t="n">
        <v>3</v>
      </c>
      <c r="I668" s="1" t="n">
        <v>4</v>
      </c>
      <c r="J668" s="1" t="s">
        <v>350</v>
      </c>
      <c r="K668" s="1" t="n">
        <v>50</v>
      </c>
      <c r="L668" s="1" t="n">
        <v>100</v>
      </c>
      <c r="M668" s="1" t="n">
        <v>70</v>
      </c>
      <c r="N668" s="1" t="n">
        <v>75</v>
      </c>
      <c r="O668" s="1" t="n">
        <v>300</v>
      </c>
      <c r="P668" s="1" t="n">
        <v>300</v>
      </c>
      <c r="Q668" s="1" t="n">
        <v>300</v>
      </c>
      <c r="R668" s="1" t="n">
        <f aca="false">AVERAGE(O668:Q668)</f>
        <v>300</v>
      </c>
      <c r="S668" s="30" t="n">
        <v>0.987760298051981</v>
      </c>
      <c r="T668" s="1" t="n">
        <v>0.74</v>
      </c>
      <c r="U668" s="1" t="s">
        <v>205</v>
      </c>
      <c r="V668" s="1" t="s">
        <v>416</v>
      </c>
      <c r="W668" s="1" t="s">
        <v>689</v>
      </c>
      <c r="X668" s="0"/>
      <c r="Y668" s="0"/>
      <c r="Z668" s="0"/>
      <c r="AMJ668" s="0"/>
    </row>
    <row r="669" s="23" customFormat="true" ht="13.8" hidden="false" customHeight="false" outlineLevel="0" collapsed="false">
      <c r="A669" s="1" t="s">
        <v>91</v>
      </c>
      <c r="B669" s="12" t="n">
        <v>43459</v>
      </c>
      <c r="C669" s="1" t="s">
        <v>19</v>
      </c>
      <c r="D669" s="1" t="s">
        <v>19</v>
      </c>
      <c r="E669" s="1" t="s">
        <v>19</v>
      </c>
      <c r="F669" s="1" t="s">
        <v>203</v>
      </c>
      <c r="G669" s="1" t="s">
        <v>215</v>
      </c>
      <c r="H669" s="1" t="n">
        <v>3</v>
      </c>
      <c r="I669" s="1" t="n">
        <v>5</v>
      </c>
      <c r="J669" s="1" t="s">
        <v>504</v>
      </c>
      <c r="K669" s="1" t="n">
        <v>100</v>
      </c>
      <c r="L669" s="1" t="n">
        <v>200</v>
      </c>
      <c r="M669" s="1" t="n">
        <v>170</v>
      </c>
      <c r="N669" s="1" t="n">
        <v>175</v>
      </c>
      <c r="O669" s="1" t="n">
        <v>300</v>
      </c>
      <c r="P669" s="1" t="n">
        <v>300</v>
      </c>
      <c r="Q669" s="1" t="n">
        <v>300</v>
      </c>
      <c r="R669" s="1" t="n">
        <f aca="false">AVERAGE(O669:Q669)</f>
        <v>300</v>
      </c>
      <c r="S669" s="30" t="n">
        <v>1.17664170158914</v>
      </c>
      <c r="T669" s="1" t="n">
        <v>1.13</v>
      </c>
      <c r="U669" s="1" t="s">
        <v>205</v>
      </c>
      <c r="V669" s="1" t="s">
        <v>416</v>
      </c>
      <c r="W669" s="1" t="s">
        <v>690</v>
      </c>
      <c r="X669" s="0"/>
      <c r="Y669" s="0"/>
      <c r="Z669" s="0"/>
      <c r="AMJ669" s="0"/>
    </row>
    <row r="670" s="23" customFormat="true" ht="13.8" hidden="false" customHeight="false" outlineLevel="0" collapsed="false">
      <c r="A670" s="1" t="s">
        <v>91</v>
      </c>
      <c r="B670" s="12" t="n">
        <v>43459</v>
      </c>
      <c r="C670" s="1" t="s">
        <v>19</v>
      </c>
      <c r="D670" s="1" t="s">
        <v>19</v>
      </c>
      <c r="E670" s="1" t="s">
        <v>19</v>
      </c>
      <c r="F670" s="1" t="s">
        <v>203</v>
      </c>
      <c r="G670" s="1" t="s">
        <v>218</v>
      </c>
      <c r="H670" s="1" t="n">
        <v>1</v>
      </c>
      <c r="I670" s="1" t="n">
        <v>1</v>
      </c>
      <c r="J670" s="1" t="s">
        <v>347</v>
      </c>
      <c r="K670" s="1" t="n">
        <v>0</v>
      </c>
      <c r="L670" s="1" t="n">
        <v>15</v>
      </c>
      <c r="M670" s="1" t="n">
        <v>10</v>
      </c>
      <c r="N670" s="1" t="n">
        <v>15</v>
      </c>
      <c r="O670" s="1" t="n">
        <v>300</v>
      </c>
      <c r="P670" s="1" t="n">
        <v>300</v>
      </c>
      <c r="Q670" s="1" t="n">
        <v>300</v>
      </c>
      <c r="R670" s="1" t="n">
        <f aca="false">AVERAGE(O670:Q670)</f>
        <v>300</v>
      </c>
      <c r="S670" s="30" t="n">
        <v>0.453736274123803</v>
      </c>
      <c r="T670" s="1" t="n">
        <v>1.8</v>
      </c>
      <c r="U670" s="1" t="s">
        <v>205</v>
      </c>
      <c r="V670" s="1" t="s">
        <v>416</v>
      </c>
      <c r="W670" s="1" t="s">
        <v>670</v>
      </c>
      <c r="X670" s="0"/>
      <c r="Y670" s="0"/>
      <c r="Z670" s="0"/>
      <c r="AMJ670" s="0"/>
    </row>
    <row r="671" s="23" customFormat="true" ht="13.8" hidden="false" customHeight="false" outlineLevel="0" collapsed="false">
      <c r="A671" s="1" t="s">
        <v>91</v>
      </c>
      <c r="B671" s="12" t="n">
        <v>43459</v>
      </c>
      <c r="C671" s="1" t="s">
        <v>19</v>
      </c>
      <c r="D671" s="1" t="s">
        <v>19</v>
      </c>
      <c r="E671" s="1" t="s">
        <v>19</v>
      </c>
      <c r="F671" s="1" t="s">
        <v>203</v>
      </c>
      <c r="G671" s="1" t="s">
        <v>218</v>
      </c>
      <c r="H671" s="1" t="n">
        <v>1</v>
      </c>
      <c r="I671" s="1" t="n">
        <v>2</v>
      </c>
      <c r="J671" s="1" t="s">
        <v>348</v>
      </c>
      <c r="K671" s="1" t="n">
        <v>15</v>
      </c>
      <c r="L671" s="1" t="n">
        <v>30</v>
      </c>
      <c r="M671" s="1" t="n">
        <v>20</v>
      </c>
      <c r="N671" s="1" t="n">
        <v>25</v>
      </c>
      <c r="O671" s="1" t="n">
        <v>300</v>
      </c>
      <c r="P671" s="1" t="n">
        <v>300</v>
      </c>
      <c r="Q671" s="1" t="n">
        <v>300</v>
      </c>
      <c r="R671" s="1" t="n">
        <f aca="false">AVERAGE(O671:Q671)</f>
        <v>300</v>
      </c>
      <c r="S671" s="30" t="n">
        <v>0.601263699059233</v>
      </c>
      <c r="T671" s="1" t="n">
        <v>1.5</v>
      </c>
      <c r="U671" s="1" t="s">
        <v>205</v>
      </c>
      <c r="V671" s="1" t="s">
        <v>416</v>
      </c>
      <c r="W671" s="1" t="s">
        <v>691</v>
      </c>
      <c r="X671" s="0"/>
      <c r="Y671" s="0"/>
      <c r="Z671" s="0"/>
      <c r="AMJ671" s="0"/>
    </row>
    <row r="672" s="23" customFormat="true" ht="13.8" hidden="false" customHeight="false" outlineLevel="0" collapsed="false">
      <c r="A672" s="1" t="s">
        <v>91</v>
      </c>
      <c r="B672" s="12" t="n">
        <v>43459</v>
      </c>
      <c r="C672" s="1" t="s">
        <v>19</v>
      </c>
      <c r="D672" s="1" t="s">
        <v>19</v>
      </c>
      <c r="E672" s="1" t="s">
        <v>19</v>
      </c>
      <c r="F672" s="1" t="s">
        <v>203</v>
      </c>
      <c r="G672" s="1" t="s">
        <v>218</v>
      </c>
      <c r="H672" s="1" t="n">
        <v>1</v>
      </c>
      <c r="I672" s="1" t="n">
        <v>3</v>
      </c>
      <c r="J672" s="1" t="s">
        <v>349</v>
      </c>
      <c r="K672" s="1" t="n">
        <v>30</v>
      </c>
      <c r="L672" s="1" t="n">
        <v>50</v>
      </c>
      <c r="M672" s="1" t="n">
        <v>37</v>
      </c>
      <c r="N672" s="1" t="n">
        <v>42</v>
      </c>
      <c r="O672" s="1" t="n">
        <v>300</v>
      </c>
      <c r="P672" s="1" t="n">
        <v>300</v>
      </c>
      <c r="Q672" s="1" t="n">
        <v>300</v>
      </c>
      <c r="R672" s="1" t="n">
        <f aca="false">AVERAGE(O672:Q672)</f>
        <v>300</v>
      </c>
      <c r="S672" s="30" t="n">
        <v>0.719222503162383</v>
      </c>
      <c r="T672" s="1" t="n">
        <v>1.25</v>
      </c>
      <c r="U672" s="1" t="s">
        <v>205</v>
      </c>
      <c r="V672" s="1" t="s">
        <v>416</v>
      </c>
      <c r="W672" s="1" t="s">
        <v>691</v>
      </c>
      <c r="X672" s="0"/>
      <c r="Y672" s="0"/>
      <c r="Z672" s="0"/>
      <c r="AMJ672" s="0"/>
    </row>
    <row r="673" s="23" customFormat="true" ht="13.8" hidden="false" customHeight="false" outlineLevel="0" collapsed="false">
      <c r="A673" s="1" t="s">
        <v>91</v>
      </c>
      <c r="B673" s="12" t="n">
        <v>43459</v>
      </c>
      <c r="C673" s="1" t="s">
        <v>19</v>
      </c>
      <c r="D673" s="1" t="s">
        <v>19</v>
      </c>
      <c r="E673" s="1" t="s">
        <v>19</v>
      </c>
      <c r="F673" s="1" t="s">
        <v>203</v>
      </c>
      <c r="G673" s="1" t="s">
        <v>218</v>
      </c>
      <c r="H673" s="1" t="n">
        <v>1</v>
      </c>
      <c r="I673" s="1" t="n">
        <v>4</v>
      </c>
      <c r="J673" s="1" t="s">
        <v>470</v>
      </c>
      <c r="K673" s="1" t="n">
        <v>50</v>
      </c>
      <c r="L673" s="1" t="n">
        <v>89</v>
      </c>
      <c r="M673" s="1" t="n">
        <v>70</v>
      </c>
      <c r="N673" s="1" t="n">
        <v>75</v>
      </c>
      <c r="O673" s="1" t="n">
        <v>300</v>
      </c>
      <c r="P673" s="1" t="n">
        <v>300</v>
      </c>
      <c r="Q673" s="1" t="n">
        <v>300</v>
      </c>
      <c r="R673" s="1" t="n">
        <f aca="false">AVERAGE(O673:Q673)</f>
        <v>300</v>
      </c>
      <c r="S673" s="30" t="n">
        <v>0.740373011302199</v>
      </c>
      <c r="T673" s="1" t="n">
        <v>1.03</v>
      </c>
      <c r="U673" s="1" t="s">
        <v>205</v>
      </c>
      <c r="V673" s="1" t="s">
        <v>416</v>
      </c>
      <c r="W673" s="1" t="s">
        <v>691</v>
      </c>
      <c r="X673" s="0"/>
      <c r="Y673" s="0"/>
      <c r="Z673" s="0"/>
      <c r="AMJ673" s="0"/>
    </row>
    <row r="674" s="23" customFormat="true" ht="13.8" hidden="false" customHeight="false" outlineLevel="0" collapsed="false">
      <c r="A674" s="1" t="s">
        <v>91</v>
      </c>
      <c r="B674" s="12" t="n">
        <v>43459</v>
      </c>
      <c r="C674" s="1" t="s">
        <v>19</v>
      </c>
      <c r="D674" s="1" t="s">
        <v>19</v>
      </c>
      <c r="E674" s="1" t="s">
        <v>19</v>
      </c>
      <c r="F674" s="1" t="s">
        <v>203</v>
      </c>
      <c r="G674" s="1" t="s">
        <v>218</v>
      </c>
      <c r="H674" s="1" t="n">
        <v>1</v>
      </c>
      <c r="I674" s="1" t="n">
        <v>5</v>
      </c>
      <c r="J674" s="1" t="s">
        <v>692</v>
      </c>
      <c r="K674" s="1" t="n">
        <v>89</v>
      </c>
      <c r="L674" s="1" t="n">
        <v>193</v>
      </c>
      <c r="M674" s="1" t="n">
        <v>145</v>
      </c>
      <c r="N674" s="1" t="n">
        <v>150</v>
      </c>
      <c r="O674" s="1" t="n">
        <v>300</v>
      </c>
      <c r="P674" s="1" t="n">
        <v>300</v>
      </c>
      <c r="Q674" s="1" t="n">
        <v>300</v>
      </c>
      <c r="R674" s="1" t="n">
        <f aca="false">AVERAGE(O674:Q674)</f>
        <v>300</v>
      </c>
      <c r="S674" s="30" t="n">
        <v>1.05542087881766</v>
      </c>
      <c r="T674" s="1" t="n">
        <v>0.61</v>
      </c>
      <c r="U674" s="1" t="s">
        <v>205</v>
      </c>
      <c r="V674" s="1" t="s">
        <v>416</v>
      </c>
      <c r="W674" s="1" t="s">
        <v>693</v>
      </c>
      <c r="X674" s="0"/>
      <c r="Y674" s="0"/>
      <c r="Z674" s="0"/>
      <c r="AMJ674" s="0"/>
    </row>
    <row r="675" s="23" customFormat="true" ht="13.8" hidden="false" customHeight="false" outlineLevel="0" collapsed="false">
      <c r="A675" s="1" t="s">
        <v>91</v>
      </c>
      <c r="B675" s="12" t="n">
        <v>43459</v>
      </c>
      <c r="C675" s="1" t="s">
        <v>19</v>
      </c>
      <c r="D675" s="1" t="s">
        <v>19</v>
      </c>
      <c r="E675" s="1" t="s">
        <v>19</v>
      </c>
      <c r="F675" s="1" t="s">
        <v>203</v>
      </c>
      <c r="G675" s="1" t="s">
        <v>218</v>
      </c>
      <c r="H675" s="1" t="n">
        <v>2</v>
      </c>
      <c r="I675" s="1" t="n">
        <v>1</v>
      </c>
      <c r="J675" s="1" t="s">
        <v>347</v>
      </c>
      <c r="K675" s="1" t="n">
        <v>0</v>
      </c>
      <c r="L675" s="1" t="n">
        <v>15</v>
      </c>
      <c r="M675" s="1" t="n">
        <v>10</v>
      </c>
      <c r="N675" s="1" t="n">
        <v>15</v>
      </c>
      <c r="O675" s="1" t="n">
        <v>300</v>
      </c>
      <c r="P675" s="1" t="n">
        <v>300</v>
      </c>
      <c r="Q675" s="1" t="n">
        <v>300</v>
      </c>
      <c r="R675" s="1" t="n">
        <f aca="false">AVERAGE(O675:Q675)</f>
        <v>300</v>
      </c>
      <c r="S675" s="30" t="n">
        <v>0.552754324668909</v>
      </c>
      <c r="T675" s="1" t="n">
        <v>1.76</v>
      </c>
      <c r="U675" s="1" t="s">
        <v>205</v>
      </c>
      <c r="V675" s="1" t="s">
        <v>416</v>
      </c>
      <c r="W675" s="1" t="s">
        <v>694</v>
      </c>
      <c r="X675" s="0"/>
      <c r="Y675" s="0"/>
      <c r="Z675" s="0"/>
      <c r="AMJ675" s="0"/>
    </row>
    <row r="676" s="23" customFormat="true" ht="13.8" hidden="false" customHeight="false" outlineLevel="0" collapsed="false">
      <c r="A676" s="1" t="s">
        <v>91</v>
      </c>
      <c r="B676" s="12" t="n">
        <v>43459</v>
      </c>
      <c r="C676" s="1" t="s">
        <v>19</v>
      </c>
      <c r="D676" s="1" t="s">
        <v>19</v>
      </c>
      <c r="E676" s="1" t="s">
        <v>19</v>
      </c>
      <c r="F676" s="1" t="s">
        <v>203</v>
      </c>
      <c r="G676" s="1" t="s">
        <v>218</v>
      </c>
      <c r="H676" s="1" t="n">
        <v>2</v>
      </c>
      <c r="I676" s="1" t="n">
        <v>2</v>
      </c>
      <c r="J676" s="1" t="s">
        <v>348</v>
      </c>
      <c r="K676" s="1" t="n">
        <v>15</v>
      </c>
      <c r="L676" s="1" t="n">
        <v>30</v>
      </c>
      <c r="M676" s="1" t="n">
        <v>20</v>
      </c>
      <c r="N676" s="1" t="n">
        <v>25</v>
      </c>
      <c r="O676" s="1" t="n">
        <v>300</v>
      </c>
      <c r="P676" s="1" t="n">
        <v>300</v>
      </c>
      <c r="Q676" s="1" t="n">
        <v>300</v>
      </c>
      <c r="R676" s="1" t="n">
        <f aca="false">AVERAGE(O676:Q676)</f>
        <v>300</v>
      </c>
      <c r="S676" s="30" t="n">
        <v>0.632831621655971</v>
      </c>
      <c r="T676" s="1" t="n">
        <v>1.49</v>
      </c>
      <c r="U676" s="1" t="s">
        <v>205</v>
      </c>
      <c r="V676" s="1" t="s">
        <v>416</v>
      </c>
      <c r="W676" s="1" t="s">
        <v>691</v>
      </c>
      <c r="X676" s="0"/>
      <c r="Y676" s="0"/>
      <c r="Z676" s="0"/>
      <c r="AMJ676" s="0"/>
    </row>
    <row r="677" s="23" customFormat="true" ht="13.8" hidden="false" customHeight="false" outlineLevel="0" collapsed="false">
      <c r="A677" s="1" t="s">
        <v>91</v>
      </c>
      <c r="B677" s="12" t="n">
        <v>43459</v>
      </c>
      <c r="C677" s="1" t="s">
        <v>19</v>
      </c>
      <c r="D677" s="1" t="s">
        <v>19</v>
      </c>
      <c r="E677" s="1" t="s">
        <v>19</v>
      </c>
      <c r="F677" s="1" t="s">
        <v>203</v>
      </c>
      <c r="G677" s="1" t="s">
        <v>218</v>
      </c>
      <c r="H677" s="1" t="n">
        <v>2</v>
      </c>
      <c r="I677" s="1" t="n">
        <v>3</v>
      </c>
      <c r="J677" s="1" t="s">
        <v>349</v>
      </c>
      <c r="K677" s="1" t="n">
        <v>30</v>
      </c>
      <c r="L677" s="1" t="n">
        <v>50</v>
      </c>
      <c r="M677" s="1" t="n">
        <v>40</v>
      </c>
      <c r="N677" s="1" t="n">
        <v>45</v>
      </c>
      <c r="O677" s="1" t="n">
        <v>300</v>
      </c>
      <c r="P677" s="1" t="n">
        <v>300</v>
      </c>
      <c r="Q677" s="1" t="n">
        <v>300</v>
      </c>
      <c r="R677" s="1" t="n">
        <f aca="false">AVERAGE(O677:Q677)</f>
        <v>300</v>
      </c>
      <c r="S677" s="30" t="n">
        <v>0.671239260815337</v>
      </c>
      <c r="T677" s="1" t="n">
        <v>1.11</v>
      </c>
      <c r="U677" s="1" t="s">
        <v>205</v>
      </c>
      <c r="V677" s="1" t="s">
        <v>416</v>
      </c>
      <c r="W677" s="1" t="s">
        <v>691</v>
      </c>
      <c r="X677" s="0"/>
      <c r="Y677" s="0"/>
      <c r="Z677" s="0"/>
      <c r="AMJ677" s="0"/>
    </row>
    <row r="678" s="23" customFormat="true" ht="13.8" hidden="false" customHeight="false" outlineLevel="0" collapsed="false">
      <c r="A678" s="1" t="s">
        <v>91</v>
      </c>
      <c r="B678" s="12" t="n">
        <v>43459</v>
      </c>
      <c r="C678" s="1" t="s">
        <v>19</v>
      </c>
      <c r="D678" s="1" t="s">
        <v>19</v>
      </c>
      <c r="E678" s="1" t="s">
        <v>19</v>
      </c>
      <c r="F678" s="1" t="s">
        <v>203</v>
      </c>
      <c r="G678" s="1" t="s">
        <v>218</v>
      </c>
      <c r="H678" s="1" t="n">
        <v>2</v>
      </c>
      <c r="I678" s="1" t="n">
        <v>4</v>
      </c>
      <c r="J678" s="1" t="s">
        <v>366</v>
      </c>
      <c r="K678" s="1" t="n">
        <v>50</v>
      </c>
      <c r="L678" s="1" t="n">
        <v>95</v>
      </c>
      <c r="M678" s="1" t="n">
        <v>57</v>
      </c>
      <c r="N678" s="1" t="n">
        <v>62</v>
      </c>
      <c r="O678" s="1" t="n">
        <v>300</v>
      </c>
      <c r="P678" s="1" t="n">
        <v>300</v>
      </c>
      <c r="Q678" s="1" t="n">
        <v>300</v>
      </c>
      <c r="R678" s="1" t="n">
        <f aca="false">AVERAGE(O678:Q678)</f>
        <v>300</v>
      </c>
      <c r="S678" s="30" t="n">
        <v>0.663452506574808</v>
      </c>
      <c r="T678" s="1" t="n">
        <v>0.91</v>
      </c>
      <c r="U678" s="1" t="s">
        <v>205</v>
      </c>
      <c r="V678" s="1" t="s">
        <v>416</v>
      </c>
      <c r="W678" s="1" t="s">
        <v>691</v>
      </c>
      <c r="X678" s="0"/>
      <c r="Y678" s="0"/>
      <c r="Z678" s="0"/>
      <c r="AMJ678" s="0"/>
    </row>
    <row r="679" s="23" customFormat="true" ht="13.8" hidden="false" customHeight="false" outlineLevel="0" collapsed="false">
      <c r="A679" s="1" t="s">
        <v>91</v>
      </c>
      <c r="B679" s="12" t="n">
        <v>43459</v>
      </c>
      <c r="C679" s="1" t="s">
        <v>19</v>
      </c>
      <c r="D679" s="1" t="s">
        <v>19</v>
      </c>
      <c r="E679" s="1" t="s">
        <v>19</v>
      </c>
      <c r="F679" s="1" t="s">
        <v>203</v>
      </c>
      <c r="G679" s="1" t="s">
        <v>218</v>
      </c>
      <c r="H679" s="1" t="n">
        <v>2</v>
      </c>
      <c r="I679" s="1" t="n">
        <v>5</v>
      </c>
      <c r="J679" s="1" t="s">
        <v>695</v>
      </c>
      <c r="K679" s="1" t="n">
        <v>95</v>
      </c>
      <c r="L679" s="1" t="n">
        <v>195</v>
      </c>
      <c r="M679" s="1" t="n">
        <v>160</v>
      </c>
      <c r="N679" s="1" t="n">
        <v>165</v>
      </c>
      <c r="O679" s="1" t="n">
        <v>300</v>
      </c>
      <c r="P679" s="1" t="n">
        <v>300</v>
      </c>
      <c r="Q679" s="1" t="n">
        <v>300</v>
      </c>
      <c r="R679" s="1" t="n">
        <f aca="false">AVERAGE(O679:Q679)</f>
        <v>300</v>
      </c>
      <c r="S679" s="30" t="n">
        <v>1.09172398980391</v>
      </c>
      <c r="T679" s="1" t="n">
        <v>0.56</v>
      </c>
      <c r="U679" s="1" t="s">
        <v>205</v>
      </c>
      <c r="V679" s="1" t="s">
        <v>416</v>
      </c>
      <c r="W679" s="1" t="s">
        <v>696</v>
      </c>
      <c r="X679" s="0"/>
      <c r="Y679" s="0"/>
      <c r="Z679" s="0"/>
      <c r="AMJ679" s="0"/>
    </row>
    <row r="680" s="23" customFormat="true" ht="13.8" hidden="false" customHeight="false" outlineLevel="0" collapsed="false">
      <c r="A680" s="1" t="s">
        <v>91</v>
      </c>
      <c r="B680" s="12" t="n">
        <v>43459</v>
      </c>
      <c r="C680" s="1" t="s">
        <v>19</v>
      </c>
      <c r="D680" s="1" t="s">
        <v>19</v>
      </c>
      <c r="E680" s="1" t="s">
        <v>19</v>
      </c>
      <c r="F680" s="1" t="s">
        <v>203</v>
      </c>
      <c r="G680" s="1" t="s">
        <v>218</v>
      </c>
      <c r="H680" s="1" t="n">
        <v>3</v>
      </c>
      <c r="I680" s="1" t="n">
        <v>1</v>
      </c>
      <c r="J680" s="1" t="s">
        <v>347</v>
      </c>
      <c r="K680" s="1" t="n">
        <v>0</v>
      </c>
      <c r="L680" s="1" t="n">
        <v>15</v>
      </c>
      <c r="M680" s="1" t="n">
        <v>10</v>
      </c>
      <c r="N680" s="1" t="n">
        <v>15</v>
      </c>
      <c r="O680" s="1" t="n">
        <v>300</v>
      </c>
      <c r="P680" s="1" t="n">
        <v>300</v>
      </c>
      <c r="Q680" s="1" t="n">
        <v>300</v>
      </c>
      <c r="R680" s="1" t="n">
        <f aca="false">AVERAGE(O680:Q680)</f>
        <v>300</v>
      </c>
      <c r="S680" s="30" t="n">
        <v>0.46583731111922</v>
      </c>
      <c r="T680" s="1" t="n">
        <v>1.88</v>
      </c>
      <c r="U680" s="1" t="s">
        <v>205</v>
      </c>
      <c r="V680" s="1" t="s">
        <v>416</v>
      </c>
      <c r="W680" s="1" t="s">
        <v>670</v>
      </c>
      <c r="X680" s="0"/>
      <c r="Y680" s="0"/>
      <c r="Z680" s="0"/>
      <c r="AMJ680" s="0"/>
    </row>
    <row r="681" s="23" customFormat="true" ht="13.8" hidden="false" customHeight="false" outlineLevel="0" collapsed="false">
      <c r="A681" s="1" t="s">
        <v>91</v>
      </c>
      <c r="B681" s="12" t="n">
        <v>43459</v>
      </c>
      <c r="C681" s="1" t="s">
        <v>19</v>
      </c>
      <c r="D681" s="1" t="s">
        <v>19</v>
      </c>
      <c r="E681" s="1" t="s">
        <v>19</v>
      </c>
      <c r="F681" s="1" t="s">
        <v>203</v>
      </c>
      <c r="G681" s="1" t="s">
        <v>218</v>
      </c>
      <c r="H681" s="1" t="n">
        <v>3</v>
      </c>
      <c r="I681" s="1" t="n">
        <v>2</v>
      </c>
      <c r="J681" s="1" t="s">
        <v>348</v>
      </c>
      <c r="K681" s="1" t="n">
        <v>15</v>
      </c>
      <c r="L681" s="1" t="n">
        <v>30</v>
      </c>
      <c r="M681" s="1" t="n">
        <v>20</v>
      </c>
      <c r="N681" s="1" t="n">
        <v>25</v>
      </c>
      <c r="O681" s="1" t="n">
        <v>300</v>
      </c>
      <c r="P681" s="1" t="n">
        <v>300</v>
      </c>
      <c r="Q681" s="1" t="n">
        <v>300</v>
      </c>
      <c r="R681" s="1" t="n">
        <f aca="false">AVERAGE(O681:Q681)</f>
        <v>300</v>
      </c>
      <c r="S681" s="30" t="n">
        <v>0.636093640324302</v>
      </c>
      <c r="T681" s="1" t="n">
        <v>2.76</v>
      </c>
      <c r="U681" s="1" t="s">
        <v>205</v>
      </c>
      <c r="V681" s="1" t="s">
        <v>416</v>
      </c>
      <c r="W681" s="1" t="s">
        <v>691</v>
      </c>
      <c r="X681" s="0"/>
      <c r="Y681" s="0"/>
      <c r="Z681" s="0"/>
      <c r="AMJ681" s="0"/>
    </row>
    <row r="682" s="23" customFormat="true" ht="13.8" hidden="false" customHeight="false" outlineLevel="0" collapsed="false">
      <c r="A682" s="1" t="s">
        <v>91</v>
      </c>
      <c r="B682" s="12" t="n">
        <v>43459</v>
      </c>
      <c r="C682" s="1" t="s">
        <v>19</v>
      </c>
      <c r="D682" s="1" t="s">
        <v>19</v>
      </c>
      <c r="E682" s="1" t="s">
        <v>19</v>
      </c>
      <c r="F682" s="1" t="s">
        <v>203</v>
      </c>
      <c r="G682" s="1" t="s">
        <v>218</v>
      </c>
      <c r="H682" s="1" t="n">
        <v>3</v>
      </c>
      <c r="I682" s="1" t="n">
        <v>3</v>
      </c>
      <c r="J682" s="1" t="s">
        <v>349</v>
      </c>
      <c r="K682" s="1" t="n">
        <v>30</v>
      </c>
      <c r="L682" s="1" t="n">
        <v>50</v>
      </c>
      <c r="M682" s="1" t="n">
        <v>37</v>
      </c>
      <c r="N682" s="1" t="n">
        <v>42</v>
      </c>
      <c r="O682" s="1" t="n">
        <v>300</v>
      </c>
      <c r="P682" s="1" t="n">
        <v>300</v>
      </c>
      <c r="Q682" s="1" t="n">
        <v>300</v>
      </c>
      <c r="R682" s="1" t="n">
        <f aca="false">AVERAGE(O682:Q682)</f>
        <v>300</v>
      </c>
      <c r="S682" s="30" t="n">
        <v>0.766995292692116</v>
      </c>
      <c r="T682" s="1" t="n">
        <v>1.12</v>
      </c>
      <c r="U682" s="1" t="s">
        <v>205</v>
      </c>
      <c r="V682" s="1" t="s">
        <v>416</v>
      </c>
      <c r="W682" s="1" t="s">
        <v>697</v>
      </c>
      <c r="X682" s="0"/>
      <c r="Y682" s="0"/>
      <c r="Z682" s="0"/>
      <c r="AMJ682" s="0"/>
    </row>
    <row r="683" s="23" customFormat="true" ht="13.8" hidden="false" customHeight="false" outlineLevel="0" collapsed="false">
      <c r="A683" s="1" t="s">
        <v>91</v>
      </c>
      <c r="B683" s="12" t="n">
        <v>43459</v>
      </c>
      <c r="C683" s="1" t="s">
        <v>19</v>
      </c>
      <c r="D683" s="1" t="s">
        <v>19</v>
      </c>
      <c r="E683" s="1" t="s">
        <v>19</v>
      </c>
      <c r="F683" s="1" t="s">
        <v>203</v>
      </c>
      <c r="G683" s="1" t="s">
        <v>218</v>
      </c>
      <c r="H683" s="1" t="n">
        <v>3</v>
      </c>
      <c r="I683" s="1" t="n">
        <v>4</v>
      </c>
      <c r="J683" s="1" t="s">
        <v>398</v>
      </c>
      <c r="K683" s="1" t="n">
        <v>67</v>
      </c>
      <c r="L683" s="1" t="n">
        <v>72</v>
      </c>
      <c r="M683" s="1" t="n">
        <v>67</v>
      </c>
      <c r="N683" s="1" t="n">
        <v>72</v>
      </c>
      <c r="O683" s="1" t="n">
        <v>300</v>
      </c>
      <c r="P683" s="1" t="n">
        <v>300</v>
      </c>
      <c r="Q683" s="1" t="n">
        <v>300</v>
      </c>
      <c r="R683" s="1" t="n">
        <f aca="false">AVERAGE(O683:Q683)</f>
        <v>300</v>
      </c>
      <c r="S683" s="30" t="n">
        <v>0.754999482105355</v>
      </c>
      <c r="T683" s="1" t="n">
        <v>1.04</v>
      </c>
      <c r="U683" s="1" t="s">
        <v>205</v>
      </c>
      <c r="V683" s="1" t="s">
        <v>416</v>
      </c>
      <c r="W683" s="1" t="s">
        <v>698</v>
      </c>
      <c r="X683" s="0"/>
      <c r="Y683" s="0"/>
      <c r="Z683" s="0"/>
      <c r="AMJ683" s="0"/>
    </row>
    <row r="684" s="23" customFormat="true" ht="13.8" hidden="false" customHeight="false" outlineLevel="0" collapsed="false">
      <c r="A684" s="1" t="s">
        <v>91</v>
      </c>
      <c r="B684" s="12" t="n">
        <v>43459</v>
      </c>
      <c r="C684" s="1" t="s">
        <v>19</v>
      </c>
      <c r="D684" s="1" t="s">
        <v>19</v>
      </c>
      <c r="E684" s="1" t="s">
        <v>19</v>
      </c>
      <c r="F684" s="1" t="s">
        <v>203</v>
      </c>
      <c r="G684" s="1" t="s">
        <v>218</v>
      </c>
      <c r="H684" s="1" t="n">
        <v>3</v>
      </c>
      <c r="I684" s="1" t="n">
        <v>5</v>
      </c>
      <c r="J684" s="1" t="s">
        <v>699</v>
      </c>
      <c r="K684" s="1" t="n">
        <v>150</v>
      </c>
      <c r="L684" s="1" t="n">
        <v>155</v>
      </c>
      <c r="M684" s="1" t="n">
        <v>150</v>
      </c>
      <c r="N684" s="1" t="n">
        <v>155</v>
      </c>
      <c r="O684" s="1" t="n">
        <v>300</v>
      </c>
      <c r="P684" s="1" t="n">
        <v>300</v>
      </c>
      <c r="Q684" s="1" t="n">
        <v>300</v>
      </c>
      <c r="R684" s="1" t="n">
        <f aca="false">AVERAGE(O684:Q684)</f>
        <v>300</v>
      </c>
      <c r="S684" s="30" t="n">
        <v>0.97376518570076</v>
      </c>
      <c r="T684" s="1" t="n">
        <v>0.77</v>
      </c>
      <c r="U684" s="1" t="s">
        <v>205</v>
      </c>
      <c r="V684" s="1" t="s">
        <v>416</v>
      </c>
      <c r="W684" s="1" t="s">
        <v>693</v>
      </c>
      <c r="X684" s="0"/>
      <c r="Y684" s="0"/>
      <c r="Z684" s="0"/>
      <c r="AMJ684" s="0"/>
    </row>
    <row r="685" s="23" customFormat="true" ht="13.8" hidden="false" customHeight="false" outlineLevel="0" collapsed="false">
      <c r="A685" s="1" t="s">
        <v>91</v>
      </c>
      <c r="B685" s="12" t="n">
        <v>43460</v>
      </c>
      <c r="C685" s="1" t="s">
        <v>19</v>
      </c>
      <c r="D685" s="1" t="s">
        <v>19</v>
      </c>
      <c r="E685" s="1" t="s">
        <v>19</v>
      </c>
      <c r="F685" s="1" t="s">
        <v>203</v>
      </c>
      <c r="G685" s="1" t="s">
        <v>221</v>
      </c>
      <c r="H685" s="1" t="n">
        <v>1</v>
      </c>
      <c r="I685" s="1" t="n">
        <v>1</v>
      </c>
      <c r="J685" s="1" t="s">
        <v>347</v>
      </c>
      <c r="K685" s="1" t="n">
        <v>0</v>
      </c>
      <c r="L685" s="1" t="n">
        <v>15</v>
      </c>
      <c r="M685" s="1" t="n">
        <v>5</v>
      </c>
      <c r="N685" s="1" t="n">
        <v>10</v>
      </c>
      <c r="O685" s="1" t="n">
        <v>300</v>
      </c>
      <c r="P685" s="1" t="n">
        <v>300</v>
      </c>
      <c r="Q685" s="1" t="n">
        <v>300</v>
      </c>
      <c r="R685" s="1" t="n">
        <f aca="false">AVERAGE(O685:Q685)</f>
        <v>300</v>
      </c>
      <c r="S685" s="30" t="n">
        <v>0.240231890961188</v>
      </c>
      <c r="T685" s="1" t="n">
        <v>7.37</v>
      </c>
      <c r="U685" s="1" t="s">
        <v>205</v>
      </c>
      <c r="V685" s="1" t="s">
        <v>416</v>
      </c>
      <c r="W685" s="1" t="s">
        <v>670</v>
      </c>
      <c r="X685" s="0"/>
      <c r="Y685" s="0"/>
      <c r="Z685" s="0"/>
      <c r="AMJ685" s="0"/>
    </row>
    <row r="686" s="23" customFormat="true" ht="13.8" hidden="false" customHeight="false" outlineLevel="0" collapsed="false">
      <c r="A686" s="1" t="s">
        <v>91</v>
      </c>
      <c r="B686" s="12" t="n">
        <v>43460</v>
      </c>
      <c r="C686" s="1" t="s">
        <v>19</v>
      </c>
      <c r="D686" s="1" t="s">
        <v>19</v>
      </c>
      <c r="E686" s="1" t="s">
        <v>19</v>
      </c>
      <c r="F686" s="1" t="s">
        <v>203</v>
      </c>
      <c r="G686" s="1" t="s">
        <v>221</v>
      </c>
      <c r="H686" s="1" t="n">
        <v>1</v>
      </c>
      <c r="I686" s="1" t="n">
        <v>2</v>
      </c>
      <c r="J686" s="1" t="s">
        <v>348</v>
      </c>
      <c r="K686" s="1" t="n">
        <v>15</v>
      </c>
      <c r="L686" s="1" t="n">
        <v>30</v>
      </c>
      <c r="M686" s="1" t="n">
        <v>25</v>
      </c>
      <c r="N686" s="1" t="n">
        <v>30</v>
      </c>
      <c r="O686" s="1" t="n">
        <v>300</v>
      </c>
      <c r="P686" s="1" t="n">
        <v>300</v>
      </c>
      <c r="Q686" s="1" t="n">
        <v>300</v>
      </c>
      <c r="R686" s="1" t="n">
        <f aca="false">AVERAGE(O686:Q686)</f>
        <v>300</v>
      </c>
      <c r="S686" s="30" t="n">
        <v>0.426166955055984</v>
      </c>
      <c r="T686" s="1" t="n">
        <v>6.21</v>
      </c>
      <c r="U686" s="1" t="s">
        <v>205</v>
      </c>
      <c r="V686" s="1" t="s">
        <v>700</v>
      </c>
      <c r="W686" s="1" t="s">
        <v>701</v>
      </c>
      <c r="X686" s="0"/>
      <c r="Y686" s="0"/>
      <c r="Z686" s="0"/>
      <c r="AMJ686" s="0"/>
    </row>
    <row r="687" s="23" customFormat="true" ht="13.8" hidden="false" customHeight="false" outlineLevel="0" collapsed="false">
      <c r="A687" s="1" t="s">
        <v>91</v>
      </c>
      <c r="B687" s="12" t="n">
        <v>43460</v>
      </c>
      <c r="C687" s="1" t="s">
        <v>19</v>
      </c>
      <c r="D687" s="1" t="s">
        <v>19</v>
      </c>
      <c r="E687" s="1" t="s">
        <v>19</v>
      </c>
      <c r="F687" s="1" t="s">
        <v>203</v>
      </c>
      <c r="G687" s="1" t="s">
        <v>221</v>
      </c>
      <c r="H687" s="1" t="n">
        <v>1</v>
      </c>
      <c r="I687" s="1" t="n">
        <v>3</v>
      </c>
      <c r="J687" s="1" t="s">
        <v>349</v>
      </c>
      <c r="K687" s="1" t="n">
        <v>30</v>
      </c>
      <c r="L687" s="1" t="n">
        <v>50</v>
      </c>
      <c r="M687" s="1" t="n">
        <v>35</v>
      </c>
      <c r="N687" s="1" t="n">
        <v>40</v>
      </c>
      <c r="O687" s="1" t="n">
        <v>300</v>
      </c>
      <c r="P687" s="1" t="n">
        <v>300</v>
      </c>
      <c r="Q687" s="1" t="n">
        <v>300</v>
      </c>
      <c r="R687" s="1" t="n">
        <f aca="false">AVERAGE(O687:Q687)</f>
        <v>300</v>
      </c>
      <c r="S687" s="30" t="n">
        <v>0.426798313507919</v>
      </c>
      <c r="T687" s="1" t="n">
        <v>4.78</v>
      </c>
      <c r="U687" s="1" t="s">
        <v>205</v>
      </c>
      <c r="V687" s="1" t="s">
        <v>416</v>
      </c>
      <c r="W687" s="1" t="s">
        <v>701</v>
      </c>
      <c r="X687" s="0"/>
      <c r="Y687" s="0"/>
      <c r="Z687" s="0"/>
      <c r="AMJ687" s="0"/>
    </row>
    <row r="688" s="23" customFormat="true" ht="13.8" hidden="false" customHeight="false" outlineLevel="0" collapsed="false">
      <c r="A688" s="1" t="s">
        <v>91</v>
      </c>
      <c r="B688" s="12" t="n">
        <v>43460</v>
      </c>
      <c r="C688" s="1" t="s">
        <v>19</v>
      </c>
      <c r="D688" s="1" t="s">
        <v>19</v>
      </c>
      <c r="E688" s="1" t="s">
        <v>19</v>
      </c>
      <c r="F688" s="1" t="s">
        <v>203</v>
      </c>
      <c r="G688" s="1" t="s">
        <v>221</v>
      </c>
      <c r="H688" s="1" t="n">
        <v>1</v>
      </c>
      <c r="I688" s="1" t="n">
        <v>4</v>
      </c>
      <c r="J688" s="1" t="s">
        <v>375</v>
      </c>
      <c r="K688" s="1" t="n">
        <v>50</v>
      </c>
      <c r="L688" s="1" t="n">
        <v>80</v>
      </c>
      <c r="M688" s="1" t="n">
        <v>65</v>
      </c>
      <c r="N688" s="1" t="n">
        <v>70</v>
      </c>
      <c r="O688" s="1" t="n">
        <v>300</v>
      </c>
      <c r="P688" s="1" t="n">
        <v>300</v>
      </c>
      <c r="Q688" s="1" t="n">
        <v>300</v>
      </c>
      <c r="R688" s="1" t="n">
        <f aca="false">AVERAGE(O688:Q688)</f>
        <v>300</v>
      </c>
      <c r="S688" s="30" t="n">
        <v>0.474465876628996</v>
      </c>
      <c r="T688" s="1" t="n">
        <v>2.27</v>
      </c>
      <c r="U688" s="1" t="s">
        <v>205</v>
      </c>
      <c r="V688" s="1" t="s">
        <v>416</v>
      </c>
      <c r="W688" s="1" t="s">
        <v>702</v>
      </c>
      <c r="X688" s="0"/>
      <c r="Y688" s="0"/>
      <c r="Z688" s="0"/>
      <c r="AMJ688" s="0"/>
    </row>
    <row r="689" s="23" customFormat="true" ht="13.8" hidden="false" customHeight="false" outlineLevel="0" collapsed="false">
      <c r="A689" s="1" t="s">
        <v>91</v>
      </c>
      <c r="B689" s="12" t="n">
        <v>43460</v>
      </c>
      <c r="C689" s="1" t="s">
        <v>19</v>
      </c>
      <c r="D689" s="1" t="s">
        <v>19</v>
      </c>
      <c r="E689" s="1" t="s">
        <v>19</v>
      </c>
      <c r="F689" s="1" t="s">
        <v>203</v>
      </c>
      <c r="G689" s="1" t="s">
        <v>221</v>
      </c>
      <c r="H689" s="1" t="n">
        <v>1</v>
      </c>
      <c r="I689" s="1" t="n">
        <v>5</v>
      </c>
      <c r="J689" s="1" t="s">
        <v>703</v>
      </c>
      <c r="K689" s="1" t="n">
        <v>80</v>
      </c>
      <c r="L689" s="1" t="n">
        <v>192</v>
      </c>
      <c r="M689" s="1" t="n">
        <v>135</v>
      </c>
      <c r="N689" s="1" t="n">
        <v>140</v>
      </c>
      <c r="O689" s="1" t="n">
        <v>300</v>
      </c>
      <c r="P689" s="1" t="n">
        <v>300</v>
      </c>
      <c r="Q689" s="1" t="n">
        <v>300</v>
      </c>
      <c r="R689" s="1" t="n">
        <f aca="false">AVERAGE(O689:Q689)</f>
        <v>300</v>
      </c>
      <c r="S689" s="30" t="n">
        <v>0.848019627357081</v>
      </c>
      <c r="T689" s="1" t="n">
        <v>0.7</v>
      </c>
      <c r="U689" s="1" t="s">
        <v>205</v>
      </c>
      <c r="V689" s="1" t="s">
        <v>416</v>
      </c>
      <c r="W689" s="1" t="s">
        <v>702</v>
      </c>
      <c r="X689" s="0"/>
      <c r="Y689" s="0"/>
      <c r="Z689" s="0"/>
      <c r="AMJ689" s="0"/>
    </row>
    <row r="690" s="23" customFormat="true" ht="13.8" hidden="false" customHeight="false" outlineLevel="0" collapsed="false">
      <c r="A690" s="1" t="s">
        <v>91</v>
      </c>
      <c r="B690" s="12" t="n">
        <v>43460</v>
      </c>
      <c r="C690" s="1" t="s">
        <v>19</v>
      </c>
      <c r="D690" s="1" t="s">
        <v>19</v>
      </c>
      <c r="E690" s="1" t="s">
        <v>19</v>
      </c>
      <c r="F690" s="1" t="s">
        <v>203</v>
      </c>
      <c r="G690" s="1" t="s">
        <v>221</v>
      </c>
      <c r="H690" s="1" t="n">
        <v>3</v>
      </c>
      <c r="I690" s="1" t="n">
        <v>1</v>
      </c>
      <c r="J690" s="1" t="s">
        <v>347</v>
      </c>
      <c r="K690" s="1" t="n">
        <v>0</v>
      </c>
      <c r="L690" s="1" t="n">
        <v>15</v>
      </c>
      <c r="M690" s="1" t="n">
        <v>5</v>
      </c>
      <c r="N690" s="1" t="n">
        <v>10</v>
      </c>
      <c r="O690" s="1" t="n">
        <v>300</v>
      </c>
      <c r="P690" s="1" t="n">
        <v>300</v>
      </c>
      <c r="Q690" s="1" t="n">
        <v>300</v>
      </c>
      <c r="R690" s="1" t="n">
        <f aca="false">AVERAGE(O690:Q690)</f>
        <v>300</v>
      </c>
      <c r="S690" s="30" t="n">
        <v>0.168783159483901</v>
      </c>
      <c r="T690" s="1" t="n">
        <v>6.62</v>
      </c>
      <c r="U690" s="1" t="s">
        <v>205</v>
      </c>
      <c r="V690" s="1" t="s">
        <v>416</v>
      </c>
      <c r="W690" s="1" t="s">
        <v>670</v>
      </c>
      <c r="X690" s="0"/>
      <c r="Y690" s="0"/>
      <c r="Z690" s="0"/>
      <c r="AMJ690" s="0"/>
    </row>
    <row r="691" s="23" customFormat="true" ht="13.8" hidden="false" customHeight="false" outlineLevel="0" collapsed="false">
      <c r="A691" s="1" t="s">
        <v>91</v>
      </c>
      <c r="B691" s="12" t="n">
        <v>43460</v>
      </c>
      <c r="C691" s="1" t="s">
        <v>19</v>
      </c>
      <c r="D691" s="1" t="s">
        <v>19</v>
      </c>
      <c r="E691" s="1" t="s">
        <v>19</v>
      </c>
      <c r="F691" s="1" t="s">
        <v>203</v>
      </c>
      <c r="G691" s="1" t="s">
        <v>221</v>
      </c>
      <c r="H691" s="1" t="n">
        <v>3</v>
      </c>
      <c r="I691" s="1" t="n">
        <v>2</v>
      </c>
      <c r="J691" s="1" t="s">
        <v>348</v>
      </c>
      <c r="K691" s="1" t="n">
        <v>15</v>
      </c>
      <c r="L691" s="1" t="n">
        <v>30</v>
      </c>
      <c r="M691" s="1" t="n">
        <v>25</v>
      </c>
      <c r="N691" s="1" t="n">
        <v>30</v>
      </c>
      <c r="O691" s="1" t="n">
        <v>300</v>
      </c>
      <c r="P691" s="1" t="n">
        <v>300</v>
      </c>
      <c r="Q691" s="1" t="n">
        <v>300</v>
      </c>
      <c r="R691" s="1" t="n">
        <f aca="false">AVERAGE(O691:Q691)</f>
        <v>300</v>
      </c>
      <c r="S691" s="30" t="n">
        <v>0.446580878335209</v>
      </c>
      <c r="T691" s="1" t="n">
        <v>5.06</v>
      </c>
      <c r="U691" s="1" t="s">
        <v>205</v>
      </c>
      <c r="V691" s="1" t="s">
        <v>550</v>
      </c>
      <c r="W691" s="1" t="s">
        <v>439</v>
      </c>
      <c r="X691" s="0"/>
      <c r="Y691" s="0"/>
      <c r="Z691" s="0"/>
      <c r="AMJ691" s="0"/>
    </row>
    <row r="692" s="23" customFormat="true" ht="13.8" hidden="false" customHeight="false" outlineLevel="0" collapsed="false">
      <c r="A692" s="1" t="s">
        <v>91</v>
      </c>
      <c r="B692" s="12" t="n">
        <v>43460</v>
      </c>
      <c r="C692" s="1" t="s">
        <v>19</v>
      </c>
      <c r="D692" s="1" t="s">
        <v>19</v>
      </c>
      <c r="E692" s="1" t="s">
        <v>19</v>
      </c>
      <c r="F692" s="1" t="s">
        <v>203</v>
      </c>
      <c r="G692" s="1" t="s">
        <v>221</v>
      </c>
      <c r="H692" s="1" t="n">
        <v>3</v>
      </c>
      <c r="I692" s="1" t="n">
        <v>3</v>
      </c>
      <c r="J692" s="1" t="s">
        <v>349</v>
      </c>
      <c r="K692" s="1" t="n">
        <v>30</v>
      </c>
      <c r="L692" s="1" t="n">
        <v>50</v>
      </c>
      <c r="M692" s="1" t="n">
        <v>45</v>
      </c>
      <c r="N692" s="1" t="n">
        <v>50</v>
      </c>
      <c r="O692" s="1" t="n">
        <v>300</v>
      </c>
      <c r="P692" s="1" t="n">
        <v>300</v>
      </c>
      <c r="Q692" s="1" t="n">
        <v>300</v>
      </c>
      <c r="R692" s="1" t="n">
        <f aca="false">AVERAGE(O692:Q692)</f>
        <v>300</v>
      </c>
      <c r="S692" s="30" t="n">
        <v>0.622519433607704</v>
      </c>
      <c r="T692" s="1" t="n">
        <v>3.08</v>
      </c>
      <c r="U692" s="1" t="s">
        <v>205</v>
      </c>
      <c r="V692" s="1" t="s">
        <v>477</v>
      </c>
      <c r="W692" s="1" t="s">
        <v>439</v>
      </c>
      <c r="X692" s="0"/>
      <c r="Y692" s="0"/>
      <c r="Z692" s="0"/>
      <c r="AMJ692" s="0"/>
    </row>
    <row r="693" s="23" customFormat="true" ht="13.8" hidden="false" customHeight="false" outlineLevel="0" collapsed="false">
      <c r="A693" s="1" t="s">
        <v>91</v>
      </c>
      <c r="B693" s="12" t="n">
        <v>43460</v>
      </c>
      <c r="C693" s="1" t="s">
        <v>19</v>
      </c>
      <c r="D693" s="1" t="s">
        <v>19</v>
      </c>
      <c r="E693" s="1" t="s">
        <v>19</v>
      </c>
      <c r="F693" s="1" t="s">
        <v>203</v>
      </c>
      <c r="G693" s="1" t="s">
        <v>221</v>
      </c>
      <c r="H693" s="1" t="n">
        <v>3</v>
      </c>
      <c r="I693" s="1" t="n">
        <v>4</v>
      </c>
      <c r="J693" s="1" t="s">
        <v>520</v>
      </c>
      <c r="K693" s="1" t="n">
        <v>50</v>
      </c>
      <c r="L693" s="1" t="n">
        <v>78</v>
      </c>
      <c r="M693" s="1" t="n">
        <v>65</v>
      </c>
      <c r="N693" s="1" t="n">
        <v>70</v>
      </c>
      <c r="O693" s="1" t="n">
        <v>300</v>
      </c>
      <c r="P693" s="1" t="n">
        <v>300</v>
      </c>
      <c r="Q693" s="1" t="n">
        <v>300</v>
      </c>
      <c r="R693" s="1" t="n">
        <f aca="false">AVERAGE(O693:Q693)</f>
        <v>300</v>
      </c>
      <c r="S693" s="30" t="n">
        <v>0.632621168838661</v>
      </c>
      <c r="T693" s="1" t="n">
        <v>2.01</v>
      </c>
      <c r="U693" s="1" t="s">
        <v>205</v>
      </c>
      <c r="V693" s="1" t="s">
        <v>416</v>
      </c>
      <c r="W693" s="1" t="s">
        <v>439</v>
      </c>
      <c r="X693" s="0"/>
      <c r="Y693" s="0"/>
      <c r="Z693" s="0"/>
      <c r="AMJ693" s="0"/>
    </row>
    <row r="694" s="23" customFormat="true" ht="13.8" hidden="false" customHeight="false" outlineLevel="0" collapsed="false">
      <c r="A694" s="1" t="s">
        <v>91</v>
      </c>
      <c r="B694" s="12" t="n">
        <v>43460</v>
      </c>
      <c r="C694" s="1" t="s">
        <v>19</v>
      </c>
      <c r="D694" s="1" t="s">
        <v>19</v>
      </c>
      <c r="E694" s="1" t="s">
        <v>19</v>
      </c>
      <c r="F694" s="1" t="s">
        <v>203</v>
      </c>
      <c r="G694" s="1" t="s">
        <v>221</v>
      </c>
      <c r="H694" s="1" t="n">
        <v>3</v>
      </c>
      <c r="I694" s="1" t="n">
        <v>5</v>
      </c>
      <c r="J694" s="1" t="s">
        <v>704</v>
      </c>
      <c r="K694" s="1" t="n">
        <v>78</v>
      </c>
      <c r="L694" s="1" t="n">
        <v>165</v>
      </c>
      <c r="M694" s="1" t="n">
        <v>140</v>
      </c>
      <c r="N694" s="1" t="n">
        <v>145</v>
      </c>
      <c r="O694" s="1" t="n">
        <v>300</v>
      </c>
      <c r="P694" s="1" t="n">
        <v>300</v>
      </c>
      <c r="Q694" s="1" t="n">
        <v>300</v>
      </c>
      <c r="R694" s="1" t="n">
        <f aca="false">AVERAGE(O694:Q694)</f>
        <v>300</v>
      </c>
      <c r="S694" s="30" t="n">
        <v>0.976501072325811</v>
      </c>
      <c r="T694" s="1" t="n">
        <v>0.69</v>
      </c>
      <c r="U694" s="1" t="s">
        <v>205</v>
      </c>
      <c r="V694" s="1" t="s">
        <v>416</v>
      </c>
      <c r="W694" s="1" t="s">
        <v>439</v>
      </c>
      <c r="X694" s="0"/>
      <c r="Y694" s="0"/>
      <c r="Z694" s="0"/>
      <c r="AMJ694" s="0"/>
    </row>
    <row r="695" s="23" customFormat="true" ht="13.8" hidden="false" customHeight="false" outlineLevel="0" collapsed="false">
      <c r="A695" s="1" t="s">
        <v>91</v>
      </c>
      <c r="B695" s="12" t="n">
        <v>43460</v>
      </c>
      <c r="C695" s="1" t="s">
        <v>19</v>
      </c>
      <c r="D695" s="1" t="s">
        <v>19</v>
      </c>
      <c r="E695" s="1" t="s">
        <v>19</v>
      </c>
      <c r="F695" s="1" t="s">
        <v>203</v>
      </c>
      <c r="G695" s="1" t="s">
        <v>221</v>
      </c>
      <c r="H695" s="1" t="n">
        <v>5</v>
      </c>
      <c r="I695" s="1" t="n">
        <v>1</v>
      </c>
      <c r="J695" s="1" t="s">
        <v>347</v>
      </c>
      <c r="K695" s="1" t="n">
        <v>0</v>
      </c>
      <c r="L695" s="1" t="n">
        <v>15</v>
      </c>
      <c r="M695" s="1" t="n">
        <v>10</v>
      </c>
      <c r="N695" s="1" t="n">
        <v>15</v>
      </c>
      <c r="O695" s="1" t="n">
        <v>300</v>
      </c>
      <c r="P695" s="1" t="n">
        <v>300</v>
      </c>
      <c r="Q695" s="1" t="n">
        <v>300</v>
      </c>
      <c r="R695" s="1" t="n">
        <f aca="false">AVERAGE(O695:Q695)</f>
        <v>300</v>
      </c>
      <c r="S695" s="30" t="n">
        <v>0.384076391593665</v>
      </c>
      <c r="T695" s="1" t="n">
        <v>4.51</v>
      </c>
      <c r="U695" s="1" t="s">
        <v>205</v>
      </c>
      <c r="V695" s="1" t="s">
        <v>416</v>
      </c>
      <c r="W695" s="1" t="s">
        <v>705</v>
      </c>
      <c r="X695" s="0"/>
      <c r="Y695" s="0"/>
      <c r="Z695" s="0"/>
      <c r="AMJ695" s="0"/>
    </row>
    <row r="696" s="23" customFormat="true" ht="13.8" hidden="false" customHeight="false" outlineLevel="0" collapsed="false">
      <c r="A696" s="1" t="s">
        <v>91</v>
      </c>
      <c r="B696" s="12" t="n">
        <v>43460</v>
      </c>
      <c r="C696" s="1" t="s">
        <v>19</v>
      </c>
      <c r="D696" s="1" t="s">
        <v>19</v>
      </c>
      <c r="E696" s="1" t="s">
        <v>19</v>
      </c>
      <c r="F696" s="1" t="s">
        <v>203</v>
      </c>
      <c r="G696" s="1" t="s">
        <v>221</v>
      </c>
      <c r="H696" s="1" t="n">
        <v>5</v>
      </c>
      <c r="I696" s="1" t="n">
        <v>2</v>
      </c>
      <c r="J696" s="1" t="s">
        <v>348</v>
      </c>
      <c r="K696" s="1" t="n">
        <v>15</v>
      </c>
      <c r="L696" s="1" t="n">
        <v>30</v>
      </c>
      <c r="M696" s="1" t="n">
        <v>25</v>
      </c>
      <c r="N696" s="1" t="n">
        <v>30</v>
      </c>
      <c r="O696" s="1" t="n">
        <v>300</v>
      </c>
      <c r="P696" s="1" t="n">
        <v>300</v>
      </c>
      <c r="Q696" s="1" t="n">
        <v>300</v>
      </c>
      <c r="R696" s="1" t="n">
        <f aca="false">AVERAGE(O696:Q696)</f>
        <v>300</v>
      </c>
      <c r="S696" s="30" t="n">
        <v>0.425430370195394</v>
      </c>
      <c r="T696" s="1" t="n">
        <v>5.32</v>
      </c>
      <c r="U696" s="1" t="s">
        <v>205</v>
      </c>
      <c r="V696" s="1" t="s">
        <v>706</v>
      </c>
      <c r="W696" s="1" t="s">
        <v>705</v>
      </c>
      <c r="X696" s="0"/>
      <c r="Y696" s="0"/>
      <c r="Z696" s="0"/>
      <c r="AMJ696" s="0"/>
    </row>
    <row r="697" s="23" customFormat="true" ht="13.8" hidden="false" customHeight="false" outlineLevel="0" collapsed="false">
      <c r="A697" s="1" t="s">
        <v>91</v>
      </c>
      <c r="B697" s="12" t="n">
        <v>43460</v>
      </c>
      <c r="C697" s="1" t="s">
        <v>19</v>
      </c>
      <c r="D697" s="1" t="s">
        <v>19</v>
      </c>
      <c r="E697" s="1" t="s">
        <v>19</v>
      </c>
      <c r="F697" s="1" t="s">
        <v>203</v>
      </c>
      <c r="G697" s="1" t="s">
        <v>221</v>
      </c>
      <c r="H697" s="1" t="n">
        <v>5</v>
      </c>
      <c r="I697" s="1" t="n">
        <v>3</v>
      </c>
      <c r="J697" s="1" t="s">
        <v>349</v>
      </c>
      <c r="K697" s="1" t="n">
        <v>30</v>
      </c>
      <c r="L697" s="1" t="n">
        <v>50</v>
      </c>
      <c r="M697" s="1" t="n">
        <v>40</v>
      </c>
      <c r="N697" s="1" t="n">
        <v>45</v>
      </c>
      <c r="O697" s="1" t="n">
        <v>300</v>
      </c>
      <c r="P697" s="1" t="n">
        <v>300</v>
      </c>
      <c r="Q697" s="1" t="n">
        <v>300</v>
      </c>
      <c r="R697" s="1" t="n">
        <f aca="false">AVERAGE(O697:Q697)</f>
        <v>300</v>
      </c>
      <c r="S697" s="30" t="n">
        <v>0.563487418351801</v>
      </c>
      <c r="T697" s="1" t="n">
        <v>4.19</v>
      </c>
      <c r="U697" s="1" t="s">
        <v>205</v>
      </c>
      <c r="V697" s="1" t="s">
        <v>706</v>
      </c>
      <c r="W697" s="1" t="s">
        <v>707</v>
      </c>
      <c r="X697" s="0"/>
      <c r="Y697" s="0"/>
      <c r="Z697" s="0"/>
      <c r="AMJ697" s="0"/>
    </row>
    <row r="698" s="23" customFormat="true" ht="13.8" hidden="false" customHeight="false" outlineLevel="0" collapsed="false">
      <c r="A698" s="1" t="s">
        <v>91</v>
      </c>
      <c r="B698" s="12" t="n">
        <v>43460</v>
      </c>
      <c r="C698" s="1" t="s">
        <v>19</v>
      </c>
      <c r="D698" s="1" t="s">
        <v>19</v>
      </c>
      <c r="E698" s="1" t="s">
        <v>19</v>
      </c>
      <c r="F698" s="1" t="s">
        <v>203</v>
      </c>
      <c r="G698" s="1" t="s">
        <v>221</v>
      </c>
      <c r="H698" s="1" t="n">
        <v>5</v>
      </c>
      <c r="I698" s="1" t="n">
        <v>4</v>
      </c>
      <c r="J698" s="1" t="s">
        <v>375</v>
      </c>
      <c r="K698" s="1" t="n">
        <v>50</v>
      </c>
      <c r="L698" s="1" t="n">
        <v>80</v>
      </c>
      <c r="M698" s="1" t="n">
        <v>60</v>
      </c>
      <c r="N698" s="1" t="n">
        <v>65</v>
      </c>
      <c r="O698" s="1" t="n">
        <v>300</v>
      </c>
      <c r="P698" s="1" t="n">
        <v>300</v>
      </c>
      <c r="Q698" s="1" t="n">
        <v>300</v>
      </c>
      <c r="R698" s="1" t="n">
        <f aca="false">AVERAGE(O698:Q698)</f>
        <v>300</v>
      </c>
      <c r="S698" s="30" t="n">
        <v>0.582954303953122</v>
      </c>
      <c r="T698" s="1" t="n">
        <v>1.73</v>
      </c>
      <c r="U698" s="1" t="s">
        <v>205</v>
      </c>
      <c r="V698" s="1" t="s">
        <v>416</v>
      </c>
      <c r="W698" s="1" t="s">
        <v>439</v>
      </c>
      <c r="X698" s="0"/>
      <c r="Y698" s="0"/>
      <c r="Z698" s="0"/>
      <c r="AMJ698" s="0"/>
    </row>
    <row r="699" s="23" customFormat="true" ht="13.8" hidden="false" customHeight="false" outlineLevel="0" collapsed="false">
      <c r="A699" s="1" t="s">
        <v>91</v>
      </c>
      <c r="B699" s="12" t="n">
        <v>43460</v>
      </c>
      <c r="C699" s="1" t="s">
        <v>19</v>
      </c>
      <c r="D699" s="1" t="s">
        <v>19</v>
      </c>
      <c r="E699" s="1" t="s">
        <v>19</v>
      </c>
      <c r="F699" s="1" t="s">
        <v>203</v>
      </c>
      <c r="G699" s="1" t="s">
        <v>221</v>
      </c>
      <c r="H699" s="1" t="n">
        <v>5</v>
      </c>
      <c r="I699" s="1" t="n">
        <v>5</v>
      </c>
      <c r="J699" s="1" t="s">
        <v>708</v>
      </c>
      <c r="K699" s="1" t="n">
        <v>80</v>
      </c>
      <c r="L699" s="1" t="n">
        <v>167</v>
      </c>
      <c r="M699" s="1" t="n">
        <v>140</v>
      </c>
      <c r="N699" s="1" t="n">
        <v>145</v>
      </c>
      <c r="O699" s="1" t="n">
        <v>300</v>
      </c>
      <c r="P699" s="1" t="n">
        <v>300</v>
      </c>
      <c r="Q699" s="1" t="n">
        <v>300</v>
      </c>
      <c r="R699" s="1" t="n">
        <f aca="false">AVERAGE(O699:Q699)</f>
        <v>300</v>
      </c>
      <c r="S699" s="30" t="n">
        <v>0.88253388939618</v>
      </c>
      <c r="T699" s="1" t="n">
        <v>0.68</v>
      </c>
      <c r="U699" s="1" t="s">
        <v>205</v>
      </c>
      <c r="V699" s="1" t="s">
        <v>416</v>
      </c>
      <c r="W699" s="1" t="s">
        <v>439</v>
      </c>
      <c r="X699" s="0"/>
      <c r="Y699" s="0"/>
      <c r="Z699" s="0"/>
      <c r="AMJ699" s="0"/>
    </row>
    <row r="700" s="23" customFormat="true" ht="13.8" hidden="false" customHeight="false" outlineLevel="0" collapsed="false">
      <c r="A700" s="1" t="s">
        <v>91</v>
      </c>
      <c r="B700" s="12" t="n">
        <v>43461</v>
      </c>
      <c r="C700" s="1" t="s">
        <v>19</v>
      </c>
      <c r="D700" s="1" t="s">
        <v>19</v>
      </c>
      <c r="E700" s="1" t="s">
        <v>19</v>
      </c>
      <c r="F700" s="1" t="s">
        <v>203</v>
      </c>
      <c r="G700" s="1" t="s">
        <v>226</v>
      </c>
      <c r="H700" s="1" t="n">
        <v>1</v>
      </c>
      <c r="I700" s="1" t="n">
        <v>1</v>
      </c>
      <c r="J700" s="1" t="s">
        <v>347</v>
      </c>
      <c r="K700" s="1" t="n">
        <v>0</v>
      </c>
      <c r="L700" s="1" t="n">
        <v>15</v>
      </c>
      <c r="M700" s="1" t="n">
        <v>5</v>
      </c>
      <c r="N700" s="1" t="n">
        <v>10</v>
      </c>
      <c r="O700" s="1" t="n">
        <v>300</v>
      </c>
      <c r="P700" s="1" t="n">
        <v>300</v>
      </c>
      <c r="Q700" s="1" t="n">
        <v>300</v>
      </c>
      <c r="R700" s="1" t="n">
        <f aca="false">AVERAGE(O700:Q700)</f>
        <v>300</v>
      </c>
      <c r="S700" s="30" t="n">
        <v>0.52371183587991</v>
      </c>
      <c r="T700" s="1" t="n">
        <v>2.38</v>
      </c>
      <c r="U700" s="1" t="s">
        <v>205</v>
      </c>
      <c r="V700" s="1" t="s">
        <v>416</v>
      </c>
      <c r="W700" s="1" t="s">
        <v>439</v>
      </c>
      <c r="X700" s="0"/>
      <c r="Y700" s="0"/>
      <c r="Z700" s="0"/>
      <c r="AMJ700" s="0"/>
    </row>
    <row r="701" s="23" customFormat="true" ht="13.8" hidden="false" customHeight="false" outlineLevel="0" collapsed="false">
      <c r="A701" s="1" t="s">
        <v>91</v>
      </c>
      <c r="B701" s="12" t="n">
        <v>43461</v>
      </c>
      <c r="C701" s="1" t="s">
        <v>19</v>
      </c>
      <c r="D701" s="1" t="s">
        <v>19</v>
      </c>
      <c r="E701" s="1" t="s">
        <v>19</v>
      </c>
      <c r="F701" s="1" t="s">
        <v>203</v>
      </c>
      <c r="G701" s="1" t="s">
        <v>226</v>
      </c>
      <c r="H701" s="1" t="n">
        <v>1</v>
      </c>
      <c r="I701" s="1" t="n">
        <v>2</v>
      </c>
      <c r="J701" s="1" t="s">
        <v>348</v>
      </c>
      <c r="K701" s="1" t="n">
        <v>15</v>
      </c>
      <c r="L701" s="1" t="n">
        <v>30</v>
      </c>
      <c r="M701" s="1" t="n">
        <v>25</v>
      </c>
      <c r="N701" s="1" t="n">
        <v>30</v>
      </c>
      <c r="O701" s="1" t="n">
        <v>300</v>
      </c>
      <c r="P701" s="1" t="n">
        <v>300</v>
      </c>
      <c r="Q701" s="1" t="n">
        <v>300</v>
      </c>
      <c r="R701" s="1" t="n">
        <f aca="false">AVERAGE(O701:Q701)</f>
        <v>300</v>
      </c>
      <c r="S701" s="30" t="n">
        <v>0.510137629163312</v>
      </c>
      <c r="T701" s="1" t="n">
        <v>4.18</v>
      </c>
      <c r="U701" s="1" t="s">
        <v>205</v>
      </c>
      <c r="V701" s="1" t="s">
        <v>706</v>
      </c>
      <c r="W701" s="1" t="s">
        <v>671</v>
      </c>
      <c r="X701" s="0"/>
      <c r="Y701" s="0"/>
      <c r="Z701" s="0"/>
      <c r="AMJ701" s="0"/>
    </row>
    <row r="702" s="23" customFormat="true" ht="13.8" hidden="false" customHeight="false" outlineLevel="0" collapsed="false">
      <c r="A702" s="1" t="s">
        <v>91</v>
      </c>
      <c r="B702" s="12" t="n">
        <v>43461</v>
      </c>
      <c r="C702" s="1" t="s">
        <v>19</v>
      </c>
      <c r="D702" s="1" t="s">
        <v>19</v>
      </c>
      <c r="E702" s="1" t="s">
        <v>19</v>
      </c>
      <c r="F702" s="1" t="s">
        <v>203</v>
      </c>
      <c r="G702" s="1" t="s">
        <v>226</v>
      </c>
      <c r="H702" s="1" t="n">
        <v>1</v>
      </c>
      <c r="I702" s="1" t="n">
        <v>3</v>
      </c>
      <c r="J702" s="1" t="s">
        <v>349</v>
      </c>
      <c r="K702" s="1" t="n">
        <v>30</v>
      </c>
      <c r="L702" s="1" t="n">
        <v>50</v>
      </c>
      <c r="M702" s="1" t="n">
        <v>44</v>
      </c>
      <c r="N702" s="1" t="n">
        <v>49</v>
      </c>
      <c r="O702" s="1" t="n">
        <v>300</v>
      </c>
      <c r="P702" s="1" t="n">
        <v>300</v>
      </c>
      <c r="Q702" s="1" t="n">
        <v>300</v>
      </c>
      <c r="R702" s="1" t="n">
        <f aca="false">AVERAGE(O702:Q702)</f>
        <v>300</v>
      </c>
      <c r="S702" s="30" t="n">
        <v>0.552333419034287</v>
      </c>
      <c r="T702" s="1" t="n">
        <v>3.19</v>
      </c>
      <c r="U702" s="1" t="s">
        <v>205</v>
      </c>
      <c r="V702" s="1" t="s">
        <v>706</v>
      </c>
      <c r="W702" s="1" t="s">
        <v>671</v>
      </c>
      <c r="X702" s="0"/>
      <c r="Y702" s="0"/>
      <c r="Z702" s="0"/>
      <c r="AMJ702" s="0"/>
    </row>
    <row r="703" s="23" customFormat="true" ht="13.8" hidden="false" customHeight="false" outlineLevel="0" collapsed="false">
      <c r="A703" s="1" t="s">
        <v>91</v>
      </c>
      <c r="B703" s="12" t="n">
        <v>43461</v>
      </c>
      <c r="C703" s="1" t="s">
        <v>19</v>
      </c>
      <c r="D703" s="1" t="s">
        <v>19</v>
      </c>
      <c r="E703" s="1" t="s">
        <v>19</v>
      </c>
      <c r="F703" s="1" t="s">
        <v>203</v>
      </c>
      <c r="G703" s="1" t="s">
        <v>226</v>
      </c>
      <c r="H703" s="1" t="n">
        <v>1</v>
      </c>
      <c r="I703" s="1" t="n">
        <v>4</v>
      </c>
      <c r="J703" s="1" t="s">
        <v>366</v>
      </c>
      <c r="K703" s="1" t="n">
        <v>50</v>
      </c>
      <c r="L703" s="1" t="n">
        <v>95</v>
      </c>
      <c r="M703" s="1" t="n">
        <v>75</v>
      </c>
      <c r="N703" s="1" t="n">
        <v>80</v>
      </c>
      <c r="O703" s="1" t="n">
        <v>300</v>
      </c>
      <c r="P703" s="1" t="n">
        <v>300</v>
      </c>
      <c r="Q703" s="1" t="n">
        <v>300</v>
      </c>
      <c r="R703" s="1" t="n">
        <f aca="false">AVERAGE(O703:Q703)</f>
        <v>300</v>
      </c>
      <c r="S703" s="30" t="n">
        <v>0.802140913183152</v>
      </c>
      <c r="T703" s="1" t="n">
        <v>1.21</v>
      </c>
      <c r="U703" s="1" t="s">
        <v>205</v>
      </c>
      <c r="V703" s="1" t="s">
        <v>416</v>
      </c>
      <c r="W703" s="1" t="s">
        <v>671</v>
      </c>
      <c r="X703" s="0"/>
      <c r="Y703" s="0"/>
      <c r="Z703" s="0"/>
      <c r="AMJ703" s="0"/>
    </row>
    <row r="704" s="23" customFormat="true" ht="13.8" hidden="false" customHeight="false" outlineLevel="0" collapsed="false">
      <c r="A704" s="1" t="s">
        <v>91</v>
      </c>
      <c r="B704" s="12" t="n">
        <v>43461</v>
      </c>
      <c r="C704" s="1" t="s">
        <v>19</v>
      </c>
      <c r="D704" s="1" t="s">
        <v>19</v>
      </c>
      <c r="E704" s="1" t="s">
        <v>19</v>
      </c>
      <c r="F704" s="1" t="s">
        <v>203</v>
      </c>
      <c r="G704" s="1" t="s">
        <v>226</v>
      </c>
      <c r="H704" s="1" t="n">
        <v>1</v>
      </c>
      <c r="I704" s="1" t="n">
        <v>5</v>
      </c>
      <c r="J704" s="1" t="s">
        <v>709</v>
      </c>
      <c r="K704" s="1" t="n">
        <v>95</v>
      </c>
      <c r="L704" s="1" t="n">
        <v>187</v>
      </c>
      <c r="M704" s="1" t="n">
        <v>155</v>
      </c>
      <c r="N704" s="1" t="n">
        <v>160</v>
      </c>
      <c r="O704" s="1" t="n">
        <v>300</v>
      </c>
      <c r="P704" s="1" t="n">
        <v>300</v>
      </c>
      <c r="Q704" s="1" t="n">
        <v>300</v>
      </c>
      <c r="R704" s="1" t="n">
        <f aca="false">AVERAGE(O704:Q704)</f>
        <v>300</v>
      </c>
      <c r="S704" s="30" t="n">
        <v>0.839601514664617</v>
      </c>
      <c r="T704" s="1" t="n">
        <v>0.96</v>
      </c>
      <c r="U704" s="1" t="s">
        <v>205</v>
      </c>
      <c r="V704" s="1" t="s">
        <v>416</v>
      </c>
      <c r="W704" s="1" t="s">
        <v>710</v>
      </c>
      <c r="X704" s="0"/>
      <c r="Y704" s="0"/>
      <c r="Z704" s="0"/>
      <c r="AMJ704" s="0"/>
    </row>
    <row r="705" s="23" customFormat="true" ht="13.8" hidden="false" customHeight="false" outlineLevel="0" collapsed="false">
      <c r="A705" s="1" t="s">
        <v>91</v>
      </c>
      <c r="B705" s="12" t="n">
        <v>43461</v>
      </c>
      <c r="C705" s="1" t="s">
        <v>19</v>
      </c>
      <c r="D705" s="1" t="s">
        <v>19</v>
      </c>
      <c r="E705" s="1" t="s">
        <v>19</v>
      </c>
      <c r="F705" s="1" t="s">
        <v>203</v>
      </c>
      <c r="G705" s="1" t="s">
        <v>226</v>
      </c>
      <c r="H705" s="1" t="n">
        <v>3</v>
      </c>
      <c r="I705" s="1" t="n">
        <v>1</v>
      </c>
      <c r="J705" s="1" t="s">
        <v>347</v>
      </c>
      <c r="K705" s="1" t="n">
        <v>0</v>
      </c>
      <c r="L705" s="1" t="n">
        <v>15</v>
      </c>
      <c r="M705" s="1" t="n">
        <v>5</v>
      </c>
      <c r="N705" s="1" t="n">
        <v>10</v>
      </c>
      <c r="O705" s="1" t="n">
        <v>300</v>
      </c>
      <c r="P705" s="1" t="n">
        <v>300</v>
      </c>
      <c r="Q705" s="1" t="n">
        <v>300</v>
      </c>
      <c r="R705" s="1" t="n">
        <f aca="false">AVERAGE(O705:Q705)</f>
        <v>300</v>
      </c>
      <c r="S705" s="30" t="n">
        <v>0.412908427565353</v>
      </c>
      <c r="T705" s="1" t="n">
        <v>2.93</v>
      </c>
      <c r="U705" s="1" t="s">
        <v>205</v>
      </c>
      <c r="V705" s="1" t="s">
        <v>711</v>
      </c>
      <c r="W705" s="1" t="s">
        <v>712</v>
      </c>
      <c r="X705" s="0"/>
      <c r="Y705" s="0"/>
      <c r="Z705" s="0"/>
      <c r="AMJ705" s="0"/>
    </row>
    <row r="706" s="23" customFormat="true" ht="13.8" hidden="false" customHeight="false" outlineLevel="0" collapsed="false">
      <c r="A706" s="1" t="s">
        <v>91</v>
      </c>
      <c r="B706" s="12" t="n">
        <v>43461</v>
      </c>
      <c r="C706" s="1" t="s">
        <v>19</v>
      </c>
      <c r="D706" s="1" t="s">
        <v>19</v>
      </c>
      <c r="E706" s="1" t="s">
        <v>19</v>
      </c>
      <c r="F706" s="1" t="s">
        <v>203</v>
      </c>
      <c r="G706" s="1" t="s">
        <v>226</v>
      </c>
      <c r="H706" s="1" t="n">
        <v>3</v>
      </c>
      <c r="I706" s="1" t="n">
        <v>2</v>
      </c>
      <c r="J706" s="1" t="s">
        <v>348</v>
      </c>
      <c r="K706" s="1" t="n">
        <v>15</v>
      </c>
      <c r="L706" s="1" t="n">
        <v>30</v>
      </c>
      <c r="M706" s="1" t="n">
        <v>24</v>
      </c>
      <c r="N706" s="1" t="n">
        <v>29</v>
      </c>
      <c r="O706" s="1" t="n">
        <v>300</v>
      </c>
      <c r="P706" s="1" t="n">
        <v>300</v>
      </c>
      <c r="Q706" s="1" t="n">
        <v>300</v>
      </c>
      <c r="R706" s="1" t="n">
        <f aca="false">AVERAGE(O706:Q706)</f>
        <v>300</v>
      </c>
      <c r="S706" s="30" t="n">
        <v>0.670397449546093</v>
      </c>
      <c r="T706" s="1" t="n">
        <v>1.3</v>
      </c>
      <c r="U706" s="1" t="s">
        <v>205</v>
      </c>
      <c r="V706" s="1" t="s">
        <v>713</v>
      </c>
      <c r="W706" s="1" t="s">
        <v>671</v>
      </c>
      <c r="X706" s="0"/>
      <c r="Y706" s="0"/>
      <c r="Z706" s="0"/>
      <c r="AMJ706" s="0"/>
    </row>
    <row r="707" s="23" customFormat="true" ht="13.8" hidden="false" customHeight="false" outlineLevel="0" collapsed="false">
      <c r="A707" s="1" t="s">
        <v>91</v>
      </c>
      <c r="B707" s="12" t="n">
        <v>43461</v>
      </c>
      <c r="C707" s="1" t="s">
        <v>19</v>
      </c>
      <c r="D707" s="1" t="s">
        <v>19</v>
      </c>
      <c r="E707" s="1" t="s">
        <v>19</v>
      </c>
      <c r="F707" s="1" t="s">
        <v>203</v>
      </c>
      <c r="G707" s="1" t="s">
        <v>226</v>
      </c>
      <c r="H707" s="1" t="n">
        <v>3</v>
      </c>
      <c r="I707" s="1" t="n">
        <v>3</v>
      </c>
      <c r="J707" s="1" t="s">
        <v>349</v>
      </c>
      <c r="K707" s="1" t="n">
        <v>30</v>
      </c>
      <c r="L707" s="1" t="n">
        <v>50</v>
      </c>
      <c r="M707" s="1" t="n">
        <v>44</v>
      </c>
      <c r="N707" s="1" t="n">
        <v>49</v>
      </c>
      <c r="O707" s="1" t="n">
        <v>300</v>
      </c>
      <c r="P707" s="1" t="n">
        <v>300</v>
      </c>
      <c r="Q707" s="1" t="n">
        <v>300</v>
      </c>
      <c r="R707" s="1" t="n">
        <f aca="false">AVERAGE(O707:Q707)</f>
        <v>300</v>
      </c>
      <c r="S707" s="30" t="n">
        <v>0.740899143345478</v>
      </c>
      <c r="T707" s="1" t="n">
        <v>1.15</v>
      </c>
      <c r="U707" s="1" t="s">
        <v>205</v>
      </c>
      <c r="V707" s="1" t="s">
        <v>416</v>
      </c>
      <c r="W707" s="1" t="s">
        <v>671</v>
      </c>
      <c r="X707" s="0"/>
      <c r="Y707" s="0"/>
      <c r="Z707" s="0"/>
      <c r="AMJ707" s="0"/>
    </row>
    <row r="708" s="23" customFormat="true" ht="13.8" hidden="false" customHeight="false" outlineLevel="0" collapsed="false">
      <c r="A708" s="1" t="s">
        <v>91</v>
      </c>
      <c r="B708" s="12" t="n">
        <v>43461</v>
      </c>
      <c r="C708" s="1" t="s">
        <v>19</v>
      </c>
      <c r="D708" s="1" t="s">
        <v>19</v>
      </c>
      <c r="E708" s="1" t="s">
        <v>19</v>
      </c>
      <c r="F708" s="1" t="s">
        <v>203</v>
      </c>
      <c r="G708" s="1" t="s">
        <v>226</v>
      </c>
      <c r="H708" s="1" t="n">
        <v>3</v>
      </c>
      <c r="I708" s="1" t="n">
        <v>4</v>
      </c>
      <c r="J708" s="1" t="s">
        <v>520</v>
      </c>
      <c r="K708" s="1" t="n">
        <v>50</v>
      </c>
      <c r="L708" s="1" t="n">
        <v>78</v>
      </c>
      <c r="M708" s="1" t="n">
        <v>70</v>
      </c>
      <c r="N708" s="1" t="n">
        <v>75</v>
      </c>
      <c r="O708" s="1" t="n">
        <v>300</v>
      </c>
      <c r="P708" s="1" t="n">
        <v>300</v>
      </c>
      <c r="Q708" s="1" t="n">
        <v>300</v>
      </c>
      <c r="R708" s="1" t="n">
        <f aca="false">AVERAGE(O708:Q708)</f>
        <v>300</v>
      </c>
      <c r="S708" s="30" t="n">
        <v>0.697861542205256</v>
      </c>
      <c r="T708" s="1" t="n">
        <v>0.83</v>
      </c>
      <c r="U708" s="1" t="s">
        <v>205</v>
      </c>
      <c r="V708" s="1" t="s">
        <v>416</v>
      </c>
      <c r="W708" s="1" t="s">
        <v>671</v>
      </c>
      <c r="X708" s="0"/>
      <c r="Y708" s="0"/>
      <c r="Z708" s="0"/>
      <c r="AMJ708" s="0"/>
    </row>
    <row r="709" s="23" customFormat="true" ht="13.8" hidden="false" customHeight="false" outlineLevel="0" collapsed="false">
      <c r="A709" s="1" t="s">
        <v>91</v>
      </c>
      <c r="B709" s="12" t="n">
        <v>43461</v>
      </c>
      <c r="C709" s="1" t="s">
        <v>19</v>
      </c>
      <c r="D709" s="1" t="s">
        <v>19</v>
      </c>
      <c r="E709" s="1" t="s">
        <v>19</v>
      </c>
      <c r="F709" s="1" t="s">
        <v>203</v>
      </c>
      <c r="G709" s="1" t="s">
        <v>226</v>
      </c>
      <c r="H709" s="1" t="n">
        <v>3</v>
      </c>
      <c r="I709" s="1" t="n">
        <v>5</v>
      </c>
      <c r="J709" s="1" t="s">
        <v>714</v>
      </c>
      <c r="K709" s="1" t="n">
        <v>78</v>
      </c>
      <c r="L709" s="1" t="n">
        <v>200</v>
      </c>
      <c r="M709" s="1" t="n">
        <v>185</v>
      </c>
      <c r="N709" s="1" t="n">
        <v>190</v>
      </c>
      <c r="O709" s="1" t="n">
        <v>300</v>
      </c>
      <c r="P709" s="1" t="n">
        <v>300</v>
      </c>
      <c r="Q709" s="1" t="n">
        <v>300</v>
      </c>
      <c r="R709" s="1" t="n">
        <f aca="false">AVERAGE(O709:Q709)</f>
        <v>300</v>
      </c>
      <c r="S709" s="30" t="n">
        <v>1.07688706618344</v>
      </c>
      <c r="T709" s="1" t="n">
        <v>0.74</v>
      </c>
      <c r="U709" s="1" t="s">
        <v>205</v>
      </c>
      <c r="V709" s="1" t="s">
        <v>416</v>
      </c>
      <c r="W709" s="1" t="s">
        <v>715</v>
      </c>
      <c r="X709" s="0"/>
      <c r="Y709" s="0"/>
      <c r="Z709" s="0"/>
      <c r="AMJ709" s="0"/>
    </row>
    <row r="710" s="23" customFormat="true" ht="13.8" hidden="false" customHeight="false" outlineLevel="0" collapsed="false">
      <c r="A710" s="1" t="s">
        <v>91</v>
      </c>
      <c r="B710" s="12" t="n">
        <v>43461</v>
      </c>
      <c r="C710" s="1" t="s">
        <v>19</v>
      </c>
      <c r="D710" s="1" t="s">
        <v>19</v>
      </c>
      <c r="E710" s="1" t="s">
        <v>19</v>
      </c>
      <c r="F710" s="1" t="s">
        <v>203</v>
      </c>
      <c r="G710" s="1" t="s">
        <v>226</v>
      </c>
      <c r="H710" s="1" t="n">
        <v>5</v>
      </c>
      <c r="I710" s="1" t="n">
        <v>1</v>
      </c>
      <c r="J710" s="1" t="s">
        <v>347</v>
      </c>
      <c r="K710" s="1" t="n">
        <v>0</v>
      </c>
      <c r="L710" s="1" t="n">
        <v>15</v>
      </c>
      <c r="M710" s="1" t="n">
        <v>5</v>
      </c>
      <c r="N710" s="1" t="n">
        <v>10</v>
      </c>
      <c r="O710" s="1" t="n">
        <v>300</v>
      </c>
      <c r="P710" s="1" t="n">
        <v>300</v>
      </c>
      <c r="Q710" s="1" t="n">
        <v>300</v>
      </c>
      <c r="R710" s="1" t="n">
        <f aca="false">AVERAGE(O710:Q710)</f>
        <v>300</v>
      </c>
      <c r="S710" s="30" t="n">
        <v>0.606945925126646</v>
      </c>
      <c r="T710" s="1" t="n">
        <v>1.72</v>
      </c>
      <c r="U710" s="1" t="s">
        <v>205</v>
      </c>
      <c r="V710" s="1" t="s">
        <v>716</v>
      </c>
      <c r="W710" s="1" t="s">
        <v>717</v>
      </c>
      <c r="X710" s="0"/>
      <c r="Y710" s="0"/>
      <c r="Z710" s="0"/>
      <c r="AMJ710" s="0"/>
    </row>
    <row r="711" s="23" customFormat="true" ht="13.8" hidden="false" customHeight="false" outlineLevel="0" collapsed="false">
      <c r="A711" s="1" t="s">
        <v>91</v>
      </c>
      <c r="B711" s="12" t="n">
        <v>43461</v>
      </c>
      <c r="C711" s="1" t="s">
        <v>19</v>
      </c>
      <c r="D711" s="1" t="s">
        <v>19</v>
      </c>
      <c r="E711" s="1" t="s">
        <v>19</v>
      </c>
      <c r="F711" s="1" t="s">
        <v>203</v>
      </c>
      <c r="G711" s="1" t="s">
        <v>226</v>
      </c>
      <c r="H711" s="1" t="n">
        <v>5</v>
      </c>
      <c r="I711" s="1" t="n">
        <v>2</v>
      </c>
      <c r="J711" s="1" t="s">
        <v>348</v>
      </c>
      <c r="K711" s="1" t="n">
        <v>15</v>
      </c>
      <c r="L711" s="1" t="n">
        <v>30</v>
      </c>
      <c r="M711" s="1" t="n">
        <v>25</v>
      </c>
      <c r="N711" s="1" t="n">
        <v>30</v>
      </c>
      <c r="O711" s="1" t="n">
        <v>300</v>
      </c>
      <c r="P711" s="1" t="n">
        <v>300</v>
      </c>
      <c r="Q711" s="1" t="n">
        <v>300</v>
      </c>
      <c r="R711" s="1" t="n">
        <f aca="false">AVERAGE(O711:Q711)</f>
        <v>300</v>
      </c>
      <c r="S711" s="30" t="n">
        <v>0.638198168497418</v>
      </c>
      <c r="T711" s="1" t="n">
        <v>0.87</v>
      </c>
      <c r="U711" s="1" t="s">
        <v>205</v>
      </c>
      <c r="V711" s="1" t="s">
        <v>716</v>
      </c>
      <c r="W711" s="1" t="s">
        <v>718</v>
      </c>
      <c r="X711" s="0"/>
      <c r="Y711" s="0"/>
      <c r="Z711" s="0"/>
      <c r="AMJ711" s="0"/>
    </row>
    <row r="712" s="23" customFormat="true" ht="13.8" hidden="false" customHeight="false" outlineLevel="0" collapsed="false">
      <c r="A712" s="1" t="s">
        <v>91</v>
      </c>
      <c r="B712" s="12" t="n">
        <v>43461</v>
      </c>
      <c r="C712" s="1" t="s">
        <v>19</v>
      </c>
      <c r="D712" s="1" t="s">
        <v>19</v>
      </c>
      <c r="E712" s="1" t="s">
        <v>19</v>
      </c>
      <c r="F712" s="1" t="s">
        <v>203</v>
      </c>
      <c r="G712" s="1" t="s">
        <v>226</v>
      </c>
      <c r="H712" s="1" t="n">
        <v>5</v>
      </c>
      <c r="I712" s="1" t="n">
        <v>3</v>
      </c>
      <c r="J712" s="1" t="s">
        <v>349</v>
      </c>
      <c r="K712" s="1" t="n">
        <v>30</v>
      </c>
      <c r="L712" s="1" t="n">
        <v>50</v>
      </c>
      <c r="M712" s="1" t="n">
        <v>45</v>
      </c>
      <c r="N712" s="1" t="n">
        <v>50</v>
      </c>
      <c r="O712" s="1" t="n">
        <v>300</v>
      </c>
      <c r="P712" s="1" t="n">
        <v>300</v>
      </c>
      <c r="Q712" s="1" t="n">
        <v>300</v>
      </c>
      <c r="R712" s="1" t="n">
        <f aca="false">AVERAGE(O712:Q712)</f>
        <v>300</v>
      </c>
      <c r="S712" s="30" t="n">
        <v>0.708384183070836</v>
      </c>
      <c r="T712" s="1" t="n">
        <v>0.91</v>
      </c>
      <c r="U712" s="1" t="s">
        <v>205</v>
      </c>
      <c r="V712" s="1" t="s">
        <v>416</v>
      </c>
      <c r="W712" s="1" t="s">
        <v>718</v>
      </c>
      <c r="X712" s="0"/>
      <c r="Y712" s="0"/>
      <c r="Z712" s="0"/>
      <c r="AMJ712" s="0"/>
    </row>
    <row r="713" s="23" customFormat="true" ht="13.8" hidden="false" customHeight="false" outlineLevel="0" collapsed="false">
      <c r="A713" s="1" t="s">
        <v>91</v>
      </c>
      <c r="B713" s="12" t="n">
        <v>43461</v>
      </c>
      <c r="C713" s="1" t="s">
        <v>19</v>
      </c>
      <c r="D713" s="1" t="s">
        <v>19</v>
      </c>
      <c r="E713" s="1" t="s">
        <v>19</v>
      </c>
      <c r="F713" s="1" t="s">
        <v>203</v>
      </c>
      <c r="G713" s="1" t="s">
        <v>226</v>
      </c>
      <c r="H713" s="1" t="n">
        <v>5</v>
      </c>
      <c r="I713" s="1" t="n">
        <v>4</v>
      </c>
      <c r="J713" s="1" t="s">
        <v>719</v>
      </c>
      <c r="K713" s="1" t="n">
        <v>50</v>
      </c>
      <c r="L713" s="1" t="n">
        <v>85</v>
      </c>
      <c r="M713" s="1" t="n">
        <v>65</v>
      </c>
      <c r="N713" s="1" t="n">
        <v>70</v>
      </c>
      <c r="O713" s="1" t="n">
        <v>300</v>
      </c>
      <c r="P713" s="1" t="n">
        <v>300</v>
      </c>
      <c r="Q713" s="1" t="n">
        <v>300</v>
      </c>
      <c r="R713" s="1" t="n">
        <f aca="false">AVERAGE(O713:Q713)</f>
        <v>300</v>
      </c>
      <c r="S713" s="30" t="n">
        <v>0.824448911818182</v>
      </c>
      <c r="T713" s="1" t="n">
        <v>0.61</v>
      </c>
      <c r="U713" s="1" t="s">
        <v>205</v>
      </c>
      <c r="V713" s="1" t="s">
        <v>416</v>
      </c>
      <c r="W713" s="1" t="s">
        <v>718</v>
      </c>
      <c r="X713" s="0"/>
      <c r="Y713" s="0"/>
      <c r="Z713" s="0"/>
      <c r="AMJ713" s="0"/>
    </row>
    <row r="714" s="23" customFormat="true" ht="13.8" hidden="false" customHeight="false" outlineLevel="0" collapsed="false">
      <c r="A714" s="1" t="s">
        <v>91</v>
      </c>
      <c r="B714" s="12" t="n">
        <v>43461</v>
      </c>
      <c r="C714" s="1" t="s">
        <v>19</v>
      </c>
      <c r="D714" s="1" t="s">
        <v>19</v>
      </c>
      <c r="E714" s="1" t="s">
        <v>19</v>
      </c>
      <c r="F714" s="1" t="s">
        <v>203</v>
      </c>
      <c r="G714" s="1" t="s">
        <v>226</v>
      </c>
      <c r="H714" s="1" t="n">
        <v>5</v>
      </c>
      <c r="I714" s="1" t="n">
        <v>5</v>
      </c>
      <c r="J714" s="1" t="s">
        <v>720</v>
      </c>
      <c r="K714" s="1" t="n">
        <v>85</v>
      </c>
      <c r="L714" s="1" t="n">
        <v>190</v>
      </c>
      <c r="M714" s="1" t="n">
        <v>135</v>
      </c>
      <c r="N714" s="1" t="n">
        <v>140</v>
      </c>
      <c r="O714" s="1" t="n">
        <v>300</v>
      </c>
      <c r="P714" s="1" t="n">
        <v>300</v>
      </c>
      <c r="Q714" s="1" t="n">
        <v>300</v>
      </c>
      <c r="R714" s="1" t="n">
        <f aca="false">AVERAGE(O714:Q714)</f>
        <v>300</v>
      </c>
      <c r="S714" s="30" t="n">
        <v>0.971134525484365</v>
      </c>
      <c r="T714" s="1" t="n">
        <v>1.17</v>
      </c>
      <c r="U714" s="1" t="s">
        <v>205</v>
      </c>
      <c r="V714" s="1" t="s">
        <v>416</v>
      </c>
      <c r="W714" s="1" t="s">
        <v>721</v>
      </c>
      <c r="X714" s="0"/>
      <c r="Y714" s="0"/>
      <c r="Z714" s="0"/>
      <c r="AMJ714" s="0"/>
    </row>
    <row r="715" s="23" customFormat="true" ht="13.8" hidden="false" customHeight="false" outlineLevel="0" collapsed="false">
      <c r="A715" s="1" t="s">
        <v>91</v>
      </c>
      <c r="B715" s="12" t="n">
        <v>43462</v>
      </c>
      <c r="C715" s="1" t="s">
        <v>19</v>
      </c>
      <c r="D715" s="1" t="s">
        <v>19</v>
      </c>
      <c r="E715" s="1" t="s">
        <v>19</v>
      </c>
      <c r="F715" s="1" t="s">
        <v>203</v>
      </c>
      <c r="G715" s="1" t="s">
        <v>230</v>
      </c>
      <c r="H715" s="1" t="n">
        <v>1</v>
      </c>
      <c r="I715" s="1" t="n">
        <v>1</v>
      </c>
      <c r="J715" s="1" t="s">
        <v>347</v>
      </c>
      <c r="K715" s="1" t="n">
        <v>0</v>
      </c>
      <c r="L715" s="1" t="n">
        <v>15</v>
      </c>
      <c r="M715" s="1" t="n">
        <v>5</v>
      </c>
      <c r="N715" s="1" t="n">
        <v>10</v>
      </c>
      <c r="O715" s="1" t="n">
        <v>300</v>
      </c>
      <c r="P715" s="1" t="n">
        <v>300</v>
      </c>
      <c r="Q715" s="1" t="n">
        <v>300</v>
      </c>
      <c r="R715" s="1" t="n">
        <f aca="false">AVERAGE(O715:Q715)</f>
        <v>300</v>
      </c>
      <c r="S715" s="30" t="n">
        <v>0.796248234298428</v>
      </c>
      <c r="T715" s="1" t="n">
        <v>1.78</v>
      </c>
      <c r="U715" s="1" t="s">
        <v>205</v>
      </c>
      <c r="V715" s="1" t="s">
        <v>722</v>
      </c>
      <c r="W715" s="1" t="s">
        <v>671</v>
      </c>
      <c r="X715" s="0"/>
      <c r="Y715" s="0"/>
      <c r="Z715" s="0"/>
      <c r="AMJ715" s="0"/>
    </row>
    <row r="716" s="23" customFormat="true" ht="13.8" hidden="false" customHeight="false" outlineLevel="0" collapsed="false">
      <c r="A716" s="1" t="s">
        <v>91</v>
      </c>
      <c r="B716" s="12" t="n">
        <v>43462</v>
      </c>
      <c r="C716" s="1" t="s">
        <v>19</v>
      </c>
      <c r="D716" s="1" t="s">
        <v>19</v>
      </c>
      <c r="E716" s="1" t="s">
        <v>19</v>
      </c>
      <c r="F716" s="1" t="s">
        <v>203</v>
      </c>
      <c r="G716" s="1" t="s">
        <v>230</v>
      </c>
      <c r="H716" s="1" t="n">
        <v>1</v>
      </c>
      <c r="I716" s="1" t="n">
        <v>2</v>
      </c>
      <c r="J716" s="1" t="s">
        <v>348</v>
      </c>
      <c r="K716" s="1" t="n">
        <v>15</v>
      </c>
      <c r="L716" s="1" t="n">
        <v>30</v>
      </c>
      <c r="M716" s="1" t="n">
        <v>25</v>
      </c>
      <c r="N716" s="1" t="n">
        <v>30</v>
      </c>
      <c r="O716" s="1" t="n">
        <v>300</v>
      </c>
      <c r="P716" s="1" t="n">
        <v>300</v>
      </c>
      <c r="Q716" s="1" t="n">
        <v>300</v>
      </c>
      <c r="R716" s="1" t="n">
        <f aca="false">AVERAGE(O716:Q716)</f>
        <v>300</v>
      </c>
      <c r="S716" s="30" t="n">
        <v>0.793722800490689</v>
      </c>
      <c r="T716" s="1" t="n">
        <v>1.38</v>
      </c>
      <c r="U716" s="1" t="s">
        <v>205</v>
      </c>
      <c r="V716" s="1" t="s">
        <v>723</v>
      </c>
      <c r="W716" s="1" t="s">
        <v>671</v>
      </c>
      <c r="X716" s="0"/>
      <c r="Y716" s="0"/>
      <c r="Z716" s="0"/>
      <c r="AMJ716" s="0"/>
    </row>
    <row r="717" s="23" customFormat="true" ht="13.8" hidden="false" customHeight="false" outlineLevel="0" collapsed="false">
      <c r="A717" s="1" t="s">
        <v>91</v>
      </c>
      <c r="B717" s="12" t="n">
        <v>43462</v>
      </c>
      <c r="C717" s="1" t="s">
        <v>19</v>
      </c>
      <c r="D717" s="1" t="s">
        <v>19</v>
      </c>
      <c r="E717" s="1" t="s">
        <v>19</v>
      </c>
      <c r="F717" s="1" t="s">
        <v>203</v>
      </c>
      <c r="G717" s="1" t="s">
        <v>230</v>
      </c>
      <c r="H717" s="1" t="n">
        <v>1</v>
      </c>
      <c r="I717" s="1" t="n">
        <v>3</v>
      </c>
      <c r="J717" s="1" t="s">
        <v>349</v>
      </c>
      <c r="K717" s="1" t="n">
        <v>30</v>
      </c>
      <c r="L717" s="1" t="n">
        <v>50</v>
      </c>
      <c r="M717" s="1" t="n">
        <v>45</v>
      </c>
      <c r="N717" s="1" t="n">
        <v>50</v>
      </c>
      <c r="O717" s="1" t="n">
        <v>300</v>
      </c>
      <c r="P717" s="1" t="n">
        <v>300</v>
      </c>
      <c r="Q717" s="1" t="n">
        <v>300</v>
      </c>
      <c r="R717" s="1" t="n">
        <f aca="false">AVERAGE(O717:Q717)</f>
        <v>300</v>
      </c>
      <c r="S717" s="30" t="n">
        <v>0.849071891443639</v>
      </c>
      <c r="T717" s="1" t="n">
        <v>0.82</v>
      </c>
      <c r="U717" s="1" t="s">
        <v>205</v>
      </c>
      <c r="V717" s="1" t="s">
        <v>416</v>
      </c>
      <c r="W717" s="1" t="s">
        <v>671</v>
      </c>
      <c r="X717" s="0"/>
      <c r="Y717" s="0"/>
      <c r="Z717" s="0"/>
      <c r="AMJ717" s="0"/>
    </row>
    <row r="718" s="23" customFormat="true" ht="13.8" hidden="false" customHeight="false" outlineLevel="0" collapsed="false">
      <c r="A718" s="1" t="s">
        <v>91</v>
      </c>
      <c r="B718" s="12" t="n">
        <v>43462</v>
      </c>
      <c r="C718" s="1" t="s">
        <v>19</v>
      </c>
      <c r="D718" s="1" t="s">
        <v>19</v>
      </c>
      <c r="E718" s="1" t="s">
        <v>19</v>
      </c>
      <c r="F718" s="1" t="s">
        <v>203</v>
      </c>
      <c r="G718" s="1" t="s">
        <v>230</v>
      </c>
      <c r="H718" s="1" t="n">
        <v>1</v>
      </c>
      <c r="I718" s="54" t="n">
        <v>4</v>
      </c>
      <c r="J718" s="1" t="s">
        <v>724</v>
      </c>
      <c r="K718" s="1" t="n">
        <v>50</v>
      </c>
      <c r="L718" s="1" t="n">
        <v>75</v>
      </c>
      <c r="M718" s="1" t="n">
        <v>61</v>
      </c>
      <c r="N718" s="1" t="n">
        <v>66</v>
      </c>
      <c r="O718" s="1" t="n">
        <v>300</v>
      </c>
      <c r="P718" s="1" t="n">
        <v>300</v>
      </c>
      <c r="Q718" s="1" t="n">
        <v>300</v>
      </c>
      <c r="R718" s="1" t="n">
        <f aca="false">AVERAGE(O718:Q718)</f>
        <v>300</v>
      </c>
      <c r="S718" s="30" t="n">
        <v>0.700492202421649</v>
      </c>
      <c r="T718" s="1" t="n">
        <v>0.95</v>
      </c>
      <c r="U718" s="1" t="s">
        <v>205</v>
      </c>
      <c r="V718" s="1" t="s">
        <v>416</v>
      </c>
      <c r="W718" s="1" t="s">
        <v>671</v>
      </c>
      <c r="X718" s="0"/>
      <c r="Y718" s="0"/>
      <c r="Z718" s="0"/>
      <c r="AMJ718" s="0"/>
    </row>
    <row r="719" s="23" customFormat="true" ht="13.8" hidden="false" customHeight="false" outlineLevel="0" collapsed="false">
      <c r="A719" s="1" t="s">
        <v>91</v>
      </c>
      <c r="B719" s="12" t="n">
        <v>43462</v>
      </c>
      <c r="C719" s="1" t="s">
        <v>19</v>
      </c>
      <c r="D719" s="1" t="s">
        <v>19</v>
      </c>
      <c r="E719" s="1" t="s">
        <v>19</v>
      </c>
      <c r="F719" s="1" t="s">
        <v>203</v>
      </c>
      <c r="G719" s="1" t="s">
        <v>230</v>
      </c>
      <c r="H719" s="1" t="n">
        <v>1</v>
      </c>
      <c r="I719" s="54" t="n">
        <v>5</v>
      </c>
      <c r="J719" s="1" t="s">
        <v>725</v>
      </c>
      <c r="K719" s="1" t="n">
        <v>75</v>
      </c>
      <c r="L719" s="1" t="n">
        <v>153</v>
      </c>
      <c r="M719" s="1" t="n">
        <v>102</v>
      </c>
      <c r="N719" s="1" t="n">
        <v>107</v>
      </c>
      <c r="O719" s="1" t="n">
        <v>300</v>
      </c>
      <c r="P719" s="1" t="n">
        <v>300</v>
      </c>
      <c r="Q719" s="1" t="n">
        <v>300</v>
      </c>
      <c r="R719" s="1" t="n">
        <f aca="false">AVERAGE(O719:Q719)</f>
        <v>300</v>
      </c>
      <c r="S719" s="30" t="n">
        <v>0.735637822912688</v>
      </c>
      <c r="T719" s="1" t="n">
        <v>1.03</v>
      </c>
      <c r="U719" s="1" t="s">
        <v>205</v>
      </c>
      <c r="V719" s="1" t="s">
        <v>416</v>
      </c>
      <c r="W719" s="1" t="s">
        <v>726</v>
      </c>
      <c r="X719" s="0"/>
      <c r="Y719" s="0"/>
      <c r="Z719" s="0"/>
      <c r="AMJ719" s="0"/>
    </row>
    <row r="720" s="23" customFormat="true" ht="13.8" hidden="false" customHeight="false" outlineLevel="0" collapsed="false">
      <c r="A720" s="1" t="s">
        <v>91</v>
      </c>
      <c r="B720" s="12" t="n">
        <v>43462</v>
      </c>
      <c r="C720" s="1" t="s">
        <v>19</v>
      </c>
      <c r="D720" s="1" t="s">
        <v>19</v>
      </c>
      <c r="E720" s="1" t="s">
        <v>19</v>
      </c>
      <c r="F720" s="1" t="s">
        <v>203</v>
      </c>
      <c r="G720" s="1" t="s">
        <v>230</v>
      </c>
      <c r="H720" s="1" t="n">
        <v>3</v>
      </c>
      <c r="I720" s="1" t="n">
        <v>1</v>
      </c>
      <c r="J720" s="1" t="s">
        <v>347</v>
      </c>
      <c r="K720" s="1" t="n">
        <v>0</v>
      </c>
      <c r="L720" s="1" t="n">
        <v>15</v>
      </c>
      <c r="M720" s="1" t="n">
        <v>5</v>
      </c>
      <c r="N720" s="1" t="n">
        <v>10</v>
      </c>
      <c r="O720" s="1" t="n">
        <v>300</v>
      </c>
      <c r="P720" s="1" t="n">
        <v>300</v>
      </c>
      <c r="Q720" s="1" t="n">
        <v>300</v>
      </c>
      <c r="R720" s="1" t="n">
        <f aca="false">AVERAGE(O720:Q720)</f>
        <v>300</v>
      </c>
      <c r="S720" s="30" t="n">
        <v>0.837391760082845</v>
      </c>
      <c r="T720" s="1" t="n">
        <v>1.2</v>
      </c>
      <c r="U720" s="1" t="s">
        <v>205</v>
      </c>
      <c r="V720" s="1" t="s">
        <v>727</v>
      </c>
      <c r="W720" s="1" t="s">
        <v>728</v>
      </c>
      <c r="X720" s="0"/>
      <c r="Y720" s="0"/>
      <c r="Z720" s="0"/>
      <c r="AMJ720" s="0"/>
    </row>
    <row r="721" s="23" customFormat="true" ht="13.8" hidden="false" customHeight="false" outlineLevel="0" collapsed="false">
      <c r="A721" s="1" t="s">
        <v>91</v>
      </c>
      <c r="B721" s="12" t="n">
        <v>43462</v>
      </c>
      <c r="C721" s="1" t="s">
        <v>19</v>
      </c>
      <c r="D721" s="1" t="s">
        <v>19</v>
      </c>
      <c r="E721" s="1" t="s">
        <v>19</v>
      </c>
      <c r="F721" s="1" t="s">
        <v>203</v>
      </c>
      <c r="G721" s="1" t="s">
        <v>230</v>
      </c>
      <c r="H721" s="1" t="n">
        <v>3</v>
      </c>
      <c r="I721" s="1" t="n">
        <v>2</v>
      </c>
      <c r="J721" s="1" t="s">
        <v>348</v>
      </c>
      <c r="K721" s="1" t="n">
        <v>15</v>
      </c>
      <c r="L721" s="1" t="n">
        <v>30</v>
      </c>
      <c r="M721" s="1" t="n">
        <v>20</v>
      </c>
      <c r="N721" s="1" t="n">
        <v>25</v>
      </c>
      <c r="O721" s="1" t="n">
        <v>300</v>
      </c>
      <c r="P721" s="1" t="n">
        <v>300</v>
      </c>
      <c r="Q721" s="1" t="n">
        <v>300</v>
      </c>
      <c r="R721" s="1" t="n">
        <f aca="false">AVERAGE(O721:Q721)</f>
        <v>300</v>
      </c>
      <c r="S721" s="30" t="n">
        <v>0.973133827248825</v>
      </c>
      <c r="T721" s="1" t="n">
        <v>0.44</v>
      </c>
      <c r="U721" s="1" t="s">
        <v>205</v>
      </c>
      <c r="V721" s="1" t="s">
        <v>727</v>
      </c>
      <c r="W721" s="1" t="s">
        <v>728</v>
      </c>
      <c r="X721" s="0"/>
      <c r="Y721" s="0"/>
      <c r="Z721" s="0"/>
      <c r="AMJ721" s="0"/>
    </row>
    <row r="722" s="23" customFormat="true" ht="13.8" hidden="false" customHeight="false" outlineLevel="0" collapsed="false">
      <c r="A722" s="1" t="s">
        <v>91</v>
      </c>
      <c r="B722" s="12" t="n">
        <v>43462</v>
      </c>
      <c r="C722" s="1" t="s">
        <v>19</v>
      </c>
      <c r="D722" s="1" t="s">
        <v>19</v>
      </c>
      <c r="E722" s="1" t="s">
        <v>19</v>
      </c>
      <c r="F722" s="1" t="s">
        <v>203</v>
      </c>
      <c r="G722" s="1" t="s">
        <v>230</v>
      </c>
      <c r="H722" s="1" t="n">
        <v>3</v>
      </c>
      <c r="I722" s="1" t="n">
        <v>3</v>
      </c>
      <c r="J722" s="1" t="s">
        <v>349</v>
      </c>
      <c r="K722" s="1" t="n">
        <v>30</v>
      </c>
      <c r="L722" s="1" t="n">
        <v>50</v>
      </c>
      <c r="M722" s="1" t="n">
        <v>45</v>
      </c>
      <c r="N722" s="1" t="n">
        <v>50</v>
      </c>
      <c r="O722" s="1" t="n">
        <v>300</v>
      </c>
      <c r="P722" s="1" t="n">
        <v>300</v>
      </c>
      <c r="Q722" s="1" t="n">
        <v>300</v>
      </c>
      <c r="R722" s="1" t="n">
        <f aca="false">AVERAGE(O722:Q722)</f>
        <v>300</v>
      </c>
      <c r="S722" s="30" t="n">
        <v>0.96976658217184</v>
      </c>
      <c r="T722" s="1" t="n">
        <v>0.69</v>
      </c>
      <c r="U722" s="1" t="s">
        <v>205</v>
      </c>
      <c r="V722" s="1" t="s">
        <v>723</v>
      </c>
      <c r="W722" s="1" t="s">
        <v>671</v>
      </c>
      <c r="X722" s="0"/>
      <c r="Y722" s="0"/>
      <c r="Z722" s="0"/>
      <c r="AMJ722" s="0"/>
    </row>
    <row r="723" s="23" customFormat="true" ht="13.8" hidden="false" customHeight="false" outlineLevel="0" collapsed="false">
      <c r="A723" s="1" t="s">
        <v>91</v>
      </c>
      <c r="B723" s="12" t="n">
        <v>43462</v>
      </c>
      <c r="C723" s="1" t="s">
        <v>19</v>
      </c>
      <c r="D723" s="1" t="s">
        <v>19</v>
      </c>
      <c r="E723" s="1" t="s">
        <v>19</v>
      </c>
      <c r="F723" s="1" t="s">
        <v>203</v>
      </c>
      <c r="G723" s="1" t="s">
        <v>230</v>
      </c>
      <c r="H723" s="1" t="n">
        <v>3</v>
      </c>
      <c r="I723" s="1" t="n">
        <v>4</v>
      </c>
      <c r="J723" s="1" t="s">
        <v>681</v>
      </c>
      <c r="K723" s="1" t="n">
        <v>50</v>
      </c>
      <c r="L723" s="1" t="n">
        <v>90</v>
      </c>
      <c r="M723" s="1" t="n">
        <v>70</v>
      </c>
      <c r="N723" s="1" t="n">
        <v>75</v>
      </c>
      <c r="O723" s="1" t="n">
        <v>300</v>
      </c>
      <c r="P723" s="1" t="n">
        <v>300</v>
      </c>
      <c r="Q723" s="1" t="n">
        <v>300</v>
      </c>
      <c r="R723" s="1" t="n">
        <f aca="false">AVERAGE(O723:Q723)</f>
        <v>300</v>
      </c>
      <c r="S723" s="30" t="n">
        <v>0.82223915723641</v>
      </c>
      <c r="T723" s="1" t="n">
        <v>1.07</v>
      </c>
      <c r="U723" s="1" t="s">
        <v>205</v>
      </c>
      <c r="V723" s="1" t="s">
        <v>416</v>
      </c>
      <c r="W723" s="1" t="s">
        <v>671</v>
      </c>
      <c r="X723" s="0"/>
      <c r="Y723" s="0"/>
      <c r="Z723" s="0"/>
      <c r="AMJ723" s="0"/>
    </row>
    <row r="724" s="23" customFormat="true" ht="13.8" hidden="false" customHeight="false" outlineLevel="0" collapsed="false">
      <c r="A724" s="1" t="s">
        <v>91</v>
      </c>
      <c r="B724" s="12" t="n">
        <v>43462</v>
      </c>
      <c r="C724" s="1" t="s">
        <v>19</v>
      </c>
      <c r="D724" s="1" t="s">
        <v>19</v>
      </c>
      <c r="E724" s="1" t="s">
        <v>19</v>
      </c>
      <c r="F724" s="1" t="s">
        <v>203</v>
      </c>
      <c r="G724" s="1" t="s">
        <v>230</v>
      </c>
      <c r="H724" s="1" t="n">
        <v>3</v>
      </c>
      <c r="I724" s="1" t="n">
        <v>5</v>
      </c>
      <c r="J724" s="1" t="s">
        <v>682</v>
      </c>
      <c r="K724" s="1" t="n">
        <v>90</v>
      </c>
      <c r="L724" s="1" t="n">
        <v>170</v>
      </c>
      <c r="M724" s="1" t="n">
        <v>130</v>
      </c>
      <c r="N724" s="1" t="n">
        <v>135</v>
      </c>
      <c r="O724" s="1" t="n">
        <v>300</v>
      </c>
      <c r="P724" s="1" t="n">
        <v>300</v>
      </c>
      <c r="Q724" s="1" t="n">
        <v>300</v>
      </c>
      <c r="R724" s="1" t="n">
        <f aca="false">AVERAGE(O724:Q724)</f>
        <v>300</v>
      </c>
      <c r="S724" s="30" t="n">
        <v>0.700071296787028</v>
      </c>
      <c r="T724" s="1" t="n">
        <v>1.08</v>
      </c>
      <c r="U724" s="1" t="s">
        <v>205</v>
      </c>
      <c r="V724" s="1" t="s">
        <v>416</v>
      </c>
      <c r="W724" s="1" t="s">
        <v>729</v>
      </c>
      <c r="X724" s="0"/>
      <c r="Y724" s="0"/>
      <c r="Z724" s="0"/>
      <c r="AMJ724" s="0"/>
    </row>
    <row r="725" s="23" customFormat="true" ht="13.8" hidden="false" customHeight="false" outlineLevel="0" collapsed="false">
      <c r="A725" s="1" t="s">
        <v>91</v>
      </c>
      <c r="B725" s="12" t="n">
        <v>43462</v>
      </c>
      <c r="C725" s="1" t="s">
        <v>19</v>
      </c>
      <c r="D725" s="1" t="s">
        <v>19</v>
      </c>
      <c r="E725" s="1" t="s">
        <v>19</v>
      </c>
      <c r="F725" s="1" t="s">
        <v>203</v>
      </c>
      <c r="G725" s="1" t="s">
        <v>230</v>
      </c>
      <c r="H725" s="1" t="n">
        <v>5</v>
      </c>
      <c r="I725" s="1" t="n">
        <v>1</v>
      </c>
      <c r="J725" s="1" t="s">
        <v>347</v>
      </c>
      <c r="K725" s="1" t="n">
        <v>0</v>
      </c>
      <c r="L725" s="1" t="n">
        <v>15</v>
      </c>
      <c r="M725" s="1" t="n">
        <v>7</v>
      </c>
      <c r="N725" s="1" t="n">
        <v>12</v>
      </c>
      <c r="O725" s="1" t="n">
        <v>300</v>
      </c>
      <c r="P725" s="1" t="n">
        <v>300</v>
      </c>
      <c r="Q725" s="1" t="n">
        <v>300</v>
      </c>
      <c r="R725" s="1" t="n">
        <f aca="false">AVERAGE(O725:Q725)</f>
        <v>300</v>
      </c>
      <c r="S725" s="30" t="n">
        <v>0.903473944718686</v>
      </c>
      <c r="T725" s="1" t="n">
        <v>0.94</v>
      </c>
      <c r="U725" s="1" t="s">
        <v>205</v>
      </c>
      <c r="V725" s="1" t="s">
        <v>723</v>
      </c>
      <c r="W725" s="1" t="s">
        <v>730</v>
      </c>
      <c r="X725" s="0"/>
      <c r="Y725" s="0"/>
      <c r="Z725" s="0"/>
      <c r="AMJ725" s="0"/>
    </row>
    <row r="726" s="23" customFormat="true" ht="13.8" hidden="false" customHeight="false" outlineLevel="0" collapsed="false">
      <c r="A726" s="1" t="s">
        <v>91</v>
      </c>
      <c r="B726" s="12" t="n">
        <v>43462</v>
      </c>
      <c r="C726" s="1" t="s">
        <v>19</v>
      </c>
      <c r="D726" s="1" t="s">
        <v>19</v>
      </c>
      <c r="E726" s="1" t="s">
        <v>19</v>
      </c>
      <c r="F726" s="1" t="s">
        <v>203</v>
      </c>
      <c r="G726" s="1" t="s">
        <v>230</v>
      </c>
      <c r="H726" s="1" t="n">
        <v>5</v>
      </c>
      <c r="I726" s="1" t="n">
        <v>2</v>
      </c>
      <c r="J726" s="1" t="s">
        <v>348</v>
      </c>
      <c r="K726" s="1" t="n">
        <v>15</v>
      </c>
      <c r="L726" s="1" t="n">
        <v>30</v>
      </c>
      <c r="M726" s="1" t="n">
        <v>25</v>
      </c>
      <c r="N726" s="1" t="n">
        <v>30</v>
      </c>
      <c r="O726" s="1" t="n">
        <v>300</v>
      </c>
      <c r="P726" s="1" t="n">
        <v>300</v>
      </c>
      <c r="Q726" s="1" t="n">
        <v>300</v>
      </c>
      <c r="R726" s="1" t="n">
        <f aca="false">AVERAGE(O726:Q726)</f>
        <v>300</v>
      </c>
      <c r="S726" s="30" t="n">
        <v>0.937777753940477</v>
      </c>
      <c r="T726" s="1" t="n">
        <v>3.33</v>
      </c>
      <c r="U726" s="1" t="s">
        <v>205</v>
      </c>
      <c r="V726" s="1" t="s">
        <v>723</v>
      </c>
      <c r="W726" s="1" t="s">
        <v>671</v>
      </c>
      <c r="X726" s="0"/>
      <c r="Y726" s="0"/>
      <c r="Z726" s="0"/>
      <c r="AMJ726" s="0"/>
    </row>
    <row r="727" s="23" customFormat="true" ht="13.8" hidden="false" customHeight="false" outlineLevel="0" collapsed="false">
      <c r="A727" s="1" t="s">
        <v>91</v>
      </c>
      <c r="B727" s="12" t="n">
        <v>43462</v>
      </c>
      <c r="C727" s="1" t="s">
        <v>19</v>
      </c>
      <c r="D727" s="1" t="s">
        <v>19</v>
      </c>
      <c r="E727" s="1" t="s">
        <v>19</v>
      </c>
      <c r="F727" s="1" t="s">
        <v>203</v>
      </c>
      <c r="G727" s="1" t="s">
        <v>230</v>
      </c>
      <c r="H727" s="1" t="n">
        <v>5</v>
      </c>
      <c r="I727" s="1" t="n">
        <v>3</v>
      </c>
      <c r="J727" s="1" t="s">
        <v>349</v>
      </c>
      <c r="K727" s="1" t="n">
        <v>30</v>
      </c>
      <c r="L727" s="1" t="n">
        <v>50</v>
      </c>
      <c r="M727" s="1" t="n">
        <v>45</v>
      </c>
      <c r="N727" s="1" t="n">
        <v>50</v>
      </c>
      <c r="O727" s="1" t="n">
        <v>300</v>
      </c>
      <c r="P727" s="1" t="n">
        <v>300</v>
      </c>
      <c r="Q727" s="1" t="n">
        <v>300</v>
      </c>
      <c r="R727" s="1" t="n">
        <f aca="false">AVERAGE(O727:Q727)</f>
        <v>300</v>
      </c>
      <c r="S727" s="30" t="n">
        <v>0.922204245459419</v>
      </c>
      <c r="T727" s="1" t="n">
        <v>0.69</v>
      </c>
      <c r="U727" s="1" t="s">
        <v>205</v>
      </c>
      <c r="V727" s="1" t="s">
        <v>723</v>
      </c>
      <c r="W727" s="1" t="s">
        <v>671</v>
      </c>
      <c r="X727" s="0"/>
      <c r="Y727" s="0"/>
      <c r="Z727" s="0"/>
      <c r="AMJ727" s="0"/>
    </row>
    <row r="728" s="23" customFormat="true" ht="13.8" hidden="false" customHeight="false" outlineLevel="0" collapsed="false">
      <c r="A728" s="1" t="s">
        <v>91</v>
      </c>
      <c r="B728" s="12" t="n">
        <v>43462</v>
      </c>
      <c r="C728" s="1" t="s">
        <v>19</v>
      </c>
      <c r="D728" s="1" t="s">
        <v>19</v>
      </c>
      <c r="E728" s="1" t="s">
        <v>19</v>
      </c>
      <c r="F728" s="1" t="s">
        <v>203</v>
      </c>
      <c r="G728" s="1" t="s">
        <v>230</v>
      </c>
      <c r="H728" s="1" t="n">
        <v>5</v>
      </c>
      <c r="I728" s="1" t="n">
        <v>4</v>
      </c>
      <c r="J728" s="1" t="s">
        <v>520</v>
      </c>
      <c r="K728" s="1" t="n">
        <v>50</v>
      </c>
      <c r="L728" s="1" t="n">
        <v>78</v>
      </c>
      <c r="M728" s="1" t="n">
        <v>65</v>
      </c>
      <c r="N728" s="1" t="n">
        <v>70</v>
      </c>
      <c r="O728" s="1" t="n">
        <v>300</v>
      </c>
      <c r="P728" s="1" t="n">
        <v>300</v>
      </c>
      <c r="Q728" s="1" t="n">
        <v>300</v>
      </c>
      <c r="R728" s="1" t="n">
        <f aca="false">AVERAGE(O728:Q728)</f>
        <v>300</v>
      </c>
      <c r="S728" s="30" t="n">
        <v>0.770993896221036</v>
      </c>
      <c r="T728" s="1" t="n">
        <v>1.52</v>
      </c>
      <c r="U728" s="1" t="s">
        <v>205</v>
      </c>
      <c r="V728" s="1" t="s">
        <v>416</v>
      </c>
      <c r="W728" s="1" t="s">
        <v>671</v>
      </c>
      <c r="X728" s="0"/>
      <c r="Y728" s="0"/>
      <c r="Z728" s="0"/>
      <c r="AMJ728" s="0"/>
    </row>
    <row r="729" s="23" customFormat="true" ht="13.8" hidden="false" customHeight="false" outlineLevel="0" collapsed="false">
      <c r="A729" s="1" t="s">
        <v>91</v>
      </c>
      <c r="B729" s="12" t="n">
        <v>43462</v>
      </c>
      <c r="C729" s="1" t="s">
        <v>19</v>
      </c>
      <c r="D729" s="1" t="s">
        <v>19</v>
      </c>
      <c r="E729" s="1" t="s">
        <v>19</v>
      </c>
      <c r="F729" s="1" t="s">
        <v>203</v>
      </c>
      <c r="G729" s="1" t="s">
        <v>230</v>
      </c>
      <c r="H729" s="1" t="n">
        <v>5</v>
      </c>
      <c r="I729" s="1" t="n">
        <v>5</v>
      </c>
      <c r="J729" s="1" t="s">
        <v>731</v>
      </c>
      <c r="K729" s="1" t="n">
        <v>78</v>
      </c>
      <c r="L729" s="1" t="n">
        <v>135</v>
      </c>
      <c r="M729" s="1" t="n">
        <v>107</v>
      </c>
      <c r="N729" s="1" t="n">
        <v>112</v>
      </c>
      <c r="O729" s="1" t="n">
        <v>300</v>
      </c>
      <c r="P729" s="1" t="n">
        <v>300</v>
      </c>
      <c r="Q729" s="1" t="n">
        <v>300</v>
      </c>
      <c r="R729" s="1" t="n">
        <f aca="false">AVERAGE(O729:Q729)</f>
        <v>300</v>
      </c>
      <c r="S729" s="30" t="n">
        <v>0.684392561897314</v>
      </c>
      <c r="T729" s="1" t="n">
        <v>1.18</v>
      </c>
      <c r="U729" s="1" t="s">
        <v>205</v>
      </c>
      <c r="V729" s="1" t="s">
        <v>416</v>
      </c>
      <c r="W729" s="1" t="s">
        <v>671</v>
      </c>
      <c r="X729" s="0"/>
      <c r="Y729" s="0"/>
      <c r="Z729" s="0"/>
      <c r="AMJ729" s="0"/>
    </row>
    <row r="730" s="23" customFormat="true" ht="13.8" hidden="false" customHeight="false" outlineLevel="0" collapsed="false">
      <c r="A730" s="1" t="s">
        <v>91</v>
      </c>
      <c r="B730" s="12" t="n">
        <v>43462</v>
      </c>
      <c r="C730" s="1" t="s">
        <v>19</v>
      </c>
      <c r="D730" s="1" t="s">
        <v>19</v>
      </c>
      <c r="E730" s="1" t="s">
        <v>19</v>
      </c>
      <c r="F730" s="1" t="s">
        <v>203</v>
      </c>
      <c r="G730" s="1" t="s">
        <v>240</v>
      </c>
      <c r="H730" s="1" t="n">
        <v>1</v>
      </c>
      <c r="I730" s="1" t="n">
        <v>1</v>
      </c>
      <c r="J730" s="1" t="s">
        <v>347</v>
      </c>
      <c r="K730" s="1" t="n">
        <v>0</v>
      </c>
      <c r="L730" s="1" t="n">
        <v>15</v>
      </c>
      <c r="M730" s="1" t="n">
        <v>10</v>
      </c>
      <c r="N730" s="1" t="n">
        <v>15</v>
      </c>
      <c r="O730" s="1" t="n">
        <v>300</v>
      </c>
      <c r="P730" s="1" t="n">
        <v>300</v>
      </c>
      <c r="Q730" s="1" t="n">
        <v>300</v>
      </c>
      <c r="R730" s="1" t="n">
        <f aca="false">AVERAGE(O730:Q730)</f>
        <v>300</v>
      </c>
      <c r="S730" s="30" t="n">
        <v>0.831393854789464</v>
      </c>
      <c r="T730" s="1" t="n">
        <v>1.74</v>
      </c>
      <c r="U730" s="1" t="s">
        <v>205</v>
      </c>
      <c r="V730" s="1" t="s">
        <v>416</v>
      </c>
      <c r="W730" s="1" t="s">
        <v>670</v>
      </c>
      <c r="X730" s="0"/>
      <c r="Y730" s="0"/>
      <c r="Z730" s="0"/>
      <c r="AMJ730" s="0"/>
    </row>
    <row r="731" s="23" customFormat="true" ht="13.8" hidden="false" customHeight="false" outlineLevel="0" collapsed="false">
      <c r="A731" s="1" t="s">
        <v>91</v>
      </c>
      <c r="B731" s="12" t="n">
        <v>43462</v>
      </c>
      <c r="C731" s="1" t="s">
        <v>19</v>
      </c>
      <c r="D731" s="1" t="s">
        <v>19</v>
      </c>
      <c r="E731" s="1" t="s">
        <v>19</v>
      </c>
      <c r="F731" s="1" t="s">
        <v>203</v>
      </c>
      <c r="G731" s="1" t="s">
        <v>240</v>
      </c>
      <c r="H731" s="1" t="n">
        <v>1</v>
      </c>
      <c r="I731" s="1" t="n">
        <v>2</v>
      </c>
      <c r="J731" s="1" t="s">
        <v>348</v>
      </c>
      <c r="K731" s="1" t="n">
        <v>15</v>
      </c>
      <c r="L731" s="1" t="n">
        <v>30</v>
      </c>
      <c r="M731" s="1" t="n">
        <v>25</v>
      </c>
      <c r="N731" s="1" t="n">
        <v>30</v>
      </c>
      <c r="O731" s="1" t="n">
        <v>300</v>
      </c>
      <c r="P731" s="1" t="n">
        <v>300</v>
      </c>
      <c r="Q731" s="1" t="n">
        <v>300</v>
      </c>
      <c r="R731" s="1" t="n">
        <f aca="false">AVERAGE(O731:Q731)</f>
        <v>300</v>
      </c>
      <c r="S731" s="30" t="n">
        <v>0.830236364294251</v>
      </c>
      <c r="T731" s="1" t="n">
        <v>0.9</v>
      </c>
      <c r="U731" s="1" t="s">
        <v>205</v>
      </c>
      <c r="V731" s="1" t="s">
        <v>416</v>
      </c>
      <c r="W731" s="1" t="s">
        <v>671</v>
      </c>
      <c r="X731" s="0"/>
      <c r="Y731" s="0"/>
      <c r="Z731" s="0"/>
      <c r="AMJ731" s="0"/>
    </row>
    <row r="732" s="23" customFormat="true" ht="13.8" hidden="false" customHeight="false" outlineLevel="0" collapsed="false">
      <c r="A732" s="1" t="s">
        <v>91</v>
      </c>
      <c r="B732" s="12" t="n">
        <v>43462</v>
      </c>
      <c r="C732" s="1" t="s">
        <v>19</v>
      </c>
      <c r="D732" s="1" t="s">
        <v>19</v>
      </c>
      <c r="E732" s="1" t="s">
        <v>19</v>
      </c>
      <c r="F732" s="1" t="s">
        <v>203</v>
      </c>
      <c r="G732" s="1" t="s">
        <v>240</v>
      </c>
      <c r="H732" s="1" t="n">
        <v>1</v>
      </c>
      <c r="I732" s="1" t="n">
        <v>3</v>
      </c>
      <c r="J732" s="1" t="s">
        <v>349</v>
      </c>
      <c r="K732" s="1" t="n">
        <v>30</v>
      </c>
      <c r="L732" s="1" t="n">
        <v>50</v>
      </c>
      <c r="M732" s="1" t="n">
        <v>37</v>
      </c>
      <c r="N732" s="1" t="n">
        <v>42</v>
      </c>
      <c r="O732" s="1" t="n">
        <v>300</v>
      </c>
      <c r="P732" s="1" t="n">
        <v>300</v>
      </c>
      <c r="Q732" s="1" t="n">
        <v>300</v>
      </c>
      <c r="R732" s="1" t="n">
        <f aca="false">AVERAGE(O732:Q732)</f>
        <v>300</v>
      </c>
      <c r="S732" s="30" t="n">
        <v>0.710488711243952</v>
      </c>
      <c r="T732" s="1" t="n">
        <v>0.86</v>
      </c>
      <c r="U732" s="1" t="s">
        <v>205</v>
      </c>
      <c r="V732" s="1" t="s">
        <v>416</v>
      </c>
      <c r="W732" s="1" t="s">
        <v>671</v>
      </c>
      <c r="X732" s="0"/>
      <c r="Y732" s="0"/>
      <c r="Z732" s="0"/>
      <c r="AMJ732" s="0"/>
    </row>
    <row r="733" s="23" customFormat="true" ht="13.8" hidden="false" customHeight="false" outlineLevel="0" collapsed="false">
      <c r="A733" s="1" t="s">
        <v>91</v>
      </c>
      <c r="B733" s="12" t="n">
        <v>43462</v>
      </c>
      <c r="C733" s="1" t="s">
        <v>19</v>
      </c>
      <c r="D733" s="1" t="s">
        <v>19</v>
      </c>
      <c r="E733" s="1" t="s">
        <v>19</v>
      </c>
      <c r="F733" s="1" t="s">
        <v>203</v>
      </c>
      <c r="G733" s="1" t="s">
        <v>240</v>
      </c>
      <c r="H733" s="1" t="n">
        <v>1</v>
      </c>
      <c r="I733" s="1" t="n">
        <v>4</v>
      </c>
      <c r="J733" s="1" t="s">
        <v>366</v>
      </c>
      <c r="K733" s="1" t="n">
        <v>50</v>
      </c>
      <c r="L733" s="1" t="n">
        <v>95</v>
      </c>
      <c r="M733" s="1" t="n">
        <v>60</v>
      </c>
      <c r="N733" s="1" t="n">
        <v>65</v>
      </c>
      <c r="O733" s="1" t="n">
        <v>300</v>
      </c>
      <c r="P733" s="1" t="n">
        <v>300</v>
      </c>
      <c r="Q733" s="1" t="n">
        <v>300</v>
      </c>
      <c r="R733" s="1" t="n">
        <f aca="false">AVERAGE(O733:Q733)</f>
        <v>300</v>
      </c>
      <c r="S733" s="30" t="n">
        <v>0.691442731277253</v>
      </c>
      <c r="T733" s="1" t="n">
        <v>1.18</v>
      </c>
      <c r="U733" s="1" t="s">
        <v>205</v>
      </c>
      <c r="V733" s="1" t="s">
        <v>416</v>
      </c>
      <c r="W733" s="1" t="s">
        <v>671</v>
      </c>
      <c r="X733" s="0"/>
      <c r="Y733" s="0"/>
      <c r="Z733" s="0"/>
      <c r="AMJ733" s="0"/>
    </row>
    <row r="734" s="23" customFormat="true" ht="13.8" hidden="false" customHeight="false" outlineLevel="0" collapsed="false">
      <c r="A734" s="1" t="s">
        <v>91</v>
      </c>
      <c r="B734" s="12" t="n">
        <v>43462</v>
      </c>
      <c r="C734" s="1" t="s">
        <v>19</v>
      </c>
      <c r="D734" s="1" t="s">
        <v>19</v>
      </c>
      <c r="E734" s="1" t="s">
        <v>19</v>
      </c>
      <c r="F734" s="1" t="s">
        <v>203</v>
      </c>
      <c r="G734" s="1" t="s">
        <v>240</v>
      </c>
      <c r="H734" s="1" t="n">
        <v>1</v>
      </c>
      <c r="I734" s="1" t="n">
        <v>5</v>
      </c>
      <c r="J734" s="1" t="s">
        <v>732</v>
      </c>
      <c r="K734" s="1" t="n">
        <v>95</v>
      </c>
      <c r="L734" s="1" t="n">
        <v>178</v>
      </c>
      <c r="M734" s="1" t="n">
        <v>149</v>
      </c>
      <c r="N734" s="1" t="n">
        <v>154</v>
      </c>
      <c r="O734" s="1" t="n">
        <v>300</v>
      </c>
      <c r="P734" s="1" t="n">
        <v>300</v>
      </c>
      <c r="Q734" s="1" t="n">
        <v>300</v>
      </c>
      <c r="R734" s="1" t="n">
        <f aca="false">AVERAGE(O734:Q734)</f>
        <v>300</v>
      </c>
      <c r="S734" s="30" t="n">
        <v>1.18200824843059</v>
      </c>
      <c r="T734" s="1" t="n">
        <v>1.25</v>
      </c>
      <c r="U734" s="1" t="s">
        <v>205</v>
      </c>
      <c r="V734" s="1" t="s">
        <v>416</v>
      </c>
      <c r="W734" s="1" t="s">
        <v>733</v>
      </c>
      <c r="X734" s="0"/>
      <c r="Y734" s="0"/>
      <c r="Z734" s="0"/>
      <c r="AMJ734" s="0"/>
    </row>
    <row r="735" s="23" customFormat="true" ht="13.8" hidden="false" customHeight="false" outlineLevel="0" collapsed="false">
      <c r="A735" s="1" t="s">
        <v>91</v>
      </c>
      <c r="B735" s="12" t="n">
        <v>43462</v>
      </c>
      <c r="C735" s="1" t="s">
        <v>19</v>
      </c>
      <c r="D735" s="1" t="s">
        <v>19</v>
      </c>
      <c r="E735" s="1" t="s">
        <v>19</v>
      </c>
      <c r="F735" s="1" t="s">
        <v>203</v>
      </c>
      <c r="G735" s="1" t="s">
        <v>240</v>
      </c>
      <c r="H735" s="1" t="n">
        <v>3</v>
      </c>
      <c r="I735" s="1" t="n">
        <v>1</v>
      </c>
      <c r="J735" s="1" t="s">
        <v>347</v>
      </c>
      <c r="K735" s="1" t="n">
        <v>0</v>
      </c>
      <c r="L735" s="1" t="n">
        <v>15</v>
      </c>
      <c r="M735" s="1" t="n">
        <v>5</v>
      </c>
      <c r="N735" s="1" t="n">
        <v>10</v>
      </c>
      <c r="O735" s="1" t="n">
        <v>300</v>
      </c>
      <c r="P735" s="1" t="n">
        <v>300</v>
      </c>
      <c r="Q735" s="1" t="n">
        <v>300</v>
      </c>
      <c r="R735" s="1" t="n">
        <f aca="false">AVERAGE(O735:Q735)</f>
        <v>300</v>
      </c>
      <c r="S735" s="30" t="n">
        <v>0.445318161431338</v>
      </c>
      <c r="T735" s="1" t="n">
        <v>1.54</v>
      </c>
      <c r="U735" s="1" t="s">
        <v>205</v>
      </c>
      <c r="V735" s="1" t="s">
        <v>416</v>
      </c>
      <c r="W735" s="1" t="s">
        <v>670</v>
      </c>
      <c r="X735" s="0"/>
      <c r="Y735" s="0"/>
      <c r="Z735" s="0"/>
      <c r="AMJ735" s="0"/>
    </row>
    <row r="736" s="23" customFormat="true" ht="13.8" hidden="false" customHeight="false" outlineLevel="0" collapsed="false">
      <c r="A736" s="1" t="s">
        <v>91</v>
      </c>
      <c r="B736" s="12" t="n">
        <v>43462</v>
      </c>
      <c r="C736" s="1" t="s">
        <v>19</v>
      </c>
      <c r="D736" s="1" t="s">
        <v>19</v>
      </c>
      <c r="E736" s="1" t="s">
        <v>19</v>
      </c>
      <c r="F736" s="1" t="s">
        <v>203</v>
      </c>
      <c r="G736" s="1" t="s">
        <v>240</v>
      </c>
      <c r="H736" s="1" t="n">
        <v>3</v>
      </c>
      <c r="I736" s="1" t="n">
        <v>2</v>
      </c>
      <c r="J736" s="1" t="s">
        <v>348</v>
      </c>
      <c r="K736" s="1" t="n">
        <v>15</v>
      </c>
      <c r="L736" s="1" t="n">
        <v>30</v>
      </c>
      <c r="M736" s="1" t="n">
        <v>25</v>
      </c>
      <c r="N736" s="1" t="n">
        <v>30</v>
      </c>
      <c r="O736" s="1" t="n">
        <v>300</v>
      </c>
      <c r="P736" s="1" t="n">
        <v>300</v>
      </c>
      <c r="Q736" s="1" t="n">
        <v>300</v>
      </c>
      <c r="R736" s="1" t="n">
        <f aca="false">AVERAGE(O736:Q736)</f>
        <v>300</v>
      </c>
      <c r="S736" s="30" t="n">
        <v>0.461628254772987</v>
      </c>
      <c r="T736" s="1" t="n">
        <v>1.47</v>
      </c>
      <c r="U736" s="1" t="s">
        <v>205</v>
      </c>
      <c r="V736" s="1" t="s">
        <v>416</v>
      </c>
      <c r="W736" s="1" t="s">
        <v>671</v>
      </c>
      <c r="X736" s="0"/>
      <c r="Y736" s="0"/>
      <c r="Z736" s="0"/>
      <c r="AMJ736" s="0"/>
    </row>
    <row r="737" s="23" customFormat="true" ht="13.8" hidden="false" customHeight="false" outlineLevel="0" collapsed="false">
      <c r="A737" s="1" t="s">
        <v>91</v>
      </c>
      <c r="B737" s="12" t="n">
        <v>43462</v>
      </c>
      <c r="C737" s="1" t="s">
        <v>19</v>
      </c>
      <c r="D737" s="1" t="s">
        <v>19</v>
      </c>
      <c r="E737" s="1" t="s">
        <v>19</v>
      </c>
      <c r="F737" s="1" t="s">
        <v>203</v>
      </c>
      <c r="G737" s="1" t="s">
        <v>240</v>
      </c>
      <c r="H737" s="1" t="n">
        <v>3</v>
      </c>
      <c r="I737" s="1" t="n">
        <v>3</v>
      </c>
      <c r="J737" s="1" t="s">
        <v>349</v>
      </c>
      <c r="K737" s="1" t="n">
        <v>30</v>
      </c>
      <c r="L737" s="1" t="n">
        <v>50</v>
      </c>
      <c r="M737" s="1" t="n">
        <v>37</v>
      </c>
      <c r="N737" s="1" t="n">
        <v>42</v>
      </c>
      <c r="O737" s="1" t="n">
        <v>300</v>
      </c>
      <c r="P737" s="1" t="n">
        <v>300</v>
      </c>
      <c r="Q737" s="1" t="n">
        <v>300</v>
      </c>
      <c r="R737" s="1" t="n">
        <f aca="false">AVERAGE(O737:Q737)</f>
        <v>300</v>
      </c>
      <c r="S737" s="30" t="n">
        <v>0.776149990245168</v>
      </c>
      <c r="T737" s="1" t="n">
        <v>0.87</v>
      </c>
      <c r="U737" s="1" t="s">
        <v>205</v>
      </c>
      <c r="V737" s="1" t="s">
        <v>416</v>
      </c>
      <c r="W737" s="1" t="s">
        <v>671</v>
      </c>
      <c r="X737" s="0"/>
      <c r="Y737" s="0"/>
      <c r="Z737" s="0"/>
      <c r="AMJ737" s="0"/>
    </row>
    <row r="738" s="23" customFormat="true" ht="13.8" hidden="false" customHeight="false" outlineLevel="0" collapsed="false">
      <c r="A738" s="1" t="s">
        <v>91</v>
      </c>
      <c r="B738" s="12" t="n">
        <v>43462</v>
      </c>
      <c r="C738" s="1" t="s">
        <v>19</v>
      </c>
      <c r="D738" s="1" t="s">
        <v>19</v>
      </c>
      <c r="E738" s="1" t="s">
        <v>19</v>
      </c>
      <c r="F738" s="1" t="s">
        <v>203</v>
      </c>
      <c r="G738" s="1" t="s">
        <v>240</v>
      </c>
      <c r="H738" s="1" t="n">
        <v>3</v>
      </c>
      <c r="I738" s="1" t="n">
        <v>4</v>
      </c>
      <c r="J738" s="1" t="s">
        <v>350</v>
      </c>
      <c r="K738" s="1" t="n">
        <v>50</v>
      </c>
      <c r="L738" s="1" t="n">
        <v>100</v>
      </c>
      <c r="M738" s="1" t="n">
        <v>70</v>
      </c>
      <c r="N738" s="1" t="n">
        <v>75</v>
      </c>
      <c r="O738" s="1" t="n">
        <v>300</v>
      </c>
      <c r="P738" s="1" t="n">
        <v>300</v>
      </c>
      <c r="Q738" s="1" t="n">
        <v>300</v>
      </c>
      <c r="R738" s="1" t="n">
        <f aca="false">AVERAGE(O738:Q738)</f>
        <v>300</v>
      </c>
      <c r="S738" s="30" t="n">
        <v>0.745108199691708</v>
      </c>
      <c r="T738" s="1" t="n">
        <v>1.27</v>
      </c>
      <c r="U738" s="1" t="s">
        <v>205</v>
      </c>
      <c r="V738" s="1" t="s">
        <v>416</v>
      </c>
      <c r="W738" s="1" t="s">
        <v>671</v>
      </c>
      <c r="X738" s="0"/>
      <c r="Y738" s="0"/>
      <c r="Z738" s="0"/>
      <c r="AMJ738" s="0"/>
    </row>
    <row r="739" s="23" customFormat="true" ht="13.8" hidden="false" customHeight="false" outlineLevel="0" collapsed="false">
      <c r="A739" s="1" t="s">
        <v>91</v>
      </c>
      <c r="B739" s="12" t="n">
        <v>43462</v>
      </c>
      <c r="C739" s="1" t="s">
        <v>19</v>
      </c>
      <c r="D739" s="1" t="s">
        <v>19</v>
      </c>
      <c r="E739" s="1" t="s">
        <v>19</v>
      </c>
      <c r="F739" s="1" t="s">
        <v>203</v>
      </c>
      <c r="G739" s="1" t="s">
        <v>240</v>
      </c>
      <c r="H739" s="1" t="n">
        <v>3</v>
      </c>
      <c r="I739" s="1" t="n">
        <v>5</v>
      </c>
      <c r="J739" s="1" t="s">
        <v>734</v>
      </c>
      <c r="K739" s="1" t="n">
        <v>100</v>
      </c>
      <c r="L739" s="1" t="n">
        <v>160</v>
      </c>
      <c r="M739" s="1" t="n">
        <v>130</v>
      </c>
      <c r="N739" s="1" t="n">
        <v>135</v>
      </c>
      <c r="O739" s="1" t="n">
        <v>300</v>
      </c>
      <c r="P739" s="1" t="n">
        <v>300</v>
      </c>
      <c r="Q739" s="1" t="n">
        <v>300</v>
      </c>
      <c r="R739" s="1" t="n">
        <f aca="false">AVERAGE(O739:Q739)</f>
        <v>300</v>
      </c>
      <c r="S739" s="30" t="n">
        <v>0.808664950519812</v>
      </c>
      <c r="T739" s="1" t="n">
        <v>0.91</v>
      </c>
      <c r="U739" s="1" t="s">
        <v>205</v>
      </c>
      <c r="V739" s="1" t="s">
        <v>416</v>
      </c>
      <c r="W739" s="1" t="s">
        <v>671</v>
      </c>
      <c r="X739" s="0"/>
      <c r="Y739" s="0"/>
      <c r="Z739" s="0"/>
      <c r="AMJ739" s="0"/>
    </row>
    <row r="740" s="23" customFormat="true" ht="13.8" hidden="false" customHeight="false" outlineLevel="0" collapsed="false">
      <c r="A740" s="1" t="s">
        <v>91</v>
      </c>
      <c r="B740" s="12" t="n">
        <v>43462</v>
      </c>
      <c r="C740" s="1" t="s">
        <v>19</v>
      </c>
      <c r="D740" s="1" t="s">
        <v>19</v>
      </c>
      <c r="E740" s="1" t="s">
        <v>19</v>
      </c>
      <c r="F740" s="1" t="s">
        <v>203</v>
      </c>
      <c r="G740" s="1" t="s">
        <v>240</v>
      </c>
      <c r="H740" s="1" t="n">
        <v>5</v>
      </c>
      <c r="I740" s="1" t="n">
        <v>1</v>
      </c>
      <c r="J740" s="1" t="s">
        <v>347</v>
      </c>
      <c r="K740" s="1" t="n">
        <v>0</v>
      </c>
      <c r="L740" s="1" t="n">
        <v>15</v>
      </c>
      <c r="M740" s="1" t="n">
        <v>5</v>
      </c>
      <c r="N740" s="1" t="n">
        <v>10</v>
      </c>
      <c r="O740" s="1" t="n">
        <v>300</v>
      </c>
      <c r="P740" s="1" t="n">
        <v>300</v>
      </c>
      <c r="Q740" s="1" t="n">
        <v>300</v>
      </c>
      <c r="R740" s="1" t="n">
        <f aca="false">AVERAGE(O740:Q740)</f>
        <v>300</v>
      </c>
      <c r="S740" s="30" t="n">
        <v>0.549913211635203</v>
      </c>
      <c r="T740" s="1" t="n">
        <v>1.36</v>
      </c>
      <c r="U740" s="1" t="s">
        <v>205</v>
      </c>
      <c r="V740" s="1" t="s">
        <v>416</v>
      </c>
      <c r="W740" s="1" t="s">
        <v>670</v>
      </c>
      <c r="X740" s="0"/>
      <c r="Y740" s="0"/>
      <c r="Z740" s="0"/>
      <c r="AMJ740" s="0"/>
    </row>
    <row r="741" s="23" customFormat="true" ht="13.8" hidden="false" customHeight="false" outlineLevel="0" collapsed="false">
      <c r="A741" s="1" t="s">
        <v>91</v>
      </c>
      <c r="B741" s="12" t="n">
        <v>43462</v>
      </c>
      <c r="C741" s="1" t="s">
        <v>19</v>
      </c>
      <c r="D741" s="1" t="s">
        <v>19</v>
      </c>
      <c r="E741" s="1" t="s">
        <v>19</v>
      </c>
      <c r="F741" s="1" t="s">
        <v>203</v>
      </c>
      <c r="G741" s="1" t="s">
        <v>240</v>
      </c>
      <c r="H741" s="1" t="n">
        <v>5</v>
      </c>
      <c r="I741" s="1" t="n">
        <v>2</v>
      </c>
      <c r="J741" s="1" t="s">
        <v>348</v>
      </c>
      <c r="K741" s="1" t="n">
        <v>15</v>
      </c>
      <c r="L741" s="1" t="n">
        <v>30</v>
      </c>
      <c r="M741" s="1" t="n">
        <v>25</v>
      </c>
      <c r="N741" s="1" t="n">
        <v>30</v>
      </c>
      <c r="O741" s="1" t="n">
        <v>300</v>
      </c>
      <c r="P741" s="1" t="n">
        <v>300</v>
      </c>
      <c r="Q741" s="1" t="n">
        <v>300</v>
      </c>
      <c r="R741" s="1" t="n">
        <f aca="false">AVERAGE(O741:Q741)</f>
        <v>300</v>
      </c>
      <c r="S741" s="30" t="n">
        <v>0.73332284192226</v>
      </c>
      <c r="T741" s="1" t="n">
        <v>1.01</v>
      </c>
      <c r="U741" s="1" t="s">
        <v>205</v>
      </c>
      <c r="V741" s="1" t="s">
        <v>416</v>
      </c>
      <c r="W741" s="1" t="s">
        <v>439</v>
      </c>
      <c r="X741" s="0"/>
      <c r="Y741" s="0"/>
      <c r="Z741" s="0"/>
      <c r="AMJ741" s="0"/>
    </row>
    <row r="742" s="23" customFormat="true" ht="13.8" hidden="false" customHeight="false" outlineLevel="0" collapsed="false">
      <c r="A742" s="1" t="s">
        <v>91</v>
      </c>
      <c r="B742" s="12" t="n">
        <v>43462</v>
      </c>
      <c r="C742" s="1" t="s">
        <v>19</v>
      </c>
      <c r="D742" s="1" t="s">
        <v>19</v>
      </c>
      <c r="E742" s="1" t="s">
        <v>19</v>
      </c>
      <c r="F742" s="1" t="s">
        <v>203</v>
      </c>
      <c r="G742" s="1" t="s">
        <v>240</v>
      </c>
      <c r="H742" s="1" t="n">
        <v>5</v>
      </c>
      <c r="I742" s="1" t="n">
        <v>3</v>
      </c>
      <c r="J742" s="1" t="s">
        <v>349</v>
      </c>
      <c r="K742" s="1" t="n">
        <v>30</v>
      </c>
      <c r="L742" s="1" t="n">
        <v>50</v>
      </c>
      <c r="M742" s="1" t="n">
        <v>45</v>
      </c>
      <c r="N742" s="1" t="n">
        <v>50</v>
      </c>
      <c r="O742" s="1" t="n">
        <v>300</v>
      </c>
      <c r="P742" s="1" t="n">
        <v>300</v>
      </c>
      <c r="Q742" s="1" t="n">
        <v>300</v>
      </c>
      <c r="R742" s="1" t="n">
        <f aca="false">AVERAGE(O742:Q742)</f>
        <v>300</v>
      </c>
      <c r="S742" s="30" t="n">
        <v>0.732270577835702</v>
      </c>
      <c r="T742" s="1" t="n">
        <v>1.64</v>
      </c>
      <c r="U742" s="1" t="s">
        <v>205</v>
      </c>
      <c r="V742" s="1" t="s">
        <v>416</v>
      </c>
      <c r="W742" s="1" t="s">
        <v>439</v>
      </c>
      <c r="X742" s="0"/>
      <c r="Y742" s="0"/>
      <c r="Z742" s="0"/>
      <c r="AMJ742" s="0"/>
    </row>
    <row r="743" s="23" customFormat="true" ht="13.8" hidden="false" customHeight="false" outlineLevel="0" collapsed="false">
      <c r="A743" s="1" t="s">
        <v>91</v>
      </c>
      <c r="B743" s="12" t="n">
        <v>43462</v>
      </c>
      <c r="C743" s="1" t="s">
        <v>19</v>
      </c>
      <c r="D743" s="1" t="s">
        <v>19</v>
      </c>
      <c r="E743" s="1" t="s">
        <v>19</v>
      </c>
      <c r="F743" s="1" t="s">
        <v>203</v>
      </c>
      <c r="G743" s="1" t="s">
        <v>240</v>
      </c>
      <c r="H743" s="1" t="n">
        <v>5</v>
      </c>
      <c r="I743" s="1" t="n">
        <v>4</v>
      </c>
      <c r="J743" s="1" t="s">
        <v>350</v>
      </c>
      <c r="K743" s="1" t="n">
        <v>50</v>
      </c>
      <c r="L743" s="1" t="n">
        <v>100</v>
      </c>
      <c r="M743" s="1" t="n">
        <v>55</v>
      </c>
      <c r="N743" s="1" t="n">
        <v>60</v>
      </c>
      <c r="O743" s="1" t="n">
        <v>300</v>
      </c>
      <c r="P743" s="1" t="n">
        <v>300</v>
      </c>
      <c r="Q743" s="1" t="n">
        <v>300</v>
      </c>
      <c r="R743" s="1" t="n">
        <f aca="false">AVERAGE(O743:Q743)</f>
        <v>300</v>
      </c>
      <c r="S743" s="30" t="n">
        <v>0.798878894514823</v>
      </c>
      <c r="T743" s="1" t="n">
        <v>0.78</v>
      </c>
      <c r="U743" s="1" t="s">
        <v>205</v>
      </c>
      <c r="V743" s="1" t="s">
        <v>416</v>
      </c>
      <c r="W743" s="1" t="s">
        <v>439</v>
      </c>
      <c r="X743" s="0"/>
      <c r="Y743" s="0"/>
      <c r="Z743" s="0"/>
      <c r="AMJ743" s="0"/>
    </row>
    <row r="744" s="23" customFormat="true" ht="13.8" hidden="false" customHeight="false" outlineLevel="0" collapsed="false">
      <c r="A744" s="1" t="s">
        <v>91</v>
      </c>
      <c r="B744" s="12" t="n">
        <v>43462</v>
      </c>
      <c r="C744" s="1" t="s">
        <v>19</v>
      </c>
      <c r="D744" s="1" t="s">
        <v>19</v>
      </c>
      <c r="E744" s="1" t="s">
        <v>19</v>
      </c>
      <c r="F744" s="1" t="s">
        <v>203</v>
      </c>
      <c r="G744" s="1" t="s">
        <v>240</v>
      </c>
      <c r="H744" s="1" t="n">
        <v>5</v>
      </c>
      <c r="I744" s="1" t="n">
        <v>5</v>
      </c>
      <c r="J744" s="1" t="s">
        <v>504</v>
      </c>
      <c r="K744" s="1" t="n">
        <v>100</v>
      </c>
      <c r="L744" s="1" t="n">
        <v>200</v>
      </c>
      <c r="M744" s="1" t="n">
        <v>147</v>
      </c>
      <c r="N744" s="1" t="n">
        <v>152</v>
      </c>
      <c r="O744" s="1" t="n">
        <v>300</v>
      </c>
      <c r="P744" s="1" t="n">
        <v>300</v>
      </c>
      <c r="Q744" s="1" t="n">
        <v>300</v>
      </c>
      <c r="R744" s="1" t="n">
        <f aca="false">AVERAGE(O744:Q744)</f>
        <v>300</v>
      </c>
      <c r="S744" s="30" t="n">
        <v>0.700597428830307</v>
      </c>
      <c r="T744" s="1" t="n">
        <v>1.26</v>
      </c>
      <c r="U744" s="1" t="s">
        <v>205</v>
      </c>
      <c r="V744" s="1" t="s">
        <v>416</v>
      </c>
      <c r="W744" s="1" t="s">
        <v>733</v>
      </c>
      <c r="X744" s="0"/>
      <c r="Y744" s="0"/>
      <c r="Z744" s="0"/>
      <c r="AMJ744" s="0"/>
    </row>
    <row r="745" s="23" customFormat="true" ht="13.8" hidden="false" customHeight="false" outlineLevel="0" collapsed="false">
      <c r="A745" s="1" t="s">
        <v>138</v>
      </c>
      <c r="B745" s="12" t="n">
        <v>43473</v>
      </c>
      <c r="C745" s="1" t="s">
        <v>19</v>
      </c>
      <c r="D745" s="1" t="s">
        <v>19</v>
      </c>
      <c r="E745" s="1" t="s">
        <v>19</v>
      </c>
      <c r="F745" s="1" t="s">
        <v>203</v>
      </c>
      <c r="G745" s="1" t="s">
        <v>243</v>
      </c>
      <c r="H745" s="1" t="n">
        <v>1</v>
      </c>
      <c r="I745" s="1" t="n">
        <v>1</v>
      </c>
      <c r="J745" s="1" t="s">
        <v>347</v>
      </c>
      <c r="K745" s="1" t="n">
        <v>0</v>
      </c>
      <c r="L745" s="1" t="n">
        <v>15</v>
      </c>
      <c r="M745" s="1" t="n">
        <v>10</v>
      </c>
      <c r="N745" s="1" t="n">
        <v>15</v>
      </c>
      <c r="O745" s="1" t="n">
        <v>155</v>
      </c>
      <c r="P745" s="1" t="s">
        <v>205</v>
      </c>
      <c r="Q745" s="1" t="s">
        <v>205</v>
      </c>
      <c r="R745" s="1" t="n">
        <v>155</v>
      </c>
      <c r="S745" s="30" t="n">
        <v>0.818871912159422</v>
      </c>
      <c r="T745" s="40" t="n">
        <v>2.36</v>
      </c>
      <c r="U745" s="1" t="s">
        <v>205</v>
      </c>
      <c r="V745" s="1" t="s">
        <v>735</v>
      </c>
      <c r="W745" s="1" t="s">
        <v>670</v>
      </c>
      <c r="X745" s="0"/>
      <c r="Y745" s="0"/>
      <c r="Z745" s="0"/>
      <c r="AMJ745" s="0"/>
    </row>
    <row r="746" s="23" customFormat="true" ht="13.8" hidden="false" customHeight="false" outlineLevel="0" collapsed="false">
      <c r="A746" s="1" t="s">
        <v>138</v>
      </c>
      <c r="B746" s="12" t="n">
        <v>43473</v>
      </c>
      <c r="C746" s="1" t="s">
        <v>19</v>
      </c>
      <c r="D746" s="1" t="s">
        <v>19</v>
      </c>
      <c r="E746" s="1" t="s">
        <v>19</v>
      </c>
      <c r="F746" s="1" t="s">
        <v>203</v>
      </c>
      <c r="G746" s="1" t="s">
        <v>243</v>
      </c>
      <c r="H746" s="1" t="n">
        <v>1</v>
      </c>
      <c r="I746" s="1" t="n">
        <v>2</v>
      </c>
      <c r="J746" s="1" t="s">
        <v>348</v>
      </c>
      <c r="K746" s="1" t="n">
        <v>15</v>
      </c>
      <c r="L746" s="1" t="n">
        <v>30</v>
      </c>
      <c r="M746" s="1" t="n">
        <v>25</v>
      </c>
      <c r="N746" s="1" t="n">
        <v>30</v>
      </c>
      <c r="O746" s="1" t="n">
        <v>155</v>
      </c>
      <c r="P746" s="1" t="s">
        <v>205</v>
      </c>
      <c r="Q746" s="1" t="s">
        <v>205</v>
      </c>
      <c r="R746" s="1" t="n">
        <v>155</v>
      </c>
      <c r="S746" s="30" t="n">
        <v>0.936830716262572</v>
      </c>
      <c r="T746" s="40" t="n">
        <v>6.62</v>
      </c>
      <c r="U746" s="1" t="s">
        <v>205</v>
      </c>
      <c r="V746" s="1" t="s">
        <v>735</v>
      </c>
      <c r="W746" s="1" t="s">
        <v>736</v>
      </c>
      <c r="X746" s="0"/>
      <c r="Y746" s="0"/>
      <c r="Z746" s="0"/>
      <c r="AMJ746" s="0"/>
    </row>
    <row r="747" s="23" customFormat="true" ht="13.8" hidden="false" customHeight="false" outlineLevel="0" collapsed="false">
      <c r="A747" s="1" t="s">
        <v>138</v>
      </c>
      <c r="B747" s="12" t="n">
        <v>43473</v>
      </c>
      <c r="C747" s="1" t="s">
        <v>19</v>
      </c>
      <c r="D747" s="1" t="s">
        <v>19</v>
      </c>
      <c r="E747" s="1" t="s">
        <v>19</v>
      </c>
      <c r="F747" s="1" t="s">
        <v>203</v>
      </c>
      <c r="G747" s="1" t="s">
        <v>243</v>
      </c>
      <c r="H747" s="1" t="n">
        <v>1</v>
      </c>
      <c r="I747" s="1" t="n">
        <v>3</v>
      </c>
      <c r="J747" s="1" t="s">
        <v>349</v>
      </c>
      <c r="K747" s="1" t="n">
        <v>30</v>
      </c>
      <c r="L747" s="1" t="n">
        <v>50</v>
      </c>
      <c r="M747" s="1" t="n">
        <v>41</v>
      </c>
      <c r="N747" s="1" t="n">
        <v>46</v>
      </c>
      <c r="O747" s="1" t="n">
        <v>155</v>
      </c>
      <c r="P747" s="1" t="s">
        <v>205</v>
      </c>
      <c r="Q747" s="1" t="s">
        <v>205</v>
      </c>
      <c r="R747" s="1" t="n">
        <v>155</v>
      </c>
      <c r="S747" s="30" t="n">
        <v>1.07730797181806</v>
      </c>
      <c r="T747" s="40" t="n">
        <v>2.63</v>
      </c>
      <c r="U747" s="1" t="s">
        <v>205</v>
      </c>
      <c r="V747" s="1" t="s">
        <v>735</v>
      </c>
      <c r="W747" s="1" t="s">
        <v>736</v>
      </c>
      <c r="X747" s="0"/>
      <c r="Y747" s="0"/>
      <c r="Z747" s="0"/>
      <c r="AMJ747" s="0"/>
    </row>
    <row r="748" s="23" customFormat="true" ht="13.8" hidden="false" customHeight="false" outlineLevel="0" collapsed="false">
      <c r="A748" s="1" t="s">
        <v>138</v>
      </c>
      <c r="B748" s="12" t="n">
        <v>43473</v>
      </c>
      <c r="C748" s="1" t="s">
        <v>19</v>
      </c>
      <c r="D748" s="1" t="s">
        <v>19</v>
      </c>
      <c r="E748" s="1" t="s">
        <v>19</v>
      </c>
      <c r="F748" s="1" t="s">
        <v>203</v>
      </c>
      <c r="G748" s="1" t="s">
        <v>243</v>
      </c>
      <c r="H748" s="1" t="n">
        <v>1</v>
      </c>
      <c r="I748" s="1" t="n">
        <v>4</v>
      </c>
      <c r="J748" s="1" t="s">
        <v>470</v>
      </c>
      <c r="K748" s="1" t="n">
        <v>50</v>
      </c>
      <c r="L748" s="1" t="n">
        <v>89</v>
      </c>
      <c r="M748" s="1" t="n">
        <v>80</v>
      </c>
      <c r="N748" s="1" t="n">
        <v>85</v>
      </c>
      <c r="O748" s="1" t="n">
        <v>155</v>
      </c>
      <c r="P748" s="1" t="s">
        <v>205</v>
      </c>
      <c r="Q748" s="1" t="s">
        <v>205</v>
      </c>
      <c r="R748" s="1" t="n">
        <v>155</v>
      </c>
      <c r="S748" s="30" t="n">
        <v>0.920204943694956</v>
      </c>
      <c r="T748" s="40" t="n">
        <v>3.88</v>
      </c>
      <c r="U748" s="1" t="s">
        <v>205</v>
      </c>
      <c r="V748" s="1" t="s">
        <v>735</v>
      </c>
      <c r="W748" s="1" t="s">
        <v>737</v>
      </c>
      <c r="X748" s="0"/>
      <c r="Y748" s="0"/>
      <c r="Z748" s="0"/>
      <c r="AMJ748" s="0"/>
    </row>
    <row r="749" s="23" customFormat="true" ht="13.8" hidden="false" customHeight="false" outlineLevel="0" collapsed="false">
      <c r="A749" s="1" t="s">
        <v>138</v>
      </c>
      <c r="B749" s="12" t="n">
        <v>43473</v>
      </c>
      <c r="C749" s="1" t="s">
        <v>19</v>
      </c>
      <c r="D749" s="1" t="s">
        <v>19</v>
      </c>
      <c r="E749" s="1" t="s">
        <v>19</v>
      </c>
      <c r="F749" s="1" t="s">
        <v>203</v>
      </c>
      <c r="G749" s="1" t="s">
        <v>243</v>
      </c>
      <c r="H749" s="1" t="n">
        <v>1</v>
      </c>
      <c r="I749" s="1" t="n">
        <v>5</v>
      </c>
      <c r="J749" s="1" t="s">
        <v>738</v>
      </c>
      <c r="K749" s="1" t="n">
        <v>89</v>
      </c>
      <c r="L749" s="1" t="n">
        <v>155</v>
      </c>
      <c r="M749" s="1" t="n">
        <v>125</v>
      </c>
      <c r="N749" s="1" t="n">
        <v>130</v>
      </c>
      <c r="O749" s="1" t="n">
        <v>155</v>
      </c>
      <c r="P749" s="1" t="s">
        <v>205</v>
      </c>
      <c r="Q749" s="1" t="s">
        <v>205</v>
      </c>
      <c r="R749" s="1" t="n">
        <v>155</v>
      </c>
      <c r="S749" s="30" t="n">
        <v>1.41466383796855</v>
      </c>
      <c r="T749" s="40" t="n">
        <v>1.34</v>
      </c>
      <c r="U749" s="1" t="s">
        <v>205</v>
      </c>
      <c r="V749" s="1" t="s">
        <v>739</v>
      </c>
      <c r="W749" s="1" t="s">
        <v>737</v>
      </c>
      <c r="X749" s="0"/>
      <c r="Y749" s="0"/>
      <c r="Z749" s="0"/>
      <c r="AMJ749" s="0"/>
    </row>
    <row r="750" s="23" customFormat="true" ht="13.8" hidden="false" customHeight="false" outlineLevel="0" collapsed="false">
      <c r="A750" s="1" t="s">
        <v>138</v>
      </c>
      <c r="B750" s="12" t="n">
        <v>43473</v>
      </c>
      <c r="C750" s="1" t="s">
        <v>19</v>
      </c>
      <c r="D750" s="1" t="s">
        <v>19</v>
      </c>
      <c r="E750" s="1" t="s">
        <v>19</v>
      </c>
      <c r="F750" s="1" t="s">
        <v>203</v>
      </c>
      <c r="G750" s="1" t="s">
        <v>243</v>
      </c>
      <c r="H750" s="1" t="n">
        <v>2</v>
      </c>
      <c r="I750" s="1" t="n">
        <v>1</v>
      </c>
      <c r="J750" s="1" t="s">
        <v>347</v>
      </c>
      <c r="K750" s="1" t="n">
        <v>0</v>
      </c>
      <c r="L750" s="1" t="n">
        <v>15</v>
      </c>
      <c r="M750" s="1" t="n">
        <v>6</v>
      </c>
      <c r="N750" s="1" t="n">
        <v>11</v>
      </c>
      <c r="O750" s="1" t="n">
        <v>183</v>
      </c>
      <c r="P750" s="1" t="s">
        <v>205</v>
      </c>
      <c r="Q750" s="1" t="s">
        <v>205</v>
      </c>
      <c r="R750" s="1" t="n">
        <v>183</v>
      </c>
      <c r="S750" s="30" t="n">
        <v>0.588215624385913</v>
      </c>
      <c r="T750" s="40" t="n">
        <v>2.12</v>
      </c>
      <c r="U750" s="1" t="s">
        <v>205</v>
      </c>
      <c r="V750" s="1" t="s">
        <v>740</v>
      </c>
      <c r="W750" s="1" t="s">
        <v>670</v>
      </c>
      <c r="X750" s="0"/>
      <c r="Y750" s="0"/>
      <c r="Z750" s="0"/>
      <c r="AMJ750" s="0"/>
    </row>
    <row r="751" s="23" customFormat="true" ht="13.8" hidden="false" customHeight="false" outlineLevel="0" collapsed="false">
      <c r="A751" s="1" t="s">
        <v>138</v>
      </c>
      <c r="B751" s="12" t="n">
        <v>43473</v>
      </c>
      <c r="C751" s="1" t="s">
        <v>19</v>
      </c>
      <c r="D751" s="1" t="s">
        <v>19</v>
      </c>
      <c r="E751" s="1" t="s">
        <v>19</v>
      </c>
      <c r="F751" s="1" t="s">
        <v>203</v>
      </c>
      <c r="G751" s="1" t="s">
        <v>243</v>
      </c>
      <c r="H751" s="1" t="n">
        <v>2</v>
      </c>
      <c r="I751" s="1" t="n">
        <v>2</v>
      </c>
      <c r="J751" s="1" t="s">
        <v>348</v>
      </c>
      <c r="K751" s="1" t="n">
        <v>15</v>
      </c>
      <c r="L751" s="1" t="n">
        <v>30</v>
      </c>
      <c r="M751" s="1" t="n">
        <v>17</v>
      </c>
      <c r="N751" s="1" t="n">
        <v>22</v>
      </c>
      <c r="O751" s="1" t="n">
        <v>183</v>
      </c>
      <c r="P751" s="1" t="s">
        <v>205</v>
      </c>
      <c r="Q751" s="1" t="s">
        <v>205</v>
      </c>
      <c r="R751" s="1" t="n">
        <v>183</v>
      </c>
      <c r="S751" s="30" t="n">
        <v>1.0189073150141</v>
      </c>
      <c r="T751" s="40" t="n">
        <v>2.21</v>
      </c>
      <c r="U751" s="1" t="s">
        <v>205</v>
      </c>
      <c r="V751" s="1" t="s">
        <v>740</v>
      </c>
      <c r="W751" s="1" t="s">
        <v>736</v>
      </c>
      <c r="X751" s="0"/>
      <c r="Y751" s="0"/>
      <c r="Z751" s="0"/>
      <c r="AMJ751" s="0"/>
    </row>
    <row r="752" s="23" customFormat="true" ht="13.8" hidden="false" customHeight="false" outlineLevel="0" collapsed="false">
      <c r="A752" s="1" t="s">
        <v>138</v>
      </c>
      <c r="B752" s="12" t="n">
        <v>43473</v>
      </c>
      <c r="C752" s="1" t="s">
        <v>19</v>
      </c>
      <c r="D752" s="1" t="s">
        <v>19</v>
      </c>
      <c r="E752" s="1" t="s">
        <v>19</v>
      </c>
      <c r="F752" s="1" t="s">
        <v>203</v>
      </c>
      <c r="G752" s="1" t="s">
        <v>243</v>
      </c>
      <c r="H752" s="1" t="n">
        <v>2</v>
      </c>
      <c r="I752" s="1" t="n">
        <v>3</v>
      </c>
      <c r="J752" s="1" t="s">
        <v>349</v>
      </c>
      <c r="K752" s="1" t="n">
        <v>30</v>
      </c>
      <c r="L752" s="1" t="n">
        <v>50</v>
      </c>
      <c r="M752" s="1" t="n">
        <v>39</v>
      </c>
      <c r="N752" s="1" t="n">
        <v>44</v>
      </c>
      <c r="O752" s="1" t="n">
        <v>183</v>
      </c>
      <c r="P752" s="1" t="s">
        <v>205</v>
      </c>
      <c r="Q752" s="1" t="s">
        <v>205</v>
      </c>
      <c r="R752" s="1" t="n">
        <v>183</v>
      </c>
      <c r="S752" s="30" t="n">
        <v>0.9200997172863</v>
      </c>
      <c r="T752" s="40" t="n">
        <v>4.33</v>
      </c>
      <c r="U752" s="1" t="s">
        <v>205</v>
      </c>
      <c r="V752" s="1" t="s">
        <v>741</v>
      </c>
      <c r="W752" s="1" t="s">
        <v>736</v>
      </c>
      <c r="X752" s="0"/>
      <c r="Y752" s="0"/>
      <c r="Z752" s="0"/>
      <c r="AMJ752" s="0"/>
    </row>
    <row r="753" s="23" customFormat="true" ht="13.8" hidden="false" customHeight="false" outlineLevel="0" collapsed="false">
      <c r="A753" s="1" t="s">
        <v>138</v>
      </c>
      <c r="B753" s="12" t="n">
        <v>43473</v>
      </c>
      <c r="C753" s="1" t="s">
        <v>19</v>
      </c>
      <c r="D753" s="1" t="s">
        <v>19</v>
      </c>
      <c r="E753" s="1" t="s">
        <v>19</v>
      </c>
      <c r="F753" s="1" t="s">
        <v>203</v>
      </c>
      <c r="G753" s="1" t="s">
        <v>243</v>
      </c>
      <c r="H753" s="1" t="n">
        <v>2</v>
      </c>
      <c r="I753" s="1" t="n">
        <v>4</v>
      </c>
      <c r="J753" s="1" t="s">
        <v>742</v>
      </c>
      <c r="K753" s="1" t="n">
        <v>50</v>
      </c>
      <c r="L753" s="1" t="n">
        <v>68</v>
      </c>
      <c r="M753" s="1" t="n">
        <v>70</v>
      </c>
      <c r="N753" s="1" t="n">
        <v>75</v>
      </c>
      <c r="O753" s="1" t="n">
        <v>183</v>
      </c>
      <c r="P753" s="1" t="s">
        <v>205</v>
      </c>
      <c r="Q753" s="1" t="s">
        <v>205</v>
      </c>
      <c r="R753" s="1" t="n">
        <v>183</v>
      </c>
      <c r="S753" s="30" t="n">
        <v>0.956402828272551</v>
      </c>
      <c r="T753" s="40" t="n">
        <v>2.84</v>
      </c>
      <c r="U753" s="1" t="s">
        <v>205</v>
      </c>
      <c r="V753" s="1" t="s">
        <v>741</v>
      </c>
      <c r="W753" s="1" t="s">
        <v>736</v>
      </c>
      <c r="X753" s="0"/>
      <c r="Y753" s="0"/>
      <c r="Z753" s="0"/>
      <c r="AMJ753" s="0"/>
    </row>
    <row r="754" s="23" customFormat="true" ht="13.8" hidden="false" customHeight="false" outlineLevel="0" collapsed="false">
      <c r="A754" s="1" t="s">
        <v>138</v>
      </c>
      <c r="B754" s="12" t="n">
        <v>43473</v>
      </c>
      <c r="C754" s="1" t="s">
        <v>19</v>
      </c>
      <c r="D754" s="1" t="s">
        <v>19</v>
      </c>
      <c r="E754" s="1" t="s">
        <v>19</v>
      </c>
      <c r="F754" s="1" t="s">
        <v>203</v>
      </c>
      <c r="G754" s="1" t="s">
        <v>243</v>
      </c>
      <c r="H754" s="1" t="n">
        <v>2</v>
      </c>
      <c r="I754" s="1" t="n">
        <v>5</v>
      </c>
      <c r="J754" s="1" t="s">
        <v>743</v>
      </c>
      <c r="K754" s="1" t="n">
        <v>68</v>
      </c>
      <c r="L754" s="1" t="n">
        <v>130</v>
      </c>
      <c r="M754" s="1" t="n">
        <v>105</v>
      </c>
      <c r="N754" s="1" t="n">
        <v>110</v>
      </c>
      <c r="O754" s="1" t="n">
        <v>183</v>
      </c>
      <c r="P754" s="1" t="s">
        <v>205</v>
      </c>
      <c r="Q754" s="1" t="s">
        <v>205</v>
      </c>
      <c r="R754" s="1" t="n">
        <v>183</v>
      </c>
      <c r="S754" s="30" t="n">
        <v>0.931674622238438</v>
      </c>
      <c r="T754" s="40" t="n">
        <v>5.82</v>
      </c>
      <c r="U754" s="1" t="s">
        <v>205</v>
      </c>
      <c r="V754" s="1" t="s">
        <v>741</v>
      </c>
      <c r="W754" s="1" t="s">
        <v>737</v>
      </c>
      <c r="X754" s="0"/>
      <c r="Y754" s="0"/>
      <c r="Z754" s="0"/>
      <c r="AMJ754" s="0"/>
    </row>
    <row r="755" s="23" customFormat="true" ht="13.8" hidden="false" customHeight="false" outlineLevel="0" collapsed="false">
      <c r="A755" s="1" t="s">
        <v>138</v>
      </c>
      <c r="B755" s="12" t="n">
        <v>43473</v>
      </c>
      <c r="C755" s="1" t="s">
        <v>19</v>
      </c>
      <c r="D755" s="1" t="s">
        <v>19</v>
      </c>
      <c r="E755" s="1" t="s">
        <v>19</v>
      </c>
      <c r="F755" s="1" t="s">
        <v>203</v>
      </c>
      <c r="G755" s="1" t="s">
        <v>243</v>
      </c>
      <c r="H755" s="1" t="n">
        <v>3</v>
      </c>
      <c r="I755" s="1" t="n">
        <v>1</v>
      </c>
      <c r="J755" s="1" t="s">
        <v>347</v>
      </c>
      <c r="K755" s="1" t="n">
        <v>0</v>
      </c>
      <c r="L755" s="1" t="n">
        <v>15</v>
      </c>
      <c r="M755" s="1" t="n">
        <v>5</v>
      </c>
      <c r="N755" s="1" t="n">
        <v>10</v>
      </c>
      <c r="O755" s="1" t="n">
        <v>185</v>
      </c>
      <c r="P755" s="1" t="s">
        <v>205</v>
      </c>
      <c r="Q755" s="1" t="s">
        <v>205</v>
      </c>
      <c r="R755" s="1" t="n">
        <v>185</v>
      </c>
      <c r="S755" s="30" t="n">
        <v>0.518029609812495</v>
      </c>
      <c r="T755" s="40" t="n">
        <v>3.78</v>
      </c>
      <c r="U755" s="1" t="s">
        <v>205</v>
      </c>
      <c r="V755" s="1" t="s">
        <v>741</v>
      </c>
      <c r="W755" s="1" t="s">
        <v>670</v>
      </c>
      <c r="X755" s="0"/>
      <c r="Y755" s="0"/>
      <c r="Z755" s="0"/>
      <c r="AMJ755" s="0"/>
    </row>
    <row r="756" s="23" customFormat="true" ht="13.8" hidden="false" customHeight="false" outlineLevel="0" collapsed="false">
      <c r="A756" s="1" t="s">
        <v>138</v>
      </c>
      <c r="B756" s="12" t="n">
        <v>43473</v>
      </c>
      <c r="C756" s="1" t="s">
        <v>19</v>
      </c>
      <c r="D756" s="1" t="s">
        <v>19</v>
      </c>
      <c r="E756" s="1" t="s">
        <v>19</v>
      </c>
      <c r="F756" s="1" t="s">
        <v>203</v>
      </c>
      <c r="G756" s="1" t="s">
        <v>243</v>
      </c>
      <c r="H756" s="1" t="n">
        <v>3</v>
      </c>
      <c r="I756" s="1" t="n">
        <v>2</v>
      </c>
      <c r="J756" s="1" t="s">
        <v>348</v>
      </c>
      <c r="K756" s="1" t="n">
        <v>15</v>
      </c>
      <c r="L756" s="1" t="n">
        <v>30</v>
      </c>
      <c r="M756" s="1" t="n">
        <v>20</v>
      </c>
      <c r="N756" s="1" t="n">
        <v>25</v>
      </c>
      <c r="O756" s="1" t="n">
        <v>185</v>
      </c>
      <c r="P756" s="1" t="s">
        <v>205</v>
      </c>
      <c r="Q756" s="1" t="s">
        <v>205</v>
      </c>
      <c r="R756" s="1" t="n">
        <v>185</v>
      </c>
      <c r="S756" s="30" t="n">
        <v>0.778044065600973</v>
      </c>
      <c r="T756" s="40" t="n">
        <v>2.1</v>
      </c>
      <c r="U756" s="1" t="s">
        <v>205</v>
      </c>
      <c r="V756" s="1" t="s">
        <v>741</v>
      </c>
      <c r="W756" s="1" t="s">
        <v>736</v>
      </c>
      <c r="X756" s="0"/>
      <c r="Y756" s="0"/>
      <c r="Z756" s="0"/>
      <c r="AMJ756" s="0"/>
    </row>
    <row r="757" s="23" customFormat="true" ht="13.8" hidden="false" customHeight="false" outlineLevel="0" collapsed="false">
      <c r="A757" s="1" t="s">
        <v>138</v>
      </c>
      <c r="B757" s="12" t="n">
        <v>43473</v>
      </c>
      <c r="C757" s="1" t="s">
        <v>19</v>
      </c>
      <c r="D757" s="1" t="s">
        <v>19</v>
      </c>
      <c r="E757" s="1" t="s">
        <v>19</v>
      </c>
      <c r="F757" s="1" t="s">
        <v>203</v>
      </c>
      <c r="G757" s="1" t="s">
        <v>243</v>
      </c>
      <c r="H757" s="1" t="n">
        <v>3</v>
      </c>
      <c r="I757" s="1" t="n">
        <v>3</v>
      </c>
      <c r="J757" s="1" t="s">
        <v>349</v>
      </c>
      <c r="K757" s="1" t="n">
        <v>30</v>
      </c>
      <c r="L757" s="1" t="n">
        <v>50</v>
      </c>
      <c r="M757" s="1" t="n">
        <v>43</v>
      </c>
      <c r="N757" s="1" t="n">
        <v>48</v>
      </c>
      <c r="O757" s="1" t="n">
        <v>185</v>
      </c>
      <c r="P757" s="1" t="s">
        <v>205</v>
      </c>
      <c r="Q757" s="1" t="s">
        <v>205</v>
      </c>
      <c r="R757" s="1" t="n">
        <v>185</v>
      </c>
      <c r="S757" s="30" t="n">
        <v>1.11266404512641</v>
      </c>
      <c r="T757" s="40" t="n">
        <v>3.01</v>
      </c>
      <c r="U757" s="1" t="s">
        <v>205</v>
      </c>
      <c r="V757" s="1" t="s">
        <v>741</v>
      </c>
      <c r="W757" s="1" t="s">
        <v>737</v>
      </c>
      <c r="X757" s="0"/>
      <c r="Y757" s="0"/>
      <c r="Z757" s="0"/>
      <c r="AMJ757" s="0"/>
    </row>
    <row r="758" s="23" customFormat="true" ht="13.8" hidden="false" customHeight="false" outlineLevel="0" collapsed="false">
      <c r="A758" s="1" t="s">
        <v>138</v>
      </c>
      <c r="B758" s="12" t="n">
        <v>43473</v>
      </c>
      <c r="C758" s="1" t="s">
        <v>19</v>
      </c>
      <c r="D758" s="1" t="s">
        <v>19</v>
      </c>
      <c r="E758" s="1" t="s">
        <v>19</v>
      </c>
      <c r="F758" s="1" t="s">
        <v>203</v>
      </c>
      <c r="G758" s="1" t="s">
        <v>243</v>
      </c>
      <c r="H758" s="1" t="n">
        <v>3</v>
      </c>
      <c r="I758" s="1" t="n">
        <v>4</v>
      </c>
      <c r="J758" s="1" t="s">
        <v>383</v>
      </c>
      <c r="K758" s="1" t="n">
        <v>50</v>
      </c>
      <c r="L758" s="1" t="n">
        <v>92</v>
      </c>
      <c r="M758" s="1" t="n">
        <v>70</v>
      </c>
      <c r="N758" s="1" t="n">
        <v>75</v>
      </c>
      <c r="O758" s="1" t="n">
        <v>185</v>
      </c>
      <c r="P758" s="1" t="s">
        <v>205</v>
      </c>
      <c r="Q758" s="1" t="s">
        <v>205</v>
      </c>
      <c r="R758" s="1" t="n">
        <v>185</v>
      </c>
      <c r="S758" s="30" t="n">
        <v>0.872011248530601</v>
      </c>
      <c r="T758" s="40" t="n">
        <v>4.23</v>
      </c>
      <c r="U758" s="1" t="s">
        <v>205</v>
      </c>
      <c r="V758" s="1" t="s">
        <v>741</v>
      </c>
      <c r="W758" s="1" t="s">
        <v>744</v>
      </c>
      <c r="X758" s="0"/>
      <c r="Y758" s="0"/>
      <c r="Z758" s="0"/>
      <c r="AMJ758" s="0"/>
    </row>
    <row r="759" s="23" customFormat="true" ht="13.8" hidden="false" customHeight="false" outlineLevel="0" collapsed="false">
      <c r="A759" s="1" t="s">
        <v>138</v>
      </c>
      <c r="B759" s="12" t="n">
        <v>43473</v>
      </c>
      <c r="C759" s="1" t="s">
        <v>19</v>
      </c>
      <c r="D759" s="1" t="s">
        <v>19</v>
      </c>
      <c r="E759" s="1" t="s">
        <v>19</v>
      </c>
      <c r="F759" s="1" t="s">
        <v>203</v>
      </c>
      <c r="G759" s="1" t="s">
        <v>243</v>
      </c>
      <c r="H759" s="1" t="n">
        <v>3</v>
      </c>
      <c r="I759" s="1" t="n">
        <v>5</v>
      </c>
      <c r="J759" s="1" t="s">
        <v>745</v>
      </c>
      <c r="K759" s="1" t="n">
        <v>92</v>
      </c>
      <c r="L759" s="1" t="n">
        <v>110</v>
      </c>
      <c r="M759" s="1" t="n">
        <v>100</v>
      </c>
      <c r="N759" s="1" t="n">
        <v>105</v>
      </c>
      <c r="O759" s="1" t="n">
        <v>185</v>
      </c>
      <c r="P759" s="1" t="s">
        <v>205</v>
      </c>
      <c r="Q759" s="1" t="s">
        <v>205</v>
      </c>
      <c r="R759" s="1" t="n">
        <v>185</v>
      </c>
      <c r="S759" s="30" t="n">
        <v>0.96492616737367</v>
      </c>
      <c r="T759" s="40" t="n">
        <v>4.07</v>
      </c>
      <c r="U759" s="1" t="s">
        <v>205</v>
      </c>
      <c r="V759" s="1" t="s">
        <v>741</v>
      </c>
      <c r="W759" s="1" t="s">
        <v>744</v>
      </c>
      <c r="X759" s="0"/>
      <c r="Y759" s="0"/>
      <c r="Z759" s="0"/>
      <c r="AMJ759" s="0"/>
    </row>
    <row r="760" s="23" customFormat="true" ht="13.8" hidden="false" customHeight="false" outlineLevel="0" collapsed="false">
      <c r="A760" s="1" t="s">
        <v>138</v>
      </c>
      <c r="B760" s="12" t="n">
        <v>43474</v>
      </c>
      <c r="C760" s="1" t="s">
        <v>19</v>
      </c>
      <c r="D760" s="1" t="s">
        <v>19</v>
      </c>
      <c r="E760" s="1" t="s">
        <v>19</v>
      </c>
      <c r="F760" s="1" t="s">
        <v>203</v>
      </c>
      <c r="G760" s="1" t="s">
        <v>247</v>
      </c>
      <c r="H760" s="1" t="n">
        <v>1</v>
      </c>
      <c r="I760" s="1" t="n">
        <v>1</v>
      </c>
      <c r="J760" s="1" t="s">
        <v>347</v>
      </c>
      <c r="K760" s="1" t="n">
        <v>0</v>
      </c>
      <c r="L760" s="1" t="n">
        <v>15</v>
      </c>
      <c r="M760" s="1" t="n">
        <v>7</v>
      </c>
      <c r="N760" s="1" t="n">
        <v>12</v>
      </c>
      <c r="O760" s="1" t="n">
        <v>80</v>
      </c>
      <c r="P760" s="1" t="n">
        <v>110</v>
      </c>
      <c r="Q760" s="1" t="n">
        <v>90</v>
      </c>
      <c r="R760" s="55" t="n">
        <f aca="false">AVERAGE(O760:Q760)</f>
        <v>93.3333333333333</v>
      </c>
      <c r="S760" s="30" t="n">
        <v>0.803614082904332</v>
      </c>
      <c r="T760" s="40" t="n">
        <v>2.41</v>
      </c>
      <c r="U760" s="1" t="s">
        <v>205</v>
      </c>
      <c r="V760" s="1" t="s">
        <v>741</v>
      </c>
      <c r="W760" s="1" t="s">
        <v>670</v>
      </c>
      <c r="X760" s="0"/>
      <c r="Y760" s="0"/>
      <c r="Z760" s="0"/>
      <c r="AMJ760" s="0"/>
    </row>
    <row r="761" s="23" customFormat="true" ht="13.8" hidden="false" customHeight="false" outlineLevel="0" collapsed="false">
      <c r="A761" s="1" t="s">
        <v>138</v>
      </c>
      <c r="B761" s="12" t="n">
        <v>43474</v>
      </c>
      <c r="C761" s="1" t="s">
        <v>19</v>
      </c>
      <c r="D761" s="1" t="s">
        <v>19</v>
      </c>
      <c r="E761" s="1" t="s">
        <v>19</v>
      </c>
      <c r="F761" s="1" t="s">
        <v>203</v>
      </c>
      <c r="G761" s="1" t="s">
        <v>247</v>
      </c>
      <c r="H761" s="1" t="n">
        <v>1</v>
      </c>
      <c r="I761" s="1" t="n">
        <v>2</v>
      </c>
      <c r="J761" s="1" t="s">
        <v>348</v>
      </c>
      <c r="K761" s="1" t="n">
        <v>15</v>
      </c>
      <c r="L761" s="1" t="n">
        <v>30</v>
      </c>
      <c r="M761" s="1" t="n">
        <v>20</v>
      </c>
      <c r="N761" s="1" t="n">
        <v>25</v>
      </c>
      <c r="O761" s="1" t="n">
        <v>80</v>
      </c>
      <c r="P761" s="1" t="n">
        <v>110</v>
      </c>
      <c r="Q761" s="1" t="n">
        <v>90</v>
      </c>
      <c r="R761" s="55" t="n">
        <f aca="false">AVERAGE(O761:Q761)</f>
        <v>93.3333333333333</v>
      </c>
      <c r="S761" s="30" t="n">
        <v>1.08235883943354</v>
      </c>
      <c r="T761" s="40" t="n">
        <v>2.17</v>
      </c>
      <c r="U761" s="1" t="s">
        <v>205</v>
      </c>
      <c r="V761" s="1" t="s">
        <v>741</v>
      </c>
      <c r="W761" s="1" t="s">
        <v>746</v>
      </c>
      <c r="X761" s="0"/>
      <c r="Y761" s="0"/>
      <c r="Z761" s="0"/>
      <c r="AMJ761" s="0"/>
    </row>
    <row r="762" s="23" customFormat="true" ht="13.8" hidden="false" customHeight="false" outlineLevel="0" collapsed="false">
      <c r="A762" s="1" t="s">
        <v>138</v>
      </c>
      <c r="B762" s="12" t="n">
        <v>43474</v>
      </c>
      <c r="C762" s="1" t="s">
        <v>19</v>
      </c>
      <c r="D762" s="1" t="s">
        <v>19</v>
      </c>
      <c r="E762" s="1" t="s">
        <v>19</v>
      </c>
      <c r="F762" s="1" t="s">
        <v>203</v>
      </c>
      <c r="G762" s="1" t="s">
        <v>247</v>
      </c>
      <c r="H762" s="1" t="n">
        <v>1</v>
      </c>
      <c r="I762" s="1" t="n">
        <v>3</v>
      </c>
      <c r="J762" s="1" t="s">
        <v>349</v>
      </c>
      <c r="K762" s="1" t="n">
        <v>30</v>
      </c>
      <c r="L762" s="1" t="n">
        <v>50</v>
      </c>
      <c r="M762" s="1" t="n">
        <v>41</v>
      </c>
      <c r="N762" s="1" t="n">
        <v>46</v>
      </c>
      <c r="O762" s="1" t="n">
        <v>80</v>
      </c>
      <c r="P762" s="1" t="n">
        <v>110</v>
      </c>
      <c r="Q762" s="1" t="n">
        <v>90</v>
      </c>
      <c r="R762" s="55" t="n">
        <f aca="false">AVERAGE(O762:Q762)</f>
        <v>93.3333333333333</v>
      </c>
      <c r="S762" s="30" t="n">
        <v>1.15528074063201</v>
      </c>
      <c r="T762" s="40" t="n">
        <v>2.82</v>
      </c>
      <c r="U762" s="1" t="s">
        <v>205</v>
      </c>
      <c r="V762" s="1" t="s">
        <v>741</v>
      </c>
      <c r="W762" s="1" t="s">
        <v>746</v>
      </c>
      <c r="X762" s="0"/>
      <c r="Y762" s="0"/>
      <c r="Z762" s="0"/>
      <c r="AMJ762" s="0"/>
    </row>
    <row r="763" s="23" customFormat="true" ht="13.8" hidden="false" customHeight="false" outlineLevel="0" collapsed="false">
      <c r="A763" s="1" t="s">
        <v>138</v>
      </c>
      <c r="B763" s="12" t="n">
        <v>43474</v>
      </c>
      <c r="C763" s="1" t="s">
        <v>19</v>
      </c>
      <c r="D763" s="1" t="s">
        <v>19</v>
      </c>
      <c r="E763" s="1" t="s">
        <v>19</v>
      </c>
      <c r="F763" s="1" t="s">
        <v>203</v>
      </c>
      <c r="G763" s="1" t="s">
        <v>247</v>
      </c>
      <c r="H763" s="1" t="n">
        <v>1</v>
      </c>
      <c r="I763" s="1" t="n">
        <v>4</v>
      </c>
      <c r="J763" s="1" t="s">
        <v>375</v>
      </c>
      <c r="K763" s="1" t="n">
        <v>57</v>
      </c>
      <c r="L763" s="1" t="n">
        <v>62</v>
      </c>
      <c r="M763" s="1" t="n">
        <v>57</v>
      </c>
      <c r="N763" s="1" t="n">
        <v>62</v>
      </c>
      <c r="O763" s="1" t="n">
        <v>80</v>
      </c>
      <c r="P763" s="1" t="n">
        <v>110</v>
      </c>
      <c r="Q763" s="1" t="n">
        <v>90</v>
      </c>
      <c r="R763" s="55" t="n">
        <f aca="false">AVERAGE(O763:Q763)</f>
        <v>93.3333333333333</v>
      </c>
      <c r="S763" s="30" t="n">
        <v>1.20010719071938</v>
      </c>
      <c r="T763" s="40" t="n">
        <v>1.18</v>
      </c>
      <c r="U763" s="1" t="s">
        <v>205</v>
      </c>
      <c r="V763" s="1" t="s">
        <v>741</v>
      </c>
      <c r="W763" s="1" t="s">
        <v>746</v>
      </c>
      <c r="X763" s="0"/>
      <c r="Y763" s="0"/>
      <c r="Z763" s="0"/>
      <c r="AMJ763" s="0"/>
    </row>
    <row r="764" s="23" customFormat="true" ht="13.8" hidden="false" customHeight="false" outlineLevel="0" collapsed="false">
      <c r="A764" s="1" t="s">
        <v>138</v>
      </c>
      <c r="B764" s="12" t="n">
        <v>43467</v>
      </c>
      <c r="C764" s="1" t="s">
        <v>19</v>
      </c>
      <c r="D764" s="1" t="s">
        <v>19</v>
      </c>
      <c r="E764" s="1" t="s">
        <v>19</v>
      </c>
      <c r="F764" s="1" t="s">
        <v>203</v>
      </c>
      <c r="G764" s="1" t="s">
        <v>247</v>
      </c>
      <c r="H764" s="1" t="n">
        <v>1</v>
      </c>
      <c r="I764" s="1" t="n">
        <v>5</v>
      </c>
      <c r="J764" s="1" t="s">
        <v>747</v>
      </c>
      <c r="K764" s="1" t="n">
        <v>80</v>
      </c>
      <c r="L764" s="1" t="n">
        <v>105</v>
      </c>
      <c r="M764" s="1" t="n">
        <v>100</v>
      </c>
      <c r="N764" s="1" t="n">
        <v>105</v>
      </c>
      <c r="O764" s="1" t="n">
        <v>80</v>
      </c>
      <c r="P764" s="1" t="n">
        <v>110</v>
      </c>
      <c r="Q764" s="1" t="n">
        <v>90</v>
      </c>
      <c r="R764" s="55" t="n">
        <f aca="false">AVERAGE(O764:Q764)</f>
        <v>93.3333333333333</v>
      </c>
      <c r="S764" s="30" t="n">
        <v>0.658612091776642</v>
      </c>
      <c r="T764" s="40" t="n">
        <v>5.2</v>
      </c>
      <c r="U764" s="1" t="s">
        <v>205</v>
      </c>
      <c r="V764" s="1" t="s">
        <v>741</v>
      </c>
      <c r="W764" s="1" t="s">
        <v>746</v>
      </c>
      <c r="X764" s="0"/>
      <c r="Y764" s="0"/>
      <c r="Z764" s="0"/>
      <c r="AMJ764" s="0"/>
    </row>
    <row r="765" s="23" customFormat="true" ht="13.8" hidden="false" customHeight="false" outlineLevel="0" collapsed="false">
      <c r="A765" s="1" t="s">
        <v>138</v>
      </c>
      <c r="B765" s="12" t="n">
        <v>43474</v>
      </c>
      <c r="C765" s="1" t="s">
        <v>19</v>
      </c>
      <c r="D765" s="1" t="s">
        <v>19</v>
      </c>
      <c r="E765" s="1" t="s">
        <v>19</v>
      </c>
      <c r="F765" s="1" t="s">
        <v>203</v>
      </c>
      <c r="G765" s="1" t="s">
        <v>247</v>
      </c>
      <c r="H765" s="1" t="n">
        <v>3</v>
      </c>
      <c r="I765" s="1" t="n">
        <v>1</v>
      </c>
      <c r="J765" s="1" t="s">
        <v>347</v>
      </c>
      <c r="K765" s="1" t="n">
        <v>0</v>
      </c>
      <c r="L765" s="1" t="n">
        <v>15</v>
      </c>
      <c r="M765" s="1" t="n">
        <v>5</v>
      </c>
      <c r="N765" s="1" t="n">
        <v>10</v>
      </c>
      <c r="O765" s="1" t="n">
        <v>35</v>
      </c>
      <c r="P765" s="1" t="n">
        <v>40</v>
      </c>
      <c r="Q765" s="1" t="n">
        <v>50</v>
      </c>
      <c r="R765" s="55" t="n">
        <f aca="false">AVERAGE(O765:Q765)</f>
        <v>41.6666666666667</v>
      </c>
      <c r="S765" s="30" t="n">
        <v>0.736690086999244</v>
      </c>
      <c r="T765" s="40" t="n">
        <v>2.79</v>
      </c>
      <c r="U765" s="1" t="s">
        <v>205</v>
      </c>
      <c r="V765" s="1" t="s">
        <v>679</v>
      </c>
      <c r="W765" s="1" t="s">
        <v>670</v>
      </c>
      <c r="X765" s="0"/>
      <c r="Y765" s="0"/>
      <c r="Z765" s="0"/>
      <c r="AMJ765" s="0"/>
    </row>
    <row r="766" s="23" customFormat="true" ht="13.8" hidden="false" customHeight="false" outlineLevel="0" collapsed="false">
      <c r="A766" s="1" t="s">
        <v>138</v>
      </c>
      <c r="B766" s="12" t="n">
        <v>43474</v>
      </c>
      <c r="C766" s="1" t="s">
        <v>19</v>
      </c>
      <c r="D766" s="1" t="s">
        <v>19</v>
      </c>
      <c r="E766" s="1" t="s">
        <v>19</v>
      </c>
      <c r="F766" s="1" t="s">
        <v>203</v>
      </c>
      <c r="G766" s="1" t="s">
        <v>247</v>
      </c>
      <c r="H766" s="1" t="n">
        <v>3</v>
      </c>
      <c r="I766" s="1" t="n">
        <v>2</v>
      </c>
      <c r="J766" s="1" t="s">
        <v>348</v>
      </c>
      <c r="K766" s="1" t="n">
        <v>15</v>
      </c>
      <c r="L766" s="1" t="n">
        <v>30</v>
      </c>
      <c r="M766" s="1" t="n">
        <v>20</v>
      </c>
      <c r="N766" s="1" t="n">
        <v>25</v>
      </c>
      <c r="O766" s="1" t="n">
        <v>35</v>
      </c>
      <c r="P766" s="1" t="n">
        <v>40</v>
      </c>
      <c r="Q766" s="1" t="n">
        <v>50</v>
      </c>
      <c r="R766" s="55" t="n">
        <f aca="false">AVERAGE(O766:Q766)</f>
        <v>41.6666666666667</v>
      </c>
      <c r="S766" s="30" t="n">
        <v>0.961032790253406</v>
      </c>
      <c r="T766" s="40" t="n">
        <v>2.65</v>
      </c>
      <c r="U766" s="1" t="s">
        <v>205</v>
      </c>
      <c r="V766" s="1" t="s">
        <v>679</v>
      </c>
      <c r="W766" s="1" t="s">
        <v>691</v>
      </c>
      <c r="X766" s="0"/>
      <c r="Y766" s="0"/>
      <c r="Z766" s="0"/>
      <c r="AMJ766" s="0"/>
    </row>
    <row r="767" s="23" customFormat="true" ht="13.8" hidden="false" customHeight="false" outlineLevel="0" collapsed="false">
      <c r="A767" s="1" t="s">
        <v>138</v>
      </c>
      <c r="B767" s="12" t="n">
        <v>43474</v>
      </c>
      <c r="C767" s="1" t="s">
        <v>19</v>
      </c>
      <c r="D767" s="1" t="s">
        <v>19</v>
      </c>
      <c r="E767" s="1" t="s">
        <v>19</v>
      </c>
      <c r="F767" s="1" t="s">
        <v>203</v>
      </c>
      <c r="G767" s="1" t="s">
        <v>247</v>
      </c>
      <c r="H767" s="1" t="n">
        <v>3</v>
      </c>
      <c r="I767" s="1" t="n">
        <v>3</v>
      </c>
      <c r="J767" s="1" t="s">
        <v>748</v>
      </c>
      <c r="K767" s="1" t="n">
        <v>30</v>
      </c>
      <c r="L767" s="1" t="n">
        <v>48</v>
      </c>
      <c r="M767" s="1" t="n">
        <v>36</v>
      </c>
      <c r="N767" s="1" t="n">
        <v>41</v>
      </c>
      <c r="O767" s="1" t="n">
        <v>35</v>
      </c>
      <c r="P767" s="1" t="n">
        <v>40</v>
      </c>
      <c r="Q767" s="1" t="n">
        <v>50</v>
      </c>
      <c r="R767" s="55" t="n">
        <f aca="false">AVERAGE(O767:Q767)</f>
        <v>41.6666666666667</v>
      </c>
      <c r="S767" s="30" t="n">
        <v>1.0398473703366</v>
      </c>
      <c r="T767" s="40" t="n">
        <v>2.26</v>
      </c>
      <c r="U767" s="1" t="s">
        <v>205</v>
      </c>
      <c r="V767" s="1" t="s">
        <v>749</v>
      </c>
      <c r="W767" s="1" t="s">
        <v>750</v>
      </c>
      <c r="X767" s="0"/>
      <c r="Y767" s="0"/>
      <c r="Z767" s="0"/>
      <c r="AMJ767" s="0"/>
    </row>
    <row r="768" s="23" customFormat="true" ht="13.8" hidden="false" customHeight="false" outlineLevel="0" collapsed="false">
      <c r="A768" s="1" t="s">
        <v>138</v>
      </c>
      <c r="B768" s="12" t="n">
        <v>43474</v>
      </c>
      <c r="C768" s="1" t="s">
        <v>19</v>
      </c>
      <c r="D768" s="1" t="s">
        <v>19</v>
      </c>
      <c r="E768" s="1" t="s">
        <v>19</v>
      </c>
      <c r="F768" s="1" t="s">
        <v>203</v>
      </c>
      <c r="G768" s="1" t="s">
        <v>247</v>
      </c>
      <c r="H768" s="1" t="n">
        <v>5</v>
      </c>
      <c r="I768" s="1" t="n">
        <v>1</v>
      </c>
      <c r="J768" s="1" t="s">
        <v>347</v>
      </c>
      <c r="K768" s="1" t="n">
        <v>0</v>
      </c>
      <c r="L768" s="1" t="n">
        <v>15</v>
      </c>
      <c r="M768" s="1" t="n">
        <v>5</v>
      </c>
      <c r="N768" s="1" t="n">
        <v>10</v>
      </c>
      <c r="O768" s="1" t="n">
        <v>60</v>
      </c>
      <c r="P768" s="1" t="n">
        <v>60</v>
      </c>
      <c r="Q768" s="1" t="n">
        <v>130</v>
      </c>
      <c r="R768" s="55" t="n">
        <f aca="false">AVERAGE(O768:Q768)</f>
        <v>83.3333333333333</v>
      </c>
      <c r="S768" s="30" t="n">
        <v>0.585795416986829</v>
      </c>
      <c r="T768" s="40" t="n">
        <v>3.11</v>
      </c>
      <c r="U768" s="1" t="s">
        <v>205</v>
      </c>
      <c r="V768" s="1" t="s">
        <v>679</v>
      </c>
      <c r="W768" s="1" t="s">
        <v>670</v>
      </c>
      <c r="X768" s="0"/>
      <c r="Y768" s="0"/>
      <c r="Z768" s="0"/>
      <c r="AMJ768" s="0"/>
    </row>
    <row r="769" s="23" customFormat="true" ht="13.8" hidden="false" customHeight="false" outlineLevel="0" collapsed="false">
      <c r="A769" s="1" t="s">
        <v>138</v>
      </c>
      <c r="B769" s="12" t="n">
        <v>43474</v>
      </c>
      <c r="C769" s="1" t="s">
        <v>19</v>
      </c>
      <c r="D769" s="1" t="s">
        <v>19</v>
      </c>
      <c r="E769" s="1" t="s">
        <v>19</v>
      </c>
      <c r="F769" s="1" t="s">
        <v>203</v>
      </c>
      <c r="G769" s="1" t="s">
        <v>247</v>
      </c>
      <c r="H769" s="1" t="n">
        <v>5</v>
      </c>
      <c r="I769" s="1" t="n">
        <v>2</v>
      </c>
      <c r="J769" s="1" t="s">
        <v>348</v>
      </c>
      <c r="K769" s="1" t="n">
        <v>15</v>
      </c>
      <c r="L769" s="1" t="n">
        <v>30</v>
      </c>
      <c r="M769" s="1" t="n">
        <v>25</v>
      </c>
      <c r="N769" s="1" t="n">
        <v>30</v>
      </c>
      <c r="O769" s="1" t="n">
        <v>60</v>
      </c>
      <c r="P769" s="1" t="n">
        <v>60</v>
      </c>
      <c r="Q769" s="1" t="n">
        <v>130</v>
      </c>
      <c r="R769" s="55" t="n">
        <f aca="false">AVERAGE(O769:Q769)</f>
        <v>83.3333333333333</v>
      </c>
      <c r="S769" s="30" t="n">
        <v>1.17390581496409</v>
      </c>
      <c r="T769" s="40" t="n">
        <v>3.38</v>
      </c>
      <c r="U769" s="1" t="s">
        <v>205</v>
      </c>
      <c r="V769" s="1" t="s">
        <v>679</v>
      </c>
      <c r="W769" s="1" t="s">
        <v>751</v>
      </c>
      <c r="X769" s="0"/>
      <c r="Y769" s="0"/>
      <c r="Z769" s="0"/>
      <c r="AMJ769" s="0"/>
    </row>
    <row r="770" s="23" customFormat="true" ht="13.8" hidden="false" customHeight="false" outlineLevel="0" collapsed="false">
      <c r="A770" s="1" t="s">
        <v>138</v>
      </c>
      <c r="B770" s="12" t="n">
        <v>43474</v>
      </c>
      <c r="C770" s="1" t="s">
        <v>19</v>
      </c>
      <c r="D770" s="1" t="s">
        <v>19</v>
      </c>
      <c r="E770" s="1" t="s">
        <v>19</v>
      </c>
      <c r="F770" s="1" t="s">
        <v>203</v>
      </c>
      <c r="G770" s="1" t="s">
        <v>247</v>
      </c>
      <c r="H770" s="1" t="n">
        <v>5</v>
      </c>
      <c r="I770" s="1" t="n">
        <v>3</v>
      </c>
      <c r="J770" s="1" t="s">
        <v>349</v>
      </c>
      <c r="K770" s="1" t="n">
        <v>30</v>
      </c>
      <c r="L770" s="1" t="n">
        <v>50</v>
      </c>
      <c r="M770" s="1" t="n">
        <v>37</v>
      </c>
      <c r="N770" s="1" t="n">
        <v>42</v>
      </c>
      <c r="O770" s="1" t="n">
        <v>60</v>
      </c>
      <c r="P770" s="1" t="n">
        <v>60</v>
      </c>
      <c r="Q770" s="1" t="n">
        <v>130</v>
      </c>
      <c r="R770" s="55" t="n">
        <f aca="false">AVERAGE(O770:Q770)</f>
        <v>83.3333333333333</v>
      </c>
      <c r="S770" s="30" t="n">
        <v>1.07836023590462</v>
      </c>
      <c r="T770" s="40" t="n">
        <v>4.06</v>
      </c>
      <c r="U770" s="1" t="s">
        <v>205</v>
      </c>
      <c r="V770" s="1" t="s">
        <v>679</v>
      </c>
      <c r="W770" s="1" t="s">
        <v>751</v>
      </c>
      <c r="X770" s="0"/>
      <c r="Y770" s="0"/>
      <c r="Z770" s="0"/>
      <c r="AMJ770" s="0"/>
    </row>
    <row r="771" s="23" customFormat="true" ht="13.8" hidden="false" customHeight="false" outlineLevel="0" collapsed="false">
      <c r="A771" s="1" t="s">
        <v>138</v>
      </c>
      <c r="B771" s="12" t="n">
        <v>43474</v>
      </c>
      <c r="C771" s="1" t="s">
        <v>19</v>
      </c>
      <c r="D771" s="1" t="s">
        <v>19</v>
      </c>
      <c r="E771" s="1" t="s">
        <v>19</v>
      </c>
      <c r="F771" s="1" t="s">
        <v>203</v>
      </c>
      <c r="G771" s="1" t="s">
        <v>247</v>
      </c>
      <c r="H771" s="1" t="n">
        <v>5</v>
      </c>
      <c r="I771" s="1" t="n">
        <v>4</v>
      </c>
      <c r="J771" s="1" t="s">
        <v>375</v>
      </c>
      <c r="K771" s="1" t="n">
        <v>62</v>
      </c>
      <c r="L771" s="1" t="n">
        <v>67</v>
      </c>
      <c r="M771" s="1" t="n">
        <v>62</v>
      </c>
      <c r="N771" s="1" t="n">
        <v>67</v>
      </c>
      <c r="O771" s="1" t="n">
        <v>60</v>
      </c>
      <c r="P771" s="1" t="n">
        <v>60</v>
      </c>
      <c r="Q771" s="1" t="n">
        <v>130</v>
      </c>
      <c r="R771" s="55" t="n">
        <f aca="false">AVERAGE(O771:Q771)</f>
        <v>83.3333333333333</v>
      </c>
      <c r="S771" s="30" t="n">
        <v>0.95566624341196</v>
      </c>
      <c r="T771" s="40" t="n">
        <v>2.26</v>
      </c>
      <c r="U771" s="1" t="s">
        <v>205</v>
      </c>
      <c r="V771" s="1" t="s">
        <v>752</v>
      </c>
      <c r="W771" s="1" t="s">
        <v>751</v>
      </c>
      <c r="X771" s="0"/>
      <c r="Y771" s="0"/>
      <c r="Z771" s="0"/>
      <c r="AMJ771" s="0"/>
    </row>
    <row r="772" s="23" customFormat="true" ht="13.8" hidden="false" customHeight="false" outlineLevel="0" collapsed="false">
      <c r="A772" s="1" t="s">
        <v>138</v>
      </c>
      <c r="B772" s="12" t="n">
        <v>43475</v>
      </c>
      <c r="C772" s="1" t="s">
        <v>19</v>
      </c>
      <c r="D772" s="1" t="s">
        <v>19</v>
      </c>
      <c r="E772" s="1" t="s">
        <v>19</v>
      </c>
      <c r="F772" s="1" t="s">
        <v>203</v>
      </c>
      <c r="G772" s="1" t="s">
        <v>250</v>
      </c>
      <c r="H772" s="1" t="n">
        <v>1</v>
      </c>
      <c r="I772" s="1" t="n">
        <v>1</v>
      </c>
      <c r="J772" s="1" t="s">
        <v>347</v>
      </c>
      <c r="K772" s="1" t="n">
        <v>0</v>
      </c>
      <c r="L772" s="1" t="n">
        <v>15</v>
      </c>
      <c r="M772" s="54" t="n">
        <v>5</v>
      </c>
      <c r="N772" s="54" t="n">
        <v>10</v>
      </c>
      <c r="O772" s="1" t="n">
        <v>165</v>
      </c>
      <c r="P772" s="1" t="n">
        <v>150</v>
      </c>
      <c r="Q772" s="1" t="n">
        <v>155</v>
      </c>
      <c r="R772" s="55" t="n">
        <f aca="false">AVERAGE(O772:Q772)</f>
        <v>156.666666666667</v>
      </c>
      <c r="S772" s="30" t="n">
        <v>0.746160463778266</v>
      </c>
      <c r="T772" s="40" t="n">
        <v>3.87</v>
      </c>
      <c r="U772" s="1" t="s">
        <v>205</v>
      </c>
      <c r="V772" s="54" t="s">
        <v>753</v>
      </c>
      <c r="W772" s="1" t="s">
        <v>754</v>
      </c>
      <c r="X772" s="0"/>
      <c r="Y772" s="0"/>
      <c r="Z772" s="0"/>
      <c r="AMJ772" s="0"/>
    </row>
    <row r="773" s="23" customFormat="true" ht="13.8" hidden="false" customHeight="false" outlineLevel="0" collapsed="false">
      <c r="A773" s="1" t="s">
        <v>138</v>
      </c>
      <c r="B773" s="12" t="n">
        <v>43475</v>
      </c>
      <c r="C773" s="1" t="s">
        <v>19</v>
      </c>
      <c r="D773" s="1" t="s">
        <v>19</v>
      </c>
      <c r="E773" s="1" t="s">
        <v>19</v>
      </c>
      <c r="F773" s="1" t="s">
        <v>203</v>
      </c>
      <c r="G773" s="1" t="s">
        <v>250</v>
      </c>
      <c r="H773" s="1" t="n">
        <v>1</v>
      </c>
      <c r="I773" s="1" t="n">
        <v>2</v>
      </c>
      <c r="J773" s="1" t="s">
        <v>348</v>
      </c>
      <c r="K773" s="1" t="n">
        <v>15</v>
      </c>
      <c r="L773" s="1" t="n">
        <v>30</v>
      </c>
      <c r="M773" s="54" t="n">
        <v>20</v>
      </c>
      <c r="N773" s="54" t="n">
        <v>25</v>
      </c>
      <c r="O773" s="1" t="n">
        <v>165</v>
      </c>
      <c r="P773" s="1" t="n">
        <v>150</v>
      </c>
      <c r="Q773" s="1" t="n">
        <v>155</v>
      </c>
      <c r="R773" s="55" t="n">
        <f aca="false">AVERAGE(O773:Q773)</f>
        <v>156.666666666667</v>
      </c>
      <c r="S773" s="30" t="n">
        <v>0.915785434531413</v>
      </c>
      <c r="T773" s="40" t="n">
        <v>3.63</v>
      </c>
      <c r="U773" s="1" t="s">
        <v>205</v>
      </c>
      <c r="V773" s="54" t="s">
        <v>755</v>
      </c>
      <c r="W773" s="1" t="s">
        <v>756</v>
      </c>
      <c r="X773" s="0"/>
      <c r="Y773" s="0"/>
      <c r="Z773" s="0"/>
      <c r="AMJ773" s="0"/>
    </row>
    <row r="774" s="23" customFormat="true" ht="13.8" hidden="false" customHeight="false" outlineLevel="0" collapsed="false">
      <c r="A774" s="1" t="s">
        <v>138</v>
      </c>
      <c r="B774" s="12" t="n">
        <v>43475</v>
      </c>
      <c r="C774" s="1" t="s">
        <v>19</v>
      </c>
      <c r="D774" s="1" t="s">
        <v>19</v>
      </c>
      <c r="E774" s="1" t="s">
        <v>19</v>
      </c>
      <c r="F774" s="1" t="s">
        <v>203</v>
      </c>
      <c r="G774" s="1" t="s">
        <v>250</v>
      </c>
      <c r="H774" s="1" t="n">
        <v>1</v>
      </c>
      <c r="I774" s="1" t="n">
        <v>3</v>
      </c>
      <c r="J774" s="1" t="s">
        <v>349</v>
      </c>
      <c r="K774" s="1" t="n">
        <v>30</v>
      </c>
      <c r="L774" s="1" t="n">
        <v>50</v>
      </c>
      <c r="M774" s="54" t="n">
        <v>37</v>
      </c>
      <c r="N774" s="54" t="n">
        <v>42</v>
      </c>
      <c r="O774" s="1" t="n">
        <v>165</v>
      </c>
      <c r="P774" s="1" t="n">
        <v>150</v>
      </c>
      <c r="Q774" s="1" t="n">
        <v>155</v>
      </c>
      <c r="R774" s="55" t="n">
        <f aca="false">AVERAGE(O774:Q774)</f>
        <v>156.666666666667</v>
      </c>
      <c r="S774" s="30" t="n">
        <v>1.05499997318303</v>
      </c>
      <c r="T774" s="40" t="n">
        <v>3.01</v>
      </c>
      <c r="U774" s="1" t="s">
        <v>205</v>
      </c>
      <c r="V774" s="1" t="s">
        <v>757</v>
      </c>
      <c r="W774" s="1" t="s">
        <v>756</v>
      </c>
      <c r="X774" s="0"/>
      <c r="Y774" s="0"/>
      <c r="Z774" s="0"/>
      <c r="AMJ774" s="0"/>
    </row>
    <row r="775" s="23" customFormat="true" ht="13.8" hidden="false" customHeight="false" outlineLevel="0" collapsed="false">
      <c r="A775" s="1" t="s">
        <v>138</v>
      </c>
      <c r="B775" s="12" t="n">
        <v>43475</v>
      </c>
      <c r="C775" s="1" t="s">
        <v>19</v>
      </c>
      <c r="D775" s="1" t="s">
        <v>19</v>
      </c>
      <c r="E775" s="1" t="s">
        <v>19</v>
      </c>
      <c r="F775" s="1" t="s">
        <v>203</v>
      </c>
      <c r="G775" s="1" t="s">
        <v>250</v>
      </c>
      <c r="H775" s="1" t="n">
        <v>1</v>
      </c>
      <c r="I775" s="1" t="n">
        <v>4</v>
      </c>
      <c r="J775" s="1" t="s">
        <v>758</v>
      </c>
      <c r="K775" s="1" t="n">
        <v>50</v>
      </c>
      <c r="L775" s="1" t="n">
        <v>98</v>
      </c>
      <c r="M775" s="54" t="n">
        <v>70</v>
      </c>
      <c r="N775" s="54" t="n">
        <v>75</v>
      </c>
      <c r="O775" s="1" t="n">
        <v>165</v>
      </c>
      <c r="P775" s="1" t="n">
        <v>150</v>
      </c>
      <c r="Q775" s="1" t="n">
        <v>155</v>
      </c>
      <c r="R775" s="55" t="n">
        <f aca="false">AVERAGE(O775:Q775)</f>
        <v>156.666666666667</v>
      </c>
      <c r="S775" s="30" t="n">
        <v>0.998914297369493</v>
      </c>
      <c r="T775" s="40" t="n">
        <v>2.7</v>
      </c>
      <c r="U775" s="1" t="s">
        <v>205</v>
      </c>
      <c r="V775" s="1" t="s">
        <v>757</v>
      </c>
      <c r="W775" s="1" t="s">
        <v>756</v>
      </c>
      <c r="X775" s="0"/>
      <c r="Y775" s="0"/>
      <c r="Z775" s="0"/>
      <c r="AMJ775" s="0"/>
    </row>
    <row r="776" s="23" customFormat="true" ht="13.8" hidden="false" customHeight="false" outlineLevel="0" collapsed="false">
      <c r="A776" s="1" t="s">
        <v>138</v>
      </c>
      <c r="B776" s="12" t="n">
        <v>43475</v>
      </c>
      <c r="C776" s="1" t="s">
        <v>19</v>
      </c>
      <c r="D776" s="1" t="s">
        <v>19</v>
      </c>
      <c r="E776" s="1" t="s">
        <v>19</v>
      </c>
      <c r="F776" s="1" t="s">
        <v>203</v>
      </c>
      <c r="G776" s="1" t="s">
        <v>250</v>
      </c>
      <c r="H776" s="1" t="n">
        <v>1</v>
      </c>
      <c r="I776" s="1" t="n">
        <v>5</v>
      </c>
      <c r="J776" s="1" t="s">
        <v>759</v>
      </c>
      <c r="K776" s="1" t="n">
        <v>98</v>
      </c>
      <c r="L776" s="1" t="n">
        <v>170</v>
      </c>
      <c r="M776" s="54" t="n">
        <v>135</v>
      </c>
      <c r="N776" s="54" t="n">
        <v>140</v>
      </c>
      <c r="O776" s="1" t="n">
        <v>165</v>
      </c>
      <c r="P776" s="1" t="n">
        <v>150</v>
      </c>
      <c r="Q776" s="1" t="n">
        <v>155</v>
      </c>
      <c r="R776" s="55" t="n">
        <f aca="false">AVERAGE(O776:Q776)</f>
        <v>156.666666666667</v>
      </c>
      <c r="S776" s="30" t="n">
        <v>0.855806381597608</v>
      </c>
      <c r="T776" s="40" t="n">
        <v>3.6</v>
      </c>
      <c r="U776" s="1" t="s">
        <v>205</v>
      </c>
      <c r="V776" s="1" t="s">
        <v>760</v>
      </c>
      <c r="W776" s="1" t="s">
        <v>761</v>
      </c>
      <c r="X776" s="0"/>
      <c r="Y776" s="0"/>
      <c r="Z776" s="0"/>
      <c r="AMJ776" s="0"/>
    </row>
    <row r="777" s="23" customFormat="true" ht="13.8" hidden="false" customHeight="false" outlineLevel="0" collapsed="false">
      <c r="A777" s="1" t="s">
        <v>138</v>
      </c>
      <c r="B777" s="12" t="n">
        <v>43475</v>
      </c>
      <c r="C777" s="1" t="s">
        <v>19</v>
      </c>
      <c r="D777" s="1" t="s">
        <v>19</v>
      </c>
      <c r="E777" s="1" t="s">
        <v>19</v>
      </c>
      <c r="F777" s="1" t="s">
        <v>203</v>
      </c>
      <c r="G777" s="1" t="s">
        <v>250</v>
      </c>
      <c r="H777" s="1" t="n">
        <v>2</v>
      </c>
      <c r="I777" s="1" t="n">
        <v>1</v>
      </c>
      <c r="J777" s="1" t="s">
        <v>347</v>
      </c>
      <c r="K777" s="1" t="n">
        <v>0</v>
      </c>
      <c r="L777" s="1" t="n">
        <v>15</v>
      </c>
      <c r="M777" s="1" t="n">
        <v>5</v>
      </c>
      <c r="N777" s="1" t="n">
        <v>10</v>
      </c>
      <c r="O777" s="1" t="n">
        <v>165</v>
      </c>
      <c r="P777" s="1" t="n">
        <v>170</v>
      </c>
      <c r="Q777" s="1" t="n">
        <v>210</v>
      </c>
      <c r="R777" s="55" t="n">
        <f aca="false">AVERAGE(O777:Q777)</f>
        <v>181.666666666667</v>
      </c>
      <c r="S777" s="30" t="n">
        <v>0.650299205492834</v>
      </c>
      <c r="T777" s="40" t="n">
        <v>2.86</v>
      </c>
      <c r="U777" s="1" t="s">
        <v>205</v>
      </c>
      <c r="V777" s="1" t="s">
        <v>762</v>
      </c>
      <c r="W777" s="1" t="s">
        <v>754</v>
      </c>
      <c r="X777" s="0"/>
      <c r="Y777" s="0"/>
      <c r="Z777" s="0"/>
      <c r="AMJ777" s="0"/>
    </row>
    <row r="778" s="23" customFormat="true" ht="13.8" hidden="false" customHeight="false" outlineLevel="0" collapsed="false">
      <c r="A778" s="1" t="s">
        <v>138</v>
      </c>
      <c r="B778" s="12" t="n">
        <v>43475</v>
      </c>
      <c r="C778" s="1" t="s">
        <v>19</v>
      </c>
      <c r="D778" s="1" t="s">
        <v>19</v>
      </c>
      <c r="E778" s="1" t="s">
        <v>19</v>
      </c>
      <c r="F778" s="1" t="s">
        <v>203</v>
      </c>
      <c r="G778" s="1" t="s">
        <v>250</v>
      </c>
      <c r="H778" s="1" t="n">
        <v>2</v>
      </c>
      <c r="I778" s="1" t="n">
        <v>2</v>
      </c>
      <c r="J778" s="1" t="s">
        <v>348</v>
      </c>
      <c r="K778" s="1" t="n">
        <v>15</v>
      </c>
      <c r="L778" s="1" t="n">
        <v>30</v>
      </c>
      <c r="M778" s="1" t="n">
        <v>25</v>
      </c>
      <c r="N778" s="1" t="n">
        <v>30</v>
      </c>
      <c r="O778" s="1" t="n">
        <v>165</v>
      </c>
      <c r="P778" s="1" t="n">
        <v>170</v>
      </c>
      <c r="Q778" s="1" t="n">
        <v>210</v>
      </c>
      <c r="R778" s="55" t="n">
        <f aca="false">AVERAGE(O778:Q778)</f>
        <v>181.666666666667</v>
      </c>
      <c r="S778" s="30" t="n">
        <v>0.616731981131634</v>
      </c>
      <c r="T778" s="40" t="n">
        <v>6.8</v>
      </c>
      <c r="U778" s="1" t="s">
        <v>205</v>
      </c>
      <c r="V778" s="54" t="s">
        <v>763</v>
      </c>
      <c r="W778" s="1" t="s">
        <v>754</v>
      </c>
      <c r="X778" s="0"/>
      <c r="Y778" s="0"/>
      <c r="Z778" s="0"/>
      <c r="AMJ778" s="0"/>
    </row>
    <row r="779" s="23" customFormat="true" ht="13.8" hidden="false" customHeight="false" outlineLevel="0" collapsed="false">
      <c r="A779" s="1" t="s">
        <v>138</v>
      </c>
      <c r="B779" s="12" t="n">
        <v>43475</v>
      </c>
      <c r="C779" s="1" t="s">
        <v>19</v>
      </c>
      <c r="D779" s="1" t="s">
        <v>19</v>
      </c>
      <c r="E779" s="1" t="s">
        <v>19</v>
      </c>
      <c r="F779" s="1" t="s">
        <v>203</v>
      </c>
      <c r="G779" s="1" t="s">
        <v>250</v>
      </c>
      <c r="H779" s="1" t="n">
        <v>2</v>
      </c>
      <c r="I779" s="1" t="n">
        <v>3</v>
      </c>
      <c r="J779" s="1" t="s">
        <v>349</v>
      </c>
      <c r="K779" s="1" t="n">
        <v>30</v>
      </c>
      <c r="L779" s="1" t="n">
        <v>50</v>
      </c>
      <c r="M779" s="1" t="n">
        <v>35</v>
      </c>
      <c r="N779" s="1" t="n">
        <v>40</v>
      </c>
      <c r="O779" s="1" t="n">
        <v>165</v>
      </c>
      <c r="P779" s="1" t="n">
        <v>170</v>
      </c>
      <c r="Q779" s="1" t="n">
        <v>210</v>
      </c>
      <c r="R779" s="55" t="n">
        <f aca="false">AVERAGE(O779:Q779)</f>
        <v>181.666666666667</v>
      </c>
      <c r="S779" s="30" t="n">
        <v>0.727535389446189</v>
      </c>
      <c r="T779" s="40" t="n">
        <v>4.68</v>
      </c>
      <c r="U779" s="1" t="s">
        <v>205</v>
      </c>
      <c r="V779" s="1" t="s">
        <v>764</v>
      </c>
      <c r="W779" s="1" t="s">
        <v>765</v>
      </c>
      <c r="X779" s="0"/>
      <c r="Y779" s="0"/>
      <c r="Z779" s="0"/>
      <c r="AMJ779" s="0"/>
    </row>
    <row r="780" s="23" customFormat="true" ht="13.8" hidden="false" customHeight="false" outlineLevel="0" collapsed="false">
      <c r="A780" s="1" t="s">
        <v>138</v>
      </c>
      <c r="B780" s="12" t="n">
        <v>43475</v>
      </c>
      <c r="C780" s="1" t="s">
        <v>19</v>
      </c>
      <c r="D780" s="1" t="s">
        <v>19</v>
      </c>
      <c r="E780" s="1" t="s">
        <v>19</v>
      </c>
      <c r="F780" s="1" t="s">
        <v>203</v>
      </c>
      <c r="G780" s="1" t="s">
        <v>250</v>
      </c>
      <c r="H780" s="1" t="n">
        <v>2</v>
      </c>
      <c r="I780" s="1" t="n">
        <v>4</v>
      </c>
      <c r="J780" s="1" t="s">
        <v>673</v>
      </c>
      <c r="K780" s="1" t="n">
        <v>50</v>
      </c>
      <c r="L780" s="1" t="n">
        <v>79</v>
      </c>
      <c r="M780" s="1" t="n">
        <v>69</v>
      </c>
      <c r="N780" s="1" t="n">
        <v>74</v>
      </c>
      <c r="O780" s="1" t="n">
        <v>165</v>
      </c>
      <c r="P780" s="1" t="n">
        <v>170</v>
      </c>
      <c r="Q780" s="1" t="n">
        <v>210</v>
      </c>
      <c r="R780" s="55" t="n">
        <f aca="false">AVERAGE(O780:Q780)</f>
        <v>181.666666666667</v>
      </c>
      <c r="S780" s="30" t="n">
        <v>0.714908220407494</v>
      </c>
      <c r="T780" s="40" t="n">
        <v>4.74</v>
      </c>
      <c r="U780" s="1" t="s">
        <v>205</v>
      </c>
      <c r="V780" s="1" t="s">
        <v>764</v>
      </c>
      <c r="W780" s="1" t="s">
        <v>765</v>
      </c>
      <c r="X780" s="0"/>
      <c r="Y780" s="0"/>
      <c r="Z780" s="0"/>
      <c r="AMJ780" s="0"/>
    </row>
    <row r="781" s="23" customFormat="true" ht="13.8" hidden="false" customHeight="false" outlineLevel="0" collapsed="false">
      <c r="A781" s="1" t="s">
        <v>138</v>
      </c>
      <c r="B781" s="12" t="n">
        <v>43475</v>
      </c>
      <c r="C781" s="1" t="s">
        <v>19</v>
      </c>
      <c r="D781" s="1" t="s">
        <v>19</v>
      </c>
      <c r="E781" s="1" t="s">
        <v>19</v>
      </c>
      <c r="F781" s="1" t="s">
        <v>203</v>
      </c>
      <c r="G781" s="1" t="s">
        <v>250</v>
      </c>
      <c r="H781" s="1" t="n">
        <v>2</v>
      </c>
      <c r="I781" s="1" t="n">
        <v>5</v>
      </c>
      <c r="J781" s="1" t="s">
        <v>766</v>
      </c>
      <c r="K781" s="1" t="n">
        <v>79</v>
      </c>
      <c r="L781" s="1" t="n">
        <v>150</v>
      </c>
      <c r="M781" s="1" t="n">
        <v>120</v>
      </c>
      <c r="N781" s="1" t="n">
        <v>125</v>
      </c>
      <c r="O781" s="1" t="n">
        <v>165</v>
      </c>
      <c r="P781" s="1" t="n">
        <v>170</v>
      </c>
      <c r="Q781" s="1" t="n">
        <v>210</v>
      </c>
      <c r="R781" s="55" t="n">
        <f aca="false">AVERAGE(O781:Q781)</f>
        <v>181.666666666667</v>
      </c>
      <c r="S781" s="30" t="n">
        <v>0.937462074714507</v>
      </c>
      <c r="T781" s="40" t="n">
        <v>1.49</v>
      </c>
      <c r="U781" s="1" t="s">
        <v>205</v>
      </c>
      <c r="V781" s="1" t="s">
        <v>767</v>
      </c>
      <c r="W781" s="1" t="s">
        <v>768</v>
      </c>
      <c r="X781" s="0"/>
      <c r="Y781" s="0"/>
      <c r="Z781" s="0"/>
      <c r="AMJ781" s="0"/>
    </row>
    <row r="782" s="23" customFormat="true" ht="13.8" hidden="false" customHeight="false" outlineLevel="0" collapsed="false">
      <c r="A782" s="1" t="s">
        <v>138</v>
      </c>
      <c r="B782" s="12" t="n">
        <v>43475</v>
      </c>
      <c r="C782" s="1" t="s">
        <v>19</v>
      </c>
      <c r="D782" s="1" t="s">
        <v>19</v>
      </c>
      <c r="E782" s="1" t="s">
        <v>19</v>
      </c>
      <c r="F782" s="1" t="s">
        <v>203</v>
      </c>
      <c r="G782" s="1" t="s">
        <v>250</v>
      </c>
      <c r="H782" s="1" t="n">
        <v>3</v>
      </c>
      <c r="I782" s="1" t="n">
        <v>1</v>
      </c>
      <c r="J782" s="1" t="s">
        <v>347</v>
      </c>
      <c r="K782" s="1" t="n">
        <v>0</v>
      </c>
      <c r="L782" s="1" t="n">
        <v>15</v>
      </c>
      <c r="M782" s="1" t="n">
        <v>10</v>
      </c>
      <c r="N782" s="1" t="n">
        <v>15</v>
      </c>
      <c r="O782" s="1" t="n">
        <v>175</v>
      </c>
      <c r="P782" s="1" t="n">
        <v>235</v>
      </c>
      <c r="Q782" s="1" t="n">
        <v>205</v>
      </c>
      <c r="R782" s="55" t="n">
        <f aca="false">AVERAGE(O782:Q782)</f>
        <v>205</v>
      </c>
      <c r="S782" s="30" t="n">
        <v>0.60631456667471</v>
      </c>
      <c r="T782" s="40" t="n">
        <v>7.55</v>
      </c>
      <c r="U782" s="1" t="s">
        <v>205</v>
      </c>
      <c r="V782" s="1" t="s">
        <v>769</v>
      </c>
      <c r="W782" s="1" t="s">
        <v>754</v>
      </c>
      <c r="X782" s="0"/>
      <c r="Y782" s="0"/>
      <c r="Z782" s="0"/>
      <c r="AMJ782" s="0"/>
    </row>
    <row r="783" s="23" customFormat="true" ht="13.8" hidden="false" customHeight="false" outlineLevel="0" collapsed="false">
      <c r="A783" s="1" t="s">
        <v>138</v>
      </c>
      <c r="B783" s="12" t="n">
        <v>43475</v>
      </c>
      <c r="C783" s="1" t="s">
        <v>19</v>
      </c>
      <c r="D783" s="1" t="s">
        <v>19</v>
      </c>
      <c r="E783" s="1" t="s">
        <v>19</v>
      </c>
      <c r="F783" s="1" t="s">
        <v>203</v>
      </c>
      <c r="G783" s="1" t="s">
        <v>250</v>
      </c>
      <c r="H783" s="1" t="n">
        <v>3</v>
      </c>
      <c r="I783" s="1" t="n">
        <v>2</v>
      </c>
      <c r="J783" s="1" t="s">
        <v>348</v>
      </c>
      <c r="K783" s="1" t="n">
        <v>15</v>
      </c>
      <c r="L783" s="1" t="n">
        <v>30</v>
      </c>
      <c r="M783" s="1" t="n">
        <v>25</v>
      </c>
      <c r="N783" s="1" t="n">
        <v>30</v>
      </c>
      <c r="O783" s="1" t="n">
        <v>175</v>
      </c>
      <c r="P783" s="1" t="n">
        <v>235</v>
      </c>
      <c r="Q783" s="1" t="n">
        <v>205</v>
      </c>
      <c r="R783" s="55" t="n">
        <f aca="false">AVERAGE(O783:Q783)</f>
        <v>205</v>
      </c>
      <c r="S783" s="30" t="n">
        <v>0.707542371801588</v>
      </c>
      <c r="T783" s="40" t="n">
        <v>6.33</v>
      </c>
      <c r="U783" s="1" t="s">
        <v>205</v>
      </c>
      <c r="V783" s="1" t="s">
        <v>770</v>
      </c>
      <c r="W783" s="1" t="s">
        <v>691</v>
      </c>
      <c r="X783" s="0"/>
      <c r="Y783" s="0"/>
      <c r="Z783" s="0"/>
      <c r="AMJ783" s="0"/>
    </row>
    <row r="784" s="23" customFormat="true" ht="13.8" hidden="false" customHeight="false" outlineLevel="0" collapsed="false">
      <c r="A784" s="1" t="s">
        <v>138</v>
      </c>
      <c r="B784" s="12" t="n">
        <v>43475</v>
      </c>
      <c r="C784" s="1" t="s">
        <v>19</v>
      </c>
      <c r="D784" s="1" t="s">
        <v>19</v>
      </c>
      <c r="E784" s="1" t="s">
        <v>19</v>
      </c>
      <c r="F784" s="1" t="s">
        <v>203</v>
      </c>
      <c r="G784" s="1" t="s">
        <v>250</v>
      </c>
      <c r="H784" s="1" t="n">
        <v>3</v>
      </c>
      <c r="I784" s="1" t="n">
        <v>3</v>
      </c>
      <c r="J784" s="1" t="s">
        <v>349</v>
      </c>
      <c r="K784" s="1" t="n">
        <v>30</v>
      </c>
      <c r="L784" s="1" t="n">
        <v>50</v>
      </c>
      <c r="M784" s="1" t="n">
        <v>45</v>
      </c>
      <c r="N784" s="1" t="n">
        <v>50</v>
      </c>
      <c r="O784" s="1" t="n">
        <v>175</v>
      </c>
      <c r="P784" s="1" t="n">
        <v>235</v>
      </c>
      <c r="Q784" s="1" t="n">
        <v>205</v>
      </c>
      <c r="R784" s="55" t="n">
        <f aca="false">AVERAGE(O784:Q784)</f>
        <v>205</v>
      </c>
      <c r="S784" s="30" t="n">
        <v>0.661979336853627</v>
      </c>
      <c r="T784" s="40" t="n">
        <v>4.88</v>
      </c>
      <c r="U784" s="1" t="s">
        <v>205</v>
      </c>
      <c r="V784" s="1" t="s">
        <v>770</v>
      </c>
      <c r="W784" s="1" t="s">
        <v>691</v>
      </c>
      <c r="X784" s="0"/>
      <c r="Y784" s="0"/>
      <c r="Z784" s="0"/>
      <c r="AMJ784" s="0"/>
    </row>
    <row r="785" s="23" customFormat="true" ht="13.8" hidden="false" customHeight="false" outlineLevel="0" collapsed="false">
      <c r="A785" s="1" t="s">
        <v>138</v>
      </c>
      <c r="B785" s="12" t="n">
        <v>43475</v>
      </c>
      <c r="C785" s="1" t="s">
        <v>19</v>
      </c>
      <c r="D785" s="1" t="s">
        <v>19</v>
      </c>
      <c r="E785" s="1" t="s">
        <v>19</v>
      </c>
      <c r="F785" s="1" t="s">
        <v>203</v>
      </c>
      <c r="G785" s="1" t="s">
        <v>250</v>
      </c>
      <c r="H785" s="1" t="n">
        <v>3</v>
      </c>
      <c r="I785" s="1" t="n">
        <v>4</v>
      </c>
      <c r="J785" s="1" t="s">
        <v>350</v>
      </c>
      <c r="K785" s="1" t="n">
        <v>50</v>
      </c>
      <c r="L785" s="1" t="n">
        <v>100</v>
      </c>
      <c r="M785" s="1" t="n">
        <v>60</v>
      </c>
      <c r="N785" s="1" t="n">
        <v>65</v>
      </c>
      <c r="O785" s="1" t="n">
        <v>175</v>
      </c>
      <c r="P785" s="1" t="n">
        <v>235</v>
      </c>
      <c r="Q785" s="1" t="n">
        <v>205</v>
      </c>
      <c r="R785" s="55" t="n">
        <f aca="false">AVERAGE(O785:Q785)</f>
        <v>205</v>
      </c>
      <c r="S785" s="30" t="n">
        <v>0.791197366682947</v>
      </c>
      <c r="T785" s="40" t="n">
        <v>3.4</v>
      </c>
      <c r="U785" s="1" t="s">
        <v>205</v>
      </c>
      <c r="V785" s="1" t="s">
        <v>771</v>
      </c>
      <c r="W785" s="1" t="s">
        <v>772</v>
      </c>
      <c r="X785" s="0"/>
      <c r="Y785" s="0"/>
      <c r="Z785" s="0"/>
      <c r="AMJ785" s="0"/>
    </row>
    <row r="786" s="23" customFormat="true" ht="13.8" hidden="false" customHeight="false" outlineLevel="0" collapsed="false">
      <c r="A786" s="1" t="s">
        <v>138</v>
      </c>
      <c r="B786" s="12" t="n">
        <v>43475</v>
      </c>
      <c r="C786" s="1" t="s">
        <v>19</v>
      </c>
      <c r="D786" s="1" t="s">
        <v>19</v>
      </c>
      <c r="E786" s="1" t="s">
        <v>19</v>
      </c>
      <c r="F786" s="1" t="s">
        <v>203</v>
      </c>
      <c r="G786" s="1" t="s">
        <v>250</v>
      </c>
      <c r="H786" s="1" t="n">
        <v>3</v>
      </c>
      <c r="I786" s="1" t="n">
        <v>5</v>
      </c>
      <c r="J786" s="1" t="s">
        <v>475</v>
      </c>
      <c r="K786" s="1" t="n">
        <v>100</v>
      </c>
      <c r="L786" s="1" t="n">
        <v>180</v>
      </c>
      <c r="M786" s="1" t="n">
        <v>125</v>
      </c>
      <c r="N786" s="1" t="n">
        <v>130</v>
      </c>
      <c r="O786" s="1" t="n">
        <v>175</v>
      </c>
      <c r="P786" s="1" t="n">
        <v>235</v>
      </c>
      <c r="Q786" s="1" t="n">
        <v>205</v>
      </c>
      <c r="R786" s="55" t="n">
        <f aca="false">AVERAGE(O786:Q786)</f>
        <v>205</v>
      </c>
      <c r="S786" s="30" t="n">
        <v>1.2312542076815</v>
      </c>
      <c r="T786" s="40" t="n">
        <v>0.47</v>
      </c>
      <c r="U786" s="1" t="s">
        <v>205</v>
      </c>
      <c r="V786" s="1" t="s">
        <v>773</v>
      </c>
      <c r="W786" s="1" t="s">
        <v>774</v>
      </c>
      <c r="X786" s="0"/>
      <c r="Y786" s="0"/>
      <c r="Z786" s="0"/>
      <c r="AMJ786" s="0"/>
    </row>
    <row r="787" s="23" customFormat="true" ht="13.8" hidden="false" customHeight="false" outlineLevel="0" collapsed="false">
      <c r="A787" s="1" t="s">
        <v>138</v>
      </c>
      <c r="B787" s="12" t="n">
        <v>43476</v>
      </c>
      <c r="C787" s="1" t="s">
        <v>19</v>
      </c>
      <c r="D787" s="1" t="s">
        <v>19</v>
      </c>
      <c r="E787" s="1" t="s">
        <v>19</v>
      </c>
      <c r="F787" s="1" t="s">
        <v>203</v>
      </c>
      <c r="G787" s="1" t="s">
        <v>254</v>
      </c>
      <c r="H787" s="1" t="n">
        <v>1</v>
      </c>
      <c r="I787" s="1" t="n">
        <v>1</v>
      </c>
      <c r="J787" s="1" t="s">
        <v>347</v>
      </c>
      <c r="K787" s="1" t="n">
        <v>0</v>
      </c>
      <c r="L787" s="1" t="n">
        <v>15</v>
      </c>
      <c r="M787" s="1" t="n">
        <v>10</v>
      </c>
      <c r="N787" s="1" t="n">
        <v>15</v>
      </c>
      <c r="O787" s="1" t="n">
        <v>70</v>
      </c>
      <c r="P787" s="1" t="n">
        <v>55</v>
      </c>
      <c r="Q787" s="1" t="n">
        <v>90</v>
      </c>
      <c r="R787" s="55" t="n">
        <f aca="false">AVERAGE(O787:Q787)</f>
        <v>71.6666666666667</v>
      </c>
      <c r="S787" s="30" t="n">
        <v>0.656507563603526</v>
      </c>
      <c r="T787" s="1" t="n">
        <v>4.08</v>
      </c>
      <c r="U787" s="1" t="s">
        <v>205</v>
      </c>
      <c r="V787" s="1" t="s">
        <v>550</v>
      </c>
      <c r="W787" s="1" t="s">
        <v>775</v>
      </c>
      <c r="X787" s="0"/>
      <c r="Y787" s="0"/>
      <c r="Z787" s="0"/>
      <c r="AMJ787" s="0"/>
    </row>
    <row r="788" s="23" customFormat="true" ht="13.8" hidden="false" customHeight="false" outlineLevel="0" collapsed="false">
      <c r="A788" s="1" t="s">
        <v>138</v>
      </c>
      <c r="B788" s="12" t="n">
        <v>43476</v>
      </c>
      <c r="C788" s="1" t="s">
        <v>19</v>
      </c>
      <c r="D788" s="1" t="s">
        <v>19</v>
      </c>
      <c r="E788" s="1" t="s">
        <v>19</v>
      </c>
      <c r="F788" s="1" t="s">
        <v>203</v>
      </c>
      <c r="G788" s="1" t="s">
        <v>254</v>
      </c>
      <c r="H788" s="1" t="n">
        <v>1</v>
      </c>
      <c r="I788" s="1" t="n">
        <v>2</v>
      </c>
      <c r="J788" s="1" t="s">
        <v>348</v>
      </c>
      <c r="K788" s="1" t="n">
        <v>15</v>
      </c>
      <c r="L788" s="1" t="n">
        <v>30</v>
      </c>
      <c r="M788" s="1" t="n">
        <v>25</v>
      </c>
      <c r="N788" s="1" t="n">
        <v>30</v>
      </c>
      <c r="O788" s="1" t="n">
        <v>70</v>
      </c>
      <c r="P788" s="1" t="n">
        <v>55</v>
      </c>
      <c r="Q788" s="1" t="n">
        <v>90</v>
      </c>
      <c r="R788" s="55" t="n">
        <f aca="false">AVERAGE(O788:Q788)</f>
        <v>71.6666666666667</v>
      </c>
      <c r="S788" s="30" t="n">
        <v>0.535286740832046</v>
      </c>
      <c r="T788" s="1" t="n">
        <v>9.01</v>
      </c>
      <c r="U788" s="1" t="s">
        <v>205</v>
      </c>
      <c r="V788" s="1" t="s">
        <v>550</v>
      </c>
      <c r="W788" s="1" t="s">
        <v>776</v>
      </c>
      <c r="X788" s="0"/>
      <c r="Y788" s="0"/>
      <c r="Z788" s="0"/>
      <c r="AMJ788" s="0"/>
    </row>
    <row r="789" s="23" customFormat="true" ht="13.8" hidden="false" customHeight="false" outlineLevel="0" collapsed="false">
      <c r="A789" s="1" t="s">
        <v>138</v>
      </c>
      <c r="B789" s="12" t="n">
        <v>43476</v>
      </c>
      <c r="C789" s="1" t="s">
        <v>19</v>
      </c>
      <c r="D789" s="1" t="s">
        <v>19</v>
      </c>
      <c r="E789" s="1" t="s">
        <v>19</v>
      </c>
      <c r="F789" s="1" t="s">
        <v>203</v>
      </c>
      <c r="G789" s="1" t="s">
        <v>254</v>
      </c>
      <c r="H789" s="1" t="n">
        <v>1</v>
      </c>
      <c r="I789" s="1" t="n">
        <v>3</v>
      </c>
      <c r="J789" s="1" t="s">
        <v>349</v>
      </c>
      <c r="K789" s="1" t="n">
        <v>30</v>
      </c>
      <c r="L789" s="1" t="n">
        <v>50</v>
      </c>
      <c r="M789" s="1" t="n">
        <v>32</v>
      </c>
      <c r="N789" s="1" t="n">
        <v>37</v>
      </c>
      <c r="O789" s="1" t="n">
        <v>70</v>
      </c>
      <c r="P789" s="1" t="n">
        <v>55</v>
      </c>
      <c r="Q789" s="1" t="n">
        <v>90</v>
      </c>
      <c r="R789" s="55" t="n">
        <f aca="false">AVERAGE(O789:Q789)</f>
        <v>71.6666666666667</v>
      </c>
      <c r="S789" s="30" t="n">
        <v>0.72827197430678</v>
      </c>
      <c r="T789" s="1" t="n">
        <v>5.27</v>
      </c>
      <c r="U789" s="1" t="s">
        <v>205</v>
      </c>
      <c r="V789" s="1" t="s">
        <v>550</v>
      </c>
      <c r="W789" s="1" t="s">
        <v>776</v>
      </c>
      <c r="X789" s="0"/>
      <c r="Y789" s="0"/>
      <c r="Z789" s="0"/>
      <c r="AMJ789" s="0"/>
    </row>
    <row r="790" s="23" customFormat="true" ht="13.8" hidden="false" customHeight="false" outlineLevel="0" collapsed="false">
      <c r="A790" s="1" t="s">
        <v>138</v>
      </c>
      <c r="B790" s="12" t="n">
        <v>43476</v>
      </c>
      <c r="C790" s="1" t="s">
        <v>19</v>
      </c>
      <c r="D790" s="1" t="s">
        <v>19</v>
      </c>
      <c r="E790" s="1" t="s">
        <v>19</v>
      </c>
      <c r="F790" s="1" t="s">
        <v>203</v>
      </c>
      <c r="G790" s="1" t="s">
        <v>254</v>
      </c>
      <c r="H790" s="1" t="n">
        <v>1</v>
      </c>
      <c r="I790" s="1" t="n">
        <v>4</v>
      </c>
      <c r="J790" s="1" t="s">
        <v>520</v>
      </c>
      <c r="K790" s="1" t="n">
        <v>50</v>
      </c>
      <c r="L790" s="1" t="n">
        <v>78</v>
      </c>
      <c r="M790" s="1" t="n">
        <v>60</v>
      </c>
      <c r="N790" s="1" t="n">
        <v>65</v>
      </c>
      <c r="O790" s="1" t="n">
        <v>70</v>
      </c>
      <c r="P790" s="1" t="n">
        <v>55</v>
      </c>
      <c r="Q790" s="1" t="n">
        <v>90</v>
      </c>
      <c r="R790" s="55" t="n">
        <f aca="false">AVERAGE(O790:Q790)</f>
        <v>71.6666666666667</v>
      </c>
      <c r="S790" s="30" t="n">
        <v>0.646931960415848</v>
      </c>
      <c r="T790" s="1" t="n">
        <v>7.07</v>
      </c>
      <c r="U790" s="1" t="s">
        <v>205</v>
      </c>
      <c r="V790" s="1" t="s">
        <v>777</v>
      </c>
      <c r="W790" s="1" t="s">
        <v>778</v>
      </c>
      <c r="X790" s="0"/>
      <c r="Y790" s="0"/>
      <c r="Z790" s="0"/>
      <c r="AMJ790" s="0"/>
    </row>
    <row r="791" s="23" customFormat="true" ht="13.8" hidden="false" customHeight="false" outlineLevel="0" collapsed="false">
      <c r="A791" s="1" t="s">
        <v>138</v>
      </c>
      <c r="B791" s="12" t="n">
        <v>43476</v>
      </c>
      <c r="C791" s="1" t="s">
        <v>19</v>
      </c>
      <c r="D791" s="1" t="s">
        <v>19</v>
      </c>
      <c r="E791" s="1" t="s">
        <v>19</v>
      </c>
      <c r="F791" s="1" t="s">
        <v>203</v>
      </c>
      <c r="G791" s="1" t="s">
        <v>254</v>
      </c>
      <c r="H791" s="1" t="n">
        <v>2</v>
      </c>
      <c r="I791" s="1" t="n">
        <v>1</v>
      </c>
      <c r="J791" s="1" t="s">
        <v>347</v>
      </c>
      <c r="K791" s="1" t="n">
        <v>0</v>
      </c>
      <c r="L791" s="1" t="n">
        <v>15</v>
      </c>
      <c r="M791" s="1" t="n">
        <v>5</v>
      </c>
      <c r="N791" s="1" t="n">
        <v>10</v>
      </c>
      <c r="O791" s="1" t="n">
        <v>100</v>
      </c>
      <c r="P791" s="1" t="n">
        <v>120</v>
      </c>
      <c r="Q791" s="1" t="n">
        <v>127</v>
      </c>
      <c r="R791" s="55" t="n">
        <f aca="false">AVERAGE(O791:Q791)</f>
        <v>115.666666666667</v>
      </c>
      <c r="S791" s="30" t="n">
        <v>0.71575003167674</v>
      </c>
      <c r="T791" s="1" t="n">
        <v>3.9</v>
      </c>
      <c r="U791" s="1" t="s">
        <v>205</v>
      </c>
      <c r="V791" s="1" t="s">
        <v>779</v>
      </c>
      <c r="W791" s="1" t="s">
        <v>718</v>
      </c>
      <c r="X791" s="0"/>
      <c r="Y791" s="0"/>
      <c r="Z791" s="0"/>
      <c r="AMJ791" s="0"/>
    </row>
    <row r="792" s="23" customFormat="true" ht="13.8" hidden="false" customHeight="false" outlineLevel="0" collapsed="false">
      <c r="A792" s="1" t="s">
        <v>138</v>
      </c>
      <c r="B792" s="12" t="n">
        <v>43476</v>
      </c>
      <c r="C792" s="1" t="s">
        <v>19</v>
      </c>
      <c r="D792" s="1" t="s">
        <v>19</v>
      </c>
      <c r="E792" s="1" t="s">
        <v>19</v>
      </c>
      <c r="F792" s="1" t="s">
        <v>203</v>
      </c>
      <c r="G792" s="1" t="s">
        <v>254</v>
      </c>
      <c r="H792" s="1" t="n">
        <v>2</v>
      </c>
      <c r="I792" s="1" t="n">
        <v>2</v>
      </c>
      <c r="J792" s="1" t="s">
        <v>348</v>
      </c>
      <c r="K792" s="1" t="n">
        <v>15</v>
      </c>
      <c r="L792" s="1" t="n">
        <v>30</v>
      </c>
      <c r="M792" s="1" t="n">
        <v>20</v>
      </c>
      <c r="N792" s="1" t="n">
        <v>25</v>
      </c>
      <c r="O792" s="1" t="n">
        <v>100</v>
      </c>
      <c r="P792" s="1" t="n">
        <v>120</v>
      </c>
      <c r="Q792" s="1" t="n">
        <v>127</v>
      </c>
      <c r="R792" s="55" t="n">
        <f aca="false">AVERAGE(O792:Q792)</f>
        <v>115.666666666667</v>
      </c>
      <c r="S792" s="30" t="n">
        <v>0.732901936287635</v>
      </c>
      <c r="T792" s="1" t="n">
        <v>4.88</v>
      </c>
      <c r="U792" s="1" t="s">
        <v>205</v>
      </c>
      <c r="V792" s="1" t="s">
        <v>780</v>
      </c>
      <c r="W792" s="1" t="s">
        <v>781</v>
      </c>
      <c r="X792" s="0"/>
      <c r="Y792" s="0"/>
      <c r="Z792" s="0"/>
      <c r="AMJ792" s="0"/>
    </row>
    <row r="793" s="23" customFormat="true" ht="13.8" hidden="false" customHeight="false" outlineLevel="0" collapsed="false">
      <c r="A793" s="1" t="s">
        <v>138</v>
      </c>
      <c r="B793" s="12" t="n">
        <v>43476</v>
      </c>
      <c r="C793" s="1" t="s">
        <v>19</v>
      </c>
      <c r="D793" s="1" t="s">
        <v>19</v>
      </c>
      <c r="E793" s="1" t="s">
        <v>19</v>
      </c>
      <c r="F793" s="1" t="s">
        <v>203</v>
      </c>
      <c r="G793" s="1" t="s">
        <v>254</v>
      </c>
      <c r="H793" s="1" t="n">
        <v>2</v>
      </c>
      <c r="I793" s="1" t="n">
        <v>3</v>
      </c>
      <c r="J793" s="1" t="s">
        <v>349</v>
      </c>
      <c r="K793" s="1" t="n">
        <v>30</v>
      </c>
      <c r="L793" s="1" t="n">
        <v>50</v>
      </c>
      <c r="M793" s="1" t="n">
        <v>37</v>
      </c>
      <c r="N793" s="1" t="n">
        <v>42</v>
      </c>
      <c r="O793" s="1" t="n">
        <v>100</v>
      </c>
      <c r="P793" s="1" t="n">
        <v>120</v>
      </c>
      <c r="Q793" s="1" t="n">
        <v>127</v>
      </c>
      <c r="R793" s="55" t="n">
        <f aca="false">AVERAGE(O793:Q793)</f>
        <v>115.666666666667</v>
      </c>
      <c r="S793" s="30" t="n">
        <v>0.665241355521957</v>
      </c>
      <c r="T793" s="1" t="n">
        <v>7.24</v>
      </c>
      <c r="U793" s="1" t="s">
        <v>205</v>
      </c>
      <c r="V793" s="1" t="s">
        <v>780</v>
      </c>
      <c r="W793" s="1" t="s">
        <v>382</v>
      </c>
      <c r="X793" s="0"/>
      <c r="Y793" s="0"/>
      <c r="Z793" s="0"/>
      <c r="AMJ793" s="0"/>
    </row>
    <row r="794" s="23" customFormat="true" ht="13.8" hidden="false" customHeight="false" outlineLevel="0" collapsed="false">
      <c r="A794" s="1" t="s">
        <v>138</v>
      </c>
      <c r="B794" s="12" t="n">
        <v>43476</v>
      </c>
      <c r="C794" s="1" t="s">
        <v>19</v>
      </c>
      <c r="D794" s="1" t="s">
        <v>19</v>
      </c>
      <c r="E794" s="1" t="s">
        <v>19</v>
      </c>
      <c r="F794" s="1" t="s">
        <v>203</v>
      </c>
      <c r="G794" s="1" t="s">
        <v>254</v>
      </c>
      <c r="H794" s="1" t="n">
        <v>2</v>
      </c>
      <c r="I794" s="54" t="n">
        <v>4</v>
      </c>
      <c r="J794" s="1" t="s">
        <v>495</v>
      </c>
      <c r="K794" s="1" t="n">
        <v>70</v>
      </c>
      <c r="L794" s="1" t="n">
        <v>75</v>
      </c>
      <c r="M794" s="1" t="n">
        <v>70</v>
      </c>
      <c r="N794" s="1" t="n">
        <v>75</v>
      </c>
      <c r="O794" s="1" t="n">
        <v>100</v>
      </c>
      <c r="P794" s="1" t="n">
        <v>120</v>
      </c>
      <c r="Q794" s="1" t="n">
        <v>127</v>
      </c>
      <c r="R794" s="55" t="n">
        <f aca="false">AVERAGE(O794:Q794)</f>
        <v>115.666666666667</v>
      </c>
      <c r="S794" s="30" t="n">
        <v>0.829184100207691</v>
      </c>
      <c r="T794" s="1" t="n">
        <v>0.32</v>
      </c>
      <c r="U794" s="1" t="s">
        <v>205</v>
      </c>
      <c r="V794" s="1" t="s">
        <v>782</v>
      </c>
      <c r="W794" s="1" t="s">
        <v>382</v>
      </c>
      <c r="X794" s="0"/>
      <c r="Y794" s="0"/>
      <c r="Z794" s="0"/>
      <c r="AMJ794" s="0"/>
    </row>
    <row r="795" s="23" customFormat="true" ht="13.8" hidden="false" customHeight="false" outlineLevel="0" collapsed="false">
      <c r="A795" s="1" t="s">
        <v>138</v>
      </c>
      <c r="B795" s="12" t="n">
        <v>43476</v>
      </c>
      <c r="C795" s="1" t="s">
        <v>19</v>
      </c>
      <c r="D795" s="1" t="s">
        <v>19</v>
      </c>
      <c r="E795" s="1" t="s">
        <v>19</v>
      </c>
      <c r="F795" s="1" t="s">
        <v>203</v>
      </c>
      <c r="G795" s="1" t="s">
        <v>254</v>
      </c>
      <c r="H795" s="1" t="n">
        <v>2</v>
      </c>
      <c r="I795" s="54" t="n">
        <v>5</v>
      </c>
      <c r="J795" s="1" t="s">
        <v>783</v>
      </c>
      <c r="K795" s="1" t="n">
        <v>120</v>
      </c>
      <c r="L795" s="1" t="n">
        <v>125</v>
      </c>
      <c r="M795" s="1" t="n">
        <v>120</v>
      </c>
      <c r="N795" s="1" t="n">
        <v>125</v>
      </c>
      <c r="O795" s="1" t="n">
        <v>100</v>
      </c>
      <c r="P795" s="1" t="n">
        <v>120</v>
      </c>
      <c r="Q795" s="1" t="n">
        <v>127</v>
      </c>
      <c r="R795" s="55" t="n">
        <f aca="false">AVERAGE(O795:Q795)</f>
        <v>115.666666666667</v>
      </c>
      <c r="S795" s="30" t="n">
        <v>1.53188605721111</v>
      </c>
      <c r="T795" s="1" t="n">
        <v>2.19</v>
      </c>
      <c r="U795" s="1" t="s">
        <v>205</v>
      </c>
      <c r="V795" s="1" t="s">
        <v>511</v>
      </c>
      <c r="W795" s="1" t="s">
        <v>784</v>
      </c>
      <c r="X795" s="0"/>
      <c r="Y795" s="0"/>
      <c r="Z795" s="0"/>
      <c r="AMJ795" s="0"/>
    </row>
    <row r="796" s="23" customFormat="true" ht="13.8" hidden="false" customHeight="false" outlineLevel="0" collapsed="false">
      <c r="A796" s="1" t="s">
        <v>138</v>
      </c>
      <c r="B796" s="12" t="n">
        <v>43476</v>
      </c>
      <c r="C796" s="1" t="s">
        <v>19</v>
      </c>
      <c r="D796" s="1" t="s">
        <v>19</v>
      </c>
      <c r="E796" s="1" t="s">
        <v>19</v>
      </c>
      <c r="F796" s="1" t="s">
        <v>203</v>
      </c>
      <c r="G796" s="1" t="s">
        <v>254</v>
      </c>
      <c r="H796" s="1" t="n">
        <v>3</v>
      </c>
      <c r="I796" s="1" t="n">
        <v>1</v>
      </c>
      <c r="J796" s="1" t="s">
        <v>347</v>
      </c>
      <c r="K796" s="1" t="n">
        <v>0</v>
      </c>
      <c r="L796" s="1" t="n">
        <v>15</v>
      </c>
      <c r="M796" s="1" t="n">
        <v>7</v>
      </c>
      <c r="N796" s="1" t="n">
        <v>12</v>
      </c>
      <c r="O796" s="1" t="n">
        <v>80</v>
      </c>
      <c r="P796" s="1" t="n">
        <v>95</v>
      </c>
      <c r="Q796" s="1" t="n">
        <v>105</v>
      </c>
      <c r="R796" s="55" t="n">
        <f aca="false">AVERAGE(O796:Q796)</f>
        <v>93.3333333333333</v>
      </c>
      <c r="S796" s="30" t="n">
        <v>0.848335306583046</v>
      </c>
      <c r="T796" s="1" t="n">
        <v>5.61</v>
      </c>
      <c r="U796" s="1" t="s">
        <v>205</v>
      </c>
      <c r="V796" s="1" t="s">
        <v>550</v>
      </c>
      <c r="W796" s="1" t="s">
        <v>664</v>
      </c>
      <c r="X796" s="0"/>
      <c r="Y796" s="0"/>
      <c r="Z796" s="0"/>
      <c r="AMJ796" s="0"/>
    </row>
    <row r="797" s="23" customFormat="true" ht="13.8" hidden="false" customHeight="false" outlineLevel="0" collapsed="false">
      <c r="A797" s="1" t="s">
        <v>138</v>
      </c>
      <c r="B797" s="12" t="n">
        <v>43476</v>
      </c>
      <c r="C797" s="1" t="s">
        <v>19</v>
      </c>
      <c r="D797" s="1" t="s">
        <v>19</v>
      </c>
      <c r="E797" s="1" t="s">
        <v>19</v>
      </c>
      <c r="F797" s="1" t="s">
        <v>203</v>
      </c>
      <c r="G797" s="1" t="s">
        <v>254</v>
      </c>
      <c r="H797" s="1" t="n">
        <v>3</v>
      </c>
      <c r="I797" s="1" t="n">
        <v>2</v>
      </c>
      <c r="J797" s="1" t="s">
        <v>348</v>
      </c>
      <c r="K797" s="1" t="n">
        <v>15</v>
      </c>
      <c r="L797" s="1" t="n">
        <v>30</v>
      </c>
      <c r="M797" s="1" t="n">
        <v>23</v>
      </c>
      <c r="N797" s="1" t="n">
        <v>28</v>
      </c>
      <c r="O797" s="1" t="n">
        <v>80</v>
      </c>
      <c r="P797" s="1" t="n">
        <v>95</v>
      </c>
      <c r="Q797" s="1" t="n">
        <v>105</v>
      </c>
      <c r="R797" s="55" t="n">
        <f aca="false">AVERAGE(O797:Q797)</f>
        <v>93.3333333333333</v>
      </c>
      <c r="S797" s="30" t="n">
        <v>0.776781348697103</v>
      </c>
      <c r="T797" s="1" t="n">
        <v>1.83</v>
      </c>
      <c r="U797" s="1" t="s">
        <v>205</v>
      </c>
      <c r="V797" s="1" t="s">
        <v>550</v>
      </c>
      <c r="W797" s="1" t="s">
        <v>785</v>
      </c>
      <c r="X797" s="0"/>
      <c r="Y797" s="0"/>
      <c r="Z797" s="0"/>
      <c r="AMJ797" s="0"/>
    </row>
    <row r="798" s="23" customFormat="true" ht="13.8" hidden="false" customHeight="false" outlineLevel="0" collapsed="false">
      <c r="A798" s="1" t="s">
        <v>138</v>
      </c>
      <c r="B798" s="12" t="n">
        <v>43476</v>
      </c>
      <c r="C798" s="1" t="s">
        <v>19</v>
      </c>
      <c r="D798" s="1" t="s">
        <v>19</v>
      </c>
      <c r="E798" s="1" t="s">
        <v>19</v>
      </c>
      <c r="F798" s="1" t="s">
        <v>203</v>
      </c>
      <c r="G798" s="1" t="s">
        <v>254</v>
      </c>
      <c r="H798" s="1" t="n">
        <v>3</v>
      </c>
      <c r="I798" s="1" t="n">
        <v>3</v>
      </c>
      <c r="J798" s="1" t="s">
        <v>349</v>
      </c>
      <c r="K798" s="1" t="n">
        <v>30</v>
      </c>
      <c r="L798" s="1" t="n">
        <v>50</v>
      </c>
      <c r="M798" s="1" t="n">
        <v>45</v>
      </c>
      <c r="N798" s="1" t="n">
        <v>50</v>
      </c>
      <c r="O798" s="1" t="n">
        <v>80</v>
      </c>
      <c r="P798" s="1" t="n">
        <v>95</v>
      </c>
      <c r="Q798" s="1" t="n">
        <v>105</v>
      </c>
      <c r="R798" s="55" t="n">
        <f aca="false">AVERAGE(O798:Q798)</f>
        <v>93.3333333333333</v>
      </c>
      <c r="S798" s="30" t="n">
        <v>0.992600712850146</v>
      </c>
      <c r="T798" s="1" t="n">
        <v>0.68</v>
      </c>
      <c r="U798" s="1" t="s">
        <v>205</v>
      </c>
      <c r="V798" s="1" t="s">
        <v>550</v>
      </c>
      <c r="W798" s="1" t="s">
        <v>785</v>
      </c>
      <c r="X798" s="0"/>
      <c r="Y798" s="0"/>
      <c r="Z798" s="0"/>
      <c r="AMJ798" s="0"/>
    </row>
    <row r="799" s="23" customFormat="true" ht="13.8" hidden="false" customHeight="false" outlineLevel="0" collapsed="false">
      <c r="A799" s="1" t="s">
        <v>138</v>
      </c>
      <c r="B799" s="12" t="n">
        <v>43476</v>
      </c>
      <c r="C799" s="1" t="s">
        <v>19</v>
      </c>
      <c r="D799" s="1" t="s">
        <v>19</v>
      </c>
      <c r="E799" s="1" t="s">
        <v>19</v>
      </c>
      <c r="F799" s="1" t="s">
        <v>203</v>
      </c>
      <c r="G799" s="1" t="s">
        <v>254</v>
      </c>
      <c r="H799" s="1" t="n">
        <v>3</v>
      </c>
      <c r="I799" s="1" t="n">
        <v>4</v>
      </c>
      <c r="J799" s="1" t="s">
        <v>431</v>
      </c>
      <c r="K799" s="1" t="n">
        <v>75</v>
      </c>
      <c r="L799" s="1" t="n">
        <v>80</v>
      </c>
      <c r="M799" s="1" t="n">
        <v>75</v>
      </c>
      <c r="N799" s="1" t="n">
        <v>80</v>
      </c>
      <c r="O799" s="1" t="n">
        <v>80</v>
      </c>
      <c r="P799" s="1" t="n">
        <v>95</v>
      </c>
      <c r="Q799" s="1" t="n">
        <v>105</v>
      </c>
      <c r="R799" s="55" t="n">
        <f aca="false">AVERAGE(O799:Q799)</f>
        <v>93.3333333333333</v>
      </c>
      <c r="S799" s="30" t="n">
        <v>1.44738925106051</v>
      </c>
      <c r="T799" s="1" t="n">
        <v>1.22</v>
      </c>
      <c r="U799" s="1" t="s">
        <v>205</v>
      </c>
      <c r="V799" s="1" t="s">
        <v>706</v>
      </c>
      <c r="W799" s="1" t="s">
        <v>786</v>
      </c>
      <c r="X799" s="0"/>
      <c r="Y799" s="0"/>
      <c r="Z799" s="0"/>
      <c r="AMJ799" s="0"/>
    </row>
    <row r="800" s="23" customFormat="true" ht="13.8" hidden="false" customHeight="false" outlineLevel="0" collapsed="false">
      <c r="A800" s="1" t="s">
        <v>138</v>
      </c>
      <c r="B800" s="12" t="n">
        <v>43477</v>
      </c>
      <c r="C800" s="1" t="s">
        <v>19</v>
      </c>
      <c r="D800" s="1" t="s">
        <v>19</v>
      </c>
      <c r="E800" s="1" t="s">
        <v>19</v>
      </c>
      <c r="F800" s="1" t="s">
        <v>203</v>
      </c>
      <c r="G800" s="1" t="s">
        <v>257</v>
      </c>
      <c r="H800" s="1" t="n">
        <v>1</v>
      </c>
      <c r="I800" s="1" t="n">
        <v>1</v>
      </c>
      <c r="J800" s="1" t="s">
        <v>347</v>
      </c>
      <c r="K800" s="1" t="n">
        <v>0</v>
      </c>
      <c r="L800" s="1" t="n">
        <v>15</v>
      </c>
      <c r="M800" s="1" t="n">
        <v>5</v>
      </c>
      <c r="N800" s="1" t="n">
        <v>10</v>
      </c>
      <c r="O800" s="1" t="n">
        <v>215</v>
      </c>
      <c r="P800" s="1" t="n">
        <v>230</v>
      </c>
      <c r="Q800" s="1" t="n">
        <v>175</v>
      </c>
      <c r="R800" s="55" t="n">
        <f aca="false">AVERAGE(O800:Q800)</f>
        <v>206.666666666667</v>
      </c>
      <c r="S800" s="30" t="n">
        <v>0.835813363953006</v>
      </c>
      <c r="T800" s="1" t="n">
        <v>2.19</v>
      </c>
      <c r="U800" s="1" t="s">
        <v>205</v>
      </c>
      <c r="V800" s="1" t="s">
        <v>416</v>
      </c>
      <c r="W800" s="1" t="s">
        <v>670</v>
      </c>
      <c r="X800" s="0"/>
      <c r="Y800" s="0"/>
      <c r="Z800" s="0"/>
      <c r="AMJ800" s="0"/>
    </row>
    <row r="801" s="23" customFormat="true" ht="13.8" hidden="false" customHeight="false" outlineLevel="0" collapsed="false">
      <c r="A801" s="1" t="s">
        <v>138</v>
      </c>
      <c r="B801" s="12" t="n">
        <v>43477</v>
      </c>
      <c r="C801" s="1" t="s">
        <v>19</v>
      </c>
      <c r="D801" s="1" t="s">
        <v>19</v>
      </c>
      <c r="E801" s="1" t="s">
        <v>19</v>
      </c>
      <c r="F801" s="1" t="s">
        <v>203</v>
      </c>
      <c r="G801" s="1" t="s">
        <v>257</v>
      </c>
      <c r="H801" s="1" t="n">
        <v>1</v>
      </c>
      <c r="I801" s="1" t="n">
        <v>2</v>
      </c>
      <c r="J801" s="1" t="s">
        <v>348</v>
      </c>
      <c r="K801" s="1" t="n">
        <v>15</v>
      </c>
      <c r="L801" s="1" t="n">
        <v>30</v>
      </c>
      <c r="M801" s="1" t="n">
        <v>25</v>
      </c>
      <c r="N801" s="1" t="n">
        <v>30</v>
      </c>
      <c r="O801" s="1" t="n">
        <v>215</v>
      </c>
      <c r="P801" s="1" t="n">
        <v>230</v>
      </c>
      <c r="Q801" s="1" t="n">
        <v>175</v>
      </c>
      <c r="R801" s="55" t="n">
        <f aca="false">AVERAGE(O801:Q801)</f>
        <v>206.666666666667</v>
      </c>
      <c r="S801" s="30" t="n">
        <v>0.817819648072864</v>
      </c>
      <c r="T801" s="1" t="n">
        <v>2.89</v>
      </c>
      <c r="U801" s="1" t="s">
        <v>205</v>
      </c>
      <c r="V801" s="1" t="s">
        <v>418</v>
      </c>
      <c r="W801" s="1" t="s">
        <v>787</v>
      </c>
      <c r="X801" s="0"/>
      <c r="Y801" s="0"/>
      <c r="Z801" s="0"/>
      <c r="AMJ801" s="0"/>
    </row>
    <row r="802" s="23" customFormat="true" ht="13.8" hidden="false" customHeight="false" outlineLevel="0" collapsed="false">
      <c r="A802" s="1" t="s">
        <v>138</v>
      </c>
      <c r="B802" s="12" t="n">
        <v>43477</v>
      </c>
      <c r="C802" s="1" t="s">
        <v>19</v>
      </c>
      <c r="D802" s="1" t="s">
        <v>19</v>
      </c>
      <c r="E802" s="1" t="s">
        <v>19</v>
      </c>
      <c r="F802" s="1" t="s">
        <v>203</v>
      </c>
      <c r="G802" s="1" t="s">
        <v>257</v>
      </c>
      <c r="H802" s="1" t="n">
        <v>1</v>
      </c>
      <c r="I802" s="1" t="n">
        <v>3</v>
      </c>
      <c r="J802" s="1" t="s">
        <v>349</v>
      </c>
      <c r="K802" s="1" t="n">
        <v>30</v>
      </c>
      <c r="L802" s="1" t="n">
        <v>50</v>
      </c>
      <c r="M802" s="1" t="n">
        <v>38</v>
      </c>
      <c r="N802" s="1" t="n">
        <v>43</v>
      </c>
      <c r="O802" s="1" t="n">
        <v>215</v>
      </c>
      <c r="P802" s="1" t="n">
        <v>230</v>
      </c>
      <c r="Q802" s="1" t="n">
        <v>175</v>
      </c>
      <c r="R802" s="55" t="n">
        <f aca="false">AVERAGE(O802:Q802)</f>
        <v>206.666666666667</v>
      </c>
      <c r="S802" s="30" t="n">
        <v>0.860225890761151</v>
      </c>
      <c r="T802" s="1" t="n">
        <v>2.52</v>
      </c>
      <c r="U802" s="1" t="s">
        <v>205</v>
      </c>
      <c r="V802" s="1" t="s">
        <v>548</v>
      </c>
      <c r="W802" s="1" t="s">
        <v>787</v>
      </c>
      <c r="X802" s="0"/>
      <c r="Y802" s="0"/>
      <c r="Z802" s="0"/>
      <c r="AMJ802" s="0"/>
    </row>
    <row r="803" s="23" customFormat="true" ht="13.8" hidden="false" customHeight="false" outlineLevel="0" collapsed="false">
      <c r="A803" s="1" t="s">
        <v>138</v>
      </c>
      <c r="B803" s="12" t="n">
        <v>43477</v>
      </c>
      <c r="C803" s="1" t="s">
        <v>19</v>
      </c>
      <c r="D803" s="1" t="s">
        <v>19</v>
      </c>
      <c r="E803" s="1" t="s">
        <v>19</v>
      </c>
      <c r="F803" s="1" t="s">
        <v>203</v>
      </c>
      <c r="G803" s="1" t="s">
        <v>257</v>
      </c>
      <c r="H803" s="1" t="n">
        <v>1</v>
      </c>
      <c r="I803" s="1" t="n">
        <v>4</v>
      </c>
      <c r="J803" s="1" t="s">
        <v>406</v>
      </c>
      <c r="K803" s="1" t="n">
        <v>50</v>
      </c>
      <c r="L803" s="1" t="n">
        <v>84</v>
      </c>
      <c r="M803" s="1" t="n">
        <v>59</v>
      </c>
      <c r="N803" s="1" t="n">
        <v>64</v>
      </c>
      <c r="O803" s="1" t="n">
        <v>215</v>
      </c>
      <c r="P803" s="1" t="n">
        <v>230</v>
      </c>
      <c r="Q803" s="1" t="n">
        <v>175</v>
      </c>
      <c r="R803" s="55" t="n">
        <f aca="false">AVERAGE(O803:Q803)</f>
        <v>206.666666666667</v>
      </c>
      <c r="S803" s="30" t="n">
        <v>0.810348573058303</v>
      </c>
      <c r="T803" s="1" t="n">
        <v>3.74</v>
      </c>
      <c r="U803" s="1" t="s">
        <v>205</v>
      </c>
      <c r="V803" s="1" t="s">
        <v>788</v>
      </c>
      <c r="W803" s="1" t="s">
        <v>789</v>
      </c>
      <c r="X803" s="0"/>
      <c r="Y803" s="0"/>
      <c r="Z803" s="0"/>
      <c r="AMJ803" s="0"/>
    </row>
    <row r="804" s="23" customFormat="true" ht="13.8" hidden="false" customHeight="false" outlineLevel="0" collapsed="false">
      <c r="A804" s="1" t="s">
        <v>138</v>
      </c>
      <c r="B804" s="12" t="n">
        <v>43477</v>
      </c>
      <c r="C804" s="1" t="s">
        <v>19</v>
      </c>
      <c r="D804" s="1" t="s">
        <v>19</v>
      </c>
      <c r="E804" s="1" t="s">
        <v>19</v>
      </c>
      <c r="F804" s="1" t="s">
        <v>203</v>
      </c>
      <c r="G804" s="1" t="s">
        <v>257</v>
      </c>
      <c r="H804" s="1" t="n">
        <v>1</v>
      </c>
      <c r="I804" s="1" t="n">
        <v>5</v>
      </c>
      <c r="J804" s="1" t="s">
        <v>790</v>
      </c>
      <c r="K804" s="1" t="n">
        <v>84</v>
      </c>
      <c r="L804" s="1" t="n">
        <v>149</v>
      </c>
      <c r="M804" s="1" t="n">
        <v>135</v>
      </c>
      <c r="N804" s="1" t="n">
        <v>140</v>
      </c>
      <c r="O804" s="1" t="n">
        <v>215</v>
      </c>
      <c r="P804" s="1" t="n">
        <v>230</v>
      </c>
      <c r="Q804" s="1" t="n">
        <v>175</v>
      </c>
      <c r="R804" s="55" t="n">
        <f aca="false">AVERAGE(O804:Q804)</f>
        <v>206.666666666667</v>
      </c>
      <c r="S804" s="30" t="n">
        <v>0.81792487448152</v>
      </c>
      <c r="T804" s="1" t="n">
        <v>3.93</v>
      </c>
      <c r="U804" s="1" t="s">
        <v>205</v>
      </c>
      <c r="V804" s="1" t="s">
        <v>791</v>
      </c>
      <c r="W804" s="1" t="s">
        <v>792</v>
      </c>
      <c r="X804" s="0"/>
      <c r="Y804" s="0"/>
      <c r="Z804" s="0"/>
      <c r="AMJ804" s="0"/>
    </row>
    <row r="805" s="23" customFormat="true" ht="13.8" hidden="false" customHeight="false" outlineLevel="0" collapsed="false">
      <c r="A805" s="1" t="s">
        <v>138</v>
      </c>
      <c r="B805" s="12" t="n">
        <v>43477</v>
      </c>
      <c r="C805" s="1" t="s">
        <v>19</v>
      </c>
      <c r="D805" s="1" t="s">
        <v>19</v>
      </c>
      <c r="E805" s="1" t="s">
        <v>19</v>
      </c>
      <c r="F805" s="1" t="s">
        <v>203</v>
      </c>
      <c r="G805" s="1" t="s">
        <v>257</v>
      </c>
      <c r="H805" s="1" t="n">
        <v>2</v>
      </c>
      <c r="I805" s="1" t="n">
        <v>1</v>
      </c>
      <c r="J805" s="1" t="s">
        <v>347</v>
      </c>
      <c r="K805" s="1" t="n">
        <v>0</v>
      </c>
      <c r="L805" s="1" t="n">
        <v>15</v>
      </c>
      <c r="M805" s="1" t="n">
        <v>5</v>
      </c>
      <c r="N805" s="1" t="n">
        <v>10</v>
      </c>
      <c r="O805" s="1" t="n">
        <v>235</v>
      </c>
      <c r="P805" s="1" t="n">
        <v>260</v>
      </c>
      <c r="Q805" s="1" t="n">
        <v>140</v>
      </c>
      <c r="R805" s="55" t="n">
        <f aca="false">AVERAGE(O805:Q805)</f>
        <v>211.666666666667</v>
      </c>
      <c r="S805" s="30" t="n">
        <v>0.718696371119102</v>
      </c>
      <c r="T805" s="1" t="n">
        <v>1.4</v>
      </c>
      <c r="U805" s="1" t="s">
        <v>205</v>
      </c>
      <c r="V805" s="1" t="s">
        <v>548</v>
      </c>
      <c r="W805" s="1" t="s">
        <v>793</v>
      </c>
      <c r="X805" s="0"/>
      <c r="Y805" s="0"/>
      <c r="Z805" s="0"/>
      <c r="AMJ805" s="0"/>
    </row>
    <row r="806" s="23" customFormat="true" ht="13.8" hidden="false" customHeight="false" outlineLevel="0" collapsed="false">
      <c r="A806" s="1" t="s">
        <v>138</v>
      </c>
      <c r="B806" s="12" t="n">
        <v>43477</v>
      </c>
      <c r="C806" s="1" t="s">
        <v>19</v>
      </c>
      <c r="D806" s="1" t="s">
        <v>19</v>
      </c>
      <c r="E806" s="1" t="s">
        <v>19</v>
      </c>
      <c r="F806" s="1" t="s">
        <v>203</v>
      </c>
      <c r="G806" s="1" t="s">
        <v>257</v>
      </c>
      <c r="H806" s="1" t="n">
        <v>2</v>
      </c>
      <c r="I806" s="1" t="n">
        <v>2</v>
      </c>
      <c r="J806" s="1" t="s">
        <v>348</v>
      </c>
      <c r="K806" s="1" t="n">
        <v>15</v>
      </c>
      <c r="L806" s="1" t="n">
        <v>30</v>
      </c>
      <c r="M806" s="1" t="n">
        <v>20</v>
      </c>
      <c r="N806" s="1" t="n">
        <v>25</v>
      </c>
      <c r="O806" s="1" t="n">
        <v>235</v>
      </c>
      <c r="P806" s="1" t="n">
        <v>260</v>
      </c>
      <c r="Q806" s="1" t="n">
        <v>140</v>
      </c>
      <c r="R806" s="55" t="n">
        <f aca="false">AVERAGE(O806:Q806)</f>
        <v>211.666666666667</v>
      </c>
      <c r="S806" s="30" t="n">
        <v>0.853175721381212</v>
      </c>
      <c r="T806" s="1" t="n">
        <v>2.16</v>
      </c>
      <c r="U806" s="1" t="s">
        <v>205</v>
      </c>
      <c r="V806" s="1" t="s">
        <v>416</v>
      </c>
      <c r="W806" s="1" t="s">
        <v>787</v>
      </c>
      <c r="X806" s="0"/>
      <c r="Y806" s="0"/>
      <c r="Z806" s="0"/>
      <c r="AMJ806" s="0"/>
    </row>
    <row r="807" s="23" customFormat="true" ht="13.8" hidden="false" customHeight="false" outlineLevel="0" collapsed="false">
      <c r="A807" s="1" t="s">
        <v>138</v>
      </c>
      <c r="B807" s="12" t="n">
        <v>43477</v>
      </c>
      <c r="C807" s="1" t="s">
        <v>19</v>
      </c>
      <c r="D807" s="1" t="s">
        <v>19</v>
      </c>
      <c r="E807" s="1" t="s">
        <v>19</v>
      </c>
      <c r="F807" s="1" t="s">
        <v>203</v>
      </c>
      <c r="G807" s="1" t="s">
        <v>257</v>
      </c>
      <c r="H807" s="1" t="n">
        <v>2</v>
      </c>
      <c r="I807" s="1" t="n">
        <v>3</v>
      </c>
      <c r="J807" s="1" t="s">
        <v>349</v>
      </c>
      <c r="K807" s="1" t="n">
        <v>30</v>
      </c>
      <c r="L807" s="1" t="n">
        <v>50</v>
      </c>
      <c r="M807" s="1" t="n">
        <v>40</v>
      </c>
      <c r="N807" s="1" t="n">
        <v>45</v>
      </c>
      <c r="O807" s="1" t="n">
        <v>235</v>
      </c>
      <c r="P807" s="1" t="n">
        <v>260</v>
      </c>
      <c r="Q807" s="1" t="n">
        <v>140</v>
      </c>
      <c r="R807" s="55" t="n">
        <f aca="false">AVERAGE(O807:Q807)</f>
        <v>211.666666666667</v>
      </c>
      <c r="S807" s="30" t="n">
        <v>1.02216933368242</v>
      </c>
      <c r="T807" s="1" t="n">
        <v>1.75</v>
      </c>
      <c r="U807" s="1" t="s">
        <v>205</v>
      </c>
      <c r="V807" s="1" t="s">
        <v>794</v>
      </c>
      <c r="W807" s="1" t="s">
        <v>795</v>
      </c>
      <c r="X807" s="0"/>
      <c r="Y807" s="0"/>
      <c r="Z807" s="0"/>
      <c r="AMJ807" s="0"/>
    </row>
    <row r="808" s="23" customFormat="true" ht="13.8" hidden="false" customHeight="false" outlineLevel="0" collapsed="false">
      <c r="A808" s="1" t="s">
        <v>138</v>
      </c>
      <c r="B808" s="12" t="n">
        <v>43477</v>
      </c>
      <c r="C808" s="1" t="s">
        <v>19</v>
      </c>
      <c r="D808" s="1" t="s">
        <v>19</v>
      </c>
      <c r="E808" s="1" t="s">
        <v>19</v>
      </c>
      <c r="F808" s="1" t="s">
        <v>203</v>
      </c>
      <c r="G808" s="1" t="s">
        <v>257</v>
      </c>
      <c r="H808" s="1" t="n">
        <v>2</v>
      </c>
      <c r="I808" s="1" t="n">
        <v>4</v>
      </c>
      <c r="J808" s="1" t="s">
        <v>520</v>
      </c>
      <c r="K808" s="1" t="n">
        <v>50</v>
      </c>
      <c r="L808" s="1" t="n">
        <v>78</v>
      </c>
      <c r="M808" s="1" t="n">
        <v>55</v>
      </c>
      <c r="N808" s="1" t="n">
        <v>60</v>
      </c>
      <c r="O808" s="1" t="n">
        <v>235</v>
      </c>
      <c r="P808" s="1" t="n">
        <v>260</v>
      </c>
      <c r="Q808" s="1" t="n">
        <v>140</v>
      </c>
      <c r="R808" s="55" t="n">
        <f aca="false">AVERAGE(O808:Q808)</f>
        <v>211.666666666667</v>
      </c>
      <c r="S808" s="30" t="n">
        <v>1.00543833470615</v>
      </c>
      <c r="T808" s="1" t="n">
        <v>2.47</v>
      </c>
      <c r="U808" s="1" t="s">
        <v>205</v>
      </c>
      <c r="V808" s="1" t="s">
        <v>796</v>
      </c>
      <c r="W808" s="1" t="s">
        <v>795</v>
      </c>
      <c r="X808" s="0"/>
      <c r="Y808" s="0"/>
      <c r="Z808" s="0"/>
      <c r="AMJ808" s="0"/>
    </row>
    <row r="809" s="23" customFormat="true" ht="13.8" hidden="false" customHeight="false" outlineLevel="0" collapsed="false">
      <c r="A809" s="1" t="s">
        <v>138</v>
      </c>
      <c r="B809" s="12" t="n">
        <v>43477</v>
      </c>
      <c r="C809" s="1" t="s">
        <v>19</v>
      </c>
      <c r="D809" s="1" t="s">
        <v>19</v>
      </c>
      <c r="E809" s="1" t="s">
        <v>19</v>
      </c>
      <c r="F809" s="1" t="s">
        <v>203</v>
      </c>
      <c r="G809" s="1" t="s">
        <v>257</v>
      </c>
      <c r="H809" s="1" t="n">
        <v>2</v>
      </c>
      <c r="I809" s="1" t="n">
        <v>5</v>
      </c>
      <c r="J809" s="1" t="s">
        <v>731</v>
      </c>
      <c r="K809" s="1" t="n">
        <v>78</v>
      </c>
      <c r="L809" s="1" t="n">
        <v>135</v>
      </c>
      <c r="M809" s="1" t="n">
        <v>104</v>
      </c>
      <c r="N809" s="1" t="n">
        <v>109</v>
      </c>
      <c r="O809" s="1" t="n">
        <v>235</v>
      </c>
      <c r="P809" s="1" t="n">
        <v>260</v>
      </c>
      <c r="Q809" s="1" t="n">
        <v>140</v>
      </c>
      <c r="R809" s="55" t="n">
        <f aca="false">AVERAGE(O809:Q809)</f>
        <v>211.666666666667</v>
      </c>
      <c r="S809" s="30" t="n">
        <v>0.648510356545685</v>
      </c>
      <c r="T809" s="1" t="n">
        <v>6.18</v>
      </c>
      <c r="U809" s="1" t="s">
        <v>205</v>
      </c>
      <c r="V809" s="1" t="s">
        <v>796</v>
      </c>
      <c r="W809" s="1" t="s">
        <v>795</v>
      </c>
      <c r="X809" s="0"/>
      <c r="Y809" s="0"/>
      <c r="Z809" s="0"/>
      <c r="AMJ809" s="0"/>
    </row>
    <row r="810" s="23" customFormat="true" ht="13.8" hidden="false" customHeight="false" outlineLevel="0" collapsed="false">
      <c r="A810" s="1" t="s">
        <v>138</v>
      </c>
      <c r="B810" s="12" t="n">
        <v>43477</v>
      </c>
      <c r="C810" s="1" t="s">
        <v>19</v>
      </c>
      <c r="D810" s="1" t="s">
        <v>19</v>
      </c>
      <c r="E810" s="1" t="s">
        <v>19</v>
      </c>
      <c r="F810" s="1" t="s">
        <v>203</v>
      </c>
      <c r="G810" s="1" t="s">
        <v>257</v>
      </c>
      <c r="H810" s="1" t="n">
        <v>3</v>
      </c>
      <c r="I810" s="1" t="n">
        <v>1</v>
      </c>
      <c r="J810" s="1" t="s">
        <v>347</v>
      </c>
      <c r="K810" s="1" t="n">
        <v>0</v>
      </c>
      <c r="L810" s="1" t="n">
        <v>15</v>
      </c>
      <c r="M810" s="1" t="n">
        <v>5</v>
      </c>
      <c r="N810" s="1" t="n">
        <v>10</v>
      </c>
      <c r="O810" s="1" t="n">
        <v>135</v>
      </c>
      <c r="P810" s="1" t="n">
        <v>220</v>
      </c>
      <c r="Q810" s="1" t="n">
        <v>230</v>
      </c>
      <c r="R810" s="55" t="n">
        <f aca="false">AVERAGE(O810:Q810)</f>
        <v>195</v>
      </c>
      <c r="S810" s="30" t="n">
        <v>0.727956295080813</v>
      </c>
      <c r="T810" s="1" t="n">
        <v>2.33</v>
      </c>
      <c r="U810" s="1" t="s">
        <v>205</v>
      </c>
      <c r="V810" s="1" t="s">
        <v>416</v>
      </c>
      <c r="W810" s="1" t="s">
        <v>670</v>
      </c>
      <c r="X810" s="0"/>
      <c r="Y810" s="0"/>
      <c r="Z810" s="0"/>
      <c r="AMJ810" s="0"/>
    </row>
    <row r="811" s="23" customFormat="true" ht="13.8" hidden="false" customHeight="false" outlineLevel="0" collapsed="false">
      <c r="A811" s="1" t="s">
        <v>138</v>
      </c>
      <c r="B811" s="12" t="n">
        <v>43477</v>
      </c>
      <c r="C811" s="1" t="s">
        <v>19</v>
      </c>
      <c r="D811" s="1" t="s">
        <v>19</v>
      </c>
      <c r="E811" s="1" t="s">
        <v>19</v>
      </c>
      <c r="F811" s="1" t="s">
        <v>203</v>
      </c>
      <c r="G811" s="1" t="s">
        <v>257</v>
      </c>
      <c r="H811" s="1" t="n">
        <v>3</v>
      </c>
      <c r="I811" s="1" t="n">
        <v>2</v>
      </c>
      <c r="J811" s="1" t="s">
        <v>348</v>
      </c>
      <c r="K811" s="1" t="n">
        <v>15</v>
      </c>
      <c r="L811" s="1" t="n">
        <v>30</v>
      </c>
      <c r="M811" s="1" t="n">
        <v>20</v>
      </c>
      <c r="N811" s="1" t="n">
        <v>25</v>
      </c>
      <c r="O811" s="1" t="n">
        <v>135</v>
      </c>
      <c r="P811" s="1" t="n">
        <v>220</v>
      </c>
      <c r="Q811" s="1" t="n">
        <v>230</v>
      </c>
      <c r="R811" s="55" t="n">
        <f aca="false">AVERAGE(O811:Q811)</f>
        <v>195</v>
      </c>
      <c r="S811" s="30" t="n">
        <v>1.00554356111481</v>
      </c>
      <c r="T811" s="1" t="n">
        <v>1.43</v>
      </c>
      <c r="U811" s="1" t="s">
        <v>205</v>
      </c>
      <c r="V811" s="1" t="s">
        <v>797</v>
      </c>
      <c r="W811" s="1" t="s">
        <v>798</v>
      </c>
      <c r="X811" s="0"/>
      <c r="Y811" s="0"/>
      <c r="Z811" s="0"/>
      <c r="AMJ811" s="0"/>
    </row>
    <row r="812" s="23" customFormat="true" ht="13.8" hidden="false" customHeight="false" outlineLevel="0" collapsed="false">
      <c r="A812" s="1" t="s">
        <v>138</v>
      </c>
      <c r="B812" s="12" t="n">
        <v>43477</v>
      </c>
      <c r="C812" s="1" t="s">
        <v>19</v>
      </c>
      <c r="D812" s="1" t="s">
        <v>19</v>
      </c>
      <c r="E812" s="1" t="s">
        <v>19</v>
      </c>
      <c r="F812" s="1" t="s">
        <v>203</v>
      </c>
      <c r="G812" s="1" t="s">
        <v>257</v>
      </c>
      <c r="H812" s="1" t="n">
        <v>3</v>
      </c>
      <c r="I812" s="1" t="n">
        <v>3</v>
      </c>
      <c r="J812" s="1" t="s">
        <v>349</v>
      </c>
      <c r="K812" s="1" t="n">
        <v>30</v>
      </c>
      <c r="L812" s="1" t="n">
        <v>50</v>
      </c>
      <c r="M812" s="1" t="n">
        <v>38</v>
      </c>
      <c r="N812" s="1" t="n">
        <v>43</v>
      </c>
      <c r="O812" s="1" t="n">
        <v>135</v>
      </c>
      <c r="P812" s="1" t="n">
        <v>220</v>
      </c>
      <c r="Q812" s="1" t="n">
        <v>230</v>
      </c>
      <c r="R812" s="55" t="n">
        <f aca="false">AVERAGE(O812:Q812)</f>
        <v>195</v>
      </c>
      <c r="S812" s="30" t="n">
        <v>1.16369885332447</v>
      </c>
      <c r="T812" s="1" t="n">
        <v>1.06</v>
      </c>
      <c r="U812" s="1" t="s">
        <v>205</v>
      </c>
      <c r="V812" s="1" t="s">
        <v>799</v>
      </c>
      <c r="W812" s="1" t="s">
        <v>800</v>
      </c>
      <c r="X812" s="0"/>
      <c r="Y812" s="0"/>
      <c r="Z812" s="0"/>
      <c r="AMJ812" s="0"/>
    </row>
    <row r="813" s="23" customFormat="true" ht="13.8" hidden="false" customHeight="false" outlineLevel="0" collapsed="false">
      <c r="A813" s="1" t="s">
        <v>138</v>
      </c>
      <c r="B813" s="12" t="n">
        <v>43477</v>
      </c>
      <c r="C813" s="1" t="s">
        <v>19</v>
      </c>
      <c r="D813" s="1" t="s">
        <v>19</v>
      </c>
      <c r="E813" s="1" t="s">
        <v>19</v>
      </c>
      <c r="F813" s="1" t="s">
        <v>203</v>
      </c>
      <c r="G813" s="1" t="s">
        <v>257</v>
      </c>
      <c r="H813" s="1" t="n">
        <v>3</v>
      </c>
      <c r="I813" s="1" t="n">
        <v>4</v>
      </c>
      <c r="J813" s="1" t="s">
        <v>375</v>
      </c>
      <c r="K813" s="1" t="n">
        <v>50</v>
      </c>
      <c r="L813" s="1" t="n">
        <v>80</v>
      </c>
      <c r="M813" s="1" t="n">
        <v>55</v>
      </c>
      <c r="N813" s="1" t="n">
        <v>60</v>
      </c>
      <c r="O813" s="1" t="n">
        <v>135</v>
      </c>
      <c r="P813" s="1" t="n">
        <v>220</v>
      </c>
      <c r="Q813" s="1" t="n">
        <v>230</v>
      </c>
      <c r="R813" s="55" t="n">
        <f aca="false">AVERAGE(O813:Q813)</f>
        <v>195</v>
      </c>
      <c r="S813" s="30" t="n">
        <v>0.655876205151591</v>
      </c>
      <c r="T813" s="1" t="n">
        <v>6</v>
      </c>
      <c r="U813" s="1" t="s">
        <v>205</v>
      </c>
      <c r="V813" s="1" t="s">
        <v>799</v>
      </c>
      <c r="W813" s="1" t="s">
        <v>801</v>
      </c>
      <c r="X813" s="0"/>
      <c r="Y813" s="0"/>
      <c r="Z813" s="0"/>
      <c r="AMJ813" s="0"/>
    </row>
    <row r="814" s="23" customFormat="true" ht="13.8" hidden="false" customHeight="false" outlineLevel="0" collapsed="false">
      <c r="A814" s="1" t="s">
        <v>138</v>
      </c>
      <c r="B814" s="12" t="n">
        <v>43477</v>
      </c>
      <c r="C814" s="1" t="s">
        <v>19</v>
      </c>
      <c r="D814" s="1" t="s">
        <v>19</v>
      </c>
      <c r="E814" s="1" t="s">
        <v>19</v>
      </c>
      <c r="F814" s="1" t="s">
        <v>203</v>
      </c>
      <c r="G814" s="1" t="s">
        <v>257</v>
      </c>
      <c r="H814" s="1" t="n">
        <v>3</v>
      </c>
      <c r="I814" s="1" t="n">
        <v>5</v>
      </c>
      <c r="J814" s="1" t="s">
        <v>802</v>
      </c>
      <c r="K814" s="1" t="n">
        <v>80</v>
      </c>
      <c r="L814" s="1" t="n">
        <v>141</v>
      </c>
      <c r="M814" s="1" t="n">
        <v>130</v>
      </c>
      <c r="N814" s="1" t="n">
        <v>135</v>
      </c>
      <c r="O814" s="1" t="n">
        <v>135</v>
      </c>
      <c r="P814" s="1" t="n">
        <v>220</v>
      </c>
      <c r="Q814" s="1" t="n">
        <v>230</v>
      </c>
      <c r="R814" s="55" t="n">
        <f aca="false">AVERAGE(O814:Q814)</f>
        <v>195</v>
      </c>
      <c r="S814" s="30" t="n">
        <v>0.748896350403316</v>
      </c>
      <c r="T814" s="1" t="n">
        <v>5.12</v>
      </c>
      <c r="U814" s="1" t="s">
        <v>205</v>
      </c>
      <c r="V814" s="1" t="s">
        <v>799</v>
      </c>
      <c r="W814" s="1" t="s">
        <v>801</v>
      </c>
      <c r="X814" s="0"/>
      <c r="Y814" s="0"/>
      <c r="Z814" s="0"/>
      <c r="AMJ814" s="0"/>
    </row>
    <row r="815" s="23" customFormat="true" ht="13.8" hidden="false" customHeight="false" outlineLevel="0" collapsed="false">
      <c r="A815" s="1" t="s">
        <v>138</v>
      </c>
      <c r="B815" s="12" t="n">
        <v>43478</v>
      </c>
      <c r="C815" s="1" t="s">
        <v>19</v>
      </c>
      <c r="D815" s="1" t="s">
        <v>19</v>
      </c>
      <c r="E815" s="1" t="s">
        <v>19</v>
      </c>
      <c r="F815" s="1" t="s">
        <v>203</v>
      </c>
      <c r="G815" s="1" t="s">
        <v>261</v>
      </c>
      <c r="H815" s="1" t="n">
        <v>1</v>
      </c>
      <c r="I815" s="1" t="n">
        <v>1</v>
      </c>
      <c r="J815" s="1" t="s">
        <v>347</v>
      </c>
      <c r="K815" s="1" t="n">
        <v>0</v>
      </c>
      <c r="L815" s="1" t="n">
        <v>15</v>
      </c>
      <c r="M815" s="1" t="n">
        <v>10</v>
      </c>
      <c r="N815" s="1" t="n">
        <v>15</v>
      </c>
      <c r="O815" s="1" t="n">
        <v>300</v>
      </c>
      <c r="P815" s="1" t="n">
        <v>300</v>
      </c>
      <c r="Q815" s="1" t="n">
        <v>300</v>
      </c>
      <c r="R815" s="55" t="n">
        <f aca="false">AVERAGE(O815:Q815)</f>
        <v>300</v>
      </c>
      <c r="S815" s="30" t="n">
        <v>1.54040939631223</v>
      </c>
      <c r="T815" s="1" t="n">
        <v>3.08</v>
      </c>
      <c r="U815" s="1" t="s">
        <v>205</v>
      </c>
      <c r="V815" s="1" t="s">
        <v>803</v>
      </c>
      <c r="W815" s="1" t="s">
        <v>804</v>
      </c>
      <c r="X815" s="0"/>
      <c r="Y815" s="0"/>
      <c r="Z815" s="0"/>
      <c r="AMJ815" s="0"/>
    </row>
    <row r="816" s="23" customFormat="true" ht="13.8" hidden="false" customHeight="false" outlineLevel="0" collapsed="false">
      <c r="A816" s="1" t="s">
        <v>138</v>
      </c>
      <c r="B816" s="12" t="n">
        <v>43478</v>
      </c>
      <c r="C816" s="1" t="s">
        <v>19</v>
      </c>
      <c r="D816" s="1" t="s">
        <v>19</v>
      </c>
      <c r="E816" s="1" t="s">
        <v>19</v>
      </c>
      <c r="F816" s="1" t="s">
        <v>203</v>
      </c>
      <c r="G816" s="1" t="s">
        <v>261</v>
      </c>
      <c r="H816" s="1" t="n">
        <v>1</v>
      </c>
      <c r="I816" s="1" t="n">
        <v>2</v>
      </c>
      <c r="J816" s="1" t="s">
        <v>348</v>
      </c>
      <c r="K816" s="1" t="n">
        <v>15</v>
      </c>
      <c r="L816" s="1" t="n">
        <v>30</v>
      </c>
      <c r="M816" s="1" t="n">
        <v>25</v>
      </c>
      <c r="N816" s="1" t="n">
        <v>30</v>
      </c>
      <c r="O816" s="1" t="n">
        <v>300</v>
      </c>
      <c r="P816" s="1" t="n">
        <v>300</v>
      </c>
      <c r="Q816" s="1" t="n">
        <v>300</v>
      </c>
      <c r="R816" s="55" t="n">
        <f aca="false">AVERAGE(O816:Q816)</f>
        <v>300</v>
      </c>
      <c r="S816" s="30" t="n">
        <v>1.01764459811023</v>
      </c>
      <c r="T816" s="1" t="n">
        <v>6.89</v>
      </c>
      <c r="U816" s="1" t="s">
        <v>205</v>
      </c>
      <c r="V816" s="1" t="s">
        <v>803</v>
      </c>
      <c r="W816" s="1" t="s">
        <v>804</v>
      </c>
      <c r="X816" s="0"/>
      <c r="Y816" s="0"/>
      <c r="Z816" s="0"/>
      <c r="AMJ816" s="0"/>
    </row>
    <row r="817" s="23" customFormat="true" ht="13.8" hidden="false" customHeight="false" outlineLevel="0" collapsed="false">
      <c r="A817" s="1" t="s">
        <v>138</v>
      </c>
      <c r="B817" s="12" t="n">
        <v>43478</v>
      </c>
      <c r="C817" s="1" t="s">
        <v>19</v>
      </c>
      <c r="D817" s="1" t="s">
        <v>19</v>
      </c>
      <c r="E817" s="1" t="s">
        <v>19</v>
      </c>
      <c r="F817" s="1" t="s">
        <v>203</v>
      </c>
      <c r="G817" s="1" t="s">
        <v>261</v>
      </c>
      <c r="H817" s="1" t="n">
        <v>1</v>
      </c>
      <c r="I817" s="1" t="n">
        <v>3</v>
      </c>
      <c r="J817" s="1" t="s">
        <v>349</v>
      </c>
      <c r="K817" s="1" t="n">
        <v>30</v>
      </c>
      <c r="L817" s="1" t="n">
        <v>50</v>
      </c>
      <c r="M817" s="1" t="n">
        <v>37</v>
      </c>
      <c r="N817" s="1" t="n">
        <v>42</v>
      </c>
      <c r="O817" s="1" t="n">
        <v>300</v>
      </c>
      <c r="P817" s="1" t="n">
        <v>300</v>
      </c>
      <c r="Q817" s="1" t="n">
        <v>300</v>
      </c>
      <c r="R817" s="55" t="n">
        <f aca="false">AVERAGE(O817:Q817)</f>
        <v>300</v>
      </c>
      <c r="S817" s="30" t="n">
        <v>1.12865845924209</v>
      </c>
      <c r="T817" s="1" t="n">
        <v>4.74</v>
      </c>
      <c r="U817" s="1" t="s">
        <v>205</v>
      </c>
      <c r="V817" s="1" t="s">
        <v>803</v>
      </c>
      <c r="W817" s="1" t="s">
        <v>804</v>
      </c>
      <c r="X817" s="0"/>
      <c r="Y817" s="0"/>
      <c r="Z817" s="0"/>
      <c r="AMJ817" s="0"/>
    </row>
    <row r="818" s="23" customFormat="true" ht="13.8" hidden="false" customHeight="false" outlineLevel="0" collapsed="false">
      <c r="A818" s="1" t="s">
        <v>138</v>
      </c>
      <c r="B818" s="12" t="n">
        <v>43478</v>
      </c>
      <c r="C818" s="1" t="s">
        <v>19</v>
      </c>
      <c r="D818" s="1" t="s">
        <v>19</v>
      </c>
      <c r="E818" s="1" t="s">
        <v>19</v>
      </c>
      <c r="F818" s="1" t="s">
        <v>203</v>
      </c>
      <c r="G818" s="1" t="s">
        <v>261</v>
      </c>
      <c r="H818" s="1" t="n">
        <v>1</v>
      </c>
      <c r="I818" s="1" t="n">
        <v>4</v>
      </c>
      <c r="J818" s="1" t="s">
        <v>805</v>
      </c>
      <c r="K818" s="1" t="n">
        <v>50</v>
      </c>
      <c r="L818" s="1" t="n">
        <v>63</v>
      </c>
      <c r="M818" s="1" t="n">
        <v>56</v>
      </c>
      <c r="N818" s="1" t="n">
        <v>61</v>
      </c>
      <c r="O818" s="1" t="n">
        <v>300</v>
      </c>
      <c r="P818" s="1" t="n">
        <v>300</v>
      </c>
      <c r="Q818" s="1" t="n">
        <v>300</v>
      </c>
      <c r="R818" s="55" t="n">
        <f aca="false">AVERAGE(O818:Q818)</f>
        <v>300</v>
      </c>
      <c r="S818" s="30" t="n">
        <v>1.01511916430249</v>
      </c>
      <c r="T818" s="1" t="n">
        <v>6.85</v>
      </c>
      <c r="U818" s="1" t="s">
        <v>205</v>
      </c>
      <c r="V818" s="1" t="s">
        <v>803</v>
      </c>
      <c r="W818" s="1" t="s">
        <v>804</v>
      </c>
      <c r="X818" s="0"/>
      <c r="Y818" s="0"/>
      <c r="Z818" s="0"/>
      <c r="AMJ818" s="0"/>
    </row>
    <row r="819" s="23" customFormat="true" ht="13.8" hidden="false" customHeight="false" outlineLevel="0" collapsed="false">
      <c r="A819" s="1" t="s">
        <v>138</v>
      </c>
      <c r="B819" s="12" t="n">
        <v>43478</v>
      </c>
      <c r="C819" s="1" t="s">
        <v>19</v>
      </c>
      <c r="D819" s="1" t="s">
        <v>19</v>
      </c>
      <c r="E819" s="1" t="s">
        <v>19</v>
      </c>
      <c r="F819" s="1" t="s">
        <v>203</v>
      </c>
      <c r="G819" s="1" t="s">
        <v>261</v>
      </c>
      <c r="H819" s="1" t="n">
        <v>1</v>
      </c>
      <c r="I819" s="1" t="n">
        <v>5</v>
      </c>
      <c r="J819" s="1" t="s">
        <v>806</v>
      </c>
      <c r="K819" s="1" t="n">
        <v>63</v>
      </c>
      <c r="L819" s="1" t="n">
        <v>134</v>
      </c>
      <c r="M819" s="1" t="n">
        <v>122</v>
      </c>
      <c r="N819" s="1" t="n">
        <v>127</v>
      </c>
      <c r="O819" s="1" t="n">
        <v>300</v>
      </c>
      <c r="P819" s="1" t="n">
        <v>300</v>
      </c>
      <c r="Q819" s="1" t="n">
        <v>300</v>
      </c>
      <c r="R819" s="55" t="n">
        <f aca="false">AVERAGE(O819:Q819)</f>
        <v>300</v>
      </c>
      <c r="S819" s="30" t="n">
        <v>0.868223097818992</v>
      </c>
      <c r="T819" s="1" t="n">
        <v>4.61</v>
      </c>
      <c r="U819" s="1" t="s">
        <v>205</v>
      </c>
      <c r="V819" s="1" t="s">
        <v>803</v>
      </c>
      <c r="W819" s="1" t="s">
        <v>807</v>
      </c>
      <c r="X819" s="0"/>
      <c r="Y819" s="0"/>
      <c r="Z819" s="0"/>
      <c r="AMJ819" s="0"/>
    </row>
    <row r="820" s="23" customFormat="true" ht="13.8" hidden="false" customHeight="false" outlineLevel="0" collapsed="false">
      <c r="A820" s="1" t="s">
        <v>138</v>
      </c>
      <c r="B820" s="12" t="n">
        <v>43478</v>
      </c>
      <c r="C820" s="1" t="s">
        <v>19</v>
      </c>
      <c r="D820" s="1" t="s">
        <v>19</v>
      </c>
      <c r="E820" s="1" t="s">
        <v>19</v>
      </c>
      <c r="F820" s="1" t="s">
        <v>203</v>
      </c>
      <c r="G820" s="1" t="s">
        <v>261</v>
      </c>
      <c r="H820" s="1" t="n">
        <v>2</v>
      </c>
      <c r="I820" s="1" t="n">
        <v>1</v>
      </c>
      <c r="J820" s="1" t="s">
        <v>347</v>
      </c>
      <c r="K820" s="1" t="n">
        <v>0</v>
      </c>
      <c r="L820" s="1" t="n">
        <v>15</v>
      </c>
      <c r="M820" s="1" t="n">
        <v>5</v>
      </c>
      <c r="N820" s="1" t="n">
        <v>10</v>
      </c>
      <c r="O820" s="1" t="n">
        <v>115</v>
      </c>
      <c r="P820" s="1" t="n">
        <v>300</v>
      </c>
      <c r="Q820" s="1" t="n">
        <v>245</v>
      </c>
      <c r="R820" s="55" t="n">
        <f aca="false">AVERAGE(O820:Q820)</f>
        <v>220</v>
      </c>
      <c r="S820" s="30" t="n">
        <v>0.679657373507801</v>
      </c>
      <c r="T820" s="1" t="n">
        <v>7.16</v>
      </c>
      <c r="U820" s="1" t="s">
        <v>205</v>
      </c>
      <c r="V820" s="1" t="s">
        <v>557</v>
      </c>
      <c r="W820" s="1" t="s">
        <v>808</v>
      </c>
      <c r="X820" s="0"/>
      <c r="Y820" s="0"/>
      <c r="Z820" s="0"/>
      <c r="AMJ820" s="0"/>
    </row>
    <row r="821" s="23" customFormat="true" ht="13.8" hidden="false" customHeight="false" outlineLevel="0" collapsed="false">
      <c r="A821" s="1" t="s">
        <v>138</v>
      </c>
      <c r="B821" s="12" t="n">
        <v>43478</v>
      </c>
      <c r="C821" s="1" t="s">
        <v>19</v>
      </c>
      <c r="D821" s="1" t="s">
        <v>19</v>
      </c>
      <c r="E821" s="1" t="s">
        <v>19</v>
      </c>
      <c r="F821" s="1" t="s">
        <v>203</v>
      </c>
      <c r="G821" s="1" t="s">
        <v>261</v>
      </c>
      <c r="H821" s="1" t="n">
        <v>2</v>
      </c>
      <c r="I821" s="1" t="n">
        <v>2</v>
      </c>
      <c r="J821" s="1" t="s">
        <v>348</v>
      </c>
      <c r="K821" s="1" t="n">
        <v>15</v>
      </c>
      <c r="L821" s="1" t="n">
        <v>30</v>
      </c>
      <c r="M821" s="1" t="n">
        <v>20</v>
      </c>
      <c r="N821" s="1" t="n">
        <v>25</v>
      </c>
      <c r="O821" s="1" t="n">
        <v>115</v>
      </c>
      <c r="P821" s="1" t="n">
        <v>300</v>
      </c>
      <c r="Q821" s="1" t="n">
        <v>245</v>
      </c>
      <c r="R821" s="55" t="n">
        <f aca="false">AVERAGE(O821:Q821)</f>
        <v>220</v>
      </c>
      <c r="S821" s="30" t="n">
        <v>1.56240171572129</v>
      </c>
      <c r="T821" s="1" t="n">
        <v>3.36</v>
      </c>
      <c r="U821" s="1" t="s">
        <v>205</v>
      </c>
      <c r="V821" s="1" t="s">
        <v>779</v>
      </c>
      <c r="W821" s="1" t="s">
        <v>808</v>
      </c>
      <c r="X821" s="0"/>
      <c r="Y821" s="0"/>
      <c r="Z821" s="0"/>
      <c r="AMJ821" s="0"/>
    </row>
    <row r="822" s="23" customFormat="true" ht="13.8" hidden="false" customHeight="false" outlineLevel="0" collapsed="false">
      <c r="A822" s="1" t="s">
        <v>138</v>
      </c>
      <c r="B822" s="12" t="n">
        <v>43478</v>
      </c>
      <c r="C822" s="1" t="s">
        <v>19</v>
      </c>
      <c r="D822" s="1" t="s">
        <v>19</v>
      </c>
      <c r="E822" s="1" t="s">
        <v>19</v>
      </c>
      <c r="F822" s="1" t="s">
        <v>203</v>
      </c>
      <c r="G822" s="1" t="s">
        <v>261</v>
      </c>
      <c r="H822" s="1" t="n">
        <v>2</v>
      </c>
      <c r="I822" s="1" t="n">
        <v>3</v>
      </c>
      <c r="J822" s="1" t="s">
        <v>349</v>
      </c>
      <c r="K822" s="1" t="n">
        <v>30</v>
      </c>
      <c r="L822" s="1" t="n">
        <v>50</v>
      </c>
      <c r="M822" s="1" t="n">
        <v>41</v>
      </c>
      <c r="N822" s="1" t="n">
        <v>46</v>
      </c>
      <c r="O822" s="1" t="n">
        <v>115</v>
      </c>
      <c r="P822" s="1" t="n">
        <v>300</v>
      </c>
      <c r="Q822" s="1" t="n">
        <v>245</v>
      </c>
      <c r="R822" s="55" t="n">
        <f aca="false">AVERAGE(O822:Q822)</f>
        <v>220</v>
      </c>
      <c r="S822" s="30" t="n">
        <v>1.28618239299982</v>
      </c>
      <c r="T822" s="1" t="n">
        <v>2.97</v>
      </c>
      <c r="U822" s="1" t="s">
        <v>205</v>
      </c>
      <c r="V822" s="1" t="s">
        <v>779</v>
      </c>
      <c r="W822" s="1" t="s">
        <v>808</v>
      </c>
      <c r="X822" s="0"/>
      <c r="Y822" s="0"/>
      <c r="Z822" s="0"/>
      <c r="AMJ822" s="0"/>
    </row>
    <row r="823" s="23" customFormat="true" ht="13.8" hidden="false" customHeight="false" outlineLevel="0" collapsed="false">
      <c r="A823" s="1" t="s">
        <v>138</v>
      </c>
      <c r="B823" s="12" t="n">
        <v>43478</v>
      </c>
      <c r="C823" s="1" t="s">
        <v>19</v>
      </c>
      <c r="D823" s="1" t="s">
        <v>19</v>
      </c>
      <c r="E823" s="1" t="s">
        <v>19</v>
      </c>
      <c r="F823" s="1" t="s">
        <v>203</v>
      </c>
      <c r="G823" s="1" t="s">
        <v>261</v>
      </c>
      <c r="H823" s="1" t="n">
        <v>2</v>
      </c>
      <c r="I823" s="1" t="n">
        <v>4</v>
      </c>
      <c r="J823" s="1" t="s">
        <v>392</v>
      </c>
      <c r="K823" s="1" t="n">
        <v>50</v>
      </c>
      <c r="L823" s="1" t="n">
        <v>91</v>
      </c>
      <c r="M823" s="1" t="n">
        <v>70</v>
      </c>
      <c r="N823" s="1" t="n">
        <v>75</v>
      </c>
      <c r="O823" s="1" t="n">
        <v>115</v>
      </c>
      <c r="P823" s="1" t="n">
        <v>300</v>
      </c>
      <c r="Q823" s="1" t="n">
        <v>245</v>
      </c>
      <c r="R823" s="55" t="n">
        <f aca="false">AVERAGE(O823:Q823)</f>
        <v>220</v>
      </c>
      <c r="S823" s="30" t="n">
        <v>0.901053737319601</v>
      </c>
      <c r="T823" s="1" t="n">
        <v>8.09</v>
      </c>
      <c r="U823" s="1" t="s">
        <v>205</v>
      </c>
      <c r="V823" s="1" t="s">
        <v>779</v>
      </c>
      <c r="W823" s="1" t="s">
        <v>808</v>
      </c>
      <c r="X823" s="0"/>
      <c r="Y823" s="0"/>
      <c r="Z823" s="0"/>
      <c r="AMJ823" s="0"/>
    </row>
    <row r="824" s="23" customFormat="true" ht="13.8" hidden="false" customHeight="false" outlineLevel="0" collapsed="false">
      <c r="A824" s="1" t="s">
        <v>138</v>
      </c>
      <c r="B824" s="12" t="n">
        <v>43478</v>
      </c>
      <c r="C824" s="1" t="s">
        <v>19</v>
      </c>
      <c r="D824" s="1" t="s">
        <v>19</v>
      </c>
      <c r="E824" s="1" t="s">
        <v>19</v>
      </c>
      <c r="F824" s="1" t="s">
        <v>203</v>
      </c>
      <c r="G824" s="1" t="s">
        <v>261</v>
      </c>
      <c r="H824" s="1" t="n">
        <v>2</v>
      </c>
      <c r="I824" s="1" t="n">
        <v>5</v>
      </c>
      <c r="J824" s="1" t="s">
        <v>809</v>
      </c>
      <c r="K824" s="1" t="n">
        <v>91</v>
      </c>
      <c r="L824" s="1" t="n">
        <v>153</v>
      </c>
      <c r="M824" s="1" t="n">
        <v>135</v>
      </c>
      <c r="N824" s="1" t="n">
        <v>140</v>
      </c>
      <c r="O824" s="1" t="n">
        <v>115</v>
      </c>
      <c r="P824" s="1" t="n">
        <v>300</v>
      </c>
      <c r="Q824" s="1" t="n">
        <v>245</v>
      </c>
      <c r="R824" s="55" t="n">
        <f aca="false">AVERAGE(O824:Q824)</f>
        <v>220</v>
      </c>
      <c r="S824" s="30" t="n">
        <v>1.44496904366142</v>
      </c>
      <c r="T824" s="1" t="n">
        <v>2.55</v>
      </c>
      <c r="U824" s="1" t="s">
        <v>205</v>
      </c>
      <c r="V824" s="1" t="s">
        <v>779</v>
      </c>
      <c r="W824" s="1" t="s">
        <v>687</v>
      </c>
      <c r="X824" s="0"/>
      <c r="Y824" s="0"/>
      <c r="Z824" s="0"/>
      <c r="AMJ824" s="0"/>
    </row>
    <row r="825" s="23" customFormat="true" ht="13.8" hidden="false" customHeight="false" outlineLevel="0" collapsed="false">
      <c r="A825" s="1" t="s">
        <v>138</v>
      </c>
      <c r="B825" s="12" t="n">
        <v>43478</v>
      </c>
      <c r="C825" s="1" t="s">
        <v>19</v>
      </c>
      <c r="D825" s="1" t="s">
        <v>19</v>
      </c>
      <c r="E825" s="1" t="s">
        <v>19</v>
      </c>
      <c r="F825" s="1" t="s">
        <v>203</v>
      </c>
      <c r="G825" s="1" t="s">
        <v>261</v>
      </c>
      <c r="H825" s="1" t="n">
        <v>3</v>
      </c>
      <c r="I825" s="1" t="n">
        <v>1</v>
      </c>
      <c r="J825" s="1" t="s">
        <v>347</v>
      </c>
      <c r="K825" s="1" t="n">
        <v>0</v>
      </c>
      <c r="L825" s="1" t="n">
        <v>15</v>
      </c>
      <c r="M825" s="1" t="n">
        <v>6</v>
      </c>
      <c r="N825" s="1" t="n">
        <v>11</v>
      </c>
      <c r="O825" s="1" t="n">
        <v>210</v>
      </c>
      <c r="P825" s="1" t="n">
        <v>240</v>
      </c>
      <c r="Q825" s="1" t="n">
        <v>240</v>
      </c>
      <c r="R825" s="55" t="n">
        <f aca="false">AVERAGE(O825:Q825)</f>
        <v>230</v>
      </c>
      <c r="S825" s="30" t="n">
        <v>0.800036385010034</v>
      </c>
      <c r="T825" s="1" t="n">
        <v>7.76</v>
      </c>
      <c r="U825" s="1" t="s">
        <v>205</v>
      </c>
      <c r="V825" s="1" t="s">
        <v>550</v>
      </c>
      <c r="W825" s="1" t="s">
        <v>810</v>
      </c>
      <c r="X825" s="0"/>
      <c r="Y825" s="0"/>
      <c r="Z825" s="0"/>
      <c r="AMJ825" s="0"/>
    </row>
    <row r="826" s="23" customFormat="true" ht="13.8" hidden="false" customHeight="false" outlineLevel="0" collapsed="false">
      <c r="A826" s="1" t="s">
        <v>138</v>
      </c>
      <c r="B826" s="12" t="n">
        <v>43478</v>
      </c>
      <c r="C826" s="1" t="s">
        <v>19</v>
      </c>
      <c r="D826" s="1" t="s">
        <v>19</v>
      </c>
      <c r="E826" s="1" t="s">
        <v>19</v>
      </c>
      <c r="F826" s="1" t="s">
        <v>203</v>
      </c>
      <c r="G826" s="1" t="s">
        <v>261</v>
      </c>
      <c r="H826" s="1" t="n">
        <v>3</v>
      </c>
      <c r="I826" s="1" t="n">
        <v>2</v>
      </c>
      <c r="J826" s="1" t="s">
        <v>348</v>
      </c>
      <c r="K826" s="1" t="n">
        <v>15</v>
      </c>
      <c r="L826" s="1" t="n">
        <v>30</v>
      </c>
      <c r="M826" s="1" t="n">
        <v>20</v>
      </c>
      <c r="N826" s="1" t="n">
        <v>25</v>
      </c>
      <c r="O826" s="1" t="n">
        <v>210</v>
      </c>
      <c r="P826" s="1" t="n">
        <v>240</v>
      </c>
      <c r="Q826" s="1" t="n">
        <v>240</v>
      </c>
      <c r="R826" s="55" t="n">
        <f aca="false">AVERAGE(O826:Q826)</f>
        <v>230</v>
      </c>
      <c r="S826" s="30" t="n">
        <v>1.01838118297082</v>
      </c>
      <c r="T826" s="1" t="n">
        <v>5.82</v>
      </c>
      <c r="U826" s="1" t="s">
        <v>205</v>
      </c>
      <c r="V826" s="1" t="s">
        <v>550</v>
      </c>
      <c r="W826" s="1" t="s">
        <v>810</v>
      </c>
      <c r="X826" s="0"/>
      <c r="Y826" s="0"/>
      <c r="Z826" s="0"/>
      <c r="AMJ826" s="0"/>
    </row>
    <row r="827" s="23" customFormat="true" ht="13.8" hidden="false" customHeight="false" outlineLevel="0" collapsed="false">
      <c r="A827" s="1" t="s">
        <v>138</v>
      </c>
      <c r="B827" s="12" t="n">
        <v>43478</v>
      </c>
      <c r="C827" s="1" t="s">
        <v>19</v>
      </c>
      <c r="D827" s="1" t="s">
        <v>19</v>
      </c>
      <c r="E827" s="1" t="s">
        <v>19</v>
      </c>
      <c r="F827" s="1" t="s">
        <v>203</v>
      </c>
      <c r="G827" s="1" t="s">
        <v>261</v>
      </c>
      <c r="H827" s="1" t="n">
        <v>3</v>
      </c>
      <c r="I827" s="1" t="n">
        <v>3</v>
      </c>
      <c r="J827" s="1" t="s">
        <v>349</v>
      </c>
      <c r="K827" s="1" t="n">
        <v>30</v>
      </c>
      <c r="L827" s="1" t="n">
        <v>50</v>
      </c>
      <c r="M827" s="1" t="n">
        <v>30</v>
      </c>
      <c r="N827" s="1" t="n">
        <v>35</v>
      </c>
      <c r="O827" s="1" t="n">
        <v>210</v>
      </c>
      <c r="P827" s="1" t="n">
        <v>240</v>
      </c>
      <c r="Q827" s="1" t="n">
        <v>240</v>
      </c>
      <c r="R827" s="55" t="n">
        <f aca="false">AVERAGE(O827:Q827)</f>
        <v>230</v>
      </c>
      <c r="S827" s="30" t="n">
        <v>0.82118689314985</v>
      </c>
      <c r="T827" s="1" t="n">
        <v>6.82</v>
      </c>
      <c r="U827" s="1" t="s">
        <v>205</v>
      </c>
      <c r="V827" s="1" t="s">
        <v>550</v>
      </c>
      <c r="W827" s="1" t="s">
        <v>810</v>
      </c>
      <c r="X827" s="0"/>
      <c r="Y827" s="0"/>
      <c r="Z827" s="0"/>
      <c r="AMJ827" s="0"/>
    </row>
    <row r="828" s="23" customFormat="true" ht="13.8" hidden="false" customHeight="false" outlineLevel="0" collapsed="false">
      <c r="A828" s="1" t="s">
        <v>138</v>
      </c>
      <c r="B828" s="12" t="n">
        <v>43478</v>
      </c>
      <c r="C828" s="1" t="s">
        <v>19</v>
      </c>
      <c r="D828" s="1" t="s">
        <v>19</v>
      </c>
      <c r="E828" s="1" t="s">
        <v>19</v>
      </c>
      <c r="F828" s="1" t="s">
        <v>203</v>
      </c>
      <c r="G828" s="1" t="s">
        <v>261</v>
      </c>
      <c r="H828" s="1" t="n">
        <v>3</v>
      </c>
      <c r="I828" s="1" t="n">
        <v>4</v>
      </c>
      <c r="J828" s="1" t="s">
        <v>350</v>
      </c>
      <c r="K828" s="1" t="n">
        <v>50</v>
      </c>
      <c r="L828" s="1" t="n">
        <v>100</v>
      </c>
      <c r="M828" s="1" t="n">
        <v>55</v>
      </c>
      <c r="N828" s="1" t="n">
        <v>60</v>
      </c>
      <c r="O828" s="1" t="n">
        <v>210</v>
      </c>
      <c r="P828" s="1" t="n">
        <v>240</v>
      </c>
      <c r="Q828" s="1" t="n">
        <v>240</v>
      </c>
      <c r="R828" s="55" t="n">
        <f aca="false">AVERAGE(O828:Q828)</f>
        <v>230</v>
      </c>
      <c r="S828" s="30" t="n">
        <v>0.837496986491499</v>
      </c>
      <c r="T828" s="1" t="n">
        <v>7.22</v>
      </c>
      <c r="U828" s="1" t="s">
        <v>205</v>
      </c>
      <c r="V828" s="1" t="s">
        <v>550</v>
      </c>
      <c r="W828" s="1" t="s">
        <v>810</v>
      </c>
      <c r="X828" s="0"/>
      <c r="Y828" s="0"/>
      <c r="Z828" s="0"/>
      <c r="AMJ828" s="0"/>
    </row>
    <row r="829" s="23" customFormat="true" ht="13.8" hidden="false" customHeight="false" outlineLevel="0" collapsed="false">
      <c r="A829" s="1" t="s">
        <v>138</v>
      </c>
      <c r="B829" s="12" t="n">
        <v>43478</v>
      </c>
      <c r="C829" s="1" t="s">
        <v>19</v>
      </c>
      <c r="D829" s="1" t="s">
        <v>19</v>
      </c>
      <c r="E829" s="1" t="s">
        <v>19</v>
      </c>
      <c r="F829" s="1" t="s">
        <v>203</v>
      </c>
      <c r="G829" s="1" t="s">
        <v>261</v>
      </c>
      <c r="H829" s="1" t="n">
        <v>3</v>
      </c>
      <c r="I829" s="1" t="n">
        <v>5</v>
      </c>
      <c r="J829" s="1" t="s">
        <v>811</v>
      </c>
      <c r="K829" s="1" t="n">
        <v>100</v>
      </c>
      <c r="L829" s="1" t="n">
        <v>143</v>
      </c>
      <c r="M829" s="1" t="n">
        <v>130</v>
      </c>
      <c r="N829" s="1" t="n">
        <v>135</v>
      </c>
      <c r="O829" s="1" t="n">
        <v>210</v>
      </c>
      <c r="P829" s="1" t="n">
        <v>240</v>
      </c>
      <c r="Q829" s="1" t="n">
        <v>240</v>
      </c>
      <c r="R829" s="55" t="n">
        <f aca="false">AVERAGE(O829:Q829)</f>
        <v>230</v>
      </c>
      <c r="S829" s="30" t="n">
        <v>1.36036701110216</v>
      </c>
      <c r="T829" s="1" t="n">
        <v>3.21</v>
      </c>
      <c r="U829" s="1" t="s">
        <v>205</v>
      </c>
      <c r="V829" s="1" t="s">
        <v>550</v>
      </c>
      <c r="W829" s="1" t="s">
        <v>810</v>
      </c>
      <c r="X829" s="0"/>
      <c r="Y829" s="0"/>
      <c r="Z829" s="0"/>
      <c r="AMJ829" s="0"/>
    </row>
    <row r="830" s="23" customFormat="true" ht="13.8" hidden="false" customHeight="false" outlineLevel="0" collapsed="false">
      <c r="A830" s="1" t="s">
        <v>138</v>
      </c>
      <c r="B830" s="12" t="n">
        <v>43479</v>
      </c>
      <c r="C830" s="1" t="s">
        <v>19</v>
      </c>
      <c r="D830" s="1" t="s">
        <v>19</v>
      </c>
      <c r="E830" s="1" t="s">
        <v>19</v>
      </c>
      <c r="F830" s="1" t="s">
        <v>203</v>
      </c>
      <c r="G830" s="1" t="s">
        <v>264</v>
      </c>
      <c r="H830" s="1" t="n">
        <v>1</v>
      </c>
      <c r="I830" s="1" t="n">
        <v>1</v>
      </c>
      <c r="J830" s="1" t="s">
        <v>347</v>
      </c>
      <c r="K830" s="1" t="n">
        <v>0</v>
      </c>
      <c r="L830" s="1" t="n">
        <v>15</v>
      </c>
      <c r="M830" s="1" t="n">
        <v>5</v>
      </c>
      <c r="N830" s="1" t="n">
        <v>10</v>
      </c>
      <c r="O830" s="1" t="n">
        <v>300</v>
      </c>
      <c r="P830" s="1" t="n">
        <v>300</v>
      </c>
      <c r="Q830" s="1" t="n">
        <v>300</v>
      </c>
      <c r="R830" s="55" t="n">
        <f aca="false">AVERAGE(O830:Q830)</f>
        <v>300</v>
      </c>
      <c r="S830" s="30" t="n">
        <v>0.504455403095897</v>
      </c>
      <c r="T830" s="1" t="n">
        <v>6.01</v>
      </c>
      <c r="U830" s="1" t="s">
        <v>205</v>
      </c>
      <c r="V830" s="1" t="s">
        <v>477</v>
      </c>
      <c r="W830" s="1" t="s">
        <v>670</v>
      </c>
      <c r="X830" s="0"/>
      <c r="Y830" s="0"/>
      <c r="Z830" s="0"/>
      <c r="AMJ830" s="0"/>
    </row>
    <row r="831" s="23" customFormat="true" ht="13.8" hidden="false" customHeight="false" outlineLevel="0" collapsed="false">
      <c r="A831" s="1" t="s">
        <v>138</v>
      </c>
      <c r="B831" s="12" t="n">
        <v>43479</v>
      </c>
      <c r="C831" s="1" t="s">
        <v>19</v>
      </c>
      <c r="D831" s="1" t="s">
        <v>19</v>
      </c>
      <c r="E831" s="1" t="s">
        <v>19</v>
      </c>
      <c r="F831" s="1" t="s">
        <v>203</v>
      </c>
      <c r="G831" s="1" t="s">
        <v>264</v>
      </c>
      <c r="H831" s="1" t="n">
        <v>1</v>
      </c>
      <c r="I831" s="1" t="n">
        <v>2</v>
      </c>
      <c r="J831" s="1" t="s">
        <v>348</v>
      </c>
      <c r="K831" s="1" t="n">
        <v>15</v>
      </c>
      <c r="L831" s="1" t="n">
        <v>30</v>
      </c>
      <c r="M831" s="1" t="n">
        <v>25</v>
      </c>
      <c r="N831" s="1" t="n">
        <v>30</v>
      </c>
      <c r="O831" s="1" t="n">
        <v>300</v>
      </c>
      <c r="P831" s="1" t="n">
        <v>300</v>
      </c>
      <c r="Q831" s="1" t="n">
        <v>300</v>
      </c>
      <c r="R831" s="55" t="n">
        <f aca="false">AVERAGE(O831:Q831)</f>
        <v>300</v>
      </c>
      <c r="S831" s="30" t="n">
        <v>0.517713930586528</v>
      </c>
      <c r="T831" s="1" t="n">
        <v>9.93</v>
      </c>
      <c r="U831" s="1" t="s">
        <v>205</v>
      </c>
      <c r="V831" s="1" t="s">
        <v>477</v>
      </c>
      <c r="W831" s="1" t="s">
        <v>382</v>
      </c>
      <c r="X831" s="0"/>
      <c r="Y831" s="0"/>
      <c r="Z831" s="0"/>
      <c r="AMJ831" s="0"/>
    </row>
    <row r="832" s="23" customFormat="true" ht="13.8" hidden="false" customHeight="false" outlineLevel="0" collapsed="false">
      <c r="A832" s="1" t="s">
        <v>138</v>
      </c>
      <c r="B832" s="12" t="n">
        <v>43479</v>
      </c>
      <c r="C832" s="1" t="s">
        <v>19</v>
      </c>
      <c r="D832" s="1" t="s">
        <v>19</v>
      </c>
      <c r="E832" s="1" t="s">
        <v>19</v>
      </c>
      <c r="F832" s="1" t="s">
        <v>203</v>
      </c>
      <c r="G832" s="1" t="s">
        <v>264</v>
      </c>
      <c r="H832" s="1" t="n">
        <v>1</v>
      </c>
      <c r="I832" s="1" t="n">
        <v>3</v>
      </c>
      <c r="J832" s="1" t="s">
        <v>349</v>
      </c>
      <c r="K832" s="1" t="n">
        <v>30</v>
      </c>
      <c r="L832" s="1" t="n">
        <v>50</v>
      </c>
      <c r="M832" s="1" t="n">
        <v>45</v>
      </c>
      <c r="N832" s="1" t="n">
        <v>50</v>
      </c>
      <c r="O832" s="1" t="n">
        <v>300</v>
      </c>
      <c r="P832" s="1" t="n">
        <v>300</v>
      </c>
      <c r="Q832" s="1" t="n">
        <v>300</v>
      </c>
      <c r="R832" s="55" t="n">
        <f aca="false">AVERAGE(O832:Q832)</f>
        <v>300</v>
      </c>
      <c r="S832" s="30" t="n">
        <v>0.5780086627463</v>
      </c>
      <c r="T832" s="1" t="n">
        <v>7.19</v>
      </c>
      <c r="U832" s="1" t="s">
        <v>205</v>
      </c>
      <c r="V832" s="1" t="s">
        <v>477</v>
      </c>
      <c r="W832" s="1" t="s">
        <v>382</v>
      </c>
      <c r="X832" s="0"/>
      <c r="Y832" s="0"/>
      <c r="Z832" s="0"/>
      <c r="AMJ832" s="0"/>
    </row>
    <row r="833" s="23" customFormat="true" ht="13.8" hidden="false" customHeight="false" outlineLevel="0" collapsed="false">
      <c r="A833" s="1" t="s">
        <v>138</v>
      </c>
      <c r="B833" s="12" t="n">
        <v>43479</v>
      </c>
      <c r="C833" s="1" t="s">
        <v>19</v>
      </c>
      <c r="D833" s="1" t="s">
        <v>19</v>
      </c>
      <c r="E833" s="1" t="s">
        <v>19</v>
      </c>
      <c r="F833" s="1" t="s">
        <v>203</v>
      </c>
      <c r="G833" s="1" t="s">
        <v>264</v>
      </c>
      <c r="H833" s="1" t="n">
        <v>1</v>
      </c>
      <c r="I833" s="1" t="n">
        <v>4</v>
      </c>
      <c r="J833" s="1" t="s">
        <v>406</v>
      </c>
      <c r="K833" s="1" t="n">
        <v>50</v>
      </c>
      <c r="L833" s="1" t="n">
        <v>84</v>
      </c>
      <c r="M833" s="1" t="n">
        <v>70</v>
      </c>
      <c r="N833" s="1" t="n">
        <v>75</v>
      </c>
      <c r="O833" s="1" t="n">
        <v>300</v>
      </c>
      <c r="P833" s="1" t="n">
        <v>300</v>
      </c>
      <c r="Q833" s="1" t="n">
        <v>300</v>
      </c>
      <c r="R833" s="55" t="n">
        <f aca="false">AVERAGE(O833:Q833)</f>
        <v>300</v>
      </c>
      <c r="S833" s="30" t="n">
        <v>0.503403139009339</v>
      </c>
      <c r="T833" s="1" t="n">
        <v>6.13</v>
      </c>
      <c r="U833" s="1" t="s">
        <v>205</v>
      </c>
      <c r="V833" s="1" t="s">
        <v>477</v>
      </c>
      <c r="W833" s="1" t="s">
        <v>382</v>
      </c>
      <c r="X833" s="0"/>
      <c r="Y833" s="0"/>
      <c r="Z833" s="0"/>
      <c r="AMJ833" s="0"/>
    </row>
    <row r="834" s="23" customFormat="true" ht="13.8" hidden="false" customHeight="false" outlineLevel="0" collapsed="false">
      <c r="A834" s="1" t="s">
        <v>138</v>
      </c>
      <c r="B834" s="12" t="n">
        <v>43479</v>
      </c>
      <c r="C834" s="1" t="s">
        <v>19</v>
      </c>
      <c r="D834" s="1" t="s">
        <v>19</v>
      </c>
      <c r="E834" s="1" t="s">
        <v>19</v>
      </c>
      <c r="F834" s="1" t="s">
        <v>203</v>
      </c>
      <c r="G834" s="1" t="s">
        <v>264</v>
      </c>
      <c r="H834" s="1" t="n">
        <v>1</v>
      </c>
      <c r="I834" s="1" t="n">
        <v>5</v>
      </c>
      <c r="J834" s="1" t="s">
        <v>812</v>
      </c>
      <c r="K834" s="1" t="n">
        <v>84</v>
      </c>
      <c r="L834" s="1" t="n">
        <v>186</v>
      </c>
      <c r="M834" s="1" t="n">
        <v>140</v>
      </c>
      <c r="N834" s="1" t="n">
        <v>145</v>
      </c>
      <c r="O834" s="1" t="n">
        <v>300</v>
      </c>
      <c r="P834" s="1" t="n">
        <v>300</v>
      </c>
      <c r="Q834" s="1" t="n">
        <v>300</v>
      </c>
      <c r="R834" s="55" t="n">
        <f aca="false">AVERAGE(O834:Q834)</f>
        <v>300</v>
      </c>
      <c r="S834" s="30" t="n">
        <v>0.644406526608109</v>
      </c>
      <c r="T834" s="1" t="n">
        <v>5.88</v>
      </c>
      <c r="U834" s="1" t="s">
        <v>205</v>
      </c>
      <c r="V834" s="1" t="s">
        <v>477</v>
      </c>
      <c r="W834" s="1" t="s">
        <v>382</v>
      </c>
      <c r="X834" s="0"/>
      <c r="Y834" s="0"/>
      <c r="Z834" s="0"/>
      <c r="AMJ834" s="0"/>
    </row>
    <row r="835" s="23" customFormat="true" ht="13.8" hidden="false" customHeight="false" outlineLevel="0" collapsed="false">
      <c r="A835" s="1" t="s">
        <v>138</v>
      </c>
      <c r="B835" s="12" t="n">
        <v>43479</v>
      </c>
      <c r="C835" s="1" t="s">
        <v>19</v>
      </c>
      <c r="D835" s="1" t="s">
        <v>19</v>
      </c>
      <c r="E835" s="1" t="s">
        <v>19</v>
      </c>
      <c r="F835" s="1" t="s">
        <v>203</v>
      </c>
      <c r="G835" s="1" t="s">
        <v>264</v>
      </c>
      <c r="H835" s="1" t="n">
        <v>3</v>
      </c>
      <c r="I835" s="1" t="n">
        <v>1</v>
      </c>
      <c r="J835" s="1" t="s">
        <v>347</v>
      </c>
      <c r="K835" s="1" t="n">
        <v>0</v>
      </c>
      <c r="L835" s="1" t="n">
        <v>15</v>
      </c>
      <c r="M835" s="1" t="n">
        <v>10</v>
      </c>
      <c r="N835" s="1" t="n">
        <v>15</v>
      </c>
      <c r="O835" s="1" t="n">
        <v>300</v>
      </c>
      <c r="P835" s="1" t="n">
        <v>300</v>
      </c>
      <c r="Q835" s="1" t="n">
        <v>300</v>
      </c>
      <c r="R835" s="55" t="n">
        <f aca="false">AVERAGE(O835:Q835)</f>
        <v>300</v>
      </c>
      <c r="S835" s="30" t="n">
        <v>0.956613281089862</v>
      </c>
      <c r="T835" s="1" t="n">
        <v>3.38</v>
      </c>
      <c r="U835" s="1" t="s">
        <v>205</v>
      </c>
      <c r="V835" s="1" t="s">
        <v>418</v>
      </c>
      <c r="W835" s="1" t="s">
        <v>670</v>
      </c>
      <c r="X835" s="0"/>
      <c r="Y835" s="0"/>
      <c r="Z835" s="0"/>
      <c r="AMJ835" s="0"/>
    </row>
    <row r="836" s="23" customFormat="true" ht="13.8" hidden="false" customHeight="false" outlineLevel="0" collapsed="false">
      <c r="A836" s="1" t="s">
        <v>138</v>
      </c>
      <c r="B836" s="12" t="n">
        <v>43479</v>
      </c>
      <c r="C836" s="1" t="s">
        <v>19</v>
      </c>
      <c r="D836" s="1" t="s">
        <v>19</v>
      </c>
      <c r="E836" s="1" t="s">
        <v>19</v>
      </c>
      <c r="F836" s="1" t="s">
        <v>203</v>
      </c>
      <c r="G836" s="1" t="s">
        <v>264</v>
      </c>
      <c r="H836" s="1" t="n">
        <v>3</v>
      </c>
      <c r="I836" s="1" t="n">
        <v>2</v>
      </c>
      <c r="J836" s="1" t="s">
        <v>348</v>
      </c>
      <c r="K836" s="1" t="n">
        <v>15</v>
      </c>
      <c r="L836" s="1" t="n">
        <v>30</v>
      </c>
      <c r="M836" s="1" t="n">
        <v>25</v>
      </c>
      <c r="N836" s="1" t="n">
        <v>30</v>
      </c>
      <c r="O836" s="1" t="n">
        <v>300</v>
      </c>
      <c r="P836" s="1" t="n">
        <v>300</v>
      </c>
      <c r="Q836" s="1" t="n">
        <v>300</v>
      </c>
      <c r="R836" s="55" t="n">
        <f aca="false">AVERAGE(O836:Q836)</f>
        <v>300</v>
      </c>
      <c r="S836" s="30" t="n">
        <v>0.821713025193129</v>
      </c>
      <c r="T836" s="1" t="n">
        <v>4.67</v>
      </c>
      <c r="U836" s="1" t="s">
        <v>205</v>
      </c>
      <c r="V836" s="1" t="s">
        <v>813</v>
      </c>
      <c r="W836" s="1" t="s">
        <v>382</v>
      </c>
      <c r="X836" s="0"/>
      <c r="Y836" s="0"/>
      <c r="Z836" s="0"/>
      <c r="AMJ836" s="0"/>
    </row>
    <row r="837" s="23" customFormat="true" ht="13.8" hidden="false" customHeight="false" outlineLevel="0" collapsed="false">
      <c r="A837" s="1" t="s">
        <v>138</v>
      </c>
      <c r="B837" s="12" t="n">
        <v>43479</v>
      </c>
      <c r="C837" s="1" t="s">
        <v>19</v>
      </c>
      <c r="D837" s="1" t="s">
        <v>19</v>
      </c>
      <c r="E837" s="1" t="s">
        <v>19</v>
      </c>
      <c r="F837" s="1" t="s">
        <v>203</v>
      </c>
      <c r="G837" s="1" t="s">
        <v>264</v>
      </c>
      <c r="H837" s="1" t="n">
        <v>3</v>
      </c>
      <c r="I837" s="1" t="n">
        <v>3</v>
      </c>
      <c r="J837" s="1" t="s">
        <v>349</v>
      </c>
      <c r="K837" s="1" t="n">
        <v>30</v>
      </c>
      <c r="L837" s="1" t="n">
        <v>50</v>
      </c>
      <c r="M837" s="1" t="n">
        <v>45</v>
      </c>
      <c r="N837" s="1" t="n">
        <v>50</v>
      </c>
      <c r="O837" s="1" t="n">
        <v>300</v>
      </c>
      <c r="P837" s="1" t="n">
        <v>300</v>
      </c>
      <c r="Q837" s="1" t="n">
        <v>300</v>
      </c>
      <c r="R837" s="55" t="n">
        <f aca="false">AVERAGE(O837:Q837)</f>
        <v>300</v>
      </c>
      <c r="S837" s="30" t="n">
        <v>0.749738161672563</v>
      </c>
      <c r="T837" s="1" t="n">
        <v>4.14</v>
      </c>
      <c r="U837" s="1" t="s">
        <v>205</v>
      </c>
      <c r="V837" s="1" t="s">
        <v>813</v>
      </c>
      <c r="W837" s="1" t="s">
        <v>382</v>
      </c>
      <c r="X837" s="0"/>
      <c r="Y837" s="0"/>
      <c r="Z837" s="0"/>
      <c r="AMJ837" s="0"/>
    </row>
    <row r="838" s="23" customFormat="true" ht="13.8" hidden="false" customHeight="false" outlineLevel="0" collapsed="false">
      <c r="A838" s="1" t="s">
        <v>138</v>
      </c>
      <c r="B838" s="12" t="n">
        <v>43479</v>
      </c>
      <c r="C838" s="1" t="s">
        <v>19</v>
      </c>
      <c r="D838" s="1" t="s">
        <v>19</v>
      </c>
      <c r="E838" s="1" t="s">
        <v>19</v>
      </c>
      <c r="F838" s="1" t="s">
        <v>203</v>
      </c>
      <c r="G838" s="1" t="s">
        <v>264</v>
      </c>
      <c r="H838" s="1" t="n">
        <v>3</v>
      </c>
      <c r="I838" s="1" t="n">
        <v>4</v>
      </c>
      <c r="J838" s="1" t="s">
        <v>814</v>
      </c>
      <c r="K838" s="1" t="n">
        <v>50</v>
      </c>
      <c r="L838" s="1" t="n">
        <v>74</v>
      </c>
      <c r="M838" s="1" t="n">
        <v>65</v>
      </c>
      <c r="N838" s="1" t="n">
        <v>70</v>
      </c>
      <c r="O838" s="1" t="n">
        <v>300</v>
      </c>
      <c r="P838" s="1" t="n">
        <v>300</v>
      </c>
      <c r="Q838" s="1" t="n">
        <v>300</v>
      </c>
      <c r="R838" s="55" t="n">
        <f aca="false">AVERAGE(O838:Q838)</f>
        <v>300</v>
      </c>
      <c r="S838" s="30" t="n">
        <v>0.775834311019201</v>
      </c>
      <c r="T838" s="1" t="n">
        <v>6.04</v>
      </c>
      <c r="U838" s="1" t="s">
        <v>205</v>
      </c>
      <c r="V838" s="1" t="s">
        <v>813</v>
      </c>
      <c r="W838" s="1" t="s">
        <v>382</v>
      </c>
      <c r="X838" s="0"/>
      <c r="Y838" s="0"/>
      <c r="Z838" s="0"/>
      <c r="AMJ838" s="0"/>
    </row>
    <row r="839" s="23" customFormat="true" ht="13.8" hidden="false" customHeight="false" outlineLevel="0" collapsed="false">
      <c r="A839" s="1" t="s">
        <v>138</v>
      </c>
      <c r="B839" s="12" t="n">
        <v>43479</v>
      </c>
      <c r="C839" s="1" t="s">
        <v>19</v>
      </c>
      <c r="D839" s="1" t="s">
        <v>19</v>
      </c>
      <c r="E839" s="1" t="s">
        <v>19</v>
      </c>
      <c r="F839" s="1" t="s">
        <v>203</v>
      </c>
      <c r="G839" s="1" t="s">
        <v>264</v>
      </c>
      <c r="H839" s="1" t="n">
        <v>3</v>
      </c>
      <c r="I839" s="1" t="n">
        <v>5</v>
      </c>
      <c r="J839" s="1" t="s">
        <v>815</v>
      </c>
      <c r="K839" s="1" t="n">
        <v>74</v>
      </c>
      <c r="L839" s="1" t="n">
        <v>174</v>
      </c>
      <c r="M839" s="1" t="n">
        <v>125</v>
      </c>
      <c r="N839" s="1" t="n">
        <v>130</v>
      </c>
      <c r="O839" s="1" t="n">
        <v>300</v>
      </c>
      <c r="P839" s="1" t="n">
        <v>300</v>
      </c>
      <c r="Q839" s="1" t="n">
        <v>300</v>
      </c>
      <c r="R839" s="55" t="n">
        <f aca="false">AVERAGE(O839:Q839)</f>
        <v>300</v>
      </c>
      <c r="S839" s="30" t="n">
        <v>0.682077580906885</v>
      </c>
      <c r="T839" s="1" t="n">
        <v>6.91</v>
      </c>
      <c r="U839" s="1" t="s">
        <v>205</v>
      </c>
      <c r="V839" s="1" t="s">
        <v>550</v>
      </c>
      <c r="W839" s="1" t="s">
        <v>382</v>
      </c>
      <c r="X839" s="0"/>
      <c r="Y839" s="0"/>
      <c r="Z839" s="0"/>
      <c r="AMJ839" s="0"/>
    </row>
    <row r="840" s="23" customFormat="true" ht="13.8" hidden="false" customHeight="false" outlineLevel="0" collapsed="false">
      <c r="A840" s="1" t="s">
        <v>138</v>
      </c>
      <c r="B840" s="12" t="n">
        <v>43479</v>
      </c>
      <c r="C840" s="1" t="s">
        <v>19</v>
      </c>
      <c r="D840" s="1" t="s">
        <v>19</v>
      </c>
      <c r="E840" s="1" t="s">
        <v>19</v>
      </c>
      <c r="F840" s="1" t="s">
        <v>203</v>
      </c>
      <c r="G840" s="1" t="s">
        <v>264</v>
      </c>
      <c r="H840" s="1" t="n">
        <v>5</v>
      </c>
      <c r="I840" s="1" t="n">
        <v>1</v>
      </c>
      <c r="J840" s="1" t="s">
        <v>347</v>
      </c>
      <c r="K840" s="1" t="n">
        <v>0</v>
      </c>
      <c r="L840" s="1" t="n">
        <v>15</v>
      </c>
      <c r="M840" s="1" t="n">
        <v>5</v>
      </c>
      <c r="N840" s="1" t="n">
        <v>10</v>
      </c>
      <c r="O840" s="1" t="n">
        <v>300</v>
      </c>
      <c r="P840" s="1" t="n">
        <v>300</v>
      </c>
      <c r="Q840" s="1" t="n">
        <v>300</v>
      </c>
      <c r="R840" s="55" t="n">
        <f aca="false">AVERAGE(O840:Q840)</f>
        <v>300</v>
      </c>
      <c r="S840" s="30" t="n">
        <v>0.621361943112489</v>
      </c>
      <c r="T840" s="1" t="n">
        <v>4.06</v>
      </c>
      <c r="U840" s="1" t="s">
        <v>205</v>
      </c>
      <c r="V840" s="1" t="s">
        <v>477</v>
      </c>
      <c r="W840" s="1" t="s">
        <v>670</v>
      </c>
      <c r="X840" s="0"/>
      <c r="Y840" s="0"/>
      <c r="Z840" s="0"/>
      <c r="AMJ840" s="0"/>
    </row>
    <row r="841" s="23" customFormat="true" ht="13.8" hidden="false" customHeight="false" outlineLevel="0" collapsed="false">
      <c r="A841" s="1" t="s">
        <v>138</v>
      </c>
      <c r="B841" s="12" t="n">
        <v>43479</v>
      </c>
      <c r="C841" s="1" t="s">
        <v>19</v>
      </c>
      <c r="D841" s="1" t="s">
        <v>19</v>
      </c>
      <c r="E841" s="1" t="s">
        <v>19</v>
      </c>
      <c r="F841" s="1" t="s">
        <v>203</v>
      </c>
      <c r="G841" s="1" t="s">
        <v>264</v>
      </c>
      <c r="H841" s="1" t="n">
        <v>5</v>
      </c>
      <c r="I841" s="1" t="n">
        <v>2</v>
      </c>
      <c r="J841" s="1" t="s">
        <v>348</v>
      </c>
      <c r="K841" s="1" t="n">
        <v>15</v>
      </c>
      <c r="L841" s="1" t="n">
        <v>30</v>
      </c>
      <c r="M841" s="1" t="n">
        <v>25</v>
      </c>
      <c r="N841" s="1" t="n">
        <v>30</v>
      </c>
      <c r="O841" s="1" t="n">
        <v>300</v>
      </c>
      <c r="P841" s="1" t="n">
        <v>300</v>
      </c>
      <c r="Q841" s="1" t="n">
        <v>300</v>
      </c>
      <c r="R841" s="55" t="n">
        <f aca="false">AVERAGE(O841:Q841)</f>
        <v>300</v>
      </c>
      <c r="S841" s="30" t="n">
        <v>0.599264397294771</v>
      </c>
      <c r="T841" s="1" t="n">
        <v>8.29</v>
      </c>
      <c r="U841" s="1" t="s">
        <v>205</v>
      </c>
      <c r="V841" s="1" t="s">
        <v>477</v>
      </c>
      <c r="W841" s="1" t="s">
        <v>382</v>
      </c>
      <c r="X841" s="0"/>
      <c r="Y841" s="0"/>
      <c r="Z841" s="0"/>
      <c r="AMJ841" s="0"/>
    </row>
    <row r="842" s="23" customFormat="true" ht="13.8" hidden="false" customHeight="false" outlineLevel="0" collapsed="false">
      <c r="A842" s="1" t="s">
        <v>138</v>
      </c>
      <c r="B842" s="12" t="n">
        <v>43479</v>
      </c>
      <c r="C842" s="1" t="s">
        <v>19</v>
      </c>
      <c r="D842" s="1" t="s">
        <v>19</v>
      </c>
      <c r="E842" s="1" t="s">
        <v>19</v>
      </c>
      <c r="F842" s="1" t="s">
        <v>203</v>
      </c>
      <c r="G842" s="1" t="s">
        <v>264</v>
      </c>
      <c r="H842" s="1" t="n">
        <v>5</v>
      </c>
      <c r="I842" s="1" t="n">
        <v>3</v>
      </c>
      <c r="J842" s="1" t="s">
        <v>349</v>
      </c>
      <c r="K842" s="1" t="n">
        <v>30</v>
      </c>
      <c r="L842" s="1" t="n">
        <v>50</v>
      </c>
      <c r="M842" s="1" t="n">
        <v>40</v>
      </c>
      <c r="N842" s="1" t="n">
        <v>45</v>
      </c>
      <c r="O842" s="1" t="n">
        <v>300</v>
      </c>
      <c r="P842" s="1" t="n">
        <v>300</v>
      </c>
      <c r="Q842" s="1" t="n">
        <v>300</v>
      </c>
      <c r="R842" s="55" t="n">
        <f aca="false">AVERAGE(O842:Q842)</f>
        <v>300</v>
      </c>
      <c r="S842" s="30" t="n">
        <v>0.616626754722978</v>
      </c>
      <c r="T842" s="1" t="n">
        <v>6.8</v>
      </c>
      <c r="U842" s="1" t="s">
        <v>205</v>
      </c>
      <c r="V842" s="1" t="s">
        <v>477</v>
      </c>
      <c r="W842" s="1" t="s">
        <v>382</v>
      </c>
      <c r="X842" s="0"/>
      <c r="Y842" s="0"/>
      <c r="Z842" s="0"/>
      <c r="AMJ842" s="0"/>
    </row>
    <row r="843" s="23" customFormat="true" ht="13.8" hidden="false" customHeight="false" outlineLevel="0" collapsed="false">
      <c r="A843" s="1" t="s">
        <v>138</v>
      </c>
      <c r="B843" s="12" t="n">
        <v>43479</v>
      </c>
      <c r="C843" s="1" t="s">
        <v>19</v>
      </c>
      <c r="D843" s="1" t="s">
        <v>19</v>
      </c>
      <c r="E843" s="1" t="s">
        <v>19</v>
      </c>
      <c r="F843" s="1" t="s">
        <v>203</v>
      </c>
      <c r="G843" s="1" t="s">
        <v>264</v>
      </c>
      <c r="H843" s="1" t="n">
        <v>5</v>
      </c>
      <c r="I843" s="1" t="n">
        <v>4</v>
      </c>
      <c r="J843" s="1" t="s">
        <v>673</v>
      </c>
      <c r="K843" s="1" t="n">
        <v>50</v>
      </c>
      <c r="L843" s="1" t="n">
        <v>98</v>
      </c>
      <c r="M843" s="1" t="n">
        <v>70</v>
      </c>
      <c r="N843" s="1" t="n">
        <v>75</v>
      </c>
      <c r="O843" s="1" t="n">
        <v>300</v>
      </c>
      <c r="P843" s="1" t="n">
        <v>300</v>
      </c>
      <c r="Q843" s="1" t="n">
        <v>300</v>
      </c>
      <c r="R843" s="55" t="n">
        <f aca="false">AVERAGE(O843:Q843)</f>
        <v>300</v>
      </c>
      <c r="S843" s="30" t="n">
        <v>0.544967570428379</v>
      </c>
      <c r="T843" s="1" t="n">
        <v>8.14</v>
      </c>
      <c r="U843" s="1" t="s">
        <v>205</v>
      </c>
      <c r="V843" s="1" t="s">
        <v>477</v>
      </c>
      <c r="W843" s="1" t="s">
        <v>382</v>
      </c>
      <c r="X843" s="0"/>
      <c r="Y843" s="0"/>
      <c r="Z843" s="0"/>
      <c r="AMJ843" s="0"/>
    </row>
    <row r="844" s="23" customFormat="true" ht="13.8" hidden="false" customHeight="false" outlineLevel="0" collapsed="false">
      <c r="A844" s="1" t="s">
        <v>138</v>
      </c>
      <c r="B844" s="12" t="n">
        <v>43479</v>
      </c>
      <c r="C844" s="1" t="s">
        <v>19</v>
      </c>
      <c r="D844" s="1" t="s">
        <v>19</v>
      </c>
      <c r="E844" s="1" t="s">
        <v>19</v>
      </c>
      <c r="F844" s="1" t="s">
        <v>203</v>
      </c>
      <c r="G844" s="1" t="s">
        <v>264</v>
      </c>
      <c r="H844" s="1" t="n">
        <v>5</v>
      </c>
      <c r="I844" s="1" t="n">
        <v>5</v>
      </c>
      <c r="J844" s="1" t="s">
        <v>816</v>
      </c>
      <c r="K844" s="1" t="n">
        <v>98</v>
      </c>
      <c r="L844" s="1" t="n">
        <v>180</v>
      </c>
      <c r="M844" s="1" t="n">
        <v>155</v>
      </c>
      <c r="N844" s="1" t="n">
        <v>160</v>
      </c>
      <c r="O844" s="1" t="n">
        <v>300</v>
      </c>
      <c r="P844" s="1" t="n">
        <v>300</v>
      </c>
      <c r="Q844" s="1" t="n">
        <v>300</v>
      </c>
      <c r="R844" s="55" t="n">
        <f aca="false">AVERAGE(O844:Q844)</f>
        <v>300</v>
      </c>
      <c r="S844" s="30" t="n">
        <v>0.673975147440388</v>
      </c>
      <c r="T844" s="1" t="n">
        <v>5.93</v>
      </c>
      <c r="U844" s="1" t="s">
        <v>205</v>
      </c>
      <c r="V844" s="1" t="s">
        <v>817</v>
      </c>
      <c r="W844" s="1" t="s">
        <v>382</v>
      </c>
      <c r="X844" s="0"/>
      <c r="Y844" s="0"/>
      <c r="Z844" s="0"/>
      <c r="AMJ844" s="0"/>
    </row>
    <row r="845" s="23" customFormat="true" ht="13.8" hidden="false" customHeight="false" outlineLevel="0" collapsed="false">
      <c r="A845" s="23" t="s">
        <v>17</v>
      </c>
      <c r="B845" s="27" t="n">
        <v>42839</v>
      </c>
      <c r="C845" s="1" t="s">
        <v>267</v>
      </c>
      <c r="D845" s="1" t="s">
        <v>267</v>
      </c>
      <c r="E845" s="1" t="s">
        <v>267</v>
      </c>
      <c r="F845" s="1" t="s">
        <v>203</v>
      </c>
      <c r="G845" s="23" t="n">
        <v>1</v>
      </c>
      <c r="H845" s="23" t="n">
        <v>1</v>
      </c>
      <c r="I845" s="23" t="n">
        <v>1</v>
      </c>
      <c r="J845" s="23" t="s">
        <v>347</v>
      </c>
      <c r="K845" s="23" t="n">
        <v>0</v>
      </c>
      <c r="L845" s="23" t="n">
        <v>15</v>
      </c>
      <c r="M845" s="23" t="n">
        <v>10</v>
      </c>
      <c r="N845" s="23" t="n">
        <v>15</v>
      </c>
      <c r="O845" s="23" t="n">
        <v>280</v>
      </c>
      <c r="P845" s="23" t="n">
        <v>280</v>
      </c>
      <c r="Q845" s="23" t="n">
        <v>220</v>
      </c>
      <c r="R845" s="55" t="n">
        <f aca="false">AVERAGE(O845:Q845)</f>
        <v>260</v>
      </c>
      <c r="S845" s="30" t="n">
        <v>1.28478828184191</v>
      </c>
      <c r="T845" s="56" t="n">
        <v>1.64734299516908</v>
      </c>
      <c r="U845" s="1" t="s">
        <v>205</v>
      </c>
      <c r="V845" s="1" t="s">
        <v>205</v>
      </c>
      <c r="W845" s="1" t="s">
        <v>205</v>
      </c>
      <c r="X845" s="0"/>
      <c r="Y845" s="0"/>
      <c r="Z845" s="0"/>
      <c r="AMJ845" s="0"/>
    </row>
    <row r="846" s="23" customFormat="true" ht="13.8" hidden="false" customHeight="false" outlineLevel="0" collapsed="false">
      <c r="A846" s="23" t="s">
        <v>17</v>
      </c>
      <c r="B846" s="27" t="n">
        <v>42839</v>
      </c>
      <c r="C846" s="1" t="s">
        <v>267</v>
      </c>
      <c r="D846" s="1" t="s">
        <v>267</v>
      </c>
      <c r="E846" s="1" t="s">
        <v>267</v>
      </c>
      <c r="F846" s="1" t="s">
        <v>203</v>
      </c>
      <c r="G846" s="23" t="n">
        <v>1</v>
      </c>
      <c r="H846" s="23" t="n">
        <v>1</v>
      </c>
      <c r="I846" s="23" t="n">
        <v>2</v>
      </c>
      <c r="J846" s="23" t="s">
        <v>348</v>
      </c>
      <c r="K846" s="23" t="n">
        <v>15</v>
      </c>
      <c r="L846" s="23" t="n">
        <v>30</v>
      </c>
      <c r="M846" s="23" t="n">
        <v>23</v>
      </c>
      <c r="N846" s="23" t="n">
        <v>28</v>
      </c>
      <c r="O846" s="23" t="n">
        <v>280</v>
      </c>
      <c r="P846" s="23" t="n">
        <v>280</v>
      </c>
      <c r="Q846" s="23" t="n">
        <v>220</v>
      </c>
      <c r="R846" s="55" t="n">
        <f aca="false">AVERAGE(O846:Q846)</f>
        <v>260</v>
      </c>
      <c r="S846" s="30" t="n">
        <v>1.64104722619749</v>
      </c>
      <c r="T846" s="56" t="n">
        <v>2.18357487922705</v>
      </c>
      <c r="U846" s="1" t="s">
        <v>205</v>
      </c>
      <c r="V846" s="1" t="s">
        <v>205</v>
      </c>
      <c r="W846" s="1" t="s">
        <v>205</v>
      </c>
      <c r="X846" s="0"/>
      <c r="Y846" s="0"/>
      <c r="Z846" s="0"/>
      <c r="AMJ846" s="0"/>
    </row>
    <row r="847" s="23" customFormat="true" ht="13.8" hidden="false" customHeight="false" outlineLevel="0" collapsed="false">
      <c r="A847" s="23" t="s">
        <v>17</v>
      </c>
      <c r="B847" s="27" t="n">
        <v>42839</v>
      </c>
      <c r="C847" s="1" t="s">
        <v>267</v>
      </c>
      <c r="D847" s="1" t="s">
        <v>267</v>
      </c>
      <c r="E847" s="1" t="s">
        <v>267</v>
      </c>
      <c r="F847" s="1" t="s">
        <v>203</v>
      </c>
      <c r="G847" s="23" t="n">
        <v>1</v>
      </c>
      <c r="H847" s="23" t="n">
        <v>1</v>
      </c>
      <c r="I847" s="23" t="n">
        <v>3</v>
      </c>
      <c r="J847" s="23" t="s">
        <v>349</v>
      </c>
      <c r="K847" s="23" t="n">
        <v>30</v>
      </c>
      <c r="L847" s="23" t="n">
        <v>50</v>
      </c>
      <c r="M847" s="23" t="n">
        <v>35</v>
      </c>
      <c r="N847" s="23" t="n">
        <v>40</v>
      </c>
      <c r="O847" s="23" t="n">
        <v>280</v>
      </c>
      <c r="P847" s="23" t="n">
        <v>280</v>
      </c>
      <c r="Q847" s="23" t="n">
        <v>220</v>
      </c>
      <c r="R847" s="55" t="n">
        <f aca="false">AVERAGE(O847:Q847)</f>
        <v>260</v>
      </c>
      <c r="S847" s="30" t="n">
        <v>1.45298425793417</v>
      </c>
      <c r="T847" s="56" t="n">
        <v>2.38164251207729</v>
      </c>
      <c r="U847" s="1" t="s">
        <v>205</v>
      </c>
      <c r="V847" s="1" t="s">
        <v>205</v>
      </c>
      <c r="W847" s="1" t="s">
        <v>205</v>
      </c>
      <c r="X847" s="0"/>
      <c r="Y847" s="0"/>
      <c r="Z847" s="0"/>
      <c r="AMJ847" s="0"/>
    </row>
    <row r="848" s="23" customFormat="true" ht="13.8" hidden="false" customHeight="false" outlineLevel="0" collapsed="false">
      <c r="A848" s="23" t="s">
        <v>17</v>
      </c>
      <c r="B848" s="27" t="n">
        <v>42839</v>
      </c>
      <c r="C848" s="1" t="s">
        <v>267</v>
      </c>
      <c r="D848" s="1" t="s">
        <v>267</v>
      </c>
      <c r="E848" s="1" t="s">
        <v>267</v>
      </c>
      <c r="F848" s="1" t="s">
        <v>203</v>
      </c>
      <c r="G848" s="23" t="n">
        <v>1</v>
      </c>
      <c r="H848" s="23" t="n">
        <v>1</v>
      </c>
      <c r="I848" s="23" t="n">
        <v>4</v>
      </c>
      <c r="J848" s="23" t="s">
        <v>350</v>
      </c>
      <c r="K848" s="23" t="n">
        <v>50</v>
      </c>
      <c r="L848" s="23" t="n">
        <v>100</v>
      </c>
      <c r="M848" s="23" t="n">
        <v>65</v>
      </c>
      <c r="N848" s="23" t="n">
        <v>70</v>
      </c>
      <c r="O848" s="23" t="n">
        <v>280</v>
      </c>
      <c r="P848" s="23" t="n">
        <v>280</v>
      </c>
      <c r="Q848" s="23" t="n">
        <v>220</v>
      </c>
      <c r="R848" s="55" t="n">
        <f aca="false">AVERAGE(O848:Q848)</f>
        <v>260</v>
      </c>
      <c r="S848" s="30" t="n">
        <v>1.29421668490614</v>
      </c>
      <c r="T848" s="56" t="n">
        <v>2.2463768115942</v>
      </c>
      <c r="U848" s="1" t="s">
        <v>205</v>
      </c>
      <c r="V848" s="1" t="s">
        <v>205</v>
      </c>
      <c r="W848" s="1" t="s">
        <v>205</v>
      </c>
      <c r="X848" s="0"/>
      <c r="Y848" s="0"/>
      <c r="Z848" s="0"/>
      <c r="AMJ848" s="0"/>
    </row>
    <row r="849" s="23" customFormat="true" ht="13.8" hidden="false" customHeight="false" outlineLevel="0" collapsed="false">
      <c r="A849" s="23" t="s">
        <v>17</v>
      </c>
      <c r="B849" s="27" t="n">
        <v>42839</v>
      </c>
      <c r="C849" s="1" t="s">
        <v>267</v>
      </c>
      <c r="D849" s="1" t="s">
        <v>267</v>
      </c>
      <c r="E849" s="1" t="s">
        <v>267</v>
      </c>
      <c r="F849" s="1" t="s">
        <v>203</v>
      </c>
      <c r="G849" s="23" t="n">
        <v>1</v>
      </c>
      <c r="H849" s="23" t="n">
        <v>1</v>
      </c>
      <c r="I849" s="23" t="n">
        <v>5</v>
      </c>
      <c r="J849" s="23" t="s">
        <v>351</v>
      </c>
      <c r="K849" s="23" t="n">
        <v>100</v>
      </c>
      <c r="L849" s="23" t="n">
        <v>200</v>
      </c>
      <c r="M849" s="23" t="n">
        <v>116</v>
      </c>
      <c r="N849" s="23" t="n">
        <v>121</v>
      </c>
      <c r="O849" s="23" t="n">
        <v>280</v>
      </c>
      <c r="P849" s="23" t="n">
        <v>280</v>
      </c>
      <c r="Q849" s="23" t="n">
        <v>220</v>
      </c>
      <c r="R849" s="55" t="n">
        <f aca="false">AVERAGE(O849:Q849)</f>
        <v>260</v>
      </c>
      <c r="S849" s="30" t="n">
        <v>1.42234194797542</v>
      </c>
      <c r="T849" s="56" t="n">
        <v>2.65217391304348</v>
      </c>
      <c r="U849" s="1" t="s">
        <v>205</v>
      </c>
      <c r="V849" s="1" t="s">
        <v>205</v>
      </c>
      <c r="W849" s="1" t="s">
        <v>205</v>
      </c>
      <c r="X849" s="0"/>
      <c r="Y849" s="0"/>
      <c r="Z849" s="0"/>
      <c r="AMJ849" s="0"/>
    </row>
    <row r="850" s="23" customFormat="true" ht="13.8" hidden="false" customHeight="false" outlineLevel="0" collapsed="false">
      <c r="A850" s="23" t="s">
        <v>17</v>
      </c>
      <c r="B850" s="27" t="n">
        <v>42839</v>
      </c>
      <c r="C850" s="1" t="s">
        <v>267</v>
      </c>
      <c r="D850" s="1" t="s">
        <v>267</v>
      </c>
      <c r="E850" s="1" t="s">
        <v>267</v>
      </c>
      <c r="F850" s="1" t="s">
        <v>203</v>
      </c>
      <c r="G850" s="23" t="n">
        <v>1</v>
      </c>
      <c r="H850" s="23" t="n">
        <v>2</v>
      </c>
      <c r="I850" s="23" t="n">
        <v>1</v>
      </c>
      <c r="J850" s="23" t="s">
        <v>347</v>
      </c>
      <c r="K850" s="23" t="n">
        <v>0</v>
      </c>
      <c r="L850" s="23" t="n">
        <v>15</v>
      </c>
      <c r="M850" s="23" t="n">
        <v>7</v>
      </c>
      <c r="N850" s="23" t="n">
        <v>12</v>
      </c>
      <c r="O850" s="23" t="n">
        <v>300</v>
      </c>
      <c r="P850" s="23" t="n">
        <v>300</v>
      </c>
      <c r="Q850" s="23" t="n">
        <v>300</v>
      </c>
      <c r="R850" s="55" t="n">
        <f aca="false">AVERAGE(O850:Q850)</f>
        <v>300</v>
      </c>
      <c r="S850" s="30" t="n">
        <v>1.28411482448018</v>
      </c>
      <c r="T850" s="56" t="n">
        <v>1.64734299516908</v>
      </c>
      <c r="U850" s="1" t="s">
        <v>205</v>
      </c>
      <c r="V850" s="1" t="s">
        <v>205</v>
      </c>
      <c r="W850" s="1" t="s">
        <v>205</v>
      </c>
      <c r="X850" s="0"/>
      <c r="Y850" s="0"/>
      <c r="Z850" s="0"/>
      <c r="AMJ850" s="0"/>
    </row>
    <row r="851" s="23" customFormat="true" ht="13.8" hidden="false" customHeight="false" outlineLevel="0" collapsed="false">
      <c r="A851" s="23" t="s">
        <v>17</v>
      </c>
      <c r="B851" s="27" t="n">
        <v>42839</v>
      </c>
      <c r="C851" s="1" t="s">
        <v>267</v>
      </c>
      <c r="D851" s="1" t="s">
        <v>267</v>
      </c>
      <c r="E851" s="1" t="s">
        <v>267</v>
      </c>
      <c r="F851" s="1" t="s">
        <v>203</v>
      </c>
      <c r="G851" s="23" t="n">
        <v>1</v>
      </c>
      <c r="H851" s="23" t="n">
        <v>2</v>
      </c>
      <c r="I851" s="23" t="n">
        <v>2</v>
      </c>
      <c r="J851" s="23" t="s">
        <v>348</v>
      </c>
      <c r="K851" s="23" t="n">
        <v>15</v>
      </c>
      <c r="L851" s="23" t="n">
        <v>30</v>
      </c>
      <c r="M851" s="23" t="n">
        <v>25</v>
      </c>
      <c r="N851" s="23" t="n">
        <v>30</v>
      </c>
      <c r="O851" s="23" t="n">
        <v>300</v>
      </c>
      <c r="P851" s="23" t="n">
        <v>300</v>
      </c>
      <c r="Q851" s="23" t="n">
        <v>300</v>
      </c>
      <c r="R851" s="55" t="n">
        <f aca="false">AVERAGE(O851:Q851)</f>
        <v>300</v>
      </c>
      <c r="S851" s="30" t="n">
        <v>1.04672110447007</v>
      </c>
      <c r="T851" s="56" t="n">
        <v>2.18357487922705</v>
      </c>
      <c r="U851" s="1" t="s">
        <v>205</v>
      </c>
      <c r="V851" s="1" t="s">
        <v>205</v>
      </c>
      <c r="W851" s="1" t="s">
        <v>205</v>
      </c>
      <c r="X851" s="0"/>
      <c r="Y851" s="0"/>
      <c r="Z851" s="0"/>
      <c r="AMJ851" s="0"/>
    </row>
    <row r="852" s="23" customFormat="true" ht="13.8" hidden="false" customHeight="false" outlineLevel="0" collapsed="false">
      <c r="A852" s="23" t="s">
        <v>17</v>
      </c>
      <c r="B852" s="27" t="n">
        <v>42839</v>
      </c>
      <c r="C852" s="1" t="s">
        <v>267</v>
      </c>
      <c r="D852" s="1" t="s">
        <v>267</v>
      </c>
      <c r="E852" s="1" t="s">
        <v>267</v>
      </c>
      <c r="F852" s="1" t="s">
        <v>203</v>
      </c>
      <c r="G852" s="23" t="n">
        <v>1</v>
      </c>
      <c r="H852" s="23" t="n">
        <v>2</v>
      </c>
      <c r="I852" s="23" t="n">
        <v>3</v>
      </c>
      <c r="J852" s="23" t="s">
        <v>349</v>
      </c>
      <c r="K852" s="23" t="n">
        <v>30</v>
      </c>
      <c r="L852" s="23" t="n">
        <v>50</v>
      </c>
      <c r="M852" s="23" t="n">
        <v>39</v>
      </c>
      <c r="N852" s="23" t="n">
        <v>44</v>
      </c>
      <c r="O852" s="23" t="n">
        <v>300</v>
      </c>
      <c r="P852" s="23" t="n">
        <v>300</v>
      </c>
      <c r="Q852" s="23" t="n">
        <v>300</v>
      </c>
      <c r="R852" s="55" t="n">
        <f aca="false">AVERAGE(O852:Q852)</f>
        <v>300</v>
      </c>
      <c r="S852" s="30" t="n">
        <v>1.35819513427056</v>
      </c>
      <c r="T852" s="56" t="n">
        <v>2.38164251207729</v>
      </c>
      <c r="U852" s="1" t="s">
        <v>205</v>
      </c>
      <c r="V852" s="1" t="s">
        <v>205</v>
      </c>
      <c r="W852" s="1" t="s">
        <v>205</v>
      </c>
      <c r="X852" s="0"/>
      <c r="Y852" s="0"/>
      <c r="Z852" s="0"/>
      <c r="AMJ852" s="0"/>
    </row>
    <row r="853" s="23" customFormat="true" ht="13.8" hidden="false" customHeight="false" outlineLevel="0" collapsed="false">
      <c r="A853" s="23" t="s">
        <v>17</v>
      </c>
      <c r="B853" s="27" t="n">
        <v>42839</v>
      </c>
      <c r="C853" s="1" t="s">
        <v>267</v>
      </c>
      <c r="D853" s="1" t="s">
        <v>267</v>
      </c>
      <c r="E853" s="1" t="s">
        <v>267</v>
      </c>
      <c r="F853" s="1" t="s">
        <v>203</v>
      </c>
      <c r="G853" s="23" t="n">
        <v>1</v>
      </c>
      <c r="H853" s="23" t="n">
        <v>2</v>
      </c>
      <c r="I853" s="23" t="n">
        <v>4</v>
      </c>
      <c r="J853" s="23" t="s">
        <v>350</v>
      </c>
      <c r="K853" s="23" t="n">
        <v>50</v>
      </c>
      <c r="L853" s="23" t="n">
        <v>100</v>
      </c>
      <c r="M853" s="23" t="n">
        <v>78</v>
      </c>
      <c r="N853" s="23" t="n">
        <v>83</v>
      </c>
      <c r="O853" s="23" t="n">
        <v>300</v>
      </c>
      <c r="P853" s="23" t="n">
        <v>300</v>
      </c>
      <c r="Q853" s="23" t="n">
        <v>300</v>
      </c>
      <c r="R853" s="55" t="n">
        <f aca="false">AVERAGE(O853:Q853)</f>
        <v>300</v>
      </c>
      <c r="S853" s="30" t="n">
        <v>1.41476555265595</v>
      </c>
      <c r="T853" s="56" t="n">
        <v>2.2463768115942</v>
      </c>
      <c r="U853" s="1" t="s">
        <v>205</v>
      </c>
      <c r="V853" s="1" t="s">
        <v>205</v>
      </c>
      <c r="W853" s="1" t="s">
        <v>205</v>
      </c>
      <c r="X853" s="0"/>
      <c r="Y853" s="0"/>
      <c r="Z853" s="0"/>
      <c r="AMJ853" s="0"/>
    </row>
    <row r="854" s="23" customFormat="true" ht="13.8" hidden="false" customHeight="false" outlineLevel="0" collapsed="false">
      <c r="A854" s="23" t="s">
        <v>17</v>
      </c>
      <c r="B854" s="27" t="n">
        <v>42839</v>
      </c>
      <c r="C854" s="1" t="s">
        <v>267</v>
      </c>
      <c r="D854" s="1" t="s">
        <v>267</v>
      </c>
      <c r="E854" s="1" t="s">
        <v>267</v>
      </c>
      <c r="F854" s="1" t="s">
        <v>203</v>
      </c>
      <c r="G854" s="23" t="n">
        <v>1</v>
      </c>
      <c r="H854" s="23" t="n">
        <v>2</v>
      </c>
      <c r="I854" s="23" t="n">
        <v>5</v>
      </c>
      <c r="J854" s="23" t="s">
        <v>351</v>
      </c>
      <c r="K854" s="23" t="n">
        <v>100</v>
      </c>
      <c r="L854" s="23" t="n">
        <v>200</v>
      </c>
      <c r="M854" s="23" t="n">
        <v>125</v>
      </c>
      <c r="N854" s="23" t="n">
        <v>130</v>
      </c>
      <c r="O854" s="23" t="n">
        <v>300</v>
      </c>
      <c r="P854" s="23" t="n">
        <v>300</v>
      </c>
      <c r="Q854" s="23" t="n">
        <v>300</v>
      </c>
      <c r="R854" s="55" t="n">
        <f aca="false">AVERAGE(O854:Q854)</f>
        <v>300</v>
      </c>
      <c r="S854" s="30" t="n">
        <v>1.38883744422931</v>
      </c>
      <c r="T854" s="56" t="n">
        <v>2.65217391304348</v>
      </c>
      <c r="U854" s="1" t="s">
        <v>205</v>
      </c>
      <c r="V854" s="1" t="s">
        <v>205</v>
      </c>
      <c r="W854" s="1" t="s">
        <v>205</v>
      </c>
      <c r="X854" s="0"/>
      <c r="Y854" s="0"/>
      <c r="Z854" s="0"/>
      <c r="AMJ854" s="0"/>
    </row>
    <row r="855" s="23" customFormat="true" ht="13.8" hidden="false" customHeight="false" outlineLevel="0" collapsed="false">
      <c r="A855" s="23" t="s">
        <v>17</v>
      </c>
      <c r="B855" s="27" t="n">
        <v>42839</v>
      </c>
      <c r="C855" s="1" t="s">
        <v>267</v>
      </c>
      <c r="D855" s="1" t="s">
        <v>267</v>
      </c>
      <c r="E855" s="1" t="s">
        <v>267</v>
      </c>
      <c r="F855" s="1" t="s">
        <v>203</v>
      </c>
      <c r="G855" s="23" t="n">
        <v>1</v>
      </c>
      <c r="H855" s="23" t="n">
        <v>3</v>
      </c>
      <c r="I855" s="23" t="n">
        <v>1</v>
      </c>
      <c r="J855" s="23" t="s">
        <v>347</v>
      </c>
      <c r="K855" s="23" t="n">
        <v>0</v>
      </c>
      <c r="L855" s="23" t="n">
        <v>15</v>
      </c>
      <c r="M855" s="23" t="n">
        <v>5</v>
      </c>
      <c r="N855" s="23" t="n">
        <v>10</v>
      </c>
      <c r="O855" s="23" t="n">
        <v>300</v>
      </c>
      <c r="P855" s="23" t="n">
        <v>280</v>
      </c>
      <c r="Q855" s="23" t="n">
        <v>250</v>
      </c>
      <c r="R855" s="55" t="n">
        <f aca="false">AVERAGE(O855:Q855)</f>
        <v>276.666666666667</v>
      </c>
      <c r="S855" s="30" t="n">
        <v>1.3305833824396</v>
      </c>
      <c r="T855" s="56" t="n">
        <v>1.64734299516908</v>
      </c>
      <c r="U855" s="1" t="s">
        <v>205</v>
      </c>
      <c r="V855" s="1" t="s">
        <v>205</v>
      </c>
      <c r="W855" s="1" t="s">
        <v>205</v>
      </c>
      <c r="X855" s="0"/>
      <c r="Y855" s="0"/>
      <c r="Z855" s="0"/>
      <c r="AMJ855" s="0"/>
    </row>
    <row r="856" s="23" customFormat="true" ht="13.8" hidden="false" customHeight="false" outlineLevel="0" collapsed="false">
      <c r="A856" s="23" t="s">
        <v>17</v>
      </c>
      <c r="B856" s="27" t="n">
        <v>42839</v>
      </c>
      <c r="C856" s="1" t="s">
        <v>267</v>
      </c>
      <c r="D856" s="1" t="s">
        <v>267</v>
      </c>
      <c r="E856" s="1" t="s">
        <v>267</v>
      </c>
      <c r="F856" s="1" t="s">
        <v>203</v>
      </c>
      <c r="G856" s="23" t="n">
        <v>1</v>
      </c>
      <c r="H856" s="23" t="n">
        <v>3</v>
      </c>
      <c r="I856" s="23" t="n">
        <v>2</v>
      </c>
      <c r="J856" s="23" t="s">
        <v>348</v>
      </c>
      <c r="K856" s="23" t="n">
        <v>15</v>
      </c>
      <c r="L856" s="23" t="n">
        <v>30</v>
      </c>
      <c r="M856" s="23" t="n">
        <v>24</v>
      </c>
      <c r="N856" s="23" t="n">
        <v>29</v>
      </c>
      <c r="O856" s="23" t="n">
        <v>300</v>
      </c>
      <c r="P856" s="23" t="n">
        <v>280</v>
      </c>
      <c r="Q856" s="23" t="n">
        <v>250</v>
      </c>
      <c r="R856" s="55" t="n">
        <f aca="false">AVERAGE(O856:Q856)</f>
        <v>276.666666666667</v>
      </c>
      <c r="S856" s="30" t="n">
        <v>1.31088475460897</v>
      </c>
      <c r="T856" s="56" t="n">
        <v>2.18357487922705</v>
      </c>
      <c r="U856" s="1" t="s">
        <v>205</v>
      </c>
      <c r="V856" s="1" t="s">
        <v>205</v>
      </c>
      <c r="W856" s="1" t="s">
        <v>205</v>
      </c>
      <c r="X856" s="0"/>
      <c r="Y856" s="0"/>
      <c r="Z856" s="0"/>
      <c r="AMJ856" s="0"/>
    </row>
    <row r="857" s="23" customFormat="true" ht="13.8" hidden="false" customHeight="false" outlineLevel="0" collapsed="false">
      <c r="A857" s="23" t="s">
        <v>17</v>
      </c>
      <c r="B857" s="27" t="n">
        <v>42839</v>
      </c>
      <c r="C857" s="1" t="s">
        <v>267</v>
      </c>
      <c r="D857" s="1" t="s">
        <v>267</v>
      </c>
      <c r="E857" s="1" t="s">
        <v>267</v>
      </c>
      <c r="F857" s="1" t="s">
        <v>203</v>
      </c>
      <c r="G857" s="23" t="n">
        <v>1</v>
      </c>
      <c r="H857" s="23" t="n">
        <v>3</v>
      </c>
      <c r="I857" s="23" t="n">
        <v>3</v>
      </c>
      <c r="J857" s="23" t="s">
        <v>349</v>
      </c>
      <c r="K857" s="23" t="n">
        <v>30</v>
      </c>
      <c r="L857" s="23" t="n">
        <v>50</v>
      </c>
      <c r="M857" s="23" t="n">
        <v>35</v>
      </c>
      <c r="N857" s="23" t="n">
        <v>40</v>
      </c>
      <c r="O857" s="23" t="n">
        <v>300</v>
      </c>
      <c r="P857" s="23" t="n">
        <v>280</v>
      </c>
      <c r="Q857" s="23" t="n">
        <v>250</v>
      </c>
      <c r="R857" s="55" t="n">
        <f aca="false">AVERAGE(O857:Q857)</f>
        <v>276.666666666667</v>
      </c>
      <c r="S857" s="30" t="n">
        <v>1.28158935937368</v>
      </c>
      <c r="T857" s="56" t="n">
        <v>2.38164251207729</v>
      </c>
      <c r="U857" s="1" t="s">
        <v>205</v>
      </c>
      <c r="V857" s="1" t="s">
        <v>205</v>
      </c>
      <c r="W857" s="1" t="s">
        <v>205</v>
      </c>
      <c r="X857" s="0"/>
      <c r="Y857" s="0"/>
      <c r="Z857" s="0"/>
      <c r="AMJ857" s="0"/>
    </row>
    <row r="858" s="23" customFormat="true" ht="13.8" hidden="false" customHeight="false" outlineLevel="0" collapsed="false">
      <c r="A858" s="23" t="s">
        <v>17</v>
      </c>
      <c r="B858" s="27" t="n">
        <v>42839</v>
      </c>
      <c r="C858" s="1" t="s">
        <v>267</v>
      </c>
      <c r="D858" s="1" t="s">
        <v>267</v>
      </c>
      <c r="E858" s="1" t="s">
        <v>267</v>
      </c>
      <c r="F858" s="1" t="s">
        <v>203</v>
      </c>
      <c r="G858" s="23" t="n">
        <v>1</v>
      </c>
      <c r="H858" s="23" t="n">
        <v>3</v>
      </c>
      <c r="I858" s="23" t="n">
        <v>4</v>
      </c>
      <c r="J858" s="23" t="s">
        <v>350</v>
      </c>
      <c r="K858" s="23" t="n">
        <v>50</v>
      </c>
      <c r="L858" s="23" t="n">
        <v>100</v>
      </c>
      <c r="M858" s="23" t="n">
        <v>67</v>
      </c>
      <c r="N858" s="23" t="n">
        <v>72</v>
      </c>
      <c r="O858" s="23" t="n">
        <v>300</v>
      </c>
      <c r="P858" s="23" t="n">
        <v>280</v>
      </c>
      <c r="Q858" s="23" t="n">
        <v>250</v>
      </c>
      <c r="R858" s="55" t="n">
        <f aca="false">AVERAGE(O858:Q858)</f>
        <v>276.666666666667</v>
      </c>
      <c r="S858" s="30" t="n">
        <v>0.917080562336897</v>
      </c>
      <c r="T858" s="56" t="n">
        <v>2.2463768115942</v>
      </c>
      <c r="U858" s="1" t="s">
        <v>205</v>
      </c>
      <c r="V858" s="1" t="s">
        <v>205</v>
      </c>
      <c r="W858" s="1" t="s">
        <v>205</v>
      </c>
      <c r="X858" s="0"/>
      <c r="Y858" s="0"/>
      <c r="Z858" s="0"/>
      <c r="AMJ858" s="0"/>
    </row>
    <row r="859" s="23" customFormat="true" ht="13.8" hidden="false" customHeight="false" outlineLevel="0" collapsed="false">
      <c r="A859" s="23" t="s">
        <v>17</v>
      </c>
      <c r="B859" s="27" t="n">
        <v>42839</v>
      </c>
      <c r="C859" s="1" t="s">
        <v>267</v>
      </c>
      <c r="D859" s="1" t="s">
        <v>267</v>
      </c>
      <c r="E859" s="1" t="s">
        <v>267</v>
      </c>
      <c r="F859" s="1" t="s">
        <v>203</v>
      </c>
      <c r="G859" s="23" t="n">
        <v>1</v>
      </c>
      <c r="H859" s="23" t="n">
        <v>3</v>
      </c>
      <c r="I859" s="23" t="n">
        <v>5</v>
      </c>
      <c r="J859" s="23" t="s">
        <v>351</v>
      </c>
      <c r="K859" s="23" t="n">
        <v>100</v>
      </c>
      <c r="L859" s="23" t="n">
        <v>200</v>
      </c>
      <c r="M859" s="23" t="n">
        <v>125</v>
      </c>
      <c r="N859" s="23" t="n">
        <v>130</v>
      </c>
      <c r="O859" s="23" t="n">
        <v>300</v>
      </c>
      <c r="P859" s="23" t="n">
        <v>280</v>
      </c>
      <c r="Q859" s="23" t="n">
        <v>250</v>
      </c>
      <c r="R859" s="55" t="n">
        <f aca="false">AVERAGE(O859:Q859)</f>
        <v>276.666666666667</v>
      </c>
      <c r="S859" s="30" t="n">
        <v>1.57083929623706</v>
      </c>
      <c r="T859" s="56" t="n">
        <v>2.65217391304348</v>
      </c>
      <c r="U859" s="1" t="s">
        <v>205</v>
      </c>
      <c r="V859" s="1" t="s">
        <v>205</v>
      </c>
      <c r="W859" s="1" t="s">
        <v>205</v>
      </c>
      <c r="X859" s="0"/>
      <c r="Y859" s="0"/>
      <c r="Z859" s="0"/>
      <c r="AMJ859" s="0"/>
    </row>
    <row r="860" s="23" customFormat="true" ht="13.8" hidden="false" customHeight="false" outlineLevel="0" collapsed="false">
      <c r="A860" s="23" t="s">
        <v>17</v>
      </c>
      <c r="B860" s="27" t="n">
        <v>42839</v>
      </c>
      <c r="C860" s="1" t="s">
        <v>267</v>
      </c>
      <c r="D860" s="1" t="s">
        <v>267</v>
      </c>
      <c r="E860" s="1" t="s">
        <v>267</v>
      </c>
      <c r="F860" s="1" t="s">
        <v>203</v>
      </c>
      <c r="G860" s="23" t="n">
        <v>1</v>
      </c>
      <c r="H860" s="23" t="n">
        <v>4</v>
      </c>
      <c r="I860" s="23" t="n">
        <v>1</v>
      </c>
      <c r="J860" s="23" t="s">
        <v>347</v>
      </c>
      <c r="K860" s="23" t="n">
        <v>0</v>
      </c>
      <c r="L860" s="23" t="n">
        <v>15</v>
      </c>
      <c r="M860" s="23" t="n">
        <v>8</v>
      </c>
      <c r="N860" s="23" t="n">
        <v>13</v>
      </c>
      <c r="O860" s="23" t="n">
        <v>300</v>
      </c>
      <c r="P860" s="23" t="n">
        <v>220</v>
      </c>
      <c r="Q860" s="23" t="n">
        <v>280</v>
      </c>
      <c r="R860" s="55" t="n">
        <f aca="false">AVERAGE(O860:Q860)</f>
        <v>266.666666666667</v>
      </c>
      <c r="S860" s="30" t="n">
        <v>1.82725818671605</v>
      </c>
      <c r="T860" s="56" t="n">
        <v>1.64734299516908</v>
      </c>
      <c r="U860" s="1" t="s">
        <v>205</v>
      </c>
      <c r="V860" s="1" t="s">
        <v>205</v>
      </c>
      <c r="W860" s="1" t="s">
        <v>205</v>
      </c>
      <c r="X860" s="0"/>
      <c r="Y860" s="0"/>
      <c r="Z860" s="0"/>
      <c r="AMJ860" s="0"/>
    </row>
    <row r="861" s="23" customFormat="true" ht="13.8" hidden="false" customHeight="false" outlineLevel="0" collapsed="false">
      <c r="A861" s="23" t="s">
        <v>17</v>
      </c>
      <c r="B861" s="27" t="n">
        <v>42839</v>
      </c>
      <c r="C861" s="1" t="s">
        <v>267</v>
      </c>
      <c r="D861" s="1" t="s">
        <v>267</v>
      </c>
      <c r="E861" s="1" t="s">
        <v>267</v>
      </c>
      <c r="F861" s="1" t="s">
        <v>203</v>
      </c>
      <c r="G861" s="23" t="n">
        <v>1</v>
      </c>
      <c r="H861" s="23" t="n">
        <v>4</v>
      </c>
      <c r="I861" s="23" t="n">
        <v>2</v>
      </c>
      <c r="J861" s="23" t="s">
        <v>348</v>
      </c>
      <c r="K861" s="23" t="n">
        <v>15</v>
      </c>
      <c r="L861" s="23" t="n">
        <v>30</v>
      </c>
      <c r="M861" s="23" t="n">
        <v>25</v>
      </c>
      <c r="N861" s="23" t="n">
        <v>30</v>
      </c>
      <c r="O861" s="23" t="n">
        <v>300</v>
      </c>
      <c r="P861" s="23" t="n">
        <v>220</v>
      </c>
      <c r="Q861" s="23" t="n">
        <v>280</v>
      </c>
      <c r="R861" s="55" t="n">
        <f aca="false">AVERAGE(O861:Q861)</f>
        <v>266.666666666667</v>
      </c>
      <c r="S861" s="30" t="n">
        <v>1.1452142436232</v>
      </c>
      <c r="T861" s="56" t="n">
        <v>2.18357487922705</v>
      </c>
      <c r="U861" s="1" t="s">
        <v>205</v>
      </c>
      <c r="V861" s="1" t="s">
        <v>205</v>
      </c>
      <c r="W861" s="1" t="s">
        <v>205</v>
      </c>
      <c r="X861" s="0"/>
      <c r="Y861" s="0"/>
      <c r="Z861" s="0"/>
      <c r="AMJ861" s="0"/>
    </row>
    <row r="862" s="23" customFormat="true" ht="13.8" hidden="false" customHeight="false" outlineLevel="0" collapsed="false">
      <c r="A862" s="23" t="s">
        <v>17</v>
      </c>
      <c r="B862" s="27" t="n">
        <v>42839</v>
      </c>
      <c r="C862" s="1" t="s">
        <v>267</v>
      </c>
      <c r="D862" s="1" t="s">
        <v>267</v>
      </c>
      <c r="E862" s="1" t="s">
        <v>267</v>
      </c>
      <c r="F862" s="1" t="s">
        <v>203</v>
      </c>
      <c r="G862" s="23" t="n">
        <v>1</v>
      </c>
      <c r="H862" s="23" t="n">
        <v>4</v>
      </c>
      <c r="I862" s="23" t="n">
        <v>3</v>
      </c>
      <c r="J862" s="23" t="s">
        <v>349</v>
      </c>
      <c r="K862" s="23" t="n">
        <v>30</v>
      </c>
      <c r="L862" s="23" t="n">
        <v>50</v>
      </c>
      <c r="M862" s="23" t="n">
        <v>42</v>
      </c>
      <c r="N862" s="23" t="n">
        <v>47</v>
      </c>
      <c r="O862" s="23" t="n">
        <v>300</v>
      </c>
      <c r="P862" s="23" t="n">
        <v>220</v>
      </c>
      <c r="Q862" s="23" t="n">
        <v>280</v>
      </c>
      <c r="R862" s="55" t="n">
        <f aca="false">AVERAGE(O862:Q862)</f>
        <v>266.666666666667</v>
      </c>
      <c r="S862" s="30" t="n">
        <v>1.14386732889974</v>
      </c>
      <c r="T862" s="56" t="n">
        <v>2.38164251207729</v>
      </c>
      <c r="U862" s="1" t="s">
        <v>205</v>
      </c>
      <c r="V862" s="1" t="s">
        <v>205</v>
      </c>
      <c r="W862" s="1" t="s">
        <v>205</v>
      </c>
      <c r="X862" s="0"/>
      <c r="Y862" s="0"/>
      <c r="Z862" s="0"/>
      <c r="AMJ862" s="0"/>
    </row>
    <row r="863" s="23" customFormat="true" ht="13.8" hidden="false" customHeight="false" outlineLevel="0" collapsed="false">
      <c r="A863" s="23" t="s">
        <v>17</v>
      </c>
      <c r="B863" s="27" t="n">
        <v>42839</v>
      </c>
      <c r="C863" s="1" t="s">
        <v>267</v>
      </c>
      <c r="D863" s="1" t="s">
        <v>267</v>
      </c>
      <c r="E863" s="1" t="s">
        <v>267</v>
      </c>
      <c r="F863" s="1" t="s">
        <v>203</v>
      </c>
      <c r="G863" s="23" t="n">
        <v>1</v>
      </c>
      <c r="H863" s="23" t="n">
        <v>4</v>
      </c>
      <c r="I863" s="23" t="n">
        <v>4</v>
      </c>
      <c r="J863" s="23" t="s">
        <v>350</v>
      </c>
      <c r="K863" s="23" t="n">
        <v>50</v>
      </c>
      <c r="L863" s="23" t="n">
        <v>100</v>
      </c>
      <c r="M863" s="23" t="n">
        <v>85</v>
      </c>
      <c r="N863" s="23" t="n">
        <v>90</v>
      </c>
      <c r="O863" s="23" t="n">
        <v>300</v>
      </c>
      <c r="P863" s="23" t="n">
        <v>220</v>
      </c>
      <c r="Q863" s="23" t="n">
        <v>280</v>
      </c>
      <c r="R863" s="55" t="n">
        <f aca="false">AVERAGE(O863:Q863)</f>
        <v>266.666666666667</v>
      </c>
      <c r="S863" s="30" t="n">
        <v>1.14773970872969</v>
      </c>
      <c r="T863" s="56" t="n">
        <v>2.2463768115942</v>
      </c>
      <c r="U863" s="1" t="s">
        <v>205</v>
      </c>
      <c r="V863" s="1" t="s">
        <v>205</v>
      </c>
      <c r="W863" s="1" t="s">
        <v>205</v>
      </c>
      <c r="X863" s="0"/>
      <c r="Y863" s="0"/>
      <c r="Z863" s="0"/>
      <c r="AMJ863" s="0"/>
    </row>
    <row r="864" s="23" customFormat="true" ht="13.8" hidden="false" customHeight="false" outlineLevel="0" collapsed="false">
      <c r="A864" s="23" t="s">
        <v>17</v>
      </c>
      <c r="B864" s="27" t="n">
        <v>42839</v>
      </c>
      <c r="C864" s="1" t="s">
        <v>267</v>
      </c>
      <c r="D864" s="1" t="s">
        <v>267</v>
      </c>
      <c r="E864" s="1" t="s">
        <v>267</v>
      </c>
      <c r="F864" s="1" t="s">
        <v>203</v>
      </c>
      <c r="G864" s="23" t="n">
        <v>1</v>
      </c>
      <c r="H864" s="23" t="n">
        <v>4</v>
      </c>
      <c r="I864" s="23" t="n">
        <v>5</v>
      </c>
      <c r="J864" s="23" t="s">
        <v>351</v>
      </c>
      <c r="K864" s="23" t="n">
        <v>100</v>
      </c>
      <c r="L864" s="23" t="n">
        <v>200</v>
      </c>
      <c r="M864" s="23" t="n">
        <v>113</v>
      </c>
      <c r="N864" s="23" t="n">
        <v>118</v>
      </c>
      <c r="O864" s="23" t="n">
        <v>300</v>
      </c>
      <c r="P864" s="23" t="n">
        <v>220</v>
      </c>
      <c r="Q864" s="23" t="n">
        <v>280</v>
      </c>
      <c r="R864" s="55" t="n">
        <f aca="false">AVERAGE(O864:Q864)</f>
        <v>266.666666666667</v>
      </c>
      <c r="S864" s="30" t="n">
        <v>1.23158515026517</v>
      </c>
      <c r="T864" s="56" t="n">
        <v>2.65217391304348</v>
      </c>
      <c r="U864" s="1" t="s">
        <v>205</v>
      </c>
      <c r="V864" s="1" t="s">
        <v>205</v>
      </c>
      <c r="W864" s="1" t="s">
        <v>205</v>
      </c>
      <c r="X864" s="0"/>
      <c r="Y864" s="0"/>
      <c r="Z864" s="0"/>
      <c r="AMJ864" s="0"/>
    </row>
    <row r="865" s="23" customFormat="true" ht="13.8" hidden="false" customHeight="false" outlineLevel="0" collapsed="false">
      <c r="A865" s="23" t="s">
        <v>17</v>
      </c>
      <c r="B865" s="27" t="n">
        <v>42841</v>
      </c>
      <c r="C865" s="1" t="s">
        <v>267</v>
      </c>
      <c r="D865" s="1" t="s">
        <v>267</v>
      </c>
      <c r="E865" s="1" t="s">
        <v>267</v>
      </c>
      <c r="F865" s="1" t="s">
        <v>203</v>
      </c>
      <c r="G865" s="23" t="n">
        <v>2</v>
      </c>
      <c r="H865" s="23" t="n">
        <v>1</v>
      </c>
      <c r="I865" s="23" t="n">
        <v>1</v>
      </c>
      <c r="J865" s="23" t="s">
        <v>347</v>
      </c>
      <c r="K865" s="23" t="n">
        <v>0</v>
      </c>
      <c r="L865" s="23" t="n">
        <v>15</v>
      </c>
      <c r="M865" s="23" t="n">
        <v>9</v>
      </c>
      <c r="N865" s="23" t="n">
        <v>14</v>
      </c>
      <c r="O865" s="23" t="n">
        <v>210</v>
      </c>
      <c r="P865" s="23" t="n">
        <v>270</v>
      </c>
      <c r="Q865" s="23" t="n">
        <v>280</v>
      </c>
      <c r="R865" s="55" t="n">
        <f aca="false">AVERAGE(O865:Q865)</f>
        <v>253.333333333333</v>
      </c>
      <c r="S865" s="30" t="n">
        <v>1.62589443555855</v>
      </c>
      <c r="T865" s="56" t="n">
        <v>1.23671497584541</v>
      </c>
      <c r="U865" s="1" t="s">
        <v>205</v>
      </c>
      <c r="V865" s="1" t="s">
        <v>205</v>
      </c>
      <c r="W865" s="1" t="s">
        <v>205</v>
      </c>
      <c r="X865" s="0"/>
      <c r="Y865" s="0"/>
      <c r="Z865" s="0"/>
      <c r="AMJ865" s="0"/>
    </row>
    <row r="866" s="23" customFormat="true" ht="13.8" hidden="false" customHeight="false" outlineLevel="0" collapsed="false">
      <c r="A866" s="23" t="s">
        <v>17</v>
      </c>
      <c r="B866" s="27" t="n">
        <v>42841</v>
      </c>
      <c r="C866" s="1" t="s">
        <v>267</v>
      </c>
      <c r="D866" s="1" t="s">
        <v>267</v>
      </c>
      <c r="E866" s="1" t="s">
        <v>267</v>
      </c>
      <c r="F866" s="1" t="s">
        <v>203</v>
      </c>
      <c r="G866" s="23" t="n">
        <v>2</v>
      </c>
      <c r="H866" s="23" t="n">
        <v>1</v>
      </c>
      <c r="I866" s="23" t="n">
        <v>2</v>
      </c>
      <c r="J866" s="23" t="s">
        <v>348</v>
      </c>
      <c r="K866" s="23" t="n">
        <v>15</v>
      </c>
      <c r="L866" s="23" t="n">
        <v>30</v>
      </c>
      <c r="M866" s="23" t="n">
        <v>16</v>
      </c>
      <c r="N866" s="23" t="n">
        <v>21</v>
      </c>
      <c r="O866" s="23" t="n">
        <v>210</v>
      </c>
      <c r="P866" s="23" t="n">
        <v>270</v>
      </c>
      <c r="Q866" s="23" t="n">
        <v>280</v>
      </c>
      <c r="R866" s="55" t="n">
        <f aca="false">AVERAGE(O866:Q866)</f>
        <v>253.333333333333</v>
      </c>
      <c r="S866" s="30" t="n">
        <v>1.42183685495412</v>
      </c>
      <c r="T866" s="56" t="n">
        <v>1.27536231884058</v>
      </c>
      <c r="U866" s="1" t="s">
        <v>205</v>
      </c>
      <c r="V866" s="1" t="s">
        <v>205</v>
      </c>
      <c r="W866" s="1" t="s">
        <v>205</v>
      </c>
      <c r="X866" s="0"/>
      <c r="Y866" s="0"/>
      <c r="Z866" s="0"/>
      <c r="AMJ866" s="0"/>
    </row>
    <row r="867" s="23" customFormat="true" ht="13.8" hidden="false" customHeight="false" outlineLevel="0" collapsed="false">
      <c r="A867" s="23" t="s">
        <v>17</v>
      </c>
      <c r="B867" s="27" t="n">
        <v>42841</v>
      </c>
      <c r="C867" s="1" t="s">
        <v>267</v>
      </c>
      <c r="D867" s="1" t="s">
        <v>267</v>
      </c>
      <c r="E867" s="1" t="s">
        <v>267</v>
      </c>
      <c r="F867" s="1" t="s">
        <v>203</v>
      </c>
      <c r="G867" s="23" t="n">
        <v>2</v>
      </c>
      <c r="H867" s="23" t="n">
        <v>1</v>
      </c>
      <c r="I867" s="23" t="n">
        <v>3</v>
      </c>
      <c r="J867" s="23" t="s">
        <v>349</v>
      </c>
      <c r="K867" s="23" t="n">
        <v>30</v>
      </c>
      <c r="L867" s="23" t="n">
        <v>50</v>
      </c>
      <c r="M867" s="23" t="n">
        <v>43</v>
      </c>
      <c r="N867" s="23" t="n">
        <v>48</v>
      </c>
      <c r="O867" s="23" t="n">
        <v>210</v>
      </c>
      <c r="P867" s="23" t="n">
        <v>270</v>
      </c>
      <c r="Q867" s="23" t="n">
        <v>280</v>
      </c>
      <c r="R867" s="55" t="n">
        <f aca="false">AVERAGE(O867:Q867)</f>
        <v>253.333333333333</v>
      </c>
      <c r="S867" s="30" t="n">
        <v>1.22619749137133</v>
      </c>
      <c r="T867" s="56" t="n">
        <v>0.884057971014493</v>
      </c>
      <c r="U867" s="1" t="s">
        <v>205</v>
      </c>
      <c r="V867" s="1" t="s">
        <v>205</v>
      </c>
      <c r="W867" s="1" t="s">
        <v>205</v>
      </c>
      <c r="X867" s="0"/>
      <c r="Y867" s="0"/>
      <c r="Z867" s="0"/>
      <c r="AMJ867" s="0"/>
    </row>
    <row r="868" s="23" customFormat="true" ht="13.8" hidden="false" customHeight="false" outlineLevel="0" collapsed="false">
      <c r="A868" s="23" t="s">
        <v>17</v>
      </c>
      <c r="B868" s="27" t="n">
        <v>42841</v>
      </c>
      <c r="C868" s="1" t="s">
        <v>267</v>
      </c>
      <c r="D868" s="1" t="s">
        <v>267</v>
      </c>
      <c r="E868" s="1" t="s">
        <v>267</v>
      </c>
      <c r="F868" s="1" t="s">
        <v>203</v>
      </c>
      <c r="G868" s="23" t="n">
        <v>2</v>
      </c>
      <c r="H868" s="23" t="n">
        <v>1</v>
      </c>
      <c r="I868" s="23" t="n">
        <v>4</v>
      </c>
      <c r="J868" s="23" t="s">
        <v>350</v>
      </c>
      <c r="K868" s="23" t="n">
        <v>50</v>
      </c>
      <c r="L868" s="23" t="n">
        <v>100</v>
      </c>
      <c r="M868" s="23" t="n">
        <v>65</v>
      </c>
      <c r="N868" s="23" t="n">
        <v>70</v>
      </c>
      <c r="O868" s="23" t="n">
        <v>210</v>
      </c>
      <c r="P868" s="23" t="n">
        <v>270</v>
      </c>
      <c r="Q868" s="23" t="n">
        <v>280</v>
      </c>
      <c r="R868" s="55" t="n">
        <f aca="false">AVERAGE(O868:Q868)</f>
        <v>253.333333333333</v>
      </c>
      <c r="S868" s="30" t="n">
        <v>1.95117434127452</v>
      </c>
      <c r="T868" s="56" t="n">
        <v>1.10628019323672</v>
      </c>
      <c r="U868" s="1" t="s">
        <v>205</v>
      </c>
      <c r="V868" s="1" t="s">
        <v>205</v>
      </c>
      <c r="W868" s="1" t="s">
        <v>205</v>
      </c>
      <c r="X868" s="0"/>
      <c r="Y868" s="0"/>
      <c r="Z868" s="0"/>
      <c r="AMJ868" s="0"/>
    </row>
    <row r="869" s="23" customFormat="true" ht="13.8" hidden="false" customHeight="false" outlineLevel="0" collapsed="false">
      <c r="A869" s="23" t="s">
        <v>17</v>
      </c>
      <c r="B869" s="27" t="n">
        <v>42841</v>
      </c>
      <c r="C869" s="1" t="s">
        <v>267</v>
      </c>
      <c r="D869" s="1" t="s">
        <v>267</v>
      </c>
      <c r="E869" s="1" t="s">
        <v>267</v>
      </c>
      <c r="F869" s="1" t="s">
        <v>203</v>
      </c>
      <c r="G869" s="23" t="n">
        <v>2</v>
      </c>
      <c r="H869" s="23" t="n">
        <v>1</v>
      </c>
      <c r="I869" s="23" t="n">
        <v>5</v>
      </c>
      <c r="J869" s="23" t="s">
        <v>351</v>
      </c>
      <c r="K869" s="23" t="n">
        <v>100</v>
      </c>
      <c r="L869" s="23" t="n">
        <v>200</v>
      </c>
      <c r="M869" s="23" t="n">
        <v>110</v>
      </c>
      <c r="N869" s="23" t="n">
        <v>115</v>
      </c>
      <c r="O869" s="23" t="n">
        <v>210</v>
      </c>
      <c r="P869" s="23" t="n">
        <v>270</v>
      </c>
      <c r="Q869" s="23" t="n">
        <v>280</v>
      </c>
      <c r="R869" s="55" t="n">
        <f aca="false">AVERAGE(O869:Q869)</f>
        <v>253.333333333333</v>
      </c>
      <c r="S869" s="30" t="n">
        <v>1.52218200185201</v>
      </c>
      <c r="T869" s="56" t="n">
        <v>1.81642512077295</v>
      </c>
      <c r="U869" s="1" t="s">
        <v>205</v>
      </c>
      <c r="V869" s="1" t="s">
        <v>205</v>
      </c>
      <c r="W869" s="1" t="s">
        <v>205</v>
      </c>
      <c r="X869" s="0"/>
      <c r="Y869" s="0"/>
      <c r="Z869" s="0"/>
      <c r="AMJ869" s="0"/>
    </row>
    <row r="870" s="23" customFormat="true" ht="13.8" hidden="false" customHeight="false" outlineLevel="0" collapsed="false">
      <c r="A870" s="23" t="s">
        <v>17</v>
      </c>
      <c r="B870" s="27" t="n">
        <v>42841</v>
      </c>
      <c r="C870" s="1" t="s">
        <v>267</v>
      </c>
      <c r="D870" s="1" t="s">
        <v>267</v>
      </c>
      <c r="E870" s="1" t="s">
        <v>267</v>
      </c>
      <c r="F870" s="1" t="s">
        <v>203</v>
      </c>
      <c r="G870" s="23" t="n">
        <v>2</v>
      </c>
      <c r="H870" s="23" t="n">
        <v>2</v>
      </c>
      <c r="I870" s="23" t="n">
        <v>1</v>
      </c>
      <c r="J870" s="23" t="s">
        <v>347</v>
      </c>
      <c r="K870" s="23" t="n">
        <v>0</v>
      </c>
      <c r="L870" s="23" t="n">
        <v>15</v>
      </c>
      <c r="M870" s="23" t="n">
        <v>8</v>
      </c>
      <c r="N870" s="23" t="n">
        <v>13</v>
      </c>
      <c r="O870" s="23" t="n">
        <v>260</v>
      </c>
      <c r="P870" s="23" t="n">
        <v>280</v>
      </c>
      <c r="Q870" s="23" t="n">
        <v>280</v>
      </c>
      <c r="R870" s="55" t="n">
        <f aca="false">AVERAGE(O870:Q870)</f>
        <v>273.333333333333</v>
      </c>
      <c r="S870" s="30" t="n">
        <v>1.40399023486826</v>
      </c>
      <c r="T870" s="56" t="n">
        <v>1.23671497584541</v>
      </c>
      <c r="U870" s="1" t="s">
        <v>205</v>
      </c>
      <c r="V870" s="1" t="s">
        <v>205</v>
      </c>
      <c r="W870" s="1" t="s">
        <v>205</v>
      </c>
      <c r="X870" s="0"/>
      <c r="Y870" s="0"/>
      <c r="Z870" s="0"/>
      <c r="AMJ870" s="0"/>
    </row>
    <row r="871" s="23" customFormat="true" ht="13.8" hidden="false" customHeight="false" outlineLevel="0" collapsed="false">
      <c r="A871" s="23" t="s">
        <v>17</v>
      </c>
      <c r="B871" s="27" t="n">
        <v>42841</v>
      </c>
      <c r="C871" s="1" t="s">
        <v>267</v>
      </c>
      <c r="D871" s="1" t="s">
        <v>267</v>
      </c>
      <c r="E871" s="1" t="s">
        <v>267</v>
      </c>
      <c r="F871" s="1" t="s">
        <v>203</v>
      </c>
      <c r="G871" s="23" t="n">
        <v>2</v>
      </c>
      <c r="H871" s="23" t="n">
        <v>2</v>
      </c>
      <c r="I871" s="23" t="n">
        <v>2</v>
      </c>
      <c r="J871" s="23" t="s">
        <v>348</v>
      </c>
      <c r="K871" s="23" t="n">
        <v>15</v>
      </c>
      <c r="L871" s="23" t="n">
        <v>30</v>
      </c>
      <c r="M871" s="23" t="n">
        <v>17</v>
      </c>
      <c r="N871" s="23" t="n">
        <v>22</v>
      </c>
      <c r="O871" s="23" t="n">
        <v>260</v>
      </c>
      <c r="P871" s="23" t="n">
        <v>280</v>
      </c>
      <c r="Q871" s="23" t="n">
        <v>280</v>
      </c>
      <c r="R871" s="55" t="n">
        <f aca="false">AVERAGE(O871:Q871)</f>
        <v>273.333333333333</v>
      </c>
      <c r="S871" s="30" t="n">
        <v>1.38429160703763</v>
      </c>
      <c r="T871" s="56" t="n">
        <v>1.27536231884058</v>
      </c>
      <c r="U871" s="1" t="s">
        <v>205</v>
      </c>
      <c r="V871" s="1" t="s">
        <v>205</v>
      </c>
      <c r="W871" s="1" t="s">
        <v>205</v>
      </c>
      <c r="X871" s="0"/>
      <c r="Y871" s="0"/>
      <c r="Z871" s="0"/>
      <c r="AMJ871" s="0"/>
    </row>
    <row r="872" s="23" customFormat="true" ht="13.8" hidden="false" customHeight="false" outlineLevel="0" collapsed="false">
      <c r="A872" s="23" t="s">
        <v>17</v>
      </c>
      <c r="B872" s="27" t="n">
        <v>42841</v>
      </c>
      <c r="C872" s="1" t="s">
        <v>267</v>
      </c>
      <c r="D872" s="1" t="s">
        <v>267</v>
      </c>
      <c r="E872" s="1" t="s">
        <v>267</v>
      </c>
      <c r="F872" s="1" t="s">
        <v>203</v>
      </c>
      <c r="G872" s="23" t="n">
        <v>2</v>
      </c>
      <c r="H872" s="23" t="n">
        <v>2</v>
      </c>
      <c r="I872" s="23" t="n">
        <v>3</v>
      </c>
      <c r="J872" s="23" t="s">
        <v>349</v>
      </c>
      <c r="K872" s="23" t="n">
        <v>30</v>
      </c>
      <c r="L872" s="23" t="n">
        <v>50</v>
      </c>
      <c r="M872" s="23" t="n">
        <v>34</v>
      </c>
      <c r="N872" s="23" t="n">
        <v>39</v>
      </c>
      <c r="O872" s="23" t="n">
        <v>260</v>
      </c>
      <c r="P872" s="23" t="n">
        <v>280</v>
      </c>
      <c r="Q872" s="23" t="n">
        <v>280</v>
      </c>
      <c r="R872" s="55" t="n">
        <f aca="false">AVERAGE(O872:Q872)</f>
        <v>273.333333333333</v>
      </c>
      <c r="S872" s="30" t="n">
        <v>1.02096136038387</v>
      </c>
      <c r="T872" s="56" t="n">
        <v>0.884057971014493</v>
      </c>
      <c r="U872" s="1" t="s">
        <v>205</v>
      </c>
      <c r="V872" s="1" t="s">
        <v>205</v>
      </c>
      <c r="W872" s="1" t="s">
        <v>205</v>
      </c>
      <c r="X872" s="0"/>
      <c r="Y872" s="0"/>
      <c r="Z872" s="0"/>
      <c r="AMJ872" s="0"/>
    </row>
    <row r="873" s="23" customFormat="true" ht="13.8" hidden="false" customHeight="false" outlineLevel="0" collapsed="false">
      <c r="A873" s="23" t="s">
        <v>17</v>
      </c>
      <c r="B873" s="27" t="n">
        <v>42841</v>
      </c>
      <c r="C873" s="1" t="s">
        <v>267</v>
      </c>
      <c r="D873" s="1" t="s">
        <v>267</v>
      </c>
      <c r="E873" s="1" t="s">
        <v>267</v>
      </c>
      <c r="F873" s="1" t="s">
        <v>203</v>
      </c>
      <c r="G873" s="23" t="n">
        <v>2</v>
      </c>
      <c r="H873" s="23" t="n">
        <v>2</v>
      </c>
      <c r="I873" s="23" t="n">
        <v>4</v>
      </c>
      <c r="J873" s="23" t="s">
        <v>350</v>
      </c>
      <c r="K873" s="23" t="n">
        <v>50</v>
      </c>
      <c r="L873" s="23" t="n">
        <v>100</v>
      </c>
      <c r="M873" s="23" t="n">
        <v>78</v>
      </c>
      <c r="N873" s="23" t="n">
        <v>83</v>
      </c>
      <c r="O873" s="23" t="n">
        <v>260</v>
      </c>
      <c r="P873" s="23" t="n">
        <v>280</v>
      </c>
      <c r="Q873" s="23" t="n">
        <v>280</v>
      </c>
      <c r="R873" s="55" t="n">
        <f aca="false">AVERAGE(O873:Q873)</f>
        <v>273.333333333333</v>
      </c>
      <c r="S873" s="30" t="n">
        <v>1.6822964896035</v>
      </c>
      <c r="T873" s="56" t="n">
        <v>1.10628019323672</v>
      </c>
      <c r="U873" s="1" t="s">
        <v>205</v>
      </c>
      <c r="V873" s="1" t="s">
        <v>205</v>
      </c>
      <c r="W873" s="1" t="s">
        <v>205</v>
      </c>
      <c r="X873" s="0"/>
      <c r="Y873" s="0"/>
      <c r="Z873" s="0"/>
      <c r="AMJ873" s="0"/>
    </row>
    <row r="874" s="23" customFormat="true" ht="13.8" hidden="false" customHeight="false" outlineLevel="0" collapsed="false">
      <c r="A874" s="23" t="s">
        <v>17</v>
      </c>
      <c r="B874" s="27" t="n">
        <v>42841</v>
      </c>
      <c r="C874" s="1" t="s">
        <v>267</v>
      </c>
      <c r="D874" s="1" t="s">
        <v>267</v>
      </c>
      <c r="E874" s="1" t="s">
        <v>267</v>
      </c>
      <c r="F874" s="1" t="s">
        <v>203</v>
      </c>
      <c r="G874" s="23" t="n">
        <v>2</v>
      </c>
      <c r="H874" s="23" t="n">
        <v>2</v>
      </c>
      <c r="I874" s="23" t="n">
        <v>5</v>
      </c>
      <c r="J874" s="23" t="s">
        <v>351</v>
      </c>
      <c r="K874" s="23" t="n">
        <v>100</v>
      </c>
      <c r="L874" s="23" t="n">
        <v>200</v>
      </c>
      <c r="M874" s="23" t="n">
        <v>110</v>
      </c>
      <c r="N874" s="23" t="n">
        <v>115</v>
      </c>
      <c r="O874" s="23" t="n">
        <v>260</v>
      </c>
      <c r="P874" s="23" t="n">
        <v>280</v>
      </c>
      <c r="Q874" s="23" t="n">
        <v>280</v>
      </c>
      <c r="R874" s="55" t="n">
        <f aca="false">AVERAGE(O874:Q874)</f>
        <v>273.333333333333</v>
      </c>
      <c r="S874" s="30" t="n">
        <v>1.31745096388585</v>
      </c>
      <c r="T874" s="56" t="n">
        <v>1.81642512077295</v>
      </c>
      <c r="U874" s="1" t="s">
        <v>205</v>
      </c>
      <c r="V874" s="1" t="s">
        <v>205</v>
      </c>
      <c r="W874" s="1" t="s">
        <v>205</v>
      </c>
      <c r="X874" s="0"/>
      <c r="Y874" s="0"/>
      <c r="Z874" s="0"/>
      <c r="AMJ874" s="0"/>
    </row>
    <row r="875" s="23" customFormat="true" ht="13.8" hidden="false" customHeight="false" outlineLevel="0" collapsed="false">
      <c r="A875" s="23" t="s">
        <v>17</v>
      </c>
      <c r="B875" s="27" t="n">
        <v>42841</v>
      </c>
      <c r="C875" s="1" t="s">
        <v>267</v>
      </c>
      <c r="D875" s="1" t="s">
        <v>267</v>
      </c>
      <c r="E875" s="1" t="s">
        <v>267</v>
      </c>
      <c r="F875" s="1" t="s">
        <v>203</v>
      </c>
      <c r="G875" s="23" t="n">
        <v>2</v>
      </c>
      <c r="H875" s="23" t="n">
        <v>3</v>
      </c>
      <c r="I875" s="23" t="n">
        <v>1</v>
      </c>
      <c r="J875" s="23" t="s">
        <v>347</v>
      </c>
      <c r="K875" s="23" t="n">
        <v>0</v>
      </c>
      <c r="L875" s="23" t="n">
        <v>15</v>
      </c>
      <c r="M875" s="23" t="n">
        <v>5</v>
      </c>
      <c r="N875" s="23" t="n">
        <v>10</v>
      </c>
      <c r="O875" s="23" t="n">
        <v>210</v>
      </c>
      <c r="P875" s="23" t="n">
        <v>270</v>
      </c>
      <c r="Q875" s="23" t="n">
        <v>200</v>
      </c>
      <c r="R875" s="55" t="n">
        <f aca="false">AVERAGE(O875:Q875)</f>
        <v>226.666666666667</v>
      </c>
      <c r="S875" s="30" t="n">
        <v>1.71394898560485</v>
      </c>
      <c r="T875" s="56" t="n">
        <v>1.23671497584541</v>
      </c>
      <c r="U875" s="1" t="s">
        <v>205</v>
      </c>
      <c r="V875" s="1" t="s">
        <v>205</v>
      </c>
      <c r="W875" s="1" t="s">
        <v>205</v>
      </c>
      <c r="X875" s="0"/>
      <c r="Y875" s="0"/>
      <c r="Z875" s="0"/>
      <c r="AMJ875" s="0"/>
    </row>
    <row r="876" s="23" customFormat="true" ht="13.8" hidden="false" customHeight="false" outlineLevel="0" collapsed="false">
      <c r="A876" s="23" t="s">
        <v>17</v>
      </c>
      <c r="B876" s="27" t="n">
        <v>42841</v>
      </c>
      <c r="C876" s="1" t="s">
        <v>267</v>
      </c>
      <c r="D876" s="1" t="s">
        <v>267</v>
      </c>
      <c r="E876" s="1" t="s">
        <v>267</v>
      </c>
      <c r="F876" s="1" t="s">
        <v>203</v>
      </c>
      <c r="G876" s="23" t="n">
        <v>2</v>
      </c>
      <c r="H876" s="23" t="n">
        <v>3</v>
      </c>
      <c r="I876" s="23" t="n">
        <v>2</v>
      </c>
      <c r="J876" s="23" t="s">
        <v>348</v>
      </c>
      <c r="K876" s="23" t="n">
        <v>15</v>
      </c>
      <c r="L876" s="23" t="n">
        <v>30</v>
      </c>
      <c r="M876" s="23" t="n">
        <v>20</v>
      </c>
      <c r="N876" s="23" t="n">
        <v>25</v>
      </c>
      <c r="O876" s="23" t="n">
        <v>210</v>
      </c>
      <c r="P876" s="23" t="n">
        <v>270</v>
      </c>
      <c r="Q876" s="23" t="n">
        <v>200</v>
      </c>
      <c r="R876" s="55" t="n">
        <f aca="false">AVERAGE(O876:Q876)</f>
        <v>226.666666666667</v>
      </c>
      <c r="S876" s="30" t="n">
        <v>0.99907399612762</v>
      </c>
      <c r="T876" s="56" t="n">
        <v>1.27536231884058</v>
      </c>
      <c r="U876" s="1" t="s">
        <v>205</v>
      </c>
      <c r="V876" s="1" t="s">
        <v>205</v>
      </c>
      <c r="W876" s="1" t="s">
        <v>205</v>
      </c>
      <c r="X876" s="0"/>
      <c r="Y876" s="0"/>
      <c r="Z876" s="0"/>
      <c r="AMJ876" s="0"/>
    </row>
    <row r="877" s="23" customFormat="true" ht="13.8" hidden="false" customHeight="false" outlineLevel="0" collapsed="false">
      <c r="A877" s="23" t="s">
        <v>17</v>
      </c>
      <c r="B877" s="27" t="n">
        <v>42841</v>
      </c>
      <c r="C877" s="1" t="s">
        <v>267</v>
      </c>
      <c r="D877" s="1" t="s">
        <v>267</v>
      </c>
      <c r="E877" s="1" t="s">
        <v>267</v>
      </c>
      <c r="F877" s="1" t="s">
        <v>203</v>
      </c>
      <c r="G877" s="23" t="n">
        <v>2</v>
      </c>
      <c r="H877" s="23" t="n">
        <v>3</v>
      </c>
      <c r="I877" s="23" t="n">
        <v>3</v>
      </c>
      <c r="J877" s="23" t="s">
        <v>349</v>
      </c>
      <c r="K877" s="23" t="n">
        <v>30</v>
      </c>
      <c r="L877" s="23" t="n">
        <v>50</v>
      </c>
      <c r="M877" s="23" t="n">
        <v>41</v>
      </c>
      <c r="N877" s="23" t="n">
        <v>46</v>
      </c>
      <c r="O877" s="23" t="n">
        <v>210</v>
      </c>
      <c r="P877" s="23" t="n">
        <v>270</v>
      </c>
      <c r="Q877" s="23" t="n">
        <v>200</v>
      </c>
      <c r="R877" s="55" t="n">
        <f aca="false">AVERAGE(O877:Q877)</f>
        <v>226.666666666667</v>
      </c>
      <c r="S877" s="30" t="n">
        <v>1.46679013384965</v>
      </c>
      <c r="T877" s="56" t="n">
        <v>0.884057971014493</v>
      </c>
      <c r="U877" s="1" t="s">
        <v>205</v>
      </c>
      <c r="V877" s="1" t="s">
        <v>205</v>
      </c>
      <c r="W877" s="1" t="s">
        <v>205</v>
      </c>
      <c r="X877" s="0"/>
      <c r="Y877" s="0"/>
      <c r="Z877" s="0"/>
      <c r="AMJ877" s="0"/>
    </row>
    <row r="878" s="23" customFormat="true" ht="13.8" hidden="false" customHeight="false" outlineLevel="0" collapsed="false">
      <c r="A878" s="23" t="s">
        <v>17</v>
      </c>
      <c r="B878" s="27" t="n">
        <v>42841</v>
      </c>
      <c r="C878" s="1" t="s">
        <v>267</v>
      </c>
      <c r="D878" s="1" t="s">
        <v>267</v>
      </c>
      <c r="E878" s="1" t="s">
        <v>267</v>
      </c>
      <c r="F878" s="1" t="s">
        <v>203</v>
      </c>
      <c r="G878" s="23" t="n">
        <v>2</v>
      </c>
      <c r="H878" s="23" t="n">
        <v>3</v>
      </c>
      <c r="I878" s="23" t="n">
        <v>4</v>
      </c>
      <c r="J878" s="23" t="s">
        <v>350</v>
      </c>
      <c r="K878" s="23" t="n">
        <v>50</v>
      </c>
      <c r="L878" s="23" t="n">
        <v>100</v>
      </c>
      <c r="M878" s="23" t="n">
        <v>60</v>
      </c>
      <c r="N878" s="23" t="n">
        <v>65</v>
      </c>
      <c r="O878" s="23" t="n">
        <v>210</v>
      </c>
      <c r="P878" s="23" t="n">
        <v>270</v>
      </c>
      <c r="Q878" s="23" t="n">
        <v>200</v>
      </c>
      <c r="R878" s="55" t="n">
        <f aca="false">AVERAGE(O878:Q878)</f>
        <v>226.666666666667</v>
      </c>
      <c r="S878" s="30" t="n">
        <v>1.49339169963802</v>
      </c>
      <c r="T878" s="56" t="n">
        <v>1.10628019323672</v>
      </c>
      <c r="U878" s="1" t="s">
        <v>205</v>
      </c>
      <c r="V878" s="1" t="s">
        <v>205</v>
      </c>
      <c r="W878" s="1" t="s">
        <v>205</v>
      </c>
      <c r="X878" s="0"/>
      <c r="Y878" s="0"/>
      <c r="Z878" s="0"/>
      <c r="AMJ878" s="0"/>
    </row>
    <row r="879" s="23" customFormat="true" ht="13.8" hidden="false" customHeight="false" outlineLevel="0" collapsed="false">
      <c r="A879" s="23" t="s">
        <v>17</v>
      </c>
      <c r="B879" s="27" t="n">
        <v>42841</v>
      </c>
      <c r="C879" s="1" t="s">
        <v>267</v>
      </c>
      <c r="D879" s="1" t="s">
        <v>267</v>
      </c>
      <c r="E879" s="1" t="s">
        <v>267</v>
      </c>
      <c r="F879" s="1" t="s">
        <v>203</v>
      </c>
      <c r="G879" s="23" t="n">
        <v>2</v>
      </c>
      <c r="H879" s="23" t="n">
        <v>3</v>
      </c>
      <c r="I879" s="23" t="n">
        <v>5</v>
      </c>
      <c r="J879" s="23" t="s">
        <v>351</v>
      </c>
      <c r="K879" s="23" t="n">
        <v>100</v>
      </c>
      <c r="L879" s="23" t="n">
        <v>200</v>
      </c>
      <c r="M879" s="23" t="n">
        <v>105</v>
      </c>
      <c r="N879" s="23" t="n">
        <v>110</v>
      </c>
      <c r="O879" s="23" t="n">
        <v>210</v>
      </c>
      <c r="P879" s="23" t="n">
        <v>270</v>
      </c>
      <c r="Q879" s="23" t="n">
        <v>200</v>
      </c>
      <c r="R879" s="55" t="n">
        <f aca="false">AVERAGE(O879:Q879)</f>
        <v>226.666666666667</v>
      </c>
      <c r="S879" s="30" t="n">
        <v>1.07197575553498</v>
      </c>
      <c r="T879" s="56" t="n">
        <v>1.81642512077295</v>
      </c>
      <c r="U879" s="1" t="s">
        <v>205</v>
      </c>
      <c r="V879" s="1" t="s">
        <v>205</v>
      </c>
      <c r="W879" s="1" t="s">
        <v>205</v>
      </c>
      <c r="X879" s="0"/>
      <c r="Y879" s="0"/>
      <c r="Z879" s="0"/>
      <c r="AMJ879" s="0"/>
    </row>
    <row r="880" s="23" customFormat="true" ht="13.8" hidden="false" customHeight="false" outlineLevel="0" collapsed="false">
      <c r="A880" s="23" t="s">
        <v>17</v>
      </c>
      <c r="B880" s="27" t="n">
        <v>42841</v>
      </c>
      <c r="C880" s="1" t="s">
        <v>267</v>
      </c>
      <c r="D880" s="1" t="s">
        <v>267</v>
      </c>
      <c r="E880" s="1" t="s">
        <v>267</v>
      </c>
      <c r="F880" s="1" t="s">
        <v>203</v>
      </c>
      <c r="G880" s="23" t="n">
        <v>2</v>
      </c>
      <c r="H880" s="23" t="n">
        <v>4</v>
      </c>
      <c r="I880" s="23" t="n">
        <v>1</v>
      </c>
      <c r="J880" s="23" t="s">
        <v>347</v>
      </c>
      <c r="K880" s="23" t="n">
        <v>0</v>
      </c>
      <c r="L880" s="23" t="n">
        <v>15</v>
      </c>
      <c r="M880" s="23" t="n">
        <v>3</v>
      </c>
      <c r="N880" s="23" t="n">
        <v>8</v>
      </c>
      <c r="O880" s="23" t="n">
        <v>200</v>
      </c>
      <c r="P880" s="23" t="n">
        <v>250</v>
      </c>
      <c r="Q880" s="23" t="n">
        <v>200</v>
      </c>
      <c r="R880" s="55" t="n">
        <f aca="false">AVERAGE(O880:Q880)</f>
        <v>216.666666666667</v>
      </c>
      <c r="S880" s="30" t="n">
        <v>1.67960266015658</v>
      </c>
      <c r="T880" s="56" t="n">
        <v>1.23671497584541</v>
      </c>
      <c r="U880" s="1" t="s">
        <v>205</v>
      </c>
      <c r="V880" s="1" t="s">
        <v>205</v>
      </c>
      <c r="W880" s="1" t="s">
        <v>205</v>
      </c>
      <c r="X880" s="0"/>
      <c r="Y880" s="0"/>
      <c r="Z880" s="0"/>
      <c r="AMJ880" s="0"/>
    </row>
    <row r="881" s="23" customFormat="true" ht="13.8" hidden="false" customHeight="false" outlineLevel="0" collapsed="false">
      <c r="A881" s="23" t="s">
        <v>17</v>
      </c>
      <c r="B881" s="27" t="n">
        <v>42841</v>
      </c>
      <c r="C881" s="1" t="s">
        <v>267</v>
      </c>
      <c r="D881" s="1" t="s">
        <v>267</v>
      </c>
      <c r="E881" s="1" t="s">
        <v>267</v>
      </c>
      <c r="F881" s="1" t="s">
        <v>203</v>
      </c>
      <c r="G881" s="23" t="n">
        <v>2</v>
      </c>
      <c r="H881" s="23" t="n">
        <v>4</v>
      </c>
      <c r="I881" s="23" t="n">
        <v>2</v>
      </c>
      <c r="J881" s="23" t="s">
        <v>348</v>
      </c>
      <c r="K881" s="23" t="n">
        <v>15</v>
      </c>
      <c r="L881" s="23" t="n">
        <v>30</v>
      </c>
      <c r="M881" s="23" t="n">
        <v>22</v>
      </c>
      <c r="N881" s="23" t="n">
        <v>27</v>
      </c>
      <c r="O881" s="23" t="n">
        <v>200</v>
      </c>
      <c r="P881" s="23" t="n">
        <v>250</v>
      </c>
      <c r="Q881" s="23" t="n">
        <v>200</v>
      </c>
      <c r="R881" s="55" t="n">
        <f aca="false">AVERAGE(O881:Q881)</f>
        <v>216.666666666667</v>
      </c>
      <c r="S881" s="30" t="n">
        <v>1.84392625641889</v>
      </c>
      <c r="T881" s="56" t="n">
        <v>1.27536231884058</v>
      </c>
      <c r="U881" s="1" t="s">
        <v>205</v>
      </c>
      <c r="V881" s="1" t="s">
        <v>205</v>
      </c>
      <c r="W881" s="1" t="s">
        <v>205</v>
      </c>
      <c r="X881" s="0"/>
      <c r="Y881" s="0"/>
      <c r="Z881" s="0"/>
      <c r="AMJ881" s="0"/>
    </row>
    <row r="882" s="23" customFormat="true" ht="13.8" hidden="false" customHeight="false" outlineLevel="0" collapsed="false">
      <c r="A882" s="23" t="s">
        <v>17</v>
      </c>
      <c r="B882" s="27" t="n">
        <v>42841</v>
      </c>
      <c r="C882" s="1" t="s">
        <v>267</v>
      </c>
      <c r="D882" s="1" t="s">
        <v>267</v>
      </c>
      <c r="E882" s="1" t="s">
        <v>267</v>
      </c>
      <c r="F882" s="1" t="s">
        <v>203</v>
      </c>
      <c r="G882" s="23" t="n">
        <v>2</v>
      </c>
      <c r="H882" s="23" t="n">
        <v>4</v>
      </c>
      <c r="I882" s="23" t="n">
        <v>3</v>
      </c>
      <c r="J882" s="23" t="s">
        <v>349</v>
      </c>
      <c r="K882" s="23" t="n">
        <v>30</v>
      </c>
      <c r="L882" s="23" t="n">
        <v>50</v>
      </c>
      <c r="M882" s="23" t="n">
        <v>44</v>
      </c>
      <c r="N882" s="23" t="n">
        <v>49</v>
      </c>
      <c r="O882" s="23" t="n">
        <v>200</v>
      </c>
      <c r="P882" s="23" t="n">
        <v>250</v>
      </c>
      <c r="Q882" s="23" t="n">
        <v>200</v>
      </c>
      <c r="R882" s="55" t="n">
        <f aca="false">AVERAGE(O882:Q882)</f>
        <v>216.666666666667</v>
      </c>
      <c r="S882" s="30" t="n">
        <v>1.35802676993013</v>
      </c>
      <c r="T882" s="56" t="n">
        <v>0.884057971014493</v>
      </c>
      <c r="U882" s="1" t="s">
        <v>205</v>
      </c>
      <c r="V882" s="1" t="s">
        <v>205</v>
      </c>
      <c r="W882" s="1" t="s">
        <v>205</v>
      </c>
      <c r="X882" s="0"/>
      <c r="Y882" s="0"/>
      <c r="Z882" s="0"/>
      <c r="AMJ882" s="0"/>
    </row>
    <row r="883" s="23" customFormat="true" ht="13.8" hidden="false" customHeight="false" outlineLevel="0" collapsed="false">
      <c r="A883" s="23" t="s">
        <v>17</v>
      </c>
      <c r="B883" s="27" t="n">
        <v>42841</v>
      </c>
      <c r="C883" s="1" t="s">
        <v>267</v>
      </c>
      <c r="D883" s="1" t="s">
        <v>267</v>
      </c>
      <c r="E883" s="1" t="s">
        <v>267</v>
      </c>
      <c r="F883" s="1" t="s">
        <v>203</v>
      </c>
      <c r="G883" s="23" t="n">
        <v>2</v>
      </c>
      <c r="H883" s="23" t="n">
        <v>4</v>
      </c>
      <c r="I883" s="23" t="n">
        <v>4</v>
      </c>
      <c r="J883" s="23" t="s">
        <v>350</v>
      </c>
      <c r="K883" s="23" t="n">
        <v>50</v>
      </c>
      <c r="L883" s="23" t="n">
        <v>100</v>
      </c>
      <c r="M883" s="23" t="n">
        <v>83</v>
      </c>
      <c r="N883" s="23" t="n">
        <v>88</v>
      </c>
      <c r="O883" s="23" t="n">
        <v>200</v>
      </c>
      <c r="P883" s="23" t="n">
        <v>250</v>
      </c>
      <c r="Q883" s="23" t="n">
        <v>200</v>
      </c>
      <c r="R883" s="55" t="n">
        <f aca="false">AVERAGE(O883:Q883)</f>
        <v>216.666666666667</v>
      </c>
      <c r="S883" s="30" t="n">
        <v>1.30768583214075</v>
      </c>
      <c r="T883" s="56" t="n">
        <v>1.10628019323672</v>
      </c>
      <c r="U883" s="1" t="s">
        <v>205</v>
      </c>
      <c r="V883" s="1" t="s">
        <v>205</v>
      </c>
      <c r="W883" s="1" t="s">
        <v>205</v>
      </c>
      <c r="X883" s="0"/>
      <c r="Y883" s="0"/>
      <c r="Z883" s="0"/>
      <c r="AMJ883" s="0"/>
    </row>
    <row r="884" s="23" customFormat="true" ht="13.8" hidden="false" customHeight="false" outlineLevel="0" collapsed="false">
      <c r="A884" s="23" t="s">
        <v>17</v>
      </c>
      <c r="B884" s="27" t="n">
        <v>42841</v>
      </c>
      <c r="C884" s="1" t="s">
        <v>267</v>
      </c>
      <c r="D884" s="1" t="s">
        <v>267</v>
      </c>
      <c r="E884" s="1" t="s">
        <v>267</v>
      </c>
      <c r="F884" s="1" t="s">
        <v>203</v>
      </c>
      <c r="G884" s="23" t="n">
        <v>2</v>
      </c>
      <c r="H884" s="23" t="n">
        <v>4</v>
      </c>
      <c r="I884" s="23" t="n">
        <v>5</v>
      </c>
      <c r="J884" s="23" t="s">
        <v>351</v>
      </c>
      <c r="K884" s="23" t="n">
        <v>100</v>
      </c>
      <c r="L884" s="23" t="n">
        <v>200</v>
      </c>
      <c r="M884" s="23" t="n">
        <v>109</v>
      </c>
      <c r="N884" s="23" t="n">
        <v>114</v>
      </c>
      <c r="O884" s="23" t="n">
        <v>200</v>
      </c>
      <c r="P884" s="23" t="n">
        <v>250</v>
      </c>
      <c r="Q884" s="23" t="n">
        <v>200</v>
      </c>
      <c r="R884" s="55" t="n">
        <f aca="false">AVERAGE(O884:Q884)</f>
        <v>216.666666666667</v>
      </c>
      <c r="S884" s="30" t="n">
        <v>1.61764458287735</v>
      </c>
      <c r="T884" s="56" t="n">
        <v>1.81642512077295</v>
      </c>
      <c r="U884" s="1" t="s">
        <v>205</v>
      </c>
      <c r="V884" s="1" t="s">
        <v>205</v>
      </c>
      <c r="W884" s="1" t="s">
        <v>205</v>
      </c>
      <c r="X884" s="0"/>
      <c r="Y884" s="0"/>
      <c r="Z884" s="0"/>
      <c r="AMJ884" s="0"/>
    </row>
    <row r="885" s="23" customFormat="true" ht="13.8" hidden="false" customHeight="false" outlineLevel="0" collapsed="false">
      <c r="A885" s="23" t="s">
        <v>17</v>
      </c>
      <c r="B885" s="27" t="n">
        <v>42842</v>
      </c>
      <c r="C885" s="1" t="s">
        <v>267</v>
      </c>
      <c r="D885" s="1" t="s">
        <v>267</v>
      </c>
      <c r="E885" s="1" t="s">
        <v>267</v>
      </c>
      <c r="F885" s="1" t="s">
        <v>203</v>
      </c>
      <c r="G885" s="23" t="n">
        <v>3</v>
      </c>
      <c r="H885" s="23" t="n">
        <v>1</v>
      </c>
      <c r="I885" s="23" t="n">
        <v>1</v>
      </c>
      <c r="J885" s="23" t="s">
        <v>347</v>
      </c>
      <c r="K885" s="23" t="n">
        <v>0</v>
      </c>
      <c r="L885" s="23" t="n">
        <v>15</v>
      </c>
      <c r="M885" s="23" t="n">
        <v>5</v>
      </c>
      <c r="N885" s="23" t="n">
        <v>10</v>
      </c>
      <c r="O885" s="23" t="n">
        <v>260</v>
      </c>
      <c r="P885" s="23" t="n">
        <v>250</v>
      </c>
      <c r="Q885" s="23" t="n">
        <v>280</v>
      </c>
      <c r="R885" s="55" t="n">
        <f aca="false">AVERAGE(O885:Q885)</f>
        <v>263.333333333333</v>
      </c>
      <c r="S885" s="30" t="n">
        <v>1.15018099166597</v>
      </c>
      <c r="T885" s="56" t="n">
        <v>1.09178743961353</v>
      </c>
      <c r="U885" s="1" t="s">
        <v>205</v>
      </c>
      <c r="V885" s="1" t="s">
        <v>205</v>
      </c>
      <c r="W885" s="1" t="s">
        <v>205</v>
      </c>
      <c r="X885" s="0"/>
      <c r="Y885" s="0"/>
      <c r="Z885" s="0"/>
      <c r="AMJ885" s="0"/>
    </row>
    <row r="886" s="23" customFormat="true" ht="13.8" hidden="false" customHeight="false" outlineLevel="0" collapsed="false">
      <c r="A886" s="23" t="s">
        <v>17</v>
      </c>
      <c r="B886" s="27" t="n">
        <v>42842</v>
      </c>
      <c r="C886" s="1" t="s">
        <v>267</v>
      </c>
      <c r="D886" s="1" t="s">
        <v>267</v>
      </c>
      <c r="E886" s="1" t="s">
        <v>267</v>
      </c>
      <c r="F886" s="1" t="s">
        <v>203</v>
      </c>
      <c r="G886" s="23" t="n">
        <v>3</v>
      </c>
      <c r="H886" s="23" t="n">
        <v>1</v>
      </c>
      <c r="I886" s="23" t="n">
        <v>2</v>
      </c>
      <c r="J886" s="23" t="s">
        <v>348</v>
      </c>
      <c r="K886" s="23" t="n">
        <v>15</v>
      </c>
      <c r="L886" s="23" t="n">
        <v>30</v>
      </c>
      <c r="M886" s="23" t="n">
        <v>20</v>
      </c>
      <c r="N886" s="23" t="n">
        <v>25</v>
      </c>
      <c r="O886" s="23" t="n">
        <v>260</v>
      </c>
      <c r="P886" s="23" t="n">
        <v>250</v>
      </c>
      <c r="Q886" s="23" t="n">
        <v>280</v>
      </c>
      <c r="R886" s="55" t="n">
        <f aca="false">AVERAGE(O886:Q886)</f>
        <v>263.333333333333</v>
      </c>
      <c r="S886" s="30" t="n">
        <v>1.04520582540618</v>
      </c>
      <c r="T886" s="56" t="n">
        <v>1.41062801932367</v>
      </c>
      <c r="U886" s="1" t="s">
        <v>205</v>
      </c>
      <c r="V886" s="1" t="s">
        <v>205</v>
      </c>
      <c r="W886" s="1" t="s">
        <v>205</v>
      </c>
      <c r="X886" s="0"/>
      <c r="Y886" s="0"/>
      <c r="Z886" s="0"/>
      <c r="AMJ886" s="0"/>
    </row>
    <row r="887" s="23" customFormat="true" ht="13.8" hidden="false" customHeight="false" outlineLevel="0" collapsed="false">
      <c r="A887" s="23" t="s">
        <v>17</v>
      </c>
      <c r="B887" s="27" t="n">
        <v>42842</v>
      </c>
      <c r="C887" s="1" t="s">
        <v>267</v>
      </c>
      <c r="D887" s="1" t="s">
        <v>267</v>
      </c>
      <c r="E887" s="1" t="s">
        <v>267</v>
      </c>
      <c r="F887" s="1" t="s">
        <v>203</v>
      </c>
      <c r="G887" s="23" t="n">
        <v>3</v>
      </c>
      <c r="H887" s="23" t="n">
        <v>1</v>
      </c>
      <c r="I887" s="23" t="n">
        <v>3</v>
      </c>
      <c r="J887" s="23" t="s">
        <v>349</v>
      </c>
      <c r="K887" s="23" t="n">
        <v>30</v>
      </c>
      <c r="L887" s="23" t="n">
        <v>50</v>
      </c>
      <c r="M887" s="23" t="n">
        <v>40</v>
      </c>
      <c r="N887" s="23" t="n">
        <v>45</v>
      </c>
      <c r="O887" s="23" t="n">
        <v>260</v>
      </c>
      <c r="P887" s="23" t="n">
        <v>250</v>
      </c>
      <c r="Q887" s="23" t="n">
        <v>280</v>
      </c>
      <c r="R887" s="55" t="n">
        <f aca="false">AVERAGE(O887:Q887)</f>
        <v>263.333333333333</v>
      </c>
      <c r="S887" s="30" t="n">
        <v>1.51763616466033</v>
      </c>
      <c r="T887" s="56" t="n">
        <v>2.08695652173913</v>
      </c>
      <c r="U887" s="1" t="s">
        <v>205</v>
      </c>
      <c r="V887" s="1" t="s">
        <v>205</v>
      </c>
      <c r="W887" s="1" t="s">
        <v>205</v>
      </c>
      <c r="X887" s="0"/>
      <c r="Y887" s="0"/>
      <c r="Z887" s="0"/>
      <c r="AMJ887" s="0"/>
    </row>
    <row r="888" s="23" customFormat="true" ht="13.8" hidden="false" customHeight="false" outlineLevel="0" collapsed="false">
      <c r="A888" s="23" t="s">
        <v>17</v>
      </c>
      <c r="B888" s="27" t="n">
        <v>42842</v>
      </c>
      <c r="C888" s="1" t="s">
        <v>267</v>
      </c>
      <c r="D888" s="1" t="s">
        <v>267</v>
      </c>
      <c r="E888" s="1" t="s">
        <v>267</v>
      </c>
      <c r="F888" s="1" t="s">
        <v>203</v>
      </c>
      <c r="G888" s="23" t="n">
        <v>3</v>
      </c>
      <c r="H888" s="23" t="n">
        <v>1</v>
      </c>
      <c r="I888" s="23" t="n">
        <v>4</v>
      </c>
      <c r="J888" s="23" t="s">
        <v>350</v>
      </c>
      <c r="K888" s="23" t="n">
        <v>50</v>
      </c>
      <c r="L888" s="23" t="n">
        <v>100</v>
      </c>
      <c r="M888" s="23" t="n">
        <v>71</v>
      </c>
      <c r="N888" s="23" t="n">
        <v>76</v>
      </c>
      <c r="O888" s="23" t="n">
        <v>260</v>
      </c>
      <c r="P888" s="23" t="n">
        <v>250</v>
      </c>
      <c r="Q888" s="23" t="n">
        <v>280</v>
      </c>
      <c r="R888" s="55" t="n">
        <f aca="false">AVERAGE(O888:Q888)</f>
        <v>263.333333333333</v>
      </c>
      <c r="S888" s="30" t="n">
        <v>1.1004293290681</v>
      </c>
      <c r="T888" s="56" t="n">
        <v>3.44444444444444</v>
      </c>
      <c r="U888" s="1" t="s">
        <v>205</v>
      </c>
      <c r="V888" s="1" t="s">
        <v>205</v>
      </c>
      <c r="W888" s="1" t="s">
        <v>205</v>
      </c>
      <c r="X888" s="0"/>
      <c r="Y888" s="0"/>
      <c r="Z888" s="0"/>
      <c r="AMJ888" s="0"/>
    </row>
    <row r="889" s="23" customFormat="true" ht="13.8" hidden="false" customHeight="false" outlineLevel="0" collapsed="false">
      <c r="A889" s="23" t="s">
        <v>17</v>
      </c>
      <c r="B889" s="27" t="n">
        <v>42842</v>
      </c>
      <c r="C889" s="1" t="s">
        <v>267</v>
      </c>
      <c r="D889" s="1" t="s">
        <v>267</v>
      </c>
      <c r="E889" s="1" t="s">
        <v>267</v>
      </c>
      <c r="F889" s="1" t="s">
        <v>203</v>
      </c>
      <c r="G889" s="23" t="n">
        <v>3</v>
      </c>
      <c r="H889" s="23" t="n">
        <v>1</v>
      </c>
      <c r="I889" s="23" t="n">
        <v>5</v>
      </c>
      <c r="J889" s="23" t="s">
        <v>351</v>
      </c>
      <c r="K889" s="23" t="n">
        <v>100</v>
      </c>
      <c r="L889" s="23" t="n">
        <v>200</v>
      </c>
      <c r="M889" s="23" t="n">
        <v>100</v>
      </c>
      <c r="N889" s="23" t="n">
        <v>105</v>
      </c>
      <c r="O889" s="23" t="n">
        <v>260</v>
      </c>
      <c r="P889" s="23" t="n">
        <v>250</v>
      </c>
      <c r="Q889" s="23" t="n">
        <v>280</v>
      </c>
      <c r="R889" s="55" t="n">
        <f aca="false">AVERAGE(O889:Q889)</f>
        <v>263.333333333333</v>
      </c>
      <c r="S889" s="30" t="n">
        <v>1.61915986194124</v>
      </c>
      <c r="T889" s="56" t="n">
        <v>3.34299516908213</v>
      </c>
      <c r="U889" s="1" t="s">
        <v>205</v>
      </c>
      <c r="V889" s="1" t="s">
        <v>205</v>
      </c>
      <c r="W889" s="1" t="s">
        <v>205</v>
      </c>
      <c r="X889" s="0"/>
      <c r="Y889" s="0"/>
      <c r="Z889" s="0"/>
      <c r="AMJ889" s="0"/>
    </row>
    <row r="890" s="23" customFormat="true" ht="13.8" hidden="false" customHeight="false" outlineLevel="0" collapsed="false">
      <c r="A890" s="23" t="s">
        <v>17</v>
      </c>
      <c r="B890" s="27" t="n">
        <v>42842</v>
      </c>
      <c r="C890" s="1" t="s">
        <v>267</v>
      </c>
      <c r="D890" s="1" t="s">
        <v>267</v>
      </c>
      <c r="E890" s="1" t="s">
        <v>267</v>
      </c>
      <c r="F890" s="1" t="s">
        <v>203</v>
      </c>
      <c r="G890" s="23" t="n">
        <v>3</v>
      </c>
      <c r="H890" s="23" t="n">
        <v>2</v>
      </c>
      <c r="I890" s="23" t="n">
        <v>1</v>
      </c>
      <c r="J890" s="23" t="s">
        <v>347</v>
      </c>
      <c r="K890" s="23" t="n">
        <v>0</v>
      </c>
      <c r="L890" s="23" t="n">
        <v>15</v>
      </c>
      <c r="M890" s="23" t="n">
        <v>10</v>
      </c>
      <c r="N890" s="23" t="n">
        <v>15</v>
      </c>
      <c r="O890" s="23" t="n">
        <v>300</v>
      </c>
      <c r="P890" s="23" t="n">
        <v>300</v>
      </c>
      <c r="Q890" s="23" t="n">
        <v>300</v>
      </c>
      <c r="R890" s="55" t="n">
        <f aca="false">AVERAGE(O890:Q890)</f>
        <v>300</v>
      </c>
      <c r="S890" s="30" t="n">
        <v>1.01195386817072</v>
      </c>
      <c r="T890" s="56" t="n">
        <v>1.09178743961353</v>
      </c>
      <c r="U890" s="1" t="s">
        <v>205</v>
      </c>
      <c r="V890" s="1" t="s">
        <v>205</v>
      </c>
      <c r="W890" s="1" t="s">
        <v>205</v>
      </c>
      <c r="X890" s="0"/>
      <c r="Y890" s="0"/>
      <c r="Z890" s="0"/>
      <c r="AMJ890" s="0"/>
    </row>
    <row r="891" s="23" customFormat="true" ht="13.8" hidden="false" customHeight="false" outlineLevel="0" collapsed="false">
      <c r="A891" s="23" t="s">
        <v>17</v>
      </c>
      <c r="B891" s="27" t="n">
        <v>42842</v>
      </c>
      <c r="C891" s="1" t="s">
        <v>267</v>
      </c>
      <c r="D891" s="1" t="s">
        <v>267</v>
      </c>
      <c r="E891" s="1" t="s">
        <v>267</v>
      </c>
      <c r="F891" s="1" t="s">
        <v>203</v>
      </c>
      <c r="G891" s="23" t="n">
        <v>3</v>
      </c>
      <c r="H891" s="23" t="n">
        <v>2</v>
      </c>
      <c r="I891" s="23" t="n">
        <v>2</v>
      </c>
      <c r="J891" s="23" t="s">
        <v>348</v>
      </c>
      <c r="K891" s="23" t="n">
        <v>15</v>
      </c>
      <c r="L891" s="23" t="n">
        <v>30</v>
      </c>
      <c r="M891" s="23" t="n">
        <v>24</v>
      </c>
      <c r="N891" s="23" t="n">
        <v>29</v>
      </c>
      <c r="O891" s="23" t="n">
        <v>300</v>
      </c>
      <c r="P891" s="23" t="n">
        <v>300</v>
      </c>
      <c r="Q891" s="23" t="n">
        <v>300</v>
      </c>
      <c r="R891" s="55" t="n">
        <f aca="false">AVERAGE(O891:Q891)</f>
        <v>300</v>
      </c>
      <c r="S891" s="30" t="n">
        <v>1.10977354996212</v>
      </c>
      <c r="T891" s="56" t="n">
        <v>1.41062801932367</v>
      </c>
      <c r="U891" s="1" t="s">
        <v>205</v>
      </c>
      <c r="V891" s="1" t="s">
        <v>205</v>
      </c>
      <c r="W891" s="1" t="s">
        <v>205</v>
      </c>
      <c r="X891" s="0"/>
      <c r="Y891" s="0"/>
      <c r="Z891" s="0"/>
      <c r="AMJ891" s="0"/>
    </row>
    <row r="892" s="23" customFormat="true" ht="13.8" hidden="false" customHeight="false" outlineLevel="0" collapsed="false">
      <c r="A892" s="23" t="s">
        <v>17</v>
      </c>
      <c r="B892" s="27" t="n">
        <v>42842</v>
      </c>
      <c r="C892" s="1" t="s">
        <v>267</v>
      </c>
      <c r="D892" s="1" t="s">
        <v>267</v>
      </c>
      <c r="E892" s="1" t="s">
        <v>267</v>
      </c>
      <c r="F892" s="1" t="s">
        <v>203</v>
      </c>
      <c r="G892" s="23" t="n">
        <v>3</v>
      </c>
      <c r="H892" s="23" t="n">
        <v>2</v>
      </c>
      <c r="I892" s="23" t="n">
        <v>3</v>
      </c>
      <c r="J892" s="23" t="s">
        <v>349</v>
      </c>
      <c r="K892" s="23" t="n">
        <v>30</v>
      </c>
      <c r="L892" s="23" t="n">
        <v>50</v>
      </c>
      <c r="M892" s="23" t="n">
        <v>40</v>
      </c>
      <c r="N892" s="23" t="n">
        <v>45</v>
      </c>
      <c r="O892" s="23" t="n">
        <v>300</v>
      </c>
      <c r="P892" s="23" t="n">
        <v>300</v>
      </c>
      <c r="Q892" s="23" t="n">
        <v>300</v>
      </c>
      <c r="R892" s="55" t="n">
        <f aca="false">AVERAGE(O892:Q892)</f>
        <v>300</v>
      </c>
      <c r="S892" s="30" t="n">
        <v>1.3028032662682</v>
      </c>
      <c r="T892" s="56" t="n">
        <v>2.08695652173913</v>
      </c>
      <c r="U892" s="1" t="s">
        <v>205</v>
      </c>
      <c r="V892" s="1" t="s">
        <v>205</v>
      </c>
      <c r="W892" s="1" t="s">
        <v>205</v>
      </c>
      <c r="X892" s="0"/>
      <c r="Y892" s="0"/>
      <c r="Z892" s="0"/>
      <c r="AMJ892" s="0"/>
    </row>
    <row r="893" s="23" customFormat="true" ht="13.8" hidden="false" customHeight="false" outlineLevel="0" collapsed="false">
      <c r="A893" s="23" t="s">
        <v>17</v>
      </c>
      <c r="B893" s="27" t="n">
        <v>42842</v>
      </c>
      <c r="C893" s="1" t="s">
        <v>267</v>
      </c>
      <c r="D893" s="1" t="s">
        <v>267</v>
      </c>
      <c r="E893" s="1" t="s">
        <v>267</v>
      </c>
      <c r="F893" s="1" t="s">
        <v>203</v>
      </c>
      <c r="G893" s="23" t="n">
        <v>3</v>
      </c>
      <c r="H893" s="23" t="n">
        <v>2</v>
      </c>
      <c r="I893" s="23" t="n">
        <v>4</v>
      </c>
      <c r="J893" s="23" t="s">
        <v>350</v>
      </c>
      <c r="K893" s="23" t="n">
        <v>50</v>
      </c>
      <c r="L893" s="23" t="n">
        <v>100</v>
      </c>
      <c r="M893" s="23" t="n">
        <v>74</v>
      </c>
      <c r="N893" s="23" t="n">
        <v>79</v>
      </c>
      <c r="O893" s="23" t="n">
        <v>300</v>
      </c>
      <c r="P893" s="23" t="n">
        <v>300</v>
      </c>
      <c r="Q893" s="23" t="n">
        <v>300</v>
      </c>
      <c r="R893" s="55" t="n">
        <f aca="false">AVERAGE(O893:Q893)</f>
        <v>300</v>
      </c>
      <c r="S893" s="30" t="n">
        <v>1.79223840390605</v>
      </c>
      <c r="T893" s="56" t="n">
        <v>3.44444444444444</v>
      </c>
      <c r="U893" s="1" t="s">
        <v>205</v>
      </c>
      <c r="V893" s="1" t="s">
        <v>205</v>
      </c>
      <c r="W893" s="1" t="s">
        <v>205</v>
      </c>
      <c r="X893" s="0"/>
      <c r="Y893" s="0"/>
      <c r="Z893" s="0"/>
      <c r="AMJ893" s="0"/>
    </row>
    <row r="894" s="23" customFormat="true" ht="13.8" hidden="false" customHeight="false" outlineLevel="0" collapsed="false">
      <c r="A894" s="23" t="s">
        <v>17</v>
      </c>
      <c r="B894" s="27" t="n">
        <v>42842</v>
      </c>
      <c r="C894" s="1" t="s">
        <v>267</v>
      </c>
      <c r="D894" s="1" t="s">
        <v>267</v>
      </c>
      <c r="E894" s="1" t="s">
        <v>267</v>
      </c>
      <c r="F894" s="1" t="s">
        <v>203</v>
      </c>
      <c r="G894" s="23" t="n">
        <v>3</v>
      </c>
      <c r="H894" s="23" t="n">
        <v>2</v>
      </c>
      <c r="I894" s="23" t="n">
        <v>5</v>
      </c>
      <c r="J894" s="23" t="s">
        <v>351</v>
      </c>
      <c r="K894" s="23" t="n">
        <v>100</v>
      </c>
      <c r="L894" s="23" t="n">
        <v>200</v>
      </c>
      <c r="M894" s="23" t="n">
        <v>114</v>
      </c>
      <c r="N894" s="23" t="n">
        <v>119</v>
      </c>
      <c r="O894" s="23" t="n">
        <v>300</v>
      </c>
      <c r="P894" s="23" t="n">
        <v>300</v>
      </c>
      <c r="Q894" s="23" t="n">
        <v>300</v>
      </c>
      <c r="R894" s="55" t="n">
        <f aca="false">AVERAGE(O894:Q894)</f>
        <v>300</v>
      </c>
      <c r="S894" s="30" t="n">
        <v>1.5854869938547</v>
      </c>
      <c r="T894" s="56" t="n">
        <v>3.34299516908213</v>
      </c>
      <c r="U894" s="1" t="s">
        <v>205</v>
      </c>
      <c r="V894" s="1" t="s">
        <v>205</v>
      </c>
      <c r="W894" s="1" t="s">
        <v>205</v>
      </c>
      <c r="X894" s="0"/>
      <c r="Y894" s="0"/>
      <c r="Z894" s="0"/>
      <c r="AMJ894" s="0"/>
    </row>
    <row r="895" s="23" customFormat="true" ht="13.8" hidden="false" customHeight="false" outlineLevel="0" collapsed="false">
      <c r="A895" s="23" t="s">
        <v>17</v>
      </c>
      <c r="B895" s="27" t="n">
        <v>42842</v>
      </c>
      <c r="C895" s="1" t="s">
        <v>267</v>
      </c>
      <c r="D895" s="1" t="s">
        <v>267</v>
      </c>
      <c r="E895" s="1" t="s">
        <v>267</v>
      </c>
      <c r="F895" s="1" t="s">
        <v>203</v>
      </c>
      <c r="G895" s="23" t="n">
        <v>3</v>
      </c>
      <c r="H895" s="23" t="n">
        <v>3</v>
      </c>
      <c r="I895" s="23" t="n">
        <v>1</v>
      </c>
      <c r="J895" s="23" t="s">
        <v>347</v>
      </c>
      <c r="K895" s="23" t="n">
        <v>0</v>
      </c>
      <c r="L895" s="23" t="n">
        <v>15</v>
      </c>
      <c r="M895" s="23" t="n">
        <v>5</v>
      </c>
      <c r="N895" s="23" t="n">
        <v>10</v>
      </c>
      <c r="O895" s="23" t="n">
        <v>270</v>
      </c>
      <c r="P895" s="23" t="n">
        <v>180</v>
      </c>
      <c r="Q895" s="23" t="n">
        <v>250</v>
      </c>
      <c r="R895" s="55" t="n">
        <f aca="false">AVERAGE(O895:Q895)</f>
        <v>233.333333333333</v>
      </c>
      <c r="S895" s="30" t="n">
        <v>1.01793080225608</v>
      </c>
      <c r="T895" s="56" t="n">
        <v>1.09178743961353</v>
      </c>
      <c r="U895" s="1" t="s">
        <v>205</v>
      </c>
      <c r="V895" s="1" t="s">
        <v>205</v>
      </c>
      <c r="W895" s="1" t="s">
        <v>205</v>
      </c>
      <c r="X895" s="0"/>
      <c r="Y895" s="0"/>
      <c r="Z895" s="0"/>
      <c r="AMJ895" s="0"/>
    </row>
    <row r="896" s="23" customFormat="true" ht="13.8" hidden="false" customHeight="false" outlineLevel="0" collapsed="false">
      <c r="A896" s="23" t="s">
        <v>17</v>
      </c>
      <c r="B896" s="27" t="n">
        <v>42842</v>
      </c>
      <c r="C896" s="1" t="s">
        <v>267</v>
      </c>
      <c r="D896" s="1" t="s">
        <v>267</v>
      </c>
      <c r="E896" s="1" t="s">
        <v>267</v>
      </c>
      <c r="F896" s="1" t="s">
        <v>203</v>
      </c>
      <c r="G896" s="23" t="n">
        <v>3</v>
      </c>
      <c r="H896" s="23" t="n">
        <v>3</v>
      </c>
      <c r="I896" s="23" t="n">
        <v>2</v>
      </c>
      <c r="J896" s="23" t="s">
        <v>348</v>
      </c>
      <c r="K896" s="23" t="n">
        <v>15</v>
      </c>
      <c r="L896" s="23" t="n">
        <v>30</v>
      </c>
      <c r="M896" s="23" t="n">
        <v>25</v>
      </c>
      <c r="N896" s="23" t="n">
        <v>30</v>
      </c>
      <c r="O896" s="23" t="n">
        <v>270</v>
      </c>
      <c r="P896" s="23" t="n">
        <v>180</v>
      </c>
      <c r="Q896" s="23" t="n">
        <v>250</v>
      </c>
      <c r="R896" s="55" t="n">
        <f aca="false">AVERAGE(O896:Q896)</f>
        <v>233.333333333333</v>
      </c>
      <c r="S896" s="30" t="n">
        <v>0.948059600976513</v>
      </c>
      <c r="T896" s="56" t="n">
        <v>1.41062801932367</v>
      </c>
      <c r="U896" s="1" t="s">
        <v>205</v>
      </c>
      <c r="V896" s="1" t="s">
        <v>205</v>
      </c>
      <c r="W896" s="1" t="s">
        <v>205</v>
      </c>
      <c r="X896" s="0"/>
      <c r="Y896" s="0"/>
      <c r="Z896" s="0"/>
      <c r="AMJ896" s="0"/>
    </row>
    <row r="897" s="23" customFormat="true" ht="13.8" hidden="false" customHeight="false" outlineLevel="0" collapsed="false">
      <c r="A897" s="23" t="s">
        <v>17</v>
      </c>
      <c r="B897" s="27" t="n">
        <v>42842</v>
      </c>
      <c r="C897" s="1" t="s">
        <v>267</v>
      </c>
      <c r="D897" s="1" t="s">
        <v>267</v>
      </c>
      <c r="E897" s="1" t="s">
        <v>267</v>
      </c>
      <c r="F897" s="1" t="s">
        <v>203</v>
      </c>
      <c r="G897" s="23" t="n">
        <v>3</v>
      </c>
      <c r="H897" s="23" t="n">
        <v>3</v>
      </c>
      <c r="I897" s="23" t="n">
        <v>3</v>
      </c>
      <c r="J897" s="23" t="s">
        <v>349</v>
      </c>
      <c r="K897" s="23" t="n">
        <v>30</v>
      </c>
      <c r="L897" s="23" t="n">
        <v>50</v>
      </c>
      <c r="M897" s="23" t="n">
        <v>35</v>
      </c>
      <c r="N897" s="23" t="n">
        <v>40</v>
      </c>
      <c r="O897" s="23" t="n">
        <v>270</v>
      </c>
      <c r="P897" s="23" t="n">
        <v>180</v>
      </c>
      <c r="Q897" s="23" t="n">
        <v>250</v>
      </c>
      <c r="R897" s="55" t="n">
        <f aca="false">AVERAGE(O897:Q897)</f>
        <v>233.333333333333</v>
      </c>
      <c r="S897" s="30" t="n">
        <v>1.36476134354744</v>
      </c>
      <c r="T897" s="56" t="n">
        <v>2.08695652173913</v>
      </c>
      <c r="U897" s="1" t="s">
        <v>205</v>
      </c>
      <c r="V897" s="1" t="s">
        <v>205</v>
      </c>
      <c r="W897" s="1" t="s">
        <v>205</v>
      </c>
      <c r="X897" s="0"/>
      <c r="Y897" s="0"/>
      <c r="Z897" s="0"/>
      <c r="AMJ897" s="0"/>
    </row>
    <row r="898" s="23" customFormat="true" ht="13.8" hidden="false" customHeight="false" outlineLevel="0" collapsed="false">
      <c r="A898" s="23" t="s">
        <v>17</v>
      </c>
      <c r="B898" s="27" t="n">
        <v>42842</v>
      </c>
      <c r="C898" s="1" t="s">
        <v>267</v>
      </c>
      <c r="D898" s="1" t="s">
        <v>267</v>
      </c>
      <c r="E898" s="1" t="s">
        <v>267</v>
      </c>
      <c r="F898" s="1" t="s">
        <v>203</v>
      </c>
      <c r="G898" s="23" t="n">
        <v>3</v>
      </c>
      <c r="H898" s="23" t="n">
        <v>3</v>
      </c>
      <c r="I898" s="23" t="n">
        <v>4</v>
      </c>
      <c r="J898" s="23" t="s">
        <v>350</v>
      </c>
      <c r="K898" s="23" t="n">
        <v>50</v>
      </c>
      <c r="L898" s="23" t="n">
        <v>100</v>
      </c>
      <c r="M898" s="23" t="n">
        <v>80</v>
      </c>
      <c r="N898" s="23" t="n">
        <v>85</v>
      </c>
      <c r="O898" s="23" t="n">
        <v>270</v>
      </c>
      <c r="P898" s="23" t="n">
        <v>180</v>
      </c>
      <c r="Q898" s="23" t="n">
        <v>250</v>
      </c>
      <c r="R898" s="55" t="n">
        <f aca="false">AVERAGE(O898:Q898)</f>
        <v>233.333333333333</v>
      </c>
      <c r="S898" s="30" t="n">
        <v>0.974492802424446</v>
      </c>
      <c r="T898" s="56" t="n">
        <v>3.44444444444444</v>
      </c>
      <c r="U898" s="1" t="s">
        <v>205</v>
      </c>
      <c r="V898" s="1" t="s">
        <v>205</v>
      </c>
      <c r="W898" s="1" t="s">
        <v>205</v>
      </c>
      <c r="X898" s="0"/>
      <c r="Y898" s="0"/>
      <c r="Z898" s="0"/>
      <c r="AMJ898" s="0"/>
    </row>
    <row r="899" s="23" customFormat="true" ht="13.8" hidden="false" customHeight="false" outlineLevel="0" collapsed="false">
      <c r="A899" s="23" t="s">
        <v>17</v>
      </c>
      <c r="B899" s="27" t="n">
        <v>42842</v>
      </c>
      <c r="C899" s="1" t="s">
        <v>267</v>
      </c>
      <c r="D899" s="1" t="s">
        <v>267</v>
      </c>
      <c r="E899" s="1" t="s">
        <v>267</v>
      </c>
      <c r="F899" s="1" t="s">
        <v>203</v>
      </c>
      <c r="G899" s="23" t="n">
        <v>3</v>
      </c>
      <c r="H899" s="23" t="n">
        <v>3</v>
      </c>
      <c r="I899" s="23" t="n">
        <v>5</v>
      </c>
      <c r="J899" s="23" t="s">
        <v>351</v>
      </c>
      <c r="K899" s="23" t="n">
        <v>100</v>
      </c>
      <c r="L899" s="23" t="n">
        <v>200</v>
      </c>
      <c r="M899" s="23" t="n">
        <v>115</v>
      </c>
      <c r="N899" s="23" t="n">
        <v>120</v>
      </c>
      <c r="O899" s="23" t="n">
        <v>270</v>
      </c>
      <c r="P899" s="23" t="n">
        <v>180</v>
      </c>
      <c r="Q899" s="23" t="n">
        <v>250</v>
      </c>
      <c r="R899" s="55" t="n">
        <f aca="false">AVERAGE(O899:Q899)</f>
        <v>233.333333333333</v>
      </c>
      <c r="S899" s="30" t="n">
        <v>1.28226281673542</v>
      </c>
      <c r="T899" s="56" t="n">
        <v>3.34299516908213</v>
      </c>
      <c r="U899" s="1" t="s">
        <v>205</v>
      </c>
      <c r="V899" s="1" t="s">
        <v>205</v>
      </c>
      <c r="W899" s="1" t="s">
        <v>205</v>
      </c>
      <c r="X899" s="0"/>
      <c r="Y899" s="0"/>
      <c r="Z899" s="0"/>
      <c r="AMJ899" s="0"/>
    </row>
    <row r="900" s="23" customFormat="true" ht="13.8" hidden="false" customHeight="false" outlineLevel="0" collapsed="false">
      <c r="A900" s="23" t="s">
        <v>17</v>
      </c>
      <c r="B900" s="27" t="n">
        <v>42842</v>
      </c>
      <c r="C900" s="1" t="s">
        <v>267</v>
      </c>
      <c r="D900" s="1" t="s">
        <v>267</v>
      </c>
      <c r="E900" s="1" t="s">
        <v>267</v>
      </c>
      <c r="F900" s="1" t="s">
        <v>203</v>
      </c>
      <c r="G900" s="23" t="s">
        <v>284</v>
      </c>
      <c r="H900" s="23" t="n">
        <v>1</v>
      </c>
      <c r="I900" s="23" t="n">
        <v>1</v>
      </c>
      <c r="J900" s="23" t="s">
        <v>347</v>
      </c>
      <c r="K900" s="23" t="n">
        <v>0</v>
      </c>
      <c r="L900" s="23" t="n">
        <v>15</v>
      </c>
      <c r="M900" s="23" t="n">
        <v>5</v>
      </c>
      <c r="N900" s="23" t="n">
        <v>10</v>
      </c>
      <c r="O900" s="23" t="n">
        <v>250</v>
      </c>
      <c r="P900" s="23" t="n">
        <v>200</v>
      </c>
      <c r="Q900" s="23" t="n">
        <v>250</v>
      </c>
      <c r="R900" s="55" t="n">
        <f aca="false">AVERAGE(O900:Q900)</f>
        <v>233.333333333333</v>
      </c>
      <c r="S900" s="30" t="n">
        <v>1.47588180823302</v>
      </c>
      <c r="T900" s="56" t="n">
        <v>1.07729468599034</v>
      </c>
      <c r="U900" s="1" t="s">
        <v>205</v>
      </c>
      <c r="V900" s="1" t="s">
        <v>205</v>
      </c>
      <c r="W900" s="1" t="s">
        <v>205</v>
      </c>
      <c r="X900" s="0"/>
      <c r="Y900" s="0"/>
      <c r="Z900" s="0"/>
      <c r="AMJ900" s="0"/>
    </row>
    <row r="901" s="23" customFormat="true" ht="13.8" hidden="false" customHeight="false" outlineLevel="0" collapsed="false">
      <c r="A901" s="23" t="s">
        <v>17</v>
      </c>
      <c r="B901" s="27" t="n">
        <v>42842</v>
      </c>
      <c r="C901" s="1" t="s">
        <v>267</v>
      </c>
      <c r="D901" s="1" t="s">
        <v>267</v>
      </c>
      <c r="E901" s="1" t="s">
        <v>267</v>
      </c>
      <c r="F901" s="1" t="s">
        <v>203</v>
      </c>
      <c r="G901" s="23" t="s">
        <v>284</v>
      </c>
      <c r="H901" s="23" t="n">
        <v>1</v>
      </c>
      <c r="I901" s="23" t="n">
        <v>2</v>
      </c>
      <c r="J901" s="23" t="s">
        <v>348</v>
      </c>
      <c r="K901" s="23" t="n">
        <v>15</v>
      </c>
      <c r="L901" s="23" t="n">
        <v>30</v>
      </c>
      <c r="M901" s="23" t="n">
        <v>25</v>
      </c>
      <c r="N901" s="23" t="n">
        <v>30</v>
      </c>
      <c r="O901" s="23" t="n">
        <v>250</v>
      </c>
      <c r="P901" s="23" t="n">
        <v>200</v>
      </c>
      <c r="Q901" s="23" t="n">
        <v>250</v>
      </c>
      <c r="R901" s="55" t="n">
        <f aca="false">AVERAGE(O901:Q901)</f>
        <v>233.333333333333</v>
      </c>
      <c r="S901" s="30" t="n">
        <v>1.27451805707551</v>
      </c>
      <c r="T901" s="56" t="n">
        <v>1.42028985507246</v>
      </c>
      <c r="U901" s="1" t="s">
        <v>205</v>
      </c>
      <c r="V901" s="1" t="s">
        <v>205</v>
      </c>
      <c r="W901" s="1" t="s">
        <v>205</v>
      </c>
      <c r="X901" s="0"/>
      <c r="Y901" s="0"/>
      <c r="Z901" s="0"/>
      <c r="AMJ901" s="0"/>
    </row>
    <row r="902" s="23" customFormat="true" ht="13.8" hidden="false" customHeight="false" outlineLevel="0" collapsed="false">
      <c r="A902" s="23" t="s">
        <v>17</v>
      </c>
      <c r="B902" s="27" t="n">
        <v>42842</v>
      </c>
      <c r="C902" s="1" t="s">
        <v>267</v>
      </c>
      <c r="D902" s="1" t="s">
        <v>267</v>
      </c>
      <c r="E902" s="1" t="s">
        <v>267</v>
      </c>
      <c r="F902" s="1" t="s">
        <v>203</v>
      </c>
      <c r="G902" s="23" t="s">
        <v>284</v>
      </c>
      <c r="H902" s="23" t="n">
        <v>1</v>
      </c>
      <c r="I902" s="23" t="n">
        <v>3</v>
      </c>
      <c r="J902" s="23" t="s">
        <v>349</v>
      </c>
      <c r="K902" s="23" t="n">
        <v>30</v>
      </c>
      <c r="L902" s="23" t="n">
        <v>50</v>
      </c>
      <c r="M902" s="23" t="n">
        <v>43</v>
      </c>
      <c r="N902" s="23" t="n">
        <v>48</v>
      </c>
      <c r="O902" s="23" t="n">
        <v>250</v>
      </c>
      <c r="P902" s="23" t="n">
        <v>200</v>
      </c>
      <c r="Q902" s="23" t="n">
        <v>250</v>
      </c>
      <c r="R902" s="55" t="n">
        <f aca="false">AVERAGE(O902:Q902)</f>
        <v>233.333333333333</v>
      </c>
      <c r="S902" s="30" t="n">
        <v>1.6215169627073</v>
      </c>
      <c r="T902" s="56" t="n">
        <v>2.08212560386473</v>
      </c>
      <c r="U902" s="1" t="s">
        <v>205</v>
      </c>
      <c r="V902" s="1" t="s">
        <v>205</v>
      </c>
      <c r="W902" s="1" t="s">
        <v>205</v>
      </c>
      <c r="X902" s="0"/>
      <c r="Y902" s="0"/>
      <c r="Z902" s="0"/>
      <c r="AMJ902" s="0"/>
    </row>
    <row r="903" s="23" customFormat="true" ht="13.8" hidden="false" customHeight="false" outlineLevel="0" collapsed="false">
      <c r="A903" s="23" t="s">
        <v>17</v>
      </c>
      <c r="B903" s="27" t="n">
        <v>42842</v>
      </c>
      <c r="C903" s="1" t="s">
        <v>267</v>
      </c>
      <c r="D903" s="1" t="s">
        <v>267</v>
      </c>
      <c r="E903" s="1" t="s">
        <v>267</v>
      </c>
      <c r="F903" s="1" t="s">
        <v>203</v>
      </c>
      <c r="G903" s="23" t="s">
        <v>284</v>
      </c>
      <c r="H903" s="23" t="n">
        <v>1</v>
      </c>
      <c r="I903" s="23" t="n">
        <v>4</v>
      </c>
      <c r="J903" s="23" t="s">
        <v>350</v>
      </c>
      <c r="K903" s="23" t="n">
        <v>50</v>
      </c>
      <c r="L903" s="23" t="n">
        <v>100</v>
      </c>
      <c r="M903" s="23" t="n">
        <v>85</v>
      </c>
      <c r="N903" s="23" t="n">
        <v>90</v>
      </c>
      <c r="O903" s="23" t="n">
        <v>250</v>
      </c>
      <c r="P903" s="23" t="n">
        <v>200</v>
      </c>
      <c r="Q903" s="23" t="n">
        <v>250</v>
      </c>
      <c r="R903" s="55" t="n">
        <f aca="false">AVERAGE(O903:Q903)</f>
        <v>233.333333333333</v>
      </c>
      <c r="S903" s="30" t="n">
        <v>1.47823890899907</v>
      </c>
      <c r="T903" s="56" t="n">
        <v>3.42995169082126</v>
      </c>
      <c r="U903" s="1" t="s">
        <v>205</v>
      </c>
      <c r="V903" s="1" t="s">
        <v>205</v>
      </c>
      <c r="W903" s="1" t="s">
        <v>205</v>
      </c>
      <c r="X903" s="0"/>
      <c r="Y903" s="0"/>
      <c r="Z903" s="0"/>
      <c r="AMJ903" s="0"/>
    </row>
    <row r="904" s="23" customFormat="true" ht="13.8" hidden="false" customHeight="false" outlineLevel="0" collapsed="false">
      <c r="A904" s="23" t="s">
        <v>17</v>
      </c>
      <c r="B904" s="27" t="n">
        <v>42842</v>
      </c>
      <c r="C904" s="1" t="s">
        <v>267</v>
      </c>
      <c r="D904" s="1" t="s">
        <v>267</v>
      </c>
      <c r="E904" s="1" t="s">
        <v>267</v>
      </c>
      <c r="F904" s="1" t="s">
        <v>203</v>
      </c>
      <c r="G904" s="23" t="s">
        <v>284</v>
      </c>
      <c r="H904" s="23" t="n">
        <v>1</v>
      </c>
      <c r="I904" s="23" t="n">
        <v>5</v>
      </c>
      <c r="J904" s="23" t="s">
        <v>351</v>
      </c>
      <c r="K904" s="23" t="n">
        <v>100</v>
      </c>
      <c r="L904" s="23" t="n">
        <v>200</v>
      </c>
      <c r="M904" s="23" t="n">
        <v>115</v>
      </c>
      <c r="N904" s="23" t="n">
        <v>120</v>
      </c>
      <c r="O904" s="23" t="n">
        <v>250</v>
      </c>
      <c r="P904" s="23" t="n">
        <v>200</v>
      </c>
      <c r="Q904" s="23" t="n">
        <v>250</v>
      </c>
      <c r="R904" s="55" t="n">
        <f aca="false">AVERAGE(O904:Q904)</f>
        <v>233.333333333333</v>
      </c>
      <c r="S904" s="30" t="n">
        <v>1.54861520329994</v>
      </c>
      <c r="T904" s="56" t="n">
        <v>3.27536231884058</v>
      </c>
      <c r="U904" s="1" t="s">
        <v>205</v>
      </c>
      <c r="V904" s="1" t="s">
        <v>205</v>
      </c>
      <c r="W904" s="1" t="s">
        <v>205</v>
      </c>
      <c r="X904" s="0"/>
      <c r="Y904" s="0"/>
      <c r="Z904" s="0"/>
      <c r="AMJ904" s="0"/>
    </row>
    <row r="905" s="23" customFormat="true" ht="13.8" hidden="false" customHeight="false" outlineLevel="0" collapsed="false">
      <c r="A905" s="23" t="s">
        <v>17</v>
      </c>
      <c r="B905" s="27" t="n">
        <v>42842</v>
      </c>
      <c r="C905" s="1" t="s">
        <v>267</v>
      </c>
      <c r="D905" s="1" t="s">
        <v>267</v>
      </c>
      <c r="E905" s="1" t="s">
        <v>267</v>
      </c>
      <c r="F905" s="1" t="s">
        <v>203</v>
      </c>
      <c r="G905" s="23" t="s">
        <v>284</v>
      </c>
      <c r="H905" s="23" t="n">
        <v>2</v>
      </c>
      <c r="I905" s="23" t="n">
        <v>1</v>
      </c>
      <c r="J905" s="23" t="s">
        <v>347</v>
      </c>
      <c r="K905" s="23" t="n">
        <v>0</v>
      </c>
      <c r="L905" s="23" t="n">
        <v>15</v>
      </c>
      <c r="M905" s="23" t="n">
        <v>10</v>
      </c>
      <c r="N905" s="23" t="n">
        <v>15</v>
      </c>
      <c r="O905" s="23" t="n">
        <v>245</v>
      </c>
      <c r="P905" s="23" t="n">
        <v>270</v>
      </c>
      <c r="Q905" s="23" t="n">
        <v>250</v>
      </c>
      <c r="R905" s="55" t="n">
        <f aca="false">AVERAGE(O905:Q905)</f>
        <v>255</v>
      </c>
      <c r="S905" s="30" t="n">
        <v>1.11288829026012</v>
      </c>
      <c r="T905" s="56" t="n">
        <v>1.07729468599034</v>
      </c>
      <c r="U905" s="1" t="s">
        <v>205</v>
      </c>
      <c r="V905" s="1" t="s">
        <v>205</v>
      </c>
      <c r="W905" s="1" t="s">
        <v>205</v>
      </c>
      <c r="X905" s="0"/>
      <c r="Y905" s="0"/>
      <c r="Z905" s="0"/>
      <c r="AMJ905" s="0"/>
    </row>
    <row r="906" s="23" customFormat="true" ht="13.8" hidden="false" customHeight="false" outlineLevel="0" collapsed="false">
      <c r="A906" s="23" t="s">
        <v>17</v>
      </c>
      <c r="B906" s="27" t="n">
        <v>42842</v>
      </c>
      <c r="C906" s="1" t="s">
        <v>267</v>
      </c>
      <c r="D906" s="1" t="s">
        <v>267</v>
      </c>
      <c r="E906" s="1" t="s">
        <v>267</v>
      </c>
      <c r="F906" s="1" t="s">
        <v>203</v>
      </c>
      <c r="G906" s="23" t="s">
        <v>284</v>
      </c>
      <c r="H906" s="23" t="n">
        <v>2</v>
      </c>
      <c r="I906" s="23" t="n">
        <v>2</v>
      </c>
      <c r="J906" s="23" t="s">
        <v>348</v>
      </c>
      <c r="K906" s="23" t="n">
        <v>15</v>
      </c>
      <c r="L906" s="23" t="n">
        <v>30</v>
      </c>
      <c r="M906" s="23" t="n">
        <v>25</v>
      </c>
      <c r="N906" s="23" t="n">
        <v>30</v>
      </c>
      <c r="O906" s="23" t="n">
        <v>245</v>
      </c>
      <c r="P906" s="23" t="n">
        <v>270</v>
      </c>
      <c r="Q906" s="23" t="n">
        <v>250</v>
      </c>
      <c r="R906" s="55" t="n">
        <f aca="false">AVERAGE(O906:Q906)</f>
        <v>255</v>
      </c>
      <c r="S906" s="30" t="n">
        <v>1.30162471588518</v>
      </c>
      <c r="T906" s="56" t="n">
        <v>1.42028985507246</v>
      </c>
      <c r="U906" s="1" t="s">
        <v>205</v>
      </c>
      <c r="V906" s="1" t="s">
        <v>205</v>
      </c>
      <c r="W906" s="1" t="s">
        <v>205</v>
      </c>
      <c r="X906" s="0"/>
      <c r="Y906" s="0"/>
      <c r="Z906" s="0"/>
      <c r="AMJ906" s="0"/>
    </row>
    <row r="907" s="23" customFormat="true" ht="13.8" hidden="false" customHeight="false" outlineLevel="0" collapsed="false">
      <c r="A907" s="23" t="s">
        <v>17</v>
      </c>
      <c r="B907" s="27" t="n">
        <v>42842</v>
      </c>
      <c r="C907" s="1" t="s">
        <v>267</v>
      </c>
      <c r="D907" s="1" t="s">
        <v>267</v>
      </c>
      <c r="E907" s="1" t="s">
        <v>267</v>
      </c>
      <c r="F907" s="1" t="s">
        <v>203</v>
      </c>
      <c r="G907" s="23" t="s">
        <v>284</v>
      </c>
      <c r="H907" s="23" t="n">
        <v>2</v>
      </c>
      <c r="I907" s="23" t="n">
        <v>3</v>
      </c>
      <c r="J907" s="23" t="s">
        <v>349</v>
      </c>
      <c r="K907" s="23" t="n">
        <v>30</v>
      </c>
      <c r="L907" s="23" t="n">
        <v>50</v>
      </c>
      <c r="M907" s="23" t="n">
        <v>44</v>
      </c>
      <c r="N907" s="23" t="n">
        <v>49</v>
      </c>
      <c r="O907" s="23" t="n">
        <v>245</v>
      </c>
      <c r="P907" s="23" t="n">
        <v>270</v>
      </c>
      <c r="Q907" s="23" t="n">
        <v>250</v>
      </c>
      <c r="R907" s="55" t="n">
        <f aca="false">AVERAGE(O907:Q907)</f>
        <v>255</v>
      </c>
      <c r="S907" s="30" t="n">
        <v>1.1724892667733</v>
      </c>
      <c r="T907" s="56" t="n">
        <v>2.08212560386473</v>
      </c>
      <c r="U907" s="1" t="s">
        <v>205</v>
      </c>
      <c r="V907" s="1" t="s">
        <v>205</v>
      </c>
      <c r="W907" s="1" t="s">
        <v>205</v>
      </c>
      <c r="X907" s="0"/>
      <c r="Y907" s="0"/>
      <c r="Z907" s="0"/>
      <c r="AMJ907" s="0"/>
    </row>
    <row r="908" s="23" customFormat="true" ht="13.8" hidden="false" customHeight="false" outlineLevel="0" collapsed="false">
      <c r="A908" s="23" t="s">
        <v>17</v>
      </c>
      <c r="B908" s="27" t="n">
        <v>42842</v>
      </c>
      <c r="C908" s="1" t="s">
        <v>267</v>
      </c>
      <c r="D908" s="1" t="s">
        <v>267</v>
      </c>
      <c r="E908" s="1" t="s">
        <v>267</v>
      </c>
      <c r="F908" s="1" t="s">
        <v>203</v>
      </c>
      <c r="G908" s="23" t="s">
        <v>284</v>
      </c>
      <c r="H908" s="23" t="n">
        <v>2</v>
      </c>
      <c r="I908" s="23" t="n">
        <v>4</v>
      </c>
      <c r="J908" s="23" t="s">
        <v>350</v>
      </c>
      <c r="K908" s="23" t="n">
        <v>50</v>
      </c>
      <c r="L908" s="23" t="n">
        <v>100</v>
      </c>
      <c r="M908" s="23" t="n">
        <v>73</v>
      </c>
      <c r="N908" s="23" t="n">
        <v>78</v>
      </c>
      <c r="O908" s="23" t="n">
        <v>245</v>
      </c>
      <c r="P908" s="23" t="n">
        <v>270</v>
      </c>
      <c r="Q908" s="23" t="n">
        <v>250</v>
      </c>
      <c r="R908" s="55" t="n">
        <f aca="false">AVERAGE(O908:Q908)</f>
        <v>255</v>
      </c>
      <c r="S908" s="30" t="n">
        <v>1.68078121053961</v>
      </c>
      <c r="T908" s="56" t="n">
        <v>3.42995169082126</v>
      </c>
      <c r="U908" s="1" t="s">
        <v>205</v>
      </c>
      <c r="V908" s="1" t="s">
        <v>205</v>
      </c>
      <c r="W908" s="1" t="s">
        <v>205</v>
      </c>
      <c r="X908" s="0"/>
      <c r="Y908" s="0"/>
      <c r="Z908" s="0"/>
      <c r="AMJ908" s="0"/>
    </row>
    <row r="909" s="23" customFormat="true" ht="13.8" hidden="false" customHeight="false" outlineLevel="0" collapsed="false">
      <c r="A909" s="23" t="s">
        <v>17</v>
      </c>
      <c r="B909" s="27" t="n">
        <v>42842</v>
      </c>
      <c r="C909" s="1" t="s">
        <v>267</v>
      </c>
      <c r="D909" s="1" t="s">
        <v>267</v>
      </c>
      <c r="E909" s="1" t="s">
        <v>267</v>
      </c>
      <c r="F909" s="1" t="s">
        <v>203</v>
      </c>
      <c r="G909" s="23" t="s">
        <v>284</v>
      </c>
      <c r="H909" s="23" t="n">
        <v>2</v>
      </c>
      <c r="I909" s="23" t="n">
        <v>5</v>
      </c>
      <c r="J909" s="23" t="s">
        <v>351</v>
      </c>
      <c r="K909" s="23" t="n">
        <v>100</v>
      </c>
      <c r="L909" s="23" t="n">
        <v>200</v>
      </c>
      <c r="M909" s="23" t="n">
        <v>109</v>
      </c>
      <c r="N909" s="23" t="n">
        <v>114</v>
      </c>
      <c r="O909" s="23" t="n">
        <v>245</v>
      </c>
      <c r="P909" s="23" t="n">
        <v>270</v>
      </c>
      <c r="Q909" s="23" t="n">
        <v>250</v>
      </c>
      <c r="R909" s="55" t="n">
        <f aca="false">AVERAGE(O909:Q909)</f>
        <v>255</v>
      </c>
      <c r="S909" s="30" t="n">
        <v>1.28445155316104</v>
      </c>
      <c r="T909" s="56" t="n">
        <v>3.27536231884058</v>
      </c>
      <c r="U909" s="1" t="s">
        <v>205</v>
      </c>
      <c r="V909" s="1" t="s">
        <v>205</v>
      </c>
      <c r="W909" s="1" t="s">
        <v>205</v>
      </c>
      <c r="X909" s="0"/>
      <c r="Y909" s="0"/>
      <c r="Z909" s="0"/>
      <c r="AMJ909" s="0"/>
    </row>
    <row r="910" s="23" customFormat="true" ht="13.8" hidden="false" customHeight="false" outlineLevel="0" collapsed="false">
      <c r="A910" s="23" t="s">
        <v>17</v>
      </c>
      <c r="B910" s="27" t="n">
        <v>42842</v>
      </c>
      <c r="C910" s="1" t="s">
        <v>267</v>
      </c>
      <c r="D910" s="1" t="s">
        <v>267</v>
      </c>
      <c r="E910" s="1" t="s">
        <v>267</v>
      </c>
      <c r="F910" s="1" t="s">
        <v>203</v>
      </c>
      <c r="G910" s="23" t="n">
        <v>4</v>
      </c>
      <c r="H910" s="23" t="n">
        <v>1</v>
      </c>
      <c r="I910" s="23" t="n">
        <v>1</v>
      </c>
      <c r="J910" s="23" t="s">
        <v>347</v>
      </c>
      <c r="K910" s="23" t="n">
        <v>0</v>
      </c>
      <c r="L910" s="23" t="n">
        <v>15</v>
      </c>
      <c r="M910" s="23" t="n">
        <v>7</v>
      </c>
      <c r="N910" s="23" t="n">
        <v>12</v>
      </c>
      <c r="O910" s="23" t="n">
        <v>250</v>
      </c>
      <c r="P910" s="23" t="n">
        <v>250</v>
      </c>
      <c r="Q910" s="23" t="n">
        <v>150</v>
      </c>
      <c r="R910" s="55" t="n">
        <f aca="false">AVERAGE(O910:Q910)</f>
        <v>216.666666666667</v>
      </c>
      <c r="S910" s="30" t="n">
        <v>0.923478407273339</v>
      </c>
      <c r="T910" s="56" t="n">
        <v>1.15458937198068</v>
      </c>
      <c r="U910" s="1" t="s">
        <v>205</v>
      </c>
      <c r="V910" s="1" t="s">
        <v>205</v>
      </c>
      <c r="W910" s="1" t="s">
        <v>205</v>
      </c>
      <c r="X910" s="0"/>
      <c r="Y910" s="0"/>
      <c r="Z910" s="0"/>
      <c r="AMJ910" s="0"/>
    </row>
    <row r="911" s="23" customFormat="true" ht="13.8" hidden="false" customHeight="false" outlineLevel="0" collapsed="false">
      <c r="A911" s="23" t="s">
        <v>17</v>
      </c>
      <c r="B911" s="27" t="n">
        <v>42842</v>
      </c>
      <c r="C911" s="1" t="s">
        <v>267</v>
      </c>
      <c r="D911" s="1" t="s">
        <v>267</v>
      </c>
      <c r="E911" s="1" t="s">
        <v>267</v>
      </c>
      <c r="F911" s="1" t="s">
        <v>203</v>
      </c>
      <c r="G911" s="23" t="n">
        <v>4</v>
      </c>
      <c r="H911" s="23" t="n">
        <v>1</v>
      </c>
      <c r="I911" s="23" t="n">
        <v>2</v>
      </c>
      <c r="J911" s="23" t="s">
        <v>348</v>
      </c>
      <c r="K911" s="23" t="n">
        <v>15</v>
      </c>
      <c r="L911" s="23" t="n">
        <v>30</v>
      </c>
      <c r="M911" s="23" t="n">
        <v>16</v>
      </c>
      <c r="N911" s="23" t="n">
        <v>21</v>
      </c>
      <c r="O911" s="23" t="n">
        <v>250</v>
      </c>
      <c r="P911" s="23" t="n">
        <v>250</v>
      </c>
      <c r="Q911" s="23" t="n">
        <v>150</v>
      </c>
      <c r="R911" s="55" t="n">
        <f aca="false">AVERAGE(O911:Q911)</f>
        <v>216.666666666667</v>
      </c>
      <c r="S911" s="30" t="n">
        <v>1.05951679434296</v>
      </c>
      <c r="T911" s="56" t="n">
        <v>0.975845410628019</v>
      </c>
      <c r="U911" s="1" t="s">
        <v>205</v>
      </c>
      <c r="V911" s="1" t="s">
        <v>205</v>
      </c>
      <c r="W911" s="1" t="s">
        <v>205</v>
      </c>
      <c r="X911" s="0"/>
      <c r="Y911" s="0"/>
      <c r="Z911" s="0"/>
      <c r="AMJ911" s="0"/>
    </row>
    <row r="912" s="23" customFormat="true" ht="13.8" hidden="false" customHeight="false" outlineLevel="0" collapsed="false">
      <c r="A912" s="23" t="s">
        <v>17</v>
      </c>
      <c r="B912" s="27" t="n">
        <v>42842</v>
      </c>
      <c r="C912" s="1" t="s">
        <v>267</v>
      </c>
      <c r="D912" s="1" t="s">
        <v>267</v>
      </c>
      <c r="E912" s="1" t="s">
        <v>267</v>
      </c>
      <c r="F912" s="1" t="s">
        <v>203</v>
      </c>
      <c r="G912" s="23" t="n">
        <v>4</v>
      </c>
      <c r="H912" s="23" t="n">
        <v>1</v>
      </c>
      <c r="I912" s="23" t="n">
        <v>3</v>
      </c>
      <c r="J912" s="23" t="s">
        <v>349</v>
      </c>
      <c r="K912" s="23" t="n">
        <v>30</v>
      </c>
      <c r="L912" s="23" t="n">
        <v>50</v>
      </c>
      <c r="M912" s="23" t="n">
        <v>45</v>
      </c>
      <c r="N912" s="23" t="n">
        <v>50</v>
      </c>
      <c r="O912" s="23" t="n">
        <v>250</v>
      </c>
      <c r="P912" s="23" t="n">
        <v>250</v>
      </c>
      <c r="Q912" s="23" t="n">
        <v>150</v>
      </c>
      <c r="R912" s="55" t="n">
        <f aca="false">AVERAGE(O912:Q912)</f>
        <v>216.666666666667</v>
      </c>
      <c r="S912" s="30" t="n">
        <v>1.13056654600556</v>
      </c>
      <c r="T912" s="56" t="n">
        <v>0.884057971014493</v>
      </c>
      <c r="U912" s="1" t="s">
        <v>205</v>
      </c>
      <c r="V912" s="1" t="s">
        <v>205</v>
      </c>
      <c r="W912" s="1" t="s">
        <v>205</v>
      </c>
      <c r="X912" s="0"/>
      <c r="Y912" s="0"/>
      <c r="Z912" s="0"/>
      <c r="AMJ912" s="0"/>
    </row>
    <row r="913" s="23" customFormat="true" ht="13.8" hidden="false" customHeight="false" outlineLevel="0" collapsed="false">
      <c r="A913" s="23" t="s">
        <v>17</v>
      </c>
      <c r="B913" s="27" t="n">
        <v>42842</v>
      </c>
      <c r="C913" s="1" t="s">
        <v>267</v>
      </c>
      <c r="D913" s="1" t="s">
        <v>267</v>
      </c>
      <c r="E913" s="1" t="s">
        <v>267</v>
      </c>
      <c r="F913" s="1" t="s">
        <v>203</v>
      </c>
      <c r="G913" s="23" t="n">
        <v>4</v>
      </c>
      <c r="H913" s="23" t="n">
        <v>1</v>
      </c>
      <c r="I913" s="23" t="n">
        <v>4</v>
      </c>
      <c r="J913" s="23" t="s">
        <v>350</v>
      </c>
      <c r="K913" s="23" t="n">
        <v>50</v>
      </c>
      <c r="L913" s="23" t="n">
        <v>100</v>
      </c>
      <c r="M913" s="23" t="n">
        <v>78</v>
      </c>
      <c r="N913" s="23" t="n">
        <v>83</v>
      </c>
      <c r="O913" s="23" t="n">
        <v>250</v>
      </c>
      <c r="P913" s="23" t="n">
        <v>250</v>
      </c>
      <c r="Q913" s="23" t="n">
        <v>150</v>
      </c>
      <c r="R913" s="55" t="n">
        <f aca="false">AVERAGE(O913:Q913)</f>
        <v>216.666666666667</v>
      </c>
      <c r="S913" s="30" t="n">
        <v>1.30229817324691</v>
      </c>
      <c r="T913" s="56" t="n">
        <v>1.42995169082126</v>
      </c>
      <c r="U913" s="1" t="s">
        <v>205</v>
      </c>
      <c r="V913" s="1" t="s">
        <v>205</v>
      </c>
      <c r="W913" s="1" t="s">
        <v>205</v>
      </c>
      <c r="X913" s="0"/>
      <c r="Y913" s="0"/>
      <c r="Z913" s="0"/>
      <c r="AMJ913" s="0"/>
    </row>
    <row r="914" s="23" customFormat="true" ht="13.8" hidden="false" customHeight="false" outlineLevel="0" collapsed="false">
      <c r="A914" s="23" t="s">
        <v>17</v>
      </c>
      <c r="B914" s="27" t="n">
        <v>42842</v>
      </c>
      <c r="C914" s="1" t="s">
        <v>267</v>
      </c>
      <c r="D914" s="1" t="s">
        <v>267</v>
      </c>
      <c r="E914" s="1" t="s">
        <v>267</v>
      </c>
      <c r="F914" s="1" t="s">
        <v>203</v>
      </c>
      <c r="G914" s="23" t="n">
        <v>4</v>
      </c>
      <c r="H914" s="23" t="n">
        <v>1</v>
      </c>
      <c r="I914" s="23" t="n">
        <v>5</v>
      </c>
      <c r="J914" s="23" t="s">
        <v>351</v>
      </c>
      <c r="K914" s="23" t="n">
        <v>100</v>
      </c>
      <c r="L914" s="23" t="n">
        <v>200</v>
      </c>
      <c r="M914" s="23" t="n">
        <v>103</v>
      </c>
      <c r="N914" s="23" t="n">
        <v>108</v>
      </c>
      <c r="O914" s="23" t="n">
        <v>250</v>
      </c>
      <c r="P914" s="23" t="n">
        <v>250</v>
      </c>
      <c r="Q914" s="23" t="n">
        <v>150</v>
      </c>
      <c r="R914" s="55" t="n">
        <f aca="false">AVERAGE(O914:Q914)</f>
        <v>216.666666666667</v>
      </c>
      <c r="S914" s="30" t="n">
        <v>1.5247074669585</v>
      </c>
      <c r="T914" s="56" t="n">
        <v>1.54106280193237</v>
      </c>
      <c r="U914" s="1" t="s">
        <v>205</v>
      </c>
      <c r="V914" s="1" t="s">
        <v>205</v>
      </c>
      <c r="W914" s="1" t="s">
        <v>205</v>
      </c>
      <c r="X914" s="0"/>
      <c r="Y914" s="0"/>
      <c r="Z914" s="0"/>
      <c r="AMJ914" s="0"/>
    </row>
    <row r="915" s="23" customFormat="true" ht="13.8" hidden="false" customHeight="false" outlineLevel="0" collapsed="false">
      <c r="A915" s="23" t="s">
        <v>17</v>
      </c>
      <c r="B915" s="27" t="n">
        <v>42842</v>
      </c>
      <c r="C915" s="1" t="s">
        <v>267</v>
      </c>
      <c r="D915" s="1" t="s">
        <v>267</v>
      </c>
      <c r="E915" s="1" t="s">
        <v>267</v>
      </c>
      <c r="F915" s="1" t="s">
        <v>203</v>
      </c>
      <c r="G915" s="23" t="n">
        <v>4</v>
      </c>
      <c r="H915" s="23" t="n">
        <v>2</v>
      </c>
      <c r="I915" s="23" t="n">
        <v>1</v>
      </c>
      <c r="J915" s="23" t="s">
        <v>347</v>
      </c>
      <c r="K915" s="23" t="n">
        <v>0</v>
      </c>
      <c r="L915" s="23" t="n">
        <v>15</v>
      </c>
      <c r="M915" s="23" t="n">
        <v>5</v>
      </c>
      <c r="N915" s="23" t="n">
        <v>10</v>
      </c>
      <c r="O915" s="23" t="n">
        <v>100</v>
      </c>
      <c r="P915" s="23" t="n">
        <v>110</v>
      </c>
      <c r="Q915" s="23" t="n">
        <v>110</v>
      </c>
      <c r="R915" s="55" t="n">
        <f aca="false">AVERAGE(O915:Q915)</f>
        <v>106.666666666667</v>
      </c>
      <c r="S915" s="30" t="n">
        <v>1.47840727333951</v>
      </c>
      <c r="T915" s="56" t="n">
        <v>1.15458937198068</v>
      </c>
      <c r="U915" s="1" t="s">
        <v>205</v>
      </c>
      <c r="V915" s="1" t="s">
        <v>205</v>
      </c>
      <c r="W915" s="1" t="s">
        <v>205</v>
      </c>
      <c r="X915" s="0"/>
      <c r="Y915" s="0"/>
      <c r="Z915" s="0"/>
      <c r="AMJ915" s="0"/>
    </row>
    <row r="916" s="23" customFormat="true" ht="13.8" hidden="false" customHeight="false" outlineLevel="0" collapsed="false">
      <c r="A916" s="23" t="s">
        <v>17</v>
      </c>
      <c r="B916" s="27" t="n">
        <v>42842</v>
      </c>
      <c r="C916" s="1" t="s">
        <v>267</v>
      </c>
      <c r="D916" s="1" t="s">
        <v>267</v>
      </c>
      <c r="E916" s="1" t="s">
        <v>267</v>
      </c>
      <c r="F916" s="1" t="s">
        <v>203</v>
      </c>
      <c r="G916" s="23" t="n">
        <v>4</v>
      </c>
      <c r="H916" s="23" t="n">
        <v>2</v>
      </c>
      <c r="I916" s="23" t="n">
        <v>2</v>
      </c>
      <c r="J916" s="23" t="s">
        <v>348</v>
      </c>
      <c r="K916" s="23" t="n">
        <v>15</v>
      </c>
      <c r="L916" s="23" t="n">
        <v>30</v>
      </c>
      <c r="M916" s="23" t="n">
        <v>25</v>
      </c>
      <c r="N916" s="23" t="n">
        <v>30</v>
      </c>
      <c r="O916" s="23" t="n">
        <v>100</v>
      </c>
      <c r="P916" s="23" t="n">
        <v>110</v>
      </c>
      <c r="Q916" s="23" t="n">
        <v>110</v>
      </c>
      <c r="R916" s="55" t="n">
        <f aca="false">AVERAGE(O916:Q916)</f>
        <v>106.666666666667</v>
      </c>
      <c r="S916" s="30" t="n">
        <v>1.48430002525465</v>
      </c>
      <c r="T916" s="56" t="n">
        <v>0.975845410628019</v>
      </c>
      <c r="U916" s="1" t="s">
        <v>205</v>
      </c>
      <c r="V916" s="1" t="s">
        <v>205</v>
      </c>
      <c r="W916" s="1" t="s">
        <v>205</v>
      </c>
      <c r="X916" s="0"/>
      <c r="Y916" s="0"/>
      <c r="Z916" s="0"/>
      <c r="AMJ916" s="0"/>
    </row>
    <row r="917" s="23" customFormat="true" ht="13.8" hidden="false" customHeight="false" outlineLevel="0" collapsed="false">
      <c r="A917" s="23" t="s">
        <v>17</v>
      </c>
      <c r="B917" s="27" t="n">
        <v>42842</v>
      </c>
      <c r="C917" s="1" t="s">
        <v>267</v>
      </c>
      <c r="D917" s="1" t="s">
        <v>267</v>
      </c>
      <c r="E917" s="1" t="s">
        <v>267</v>
      </c>
      <c r="F917" s="1" t="s">
        <v>203</v>
      </c>
      <c r="G917" s="23" t="n">
        <v>4</v>
      </c>
      <c r="H917" s="23" t="n">
        <v>2</v>
      </c>
      <c r="I917" s="23" t="n">
        <v>3</v>
      </c>
      <c r="J917" s="23" t="s">
        <v>349</v>
      </c>
      <c r="K917" s="23" t="n">
        <v>30</v>
      </c>
      <c r="L917" s="23" t="n">
        <v>50</v>
      </c>
      <c r="M917" s="23" t="n">
        <v>41</v>
      </c>
      <c r="N917" s="23" t="n">
        <v>46</v>
      </c>
      <c r="O917" s="23" t="n">
        <v>100</v>
      </c>
      <c r="P917" s="23" t="n">
        <v>110</v>
      </c>
      <c r="Q917" s="23" t="n">
        <v>110</v>
      </c>
      <c r="R917" s="55" t="n">
        <f aca="false">AVERAGE(O917:Q917)</f>
        <v>106.666666666667</v>
      </c>
      <c r="S917" s="30" t="n">
        <v>1.53918680023571</v>
      </c>
      <c r="T917" s="56" t="n">
        <v>0.884057971014493</v>
      </c>
      <c r="U917" s="1" t="s">
        <v>205</v>
      </c>
      <c r="V917" s="1" t="s">
        <v>205</v>
      </c>
      <c r="W917" s="1" t="s">
        <v>205</v>
      </c>
      <c r="X917" s="0"/>
      <c r="Y917" s="0"/>
      <c r="Z917" s="0"/>
      <c r="AMJ917" s="0"/>
    </row>
    <row r="918" s="23" customFormat="true" ht="13.8" hidden="false" customHeight="false" outlineLevel="0" collapsed="false">
      <c r="A918" s="23" t="s">
        <v>17</v>
      </c>
      <c r="B918" s="27" t="n">
        <v>42842</v>
      </c>
      <c r="C918" s="1" t="s">
        <v>267</v>
      </c>
      <c r="D918" s="1" t="s">
        <v>267</v>
      </c>
      <c r="E918" s="1" t="s">
        <v>267</v>
      </c>
      <c r="F918" s="1" t="s">
        <v>203</v>
      </c>
      <c r="G918" s="23" t="n">
        <v>4</v>
      </c>
      <c r="H918" s="23" t="n">
        <v>2</v>
      </c>
      <c r="I918" s="23" t="n">
        <v>4</v>
      </c>
      <c r="J918" s="23" t="s">
        <v>350</v>
      </c>
      <c r="K918" s="23" t="n">
        <v>50</v>
      </c>
      <c r="L918" s="23" t="n">
        <v>100</v>
      </c>
      <c r="M918" s="23" t="n">
        <v>72</v>
      </c>
      <c r="N918" s="23" t="n">
        <v>75</v>
      </c>
      <c r="O918" s="23" t="n">
        <v>100</v>
      </c>
      <c r="P918" s="23" t="n">
        <v>110</v>
      </c>
      <c r="Q918" s="23" t="n">
        <v>110</v>
      </c>
      <c r="R918" s="55" t="n">
        <f aca="false">AVERAGE(O918:Q918)</f>
        <v>106.666666666667</v>
      </c>
      <c r="S918" s="30" t="n">
        <v>1.54356427308696</v>
      </c>
      <c r="T918" s="56" t="n">
        <v>1.42995169082126</v>
      </c>
      <c r="U918" s="1" t="s">
        <v>205</v>
      </c>
      <c r="V918" s="1" t="s">
        <v>205</v>
      </c>
      <c r="W918" s="1" t="s">
        <v>205</v>
      </c>
      <c r="X918" s="0"/>
      <c r="Y918" s="0"/>
      <c r="Z918" s="0"/>
      <c r="AMJ918" s="0"/>
    </row>
    <row r="919" s="23" customFormat="true" ht="13.8" hidden="false" customHeight="false" outlineLevel="0" collapsed="false">
      <c r="A919" s="23" t="s">
        <v>17</v>
      </c>
      <c r="B919" s="27" t="n">
        <v>42842</v>
      </c>
      <c r="C919" s="1" t="s">
        <v>267</v>
      </c>
      <c r="D919" s="1" t="s">
        <v>267</v>
      </c>
      <c r="E919" s="1" t="s">
        <v>267</v>
      </c>
      <c r="F919" s="1" t="s">
        <v>203</v>
      </c>
      <c r="G919" s="23" t="n">
        <v>4</v>
      </c>
      <c r="H919" s="23" t="n">
        <v>3</v>
      </c>
      <c r="I919" s="23" t="n">
        <v>1</v>
      </c>
      <c r="J919" s="23" t="s">
        <v>347</v>
      </c>
      <c r="K919" s="23" t="n">
        <v>0</v>
      </c>
      <c r="L919" s="23" t="n">
        <v>15</v>
      </c>
      <c r="M919" s="23" t="n">
        <v>9</v>
      </c>
      <c r="N919" s="23" t="n">
        <v>14</v>
      </c>
      <c r="O919" s="23" t="n">
        <v>100</v>
      </c>
      <c r="P919" s="23" t="n">
        <v>100</v>
      </c>
      <c r="Q919" s="23" t="n">
        <v>100</v>
      </c>
      <c r="R919" s="55" t="n">
        <f aca="false">AVERAGE(O919:Q919)</f>
        <v>100</v>
      </c>
      <c r="S919" s="30" t="n">
        <v>1.59491539691893</v>
      </c>
      <c r="T919" s="56" t="n">
        <v>1.54106280193237</v>
      </c>
      <c r="U919" s="1" t="s">
        <v>205</v>
      </c>
      <c r="V919" s="1" t="s">
        <v>205</v>
      </c>
      <c r="W919" s="1" t="s">
        <v>205</v>
      </c>
      <c r="X919" s="0"/>
      <c r="Y919" s="0"/>
      <c r="Z919" s="0"/>
      <c r="AMJ919" s="0"/>
    </row>
    <row r="920" s="23" customFormat="true" ht="13.8" hidden="false" customHeight="false" outlineLevel="0" collapsed="false">
      <c r="A920" s="23" t="s">
        <v>17</v>
      </c>
      <c r="B920" s="27" t="n">
        <v>42842</v>
      </c>
      <c r="C920" s="1" t="s">
        <v>267</v>
      </c>
      <c r="D920" s="1" t="s">
        <v>267</v>
      </c>
      <c r="E920" s="1" t="s">
        <v>267</v>
      </c>
      <c r="F920" s="1" t="s">
        <v>203</v>
      </c>
      <c r="G920" s="23" t="n">
        <v>4</v>
      </c>
      <c r="H920" s="23" t="n">
        <v>3</v>
      </c>
      <c r="I920" s="23" t="n">
        <v>2</v>
      </c>
      <c r="J920" s="23" t="s">
        <v>348</v>
      </c>
      <c r="K920" s="23" t="n">
        <v>15</v>
      </c>
      <c r="L920" s="23" t="n">
        <v>30</v>
      </c>
      <c r="M920" s="23" t="n">
        <v>22</v>
      </c>
      <c r="N920" s="23" t="n">
        <v>27</v>
      </c>
      <c r="O920" s="23" t="n">
        <v>100</v>
      </c>
      <c r="P920" s="23" t="n">
        <v>100</v>
      </c>
      <c r="Q920" s="23" t="n">
        <v>100</v>
      </c>
      <c r="R920" s="55" t="n">
        <f aca="false">AVERAGE(O920:Q920)</f>
        <v>100</v>
      </c>
      <c r="S920" s="30" t="n">
        <v>1.53952352891658</v>
      </c>
      <c r="T920" s="56" t="n">
        <v>1.15458937198068</v>
      </c>
      <c r="U920" s="1" t="s">
        <v>205</v>
      </c>
      <c r="V920" s="1" t="s">
        <v>205</v>
      </c>
      <c r="W920" s="1" t="s">
        <v>205</v>
      </c>
      <c r="X920" s="0"/>
      <c r="Y920" s="0"/>
      <c r="Z920" s="0"/>
      <c r="AMJ920" s="0"/>
    </row>
    <row r="921" s="23" customFormat="true" ht="13.8" hidden="false" customHeight="false" outlineLevel="0" collapsed="false">
      <c r="A921" s="23" t="s">
        <v>17</v>
      </c>
      <c r="B921" s="27" t="n">
        <v>42842</v>
      </c>
      <c r="C921" s="1" t="s">
        <v>267</v>
      </c>
      <c r="D921" s="1" t="s">
        <v>267</v>
      </c>
      <c r="E921" s="1" t="s">
        <v>267</v>
      </c>
      <c r="F921" s="1" t="s">
        <v>203</v>
      </c>
      <c r="G921" s="23" t="n">
        <v>4</v>
      </c>
      <c r="H921" s="23" t="n">
        <v>3</v>
      </c>
      <c r="I921" s="23" t="n">
        <v>3</v>
      </c>
      <c r="J921" s="23" t="s">
        <v>349</v>
      </c>
      <c r="K921" s="23" t="n">
        <v>30</v>
      </c>
      <c r="L921" s="23" t="n">
        <v>50</v>
      </c>
      <c r="M921" s="23" t="n">
        <v>37</v>
      </c>
      <c r="N921" s="23" t="n">
        <v>42</v>
      </c>
      <c r="O921" s="23" t="n">
        <v>100</v>
      </c>
      <c r="P921" s="23" t="n">
        <v>100</v>
      </c>
      <c r="Q921" s="23" t="n">
        <v>100</v>
      </c>
      <c r="R921" s="55" t="n">
        <f aca="false">AVERAGE(O921:Q921)</f>
        <v>100</v>
      </c>
      <c r="S921" s="30" t="n">
        <v>1.87204310127115</v>
      </c>
      <c r="T921" s="56" t="n">
        <v>0.975845410628019</v>
      </c>
      <c r="U921" s="1" t="s">
        <v>205</v>
      </c>
      <c r="V921" s="1" t="s">
        <v>205</v>
      </c>
      <c r="W921" s="1" t="s">
        <v>205</v>
      </c>
      <c r="X921" s="0"/>
      <c r="Y921" s="0"/>
      <c r="Z921" s="0"/>
      <c r="AMJ921" s="0"/>
    </row>
    <row r="922" s="23" customFormat="true" ht="13.8" hidden="false" customHeight="false" outlineLevel="0" collapsed="false">
      <c r="A922" s="23" t="s">
        <v>17</v>
      </c>
      <c r="B922" s="27" t="n">
        <v>42842</v>
      </c>
      <c r="C922" s="1" t="s">
        <v>267</v>
      </c>
      <c r="D922" s="1" t="s">
        <v>267</v>
      </c>
      <c r="E922" s="1" t="s">
        <v>267</v>
      </c>
      <c r="F922" s="1" t="s">
        <v>203</v>
      </c>
      <c r="G922" s="23" t="n">
        <v>4</v>
      </c>
      <c r="H922" s="23" t="n">
        <v>3</v>
      </c>
      <c r="I922" s="23" t="n">
        <v>4</v>
      </c>
      <c r="J922" s="23" t="s">
        <v>350</v>
      </c>
      <c r="K922" s="23" t="n">
        <v>50</v>
      </c>
      <c r="L922" s="23" t="n">
        <v>100</v>
      </c>
      <c r="M922" s="23" t="n">
        <v>64</v>
      </c>
      <c r="N922" s="23" t="n">
        <v>69</v>
      </c>
      <c r="O922" s="23" t="n">
        <v>100</v>
      </c>
      <c r="P922" s="23" t="n">
        <v>100</v>
      </c>
      <c r="Q922" s="23" t="n">
        <v>100</v>
      </c>
      <c r="R922" s="55" t="n">
        <f aca="false">AVERAGE(O922:Q922)</f>
        <v>100</v>
      </c>
      <c r="S922" s="30" t="n">
        <v>1.87675730280327</v>
      </c>
      <c r="T922" s="56" t="n">
        <v>0.884057971014493</v>
      </c>
      <c r="U922" s="1" t="s">
        <v>205</v>
      </c>
      <c r="V922" s="1" t="s">
        <v>205</v>
      </c>
      <c r="W922" s="1" t="s">
        <v>205</v>
      </c>
      <c r="X922" s="0"/>
      <c r="Y922" s="0"/>
      <c r="Z922" s="0"/>
      <c r="AMJ922" s="0"/>
    </row>
    <row r="923" s="23" customFormat="true" ht="13.8" hidden="false" customHeight="false" outlineLevel="0" collapsed="false">
      <c r="A923" s="23" t="s">
        <v>17</v>
      </c>
      <c r="B923" s="27" t="n">
        <v>42842</v>
      </c>
      <c r="C923" s="1" t="s">
        <v>267</v>
      </c>
      <c r="D923" s="1" t="s">
        <v>267</v>
      </c>
      <c r="E923" s="1" t="s">
        <v>267</v>
      </c>
      <c r="F923" s="1" t="s">
        <v>203</v>
      </c>
      <c r="G923" s="23" t="n">
        <v>4</v>
      </c>
      <c r="H923" s="23" t="n">
        <v>3</v>
      </c>
      <c r="I923" s="23" t="n">
        <v>5</v>
      </c>
      <c r="J923" s="23" t="s">
        <v>351</v>
      </c>
      <c r="K923" s="23" t="n">
        <v>100</v>
      </c>
      <c r="L923" s="23" t="n">
        <v>200</v>
      </c>
      <c r="M923" s="23" t="n">
        <v>102</v>
      </c>
      <c r="N923" s="23" t="n">
        <v>107</v>
      </c>
      <c r="O923" s="23" t="n">
        <v>100</v>
      </c>
      <c r="P923" s="23" t="n">
        <v>100</v>
      </c>
      <c r="Q923" s="23" t="n">
        <v>100</v>
      </c>
      <c r="R923" s="55" t="n">
        <f aca="false">AVERAGE(O923:Q923)</f>
        <v>100</v>
      </c>
      <c r="S923" s="30" t="n">
        <v>1.94679686842327</v>
      </c>
      <c r="T923" s="56" t="n">
        <v>1.42995169082126</v>
      </c>
      <c r="U923" s="1" t="s">
        <v>205</v>
      </c>
      <c r="V923" s="1" t="s">
        <v>205</v>
      </c>
      <c r="W923" s="1" t="s">
        <v>205</v>
      </c>
      <c r="X923" s="0"/>
      <c r="Y923" s="0"/>
      <c r="Z923" s="0"/>
      <c r="AMJ923" s="0"/>
    </row>
    <row r="924" s="23" customFormat="true" ht="13.8" hidden="false" customHeight="false" outlineLevel="0" collapsed="false">
      <c r="A924" s="23" t="s">
        <v>17</v>
      </c>
      <c r="B924" s="27" t="n">
        <v>42842</v>
      </c>
      <c r="C924" s="1" t="s">
        <v>267</v>
      </c>
      <c r="D924" s="1" t="s">
        <v>267</v>
      </c>
      <c r="E924" s="1" t="s">
        <v>267</v>
      </c>
      <c r="F924" s="1" t="s">
        <v>203</v>
      </c>
      <c r="G924" s="23" t="n">
        <v>4</v>
      </c>
      <c r="H924" s="23" t="n">
        <v>4</v>
      </c>
      <c r="I924" s="23" t="n">
        <v>1</v>
      </c>
      <c r="J924" s="23" t="s">
        <v>347</v>
      </c>
      <c r="K924" s="23" t="n">
        <v>0</v>
      </c>
      <c r="L924" s="23" t="n">
        <v>15</v>
      </c>
      <c r="M924" s="23" t="n">
        <v>9</v>
      </c>
      <c r="N924" s="23" t="n">
        <v>14</v>
      </c>
      <c r="O924" s="23" t="n">
        <v>100</v>
      </c>
      <c r="P924" s="23" t="n">
        <v>100</v>
      </c>
      <c r="Q924" s="23" t="n">
        <v>110</v>
      </c>
      <c r="R924" s="55" t="n">
        <f aca="false">AVERAGE(O924:Q924)</f>
        <v>103.333333333333</v>
      </c>
      <c r="S924" s="30" t="n">
        <v>0.999747453489351</v>
      </c>
      <c r="T924" s="56" t="n">
        <v>1.54106280193237</v>
      </c>
      <c r="U924" s="1" t="s">
        <v>205</v>
      </c>
      <c r="V924" s="1" t="s">
        <v>205</v>
      </c>
      <c r="W924" s="1" t="s">
        <v>205</v>
      </c>
      <c r="X924" s="0"/>
      <c r="Y924" s="0"/>
      <c r="Z924" s="0"/>
      <c r="AMJ924" s="0"/>
    </row>
    <row r="925" s="23" customFormat="true" ht="13.8" hidden="false" customHeight="false" outlineLevel="0" collapsed="false">
      <c r="A925" s="23" t="s">
        <v>17</v>
      </c>
      <c r="B925" s="27" t="n">
        <v>42842</v>
      </c>
      <c r="C925" s="1" t="s">
        <v>267</v>
      </c>
      <c r="D925" s="1" t="s">
        <v>267</v>
      </c>
      <c r="E925" s="1" t="s">
        <v>267</v>
      </c>
      <c r="F925" s="1" t="s">
        <v>203</v>
      </c>
      <c r="G925" s="23" t="n">
        <v>4</v>
      </c>
      <c r="H925" s="23" t="n">
        <v>4</v>
      </c>
      <c r="I925" s="23" t="n">
        <v>2</v>
      </c>
      <c r="J925" s="23" t="s">
        <v>348</v>
      </c>
      <c r="K925" s="23" t="n">
        <v>15</v>
      </c>
      <c r="L925" s="23" t="n">
        <v>30</v>
      </c>
      <c r="M925" s="23" t="n">
        <v>23</v>
      </c>
      <c r="N925" s="23" t="n">
        <v>28</v>
      </c>
      <c r="O925" s="23" t="n">
        <v>100</v>
      </c>
      <c r="P925" s="23" t="n">
        <v>100</v>
      </c>
      <c r="Q925" s="23" t="n">
        <v>110</v>
      </c>
      <c r="R925" s="55" t="n">
        <f aca="false">AVERAGE(O925:Q925)</f>
        <v>103.333333333333</v>
      </c>
      <c r="S925" s="30" t="n">
        <v>1.33714959171647</v>
      </c>
      <c r="T925" s="56" t="n">
        <v>1.15458937198068</v>
      </c>
      <c r="U925" s="1" t="s">
        <v>205</v>
      </c>
      <c r="V925" s="1" t="s">
        <v>205</v>
      </c>
      <c r="W925" s="1" t="s">
        <v>205</v>
      </c>
      <c r="X925" s="0"/>
      <c r="Y925" s="0"/>
      <c r="Z925" s="0"/>
      <c r="AMJ925" s="0"/>
    </row>
    <row r="926" s="23" customFormat="true" ht="13.8" hidden="false" customHeight="false" outlineLevel="0" collapsed="false">
      <c r="A926" s="23" t="s">
        <v>17</v>
      </c>
      <c r="B926" s="27" t="n">
        <v>42842</v>
      </c>
      <c r="C926" s="1" t="s">
        <v>267</v>
      </c>
      <c r="D926" s="1" t="s">
        <v>267</v>
      </c>
      <c r="E926" s="1" t="s">
        <v>267</v>
      </c>
      <c r="F926" s="1" t="s">
        <v>203</v>
      </c>
      <c r="G926" s="23" t="n">
        <v>4</v>
      </c>
      <c r="H926" s="23" t="n">
        <v>4</v>
      </c>
      <c r="I926" s="23" t="n">
        <v>3</v>
      </c>
      <c r="J926" s="23" t="s">
        <v>349</v>
      </c>
      <c r="K926" s="23" t="n">
        <v>30</v>
      </c>
      <c r="L926" s="23" t="n">
        <v>50</v>
      </c>
      <c r="M926" s="23" t="n">
        <v>43</v>
      </c>
      <c r="N926" s="23" t="n">
        <v>48</v>
      </c>
      <c r="O926" s="23" t="n">
        <v>100</v>
      </c>
      <c r="P926" s="23" t="n">
        <v>100</v>
      </c>
      <c r="Q926" s="23" t="n">
        <v>110</v>
      </c>
      <c r="R926" s="55" t="n">
        <f aca="false">AVERAGE(O926:Q926)</f>
        <v>103.333333333333</v>
      </c>
      <c r="S926" s="30" t="n">
        <v>1.10783736004714</v>
      </c>
      <c r="T926" s="56" t="n">
        <v>0.975845410628019</v>
      </c>
      <c r="U926" s="1" t="s">
        <v>205</v>
      </c>
      <c r="V926" s="1" t="s">
        <v>205</v>
      </c>
      <c r="W926" s="1" t="s">
        <v>205</v>
      </c>
      <c r="X926" s="0"/>
      <c r="Y926" s="0"/>
      <c r="Z926" s="0"/>
      <c r="AMJ926" s="0"/>
    </row>
    <row r="927" s="23" customFormat="true" ht="13.8" hidden="false" customHeight="false" outlineLevel="0" collapsed="false">
      <c r="A927" s="23" t="s">
        <v>17</v>
      </c>
      <c r="B927" s="27" t="n">
        <v>42842</v>
      </c>
      <c r="C927" s="1" t="s">
        <v>267</v>
      </c>
      <c r="D927" s="1" t="s">
        <v>267</v>
      </c>
      <c r="E927" s="1" t="s">
        <v>267</v>
      </c>
      <c r="F927" s="1" t="s">
        <v>203</v>
      </c>
      <c r="G927" s="23" t="n">
        <v>4</v>
      </c>
      <c r="H927" s="23" t="n">
        <v>4</v>
      </c>
      <c r="I927" s="23" t="n">
        <v>4</v>
      </c>
      <c r="J927" s="23" t="s">
        <v>350</v>
      </c>
      <c r="K927" s="23" t="n">
        <v>50</v>
      </c>
      <c r="L927" s="23" t="n">
        <v>100</v>
      </c>
      <c r="M927" s="23" t="n">
        <v>73</v>
      </c>
      <c r="N927" s="23" t="n">
        <v>78</v>
      </c>
      <c r="O927" s="23" t="n">
        <v>100</v>
      </c>
      <c r="P927" s="23" t="n">
        <v>100</v>
      </c>
      <c r="Q927" s="23" t="n">
        <v>110</v>
      </c>
      <c r="R927" s="55" t="n">
        <f aca="false">AVERAGE(O927:Q927)</f>
        <v>103.333333333333</v>
      </c>
      <c r="S927" s="30" t="n">
        <v>1.44321912618907</v>
      </c>
      <c r="T927" s="56" t="n">
        <v>0.884057971014493</v>
      </c>
      <c r="U927" s="1" t="s">
        <v>205</v>
      </c>
      <c r="V927" s="1" t="s">
        <v>205</v>
      </c>
      <c r="W927" s="1" t="s">
        <v>205</v>
      </c>
      <c r="X927" s="0"/>
      <c r="Y927" s="0"/>
      <c r="Z927" s="0"/>
      <c r="AMJ927" s="0"/>
    </row>
    <row r="928" s="23" customFormat="true" ht="13.8" hidden="false" customHeight="false" outlineLevel="0" collapsed="false">
      <c r="A928" s="23" t="s">
        <v>17</v>
      </c>
      <c r="B928" s="27" t="n">
        <v>42842</v>
      </c>
      <c r="C928" s="1" t="s">
        <v>267</v>
      </c>
      <c r="D928" s="1" t="s">
        <v>267</v>
      </c>
      <c r="E928" s="1" t="s">
        <v>267</v>
      </c>
      <c r="F928" s="1" t="s">
        <v>203</v>
      </c>
      <c r="G928" s="23" t="n">
        <v>4</v>
      </c>
      <c r="H928" s="23" t="n">
        <v>4</v>
      </c>
      <c r="I928" s="23" t="n">
        <v>5</v>
      </c>
      <c r="J928" s="23" t="s">
        <v>351</v>
      </c>
      <c r="K928" s="23" t="n">
        <v>100</v>
      </c>
      <c r="L928" s="23" t="n">
        <v>200</v>
      </c>
      <c r="M928" s="23" t="n">
        <v>110</v>
      </c>
      <c r="N928" s="23" t="n">
        <v>115</v>
      </c>
      <c r="O928" s="23" t="n">
        <v>100</v>
      </c>
      <c r="P928" s="23" t="n">
        <v>100</v>
      </c>
      <c r="Q928" s="23" t="n">
        <v>110</v>
      </c>
      <c r="R928" s="55" t="n">
        <f aca="false">AVERAGE(O928:Q928)</f>
        <v>103.333333333333</v>
      </c>
      <c r="S928" s="30" t="n">
        <v>1.59659904032326</v>
      </c>
      <c r="T928" s="56" t="n">
        <v>1.42995169082126</v>
      </c>
      <c r="U928" s="1" t="s">
        <v>205</v>
      </c>
      <c r="V928" s="1" t="s">
        <v>205</v>
      </c>
      <c r="W928" s="1" t="s">
        <v>205</v>
      </c>
      <c r="X928" s="0"/>
      <c r="Y928" s="0"/>
      <c r="Z928" s="0"/>
      <c r="AMJ928" s="0"/>
    </row>
    <row r="929" s="23" customFormat="true" ht="13.8" hidden="false" customHeight="false" outlineLevel="0" collapsed="false">
      <c r="A929" s="23" t="s">
        <v>17</v>
      </c>
      <c r="B929" s="27" t="n">
        <v>42842</v>
      </c>
      <c r="C929" s="1" t="s">
        <v>267</v>
      </c>
      <c r="D929" s="1" t="s">
        <v>267</v>
      </c>
      <c r="E929" s="1" t="s">
        <v>267</v>
      </c>
      <c r="F929" s="1" t="s">
        <v>203</v>
      </c>
      <c r="G929" s="23" t="n">
        <v>4</v>
      </c>
      <c r="H929" s="23" t="n">
        <v>5</v>
      </c>
      <c r="I929" s="23" t="n">
        <v>1</v>
      </c>
      <c r="J929" s="23" t="s">
        <v>347</v>
      </c>
      <c r="K929" s="23" t="n">
        <v>0</v>
      </c>
      <c r="L929" s="23" t="n">
        <v>15</v>
      </c>
      <c r="M929" s="23" t="n">
        <v>7</v>
      </c>
      <c r="N929" s="23" t="n">
        <v>12</v>
      </c>
      <c r="O929" s="23" t="n">
        <v>100</v>
      </c>
      <c r="P929" s="23" t="n">
        <v>100</v>
      </c>
      <c r="Q929" s="23" t="n">
        <v>110</v>
      </c>
      <c r="R929" s="55" t="n">
        <f aca="false">AVERAGE(O929:Q929)</f>
        <v>103.333333333333</v>
      </c>
      <c r="S929" s="30" t="n">
        <v>1.70199511743413</v>
      </c>
      <c r="T929" s="56" t="n">
        <v>1.54106280193237</v>
      </c>
      <c r="U929" s="1" t="s">
        <v>205</v>
      </c>
      <c r="V929" s="1" t="s">
        <v>205</v>
      </c>
      <c r="W929" s="1" t="s">
        <v>205</v>
      </c>
      <c r="X929" s="0"/>
      <c r="Y929" s="0"/>
      <c r="Z929" s="0"/>
      <c r="AMJ929" s="0"/>
    </row>
    <row r="930" s="23" customFormat="true" ht="13.8" hidden="false" customHeight="false" outlineLevel="0" collapsed="false">
      <c r="A930" s="23" t="s">
        <v>17</v>
      </c>
      <c r="B930" s="27" t="n">
        <v>42842</v>
      </c>
      <c r="C930" s="1" t="s">
        <v>267</v>
      </c>
      <c r="D930" s="1" t="s">
        <v>267</v>
      </c>
      <c r="E930" s="1" t="s">
        <v>267</v>
      </c>
      <c r="F930" s="1" t="s">
        <v>203</v>
      </c>
      <c r="G930" s="23" t="n">
        <v>4</v>
      </c>
      <c r="H930" s="23" t="n">
        <v>5</v>
      </c>
      <c r="I930" s="23" t="n">
        <v>2</v>
      </c>
      <c r="J930" s="23" t="s">
        <v>348</v>
      </c>
      <c r="K930" s="23" t="n">
        <v>15</v>
      </c>
      <c r="L930" s="23" t="n">
        <v>30</v>
      </c>
      <c r="M930" s="23" t="n">
        <v>24</v>
      </c>
      <c r="N930" s="23" t="n">
        <v>29</v>
      </c>
      <c r="O930" s="23" t="n">
        <v>100</v>
      </c>
      <c r="P930" s="23" t="n">
        <v>100</v>
      </c>
      <c r="Q930" s="23" t="n">
        <v>110</v>
      </c>
      <c r="R930" s="55" t="n">
        <f aca="false">AVERAGE(O930:Q930)</f>
        <v>103.333333333333</v>
      </c>
      <c r="S930" s="30" t="n">
        <v>1.28781883996969</v>
      </c>
      <c r="T930" s="56" t="n">
        <v>1.15458937198068</v>
      </c>
      <c r="U930" s="1" t="s">
        <v>205</v>
      </c>
      <c r="V930" s="1" t="s">
        <v>205</v>
      </c>
      <c r="W930" s="1" t="s">
        <v>205</v>
      </c>
      <c r="X930" s="0"/>
      <c r="Y930" s="0"/>
      <c r="Z930" s="0"/>
      <c r="AMJ930" s="0"/>
    </row>
    <row r="931" s="23" customFormat="true" ht="13.8" hidden="false" customHeight="false" outlineLevel="0" collapsed="false">
      <c r="A931" s="23" t="s">
        <v>17</v>
      </c>
      <c r="B931" s="27" t="n">
        <v>42842</v>
      </c>
      <c r="C931" s="1" t="s">
        <v>267</v>
      </c>
      <c r="D931" s="1" t="s">
        <v>267</v>
      </c>
      <c r="E931" s="1" t="s">
        <v>267</v>
      </c>
      <c r="F931" s="1" t="s">
        <v>203</v>
      </c>
      <c r="G931" s="23" t="n">
        <v>4</v>
      </c>
      <c r="H931" s="23" t="n">
        <v>5</v>
      </c>
      <c r="I931" s="23" t="n">
        <v>3</v>
      </c>
      <c r="J931" s="23" t="s">
        <v>349</v>
      </c>
      <c r="K931" s="23" t="n">
        <v>30</v>
      </c>
      <c r="L931" s="23" t="n">
        <v>50</v>
      </c>
      <c r="M931" s="23" t="n">
        <v>42</v>
      </c>
      <c r="N931" s="23" t="n">
        <v>47</v>
      </c>
      <c r="O931" s="23" t="n">
        <v>100</v>
      </c>
      <c r="P931" s="23" t="n">
        <v>100</v>
      </c>
      <c r="Q931" s="23" t="n">
        <v>110</v>
      </c>
      <c r="R931" s="55" t="n">
        <f aca="false">AVERAGE(O931:Q931)</f>
        <v>103.333333333333</v>
      </c>
      <c r="S931" s="30" t="n">
        <v>1.35482784746191</v>
      </c>
      <c r="T931" s="56" t="n">
        <v>0.975845410628019</v>
      </c>
      <c r="U931" s="1" t="s">
        <v>205</v>
      </c>
      <c r="V931" s="1" t="s">
        <v>205</v>
      </c>
      <c r="W931" s="1" t="s">
        <v>205</v>
      </c>
      <c r="X931" s="0"/>
      <c r="Y931" s="0"/>
      <c r="Z931" s="0"/>
      <c r="AMJ931" s="0"/>
    </row>
    <row r="932" s="23" customFormat="true" ht="13.8" hidden="false" customHeight="false" outlineLevel="0" collapsed="false">
      <c r="A932" s="23" t="s">
        <v>17</v>
      </c>
      <c r="B932" s="27" t="n">
        <v>42842</v>
      </c>
      <c r="C932" s="1" t="s">
        <v>267</v>
      </c>
      <c r="D932" s="1" t="s">
        <v>267</v>
      </c>
      <c r="E932" s="1" t="s">
        <v>267</v>
      </c>
      <c r="F932" s="1" t="s">
        <v>203</v>
      </c>
      <c r="G932" s="23" t="n">
        <v>4</v>
      </c>
      <c r="H932" s="23" t="n">
        <v>5</v>
      </c>
      <c r="I932" s="23" t="n">
        <v>4</v>
      </c>
      <c r="J932" s="23" t="s">
        <v>350</v>
      </c>
      <c r="K932" s="23" t="n">
        <v>50</v>
      </c>
      <c r="L932" s="23" t="n">
        <v>100</v>
      </c>
      <c r="M932" s="23" t="n">
        <v>73</v>
      </c>
      <c r="N932" s="23" t="n">
        <v>78</v>
      </c>
      <c r="O932" s="23" t="n">
        <v>100</v>
      </c>
      <c r="P932" s="23" t="n">
        <v>100</v>
      </c>
      <c r="Q932" s="23" t="n">
        <v>110</v>
      </c>
      <c r="R932" s="55" t="n">
        <f aca="false">AVERAGE(O932:Q932)</f>
        <v>103.333333333333</v>
      </c>
      <c r="S932" s="30" t="n">
        <v>1.01422678676656</v>
      </c>
      <c r="T932" s="56" t="n">
        <v>0.884057971014493</v>
      </c>
      <c r="U932" s="1" t="s">
        <v>205</v>
      </c>
      <c r="V932" s="1" t="s">
        <v>205</v>
      </c>
      <c r="W932" s="1" t="s">
        <v>205</v>
      </c>
      <c r="X932" s="0"/>
      <c r="Y932" s="0"/>
      <c r="Z932" s="0"/>
      <c r="AMJ932" s="0"/>
    </row>
    <row r="933" s="23" customFormat="true" ht="13.8" hidden="false" customHeight="false" outlineLevel="0" collapsed="false">
      <c r="A933" s="23" t="s">
        <v>17</v>
      </c>
      <c r="B933" s="27" t="n">
        <v>42842</v>
      </c>
      <c r="C933" s="1" t="s">
        <v>267</v>
      </c>
      <c r="D933" s="1" t="s">
        <v>267</v>
      </c>
      <c r="E933" s="1" t="s">
        <v>267</v>
      </c>
      <c r="F933" s="1" t="s">
        <v>203</v>
      </c>
      <c r="G933" s="23" t="n">
        <v>4</v>
      </c>
      <c r="H933" s="23" t="n">
        <v>5</v>
      </c>
      <c r="I933" s="23" t="n">
        <v>5</v>
      </c>
      <c r="J933" s="23" t="s">
        <v>351</v>
      </c>
      <c r="K933" s="23" t="n">
        <v>100</v>
      </c>
      <c r="L933" s="23" t="n">
        <v>200</v>
      </c>
      <c r="M933" s="23" t="n">
        <v>103</v>
      </c>
      <c r="N933" s="23" t="n">
        <v>108</v>
      </c>
      <c r="O933" s="23" t="n">
        <v>100</v>
      </c>
      <c r="P933" s="23" t="n">
        <v>100</v>
      </c>
      <c r="Q933" s="23" t="n">
        <v>110</v>
      </c>
      <c r="R933" s="55" t="n">
        <f aca="false">AVERAGE(O933:Q933)</f>
        <v>103.333333333333</v>
      </c>
      <c r="S933" s="30" t="n">
        <v>1.22611330920111</v>
      </c>
      <c r="T933" s="56" t="n">
        <v>1.42995169082126</v>
      </c>
      <c r="U933" s="1" t="s">
        <v>205</v>
      </c>
      <c r="V933" s="1" t="s">
        <v>205</v>
      </c>
      <c r="W933" s="1" t="s">
        <v>205</v>
      </c>
      <c r="X933" s="0"/>
      <c r="Y933" s="0"/>
      <c r="Z933" s="0"/>
      <c r="AMJ933" s="0"/>
    </row>
    <row r="934" s="23" customFormat="true" ht="13.8" hidden="false" customHeight="false" outlineLevel="0" collapsed="false">
      <c r="A934" s="23" t="s">
        <v>17</v>
      </c>
      <c r="B934" s="27" t="n">
        <v>42842</v>
      </c>
      <c r="C934" s="1" t="s">
        <v>267</v>
      </c>
      <c r="D934" s="1" t="s">
        <v>267</v>
      </c>
      <c r="E934" s="1" t="s">
        <v>267</v>
      </c>
      <c r="F934" s="1" t="s">
        <v>203</v>
      </c>
      <c r="G934" s="23" t="n">
        <v>5</v>
      </c>
      <c r="H934" s="23" t="n">
        <v>1</v>
      </c>
      <c r="I934" s="23" t="n">
        <v>1</v>
      </c>
      <c r="J934" s="23" t="s">
        <v>347</v>
      </c>
      <c r="K934" s="23" t="n">
        <v>0</v>
      </c>
      <c r="L934" s="23" t="n">
        <v>15</v>
      </c>
      <c r="M934" s="23" t="n">
        <v>10</v>
      </c>
      <c r="N934" s="23" t="n">
        <v>15</v>
      </c>
      <c r="O934" s="23" t="n">
        <v>150</v>
      </c>
      <c r="P934" s="23" t="n">
        <v>170</v>
      </c>
      <c r="Q934" s="23" t="n">
        <v>120</v>
      </c>
      <c r="R934" s="55" t="n">
        <f aca="false">AVERAGE(O934:Q934)</f>
        <v>146.666666666667</v>
      </c>
      <c r="S934" s="30" t="n">
        <v>1.14959171647445</v>
      </c>
      <c r="T934" s="56" t="n">
        <v>1.10144927536232</v>
      </c>
      <c r="U934" s="1" t="s">
        <v>205</v>
      </c>
      <c r="V934" s="1" t="s">
        <v>205</v>
      </c>
      <c r="W934" s="1" t="s">
        <v>205</v>
      </c>
      <c r="X934" s="0"/>
      <c r="Y934" s="0"/>
      <c r="Z934" s="0"/>
      <c r="AMJ934" s="0"/>
    </row>
    <row r="935" s="23" customFormat="true" ht="13.8" hidden="false" customHeight="false" outlineLevel="0" collapsed="false">
      <c r="A935" s="23" t="s">
        <v>17</v>
      </c>
      <c r="B935" s="27" t="n">
        <v>42842</v>
      </c>
      <c r="C935" s="1" t="s">
        <v>267</v>
      </c>
      <c r="D935" s="1" t="s">
        <v>267</v>
      </c>
      <c r="E935" s="1" t="s">
        <v>267</v>
      </c>
      <c r="F935" s="1" t="s">
        <v>203</v>
      </c>
      <c r="G935" s="23" t="n">
        <v>5</v>
      </c>
      <c r="H935" s="23" t="n">
        <v>1</v>
      </c>
      <c r="I935" s="23" t="n">
        <v>2</v>
      </c>
      <c r="J935" s="23" t="s">
        <v>348</v>
      </c>
      <c r="K935" s="23" t="n">
        <v>15</v>
      </c>
      <c r="L935" s="23" t="n">
        <v>30</v>
      </c>
      <c r="M935" s="23" t="n">
        <v>23</v>
      </c>
      <c r="N935" s="23" t="n">
        <v>28</v>
      </c>
      <c r="O935" s="23" t="n">
        <v>150</v>
      </c>
      <c r="P935" s="23" t="n">
        <v>170</v>
      </c>
      <c r="Q935" s="23" t="n">
        <v>120</v>
      </c>
      <c r="R935" s="55" t="n">
        <f aca="false">AVERAGE(O935:Q935)</f>
        <v>146.666666666667</v>
      </c>
      <c r="S935" s="30" t="n">
        <v>1.39809748295311</v>
      </c>
      <c r="T935" s="56" t="n">
        <v>1.40579710144928</v>
      </c>
      <c r="U935" s="1" t="s">
        <v>205</v>
      </c>
      <c r="V935" s="1" t="s">
        <v>205</v>
      </c>
      <c r="W935" s="1" t="s">
        <v>205</v>
      </c>
      <c r="X935" s="0"/>
      <c r="Y935" s="0"/>
      <c r="Z935" s="0"/>
      <c r="AMJ935" s="0"/>
    </row>
    <row r="936" s="23" customFormat="true" ht="13.8" hidden="false" customHeight="false" outlineLevel="0" collapsed="false">
      <c r="A936" s="23" t="s">
        <v>17</v>
      </c>
      <c r="B936" s="27" t="n">
        <v>42842</v>
      </c>
      <c r="C936" s="1" t="s">
        <v>267</v>
      </c>
      <c r="D936" s="1" t="s">
        <v>267</v>
      </c>
      <c r="E936" s="1" t="s">
        <v>267</v>
      </c>
      <c r="F936" s="1" t="s">
        <v>203</v>
      </c>
      <c r="G936" s="23" t="n">
        <v>5</v>
      </c>
      <c r="H936" s="23" t="n">
        <v>1</v>
      </c>
      <c r="I936" s="23" t="n">
        <v>3</v>
      </c>
      <c r="J936" s="23" t="s">
        <v>349</v>
      </c>
      <c r="K936" s="23" t="n">
        <v>30</v>
      </c>
      <c r="L936" s="23" t="n">
        <v>50</v>
      </c>
      <c r="M936" s="23" t="n">
        <v>41</v>
      </c>
      <c r="N936" s="23" t="n">
        <v>46</v>
      </c>
      <c r="O936" s="23" t="n">
        <v>150</v>
      </c>
      <c r="P936" s="23" t="n">
        <v>170</v>
      </c>
      <c r="Q936" s="23" t="n">
        <v>120</v>
      </c>
      <c r="R936" s="55" t="n">
        <f aca="false">AVERAGE(O936:Q936)</f>
        <v>146.666666666667</v>
      </c>
      <c r="S936" s="30" t="n">
        <v>1.5149423352134</v>
      </c>
      <c r="T936" s="56" t="n">
        <v>1.58937198067633</v>
      </c>
      <c r="U936" s="1" t="s">
        <v>205</v>
      </c>
      <c r="V936" s="1" t="s">
        <v>205</v>
      </c>
      <c r="W936" s="1" t="s">
        <v>205</v>
      </c>
      <c r="X936" s="0"/>
      <c r="Y936" s="0"/>
      <c r="Z936" s="0"/>
      <c r="AMJ936" s="0"/>
    </row>
    <row r="937" s="23" customFormat="true" ht="13.8" hidden="false" customHeight="false" outlineLevel="0" collapsed="false">
      <c r="A937" s="23" t="s">
        <v>17</v>
      </c>
      <c r="B937" s="27" t="n">
        <v>42842</v>
      </c>
      <c r="C937" s="1" t="s">
        <v>267</v>
      </c>
      <c r="D937" s="1" t="s">
        <v>267</v>
      </c>
      <c r="E937" s="1" t="s">
        <v>267</v>
      </c>
      <c r="F937" s="1" t="s">
        <v>203</v>
      </c>
      <c r="G937" s="23" t="n">
        <v>5</v>
      </c>
      <c r="H937" s="23" t="n">
        <v>1</v>
      </c>
      <c r="I937" s="23" t="n">
        <v>4</v>
      </c>
      <c r="J937" s="23" t="s">
        <v>350</v>
      </c>
      <c r="K937" s="23" t="n">
        <v>50</v>
      </c>
      <c r="L937" s="23" t="n">
        <v>100</v>
      </c>
      <c r="M937" s="23" t="n">
        <v>75</v>
      </c>
      <c r="N937" s="23" t="n">
        <v>80</v>
      </c>
      <c r="O937" s="23" t="n">
        <v>150</v>
      </c>
      <c r="P937" s="23" t="n">
        <v>170</v>
      </c>
      <c r="Q937" s="23" t="n">
        <v>120</v>
      </c>
      <c r="R937" s="55" t="n">
        <f aca="false">AVERAGE(O937:Q937)</f>
        <v>146.666666666667</v>
      </c>
      <c r="S937" s="30" t="n">
        <v>1.59457866823807</v>
      </c>
      <c r="T937" s="56" t="n">
        <v>2.60386473429952</v>
      </c>
      <c r="U937" s="1" t="s">
        <v>205</v>
      </c>
      <c r="V937" s="1" t="s">
        <v>205</v>
      </c>
      <c r="W937" s="1" t="s">
        <v>205</v>
      </c>
      <c r="X937" s="0"/>
      <c r="Y937" s="0"/>
      <c r="Z937" s="0"/>
      <c r="AMJ937" s="0"/>
    </row>
    <row r="938" s="23" customFormat="true" ht="13.8" hidden="false" customHeight="false" outlineLevel="0" collapsed="false">
      <c r="A938" s="23" t="s">
        <v>17</v>
      </c>
      <c r="B938" s="27" t="n">
        <v>42842</v>
      </c>
      <c r="C938" s="1" t="s">
        <v>267</v>
      </c>
      <c r="D938" s="1" t="s">
        <v>267</v>
      </c>
      <c r="E938" s="1" t="s">
        <v>267</v>
      </c>
      <c r="F938" s="1" t="s">
        <v>203</v>
      </c>
      <c r="G938" s="23" t="n">
        <v>5</v>
      </c>
      <c r="H938" s="23" t="n">
        <v>1</v>
      </c>
      <c r="I938" s="23" t="n">
        <v>5</v>
      </c>
      <c r="J938" s="23" t="s">
        <v>351</v>
      </c>
      <c r="K938" s="23" t="n">
        <v>100</v>
      </c>
      <c r="L938" s="23" t="n">
        <v>200</v>
      </c>
      <c r="M938" s="23" t="n">
        <v>112</v>
      </c>
      <c r="N938" s="23" t="n">
        <v>117</v>
      </c>
      <c r="O938" s="23" t="n">
        <v>150</v>
      </c>
      <c r="P938" s="23" t="n">
        <v>170</v>
      </c>
      <c r="Q938" s="23" t="n">
        <v>120</v>
      </c>
      <c r="R938" s="55" t="n">
        <f aca="false">AVERAGE(O938:Q938)</f>
        <v>146.666666666667</v>
      </c>
      <c r="S938" s="30" t="n">
        <v>1.00547184106406</v>
      </c>
      <c r="T938" s="56" t="n">
        <v>2.51690821256039</v>
      </c>
      <c r="U938" s="1" t="s">
        <v>205</v>
      </c>
      <c r="V938" s="1" t="s">
        <v>205</v>
      </c>
      <c r="W938" s="1" t="s">
        <v>205</v>
      </c>
      <c r="X938" s="0"/>
      <c r="Y938" s="0"/>
      <c r="Z938" s="0"/>
      <c r="AMJ938" s="0"/>
    </row>
    <row r="939" s="23" customFormat="true" ht="13.8" hidden="false" customHeight="false" outlineLevel="0" collapsed="false">
      <c r="A939" s="23" t="s">
        <v>17</v>
      </c>
      <c r="B939" s="27" t="n">
        <v>42842</v>
      </c>
      <c r="C939" s="1" t="s">
        <v>267</v>
      </c>
      <c r="D939" s="1" t="s">
        <v>267</v>
      </c>
      <c r="E939" s="1" t="s">
        <v>267</v>
      </c>
      <c r="F939" s="1" t="s">
        <v>203</v>
      </c>
      <c r="G939" s="23" t="n">
        <v>5</v>
      </c>
      <c r="H939" s="23" t="n">
        <v>2</v>
      </c>
      <c r="I939" s="23" t="n">
        <v>1</v>
      </c>
      <c r="J939" s="23" t="s">
        <v>347</v>
      </c>
      <c r="K939" s="23" t="n">
        <v>0</v>
      </c>
      <c r="L939" s="23" t="n">
        <v>15</v>
      </c>
      <c r="M939" s="23" t="n">
        <v>9</v>
      </c>
      <c r="N939" s="23" t="n">
        <v>14</v>
      </c>
      <c r="O939" s="23" t="n">
        <v>150</v>
      </c>
      <c r="P939" s="23" t="n">
        <v>100</v>
      </c>
      <c r="Q939" s="23" t="n">
        <v>200</v>
      </c>
      <c r="R939" s="55" t="n">
        <f aca="false">AVERAGE(O939:Q939)</f>
        <v>150</v>
      </c>
      <c r="S939" s="30" t="n">
        <v>1.35146056065325</v>
      </c>
      <c r="T939" s="56" t="n">
        <v>1.10144927536232</v>
      </c>
      <c r="U939" s="1" t="s">
        <v>205</v>
      </c>
      <c r="V939" s="1" t="s">
        <v>205</v>
      </c>
      <c r="W939" s="1" t="s">
        <v>205</v>
      </c>
      <c r="X939" s="0"/>
      <c r="Y939" s="0"/>
      <c r="Z939" s="0"/>
      <c r="AMJ939" s="0"/>
    </row>
    <row r="940" s="23" customFormat="true" ht="13.8" hidden="false" customHeight="false" outlineLevel="0" collapsed="false">
      <c r="A940" s="23" t="s">
        <v>17</v>
      </c>
      <c r="B940" s="27" t="n">
        <v>42842</v>
      </c>
      <c r="C940" s="1" t="s">
        <v>267</v>
      </c>
      <c r="D940" s="1" t="s">
        <v>267</v>
      </c>
      <c r="E940" s="1" t="s">
        <v>267</v>
      </c>
      <c r="F940" s="1" t="s">
        <v>203</v>
      </c>
      <c r="G940" s="23" t="n">
        <v>5</v>
      </c>
      <c r="H940" s="23" t="n">
        <v>2</v>
      </c>
      <c r="I940" s="23" t="n">
        <v>2</v>
      </c>
      <c r="J940" s="23" t="s">
        <v>348</v>
      </c>
      <c r="K940" s="23" t="n">
        <v>15</v>
      </c>
      <c r="L940" s="23" t="n">
        <v>30</v>
      </c>
      <c r="M940" s="23" t="n">
        <v>25</v>
      </c>
      <c r="N940" s="23" t="n">
        <v>30</v>
      </c>
      <c r="O940" s="23" t="n">
        <v>150</v>
      </c>
      <c r="P940" s="23" t="n">
        <v>100</v>
      </c>
      <c r="Q940" s="23" t="n">
        <v>200</v>
      </c>
      <c r="R940" s="55" t="n">
        <f aca="false">AVERAGE(O940:Q940)</f>
        <v>150</v>
      </c>
      <c r="S940" s="30" t="n">
        <v>1.58952773802509</v>
      </c>
      <c r="T940" s="56" t="n">
        <v>1.40579710144928</v>
      </c>
      <c r="U940" s="1" t="s">
        <v>205</v>
      </c>
      <c r="V940" s="1" t="s">
        <v>205</v>
      </c>
      <c r="W940" s="1" t="s">
        <v>205</v>
      </c>
      <c r="X940" s="0"/>
      <c r="Y940" s="0"/>
      <c r="Z940" s="0"/>
      <c r="AMJ940" s="0"/>
    </row>
    <row r="941" s="23" customFormat="true" ht="13.8" hidden="false" customHeight="false" outlineLevel="0" collapsed="false">
      <c r="A941" s="23" t="s">
        <v>17</v>
      </c>
      <c r="B941" s="27" t="n">
        <v>42842</v>
      </c>
      <c r="C941" s="1" t="s">
        <v>267</v>
      </c>
      <c r="D941" s="1" t="s">
        <v>267</v>
      </c>
      <c r="E941" s="1" t="s">
        <v>267</v>
      </c>
      <c r="F941" s="1" t="s">
        <v>203</v>
      </c>
      <c r="G941" s="23" t="n">
        <v>5</v>
      </c>
      <c r="H941" s="23" t="n">
        <v>2</v>
      </c>
      <c r="I941" s="23" t="n">
        <v>3</v>
      </c>
      <c r="J941" s="23" t="s">
        <v>349</v>
      </c>
      <c r="K941" s="23" t="n">
        <v>30</v>
      </c>
      <c r="L941" s="23" t="n">
        <v>50</v>
      </c>
      <c r="M941" s="23" t="n">
        <v>42</v>
      </c>
      <c r="N941" s="23" t="n">
        <v>47</v>
      </c>
      <c r="O941" s="23" t="n">
        <v>150</v>
      </c>
      <c r="P941" s="23" t="n">
        <v>100</v>
      </c>
      <c r="Q941" s="23" t="n">
        <v>200</v>
      </c>
      <c r="R941" s="55" t="n">
        <f aca="false">AVERAGE(O941:Q941)</f>
        <v>150</v>
      </c>
      <c r="S941" s="30" t="n">
        <v>1.65350618738951</v>
      </c>
      <c r="T941" s="56" t="n">
        <v>1.58937198067633</v>
      </c>
      <c r="U941" s="1" t="s">
        <v>205</v>
      </c>
      <c r="V941" s="1" t="s">
        <v>205</v>
      </c>
      <c r="W941" s="1" t="s">
        <v>205</v>
      </c>
      <c r="X941" s="0"/>
      <c r="Y941" s="0"/>
      <c r="Z941" s="0"/>
      <c r="AMJ941" s="0"/>
    </row>
    <row r="942" s="23" customFormat="true" ht="13.8" hidden="false" customHeight="false" outlineLevel="0" collapsed="false">
      <c r="A942" s="23" t="s">
        <v>17</v>
      </c>
      <c r="B942" s="27" t="n">
        <v>42842</v>
      </c>
      <c r="C942" s="1" t="s">
        <v>267</v>
      </c>
      <c r="D942" s="1" t="s">
        <v>267</v>
      </c>
      <c r="E942" s="1" t="s">
        <v>267</v>
      </c>
      <c r="F942" s="1" t="s">
        <v>203</v>
      </c>
      <c r="G942" s="23" t="n">
        <v>5</v>
      </c>
      <c r="H942" s="23" t="n">
        <v>2</v>
      </c>
      <c r="I942" s="23" t="n">
        <v>4</v>
      </c>
      <c r="J942" s="23" t="s">
        <v>350</v>
      </c>
      <c r="K942" s="23" t="n">
        <v>50</v>
      </c>
      <c r="L942" s="23" t="n">
        <v>100</v>
      </c>
      <c r="M942" s="23" t="n">
        <v>66</v>
      </c>
      <c r="N942" s="23" t="n">
        <v>71</v>
      </c>
      <c r="O942" s="23" t="n">
        <v>150</v>
      </c>
      <c r="P942" s="23" t="n">
        <v>100</v>
      </c>
      <c r="Q942" s="23" t="n">
        <v>200</v>
      </c>
      <c r="R942" s="55" t="n">
        <f aca="false">AVERAGE(O942:Q942)</f>
        <v>150</v>
      </c>
      <c r="S942" s="30" t="n">
        <v>1.83752841148245</v>
      </c>
      <c r="T942" s="56" t="n">
        <v>2.60386473429952</v>
      </c>
      <c r="U942" s="1" t="s">
        <v>205</v>
      </c>
      <c r="V942" s="1" t="s">
        <v>205</v>
      </c>
      <c r="W942" s="1" t="s">
        <v>205</v>
      </c>
      <c r="X942" s="0"/>
      <c r="Y942" s="0"/>
      <c r="Z942" s="0"/>
      <c r="AMJ942" s="0"/>
    </row>
    <row r="943" s="23" customFormat="true" ht="13.8" hidden="false" customHeight="false" outlineLevel="0" collapsed="false">
      <c r="A943" s="23" t="s">
        <v>17</v>
      </c>
      <c r="B943" s="27" t="n">
        <v>42842</v>
      </c>
      <c r="C943" s="1" t="s">
        <v>267</v>
      </c>
      <c r="D943" s="1" t="s">
        <v>267</v>
      </c>
      <c r="E943" s="1" t="s">
        <v>267</v>
      </c>
      <c r="F943" s="1" t="s">
        <v>203</v>
      </c>
      <c r="G943" s="23" t="n">
        <v>5</v>
      </c>
      <c r="H943" s="23" t="n">
        <v>2</v>
      </c>
      <c r="I943" s="23" t="n">
        <v>5</v>
      </c>
      <c r="J943" s="23" t="s">
        <v>351</v>
      </c>
      <c r="K943" s="23" t="n">
        <v>100</v>
      </c>
      <c r="L943" s="23" t="n">
        <v>200</v>
      </c>
      <c r="M943" s="23" t="n">
        <v>111</v>
      </c>
      <c r="N943" s="23" t="n">
        <v>116</v>
      </c>
      <c r="O943" s="23" t="n">
        <v>150</v>
      </c>
      <c r="P943" s="23" t="n">
        <v>100</v>
      </c>
      <c r="Q943" s="23" t="n">
        <v>200</v>
      </c>
      <c r="R943" s="55" t="n">
        <f aca="false">AVERAGE(O943:Q943)</f>
        <v>150</v>
      </c>
      <c r="S943" s="30" t="n">
        <v>1.95184779863625</v>
      </c>
      <c r="T943" s="56" t="n">
        <v>2.51690821256039</v>
      </c>
      <c r="U943" s="1" t="s">
        <v>205</v>
      </c>
      <c r="V943" s="1" t="s">
        <v>205</v>
      </c>
      <c r="W943" s="1" t="s">
        <v>205</v>
      </c>
      <c r="X943" s="0"/>
      <c r="Y943" s="0"/>
      <c r="Z943" s="0"/>
      <c r="AMJ943" s="0"/>
    </row>
    <row r="944" s="23" customFormat="true" ht="13.8" hidden="false" customHeight="false" outlineLevel="0" collapsed="false">
      <c r="A944" s="23" t="s">
        <v>17</v>
      </c>
      <c r="B944" s="27" t="n">
        <v>42842</v>
      </c>
      <c r="C944" s="1" t="s">
        <v>267</v>
      </c>
      <c r="D944" s="1" t="s">
        <v>267</v>
      </c>
      <c r="E944" s="1" t="s">
        <v>267</v>
      </c>
      <c r="F944" s="1" t="s">
        <v>203</v>
      </c>
      <c r="G944" s="23" t="n">
        <v>5</v>
      </c>
      <c r="H944" s="23" t="n">
        <v>3</v>
      </c>
      <c r="I944" s="23" t="n">
        <v>1</v>
      </c>
      <c r="J944" s="23" t="s">
        <v>347</v>
      </c>
      <c r="K944" s="23" t="n">
        <v>0</v>
      </c>
      <c r="L944" s="23" t="n">
        <v>15</v>
      </c>
      <c r="M944" s="23" t="n">
        <v>9</v>
      </c>
      <c r="N944" s="23" t="n">
        <v>14</v>
      </c>
      <c r="O944" s="23" t="n">
        <v>110</v>
      </c>
      <c r="P944" s="23" t="n">
        <v>200</v>
      </c>
      <c r="Q944" s="23" t="n">
        <v>150</v>
      </c>
      <c r="R944" s="55" t="n">
        <f aca="false">AVERAGE(O944:Q944)</f>
        <v>153.333333333333</v>
      </c>
      <c r="S944" s="30" t="n">
        <v>1.18225439851839</v>
      </c>
      <c r="T944" s="56" t="n">
        <v>1.10144927536232</v>
      </c>
      <c r="U944" s="1" t="s">
        <v>205</v>
      </c>
      <c r="V944" s="1" t="s">
        <v>205</v>
      </c>
      <c r="W944" s="1" t="s">
        <v>205</v>
      </c>
      <c r="X944" s="0"/>
      <c r="Y944" s="0"/>
      <c r="Z944" s="0"/>
      <c r="AMJ944" s="0"/>
    </row>
    <row r="945" s="23" customFormat="true" ht="13.8" hidden="false" customHeight="false" outlineLevel="0" collapsed="false">
      <c r="A945" s="23" t="s">
        <v>17</v>
      </c>
      <c r="B945" s="27" t="n">
        <v>42842</v>
      </c>
      <c r="C945" s="1" t="s">
        <v>267</v>
      </c>
      <c r="D945" s="1" t="s">
        <v>267</v>
      </c>
      <c r="E945" s="1" t="s">
        <v>267</v>
      </c>
      <c r="F945" s="1" t="s">
        <v>203</v>
      </c>
      <c r="G945" s="23" t="n">
        <v>5</v>
      </c>
      <c r="H945" s="23" t="n">
        <v>3</v>
      </c>
      <c r="I945" s="23" t="n">
        <v>2</v>
      </c>
      <c r="J945" s="23" t="s">
        <v>348</v>
      </c>
      <c r="K945" s="23" t="n">
        <v>15</v>
      </c>
      <c r="L945" s="23" t="n">
        <v>30</v>
      </c>
      <c r="M945" s="23" t="n">
        <v>23</v>
      </c>
      <c r="N945" s="23" t="n">
        <v>28</v>
      </c>
      <c r="O945" s="23" t="n">
        <v>110</v>
      </c>
      <c r="P945" s="23" t="n">
        <v>200</v>
      </c>
      <c r="Q945" s="23" t="n">
        <v>150</v>
      </c>
      <c r="R945" s="55" t="n">
        <f aca="false">AVERAGE(O945:Q945)</f>
        <v>153.333333333333</v>
      </c>
      <c r="S945" s="30" t="n">
        <v>1.28967084771445</v>
      </c>
      <c r="T945" s="56" t="n">
        <v>1.40579710144928</v>
      </c>
      <c r="U945" s="1" t="s">
        <v>205</v>
      </c>
      <c r="V945" s="1" t="s">
        <v>205</v>
      </c>
      <c r="W945" s="1" t="s">
        <v>205</v>
      </c>
      <c r="X945" s="0"/>
      <c r="Y945" s="0"/>
      <c r="Z945" s="0"/>
      <c r="AMJ945" s="0"/>
    </row>
    <row r="946" s="23" customFormat="true" ht="13.8" hidden="false" customHeight="false" outlineLevel="0" collapsed="false">
      <c r="A946" s="23" t="s">
        <v>17</v>
      </c>
      <c r="B946" s="27" t="n">
        <v>42842</v>
      </c>
      <c r="C946" s="1" t="s">
        <v>267</v>
      </c>
      <c r="D946" s="1" t="s">
        <v>267</v>
      </c>
      <c r="E946" s="1" t="s">
        <v>267</v>
      </c>
      <c r="F946" s="1" t="s">
        <v>203</v>
      </c>
      <c r="G946" s="23" t="n">
        <v>5</v>
      </c>
      <c r="H946" s="23" t="n">
        <v>3</v>
      </c>
      <c r="I946" s="23" t="n">
        <v>3</v>
      </c>
      <c r="J946" s="23" t="s">
        <v>349</v>
      </c>
      <c r="K946" s="23" t="n">
        <v>30</v>
      </c>
      <c r="L946" s="23" t="n">
        <v>50</v>
      </c>
      <c r="M946" s="23" t="n">
        <v>42</v>
      </c>
      <c r="N946" s="23" t="n">
        <v>47</v>
      </c>
      <c r="O946" s="23" t="n">
        <v>110</v>
      </c>
      <c r="P946" s="23" t="n">
        <v>200</v>
      </c>
      <c r="Q946" s="23" t="n">
        <v>150</v>
      </c>
      <c r="R946" s="55" t="n">
        <f aca="false">AVERAGE(O946:Q946)</f>
        <v>153.333333333333</v>
      </c>
      <c r="S946" s="30" t="n">
        <v>1.47285125010523</v>
      </c>
      <c r="T946" s="56" t="n">
        <v>1.58937198067633</v>
      </c>
      <c r="U946" s="1" t="s">
        <v>205</v>
      </c>
      <c r="V946" s="1" t="s">
        <v>205</v>
      </c>
      <c r="W946" s="1" t="s">
        <v>205</v>
      </c>
      <c r="X946" s="0"/>
      <c r="Y946" s="0"/>
      <c r="Z946" s="0"/>
      <c r="AMJ946" s="0"/>
    </row>
    <row r="947" s="23" customFormat="true" ht="13.8" hidden="false" customHeight="false" outlineLevel="0" collapsed="false">
      <c r="A947" s="23" t="s">
        <v>17</v>
      </c>
      <c r="B947" s="27" t="n">
        <v>42842</v>
      </c>
      <c r="C947" s="1" t="s">
        <v>267</v>
      </c>
      <c r="D947" s="1" t="s">
        <v>267</v>
      </c>
      <c r="E947" s="1" t="s">
        <v>267</v>
      </c>
      <c r="F947" s="1" t="s">
        <v>203</v>
      </c>
      <c r="G947" s="23" t="n">
        <v>5</v>
      </c>
      <c r="H947" s="23" t="n">
        <v>3</v>
      </c>
      <c r="I947" s="23" t="n">
        <v>4</v>
      </c>
      <c r="J947" s="23" t="s">
        <v>350</v>
      </c>
      <c r="K947" s="23" t="n">
        <v>50</v>
      </c>
      <c r="L947" s="23" t="n">
        <v>100</v>
      </c>
      <c r="M947" s="23" t="n">
        <v>74</v>
      </c>
      <c r="N947" s="23" t="n">
        <v>79</v>
      </c>
      <c r="O947" s="23" t="n">
        <v>110</v>
      </c>
      <c r="P947" s="23" t="n">
        <v>200</v>
      </c>
      <c r="Q947" s="23" t="n">
        <v>150</v>
      </c>
      <c r="R947" s="55" t="n">
        <f aca="false">AVERAGE(O947:Q947)</f>
        <v>153.333333333333</v>
      </c>
      <c r="S947" s="30" t="n">
        <v>1.6730364508797</v>
      </c>
      <c r="T947" s="56" t="n">
        <v>2.60386473429952</v>
      </c>
      <c r="U947" s="1" t="s">
        <v>205</v>
      </c>
      <c r="V947" s="1" t="s">
        <v>205</v>
      </c>
      <c r="W947" s="1" t="s">
        <v>205</v>
      </c>
      <c r="X947" s="0"/>
      <c r="Y947" s="0"/>
      <c r="Z947" s="0"/>
      <c r="AMJ947" s="0"/>
    </row>
    <row r="948" s="23" customFormat="true" ht="13.8" hidden="false" customHeight="false" outlineLevel="0" collapsed="false">
      <c r="A948" s="23" t="s">
        <v>17</v>
      </c>
      <c r="B948" s="27" t="n">
        <v>42842</v>
      </c>
      <c r="C948" s="1" t="s">
        <v>267</v>
      </c>
      <c r="D948" s="1" t="s">
        <v>267</v>
      </c>
      <c r="E948" s="1" t="s">
        <v>267</v>
      </c>
      <c r="F948" s="1" t="s">
        <v>203</v>
      </c>
      <c r="G948" s="23" t="n">
        <v>5</v>
      </c>
      <c r="H948" s="23" t="n">
        <v>3</v>
      </c>
      <c r="I948" s="23" t="n">
        <v>5</v>
      </c>
      <c r="J948" s="23" t="s">
        <v>351</v>
      </c>
      <c r="K948" s="23" t="n">
        <v>100</v>
      </c>
      <c r="L948" s="23" t="n">
        <v>200</v>
      </c>
      <c r="M948" s="23" t="n">
        <v>113</v>
      </c>
      <c r="N948" s="23" t="n">
        <v>118</v>
      </c>
      <c r="O948" s="23" t="n">
        <v>110</v>
      </c>
      <c r="P948" s="23" t="n">
        <v>200</v>
      </c>
      <c r="Q948" s="23" t="n">
        <v>150</v>
      </c>
      <c r="R948" s="55" t="n">
        <f aca="false">AVERAGE(O948:Q948)</f>
        <v>153.333333333333</v>
      </c>
      <c r="S948" s="30" t="n">
        <v>1.75048404747874</v>
      </c>
      <c r="T948" s="56" t="n">
        <v>2.51690821256039</v>
      </c>
      <c r="U948" s="1" t="s">
        <v>205</v>
      </c>
      <c r="V948" s="1" t="s">
        <v>205</v>
      </c>
      <c r="W948" s="1" t="s">
        <v>205</v>
      </c>
      <c r="X948" s="0"/>
      <c r="Y948" s="0"/>
      <c r="Z948" s="0"/>
      <c r="AMJ948" s="0"/>
    </row>
    <row r="949" s="23" customFormat="true" ht="13.8" hidden="false" customHeight="false" outlineLevel="0" collapsed="false">
      <c r="A949" s="23" t="s">
        <v>17</v>
      </c>
      <c r="B949" s="27" t="n">
        <v>42842</v>
      </c>
      <c r="C949" s="1" t="s">
        <v>267</v>
      </c>
      <c r="D949" s="1" t="s">
        <v>267</v>
      </c>
      <c r="E949" s="1" t="s">
        <v>267</v>
      </c>
      <c r="F949" s="1" t="s">
        <v>203</v>
      </c>
      <c r="G949" s="23" t="n">
        <v>5</v>
      </c>
      <c r="H949" s="23" t="n">
        <v>4</v>
      </c>
      <c r="I949" s="23" t="n">
        <v>1</v>
      </c>
      <c r="J949" s="23" t="s">
        <v>347</v>
      </c>
      <c r="K949" s="23" t="n">
        <v>0</v>
      </c>
      <c r="L949" s="23" t="n">
        <v>15</v>
      </c>
      <c r="M949" s="23" t="n">
        <v>8</v>
      </c>
      <c r="N949" s="23" t="n">
        <v>13</v>
      </c>
      <c r="O949" s="23" t="n">
        <v>150</v>
      </c>
      <c r="P949" s="23" t="n">
        <v>100</v>
      </c>
      <c r="Q949" s="23" t="n">
        <v>100</v>
      </c>
      <c r="R949" s="55" t="n">
        <f aca="false">AVERAGE(O949:Q949)</f>
        <v>116.666666666667</v>
      </c>
      <c r="S949" s="30" t="n">
        <v>1.17888711170974</v>
      </c>
      <c r="T949" s="56" t="n">
        <v>1.10144927536232</v>
      </c>
      <c r="U949" s="1" t="s">
        <v>205</v>
      </c>
      <c r="V949" s="1" t="s">
        <v>205</v>
      </c>
      <c r="W949" s="1" t="s">
        <v>205</v>
      </c>
      <c r="X949" s="0"/>
      <c r="Y949" s="0"/>
      <c r="Z949" s="0"/>
      <c r="AMJ949" s="0"/>
    </row>
    <row r="950" s="23" customFormat="true" ht="13.8" hidden="false" customHeight="false" outlineLevel="0" collapsed="false">
      <c r="A950" s="23" t="s">
        <v>17</v>
      </c>
      <c r="B950" s="27" t="n">
        <v>42842</v>
      </c>
      <c r="C950" s="1" t="s">
        <v>267</v>
      </c>
      <c r="D950" s="1" t="s">
        <v>267</v>
      </c>
      <c r="E950" s="1" t="s">
        <v>267</v>
      </c>
      <c r="F950" s="1" t="s">
        <v>203</v>
      </c>
      <c r="G950" s="23" t="n">
        <v>5</v>
      </c>
      <c r="H950" s="23" t="n">
        <v>4</v>
      </c>
      <c r="I950" s="23" t="n">
        <v>2</v>
      </c>
      <c r="J950" s="23" t="s">
        <v>348</v>
      </c>
      <c r="K950" s="23" t="n">
        <v>15</v>
      </c>
      <c r="L950" s="23" t="n">
        <v>30</v>
      </c>
      <c r="M950" s="23" t="n">
        <v>25</v>
      </c>
      <c r="N950" s="23" t="n">
        <v>30</v>
      </c>
      <c r="O950" s="23" t="n">
        <v>150</v>
      </c>
      <c r="P950" s="23" t="n">
        <v>100</v>
      </c>
      <c r="Q950" s="23" t="n">
        <v>100</v>
      </c>
      <c r="R950" s="55" t="n">
        <f aca="false">AVERAGE(O950:Q950)</f>
        <v>116.666666666667</v>
      </c>
      <c r="S950" s="30" t="n">
        <v>1.24993686337234</v>
      </c>
      <c r="T950" s="56" t="n">
        <v>1.40579710144928</v>
      </c>
      <c r="U950" s="1" t="s">
        <v>205</v>
      </c>
      <c r="V950" s="1" t="s">
        <v>205</v>
      </c>
      <c r="W950" s="1" t="s">
        <v>205</v>
      </c>
      <c r="X950" s="0"/>
      <c r="Y950" s="0"/>
      <c r="Z950" s="0"/>
      <c r="AMJ950" s="0"/>
    </row>
    <row r="951" s="23" customFormat="true" ht="13.8" hidden="false" customHeight="false" outlineLevel="0" collapsed="false">
      <c r="A951" s="23" t="s">
        <v>17</v>
      </c>
      <c r="B951" s="27" t="n">
        <v>42842</v>
      </c>
      <c r="C951" s="1" t="s">
        <v>267</v>
      </c>
      <c r="D951" s="1" t="s">
        <v>267</v>
      </c>
      <c r="E951" s="1" t="s">
        <v>267</v>
      </c>
      <c r="F951" s="1" t="s">
        <v>203</v>
      </c>
      <c r="G951" s="23" t="n">
        <v>5</v>
      </c>
      <c r="H951" s="23" t="n">
        <v>4</v>
      </c>
      <c r="I951" s="23" t="n">
        <v>3</v>
      </c>
      <c r="J951" s="23" t="s">
        <v>349</v>
      </c>
      <c r="K951" s="23" t="n">
        <v>30</v>
      </c>
      <c r="L951" s="23" t="n">
        <v>50</v>
      </c>
      <c r="M951" s="23" t="n">
        <v>37</v>
      </c>
      <c r="N951" s="23" t="n">
        <v>42</v>
      </c>
      <c r="O951" s="23" t="n">
        <v>150</v>
      </c>
      <c r="P951" s="23" t="n">
        <v>100</v>
      </c>
      <c r="Q951" s="23" t="n">
        <v>100</v>
      </c>
      <c r="R951" s="55" t="n">
        <f aca="false">AVERAGE(O951:Q951)</f>
        <v>116.666666666667</v>
      </c>
      <c r="S951" s="30" t="n">
        <v>1.32115497937537</v>
      </c>
      <c r="T951" s="56" t="n">
        <v>1.58937198067633</v>
      </c>
      <c r="U951" s="1" t="s">
        <v>205</v>
      </c>
      <c r="V951" s="1" t="s">
        <v>205</v>
      </c>
      <c r="W951" s="1" t="s">
        <v>205</v>
      </c>
      <c r="X951" s="0"/>
      <c r="Y951" s="0"/>
      <c r="Z951" s="0"/>
      <c r="AMJ951" s="0"/>
    </row>
    <row r="952" s="23" customFormat="true" ht="13.8" hidden="false" customHeight="false" outlineLevel="0" collapsed="false">
      <c r="A952" s="23" t="s">
        <v>17</v>
      </c>
      <c r="B952" s="27" t="n">
        <v>42842</v>
      </c>
      <c r="C952" s="1" t="s">
        <v>267</v>
      </c>
      <c r="D952" s="1" t="s">
        <v>267</v>
      </c>
      <c r="E952" s="1" t="s">
        <v>267</v>
      </c>
      <c r="F952" s="1" t="s">
        <v>203</v>
      </c>
      <c r="G952" s="23" t="n">
        <v>5</v>
      </c>
      <c r="H952" s="23" t="n">
        <v>4</v>
      </c>
      <c r="I952" s="23" t="n">
        <v>4</v>
      </c>
      <c r="J952" s="23" t="s">
        <v>350</v>
      </c>
      <c r="K952" s="23" t="n">
        <v>50</v>
      </c>
      <c r="L952" s="23" t="n">
        <v>100</v>
      </c>
      <c r="M952" s="23" t="n">
        <v>75</v>
      </c>
      <c r="N952" s="23" t="n">
        <v>80</v>
      </c>
      <c r="O952" s="23" t="n">
        <v>150</v>
      </c>
      <c r="P952" s="23" t="n">
        <v>100</v>
      </c>
      <c r="Q952" s="23" t="n">
        <v>100</v>
      </c>
      <c r="R952" s="55" t="n">
        <f aca="false">AVERAGE(O952:Q952)</f>
        <v>116.666666666667</v>
      </c>
      <c r="S952" s="30" t="n">
        <v>1.3666133512922</v>
      </c>
      <c r="T952" s="56" t="n">
        <v>2.60386473429952</v>
      </c>
      <c r="U952" s="1" t="s">
        <v>205</v>
      </c>
      <c r="V952" s="1" t="s">
        <v>205</v>
      </c>
      <c r="W952" s="1" t="s">
        <v>205</v>
      </c>
      <c r="X952" s="0"/>
      <c r="Y952" s="0"/>
      <c r="Z952" s="0"/>
      <c r="AMJ952" s="0"/>
    </row>
    <row r="953" s="23" customFormat="true" ht="13.8" hidden="false" customHeight="false" outlineLevel="0" collapsed="false">
      <c r="A953" s="23" t="s">
        <v>17</v>
      </c>
      <c r="B953" s="27" t="n">
        <v>42842</v>
      </c>
      <c r="C953" s="1" t="s">
        <v>267</v>
      </c>
      <c r="D953" s="1" t="s">
        <v>267</v>
      </c>
      <c r="E953" s="1" t="s">
        <v>267</v>
      </c>
      <c r="F953" s="1" t="s">
        <v>203</v>
      </c>
      <c r="G953" s="23" t="n">
        <v>5</v>
      </c>
      <c r="H953" s="23" t="n">
        <v>4</v>
      </c>
      <c r="I953" s="23" t="n">
        <v>5</v>
      </c>
      <c r="J953" s="23" t="s">
        <v>351</v>
      </c>
      <c r="K953" s="23" t="n">
        <v>100</v>
      </c>
      <c r="L953" s="23" t="n">
        <v>200</v>
      </c>
      <c r="M953" s="23" t="n">
        <v>110</v>
      </c>
      <c r="N953" s="23" t="n">
        <v>115</v>
      </c>
      <c r="O953" s="23" t="n">
        <v>150</v>
      </c>
      <c r="P953" s="23" t="n">
        <v>100</v>
      </c>
      <c r="Q953" s="23" t="n">
        <v>100</v>
      </c>
      <c r="R953" s="55" t="n">
        <f aca="false">AVERAGE(O953:Q953)</f>
        <v>116.666666666667</v>
      </c>
      <c r="S953" s="30" t="n">
        <v>1.63347083087802</v>
      </c>
      <c r="T953" s="56" t="n">
        <v>2.51690821256039</v>
      </c>
      <c r="U953" s="1" t="s">
        <v>205</v>
      </c>
      <c r="V953" s="1" t="s">
        <v>205</v>
      </c>
      <c r="W953" s="1" t="s">
        <v>205</v>
      </c>
      <c r="X953" s="0"/>
      <c r="Y953" s="0"/>
      <c r="Z953" s="0"/>
      <c r="AMJ953" s="0"/>
    </row>
    <row r="954" s="23" customFormat="true" ht="13.8" hidden="false" customHeight="false" outlineLevel="0" collapsed="false">
      <c r="A954" s="23" t="s">
        <v>17</v>
      </c>
      <c r="B954" s="27" t="n">
        <v>42842</v>
      </c>
      <c r="C954" s="1" t="s">
        <v>267</v>
      </c>
      <c r="D954" s="1" t="s">
        <v>267</v>
      </c>
      <c r="E954" s="1" t="s">
        <v>267</v>
      </c>
      <c r="F954" s="1" t="s">
        <v>203</v>
      </c>
      <c r="G954" s="23" t="n">
        <v>5</v>
      </c>
      <c r="H954" s="23" t="n">
        <v>5</v>
      </c>
      <c r="I954" s="23" t="n">
        <v>1</v>
      </c>
      <c r="J954" s="23" t="s">
        <v>347</v>
      </c>
      <c r="K954" s="23" t="n">
        <v>0</v>
      </c>
      <c r="L954" s="23" t="n">
        <v>15</v>
      </c>
      <c r="M954" s="23" t="n">
        <v>10</v>
      </c>
      <c r="N954" s="23" t="n">
        <v>15</v>
      </c>
      <c r="O954" s="23" t="n">
        <v>100</v>
      </c>
      <c r="P954" s="23" t="n">
        <v>200</v>
      </c>
      <c r="Q954" s="23" t="n">
        <v>120</v>
      </c>
      <c r="R954" s="55" t="n">
        <f aca="false">AVERAGE(O954:Q954)</f>
        <v>140</v>
      </c>
      <c r="S954" s="30" t="n">
        <v>1.58211970704605</v>
      </c>
      <c r="T954" s="56" t="n">
        <v>1.10144927536232</v>
      </c>
      <c r="U954" s="1" t="s">
        <v>205</v>
      </c>
      <c r="V954" s="1" t="s">
        <v>205</v>
      </c>
      <c r="W954" s="1" t="s">
        <v>205</v>
      </c>
      <c r="X954" s="0"/>
      <c r="Y954" s="0"/>
      <c r="Z954" s="0"/>
      <c r="AMJ954" s="0"/>
    </row>
    <row r="955" s="23" customFormat="true" ht="13.8" hidden="false" customHeight="false" outlineLevel="0" collapsed="false">
      <c r="A955" s="23" t="s">
        <v>17</v>
      </c>
      <c r="B955" s="27" t="n">
        <v>42842</v>
      </c>
      <c r="C955" s="1" t="s">
        <v>267</v>
      </c>
      <c r="D955" s="1" t="s">
        <v>267</v>
      </c>
      <c r="E955" s="1" t="s">
        <v>267</v>
      </c>
      <c r="F955" s="1" t="s">
        <v>203</v>
      </c>
      <c r="G955" s="23" t="n">
        <v>5</v>
      </c>
      <c r="H955" s="23" t="n">
        <v>5</v>
      </c>
      <c r="I955" s="23" t="n">
        <v>2</v>
      </c>
      <c r="J955" s="23" t="s">
        <v>348</v>
      </c>
      <c r="K955" s="23" t="n">
        <v>15</v>
      </c>
      <c r="L955" s="23" t="n">
        <v>30</v>
      </c>
      <c r="M955" s="23" t="n">
        <v>25</v>
      </c>
      <c r="N955" s="23" t="n">
        <v>30</v>
      </c>
      <c r="O955" s="23" t="n">
        <v>100</v>
      </c>
      <c r="P955" s="23" t="n">
        <v>200</v>
      </c>
      <c r="Q955" s="23" t="n">
        <v>120</v>
      </c>
      <c r="R955" s="55" t="n">
        <f aca="false">AVERAGE(O955:Q955)</f>
        <v>140</v>
      </c>
      <c r="S955" s="30" t="n">
        <v>1.17770856132671</v>
      </c>
      <c r="T955" s="56" t="n">
        <v>1.40579710144928</v>
      </c>
      <c r="U955" s="1" t="s">
        <v>205</v>
      </c>
      <c r="V955" s="1" t="s">
        <v>205</v>
      </c>
      <c r="W955" s="1" t="s">
        <v>205</v>
      </c>
      <c r="X955" s="0"/>
      <c r="Y955" s="0"/>
      <c r="Z955" s="0"/>
      <c r="AMJ955" s="0"/>
    </row>
    <row r="956" s="23" customFormat="true" ht="13.8" hidden="false" customHeight="false" outlineLevel="0" collapsed="false">
      <c r="A956" s="23" t="s">
        <v>17</v>
      </c>
      <c r="B956" s="27" t="n">
        <v>42842</v>
      </c>
      <c r="C956" s="1" t="s">
        <v>267</v>
      </c>
      <c r="D956" s="1" t="s">
        <v>267</v>
      </c>
      <c r="E956" s="1" t="s">
        <v>267</v>
      </c>
      <c r="F956" s="1" t="s">
        <v>203</v>
      </c>
      <c r="G956" s="23" t="n">
        <v>5</v>
      </c>
      <c r="H956" s="23" t="n">
        <v>5</v>
      </c>
      <c r="I956" s="23" t="n">
        <v>3</v>
      </c>
      <c r="J956" s="23" t="s">
        <v>349</v>
      </c>
      <c r="K956" s="23" t="n">
        <v>30</v>
      </c>
      <c r="L956" s="23" t="n">
        <v>50</v>
      </c>
      <c r="M956" s="23" t="n">
        <v>43</v>
      </c>
      <c r="N956" s="23" t="n">
        <v>48</v>
      </c>
      <c r="O956" s="23" t="n">
        <v>100</v>
      </c>
      <c r="P956" s="23" t="n">
        <v>200</v>
      </c>
      <c r="Q956" s="23" t="n">
        <v>120</v>
      </c>
      <c r="R956" s="55" t="n">
        <f aca="false">AVERAGE(O956:Q956)</f>
        <v>140</v>
      </c>
      <c r="S956" s="30" t="n">
        <v>0.627662261133092</v>
      </c>
      <c r="T956" s="56" t="n">
        <v>1.58937198067633</v>
      </c>
      <c r="U956" s="1" t="s">
        <v>205</v>
      </c>
      <c r="V956" s="1" t="s">
        <v>205</v>
      </c>
      <c r="W956" s="1" t="s">
        <v>205</v>
      </c>
      <c r="X956" s="0"/>
      <c r="Y956" s="0"/>
      <c r="Z956" s="0"/>
      <c r="AMJ956" s="0"/>
    </row>
    <row r="957" s="23" customFormat="true" ht="13.8" hidden="false" customHeight="false" outlineLevel="0" collapsed="false">
      <c r="A957" s="23" t="s">
        <v>17</v>
      </c>
      <c r="B957" s="27" t="n">
        <v>42842</v>
      </c>
      <c r="C957" s="1" t="s">
        <v>267</v>
      </c>
      <c r="D957" s="1" t="s">
        <v>267</v>
      </c>
      <c r="E957" s="1" t="s">
        <v>267</v>
      </c>
      <c r="F957" s="1" t="s">
        <v>203</v>
      </c>
      <c r="G957" s="23" t="n">
        <v>5</v>
      </c>
      <c r="H957" s="23" t="n">
        <v>5</v>
      </c>
      <c r="I957" s="23" t="n">
        <v>4</v>
      </c>
      <c r="J957" s="23" t="s">
        <v>350</v>
      </c>
      <c r="K957" s="23" t="n">
        <v>50</v>
      </c>
      <c r="L957" s="23" t="n">
        <v>100</v>
      </c>
      <c r="M957" s="23" t="n">
        <v>76</v>
      </c>
      <c r="N957" s="23" t="n">
        <v>81</v>
      </c>
      <c r="O957" s="23" t="n">
        <v>100</v>
      </c>
      <c r="P957" s="23" t="n">
        <v>200</v>
      </c>
      <c r="Q957" s="23" t="n">
        <v>120</v>
      </c>
      <c r="R957" s="55" t="n">
        <f aca="false">AVERAGE(O957:Q957)</f>
        <v>140</v>
      </c>
      <c r="S957" s="30" t="n">
        <v>1.04335381766142</v>
      </c>
      <c r="T957" s="56" t="n">
        <v>2.60386473429952</v>
      </c>
      <c r="U957" s="1" t="s">
        <v>205</v>
      </c>
      <c r="V957" s="1" t="s">
        <v>205</v>
      </c>
      <c r="W957" s="1" t="s">
        <v>205</v>
      </c>
      <c r="X957" s="0"/>
      <c r="Y957" s="0"/>
      <c r="Z957" s="0"/>
      <c r="AMJ957" s="0"/>
    </row>
    <row r="958" s="23" customFormat="true" ht="13.8" hidden="false" customHeight="false" outlineLevel="0" collapsed="false">
      <c r="A958" s="23" t="s">
        <v>17</v>
      </c>
      <c r="B958" s="27" t="n">
        <v>42842</v>
      </c>
      <c r="C958" s="1" t="s">
        <v>267</v>
      </c>
      <c r="D958" s="1" t="s">
        <v>267</v>
      </c>
      <c r="E958" s="1" t="s">
        <v>267</v>
      </c>
      <c r="F958" s="1" t="s">
        <v>203</v>
      </c>
      <c r="G958" s="23" t="n">
        <v>5</v>
      </c>
      <c r="H958" s="23" t="n">
        <v>5</v>
      </c>
      <c r="I958" s="23" t="n">
        <v>5</v>
      </c>
      <c r="J958" s="23" t="s">
        <v>351</v>
      </c>
      <c r="K958" s="23" t="n">
        <v>100</v>
      </c>
      <c r="L958" s="23" t="n">
        <v>200</v>
      </c>
      <c r="M958" s="23" t="s">
        <v>818</v>
      </c>
      <c r="O958" s="23" t="n">
        <v>100</v>
      </c>
      <c r="P958" s="23" t="n">
        <v>200</v>
      </c>
      <c r="Q958" s="23" t="n">
        <v>120</v>
      </c>
      <c r="R958" s="55" t="n">
        <f aca="false">AVERAGE(O958:Q958)</f>
        <v>140</v>
      </c>
      <c r="S958" s="30" t="n">
        <v>1.27535987877767</v>
      </c>
      <c r="T958" s="56" t="n">
        <v>2.51690821256039</v>
      </c>
      <c r="U958" s="1" t="s">
        <v>205</v>
      </c>
      <c r="V958" s="1" t="s">
        <v>205</v>
      </c>
      <c r="W958" s="1" t="s">
        <v>205</v>
      </c>
      <c r="X958" s="0"/>
      <c r="Y958" s="0"/>
      <c r="Z958" s="0"/>
      <c r="AMJ958" s="0"/>
    </row>
    <row r="959" s="23" customFormat="true" ht="13.8" hidden="false" customHeight="false" outlineLevel="0" collapsed="false">
      <c r="A959" s="23" t="s">
        <v>17</v>
      </c>
      <c r="B959" s="27" t="n">
        <v>42842</v>
      </c>
      <c r="C959" s="1" t="s">
        <v>267</v>
      </c>
      <c r="D959" s="1" t="s">
        <v>267</v>
      </c>
      <c r="E959" s="1" t="s">
        <v>267</v>
      </c>
      <c r="F959" s="1" t="s">
        <v>203</v>
      </c>
      <c r="G959" s="23" t="n">
        <v>6</v>
      </c>
      <c r="H959" s="23" t="n">
        <v>1</v>
      </c>
      <c r="I959" s="23" t="n">
        <v>1</v>
      </c>
      <c r="J959" s="23" t="s">
        <v>347</v>
      </c>
      <c r="K959" s="23" t="n">
        <v>0</v>
      </c>
      <c r="L959" s="23" t="n">
        <v>15</v>
      </c>
      <c r="M959" s="23" t="n">
        <v>8</v>
      </c>
      <c r="N959" s="23" t="n">
        <v>13</v>
      </c>
      <c r="O959" s="23" t="n">
        <v>90</v>
      </c>
      <c r="P959" s="23" t="n">
        <v>100</v>
      </c>
      <c r="Q959" s="23" t="n">
        <v>150</v>
      </c>
      <c r="R959" s="55" t="n">
        <f aca="false">AVERAGE(O959:Q959)</f>
        <v>113.333333333333</v>
      </c>
      <c r="S959" s="30" t="n">
        <v>1.55400286219379</v>
      </c>
      <c r="T959" s="56" t="n">
        <v>0.497584541062802</v>
      </c>
      <c r="U959" s="1" t="s">
        <v>205</v>
      </c>
      <c r="V959" s="1" t="s">
        <v>205</v>
      </c>
      <c r="W959" s="1" t="s">
        <v>205</v>
      </c>
      <c r="X959" s="0"/>
      <c r="Y959" s="0"/>
      <c r="Z959" s="0"/>
      <c r="AMJ959" s="0"/>
    </row>
    <row r="960" s="23" customFormat="true" ht="13.8" hidden="false" customHeight="false" outlineLevel="0" collapsed="false">
      <c r="A960" s="23" t="s">
        <v>17</v>
      </c>
      <c r="B960" s="27" t="n">
        <v>42842</v>
      </c>
      <c r="C960" s="1" t="s">
        <v>267</v>
      </c>
      <c r="D960" s="1" t="s">
        <v>267</v>
      </c>
      <c r="E960" s="1" t="s">
        <v>267</v>
      </c>
      <c r="F960" s="1" t="s">
        <v>203</v>
      </c>
      <c r="G960" s="23" t="n">
        <v>6</v>
      </c>
      <c r="H960" s="23" t="n">
        <v>1</v>
      </c>
      <c r="I960" s="23" t="n">
        <v>2</v>
      </c>
      <c r="J960" s="23" t="s">
        <v>348</v>
      </c>
      <c r="K960" s="23" t="n">
        <v>15</v>
      </c>
      <c r="L960" s="23" t="n">
        <v>30</v>
      </c>
      <c r="M960" s="23" t="n">
        <v>22</v>
      </c>
      <c r="N960" s="23" t="n">
        <v>27</v>
      </c>
      <c r="O960" s="23" t="n">
        <v>90</v>
      </c>
      <c r="P960" s="23" t="n">
        <v>100</v>
      </c>
      <c r="Q960" s="23" t="n">
        <v>150</v>
      </c>
      <c r="R960" s="55" t="n">
        <f aca="false">AVERAGE(O960:Q960)</f>
        <v>113.333333333333</v>
      </c>
      <c r="S960" s="30" t="n">
        <v>1.64071049751663</v>
      </c>
      <c r="T960" s="56" t="n">
        <v>1.52657004830918</v>
      </c>
      <c r="U960" s="1" t="s">
        <v>205</v>
      </c>
      <c r="V960" s="1" t="s">
        <v>205</v>
      </c>
      <c r="W960" s="1" t="s">
        <v>205</v>
      </c>
      <c r="X960" s="0"/>
      <c r="Y960" s="0"/>
      <c r="Z960" s="0"/>
      <c r="AMJ960" s="0"/>
    </row>
    <row r="961" s="23" customFormat="true" ht="13.8" hidden="false" customHeight="false" outlineLevel="0" collapsed="false">
      <c r="A961" s="23" t="s">
        <v>17</v>
      </c>
      <c r="B961" s="27" t="n">
        <v>42842</v>
      </c>
      <c r="C961" s="1" t="s">
        <v>267</v>
      </c>
      <c r="D961" s="1" t="s">
        <v>267</v>
      </c>
      <c r="E961" s="1" t="s">
        <v>267</v>
      </c>
      <c r="F961" s="1" t="s">
        <v>203</v>
      </c>
      <c r="G961" s="23" t="n">
        <v>6</v>
      </c>
      <c r="H961" s="23" t="n">
        <v>1</v>
      </c>
      <c r="I961" s="23" t="n">
        <v>3</v>
      </c>
      <c r="J961" s="23" t="s">
        <v>349</v>
      </c>
      <c r="K961" s="23" t="n">
        <v>30</v>
      </c>
      <c r="L961" s="23" t="n">
        <v>50</v>
      </c>
      <c r="M961" s="23" t="n">
        <v>45</v>
      </c>
      <c r="N961" s="23" t="n">
        <v>50</v>
      </c>
      <c r="O961" s="23" t="n">
        <v>90</v>
      </c>
      <c r="P961" s="23" t="n">
        <v>100</v>
      </c>
      <c r="Q961" s="23" t="n">
        <v>150</v>
      </c>
      <c r="R961" s="55" t="n">
        <f aca="false">AVERAGE(O961:Q961)</f>
        <v>113.333333333333</v>
      </c>
      <c r="S961" s="30" t="n">
        <v>1.81042175267278</v>
      </c>
      <c r="T961" s="56" t="n">
        <v>1.65217391304348</v>
      </c>
      <c r="U961" s="1" t="s">
        <v>205</v>
      </c>
      <c r="V961" s="1" t="s">
        <v>205</v>
      </c>
      <c r="W961" s="1" t="s">
        <v>205</v>
      </c>
      <c r="X961" s="0"/>
      <c r="Y961" s="0"/>
      <c r="Z961" s="0"/>
      <c r="AMJ961" s="0"/>
    </row>
    <row r="962" s="23" customFormat="true" ht="13.8" hidden="false" customHeight="false" outlineLevel="0" collapsed="false">
      <c r="A962" s="23" t="s">
        <v>17</v>
      </c>
      <c r="B962" s="27" t="n">
        <v>42842</v>
      </c>
      <c r="C962" s="1" t="s">
        <v>267</v>
      </c>
      <c r="D962" s="1" t="s">
        <v>267</v>
      </c>
      <c r="E962" s="1" t="s">
        <v>267</v>
      </c>
      <c r="F962" s="1" t="s">
        <v>203</v>
      </c>
      <c r="G962" s="23" t="n">
        <v>6</v>
      </c>
      <c r="H962" s="23" t="n">
        <v>1</v>
      </c>
      <c r="I962" s="23" t="n">
        <v>4</v>
      </c>
      <c r="J962" s="23" t="s">
        <v>350</v>
      </c>
      <c r="K962" s="23" t="n">
        <v>50</v>
      </c>
      <c r="L962" s="23" t="n">
        <v>100</v>
      </c>
      <c r="M962" s="23" t="n">
        <v>75</v>
      </c>
      <c r="N962" s="23" t="n">
        <v>80</v>
      </c>
      <c r="O962" s="23" t="n">
        <v>90</v>
      </c>
      <c r="P962" s="23" t="n">
        <v>100</v>
      </c>
      <c r="Q962" s="23" t="n">
        <v>150</v>
      </c>
      <c r="R962" s="55" t="n">
        <f aca="false">AVERAGE(O962:Q962)</f>
        <v>113.333333333333</v>
      </c>
      <c r="S962" s="30" t="n">
        <v>1.80301372169375</v>
      </c>
      <c r="T962" s="56" t="n">
        <v>1.47826086956522</v>
      </c>
      <c r="U962" s="1" t="s">
        <v>205</v>
      </c>
      <c r="V962" s="1" t="s">
        <v>205</v>
      </c>
      <c r="W962" s="1" t="s">
        <v>205</v>
      </c>
      <c r="X962" s="0"/>
      <c r="Y962" s="0"/>
      <c r="Z962" s="0"/>
      <c r="AMJ962" s="0"/>
    </row>
    <row r="963" s="23" customFormat="true" ht="13.8" hidden="false" customHeight="false" outlineLevel="0" collapsed="false">
      <c r="A963" s="23" t="s">
        <v>17</v>
      </c>
      <c r="B963" s="27" t="n">
        <v>42842</v>
      </c>
      <c r="C963" s="1" t="s">
        <v>267</v>
      </c>
      <c r="D963" s="1" t="s">
        <v>267</v>
      </c>
      <c r="E963" s="1" t="s">
        <v>267</v>
      </c>
      <c r="F963" s="1" t="s">
        <v>203</v>
      </c>
      <c r="G963" s="23" t="n">
        <v>6</v>
      </c>
      <c r="H963" s="23" t="n">
        <v>1</v>
      </c>
      <c r="I963" s="23" t="n">
        <v>5</v>
      </c>
      <c r="J963" s="23" t="s">
        <v>351</v>
      </c>
      <c r="K963" s="23" t="n">
        <v>100</v>
      </c>
      <c r="L963" s="23" t="n">
        <v>200</v>
      </c>
      <c r="M963" s="23" t="n">
        <v>97</v>
      </c>
      <c r="N963" s="23" t="n">
        <v>102</v>
      </c>
      <c r="O963" s="23" t="n">
        <v>90</v>
      </c>
      <c r="P963" s="23" t="n">
        <v>100</v>
      </c>
      <c r="Q963" s="23" t="n">
        <v>150</v>
      </c>
      <c r="R963" s="55" t="n">
        <f aca="false">AVERAGE(O963:Q963)</f>
        <v>113.333333333333</v>
      </c>
      <c r="S963" s="30" t="n">
        <v>1.0386396161293</v>
      </c>
      <c r="T963" s="56" t="n">
        <v>2.82125603864734</v>
      </c>
      <c r="U963" s="1" t="s">
        <v>205</v>
      </c>
      <c r="V963" s="1" t="s">
        <v>205</v>
      </c>
      <c r="W963" s="1" t="s">
        <v>205</v>
      </c>
      <c r="X963" s="0"/>
      <c r="Y963" s="0"/>
      <c r="Z963" s="0"/>
      <c r="AMJ963" s="0"/>
    </row>
    <row r="964" s="23" customFormat="true" ht="13.8" hidden="false" customHeight="false" outlineLevel="0" collapsed="false">
      <c r="A964" s="23" t="s">
        <v>17</v>
      </c>
      <c r="B964" s="27" t="n">
        <v>42842</v>
      </c>
      <c r="C964" s="1" t="s">
        <v>267</v>
      </c>
      <c r="D964" s="1" t="s">
        <v>267</v>
      </c>
      <c r="E964" s="1" t="s">
        <v>267</v>
      </c>
      <c r="F964" s="1" t="s">
        <v>203</v>
      </c>
      <c r="G964" s="23" t="n">
        <v>6</v>
      </c>
      <c r="H964" s="23" t="n">
        <v>2</v>
      </c>
      <c r="I964" s="23" t="n">
        <v>1</v>
      </c>
      <c r="J964" s="23" t="s">
        <v>347</v>
      </c>
      <c r="K964" s="23" t="n">
        <v>0</v>
      </c>
      <c r="L964" s="23" t="n">
        <v>15</v>
      </c>
      <c r="M964" s="23" t="n">
        <v>8</v>
      </c>
      <c r="N964" s="23" t="n">
        <v>113</v>
      </c>
      <c r="O964" s="23" t="n">
        <v>110</v>
      </c>
      <c r="P964" s="23" t="n">
        <v>90</v>
      </c>
      <c r="Q964" s="23" t="n">
        <v>120</v>
      </c>
      <c r="R964" s="55" t="n">
        <f aca="false">AVERAGE(O964:Q964)</f>
        <v>106.666666666667</v>
      </c>
      <c r="S964" s="30" t="n">
        <v>1.53598787776749</v>
      </c>
      <c r="T964" s="56" t="n">
        <v>0.497584541062802</v>
      </c>
      <c r="U964" s="1" t="s">
        <v>205</v>
      </c>
      <c r="V964" s="1" t="s">
        <v>205</v>
      </c>
      <c r="W964" s="1" t="s">
        <v>205</v>
      </c>
      <c r="X964" s="0"/>
      <c r="Y964" s="0"/>
      <c r="Z964" s="0"/>
      <c r="AMJ964" s="0"/>
    </row>
    <row r="965" s="23" customFormat="true" ht="13.8" hidden="false" customHeight="false" outlineLevel="0" collapsed="false">
      <c r="A965" s="23" t="s">
        <v>17</v>
      </c>
      <c r="B965" s="27" t="n">
        <v>42842</v>
      </c>
      <c r="C965" s="1" t="s">
        <v>267</v>
      </c>
      <c r="D965" s="1" t="s">
        <v>267</v>
      </c>
      <c r="E965" s="1" t="s">
        <v>267</v>
      </c>
      <c r="F965" s="1" t="s">
        <v>203</v>
      </c>
      <c r="G965" s="23" t="n">
        <v>6</v>
      </c>
      <c r="H965" s="23" t="n">
        <v>2</v>
      </c>
      <c r="I965" s="23" t="n">
        <v>2</v>
      </c>
      <c r="J965" s="23" t="s">
        <v>348</v>
      </c>
      <c r="K965" s="23" t="n">
        <v>15</v>
      </c>
      <c r="L965" s="23" t="n">
        <v>30</v>
      </c>
      <c r="M965" s="23" t="n">
        <v>25</v>
      </c>
      <c r="N965" s="23" t="n">
        <v>30</v>
      </c>
      <c r="O965" s="23" t="n">
        <v>110</v>
      </c>
      <c r="P965" s="23" t="n">
        <v>90</v>
      </c>
      <c r="Q965" s="23" t="n">
        <v>120</v>
      </c>
      <c r="R965" s="55" t="n">
        <f aca="false">AVERAGE(O965:Q965)</f>
        <v>106.666666666667</v>
      </c>
      <c r="S965" s="30" t="n">
        <v>1.77018267530937</v>
      </c>
      <c r="T965" s="56" t="n">
        <v>1.52657004830918</v>
      </c>
      <c r="U965" s="1" t="s">
        <v>205</v>
      </c>
      <c r="V965" s="1" t="s">
        <v>205</v>
      </c>
      <c r="W965" s="1" t="s">
        <v>205</v>
      </c>
      <c r="X965" s="0"/>
      <c r="Y965" s="0"/>
      <c r="Z965" s="0"/>
      <c r="AMJ965" s="0"/>
    </row>
    <row r="966" s="23" customFormat="true" ht="13.8" hidden="false" customHeight="false" outlineLevel="0" collapsed="false">
      <c r="A966" s="23" t="s">
        <v>17</v>
      </c>
      <c r="B966" s="27" t="n">
        <v>42842</v>
      </c>
      <c r="C966" s="1" t="s">
        <v>267</v>
      </c>
      <c r="D966" s="1" t="s">
        <v>267</v>
      </c>
      <c r="E966" s="1" t="s">
        <v>267</v>
      </c>
      <c r="F966" s="1" t="s">
        <v>203</v>
      </c>
      <c r="G966" s="23" t="n">
        <v>6</v>
      </c>
      <c r="H966" s="23" t="n">
        <v>2</v>
      </c>
      <c r="I966" s="23" t="n">
        <v>3</v>
      </c>
      <c r="J966" s="23" t="s">
        <v>349</v>
      </c>
      <c r="K966" s="23" t="n">
        <v>30</v>
      </c>
      <c r="L966" s="23" t="n">
        <v>50</v>
      </c>
      <c r="M966" s="23" t="n">
        <v>44</v>
      </c>
      <c r="N966" s="23" t="n">
        <v>49</v>
      </c>
      <c r="O966" s="23" t="n">
        <v>110</v>
      </c>
      <c r="P966" s="23" t="n">
        <v>90</v>
      </c>
      <c r="Q966" s="23" t="n">
        <v>120</v>
      </c>
      <c r="R966" s="55" t="n">
        <f aca="false">AVERAGE(O966:Q966)</f>
        <v>106.666666666667</v>
      </c>
      <c r="S966" s="30" t="n">
        <v>1.28041080899066</v>
      </c>
      <c r="T966" s="56" t="n">
        <v>1.65217391304348</v>
      </c>
      <c r="U966" s="1" t="s">
        <v>205</v>
      </c>
      <c r="V966" s="1" t="s">
        <v>205</v>
      </c>
      <c r="W966" s="1" t="s">
        <v>205</v>
      </c>
      <c r="X966" s="0"/>
      <c r="Y966" s="0"/>
      <c r="Z966" s="0"/>
      <c r="AMJ966" s="0"/>
    </row>
    <row r="967" s="23" customFormat="true" ht="13.8" hidden="false" customHeight="false" outlineLevel="0" collapsed="false">
      <c r="A967" s="23" t="s">
        <v>17</v>
      </c>
      <c r="B967" s="27" t="n">
        <v>42842</v>
      </c>
      <c r="C967" s="1" t="s">
        <v>267</v>
      </c>
      <c r="D967" s="1" t="s">
        <v>267</v>
      </c>
      <c r="E967" s="1" t="s">
        <v>267</v>
      </c>
      <c r="F967" s="1" t="s">
        <v>203</v>
      </c>
      <c r="G967" s="23" t="n">
        <v>6</v>
      </c>
      <c r="H967" s="23" t="n">
        <v>2</v>
      </c>
      <c r="I967" s="23" t="n">
        <v>4</v>
      </c>
      <c r="J967" s="23" t="s">
        <v>350</v>
      </c>
      <c r="K967" s="23" t="n">
        <v>50</v>
      </c>
      <c r="L967" s="23" t="n">
        <v>100</v>
      </c>
      <c r="M967" s="23" t="n">
        <v>75</v>
      </c>
      <c r="N967" s="23" t="n">
        <v>80</v>
      </c>
      <c r="O967" s="23" t="n">
        <v>110</v>
      </c>
      <c r="P967" s="23" t="n">
        <v>90</v>
      </c>
      <c r="Q967" s="23" t="n">
        <v>120</v>
      </c>
      <c r="R967" s="55" t="n">
        <f aca="false">AVERAGE(O967:Q967)</f>
        <v>106.666666666667</v>
      </c>
      <c r="S967" s="30" t="n">
        <v>1.60872127283441</v>
      </c>
      <c r="T967" s="56" t="n">
        <v>1.47826086956522</v>
      </c>
      <c r="U967" s="1" t="s">
        <v>205</v>
      </c>
      <c r="V967" s="1" t="s">
        <v>205</v>
      </c>
      <c r="W967" s="1" t="s">
        <v>205</v>
      </c>
      <c r="X967" s="0"/>
      <c r="Y967" s="0"/>
      <c r="Z967" s="0"/>
      <c r="AMJ967" s="0"/>
    </row>
    <row r="968" s="23" customFormat="true" ht="13.8" hidden="false" customHeight="false" outlineLevel="0" collapsed="false">
      <c r="A968" s="23" t="s">
        <v>17</v>
      </c>
      <c r="B968" s="27" t="n">
        <v>42842</v>
      </c>
      <c r="C968" s="1" t="s">
        <v>267</v>
      </c>
      <c r="D968" s="1" t="s">
        <v>267</v>
      </c>
      <c r="E968" s="1" t="s">
        <v>267</v>
      </c>
      <c r="F968" s="1" t="s">
        <v>203</v>
      </c>
      <c r="G968" s="23" t="n">
        <v>6</v>
      </c>
      <c r="H968" s="23" t="n">
        <v>2</v>
      </c>
      <c r="I968" s="23" t="n">
        <v>5</v>
      </c>
      <c r="J968" s="23" t="s">
        <v>351</v>
      </c>
      <c r="K968" s="23" t="n">
        <v>100</v>
      </c>
      <c r="L968" s="23" t="n">
        <v>200</v>
      </c>
      <c r="M968" s="23" t="n">
        <v>112</v>
      </c>
      <c r="N968" s="23" t="n">
        <v>115</v>
      </c>
      <c r="O968" s="23" t="n">
        <v>110</v>
      </c>
      <c r="P968" s="23" t="n">
        <v>90</v>
      </c>
      <c r="Q968" s="23" t="n">
        <v>120</v>
      </c>
      <c r="R968" s="55" t="n">
        <f aca="false">AVERAGE(O968:Q968)</f>
        <v>106.666666666667</v>
      </c>
      <c r="S968" s="30" t="n">
        <v>1.89763448101692</v>
      </c>
      <c r="T968" s="56" t="n">
        <v>2.82125603864734</v>
      </c>
      <c r="U968" s="1" t="s">
        <v>205</v>
      </c>
      <c r="V968" s="1" t="s">
        <v>205</v>
      </c>
      <c r="W968" s="1" t="s">
        <v>205</v>
      </c>
      <c r="X968" s="0"/>
      <c r="Y968" s="0"/>
      <c r="Z968" s="0"/>
      <c r="AMJ968" s="0"/>
    </row>
    <row r="969" s="23" customFormat="true" ht="13.8" hidden="false" customHeight="false" outlineLevel="0" collapsed="false">
      <c r="A969" s="23" t="s">
        <v>17</v>
      </c>
      <c r="B969" s="27" t="n">
        <v>42842</v>
      </c>
      <c r="C969" s="1" t="s">
        <v>267</v>
      </c>
      <c r="D969" s="1" t="s">
        <v>267</v>
      </c>
      <c r="E969" s="1" t="s">
        <v>267</v>
      </c>
      <c r="F969" s="1" t="s">
        <v>203</v>
      </c>
      <c r="G969" s="23" t="n">
        <v>6</v>
      </c>
      <c r="H969" s="23" t="n">
        <v>3</v>
      </c>
      <c r="I969" s="23" t="n">
        <v>1</v>
      </c>
      <c r="J969" s="23" t="s">
        <v>347</v>
      </c>
      <c r="K969" s="23" t="n">
        <v>0</v>
      </c>
      <c r="L969" s="23" t="n">
        <v>15</v>
      </c>
      <c r="M969" s="23" t="n">
        <v>10</v>
      </c>
      <c r="N969" s="23" t="n">
        <v>15</v>
      </c>
      <c r="O969" s="23" t="n">
        <v>150</v>
      </c>
      <c r="P969" s="23" t="n">
        <v>150</v>
      </c>
      <c r="Q969" s="23" t="n">
        <v>110</v>
      </c>
      <c r="R969" s="55" t="n">
        <f aca="false">AVERAGE(O969:Q969)</f>
        <v>136.666666666667</v>
      </c>
      <c r="S969" s="30" t="n">
        <v>1.97895445744591</v>
      </c>
      <c r="T969" s="56" t="n">
        <v>0.497584541062802</v>
      </c>
      <c r="U969" s="1" t="s">
        <v>205</v>
      </c>
      <c r="V969" s="1" t="s">
        <v>205</v>
      </c>
      <c r="W969" s="1" t="s">
        <v>205</v>
      </c>
      <c r="X969" s="0"/>
      <c r="Y969" s="0"/>
      <c r="Z969" s="0"/>
      <c r="AMJ969" s="0"/>
    </row>
    <row r="970" s="23" customFormat="true" ht="13.8" hidden="false" customHeight="false" outlineLevel="0" collapsed="false">
      <c r="A970" s="23" t="s">
        <v>17</v>
      </c>
      <c r="B970" s="27" t="n">
        <v>42842</v>
      </c>
      <c r="C970" s="1" t="s">
        <v>267</v>
      </c>
      <c r="D970" s="1" t="s">
        <v>267</v>
      </c>
      <c r="E970" s="1" t="s">
        <v>267</v>
      </c>
      <c r="F970" s="1" t="s">
        <v>203</v>
      </c>
      <c r="G970" s="23" t="n">
        <v>6</v>
      </c>
      <c r="H970" s="23" t="n">
        <v>3</v>
      </c>
      <c r="I970" s="23" t="n">
        <v>2</v>
      </c>
      <c r="J970" s="23" t="s">
        <v>348</v>
      </c>
      <c r="K970" s="23" t="n">
        <v>15</v>
      </c>
      <c r="L970" s="23" t="n">
        <v>30</v>
      </c>
      <c r="M970" s="23" t="n">
        <v>25</v>
      </c>
      <c r="N970" s="23" t="n">
        <v>30</v>
      </c>
      <c r="O970" s="23" t="n">
        <v>150</v>
      </c>
      <c r="P970" s="23" t="n">
        <v>150</v>
      </c>
      <c r="Q970" s="23" t="n">
        <v>110</v>
      </c>
      <c r="R970" s="55" t="n">
        <f aca="false">AVERAGE(O970:Q970)</f>
        <v>136.666666666667</v>
      </c>
      <c r="S970" s="30" t="n">
        <v>1.17181580941157</v>
      </c>
      <c r="T970" s="56" t="n">
        <v>1.52657004830918</v>
      </c>
      <c r="U970" s="1" t="s">
        <v>205</v>
      </c>
      <c r="V970" s="1" t="s">
        <v>205</v>
      </c>
      <c r="W970" s="1" t="s">
        <v>205</v>
      </c>
      <c r="X970" s="0"/>
      <c r="Y970" s="0"/>
      <c r="Z970" s="0"/>
      <c r="AMJ970" s="0"/>
    </row>
    <row r="971" s="23" customFormat="true" ht="13.8" hidden="false" customHeight="false" outlineLevel="0" collapsed="false">
      <c r="A971" s="23" t="s">
        <v>17</v>
      </c>
      <c r="B971" s="27" t="n">
        <v>42842</v>
      </c>
      <c r="C971" s="1" t="s">
        <v>267</v>
      </c>
      <c r="D971" s="1" t="s">
        <v>267</v>
      </c>
      <c r="E971" s="1" t="s">
        <v>267</v>
      </c>
      <c r="F971" s="1" t="s">
        <v>203</v>
      </c>
      <c r="G971" s="23" t="n">
        <v>6</v>
      </c>
      <c r="H971" s="23" t="n">
        <v>3</v>
      </c>
      <c r="I971" s="23" t="n">
        <v>3</v>
      </c>
      <c r="J971" s="23" t="s">
        <v>349</v>
      </c>
      <c r="K971" s="23" t="n">
        <v>30</v>
      </c>
      <c r="L971" s="23" t="n">
        <v>50</v>
      </c>
      <c r="M971" s="23" t="n">
        <v>36</v>
      </c>
      <c r="N971" s="23" t="n">
        <v>41</v>
      </c>
      <c r="O971" s="23" t="n">
        <v>150</v>
      </c>
      <c r="P971" s="23" t="n">
        <v>150</v>
      </c>
      <c r="Q971" s="23" t="n">
        <v>110</v>
      </c>
      <c r="R971" s="55" t="n">
        <f aca="false">AVERAGE(O971:Q971)</f>
        <v>136.666666666667</v>
      </c>
      <c r="S971" s="30" t="n">
        <v>1.24034009596767</v>
      </c>
      <c r="T971" s="56" t="n">
        <v>1.65217391304348</v>
      </c>
      <c r="U971" s="1" t="s">
        <v>205</v>
      </c>
      <c r="V971" s="1" t="s">
        <v>205</v>
      </c>
      <c r="W971" s="1" t="s">
        <v>205</v>
      </c>
      <c r="X971" s="0"/>
      <c r="Y971" s="0"/>
      <c r="Z971" s="0"/>
      <c r="AMJ971" s="0"/>
    </row>
    <row r="972" s="23" customFormat="true" ht="13.8" hidden="false" customHeight="false" outlineLevel="0" collapsed="false">
      <c r="A972" s="23" t="s">
        <v>17</v>
      </c>
      <c r="B972" s="27" t="n">
        <v>42842</v>
      </c>
      <c r="C972" s="1" t="s">
        <v>267</v>
      </c>
      <c r="D972" s="1" t="s">
        <v>267</v>
      </c>
      <c r="E972" s="1" t="s">
        <v>267</v>
      </c>
      <c r="F972" s="1" t="s">
        <v>203</v>
      </c>
      <c r="G972" s="23" t="n">
        <v>6</v>
      </c>
      <c r="H972" s="23" t="n">
        <v>3</v>
      </c>
      <c r="I972" s="23" t="n">
        <v>4</v>
      </c>
      <c r="J972" s="23" t="s">
        <v>350</v>
      </c>
      <c r="K972" s="23" t="n">
        <v>50</v>
      </c>
      <c r="L972" s="23" t="n">
        <v>100</v>
      </c>
      <c r="M972" s="23" t="n">
        <v>62</v>
      </c>
      <c r="N972" s="23" t="n">
        <v>67</v>
      </c>
      <c r="O972" s="23" t="n">
        <v>150</v>
      </c>
      <c r="P972" s="23" t="n">
        <v>150</v>
      </c>
      <c r="Q972" s="23" t="n">
        <v>110</v>
      </c>
      <c r="R972" s="55" t="n">
        <f aca="false">AVERAGE(O972:Q972)</f>
        <v>136.666666666667</v>
      </c>
      <c r="S972" s="30" t="n">
        <v>0.91539691893257</v>
      </c>
      <c r="T972" s="56" t="n">
        <v>1.47826086956522</v>
      </c>
      <c r="U972" s="1" t="s">
        <v>205</v>
      </c>
      <c r="V972" s="1" t="s">
        <v>205</v>
      </c>
      <c r="W972" s="1" t="s">
        <v>205</v>
      </c>
      <c r="X972" s="0"/>
      <c r="Y972" s="0"/>
      <c r="Z972" s="0"/>
      <c r="AMJ972" s="0"/>
    </row>
    <row r="973" s="23" customFormat="true" ht="13.8" hidden="false" customHeight="false" outlineLevel="0" collapsed="false">
      <c r="A973" s="23" t="s">
        <v>17</v>
      </c>
      <c r="B973" s="27" t="n">
        <v>42842</v>
      </c>
      <c r="C973" s="1" t="s">
        <v>267</v>
      </c>
      <c r="D973" s="1" t="s">
        <v>267</v>
      </c>
      <c r="E973" s="1" t="s">
        <v>267</v>
      </c>
      <c r="F973" s="1" t="s">
        <v>203</v>
      </c>
      <c r="G973" s="23" t="n">
        <v>6</v>
      </c>
      <c r="H973" s="23" t="n">
        <v>3</v>
      </c>
      <c r="I973" s="23" t="n">
        <v>5</v>
      </c>
      <c r="J973" s="23" t="s">
        <v>351</v>
      </c>
      <c r="K973" s="23" t="n">
        <v>100</v>
      </c>
      <c r="L973" s="23" t="n">
        <v>200</v>
      </c>
      <c r="M973" s="23" t="n">
        <v>111</v>
      </c>
      <c r="N973" s="23" t="n">
        <v>116</v>
      </c>
      <c r="O973" s="23" t="n">
        <v>150</v>
      </c>
      <c r="P973" s="23" t="n">
        <v>150</v>
      </c>
      <c r="Q973" s="23" t="n">
        <v>110</v>
      </c>
      <c r="R973" s="55" t="n">
        <f aca="false">AVERAGE(O973:Q973)</f>
        <v>136.666666666667</v>
      </c>
      <c r="S973" s="30" t="n">
        <v>1.41224008754946</v>
      </c>
      <c r="T973" s="56" t="n">
        <v>2.82125603864734</v>
      </c>
      <c r="U973" s="1" t="s">
        <v>205</v>
      </c>
      <c r="V973" s="1" t="s">
        <v>205</v>
      </c>
      <c r="W973" s="1" t="s">
        <v>205</v>
      </c>
      <c r="X973" s="0"/>
      <c r="Y973" s="0"/>
      <c r="Z973" s="0"/>
      <c r="AMJ973" s="0"/>
    </row>
    <row r="974" s="23" customFormat="true" ht="13.8" hidden="false" customHeight="false" outlineLevel="0" collapsed="false">
      <c r="A974" s="23" t="s">
        <v>17</v>
      </c>
      <c r="B974" s="27" t="n">
        <v>42843</v>
      </c>
      <c r="C974" s="1" t="s">
        <v>267</v>
      </c>
      <c r="D974" s="1" t="s">
        <v>267</v>
      </c>
      <c r="E974" s="1" t="s">
        <v>267</v>
      </c>
      <c r="F974" s="1" t="s">
        <v>203</v>
      </c>
      <c r="G974" s="23" t="n">
        <v>7</v>
      </c>
      <c r="H974" s="23" t="n">
        <v>1</v>
      </c>
      <c r="I974" s="23" t="n">
        <v>1</v>
      </c>
      <c r="J974" s="23" t="s">
        <v>347</v>
      </c>
      <c r="K974" s="23" t="n">
        <v>0</v>
      </c>
      <c r="L974" s="23" t="n">
        <v>15</v>
      </c>
      <c r="M974" s="23" t="n">
        <v>5</v>
      </c>
      <c r="N974" s="23" t="n">
        <v>10</v>
      </c>
      <c r="O974" s="23" t="n">
        <v>150</v>
      </c>
      <c r="P974" s="23" t="n">
        <v>150</v>
      </c>
      <c r="Q974" s="23" t="n">
        <v>120</v>
      </c>
      <c r="R974" s="55" t="n">
        <f aca="false">AVERAGE(O974:Q974)</f>
        <v>140</v>
      </c>
      <c r="S974" s="30" t="n">
        <v>1.44355585486994</v>
      </c>
      <c r="T974" s="56" t="n">
        <v>0.927536231884058</v>
      </c>
      <c r="U974" s="1" t="s">
        <v>205</v>
      </c>
      <c r="V974" s="1" t="s">
        <v>205</v>
      </c>
      <c r="W974" s="1" t="s">
        <v>205</v>
      </c>
      <c r="X974" s="0"/>
      <c r="Y974" s="0"/>
      <c r="Z974" s="0"/>
      <c r="AMJ974" s="0"/>
    </row>
    <row r="975" s="23" customFormat="true" ht="13.8" hidden="false" customHeight="false" outlineLevel="0" collapsed="false">
      <c r="A975" s="23" t="s">
        <v>17</v>
      </c>
      <c r="B975" s="27" t="n">
        <v>42843</v>
      </c>
      <c r="C975" s="1" t="s">
        <v>267</v>
      </c>
      <c r="D975" s="1" t="s">
        <v>267</v>
      </c>
      <c r="E975" s="1" t="s">
        <v>267</v>
      </c>
      <c r="F975" s="1" t="s">
        <v>203</v>
      </c>
      <c r="G975" s="23" t="n">
        <v>7</v>
      </c>
      <c r="H975" s="23" t="n">
        <v>1</v>
      </c>
      <c r="I975" s="23" t="n">
        <v>2</v>
      </c>
      <c r="J975" s="23" t="s">
        <v>348</v>
      </c>
      <c r="K975" s="23" t="n">
        <v>15</v>
      </c>
      <c r="L975" s="23" t="n">
        <v>30</v>
      </c>
      <c r="M975" s="23" t="n">
        <v>20</v>
      </c>
      <c r="N975" s="23" t="n">
        <v>25</v>
      </c>
      <c r="O975" s="23" t="n">
        <v>150</v>
      </c>
      <c r="P975" s="23" t="n">
        <v>150</v>
      </c>
      <c r="Q975" s="23" t="n">
        <v>120</v>
      </c>
      <c r="R975" s="55" t="n">
        <f aca="false">AVERAGE(O975:Q975)</f>
        <v>140</v>
      </c>
      <c r="S975" s="30" t="n">
        <v>1.48581530431855</v>
      </c>
      <c r="T975" s="56" t="n">
        <v>1.60386473429952</v>
      </c>
      <c r="U975" s="1" t="s">
        <v>205</v>
      </c>
      <c r="V975" s="1" t="s">
        <v>205</v>
      </c>
      <c r="W975" s="1" t="s">
        <v>205</v>
      </c>
      <c r="X975" s="0"/>
      <c r="Y975" s="0"/>
      <c r="Z975" s="0"/>
      <c r="AMJ975" s="0"/>
    </row>
    <row r="976" s="23" customFormat="true" ht="13.8" hidden="false" customHeight="false" outlineLevel="0" collapsed="false">
      <c r="A976" s="23" t="s">
        <v>17</v>
      </c>
      <c r="B976" s="27" t="n">
        <v>42843</v>
      </c>
      <c r="C976" s="1" t="s">
        <v>267</v>
      </c>
      <c r="D976" s="1" t="s">
        <v>267</v>
      </c>
      <c r="E976" s="1" t="s">
        <v>267</v>
      </c>
      <c r="F976" s="1" t="s">
        <v>203</v>
      </c>
      <c r="G976" s="23" t="n">
        <v>7</v>
      </c>
      <c r="H976" s="23" t="n">
        <v>1</v>
      </c>
      <c r="I976" s="23" t="n">
        <v>3</v>
      </c>
      <c r="J976" s="23" t="s">
        <v>349</v>
      </c>
      <c r="K976" s="23" t="n">
        <v>30</v>
      </c>
      <c r="L976" s="23" t="n">
        <v>50</v>
      </c>
      <c r="M976" s="23" t="n">
        <v>41</v>
      </c>
      <c r="N976" s="23" t="n">
        <v>47</v>
      </c>
      <c r="O976" s="23" t="n">
        <v>150</v>
      </c>
      <c r="P976" s="23" t="n">
        <v>150</v>
      </c>
      <c r="Q976" s="23" t="n">
        <v>120</v>
      </c>
      <c r="R976" s="55" t="n">
        <f aca="false">AVERAGE(O976:Q976)</f>
        <v>140</v>
      </c>
      <c r="S976" s="30" t="n">
        <v>1.71209697786009</v>
      </c>
      <c r="T976" s="56" t="n">
        <v>3.2512077294686</v>
      </c>
      <c r="U976" s="1" t="s">
        <v>205</v>
      </c>
      <c r="V976" s="1" t="s">
        <v>205</v>
      </c>
      <c r="W976" s="1" t="s">
        <v>205</v>
      </c>
      <c r="X976" s="0"/>
      <c r="Y976" s="0"/>
      <c r="Z976" s="0"/>
      <c r="AMJ976" s="0"/>
    </row>
    <row r="977" s="23" customFormat="true" ht="13.8" hidden="false" customHeight="false" outlineLevel="0" collapsed="false">
      <c r="A977" s="23" t="s">
        <v>17</v>
      </c>
      <c r="B977" s="27" t="n">
        <v>42843</v>
      </c>
      <c r="C977" s="1" t="s">
        <v>267</v>
      </c>
      <c r="D977" s="1" t="s">
        <v>267</v>
      </c>
      <c r="E977" s="1" t="s">
        <v>267</v>
      </c>
      <c r="F977" s="1" t="s">
        <v>203</v>
      </c>
      <c r="G977" s="23" t="n">
        <v>7</v>
      </c>
      <c r="H977" s="23" t="n">
        <v>1</v>
      </c>
      <c r="I977" s="23" t="n">
        <v>4</v>
      </c>
      <c r="J977" s="23" t="s">
        <v>350</v>
      </c>
      <c r="K977" s="23" t="n">
        <v>50</v>
      </c>
      <c r="L977" s="23" t="n">
        <v>100</v>
      </c>
      <c r="M977" s="23" t="n">
        <v>60</v>
      </c>
      <c r="N977" s="23" t="n">
        <v>65</v>
      </c>
      <c r="O977" s="23" t="n">
        <v>150</v>
      </c>
      <c r="P977" s="23" t="n">
        <v>150</v>
      </c>
      <c r="Q977" s="23" t="n">
        <v>120</v>
      </c>
      <c r="R977" s="55" t="n">
        <f aca="false">AVERAGE(O977:Q977)</f>
        <v>140</v>
      </c>
      <c r="S977" s="30" t="n">
        <v>1.82237562084351</v>
      </c>
      <c r="T977" s="56" t="n">
        <v>2.64251207729469</v>
      </c>
      <c r="U977" s="1" t="s">
        <v>205</v>
      </c>
      <c r="V977" s="1" t="s">
        <v>205</v>
      </c>
      <c r="W977" s="1" t="s">
        <v>205</v>
      </c>
      <c r="X977" s="0"/>
      <c r="Y977" s="0"/>
      <c r="Z977" s="0"/>
      <c r="AMJ977" s="0"/>
    </row>
    <row r="978" s="23" customFormat="true" ht="13.8" hidden="false" customHeight="false" outlineLevel="0" collapsed="false">
      <c r="A978" s="23" t="s">
        <v>17</v>
      </c>
      <c r="B978" s="27" t="n">
        <v>42843</v>
      </c>
      <c r="C978" s="1" t="s">
        <v>267</v>
      </c>
      <c r="D978" s="1" t="s">
        <v>267</v>
      </c>
      <c r="E978" s="1" t="s">
        <v>267</v>
      </c>
      <c r="F978" s="1" t="s">
        <v>203</v>
      </c>
      <c r="G978" s="23" t="n">
        <v>7</v>
      </c>
      <c r="H978" s="23" t="n">
        <v>1</v>
      </c>
      <c r="I978" s="23" t="n">
        <v>5</v>
      </c>
      <c r="J978" s="23" t="s">
        <v>351</v>
      </c>
      <c r="K978" s="23" t="n">
        <v>100</v>
      </c>
      <c r="L978" s="23" t="n">
        <v>200</v>
      </c>
      <c r="M978" s="23" t="n">
        <v>112</v>
      </c>
      <c r="N978" s="23" t="n">
        <v>117</v>
      </c>
      <c r="O978" s="23" t="n">
        <v>150</v>
      </c>
      <c r="P978" s="23" t="n">
        <v>150</v>
      </c>
      <c r="Q978" s="23" t="n">
        <v>120</v>
      </c>
      <c r="R978" s="55" t="n">
        <f aca="false">AVERAGE(O978:Q978)</f>
        <v>140</v>
      </c>
      <c r="S978" s="30" t="n">
        <v>1.01271150770267</v>
      </c>
      <c r="T978" s="56" t="n">
        <v>3.36231884057971</v>
      </c>
      <c r="U978" s="1" t="s">
        <v>205</v>
      </c>
      <c r="V978" s="1" t="s">
        <v>205</v>
      </c>
      <c r="W978" s="1" t="s">
        <v>205</v>
      </c>
      <c r="X978" s="0"/>
      <c r="Y978" s="0"/>
      <c r="Z978" s="0"/>
      <c r="AMJ978" s="0"/>
    </row>
    <row r="979" s="23" customFormat="true" ht="13.8" hidden="false" customHeight="false" outlineLevel="0" collapsed="false">
      <c r="A979" s="23" t="s">
        <v>17</v>
      </c>
      <c r="B979" s="27" t="n">
        <v>42843</v>
      </c>
      <c r="C979" s="1" t="s">
        <v>267</v>
      </c>
      <c r="D979" s="1" t="s">
        <v>267</v>
      </c>
      <c r="E979" s="1" t="s">
        <v>267</v>
      </c>
      <c r="F979" s="1" t="s">
        <v>203</v>
      </c>
      <c r="G979" s="23" t="n">
        <v>7</v>
      </c>
      <c r="H979" s="23" t="n">
        <v>2</v>
      </c>
      <c r="I979" s="23" t="n">
        <v>1</v>
      </c>
      <c r="J979" s="23" t="s">
        <v>347</v>
      </c>
      <c r="K979" s="23" t="n">
        <v>0</v>
      </c>
      <c r="L979" s="23" t="n">
        <v>15</v>
      </c>
      <c r="M979" s="23" t="n">
        <v>9</v>
      </c>
      <c r="N979" s="23" t="n">
        <v>14</v>
      </c>
      <c r="O979" s="23" t="n">
        <v>160</v>
      </c>
      <c r="P979" s="23" t="n">
        <v>150</v>
      </c>
      <c r="Q979" s="23" t="n">
        <v>120</v>
      </c>
      <c r="R979" s="55" t="n">
        <f aca="false">AVERAGE(O979:Q979)</f>
        <v>143.333333333333</v>
      </c>
      <c r="S979" s="30" t="n">
        <v>1.29926761511912</v>
      </c>
      <c r="T979" s="56" t="n">
        <v>0.927536231884058</v>
      </c>
      <c r="U979" s="1" t="s">
        <v>205</v>
      </c>
      <c r="V979" s="1" t="s">
        <v>205</v>
      </c>
      <c r="W979" s="1" t="s">
        <v>205</v>
      </c>
      <c r="X979" s="0"/>
      <c r="Y979" s="0"/>
      <c r="Z979" s="0"/>
      <c r="AMJ979" s="0"/>
    </row>
    <row r="980" s="23" customFormat="true" ht="13.8" hidden="false" customHeight="false" outlineLevel="0" collapsed="false">
      <c r="A980" s="23" t="s">
        <v>17</v>
      </c>
      <c r="B980" s="27" t="n">
        <v>42843</v>
      </c>
      <c r="C980" s="1" t="s">
        <v>267</v>
      </c>
      <c r="D980" s="1" t="s">
        <v>267</v>
      </c>
      <c r="E980" s="1" t="s">
        <v>267</v>
      </c>
      <c r="F980" s="1" t="s">
        <v>203</v>
      </c>
      <c r="G980" s="23" t="n">
        <v>7</v>
      </c>
      <c r="H980" s="23" t="n">
        <v>2</v>
      </c>
      <c r="I980" s="23" t="n">
        <v>2</v>
      </c>
      <c r="J980" s="23" t="s">
        <v>348</v>
      </c>
      <c r="K980" s="23" t="n">
        <v>15</v>
      </c>
      <c r="L980" s="23" t="n">
        <v>30</v>
      </c>
      <c r="M980" s="23" t="n">
        <v>25</v>
      </c>
      <c r="N980" s="23" t="n">
        <v>30</v>
      </c>
      <c r="O980" s="23" t="n">
        <v>160</v>
      </c>
      <c r="P980" s="23" t="n">
        <v>150</v>
      </c>
      <c r="Q980" s="23" t="n">
        <v>120</v>
      </c>
      <c r="R980" s="55" t="n">
        <f aca="false">AVERAGE(O980:Q980)</f>
        <v>143.333333333333</v>
      </c>
      <c r="S980" s="30" t="n">
        <v>1.47655526559475</v>
      </c>
      <c r="T980" s="56" t="n">
        <v>1.60386473429952</v>
      </c>
      <c r="U980" s="1" t="s">
        <v>205</v>
      </c>
      <c r="V980" s="1" t="s">
        <v>205</v>
      </c>
      <c r="W980" s="1" t="s">
        <v>205</v>
      </c>
      <c r="X980" s="0"/>
      <c r="Y980" s="0"/>
      <c r="Z980" s="0"/>
      <c r="AMJ980" s="0"/>
    </row>
    <row r="981" s="23" customFormat="true" ht="13.8" hidden="false" customHeight="false" outlineLevel="0" collapsed="false">
      <c r="A981" s="23" t="s">
        <v>17</v>
      </c>
      <c r="B981" s="27" t="n">
        <v>42843</v>
      </c>
      <c r="C981" s="1" t="s">
        <v>267</v>
      </c>
      <c r="D981" s="1" t="s">
        <v>267</v>
      </c>
      <c r="E981" s="1" t="s">
        <v>267</v>
      </c>
      <c r="F981" s="1" t="s">
        <v>203</v>
      </c>
      <c r="G981" s="23" t="n">
        <v>7</v>
      </c>
      <c r="H981" s="23" t="n">
        <v>2</v>
      </c>
      <c r="I981" s="23" t="n">
        <v>3</v>
      </c>
      <c r="J981" s="23" t="s">
        <v>349</v>
      </c>
      <c r="K981" s="23" t="n">
        <v>30</v>
      </c>
      <c r="L981" s="23" t="n">
        <v>50</v>
      </c>
      <c r="M981" s="23" t="n">
        <v>43</v>
      </c>
      <c r="N981" s="23" t="n">
        <v>48</v>
      </c>
      <c r="O981" s="23" t="n">
        <v>160</v>
      </c>
      <c r="P981" s="23" t="n">
        <v>150</v>
      </c>
      <c r="Q981" s="23" t="n">
        <v>120</v>
      </c>
      <c r="R981" s="55" t="n">
        <f aca="false">AVERAGE(O981:Q981)</f>
        <v>143.333333333333</v>
      </c>
      <c r="S981" s="30" t="n">
        <v>1.54154390100177</v>
      </c>
      <c r="T981" s="56" t="n">
        <v>3.2512077294686</v>
      </c>
      <c r="U981" s="1" t="s">
        <v>205</v>
      </c>
      <c r="V981" s="1" t="s">
        <v>205</v>
      </c>
      <c r="W981" s="1" t="s">
        <v>205</v>
      </c>
      <c r="X981" s="0"/>
      <c r="Y981" s="0"/>
      <c r="Z981" s="0"/>
      <c r="AMJ981" s="0"/>
    </row>
    <row r="982" s="23" customFormat="true" ht="13.8" hidden="false" customHeight="false" outlineLevel="0" collapsed="false">
      <c r="A982" s="23" t="s">
        <v>17</v>
      </c>
      <c r="B982" s="27" t="n">
        <v>42843</v>
      </c>
      <c r="C982" s="1" t="s">
        <v>267</v>
      </c>
      <c r="D982" s="1" t="s">
        <v>267</v>
      </c>
      <c r="E982" s="1" t="s">
        <v>267</v>
      </c>
      <c r="F982" s="1" t="s">
        <v>203</v>
      </c>
      <c r="G982" s="23" t="n">
        <v>7</v>
      </c>
      <c r="H982" s="23" t="n">
        <v>2</v>
      </c>
      <c r="I982" s="23" t="n">
        <v>4</v>
      </c>
      <c r="J982" s="23" t="s">
        <v>350</v>
      </c>
      <c r="K982" s="23" t="n">
        <v>50</v>
      </c>
      <c r="L982" s="23" t="n">
        <v>100</v>
      </c>
      <c r="M982" s="23" t="n">
        <v>80</v>
      </c>
      <c r="N982" s="23" t="n">
        <v>88</v>
      </c>
      <c r="O982" s="23" t="n">
        <v>160</v>
      </c>
      <c r="P982" s="23" t="n">
        <v>150</v>
      </c>
      <c r="Q982" s="23" t="n">
        <v>120</v>
      </c>
      <c r="R982" s="55" t="n">
        <f aca="false">AVERAGE(O982:Q982)</f>
        <v>143.333333333333</v>
      </c>
      <c r="S982" s="30" t="n">
        <v>1.22653422005219</v>
      </c>
      <c r="T982" s="56" t="n">
        <v>2.64251207729469</v>
      </c>
      <c r="U982" s="1" t="s">
        <v>205</v>
      </c>
      <c r="V982" s="1" t="s">
        <v>205</v>
      </c>
      <c r="W982" s="1" t="s">
        <v>205</v>
      </c>
      <c r="X982" s="0"/>
      <c r="Y982" s="0"/>
      <c r="Z982" s="0"/>
      <c r="AMJ982" s="0"/>
    </row>
    <row r="983" s="23" customFormat="true" ht="13.8" hidden="false" customHeight="false" outlineLevel="0" collapsed="false">
      <c r="A983" s="23" t="s">
        <v>17</v>
      </c>
      <c r="B983" s="27" t="n">
        <v>42843</v>
      </c>
      <c r="C983" s="1" t="s">
        <v>267</v>
      </c>
      <c r="D983" s="1" t="s">
        <v>267</v>
      </c>
      <c r="E983" s="1" t="s">
        <v>267</v>
      </c>
      <c r="F983" s="1" t="s">
        <v>203</v>
      </c>
      <c r="G983" s="23" t="n">
        <v>7</v>
      </c>
      <c r="H983" s="23" t="n">
        <v>2</v>
      </c>
      <c r="I983" s="23" t="n">
        <v>5</v>
      </c>
      <c r="J983" s="23" t="s">
        <v>351</v>
      </c>
      <c r="K983" s="23" t="n">
        <v>100</v>
      </c>
      <c r="L983" s="23" t="n">
        <v>200</v>
      </c>
      <c r="M983" s="23" t="n">
        <v>106</v>
      </c>
      <c r="N983" s="23" t="n">
        <v>111</v>
      </c>
      <c r="O983" s="23" t="n">
        <v>160</v>
      </c>
      <c r="P983" s="23" t="n">
        <v>150</v>
      </c>
      <c r="Q983" s="23" t="n">
        <v>120</v>
      </c>
      <c r="R983" s="55" t="n">
        <f aca="false">AVERAGE(O983:Q983)</f>
        <v>143.333333333333</v>
      </c>
      <c r="S983" s="30" t="n">
        <v>1.34354743665292</v>
      </c>
      <c r="T983" s="56" t="n">
        <v>3.36231884057971</v>
      </c>
      <c r="U983" s="1" t="s">
        <v>205</v>
      </c>
      <c r="V983" s="1" t="s">
        <v>205</v>
      </c>
      <c r="W983" s="1" t="s">
        <v>205</v>
      </c>
      <c r="X983" s="0"/>
      <c r="Y983" s="0"/>
      <c r="Z983" s="0"/>
      <c r="AMJ983" s="0"/>
    </row>
    <row r="984" s="23" customFormat="true" ht="13.8" hidden="false" customHeight="false" outlineLevel="0" collapsed="false">
      <c r="A984" s="23" t="s">
        <v>17</v>
      </c>
      <c r="B984" s="27" t="n">
        <v>42843</v>
      </c>
      <c r="C984" s="1" t="s">
        <v>267</v>
      </c>
      <c r="D984" s="1" t="s">
        <v>267</v>
      </c>
      <c r="E984" s="1" t="s">
        <v>267</v>
      </c>
      <c r="F984" s="1" t="s">
        <v>203</v>
      </c>
      <c r="G984" s="23" t="n">
        <v>7</v>
      </c>
      <c r="H984" s="23" t="n">
        <v>3</v>
      </c>
      <c r="I984" s="23" t="n">
        <v>1</v>
      </c>
      <c r="J984" s="23" t="s">
        <v>347</v>
      </c>
      <c r="K984" s="23" t="n">
        <v>0</v>
      </c>
      <c r="L984" s="23" t="n">
        <v>15</v>
      </c>
      <c r="M984" s="23" t="n">
        <v>10</v>
      </c>
      <c r="N984" s="23" t="n">
        <v>15</v>
      </c>
      <c r="O984" s="23" t="n">
        <v>150</v>
      </c>
      <c r="P984" s="23" t="n">
        <v>150</v>
      </c>
      <c r="Q984" s="23" t="n">
        <v>160</v>
      </c>
      <c r="R984" s="55" t="n">
        <f aca="false">AVERAGE(O984:Q984)</f>
        <v>153.333333333333</v>
      </c>
      <c r="S984" s="30" t="n">
        <v>1.46258102533883</v>
      </c>
      <c r="T984" s="56" t="n">
        <v>0.927536231884058</v>
      </c>
      <c r="U984" s="1" t="s">
        <v>205</v>
      </c>
      <c r="V984" s="1" t="s">
        <v>205</v>
      </c>
      <c r="W984" s="1" t="s">
        <v>205</v>
      </c>
      <c r="X984" s="0"/>
      <c r="Y984" s="0"/>
      <c r="Z984" s="0"/>
      <c r="AMJ984" s="0"/>
    </row>
    <row r="985" s="23" customFormat="true" ht="13.8" hidden="false" customHeight="false" outlineLevel="0" collapsed="false">
      <c r="A985" s="23" t="s">
        <v>17</v>
      </c>
      <c r="B985" s="27" t="n">
        <v>42843</v>
      </c>
      <c r="C985" s="1" t="s">
        <v>267</v>
      </c>
      <c r="D985" s="1" t="s">
        <v>267</v>
      </c>
      <c r="E985" s="1" t="s">
        <v>267</v>
      </c>
      <c r="F985" s="1" t="s">
        <v>203</v>
      </c>
      <c r="G985" s="23" t="n">
        <v>7</v>
      </c>
      <c r="H985" s="23" t="n">
        <v>3</v>
      </c>
      <c r="I985" s="23" t="n">
        <v>2</v>
      </c>
      <c r="J985" s="23" t="s">
        <v>348</v>
      </c>
      <c r="K985" s="23" t="n">
        <v>15</v>
      </c>
      <c r="L985" s="23" t="n">
        <v>30</v>
      </c>
      <c r="M985" s="23" t="n">
        <v>24</v>
      </c>
      <c r="N985" s="23" t="n">
        <v>29</v>
      </c>
      <c r="O985" s="23" t="n">
        <v>150</v>
      </c>
      <c r="P985" s="23" t="n">
        <v>150</v>
      </c>
      <c r="Q985" s="23" t="n">
        <v>160</v>
      </c>
      <c r="R985" s="55" t="n">
        <f aca="false">AVERAGE(O985:Q985)</f>
        <v>153.333333333333</v>
      </c>
      <c r="S985" s="30" t="n">
        <v>1.72539776075427</v>
      </c>
      <c r="T985" s="56" t="n">
        <v>1.60386473429952</v>
      </c>
      <c r="U985" s="1" t="s">
        <v>205</v>
      </c>
      <c r="V985" s="1" t="s">
        <v>205</v>
      </c>
      <c r="W985" s="1" t="s">
        <v>205</v>
      </c>
      <c r="X985" s="0"/>
      <c r="Y985" s="0"/>
      <c r="Z985" s="0"/>
      <c r="AMJ985" s="0"/>
    </row>
    <row r="986" s="23" customFormat="true" ht="13.8" hidden="false" customHeight="false" outlineLevel="0" collapsed="false">
      <c r="A986" s="23" t="s">
        <v>17</v>
      </c>
      <c r="B986" s="27" t="n">
        <v>42843</v>
      </c>
      <c r="C986" s="1" t="s">
        <v>267</v>
      </c>
      <c r="D986" s="1" t="s">
        <v>267</v>
      </c>
      <c r="E986" s="1" t="s">
        <v>267</v>
      </c>
      <c r="F986" s="1" t="s">
        <v>203</v>
      </c>
      <c r="G986" s="23" t="n">
        <v>7</v>
      </c>
      <c r="H986" s="23" t="n">
        <v>3</v>
      </c>
      <c r="I986" s="23" t="n">
        <v>3</v>
      </c>
      <c r="J986" s="23" t="s">
        <v>349</v>
      </c>
      <c r="K986" s="23" t="n">
        <v>30</v>
      </c>
      <c r="L986" s="23" t="n">
        <v>50</v>
      </c>
      <c r="M986" s="23" t="n">
        <v>41</v>
      </c>
      <c r="N986" s="23" t="n">
        <v>46</v>
      </c>
      <c r="O986" s="23" t="n">
        <v>150</v>
      </c>
      <c r="P986" s="23" t="n">
        <v>150</v>
      </c>
      <c r="Q986" s="23" t="n">
        <v>160</v>
      </c>
      <c r="R986" s="55" t="n">
        <f aca="false">AVERAGE(O986:Q986)</f>
        <v>153.333333333333</v>
      </c>
      <c r="S986" s="30" t="n">
        <v>0.916070376294301</v>
      </c>
      <c r="T986" s="56" t="n">
        <v>3.2512077294686</v>
      </c>
      <c r="U986" s="1" t="s">
        <v>205</v>
      </c>
      <c r="V986" s="1" t="s">
        <v>205</v>
      </c>
      <c r="W986" s="1" t="s">
        <v>205</v>
      </c>
      <c r="X986" s="0"/>
      <c r="Y986" s="0"/>
      <c r="Z986" s="0"/>
      <c r="AMJ986" s="0"/>
    </row>
    <row r="987" s="23" customFormat="true" ht="13.8" hidden="false" customHeight="false" outlineLevel="0" collapsed="false">
      <c r="A987" s="23" t="s">
        <v>17</v>
      </c>
      <c r="B987" s="27" t="n">
        <v>42843</v>
      </c>
      <c r="C987" s="1" t="s">
        <v>267</v>
      </c>
      <c r="D987" s="1" t="s">
        <v>267</v>
      </c>
      <c r="E987" s="1" t="s">
        <v>267</v>
      </c>
      <c r="F987" s="1" t="s">
        <v>203</v>
      </c>
      <c r="G987" s="23" t="n">
        <v>7</v>
      </c>
      <c r="H987" s="23" t="n">
        <v>3</v>
      </c>
      <c r="I987" s="23" t="n">
        <v>4</v>
      </c>
      <c r="J987" s="23" t="s">
        <v>350</v>
      </c>
      <c r="K987" s="23" t="n">
        <v>50</v>
      </c>
      <c r="L987" s="23" t="n">
        <v>100</v>
      </c>
      <c r="M987" s="23" t="n">
        <v>60</v>
      </c>
      <c r="N987" s="23" t="n">
        <v>65</v>
      </c>
      <c r="O987" s="23" t="n">
        <v>150</v>
      </c>
      <c r="P987" s="23" t="n">
        <v>150</v>
      </c>
      <c r="Q987" s="23" t="n">
        <v>160</v>
      </c>
      <c r="R987" s="55" t="n">
        <f aca="false">AVERAGE(O987:Q987)</f>
        <v>153.333333333333</v>
      </c>
      <c r="S987" s="30" t="n">
        <v>1.41712265342201</v>
      </c>
      <c r="T987" s="56" t="n">
        <v>2.64251207729469</v>
      </c>
      <c r="U987" s="1" t="s">
        <v>205</v>
      </c>
      <c r="V987" s="1" t="s">
        <v>205</v>
      </c>
      <c r="W987" s="1" t="s">
        <v>205</v>
      </c>
      <c r="X987" s="0"/>
      <c r="Y987" s="0"/>
      <c r="Z987" s="0"/>
      <c r="AMJ987" s="0"/>
    </row>
    <row r="988" s="23" customFormat="true" ht="13.8" hidden="false" customHeight="false" outlineLevel="0" collapsed="false">
      <c r="A988" s="23" t="s">
        <v>17</v>
      </c>
      <c r="B988" s="27" t="n">
        <v>42843</v>
      </c>
      <c r="C988" s="1" t="s">
        <v>267</v>
      </c>
      <c r="D988" s="1" t="s">
        <v>267</v>
      </c>
      <c r="E988" s="1" t="s">
        <v>267</v>
      </c>
      <c r="F988" s="1" t="s">
        <v>203</v>
      </c>
      <c r="G988" s="23" t="n">
        <v>7</v>
      </c>
      <c r="H988" s="23" t="n">
        <v>3</v>
      </c>
      <c r="I988" s="23" t="n">
        <v>5</v>
      </c>
      <c r="J988" s="23" t="s">
        <v>351</v>
      </c>
      <c r="K988" s="23" t="n">
        <v>100</v>
      </c>
      <c r="L988" s="23" t="n">
        <v>200</v>
      </c>
      <c r="M988" s="23" t="n">
        <v>109</v>
      </c>
      <c r="N988" s="23" t="n">
        <v>114</v>
      </c>
      <c r="O988" s="23" t="n">
        <v>150</v>
      </c>
      <c r="P988" s="23" t="n">
        <v>150</v>
      </c>
      <c r="Q988" s="23" t="n">
        <v>160</v>
      </c>
      <c r="R988" s="55" t="n">
        <f aca="false">AVERAGE(O988:Q988)</f>
        <v>153.333333333333</v>
      </c>
      <c r="S988" s="30" t="n">
        <v>1.74038218705278</v>
      </c>
      <c r="T988" s="56" t="n">
        <v>3.36231884057971</v>
      </c>
      <c r="U988" s="1" t="s">
        <v>205</v>
      </c>
      <c r="V988" s="1" t="s">
        <v>205</v>
      </c>
      <c r="W988" s="1" t="s">
        <v>205</v>
      </c>
      <c r="X988" s="0"/>
      <c r="Y988" s="0"/>
      <c r="Z988" s="0"/>
      <c r="AMJ988" s="0"/>
    </row>
    <row r="989" s="23" customFormat="true" ht="13.8" hidden="false" customHeight="false" outlineLevel="0" collapsed="false">
      <c r="A989" s="23" t="s">
        <v>17</v>
      </c>
      <c r="B989" s="27" t="n">
        <v>42843</v>
      </c>
      <c r="C989" s="1" t="s">
        <v>267</v>
      </c>
      <c r="D989" s="1" t="s">
        <v>267</v>
      </c>
      <c r="E989" s="1" t="s">
        <v>267</v>
      </c>
      <c r="F989" s="1" t="s">
        <v>203</v>
      </c>
      <c r="G989" s="23" t="n">
        <v>7</v>
      </c>
      <c r="H989" s="23" t="n">
        <v>4</v>
      </c>
      <c r="I989" s="23" t="n">
        <v>1</v>
      </c>
      <c r="J989" s="23" t="s">
        <v>347</v>
      </c>
      <c r="K989" s="23" t="n">
        <v>0</v>
      </c>
      <c r="L989" s="23" t="n">
        <v>15</v>
      </c>
      <c r="M989" s="23" t="n">
        <v>5</v>
      </c>
      <c r="N989" s="23" t="n">
        <v>10</v>
      </c>
      <c r="O989" s="23" t="n">
        <v>200</v>
      </c>
      <c r="P989" s="23" t="n">
        <v>220</v>
      </c>
      <c r="Q989" s="23" t="n">
        <v>200</v>
      </c>
      <c r="R989" s="55" t="n">
        <f aca="false">AVERAGE(O989:Q989)</f>
        <v>206.666666666667</v>
      </c>
      <c r="S989" s="30" t="n">
        <v>1.15531610404916</v>
      </c>
      <c r="T989" s="56" t="n">
        <v>0.927536231884058</v>
      </c>
      <c r="U989" s="1" t="s">
        <v>205</v>
      </c>
      <c r="V989" s="1" t="s">
        <v>205</v>
      </c>
      <c r="W989" s="1" t="s">
        <v>205</v>
      </c>
      <c r="X989" s="0"/>
      <c r="Y989" s="0"/>
      <c r="Z989" s="0"/>
      <c r="AMJ989" s="0"/>
    </row>
    <row r="990" s="23" customFormat="true" ht="13.8" hidden="false" customHeight="false" outlineLevel="0" collapsed="false">
      <c r="A990" s="23" t="s">
        <v>17</v>
      </c>
      <c r="B990" s="27" t="n">
        <v>42843</v>
      </c>
      <c r="C990" s="1" t="s">
        <v>267</v>
      </c>
      <c r="D990" s="1" t="s">
        <v>267</v>
      </c>
      <c r="E990" s="1" t="s">
        <v>267</v>
      </c>
      <c r="F990" s="1" t="s">
        <v>203</v>
      </c>
      <c r="G990" s="23" t="n">
        <v>7</v>
      </c>
      <c r="H990" s="23" t="n">
        <v>4</v>
      </c>
      <c r="I990" s="23" t="n">
        <v>2</v>
      </c>
      <c r="J990" s="23" t="s">
        <v>348</v>
      </c>
      <c r="K990" s="23" t="n">
        <v>15</v>
      </c>
      <c r="L990" s="23" t="n">
        <v>30</v>
      </c>
      <c r="M990" s="23" t="n">
        <v>25</v>
      </c>
      <c r="N990" s="23" t="n">
        <v>30</v>
      </c>
      <c r="O990" s="23" t="n">
        <v>200</v>
      </c>
      <c r="P990" s="23" t="n">
        <v>220</v>
      </c>
      <c r="Q990" s="23" t="n">
        <v>200</v>
      </c>
      <c r="R990" s="55" t="n">
        <f aca="false">AVERAGE(O990:Q990)</f>
        <v>206.666666666667</v>
      </c>
      <c r="S990" s="30" t="n">
        <v>1.22434548362657</v>
      </c>
      <c r="T990" s="56" t="n">
        <v>1.60386473429952</v>
      </c>
      <c r="U990" s="1" t="s">
        <v>205</v>
      </c>
      <c r="V990" s="1" t="s">
        <v>205</v>
      </c>
      <c r="W990" s="1" t="s">
        <v>205</v>
      </c>
      <c r="X990" s="0"/>
      <c r="Y990" s="0"/>
      <c r="Z990" s="0"/>
      <c r="AMJ990" s="0"/>
    </row>
    <row r="991" s="23" customFormat="true" ht="13.8" hidden="false" customHeight="false" outlineLevel="0" collapsed="false">
      <c r="A991" s="23" t="s">
        <v>17</v>
      </c>
      <c r="B991" s="27" t="n">
        <v>42843</v>
      </c>
      <c r="C991" s="1" t="s">
        <v>267</v>
      </c>
      <c r="D991" s="1" t="s">
        <v>267</v>
      </c>
      <c r="E991" s="1" t="s">
        <v>267</v>
      </c>
      <c r="F991" s="1" t="s">
        <v>203</v>
      </c>
      <c r="G991" s="23" t="n">
        <v>7</v>
      </c>
      <c r="H991" s="23" t="n">
        <v>4</v>
      </c>
      <c r="I991" s="23" t="n">
        <v>3</v>
      </c>
      <c r="J991" s="23" t="s">
        <v>349</v>
      </c>
      <c r="K991" s="23" t="n">
        <v>30</v>
      </c>
      <c r="L991" s="23" t="n">
        <v>50</v>
      </c>
      <c r="M991" s="23" t="n">
        <v>45</v>
      </c>
      <c r="N991" s="23" t="n">
        <v>50</v>
      </c>
      <c r="O991" s="23" t="n">
        <v>200</v>
      </c>
      <c r="P991" s="23" t="n">
        <v>220</v>
      </c>
      <c r="Q991" s="23" t="n">
        <v>200</v>
      </c>
      <c r="R991" s="55" t="n">
        <f aca="false">AVERAGE(O991:Q991)</f>
        <v>206.666666666667</v>
      </c>
      <c r="S991" s="30" t="n">
        <v>1.22804949911609</v>
      </c>
      <c r="T991" s="56" t="n">
        <v>3.2512077294686</v>
      </c>
      <c r="U991" s="1" t="s">
        <v>205</v>
      </c>
      <c r="V991" s="1" t="s">
        <v>205</v>
      </c>
      <c r="W991" s="1" t="s">
        <v>205</v>
      </c>
      <c r="X991" s="0"/>
      <c r="Y991" s="0"/>
      <c r="Z991" s="0"/>
      <c r="AMJ991" s="0"/>
    </row>
    <row r="992" s="23" customFormat="true" ht="13.8" hidden="false" customHeight="false" outlineLevel="0" collapsed="false">
      <c r="A992" s="23" t="s">
        <v>17</v>
      </c>
      <c r="B992" s="27" t="n">
        <v>42843</v>
      </c>
      <c r="C992" s="1" t="s">
        <v>267</v>
      </c>
      <c r="D992" s="1" t="s">
        <v>267</v>
      </c>
      <c r="E992" s="1" t="s">
        <v>267</v>
      </c>
      <c r="F992" s="1" t="s">
        <v>203</v>
      </c>
      <c r="G992" s="23" t="n">
        <v>7</v>
      </c>
      <c r="H992" s="23" t="n">
        <v>4</v>
      </c>
      <c r="I992" s="23" t="n">
        <v>4</v>
      </c>
      <c r="J992" s="23" t="s">
        <v>350</v>
      </c>
      <c r="K992" s="23" t="n">
        <v>50</v>
      </c>
      <c r="L992" s="23" t="n">
        <v>100</v>
      </c>
      <c r="M992" s="23" t="n">
        <v>80</v>
      </c>
      <c r="N992" s="23" t="n">
        <v>85</v>
      </c>
      <c r="O992" s="23" t="n">
        <v>200</v>
      </c>
      <c r="P992" s="23" t="n">
        <v>220</v>
      </c>
      <c r="Q992" s="23" t="n">
        <v>200</v>
      </c>
      <c r="R992" s="55" t="n">
        <f aca="false">AVERAGE(O992:Q992)</f>
        <v>206.666666666667</v>
      </c>
      <c r="S992" s="30" t="n">
        <v>0.963380755955888</v>
      </c>
      <c r="T992" s="56" t="n">
        <v>2.64251207729469</v>
      </c>
      <c r="U992" s="1" t="s">
        <v>205</v>
      </c>
      <c r="V992" s="1" t="s">
        <v>205</v>
      </c>
      <c r="W992" s="1" t="s">
        <v>205</v>
      </c>
      <c r="X992" s="0"/>
      <c r="Y992" s="0"/>
      <c r="Z992" s="0"/>
      <c r="AMJ992" s="0"/>
    </row>
    <row r="993" s="23" customFormat="true" ht="13.8" hidden="false" customHeight="false" outlineLevel="0" collapsed="false">
      <c r="A993" s="23" t="s">
        <v>17</v>
      </c>
      <c r="B993" s="27" t="n">
        <v>42843</v>
      </c>
      <c r="C993" s="1" t="s">
        <v>267</v>
      </c>
      <c r="D993" s="1" t="s">
        <v>267</v>
      </c>
      <c r="E993" s="1" t="s">
        <v>267</v>
      </c>
      <c r="F993" s="1" t="s">
        <v>203</v>
      </c>
      <c r="G993" s="23" t="n">
        <v>7</v>
      </c>
      <c r="H993" s="23" t="n">
        <v>4</v>
      </c>
      <c r="I993" s="23" t="n">
        <v>5</v>
      </c>
      <c r="J993" s="23" t="s">
        <v>351</v>
      </c>
      <c r="K993" s="23" t="n">
        <v>100</v>
      </c>
      <c r="L993" s="23" t="n">
        <v>200</v>
      </c>
      <c r="M993" s="23" t="n">
        <v>115</v>
      </c>
      <c r="N993" s="23" t="n">
        <v>120</v>
      </c>
      <c r="O993" s="23" t="n">
        <v>200</v>
      </c>
      <c r="P993" s="23" t="n">
        <v>220</v>
      </c>
      <c r="Q993" s="23" t="n">
        <v>200</v>
      </c>
      <c r="R993" s="55" t="n">
        <f aca="false">AVERAGE(O993:Q993)</f>
        <v>206.666666666667</v>
      </c>
      <c r="S993" s="30" t="n">
        <v>1.05598114319387</v>
      </c>
      <c r="T993" s="56" t="n">
        <v>3.36231884057971</v>
      </c>
      <c r="U993" s="1" t="s">
        <v>205</v>
      </c>
      <c r="V993" s="1" t="s">
        <v>205</v>
      </c>
      <c r="W993" s="1" t="s">
        <v>205</v>
      </c>
      <c r="X993" s="0"/>
      <c r="Y993" s="0"/>
      <c r="Z993" s="0"/>
      <c r="AMJ993" s="0"/>
    </row>
    <row r="994" s="23" customFormat="true" ht="13.8" hidden="false" customHeight="false" outlineLevel="0" collapsed="false">
      <c r="A994" s="23" t="s">
        <v>17</v>
      </c>
      <c r="B994" s="27" t="n">
        <v>42843</v>
      </c>
      <c r="C994" s="1" t="s">
        <v>267</v>
      </c>
      <c r="D994" s="1" t="s">
        <v>267</v>
      </c>
      <c r="E994" s="1" t="s">
        <v>267</v>
      </c>
      <c r="F994" s="1" t="s">
        <v>203</v>
      </c>
      <c r="G994" s="23" t="n">
        <v>8</v>
      </c>
      <c r="H994" s="23" t="n">
        <v>1</v>
      </c>
      <c r="I994" s="23" t="n">
        <v>1</v>
      </c>
      <c r="J994" s="23" t="s">
        <v>347</v>
      </c>
      <c r="K994" s="23" t="n">
        <v>0</v>
      </c>
      <c r="L994" s="23" t="n">
        <v>15</v>
      </c>
      <c r="M994" s="23" t="n">
        <v>10</v>
      </c>
      <c r="N994" s="23" t="n">
        <v>15</v>
      </c>
      <c r="O994" s="23" t="n">
        <v>210</v>
      </c>
      <c r="P994" s="23" t="n">
        <v>200</v>
      </c>
      <c r="Q994" s="23" t="n">
        <v>170</v>
      </c>
      <c r="R994" s="55" t="n">
        <f aca="false">AVERAGE(O994:Q994)</f>
        <v>193.333333333333</v>
      </c>
      <c r="S994" s="30" t="n">
        <v>1.20885596430676</v>
      </c>
      <c r="T994" s="56" t="n">
        <v>1.42995169082126</v>
      </c>
      <c r="U994" s="1" t="s">
        <v>205</v>
      </c>
      <c r="V994" s="1" t="s">
        <v>205</v>
      </c>
      <c r="W994" s="1" t="s">
        <v>205</v>
      </c>
      <c r="X994" s="0"/>
      <c r="Y994" s="0"/>
      <c r="Z994" s="0"/>
      <c r="AMJ994" s="0"/>
    </row>
    <row r="995" s="23" customFormat="true" ht="13.8" hidden="false" customHeight="false" outlineLevel="0" collapsed="false">
      <c r="A995" s="23" t="s">
        <v>17</v>
      </c>
      <c r="B995" s="27" t="n">
        <v>42843</v>
      </c>
      <c r="C995" s="1" t="s">
        <v>267</v>
      </c>
      <c r="D995" s="1" t="s">
        <v>267</v>
      </c>
      <c r="E995" s="1" t="s">
        <v>267</v>
      </c>
      <c r="F995" s="1" t="s">
        <v>203</v>
      </c>
      <c r="G995" s="23" t="n">
        <v>8</v>
      </c>
      <c r="H995" s="23" t="n">
        <v>1</v>
      </c>
      <c r="I995" s="23" t="n">
        <v>2</v>
      </c>
      <c r="J995" s="23" t="s">
        <v>348</v>
      </c>
      <c r="K995" s="23" t="n">
        <v>15</v>
      </c>
      <c r="L995" s="23" t="n">
        <v>30</v>
      </c>
      <c r="M995" s="23" t="n">
        <v>25</v>
      </c>
      <c r="N995" s="23" t="n">
        <v>30</v>
      </c>
      <c r="O995" s="23" t="n">
        <v>210</v>
      </c>
      <c r="P995" s="23" t="n">
        <v>200</v>
      </c>
      <c r="Q995" s="23" t="n">
        <v>170</v>
      </c>
      <c r="R995" s="55" t="n">
        <f aca="false">AVERAGE(O995:Q995)</f>
        <v>193.333333333333</v>
      </c>
      <c r="S995" s="30" t="n">
        <v>1.46089738193451</v>
      </c>
      <c r="T995" s="56" t="n">
        <v>1.84541062801932</v>
      </c>
      <c r="U995" s="1" t="s">
        <v>205</v>
      </c>
      <c r="V995" s="1" t="s">
        <v>205</v>
      </c>
      <c r="W995" s="1" t="s">
        <v>205</v>
      </c>
      <c r="X995" s="0"/>
      <c r="Y995" s="0"/>
      <c r="Z995" s="0"/>
      <c r="AMJ995" s="0"/>
    </row>
    <row r="996" s="23" customFormat="true" ht="13.8" hidden="false" customHeight="false" outlineLevel="0" collapsed="false">
      <c r="A996" s="23" t="s">
        <v>17</v>
      </c>
      <c r="B996" s="27" t="n">
        <v>42843</v>
      </c>
      <c r="C996" s="1" t="s">
        <v>267</v>
      </c>
      <c r="D996" s="1" t="s">
        <v>267</v>
      </c>
      <c r="E996" s="1" t="s">
        <v>267</v>
      </c>
      <c r="F996" s="1" t="s">
        <v>203</v>
      </c>
      <c r="G996" s="23" t="n">
        <v>8</v>
      </c>
      <c r="H996" s="23" t="n">
        <v>1</v>
      </c>
      <c r="I996" s="23" t="n">
        <v>3</v>
      </c>
      <c r="J996" s="23" t="s">
        <v>349</v>
      </c>
      <c r="K996" s="23" t="n">
        <v>30</v>
      </c>
      <c r="L996" s="23" t="n">
        <v>50</v>
      </c>
      <c r="M996" s="23" t="n">
        <v>45</v>
      </c>
      <c r="N996" s="23" t="n">
        <v>50</v>
      </c>
      <c r="O996" s="23" t="n">
        <v>210</v>
      </c>
      <c r="P996" s="23" t="n">
        <v>200</v>
      </c>
      <c r="Q996" s="23" t="n">
        <v>170</v>
      </c>
      <c r="R996" s="55" t="n">
        <f aca="false">AVERAGE(O996:Q996)</f>
        <v>193.333333333333</v>
      </c>
      <c r="S996" s="30" t="n">
        <v>1.5854869938547</v>
      </c>
      <c r="T996" s="56" t="n">
        <v>2.69565217391304</v>
      </c>
      <c r="U996" s="1" t="s">
        <v>205</v>
      </c>
      <c r="V996" s="1" t="s">
        <v>205</v>
      </c>
      <c r="W996" s="1" t="s">
        <v>205</v>
      </c>
      <c r="X996" s="0"/>
      <c r="Y996" s="0"/>
      <c r="Z996" s="0"/>
      <c r="AMJ996" s="0"/>
    </row>
    <row r="997" s="23" customFormat="true" ht="13.8" hidden="false" customHeight="false" outlineLevel="0" collapsed="false">
      <c r="A997" s="23" t="s">
        <v>17</v>
      </c>
      <c r="B997" s="27" t="n">
        <v>42843</v>
      </c>
      <c r="C997" s="1" t="s">
        <v>267</v>
      </c>
      <c r="D997" s="1" t="s">
        <v>267</v>
      </c>
      <c r="E997" s="1" t="s">
        <v>267</v>
      </c>
      <c r="F997" s="1" t="s">
        <v>203</v>
      </c>
      <c r="G997" s="23" t="n">
        <v>8</v>
      </c>
      <c r="H997" s="23" t="n">
        <v>1</v>
      </c>
      <c r="I997" s="23" t="n">
        <v>4</v>
      </c>
      <c r="J997" s="23" t="s">
        <v>350</v>
      </c>
      <c r="K997" s="23" t="n">
        <v>50</v>
      </c>
      <c r="L997" s="23" t="n">
        <v>100</v>
      </c>
      <c r="M997" s="23" t="n">
        <v>70</v>
      </c>
      <c r="N997" s="23" t="n">
        <v>75</v>
      </c>
      <c r="O997" s="23" t="n">
        <v>210</v>
      </c>
      <c r="P997" s="23" t="n">
        <v>200</v>
      </c>
      <c r="Q997" s="23" t="n">
        <v>170</v>
      </c>
      <c r="R997" s="55" t="n">
        <f aca="false">AVERAGE(O997:Q997)</f>
        <v>193.333333333333</v>
      </c>
      <c r="S997" s="30" t="n">
        <v>1.75418806296826</v>
      </c>
      <c r="T997" s="56" t="n">
        <v>3.19806763285024</v>
      </c>
      <c r="U997" s="1" t="s">
        <v>205</v>
      </c>
      <c r="V997" s="1" t="s">
        <v>205</v>
      </c>
      <c r="W997" s="1" t="s">
        <v>205</v>
      </c>
      <c r="X997" s="0"/>
      <c r="Y997" s="0"/>
      <c r="Z997" s="0"/>
      <c r="AMJ997" s="0"/>
    </row>
    <row r="998" s="23" customFormat="true" ht="13.8" hidden="false" customHeight="false" outlineLevel="0" collapsed="false">
      <c r="A998" s="23" t="s">
        <v>17</v>
      </c>
      <c r="B998" s="27" t="n">
        <v>42843</v>
      </c>
      <c r="C998" s="1" t="s">
        <v>267</v>
      </c>
      <c r="D998" s="1" t="s">
        <v>267</v>
      </c>
      <c r="E998" s="1" t="s">
        <v>267</v>
      </c>
      <c r="F998" s="1" t="s">
        <v>203</v>
      </c>
      <c r="G998" s="23" t="n">
        <v>8</v>
      </c>
      <c r="H998" s="23" t="n">
        <v>1</v>
      </c>
      <c r="I998" s="23" t="n">
        <v>5</v>
      </c>
      <c r="J998" s="23" t="s">
        <v>351</v>
      </c>
      <c r="K998" s="23" t="n">
        <v>100</v>
      </c>
      <c r="L998" s="23" t="n">
        <v>200</v>
      </c>
      <c r="M998" s="23" t="n">
        <v>106</v>
      </c>
      <c r="N998" s="23" t="n">
        <v>111</v>
      </c>
      <c r="O998" s="23" t="n">
        <v>210</v>
      </c>
      <c r="P998" s="23" t="n">
        <v>200</v>
      </c>
      <c r="Q998" s="23" t="n">
        <v>170</v>
      </c>
      <c r="R998" s="55" t="n">
        <f aca="false">AVERAGE(O998:Q998)</f>
        <v>193.333333333333</v>
      </c>
      <c r="S998" s="30" t="n">
        <v>1.9289502483374</v>
      </c>
      <c r="T998" s="56" t="n">
        <v>2.46859903381643</v>
      </c>
      <c r="U998" s="1" t="s">
        <v>205</v>
      </c>
      <c r="V998" s="1" t="s">
        <v>205</v>
      </c>
      <c r="W998" s="1" t="s">
        <v>205</v>
      </c>
      <c r="X998" s="0"/>
      <c r="Y998" s="0"/>
      <c r="Z998" s="0"/>
      <c r="AMJ998" s="0"/>
    </row>
    <row r="999" s="23" customFormat="true" ht="13.8" hidden="false" customHeight="false" outlineLevel="0" collapsed="false">
      <c r="A999" s="23" t="s">
        <v>17</v>
      </c>
      <c r="B999" s="27" t="n">
        <v>42843</v>
      </c>
      <c r="C999" s="1" t="s">
        <v>267</v>
      </c>
      <c r="D999" s="1" t="s">
        <v>267</v>
      </c>
      <c r="E999" s="1" t="s">
        <v>267</v>
      </c>
      <c r="F999" s="1" t="s">
        <v>203</v>
      </c>
      <c r="G999" s="23" t="n">
        <v>8</v>
      </c>
      <c r="H999" s="23" t="n">
        <v>2</v>
      </c>
      <c r="I999" s="23" t="n">
        <v>1</v>
      </c>
      <c r="J999" s="23" t="s">
        <v>347</v>
      </c>
      <c r="K999" s="23" t="n">
        <v>0</v>
      </c>
      <c r="L999" s="23" t="n">
        <v>15</v>
      </c>
      <c r="M999" s="23" t="n">
        <v>9</v>
      </c>
      <c r="N999" s="23" t="n">
        <v>14</v>
      </c>
      <c r="O999" s="23" t="n">
        <v>190</v>
      </c>
      <c r="P999" s="23" t="n">
        <v>170</v>
      </c>
      <c r="Q999" s="23" t="n">
        <v>160</v>
      </c>
      <c r="R999" s="55" t="n">
        <f aca="false">AVERAGE(O999:Q999)</f>
        <v>173.333333333333</v>
      </c>
      <c r="S999" s="30" t="n">
        <v>1.71361225692398</v>
      </c>
      <c r="T999" s="56" t="n">
        <v>1.42995169082126</v>
      </c>
      <c r="U999" s="1" t="s">
        <v>205</v>
      </c>
      <c r="V999" s="1" t="s">
        <v>205</v>
      </c>
      <c r="W999" s="1" t="s">
        <v>205</v>
      </c>
      <c r="X999" s="0"/>
      <c r="Y999" s="0"/>
      <c r="Z999" s="0"/>
      <c r="AMJ999" s="0"/>
    </row>
    <row r="1000" s="23" customFormat="true" ht="13.8" hidden="false" customHeight="false" outlineLevel="0" collapsed="false">
      <c r="A1000" s="23" t="s">
        <v>17</v>
      </c>
      <c r="B1000" s="27" t="n">
        <v>42843</v>
      </c>
      <c r="C1000" s="1" t="s">
        <v>267</v>
      </c>
      <c r="D1000" s="1" t="s">
        <v>267</v>
      </c>
      <c r="E1000" s="1" t="s">
        <v>267</v>
      </c>
      <c r="F1000" s="1" t="s">
        <v>203</v>
      </c>
      <c r="G1000" s="23" t="n">
        <v>8</v>
      </c>
      <c r="H1000" s="23" t="n">
        <v>2</v>
      </c>
      <c r="I1000" s="23" t="n">
        <v>2</v>
      </c>
      <c r="J1000" s="23" t="s">
        <v>348</v>
      </c>
      <c r="K1000" s="23" t="n">
        <v>15</v>
      </c>
      <c r="L1000" s="23" t="n">
        <v>30</v>
      </c>
      <c r="M1000" s="23" t="n">
        <v>22</v>
      </c>
      <c r="N1000" s="23" t="n">
        <v>27</v>
      </c>
      <c r="O1000" s="23" t="n">
        <v>190</v>
      </c>
      <c r="P1000" s="23" t="n">
        <v>170</v>
      </c>
      <c r="Q1000" s="23" t="n">
        <v>160</v>
      </c>
      <c r="R1000" s="55" t="n">
        <f aca="false">AVERAGE(O1000:Q1000)</f>
        <v>173.333333333333</v>
      </c>
      <c r="S1000" s="30" t="n">
        <v>0.818419058843337</v>
      </c>
      <c r="T1000" s="56" t="n">
        <v>1.84541062801932</v>
      </c>
      <c r="U1000" s="1" t="s">
        <v>205</v>
      </c>
      <c r="V1000" s="1" t="s">
        <v>205</v>
      </c>
      <c r="W1000" s="1" t="s">
        <v>205</v>
      </c>
      <c r="X1000" s="0"/>
      <c r="Y1000" s="0"/>
      <c r="Z1000" s="0"/>
      <c r="AMJ1000" s="0"/>
    </row>
    <row r="1001" s="23" customFormat="true" ht="13.8" hidden="false" customHeight="false" outlineLevel="0" collapsed="false">
      <c r="A1001" s="23" t="s">
        <v>17</v>
      </c>
      <c r="B1001" s="27" t="n">
        <v>42843</v>
      </c>
      <c r="C1001" s="1" t="s">
        <v>267</v>
      </c>
      <c r="D1001" s="1" t="s">
        <v>267</v>
      </c>
      <c r="E1001" s="1" t="s">
        <v>267</v>
      </c>
      <c r="F1001" s="1" t="s">
        <v>203</v>
      </c>
      <c r="G1001" s="23" t="n">
        <v>8</v>
      </c>
      <c r="H1001" s="23" t="n">
        <v>2</v>
      </c>
      <c r="I1001" s="23" t="n">
        <v>3</v>
      </c>
      <c r="J1001" s="23" t="s">
        <v>349</v>
      </c>
      <c r="K1001" s="23" t="n">
        <v>30</v>
      </c>
      <c r="L1001" s="23" t="n">
        <v>50</v>
      </c>
      <c r="M1001" s="23" t="n">
        <v>38</v>
      </c>
      <c r="N1001" s="23" t="n">
        <v>43</v>
      </c>
      <c r="O1001" s="23" t="n">
        <v>190</v>
      </c>
      <c r="P1001" s="23" t="n">
        <v>170</v>
      </c>
      <c r="Q1001" s="23" t="n">
        <v>160</v>
      </c>
      <c r="R1001" s="55" t="n">
        <f aca="false">AVERAGE(O1001:Q1001)</f>
        <v>173.333333333333</v>
      </c>
      <c r="S1001" s="30" t="n">
        <v>1.27603333613941</v>
      </c>
      <c r="T1001" s="56" t="n">
        <v>2.69565217391304</v>
      </c>
      <c r="U1001" s="1" t="s">
        <v>205</v>
      </c>
      <c r="V1001" s="1" t="s">
        <v>205</v>
      </c>
      <c r="W1001" s="1" t="s">
        <v>205</v>
      </c>
      <c r="X1001" s="0"/>
      <c r="Y1001" s="0"/>
      <c r="Z1001" s="0"/>
      <c r="AMJ1001" s="0"/>
    </row>
    <row r="1002" s="23" customFormat="true" ht="13.8" hidden="false" customHeight="false" outlineLevel="0" collapsed="false">
      <c r="A1002" s="23" t="s">
        <v>17</v>
      </c>
      <c r="B1002" s="27" t="n">
        <v>42843</v>
      </c>
      <c r="C1002" s="1" t="s">
        <v>267</v>
      </c>
      <c r="D1002" s="1" t="s">
        <v>267</v>
      </c>
      <c r="E1002" s="1" t="s">
        <v>267</v>
      </c>
      <c r="F1002" s="1" t="s">
        <v>203</v>
      </c>
      <c r="G1002" s="23" t="n">
        <v>8</v>
      </c>
      <c r="H1002" s="23" t="n">
        <v>2</v>
      </c>
      <c r="I1002" s="23" t="n">
        <v>4</v>
      </c>
      <c r="J1002" s="23" t="s">
        <v>350</v>
      </c>
      <c r="K1002" s="23" t="n">
        <v>50</v>
      </c>
      <c r="L1002" s="23" t="n">
        <v>100</v>
      </c>
      <c r="M1002" s="23" t="n">
        <v>79</v>
      </c>
      <c r="N1002" s="23" t="n">
        <v>84</v>
      </c>
      <c r="O1002" s="23" t="n">
        <v>190</v>
      </c>
      <c r="P1002" s="23" t="n">
        <v>170</v>
      </c>
      <c r="Q1002" s="23" t="n">
        <v>160</v>
      </c>
      <c r="R1002" s="55" t="n">
        <f aca="false">AVERAGE(O1002:Q1002)</f>
        <v>173.333333333333</v>
      </c>
      <c r="S1002" s="30" t="n">
        <v>1.54154390100177</v>
      </c>
      <c r="T1002" s="56" t="n">
        <v>3.19806763285024</v>
      </c>
      <c r="U1002" s="1" t="s">
        <v>205</v>
      </c>
      <c r="V1002" s="1" t="s">
        <v>205</v>
      </c>
      <c r="W1002" s="1" t="s">
        <v>205</v>
      </c>
      <c r="X1002" s="0"/>
      <c r="Y1002" s="0"/>
      <c r="Z1002" s="0"/>
      <c r="AMJ1002" s="0"/>
    </row>
    <row r="1003" s="23" customFormat="true" ht="13.8" hidden="false" customHeight="false" outlineLevel="0" collapsed="false">
      <c r="A1003" s="23" t="s">
        <v>17</v>
      </c>
      <c r="B1003" s="27" t="n">
        <v>42843</v>
      </c>
      <c r="C1003" s="1" t="s">
        <v>267</v>
      </c>
      <c r="D1003" s="1" t="s">
        <v>267</v>
      </c>
      <c r="E1003" s="1" t="s">
        <v>267</v>
      </c>
      <c r="F1003" s="1" t="s">
        <v>203</v>
      </c>
      <c r="G1003" s="23" t="n">
        <v>8</v>
      </c>
      <c r="H1003" s="23" t="n">
        <v>2</v>
      </c>
      <c r="I1003" s="23" t="n">
        <v>5</v>
      </c>
      <c r="J1003" s="23" t="s">
        <v>351</v>
      </c>
      <c r="K1003" s="23" t="n">
        <v>100</v>
      </c>
      <c r="L1003" s="23" t="n">
        <v>200</v>
      </c>
      <c r="M1003" s="23" t="n">
        <v>112</v>
      </c>
      <c r="N1003" s="23" t="n">
        <v>117</v>
      </c>
      <c r="O1003" s="23" t="n">
        <v>190</v>
      </c>
      <c r="P1003" s="23" t="n">
        <v>170</v>
      </c>
      <c r="Q1003" s="23" t="n">
        <v>160</v>
      </c>
      <c r="R1003" s="55" t="n">
        <f aca="false">AVERAGE(O1003:Q1003)</f>
        <v>173.333333333333</v>
      </c>
      <c r="S1003" s="30" t="n">
        <v>1.58582372253557</v>
      </c>
      <c r="T1003" s="56" t="n">
        <v>2.46859903381643</v>
      </c>
      <c r="U1003" s="1" t="s">
        <v>205</v>
      </c>
      <c r="V1003" s="1" t="s">
        <v>205</v>
      </c>
      <c r="W1003" s="1" t="s">
        <v>205</v>
      </c>
      <c r="X1003" s="0"/>
      <c r="Y1003" s="0"/>
      <c r="Z1003" s="0"/>
      <c r="AMJ1003" s="0"/>
    </row>
    <row r="1004" s="23" customFormat="true" ht="13.8" hidden="false" customHeight="false" outlineLevel="0" collapsed="false">
      <c r="A1004" s="23" t="s">
        <v>17</v>
      </c>
      <c r="B1004" s="27" t="n">
        <v>42843</v>
      </c>
      <c r="C1004" s="1" t="s">
        <v>267</v>
      </c>
      <c r="D1004" s="1" t="s">
        <v>267</v>
      </c>
      <c r="E1004" s="1" t="s">
        <v>267</v>
      </c>
      <c r="F1004" s="1" t="s">
        <v>203</v>
      </c>
      <c r="G1004" s="23" t="n">
        <v>8</v>
      </c>
      <c r="H1004" s="23" t="n">
        <v>3</v>
      </c>
      <c r="I1004" s="23" t="n">
        <v>1</v>
      </c>
      <c r="J1004" s="23" t="s">
        <v>347</v>
      </c>
      <c r="K1004" s="23" t="n">
        <v>0</v>
      </c>
      <c r="L1004" s="23" t="n">
        <v>15</v>
      </c>
      <c r="M1004" s="23" t="n">
        <v>9</v>
      </c>
      <c r="N1004" s="23" t="n">
        <v>14</v>
      </c>
      <c r="O1004" s="23" t="n">
        <v>130</v>
      </c>
      <c r="P1004" s="23" t="n">
        <v>130</v>
      </c>
      <c r="Q1004" s="23" t="n">
        <v>140</v>
      </c>
      <c r="R1004" s="55" t="n">
        <f aca="false">AVERAGE(O1004:Q1004)</f>
        <v>133.333333333333</v>
      </c>
      <c r="S1004" s="30" t="n">
        <v>1.88450206246317</v>
      </c>
      <c r="T1004" s="56" t="n">
        <v>1.42995169082126</v>
      </c>
      <c r="U1004" s="1" t="s">
        <v>205</v>
      </c>
      <c r="V1004" s="1" t="s">
        <v>205</v>
      </c>
      <c r="W1004" s="1" t="s">
        <v>205</v>
      </c>
      <c r="X1004" s="0"/>
      <c r="Y1004" s="0"/>
      <c r="Z1004" s="0"/>
      <c r="AMJ1004" s="0"/>
    </row>
    <row r="1005" s="23" customFormat="true" ht="13.8" hidden="false" customHeight="false" outlineLevel="0" collapsed="false">
      <c r="A1005" s="23" t="s">
        <v>17</v>
      </c>
      <c r="B1005" s="27" t="n">
        <v>42843</v>
      </c>
      <c r="C1005" s="1" t="s">
        <v>267</v>
      </c>
      <c r="D1005" s="1" t="s">
        <v>267</v>
      </c>
      <c r="E1005" s="1" t="s">
        <v>267</v>
      </c>
      <c r="F1005" s="1" t="s">
        <v>203</v>
      </c>
      <c r="G1005" s="23" t="n">
        <v>8</v>
      </c>
      <c r="H1005" s="23" t="n">
        <v>3</v>
      </c>
      <c r="I1005" s="23" t="n">
        <v>2</v>
      </c>
      <c r="J1005" s="23" t="s">
        <v>348</v>
      </c>
      <c r="K1005" s="23" t="n">
        <v>15</v>
      </c>
      <c r="L1005" s="23" t="n">
        <v>30</v>
      </c>
      <c r="M1005" s="23" t="n">
        <v>23</v>
      </c>
      <c r="N1005" s="23" t="n">
        <v>28</v>
      </c>
      <c r="O1005" s="23" t="n">
        <v>130</v>
      </c>
      <c r="P1005" s="23" t="n">
        <v>130</v>
      </c>
      <c r="Q1005" s="23" t="n">
        <v>140</v>
      </c>
      <c r="R1005" s="55" t="n">
        <f aca="false">AVERAGE(O1005:Q1005)</f>
        <v>133.333333333333</v>
      </c>
      <c r="S1005" s="30" t="n">
        <v>0.702921121306507</v>
      </c>
      <c r="T1005" s="56" t="n">
        <v>1.84541062801932</v>
      </c>
      <c r="U1005" s="1" t="s">
        <v>205</v>
      </c>
      <c r="V1005" s="1" t="s">
        <v>205</v>
      </c>
      <c r="W1005" s="1" t="s">
        <v>205</v>
      </c>
      <c r="X1005" s="0"/>
      <c r="Y1005" s="0"/>
      <c r="Z1005" s="0"/>
      <c r="AMJ1005" s="0"/>
    </row>
    <row r="1006" s="23" customFormat="true" ht="13.8" hidden="false" customHeight="false" outlineLevel="0" collapsed="false">
      <c r="A1006" s="23" t="s">
        <v>17</v>
      </c>
      <c r="B1006" s="27" t="n">
        <v>42843</v>
      </c>
      <c r="C1006" s="1" t="s">
        <v>267</v>
      </c>
      <c r="D1006" s="1" t="s">
        <v>267</v>
      </c>
      <c r="E1006" s="1" t="s">
        <v>267</v>
      </c>
      <c r="F1006" s="1" t="s">
        <v>203</v>
      </c>
      <c r="G1006" s="23" t="n">
        <v>8</v>
      </c>
      <c r="H1006" s="23" t="n">
        <v>3</v>
      </c>
      <c r="I1006" s="23" t="n">
        <v>3</v>
      </c>
      <c r="J1006" s="23" t="s">
        <v>349</v>
      </c>
      <c r="K1006" s="23" t="n">
        <v>30</v>
      </c>
      <c r="L1006" s="23" t="n">
        <v>50</v>
      </c>
      <c r="M1006" s="23" t="n">
        <v>43</v>
      </c>
      <c r="N1006" s="23" t="n">
        <v>48</v>
      </c>
      <c r="O1006" s="23" t="n">
        <v>130</v>
      </c>
      <c r="P1006" s="23" t="n">
        <v>130</v>
      </c>
      <c r="Q1006" s="23" t="n">
        <v>140</v>
      </c>
      <c r="R1006" s="55" t="n">
        <f aca="false">AVERAGE(O1006:Q1006)</f>
        <v>133.333333333333</v>
      </c>
      <c r="S1006" s="30" t="n">
        <v>0.769761764458288</v>
      </c>
      <c r="T1006" s="56" t="n">
        <v>2.69565217391304</v>
      </c>
      <c r="U1006" s="1" t="s">
        <v>205</v>
      </c>
      <c r="V1006" s="1" t="s">
        <v>205</v>
      </c>
      <c r="W1006" s="1" t="s">
        <v>205</v>
      </c>
      <c r="X1006" s="0"/>
      <c r="Y1006" s="0"/>
      <c r="Z1006" s="0"/>
      <c r="AMJ1006" s="0"/>
    </row>
    <row r="1007" s="23" customFormat="true" ht="13.8" hidden="false" customHeight="false" outlineLevel="0" collapsed="false">
      <c r="A1007" s="23" t="s">
        <v>17</v>
      </c>
      <c r="B1007" s="27" t="n">
        <v>42843</v>
      </c>
      <c r="C1007" s="1" t="s">
        <v>267</v>
      </c>
      <c r="D1007" s="1" t="s">
        <v>267</v>
      </c>
      <c r="E1007" s="1" t="s">
        <v>267</v>
      </c>
      <c r="F1007" s="1" t="s">
        <v>203</v>
      </c>
      <c r="G1007" s="23" t="n">
        <v>8</v>
      </c>
      <c r="H1007" s="23" t="n">
        <v>3</v>
      </c>
      <c r="I1007" s="23" t="n">
        <v>4</v>
      </c>
      <c r="J1007" s="23" t="s">
        <v>350</v>
      </c>
      <c r="K1007" s="23" t="n">
        <v>50</v>
      </c>
      <c r="L1007" s="23" t="n">
        <v>100</v>
      </c>
      <c r="M1007" s="23" t="n">
        <v>66</v>
      </c>
      <c r="N1007" s="23" t="n">
        <v>74</v>
      </c>
      <c r="O1007" s="23" t="n">
        <v>130</v>
      </c>
      <c r="P1007" s="23" t="n">
        <v>130</v>
      </c>
      <c r="Q1007" s="23" t="n">
        <v>140</v>
      </c>
      <c r="R1007" s="55" t="n">
        <f aca="false">AVERAGE(O1007:Q1007)</f>
        <v>133.333333333333</v>
      </c>
      <c r="S1007" s="30" t="n">
        <v>1.6045121643236</v>
      </c>
      <c r="T1007" s="56" t="n">
        <v>3.19806763285024</v>
      </c>
      <c r="U1007" s="1" t="s">
        <v>205</v>
      </c>
      <c r="V1007" s="1" t="s">
        <v>205</v>
      </c>
      <c r="W1007" s="1" t="s">
        <v>205</v>
      </c>
      <c r="X1007" s="0"/>
      <c r="Y1007" s="0"/>
      <c r="Z1007" s="0"/>
      <c r="AMJ1007" s="0"/>
    </row>
    <row r="1008" s="23" customFormat="true" ht="13.8" hidden="false" customHeight="false" outlineLevel="0" collapsed="false">
      <c r="A1008" s="23" t="s">
        <v>17</v>
      </c>
      <c r="B1008" s="27" t="n">
        <v>42843</v>
      </c>
      <c r="C1008" s="1" t="s">
        <v>267</v>
      </c>
      <c r="D1008" s="1" t="s">
        <v>267</v>
      </c>
      <c r="E1008" s="1" t="s">
        <v>267</v>
      </c>
      <c r="F1008" s="1" t="s">
        <v>203</v>
      </c>
      <c r="G1008" s="23" t="n">
        <v>8</v>
      </c>
      <c r="H1008" s="23" t="n">
        <v>3</v>
      </c>
      <c r="I1008" s="23" t="n">
        <v>5</v>
      </c>
      <c r="J1008" s="23" t="s">
        <v>351</v>
      </c>
      <c r="K1008" s="23" t="n">
        <v>100</v>
      </c>
      <c r="L1008" s="23" t="n">
        <v>200</v>
      </c>
      <c r="M1008" s="23" t="n">
        <v>115</v>
      </c>
      <c r="N1008" s="23" t="n">
        <v>120</v>
      </c>
      <c r="O1008" s="23" t="n">
        <v>130</v>
      </c>
      <c r="P1008" s="23" t="n">
        <v>130</v>
      </c>
      <c r="Q1008" s="23" t="n">
        <v>140</v>
      </c>
      <c r="R1008" s="55" t="n">
        <f aca="false">AVERAGE(O1008:Q1008)</f>
        <v>133.333333333333</v>
      </c>
      <c r="S1008" s="30" t="n">
        <v>1.50702921121307</v>
      </c>
      <c r="T1008" s="56" t="n">
        <v>2.46859903381643</v>
      </c>
      <c r="U1008" s="1" t="s">
        <v>205</v>
      </c>
      <c r="V1008" s="1" t="s">
        <v>205</v>
      </c>
      <c r="W1008" s="1" t="s">
        <v>205</v>
      </c>
      <c r="X1008" s="0"/>
      <c r="Y1008" s="0"/>
      <c r="Z1008" s="0"/>
      <c r="AMJ1008" s="0"/>
    </row>
    <row r="1009" s="23" customFormat="true" ht="13.8" hidden="false" customHeight="false" outlineLevel="0" collapsed="false">
      <c r="A1009" s="23" t="s">
        <v>17</v>
      </c>
      <c r="B1009" s="27" t="n">
        <v>42843</v>
      </c>
      <c r="C1009" s="1" t="s">
        <v>267</v>
      </c>
      <c r="D1009" s="1" t="s">
        <v>267</v>
      </c>
      <c r="E1009" s="1" t="s">
        <v>267</v>
      </c>
      <c r="F1009" s="1" t="s">
        <v>203</v>
      </c>
      <c r="G1009" s="23" t="n">
        <v>8</v>
      </c>
      <c r="H1009" s="23" t="n">
        <v>4</v>
      </c>
      <c r="I1009" s="23" t="n">
        <v>1</v>
      </c>
      <c r="J1009" s="23" t="s">
        <v>347</v>
      </c>
      <c r="K1009" s="23" t="n">
        <v>0</v>
      </c>
      <c r="L1009" s="23" t="n">
        <v>15</v>
      </c>
      <c r="M1009" s="23" t="n">
        <v>10</v>
      </c>
      <c r="N1009" s="23" t="n">
        <v>15</v>
      </c>
      <c r="O1009" s="23" t="n">
        <v>200</v>
      </c>
      <c r="P1009" s="23" t="n">
        <v>200</v>
      </c>
      <c r="Q1009" s="23" t="n">
        <v>212</v>
      </c>
      <c r="R1009" s="55" t="n">
        <f aca="false">AVERAGE(O1009:Q1009)</f>
        <v>204</v>
      </c>
      <c r="S1009" s="30" t="n">
        <v>1.43480090916744</v>
      </c>
      <c r="T1009" s="56" t="n">
        <v>1.42995169082126</v>
      </c>
      <c r="U1009" s="1" t="s">
        <v>205</v>
      </c>
      <c r="V1009" s="1" t="s">
        <v>205</v>
      </c>
      <c r="W1009" s="1" t="s">
        <v>205</v>
      </c>
      <c r="X1009" s="0"/>
      <c r="Y1009" s="0"/>
      <c r="Z1009" s="0"/>
      <c r="AMJ1009" s="0"/>
    </row>
    <row r="1010" s="23" customFormat="true" ht="13.8" hidden="false" customHeight="false" outlineLevel="0" collapsed="false">
      <c r="A1010" s="23" t="s">
        <v>17</v>
      </c>
      <c r="B1010" s="27" t="n">
        <v>42843</v>
      </c>
      <c r="C1010" s="1" t="s">
        <v>267</v>
      </c>
      <c r="D1010" s="1" t="s">
        <v>267</v>
      </c>
      <c r="E1010" s="1" t="s">
        <v>267</v>
      </c>
      <c r="F1010" s="1" t="s">
        <v>203</v>
      </c>
      <c r="G1010" s="23" t="n">
        <v>8</v>
      </c>
      <c r="H1010" s="23" t="n">
        <v>4</v>
      </c>
      <c r="I1010" s="23" t="n">
        <v>2</v>
      </c>
      <c r="J1010" s="23" t="s">
        <v>348</v>
      </c>
      <c r="K1010" s="23" t="n">
        <v>15</v>
      </c>
      <c r="L1010" s="23" t="n">
        <v>30</v>
      </c>
      <c r="M1010" s="23" t="n">
        <v>24</v>
      </c>
      <c r="N1010" s="23" t="n">
        <v>29</v>
      </c>
      <c r="O1010" s="23" t="n">
        <v>200</v>
      </c>
      <c r="P1010" s="23" t="n">
        <v>200</v>
      </c>
      <c r="Q1010" s="23" t="n">
        <v>212</v>
      </c>
      <c r="R1010" s="55" t="n">
        <f aca="false">AVERAGE(O1010:Q1010)</f>
        <v>204</v>
      </c>
      <c r="S1010" s="30" t="n">
        <v>1.54339590874653</v>
      </c>
      <c r="T1010" s="56" t="n">
        <v>1.84541062801932</v>
      </c>
      <c r="U1010" s="1" t="s">
        <v>205</v>
      </c>
      <c r="V1010" s="1" t="s">
        <v>205</v>
      </c>
      <c r="W1010" s="1" t="s">
        <v>205</v>
      </c>
      <c r="X1010" s="0"/>
      <c r="Y1010" s="0"/>
      <c r="Z1010" s="0"/>
      <c r="AMJ1010" s="0"/>
    </row>
    <row r="1011" s="23" customFormat="true" ht="13.8" hidden="false" customHeight="false" outlineLevel="0" collapsed="false">
      <c r="A1011" s="23" t="s">
        <v>17</v>
      </c>
      <c r="B1011" s="27" t="n">
        <v>42843</v>
      </c>
      <c r="C1011" s="1" t="s">
        <v>267</v>
      </c>
      <c r="D1011" s="1" t="s">
        <v>267</v>
      </c>
      <c r="E1011" s="1" t="s">
        <v>267</v>
      </c>
      <c r="F1011" s="1" t="s">
        <v>203</v>
      </c>
      <c r="G1011" s="23" t="n">
        <v>8</v>
      </c>
      <c r="H1011" s="23" t="n">
        <v>4</v>
      </c>
      <c r="I1011" s="23" t="n">
        <v>3</v>
      </c>
      <c r="J1011" s="23" t="s">
        <v>349</v>
      </c>
      <c r="K1011" s="23" t="n">
        <v>30</v>
      </c>
      <c r="L1011" s="23" t="n">
        <v>50</v>
      </c>
      <c r="M1011" s="23" t="n">
        <v>44</v>
      </c>
      <c r="N1011" s="23" t="n">
        <v>49</v>
      </c>
      <c r="O1011" s="23" t="n">
        <v>200</v>
      </c>
      <c r="P1011" s="23" t="n">
        <v>200</v>
      </c>
      <c r="Q1011" s="23" t="n">
        <v>212</v>
      </c>
      <c r="R1011" s="55" t="n">
        <f aca="false">AVERAGE(O1011:Q1011)</f>
        <v>204</v>
      </c>
      <c r="S1011" s="30" t="n">
        <v>1.57706877683307</v>
      </c>
      <c r="T1011" s="56" t="n">
        <v>2.69565217391304</v>
      </c>
      <c r="U1011" s="1" t="s">
        <v>205</v>
      </c>
      <c r="V1011" s="1" t="s">
        <v>205</v>
      </c>
      <c r="W1011" s="1" t="s">
        <v>205</v>
      </c>
      <c r="X1011" s="0"/>
      <c r="Y1011" s="0"/>
      <c r="Z1011" s="0"/>
      <c r="AMJ1011" s="0"/>
    </row>
    <row r="1012" s="23" customFormat="true" ht="13.8" hidden="false" customHeight="false" outlineLevel="0" collapsed="false">
      <c r="A1012" s="23" t="s">
        <v>17</v>
      </c>
      <c r="B1012" s="27" t="n">
        <v>42843</v>
      </c>
      <c r="C1012" s="1" t="s">
        <v>267</v>
      </c>
      <c r="D1012" s="1" t="s">
        <v>267</v>
      </c>
      <c r="E1012" s="1" t="s">
        <v>267</v>
      </c>
      <c r="F1012" s="1" t="s">
        <v>203</v>
      </c>
      <c r="G1012" s="23" t="n">
        <v>8</v>
      </c>
      <c r="H1012" s="23" t="n">
        <v>4</v>
      </c>
      <c r="I1012" s="23" t="n">
        <v>4</v>
      </c>
      <c r="J1012" s="23" t="s">
        <v>350</v>
      </c>
      <c r="K1012" s="23" t="n">
        <v>50</v>
      </c>
      <c r="L1012" s="23" t="n">
        <v>100</v>
      </c>
      <c r="M1012" s="23" t="n">
        <v>76</v>
      </c>
      <c r="N1012" s="23" t="n">
        <v>81</v>
      </c>
      <c r="O1012" s="23" t="n">
        <v>200</v>
      </c>
      <c r="P1012" s="23" t="n">
        <v>200</v>
      </c>
      <c r="Q1012" s="23" t="n">
        <v>212</v>
      </c>
      <c r="R1012" s="55" t="n">
        <f aca="false">AVERAGE(O1012:Q1012)</f>
        <v>204</v>
      </c>
      <c r="S1012" s="30" t="n">
        <v>0.879872043101271</v>
      </c>
      <c r="T1012" s="56" t="n">
        <v>3.19806763285024</v>
      </c>
      <c r="U1012" s="1" t="s">
        <v>205</v>
      </c>
      <c r="V1012" s="1" t="s">
        <v>205</v>
      </c>
      <c r="W1012" s="1" t="s">
        <v>205</v>
      </c>
      <c r="X1012" s="0"/>
      <c r="Y1012" s="0"/>
      <c r="Z1012" s="0"/>
      <c r="AMJ1012" s="0"/>
    </row>
    <row r="1013" s="23" customFormat="true" ht="13.8" hidden="false" customHeight="false" outlineLevel="0" collapsed="false">
      <c r="A1013" s="23" t="s">
        <v>17</v>
      </c>
      <c r="B1013" s="27" t="n">
        <v>42843</v>
      </c>
      <c r="C1013" s="1" t="s">
        <v>267</v>
      </c>
      <c r="D1013" s="1" t="s">
        <v>267</v>
      </c>
      <c r="E1013" s="1" t="s">
        <v>267</v>
      </c>
      <c r="F1013" s="1" t="s">
        <v>203</v>
      </c>
      <c r="G1013" s="23" t="n">
        <v>8</v>
      </c>
      <c r="H1013" s="23" t="n">
        <v>4</v>
      </c>
      <c r="I1013" s="23" t="n">
        <v>5</v>
      </c>
      <c r="J1013" s="23" t="s">
        <v>351</v>
      </c>
      <c r="K1013" s="23" t="n">
        <v>100</v>
      </c>
      <c r="L1013" s="23" t="n">
        <v>200</v>
      </c>
      <c r="M1013" s="23" t="n">
        <v>115</v>
      </c>
      <c r="N1013" s="23" t="n">
        <v>120</v>
      </c>
      <c r="O1013" s="23" t="n">
        <v>200</v>
      </c>
      <c r="P1013" s="23" t="n">
        <v>200</v>
      </c>
      <c r="Q1013" s="23" t="n">
        <v>212</v>
      </c>
      <c r="R1013" s="55" t="n">
        <f aca="false">AVERAGE(O1013:Q1013)</f>
        <v>204</v>
      </c>
      <c r="S1013" s="30" t="n">
        <v>1.66242949743244</v>
      </c>
      <c r="T1013" s="56" t="n">
        <v>2.46859903381643</v>
      </c>
      <c r="U1013" s="1" t="s">
        <v>205</v>
      </c>
      <c r="V1013" s="1" t="s">
        <v>205</v>
      </c>
      <c r="W1013" s="1" t="s">
        <v>205</v>
      </c>
      <c r="X1013" s="0"/>
      <c r="Y1013" s="0"/>
      <c r="Z1013" s="0"/>
      <c r="AMJ1013" s="0"/>
    </row>
    <row r="1014" s="23" customFormat="true" ht="13.8" hidden="false" customHeight="false" outlineLevel="0" collapsed="false">
      <c r="A1014" s="23" t="s">
        <v>17</v>
      </c>
      <c r="B1014" s="27" t="n">
        <v>42843</v>
      </c>
      <c r="C1014" s="1" t="s">
        <v>267</v>
      </c>
      <c r="D1014" s="1" t="s">
        <v>267</v>
      </c>
      <c r="E1014" s="1" t="s">
        <v>267</v>
      </c>
      <c r="F1014" s="1" t="s">
        <v>203</v>
      </c>
      <c r="G1014" s="23" t="n">
        <v>8</v>
      </c>
      <c r="H1014" s="23" t="n">
        <v>5</v>
      </c>
      <c r="I1014" s="23" t="n">
        <v>1</v>
      </c>
      <c r="J1014" s="23" t="s">
        <v>347</v>
      </c>
      <c r="K1014" s="23" t="n">
        <v>0</v>
      </c>
      <c r="L1014" s="23" t="n">
        <v>15</v>
      </c>
      <c r="M1014" s="23" t="n">
        <v>5</v>
      </c>
      <c r="N1014" s="23" t="n">
        <v>10</v>
      </c>
      <c r="O1014" s="23" t="n">
        <v>200</v>
      </c>
      <c r="P1014" s="23" t="n">
        <v>200</v>
      </c>
      <c r="Q1014" s="23" t="n">
        <v>212</v>
      </c>
      <c r="R1014" s="55" t="n">
        <f aca="false">AVERAGE(O1014:Q1014)</f>
        <v>204</v>
      </c>
      <c r="S1014" s="30" t="n">
        <v>1.38277632797374</v>
      </c>
      <c r="T1014" s="56" t="n">
        <v>1.42995169082126</v>
      </c>
      <c r="U1014" s="1" t="s">
        <v>205</v>
      </c>
      <c r="V1014" s="1" t="s">
        <v>205</v>
      </c>
      <c r="W1014" s="1" t="s">
        <v>205</v>
      </c>
      <c r="X1014" s="0"/>
      <c r="Y1014" s="0"/>
      <c r="Z1014" s="0"/>
      <c r="AMJ1014" s="0"/>
    </row>
    <row r="1015" s="23" customFormat="true" ht="13.8" hidden="false" customHeight="false" outlineLevel="0" collapsed="false">
      <c r="A1015" s="23" t="s">
        <v>17</v>
      </c>
      <c r="B1015" s="27" t="n">
        <v>42843</v>
      </c>
      <c r="C1015" s="1" t="s">
        <v>267</v>
      </c>
      <c r="D1015" s="1" t="s">
        <v>267</v>
      </c>
      <c r="E1015" s="1" t="s">
        <v>267</v>
      </c>
      <c r="F1015" s="1" t="s">
        <v>203</v>
      </c>
      <c r="G1015" s="23" t="n">
        <v>8</v>
      </c>
      <c r="H1015" s="23" t="n">
        <v>5</v>
      </c>
      <c r="I1015" s="23" t="n">
        <v>2</v>
      </c>
      <c r="J1015" s="23" t="s">
        <v>348</v>
      </c>
      <c r="K1015" s="23" t="n">
        <v>15</v>
      </c>
      <c r="L1015" s="23" t="n">
        <v>30</v>
      </c>
      <c r="M1015" s="23" t="n">
        <v>25</v>
      </c>
      <c r="N1015" s="23" t="n">
        <v>30</v>
      </c>
      <c r="O1015" s="23" t="n">
        <v>170</v>
      </c>
      <c r="P1015" s="23" t="n">
        <v>200</v>
      </c>
      <c r="Q1015" s="23" t="n">
        <v>210</v>
      </c>
      <c r="R1015" s="55" t="n">
        <f aca="false">AVERAGE(O1015:Q1015)</f>
        <v>193.333333333333</v>
      </c>
      <c r="S1015" s="30" t="n">
        <v>0.815725229396414</v>
      </c>
      <c r="T1015" s="56" t="n">
        <v>1.84541062801932</v>
      </c>
      <c r="U1015" s="1" t="s">
        <v>205</v>
      </c>
      <c r="V1015" s="1" t="s">
        <v>205</v>
      </c>
      <c r="W1015" s="1" t="s">
        <v>205</v>
      </c>
      <c r="X1015" s="0"/>
      <c r="Y1015" s="0"/>
      <c r="Z1015" s="0"/>
      <c r="AMJ1015" s="0"/>
    </row>
    <row r="1016" s="23" customFormat="true" ht="13.8" hidden="false" customHeight="false" outlineLevel="0" collapsed="false">
      <c r="A1016" s="23" t="s">
        <v>17</v>
      </c>
      <c r="B1016" s="27" t="n">
        <v>42843</v>
      </c>
      <c r="C1016" s="1" t="s">
        <v>267</v>
      </c>
      <c r="D1016" s="1" t="s">
        <v>267</v>
      </c>
      <c r="E1016" s="1" t="s">
        <v>267</v>
      </c>
      <c r="F1016" s="1" t="s">
        <v>203</v>
      </c>
      <c r="G1016" s="23" t="n">
        <v>8</v>
      </c>
      <c r="H1016" s="23" t="n">
        <v>5</v>
      </c>
      <c r="I1016" s="23" t="n">
        <v>3</v>
      </c>
      <c r="J1016" s="23" t="s">
        <v>349</v>
      </c>
      <c r="K1016" s="23" t="n">
        <v>30</v>
      </c>
      <c r="L1016" s="23" t="n">
        <v>50</v>
      </c>
      <c r="M1016" s="23" t="n">
        <v>43</v>
      </c>
      <c r="N1016" s="23" t="n">
        <v>48</v>
      </c>
      <c r="O1016" s="23" t="n">
        <v>170</v>
      </c>
      <c r="P1016" s="23" t="n">
        <v>200</v>
      </c>
      <c r="Q1016" s="23" t="n">
        <v>210</v>
      </c>
      <c r="R1016" s="55" t="n">
        <f aca="false">AVERAGE(O1016:Q1016)</f>
        <v>193.333333333333</v>
      </c>
      <c r="S1016" s="30" t="n">
        <v>1.45685663776412</v>
      </c>
      <c r="T1016" s="56" t="n">
        <v>2.69565217391304</v>
      </c>
      <c r="U1016" s="1" t="s">
        <v>205</v>
      </c>
      <c r="V1016" s="1" t="s">
        <v>205</v>
      </c>
      <c r="W1016" s="1" t="s">
        <v>205</v>
      </c>
      <c r="X1016" s="0"/>
      <c r="Y1016" s="0"/>
      <c r="Z1016" s="0"/>
      <c r="AMJ1016" s="0"/>
    </row>
    <row r="1017" s="23" customFormat="true" ht="13.8" hidden="false" customHeight="false" outlineLevel="0" collapsed="false">
      <c r="A1017" s="23" t="s">
        <v>17</v>
      </c>
      <c r="B1017" s="27" t="n">
        <v>42843</v>
      </c>
      <c r="C1017" s="1" t="s">
        <v>267</v>
      </c>
      <c r="D1017" s="1" t="s">
        <v>267</v>
      </c>
      <c r="E1017" s="1" t="s">
        <v>267</v>
      </c>
      <c r="F1017" s="1" t="s">
        <v>203</v>
      </c>
      <c r="G1017" s="23" t="n">
        <v>8</v>
      </c>
      <c r="H1017" s="23" t="n">
        <v>5</v>
      </c>
      <c r="I1017" s="23" t="n">
        <v>4</v>
      </c>
      <c r="J1017" s="23" t="s">
        <v>350</v>
      </c>
      <c r="K1017" s="23" t="n">
        <v>50</v>
      </c>
      <c r="L1017" s="23" t="n">
        <v>100</v>
      </c>
      <c r="M1017" s="23" t="n">
        <v>72</v>
      </c>
      <c r="N1017" s="23" t="n">
        <v>77</v>
      </c>
      <c r="O1017" s="23" t="n">
        <v>170</v>
      </c>
      <c r="P1017" s="23" t="n">
        <v>200</v>
      </c>
      <c r="Q1017" s="23" t="n">
        <v>210</v>
      </c>
      <c r="R1017" s="55" t="n">
        <f aca="false">AVERAGE(O1017:Q1017)</f>
        <v>193.333333333333</v>
      </c>
      <c r="S1017" s="30" t="n">
        <v>1.09891405000421</v>
      </c>
      <c r="T1017" s="56" t="n">
        <v>3.19806763285024</v>
      </c>
      <c r="U1017" s="1" t="s">
        <v>205</v>
      </c>
      <c r="V1017" s="1" t="s">
        <v>205</v>
      </c>
      <c r="W1017" s="1" t="s">
        <v>205</v>
      </c>
      <c r="X1017" s="0"/>
      <c r="Y1017" s="0"/>
      <c r="Z1017" s="0"/>
      <c r="AMJ1017" s="0"/>
    </row>
    <row r="1018" s="23" customFormat="true" ht="13.8" hidden="false" customHeight="false" outlineLevel="0" collapsed="false">
      <c r="A1018" s="23" t="s">
        <v>17</v>
      </c>
      <c r="B1018" s="27" t="n">
        <v>42843</v>
      </c>
      <c r="C1018" s="1" t="s">
        <v>267</v>
      </c>
      <c r="D1018" s="1" t="s">
        <v>267</v>
      </c>
      <c r="E1018" s="1" t="s">
        <v>267</v>
      </c>
      <c r="F1018" s="1" t="s">
        <v>203</v>
      </c>
      <c r="G1018" s="23" t="n">
        <v>8</v>
      </c>
      <c r="H1018" s="23" t="n">
        <v>5</v>
      </c>
      <c r="I1018" s="23" t="n">
        <v>5</v>
      </c>
      <c r="J1018" s="23" t="s">
        <v>351</v>
      </c>
      <c r="K1018" s="23" t="n">
        <v>100</v>
      </c>
      <c r="L1018" s="23" t="n">
        <v>200</v>
      </c>
      <c r="M1018" s="23" t="n">
        <v>120</v>
      </c>
      <c r="N1018" s="23" t="n">
        <v>125</v>
      </c>
      <c r="O1018" s="23" t="n">
        <v>170</v>
      </c>
      <c r="P1018" s="23" t="n">
        <v>200</v>
      </c>
      <c r="Q1018" s="23" t="n">
        <v>210</v>
      </c>
      <c r="R1018" s="55" t="n">
        <f aca="false">AVERAGE(O1018:Q1018)</f>
        <v>193.333333333333</v>
      </c>
      <c r="S1018" s="30" t="n">
        <v>1.10750063136628</v>
      </c>
      <c r="T1018" s="56" t="n">
        <v>2.46859903381643</v>
      </c>
      <c r="U1018" s="1" t="s">
        <v>205</v>
      </c>
      <c r="V1018" s="1" t="s">
        <v>205</v>
      </c>
      <c r="W1018" s="1" t="s">
        <v>205</v>
      </c>
      <c r="X1018" s="0"/>
      <c r="Y1018" s="0"/>
      <c r="Z1018" s="0"/>
      <c r="AMJ1018" s="0"/>
    </row>
    <row r="1019" s="23" customFormat="true" ht="13.8" hidden="false" customHeight="false" outlineLevel="0" collapsed="false">
      <c r="A1019" s="23" t="s">
        <v>17</v>
      </c>
      <c r="B1019" s="27" t="n">
        <v>42843</v>
      </c>
      <c r="C1019" s="1" t="s">
        <v>267</v>
      </c>
      <c r="D1019" s="1" t="s">
        <v>267</v>
      </c>
      <c r="E1019" s="1" t="s">
        <v>267</v>
      </c>
      <c r="F1019" s="1" t="s">
        <v>203</v>
      </c>
      <c r="G1019" s="23" t="n">
        <v>9</v>
      </c>
      <c r="H1019" s="23" t="n">
        <v>1</v>
      </c>
      <c r="I1019" s="23" t="n">
        <v>1</v>
      </c>
      <c r="J1019" s="23" t="s">
        <v>347</v>
      </c>
      <c r="K1019" s="23" t="n">
        <v>0</v>
      </c>
      <c r="L1019" s="23" t="n">
        <v>15</v>
      </c>
      <c r="M1019" s="23" t="n">
        <v>9</v>
      </c>
      <c r="N1019" s="23" t="n">
        <v>14</v>
      </c>
      <c r="O1019" s="23" t="n">
        <v>170</v>
      </c>
      <c r="P1019" s="23" t="n">
        <v>200</v>
      </c>
      <c r="Q1019" s="23" t="n">
        <v>210</v>
      </c>
      <c r="R1019" s="55" t="n">
        <f aca="false">AVERAGE(O1019:Q1019)</f>
        <v>193.333333333333</v>
      </c>
      <c r="S1019" s="30" t="n">
        <v>1.03005303476724</v>
      </c>
      <c r="T1019" s="56" t="n">
        <v>1.42995169082126</v>
      </c>
      <c r="U1019" s="1" t="s">
        <v>205</v>
      </c>
      <c r="V1019" s="1" t="s">
        <v>205</v>
      </c>
      <c r="W1019" s="1" t="s">
        <v>205</v>
      </c>
      <c r="X1019" s="0"/>
      <c r="Y1019" s="0"/>
      <c r="Z1019" s="0"/>
      <c r="AMJ1019" s="0"/>
    </row>
    <row r="1020" s="23" customFormat="true" ht="13.8" hidden="false" customHeight="false" outlineLevel="0" collapsed="false">
      <c r="A1020" s="23" t="s">
        <v>17</v>
      </c>
      <c r="B1020" s="27" t="n">
        <v>42843</v>
      </c>
      <c r="C1020" s="1" t="s">
        <v>267</v>
      </c>
      <c r="D1020" s="1" t="s">
        <v>267</v>
      </c>
      <c r="E1020" s="1" t="s">
        <v>267</v>
      </c>
      <c r="F1020" s="1" t="s">
        <v>203</v>
      </c>
      <c r="G1020" s="23" t="n">
        <v>9</v>
      </c>
      <c r="H1020" s="23" t="n">
        <v>1</v>
      </c>
      <c r="I1020" s="23" t="n">
        <v>2</v>
      </c>
      <c r="J1020" s="23" t="s">
        <v>348</v>
      </c>
      <c r="K1020" s="23" t="n">
        <v>15</v>
      </c>
      <c r="L1020" s="23" t="n">
        <v>30</v>
      </c>
      <c r="M1020" s="23" t="n">
        <v>17</v>
      </c>
      <c r="N1020" s="23" t="n">
        <v>22</v>
      </c>
      <c r="O1020" s="23" t="n">
        <v>150</v>
      </c>
      <c r="P1020" s="23" t="n">
        <v>130</v>
      </c>
      <c r="Q1020" s="23" t="n">
        <v>130</v>
      </c>
      <c r="R1020" s="55" t="n">
        <f aca="false">AVERAGE(O1020:Q1020)</f>
        <v>136.666666666667</v>
      </c>
      <c r="S1020" s="30" t="n">
        <v>1.12551561579258</v>
      </c>
      <c r="T1020" s="56" t="n">
        <v>1.54589371980676</v>
      </c>
      <c r="U1020" s="1" t="s">
        <v>205</v>
      </c>
      <c r="V1020" s="1" t="s">
        <v>205</v>
      </c>
      <c r="W1020" s="1" t="s">
        <v>205</v>
      </c>
      <c r="X1020" s="0"/>
      <c r="Y1020" s="0"/>
      <c r="Z1020" s="0"/>
      <c r="AMJ1020" s="0"/>
    </row>
    <row r="1021" s="23" customFormat="true" ht="13.8" hidden="false" customHeight="false" outlineLevel="0" collapsed="false">
      <c r="A1021" s="23" t="s">
        <v>17</v>
      </c>
      <c r="B1021" s="27" t="n">
        <v>42843</v>
      </c>
      <c r="C1021" s="1" t="s">
        <v>267</v>
      </c>
      <c r="D1021" s="1" t="s">
        <v>267</v>
      </c>
      <c r="E1021" s="1" t="s">
        <v>267</v>
      </c>
      <c r="F1021" s="1" t="s">
        <v>203</v>
      </c>
      <c r="G1021" s="23" t="n">
        <v>9</v>
      </c>
      <c r="H1021" s="23" t="n">
        <v>1</v>
      </c>
      <c r="I1021" s="23" t="n">
        <v>3</v>
      </c>
      <c r="J1021" s="23" t="s">
        <v>349</v>
      </c>
      <c r="K1021" s="23" t="n">
        <v>30</v>
      </c>
      <c r="L1021" s="23" t="n">
        <v>50</v>
      </c>
      <c r="M1021" s="23" t="n">
        <v>43</v>
      </c>
      <c r="N1021" s="23" t="n">
        <v>48</v>
      </c>
      <c r="O1021" s="23" t="n">
        <v>150</v>
      </c>
      <c r="P1021" s="23" t="n">
        <v>130</v>
      </c>
      <c r="Q1021" s="23" t="n">
        <v>130</v>
      </c>
      <c r="R1021" s="55" t="n">
        <f aca="false">AVERAGE(O1021:Q1021)</f>
        <v>136.666666666667</v>
      </c>
      <c r="S1021" s="30" t="n">
        <v>1.58178297836518</v>
      </c>
      <c r="T1021" s="56" t="n">
        <v>1.65217391304348</v>
      </c>
      <c r="U1021" s="1" t="s">
        <v>205</v>
      </c>
      <c r="V1021" s="1" t="s">
        <v>205</v>
      </c>
      <c r="W1021" s="1" t="s">
        <v>205</v>
      </c>
      <c r="X1021" s="0"/>
      <c r="Y1021" s="0"/>
      <c r="Z1021" s="0"/>
      <c r="AMJ1021" s="0"/>
    </row>
    <row r="1022" s="23" customFormat="true" ht="13.8" hidden="false" customHeight="false" outlineLevel="0" collapsed="false">
      <c r="A1022" s="23" t="s">
        <v>17</v>
      </c>
      <c r="B1022" s="27" t="n">
        <v>42843</v>
      </c>
      <c r="C1022" s="1" t="s">
        <v>267</v>
      </c>
      <c r="D1022" s="1" t="s">
        <v>267</v>
      </c>
      <c r="E1022" s="1" t="s">
        <v>267</v>
      </c>
      <c r="F1022" s="1" t="s">
        <v>203</v>
      </c>
      <c r="G1022" s="23" t="n">
        <v>9</v>
      </c>
      <c r="H1022" s="23" t="n">
        <v>1</v>
      </c>
      <c r="I1022" s="23" t="n">
        <v>4</v>
      </c>
      <c r="J1022" s="23" t="s">
        <v>350</v>
      </c>
      <c r="K1022" s="23" t="n">
        <v>50</v>
      </c>
      <c r="L1022" s="23" t="n">
        <v>100</v>
      </c>
      <c r="M1022" s="23" t="n">
        <v>67</v>
      </c>
      <c r="N1022" s="23" t="n">
        <v>72</v>
      </c>
      <c r="O1022" s="23" t="n">
        <v>150</v>
      </c>
      <c r="P1022" s="23" t="n">
        <v>130</v>
      </c>
      <c r="Q1022" s="23" t="n">
        <v>130</v>
      </c>
      <c r="R1022" s="55" t="n">
        <f aca="false">AVERAGE(O1022:Q1022)</f>
        <v>136.666666666667</v>
      </c>
      <c r="S1022" s="30" t="n">
        <v>1.62858826500547</v>
      </c>
      <c r="T1022" s="56" t="n">
        <v>2.78743961352657</v>
      </c>
      <c r="U1022" s="1" t="s">
        <v>205</v>
      </c>
      <c r="V1022" s="1" t="s">
        <v>205</v>
      </c>
      <c r="W1022" s="1" t="s">
        <v>205</v>
      </c>
      <c r="X1022" s="0"/>
      <c r="Y1022" s="0"/>
      <c r="Z1022" s="0"/>
      <c r="AMJ1022" s="0"/>
    </row>
    <row r="1023" s="23" customFormat="true" ht="13.8" hidden="false" customHeight="false" outlineLevel="0" collapsed="false">
      <c r="A1023" s="23" t="s">
        <v>17</v>
      </c>
      <c r="B1023" s="27" t="n">
        <v>42843</v>
      </c>
      <c r="C1023" s="1" t="s">
        <v>267</v>
      </c>
      <c r="D1023" s="1" t="s">
        <v>267</v>
      </c>
      <c r="E1023" s="1" t="s">
        <v>267</v>
      </c>
      <c r="F1023" s="1" t="s">
        <v>203</v>
      </c>
      <c r="G1023" s="23" t="n">
        <v>9</v>
      </c>
      <c r="H1023" s="23" t="n">
        <v>1</v>
      </c>
      <c r="I1023" s="23" t="n">
        <v>5</v>
      </c>
      <c r="J1023" s="23" t="s">
        <v>351</v>
      </c>
      <c r="K1023" s="23" t="n">
        <v>100</v>
      </c>
      <c r="L1023" s="23" t="n">
        <v>200</v>
      </c>
      <c r="M1023" s="23" t="n">
        <v>110</v>
      </c>
      <c r="N1023" s="23" t="n">
        <v>115</v>
      </c>
      <c r="O1023" s="23" t="n">
        <v>150</v>
      </c>
      <c r="P1023" s="23" t="n">
        <v>130</v>
      </c>
      <c r="Q1023" s="23" t="n">
        <v>130</v>
      </c>
      <c r="R1023" s="55" t="n">
        <f aca="false">AVERAGE(O1023:Q1023)</f>
        <v>136.666666666667</v>
      </c>
      <c r="S1023" s="30" t="n">
        <v>1.78584055896961</v>
      </c>
      <c r="T1023" s="56" t="n">
        <v>3.28502415458937</v>
      </c>
      <c r="U1023" s="1" t="s">
        <v>205</v>
      </c>
      <c r="V1023" s="1" t="s">
        <v>205</v>
      </c>
      <c r="W1023" s="1" t="s">
        <v>205</v>
      </c>
      <c r="X1023" s="0"/>
      <c r="Y1023" s="0"/>
      <c r="Z1023" s="0"/>
      <c r="AMJ1023" s="0"/>
    </row>
    <row r="1024" s="23" customFormat="true" ht="13.8" hidden="false" customHeight="false" outlineLevel="0" collapsed="false">
      <c r="A1024" s="23" t="s">
        <v>17</v>
      </c>
      <c r="B1024" s="27" t="n">
        <v>42843</v>
      </c>
      <c r="C1024" s="1" t="s">
        <v>267</v>
      </c>
      <c r="D1024" s="1" t="s">
        <v>267</v>
      </c>
      <c r="E1024" s="1" t="s">
        <v>267</v>
      </c>
      <c r="F1024" s="1" t="s">
        <v>203</v>
      </c>
      <c r="G1024" s="23" t="n">
        <v>9</v>
      </c>
      <c r="H1024" s="23" t="n">
        <v>2</v>
      </c>
      <c r="I1024" s="23" t="n">
        <v>1</v>
      </c>
      <c r="J1024" s="23" t="s">
        <v>347</v>
      </c>
      <c r="K1024" s="23" t="n">
        <v>0</v>
      </c>
      <c r="L1024" s="23" t="n">
        <v>15</v>
      </c>
      <c r="M1024" s="23" t="n">
        <v>10</v>
      </c>
      <c r="N1024" s="23" t="n">
        <v>15</v>
      </c>
      <c r="O1024" s="23" t="n">
        <v>150</v>
      </c>
      <c r="P1024" s="23" t="n">
        <v>130</v>
      </c>
      <c r="Q1024" s="23" t="n">
        <v>130</v>
      </c>
      <c r="R1024" s="55" t="n">
        <f aca="false">AVERAGE(O1024:Q1024)</f>
        <v>136.666666666667</v>
      </c>
      <c r="S1024" s="30" t="n">
        <v>1.28933411903359</v>
      </c>
      <c r="T1024" s="56" t="n">
        <v>1.42995169082126</v>
      </c>
      <c r="U1024" s="1" t="s">
        <v>205</v>
      </c>
      <c r="V1024" s="1" t="s">
        <v>205</v>
      </c>
      <c r="W1024" s="1" t="s">
        <v>205</v>
      </c>
      <c r="X1024" s="0"/>
      <c r="Y1024" s="0"/>
      <c r="Z1024" s="0"/>
      <c r="AMJ1024" s="0"/>
    </row>
    <row r="1025" s="23" customFormat="true" ht="13.8" hidden="false" customHeight="false" outlineLevel="0" collapsed="false">
      <c r="A1025" s="23" t="s">
        <v>17</v>
      </c>
      <c r="B1025" s="27" t="n">
        <v>42843</v>
      </c>
      <c r="C1025" s="1" t="s">
        <v>267</v>
      </c>
      <c r="D1025" s="1" t="s">
        <v>267</v>
      </c>
      <c r="E1025" s="1" t="s">
        <v>267</v>
      </c>
      <c r="F1025" s="1" t="s">
        <v>203</v>
      </c>
      <c r="G1025" s="23" t="n">
        <v>9</v>
      </c>
      <c r="H1025" s="23" t="n">
        <v>2</v>
      </c>
      <c r="I1025" s="23" t="n">
        <v>2</v>
      </c>
      <c r="J1025" s="23" t="s">
        <v>348</v>
      </c>
      <c r="K1025" s="23" t="n">
        <v>15</v>
      </c>
      <c r="L1025" s="23" t="n">
        <v>30</v>
      </c>
      <c r="M1025" s="23" t="n">
        <v>25</v>
      </c>
      <c r="N1025" s="23" t="n">
        <v>30</v>
      </c>
      <c r="O1025" s="23" t="n">
        <v>200</v>
      </c>
      <c r="P1025" s="23" t="n">
        <v>150</v>
      </c>
      <c r="Q1025" s="23" t="n">
        <v>125</v>
      </c>
      <c r="R1025" s="55" t="n">
        <f aca="false">AVERAGE(O1025:Q1025)</f>
        <v>158.333333333333</v>
      </c>
      <c r="S1025" s="30" t="n">
        <v>1.5149423352134</v>
      </c>
      <c r="T1025" s="56" t="n">
        <v>1.54589371980676</v>
      </c>
      <c r="U1025" s="1" t="s">
        <v>205</v>
      </c>
      <c r="V1025" s="1" t="s">
        <v>205</v>
      </c>
      <c r="W1025" s="1" t="s">
        <v>205</v>
      </c>
      <c r="X1025" s="0"/>
      <c r="Y1025" s="0"/>
      <c r="Z1025" s="0"/>
      <c r="AMJ1025" s="0"/>
    </row>
    <row r="1026" s="23" customFormat="true" ht="13.8" hidden="false" customHeight="false" outlineLevel="0" collapsed="false">
      <c r="A1026" s="23" t="s">
        <v>17</v>
      </c>
      <c r="B1026" s="27" t="n">
        <v>42843</v>
      </c>
      <c r="C1026" s="1" t="s">
        <v>267</v>
      </c>
      <c r="D1026" s="1" t="s">
        <v>267</v>
      </c>
      <c r="E1026" s="1" t="s">
        <v>267</v>
      </c>
      <c r="F1026" s="1" t="s">
        <v>203</v>
      </c>
      <c r="G1026" s="23" t="n">
        <v>9</v>
      </c>
      <c r="H1026" s="23" t="n">
        <v>2</v>
      </c>
      <c r="I1026" s="23" t="n">
        <v>3</v>
      </c>
      <c r="J1026" s="23" t="s">
        <v>349</v>
      </c>
      <c r="K1026" s="23" t="n">
        <v>30</v>
      </c>
      <c r="L1026" s="23" t="n">
        <v>50</v>
      </c>
      <c r="M1026" s="23" t="n">
        <v>45</v>
      </c>
      <c r="N1026" s="23" t="n">
        <v>50</v>
      </c>
      <c r="O1026" s="23" t="n">
        <v>200</v>
      </c>
      <c r="P1026" s="23" t="n">
        <v>150</v>
      </c>
      <c r="Q1026" s="23" t="n">
        <v>125</v>
      </c>
      <c r="R1026" s="55" t="n">
        <f aca="false">AVERAGE(O1026:Q1026)</f>
        <v>158.333333333333</v>
      </c>
      <c r="S1026" s="30" t="n">
        <v>1.41224008754946</v>
      </c>
      <c r="T1026" s="56" t="n">
        <v>1.65217391304348</v>
      </c>
      <c r="U1026" s="1" t="s">
        <v>205</v>
      </c>
      <c r="V1026" s="1" t="s">
        <v>205</v>
      </c>
      <c r="W1026" s="1" t="s">
        <v>205</v>
      </c>
      <c r="X1026" s="0"/>
      <c r="Y1026" s="0"/>
      <c r="Z1026" s="0"/>
      <c r="AMJ1026" s="0"/>
    </row>
    <row r="1027" s="23" customFormat="true" ht="13.8" hidden="false" customHeight="false" outlineLevel="0" collapsed="false">
      <c r="A1027" s="23" t="s">
        <v>17</v>
      </c>
      <c r="B1027" s="27" t="n">
        <v>42843</v>
      </c>
      <c r="C1027" s="1" t="s">
        <v>267</v>
      </c>
      <c r="D1027" s="1" t="s">
        <v>267</v>
      </c>
      <c r="E1027" s="1" t="s">
        <v>267</v>
      </c>
      <c r="F1027" s="1" t="s">
        <v>203</v>
      </c>
      <c r="G1027" s="23" t="n">
        <v>9</v>
      </c>
      <c r="H1027" s="23" t="n">
        <v>2</v>
      </c>
      <c r="I1027" s="23" t="n">
        <v>4</v>
      </c>
      <c r="J1027" s="23" t="s">
        <v>350</v>
      </c>
      <c r="K1027" s="23" t="n">
        <v>50</v>
      </c>
      <c r="L1027" s="23" t="n">
        <v>100</v>
      </c>
      <c r="M1027" s="23" t="n">
        <v>71</v>
      </c>
      <c r="N1027" s="23" t="n">
        <v>76</v>
      </c>
      <c r="O1027" s="23" t="n">
        <v>200</v>
      </c>
      <c r="P1027" s="23" t="n">
        <v>150</v>
      </c>
      <c r="Q1027" s="23" t="n">
        <v>125</v>
      </c>
      <c r="R1027" s="55" t="n">
        <f aca="false">AVERAGE(O1027:Q1027)</f>
        <v>158.333333333333</v>
      </c>
      <c r="S1027" s="30" t="n">
        <v>1.37755703342032</v>
      </c>
      <c r="T1027" s="56" t="n">
        <v>2.78743961352657</v>
      </c>
      <c r="U1027" s="1" t="s">
        <v>205</v>
      </c>
      <c r="V1027" s="1" t="s">
        <v>205</v>
      </c>
      <c r="W1027" s="1" t="s">
        <v>205</v>
      </c>
      <c r="X1027" s="0"/>
      <c r="Y1027" s="0"/>
      <c r="Z1027" s="0"/>
      <c r="AMJ1027" s="0"/>
    </row>
    <row r="1028" s="23" customFormat="true" ht="13.8" hidden="false" customHeight="false" outlineLevel="0" collapsed="false">
      <c r="A1028" s="23" t="s">
        <v>17</v>
      </c>
      <c r="B1028" s="27" t="n">
        <v>42843</v>
      </c>
      <c r="C1028" s="1" t="s">
        <v>267</v>
      </c>
      <c r="D1028" s="1" t="s">
        <v>267</v>
      </c>
      <c r="E1028" s="1" t="s">
        <v>267</v>
      </c>
      <c r="F1028" s="1" t="s">
        <v>203</v>
      </c>
      <c r="G1028" s="23" t="n">
        <v>9</v>
      </c>
      <c r="H1028" s="23" t="n">
        <v>2</v>
      </c>
      <c r="I1028" s="23" t="n">
        <v>5</v>
      </c>
      <c r="J1028" s="23" t="s">
        <v>351</v>
      </c>
      <c r="K1028" s="23" t="n">
        <v>100</v>
      </c>
      <c r="L1028" s="23" t="n">
        <v>200</v>
      </c>
      <c r="M1028" s="23" t="n">
        <v>113</v>
      </c>
      <c r="N1028" s="23" t="n">
        <v>118</v>
      </c>
      <c r="O1028" s="23" t="n">
        <v>200</v>
      </c>
      <c r="P1028" s="23" t="n">
        <v>150</v>
      </c>
      <c r="Q1028" s="23" t="n">
        <v>125</v>
      </c>
      <c r="R1028" s="55" t="n">
        <f aca="false">AVERAGE(O1028:Q1028)</f>
        <v>158.333333333333</v>
      </c>
      <c r="S1028" s="30" t="n">
        <v>1.45433117265763</v>
      </c>
      <c r="T1028" s="56" t="n">
        <v>3.28502415458937</v>
      </c>
      <c r="U1028" s="1" t="s">
        <v>205</v>
      </c>
      <c r="V1028" s="1" t="s">
        <v>205</v>
      </c>
      <c r="W1028" s="1" t="s">
        <v>205</v>
      </c>
      <c r="X1028" s="0"/>
      <c r="Y1028" s="0"/>
      <c r="Z1028" s="0"/>
      <c r="AMJ1028" s="0"/>
    </row>
    <row r="1029" s="23" customFormat="true" ht="13.8" hidden="false" customHeight="false" outlineLevel="0" collapsed="false">
      <c r="A1029" s="23" t="s">
        <v>17</v>
      </c>
      <c r="B1029" s="27" t="n">
        <v>42843</v>
      </c>
      <c r="C1029" s="1" t="s">
        <v>267</v>
      </c>
      <c r="D1029" s="1" t="s">
        <v>267</v>
      </c>
      <c r="E1029" s="1" t="s">
        <v>267</v>
      </c>
      <c r="F1029" s="1" t="s">
        <v>203</v>
      </c>
      <c r="G1029" s="23" t="n">
        <v>9</v>
      </c>
      <c r="H1029" s="23" t="n">
        <v>3</v>
      </c>
      <c r="I1029" s="23" t="n">
        <v>1</v>
      </c>
      <c r="J1029" s="23" t="s">
        <v>347</v>
      </c>
      <c r="K1029" s="23" t="n">
        <v>0</v>
      </c>
      <c r="L1029" s="23" t="n">
        <v>15</v>
      </c>
      <c r="M1029" s="23" t="n">
        <v>10</v>
      </c>
      <c r="N1029" s="23" t="n">
        <v>15</v>
      </c>
      <c r="O1029" s="23" t="n">
        <v>200</v>
      </c>
      <c r="P1029" s="23" t="n">
        <v>150</v>
      </c>
      <c r="Q1029" s="23" t="n">
        <v>125</v>
      </c>
      <c r="R1029" s="55" t="n">
        <f aca="false">AVERAGE(O1029:Q1029)</f>
        <v>158.333333333333</v>
      </c>
      <c r="S1029" s="30" t="n">
        <v>1.78550383028874</v>
      </c>
      <c r="T1029" s="56" t="n">
        <v>1.42995169082126</v>
      </c>
      <c r="U1029" s="1" t="s">
        <v>205</v>
      </c>
      <c r="V1029" s="1" t="s">
        <v>205</v>
      </c>
      <c r="W1029" s="1" t="s">
        <v>205</v>
      </c>
      <c r="X1029" s="0"/>
      <c r="Y1029" s="0"/>
      <c r="Z1029" s="0"/>
      <c r="AMJ1029" s="0"/>
    </row>
    <row r="1030" s="23" customFormat="true" ht="13.8" hidden="false" customHeight="false" outlineLevel="0" collapsed="false">
      <c r="A1030" s="23" t="s">
        <v>17</v>
      </c>
      <c r="B1030" s="27" t="n">
        <v>42843</v>
      </c>
      <c r="C1030" s="1" t="s">
        <v>267</v>
      </c>
      <c r="D1030" s="1" t="s">
        <v>267</v>
      </c>
      <c r="E1030" s="1" t="s">
        <v>267</v>
      </c>
      <c r="F1030" s="1" t="s">
        <v>203</v>
      </c>
      <c r="G1030" s="23" t="n">
        <v>9</v>
      </c>
      <c r="H1030" s="23" t="n">
        <v>3</v>
      </c>
      <c r="I1030" s="23" t="n">
        <v>2</v>
      </c>
      <c r="J1030" s="23" t="s">
        <v>348</v>
      </c>
      <c r="K1030" s="23" t="n">
        <v>15</v>
      </c>
      <c r="L1030" s="23" t="n">
        <v>30</v>
      </c>
      <c r="M1030" s="23" t="n">
        <v>24</v>
      </c>
      <c r="N1030" s="23" t="n">
        <v>29</v>
      </c>
      <c r="O1030" s="23" t="n">
        <v>110</v>
      </c>
      <c r="P1030" s="23" t="n">
        <v>150</v>
      </c>
      <c r="Q1030" s="23" t="n">
        <v>100</v>
      </c>
      <c r="R1030" s="55" t="n">
        <f aca="false">AVERAGE(O1030:Q1030)</f>
        <v>120</v>
      </c>
      <c r="S1030" s="30" t="n">
        <v>1.83786514016331</v>
      </c>
      <c r="T1030" s="56" t="n">
        <v>1.54589371980676</v>
      </c>
      <c r="U1030" s="1" t="s">
        <v>205</v>
      </c>
      <c r="V1030" s="1" t="s">
        <v>205</v>
      </c>
      <c r="W1030" s="1" t="s">
        <v>205</v>
      </c>
      <c r="X1030" s="0"/>
      <c r="Y1030" s="0"/>
      <c r="Z1030" s="0"/>
      <c r="AMJ1030" s="0"/>
    </row>
    <row r="1031" s="23" customFormat="true" ht="13.8" hidden="false" customHeight="false" outlineLevel="0" collapsed="false">
      <c r="A1031" s="23" t="s">
        <v>17</v>
      </c>
      <c r="B1031" s="27" t="n">
        <v>42843</v>
      </c>
      <c r="C1031" s="1" t="s">
        <v>267</v>
      </c>
      <c r="D1031" s="1" t="s">
        <v>267</v>
      </c>
      <c r="E1031" s="1" t="s">
        <v>267</v>
      </c>
      <c r="F1031" s="1" t="s">
        <v>203</v>
      </c>
      <c r="G1031" s="23" t="n">
        <v>9</v>
      </c>
      <c r="H1031" s="23" t="n">
        <v>3</v>
      </c>
      <c r="I1031" s="23" t="n">
        <v>3</v>
      </c>
      <c r="J1031" s="23" t="s">
        <v>349</v>
      </c>
      <c r="K1031" s="23" t="n">
        <v>30</v>
      </c>
      <c r="L1031" s="23" t="n">
        <v>50</v>
      </c>
      <c r="M1031" s="23" t="n">
        <v>43</v>
      </c>
      <c r="N1031" s="23" t="n">
        <v>48</v>
      </c>
      <c r="O1031" s="23" t="n">
        <v>110</v>
      </c>
      <c r="P1031" s="23" t="n">
        <v>150</v>
      </c>
      <c r="Q1031" s="23" t="n">
        <v>100</v>
      </c>
      <c r="R1031" s="55" t="n">
        <f aca="false">AVERAGE(O1031:Q1031)</f>
        <v>120</v>
      </c>
      <c r="S1031" s="30" t="n">
        <v>1.26677329741561</v>
      </c>
      <c r="T1031" s="56" t="n">
        <v>1.65217391304348</v>
      </c>
      <c r="U1031" s="1" t="s">
        <v>205</v>
      </c>
      <c r="V1031" s="1" t="s">
        <v>205</v>
      </c>
      <c r="W1031" s="1" t="s">
        <v>205</v>
      </c>
      <c r="X1031" s="0"/>
      <c r="Y1031" s="0"/>
      <c r="Z1031" s="0"/>
      <c r="AMJ1031" s="0"/>
    </row>
    <row r="1032" s="23" customFormat="true" ht="13.8" hidden="false" customHeight="false" outlineLevel="0" collapsed="false">
      <c r="A1032" s="23" t="s">
        <v>17</v>
      </c>
      <c r="B1032" s="27" t="n">
        <v>42843</v>
      </c>
      <c r="C1032" s="1" t="s">
        <v>267</v>
      </c>
      <c r="D1032" s="1" t="s">
        <v>267</v>
      </c>
      <c r="E1032" s="1" t="s">
        <v>267</v>
      </c>
      <c r="F1032" s="1" t="s">
        <v>203</v>
      </c>
      <c r="G1032" s="23" t="n">
        <v>9</v>
      </c>
      <c r="H1032" s="23" t="n">
        <v>3</v>
      </c>
      <c r="I1032" s="23" t="n">
        <v>4</v>
      </c>
      <c r="J1032" s="23" t="s">
        <v>350</v>
      </c>
      <c r="K1032" s="23" t="n">
        <v>50</v>
      </c>
      <c r="L1032" s="23" t="n">
        <v>100</v>
      </c>
      <c r="M1032" s="23" t="n">
        <v>72</v>
      </c>
      <c r="N1032" s="23" t="n">
        <v>77</v>
      </c>
      <c r="O1032" s="23" t="n">
        <v>110</v>
      </c>
      <c r="P1032" s="23" t="n">
        <v>150</v>
      </c>
      <c r="Q1032" s="23" t="n">
        <v>100</v>
      </c>
      <c r="R1032" s="55" t="n">
        <f aca="false">AVERAGE(O1032:Q1032)</f>
        <v>120</v>
      </c>
      <c r="S1032" s="30" t="n">
        <v>1.27552824311811</v>
      </c>
      <c r="T1032" s="56" t="n">
        <v>2.78743961352657</v>
      </c>
      <c r="U1032" s="1" t="s">
        <v>205</v>
      </c>
      <c r="V1032" s="1" t="s">
        <v>205</v>
      </c>
      <c r="W1032" s="1" t="s">
        <v>205</v>
      </c>
      <c r="X1032" s="0"/>
      <c r="Y1032" s="0"/>
      <c r="Z1032" s="0"/>
      <c r="AMJ1032" s="0"/>
    </row>
    <row r="1033" s="23" customFormat="true" ht="13.8" hidden="false" customHeight="false" outlineLevel="0" collapsed="false">
      <c r="A1033" s="23" t="s">
        <v>17</v>
      </c>
      <c r="B1033" s="27" t="n">
        <v>42843</v>
      </c>
      <c r="C1033" s="1" t="s">
        <v>267</v>
      </c>
      <c r="D1033" s="1" t="s">
        <v>267</v>
      </c>
      <c r="E1033" s="1" t="s">
        <v>267</v>
      </c>
      <c r="F1033" s="1" t="s">
        <v>203</v>
      </c>
      <c r="G1033" s="23" t="n">
        <v>9</v>
      </c>
      <c r="H1033" s="23" t="n">
        <v>4</v>
      </c>
      <c r="I1033" s="23" t="n">
        <v>1</v>
      </c>
      <c r="J1033" s="23" t="s">
        <v>347</v>
      </c>
      <c r="K1033" s="23" t="n">
        <v>0</v>
      </c>
      <c r="L1033" s="23" t="n">
        <v>15</v>
      </c>
      <c r="M1033" s="23" t="n">
        <v>9</v>
      </c>
      <c r="N1033" s="23" t="n">
        <v>14</v>
      </c>
      <c r="O1033" s="23" t="n">
        <v>110</v>
      </c>
      <c r="P1033" s="23" t="n">
        <v>150</v>
      </c>
      <c r="Q1033" s="23" t="n">
        <v>100</v>
      </c>
      <c r="R1033" s="55" t="n">
        <f aca="false">AVERAGE(O1033:Q1033)</f>
        <v>120</v>
      </c>
      <c r="S1033" s="30" t="n">
        <v>1.07332267025844</v>
      </c>
      <c r="T1033" s="56" t="n">
        <v>3.28502415458937</v>
      </c>
      <c r="U1033" s="1" t="s">
        <v>205</v>
      </c>
      <c r="V1033" s="1" t="s">
        <v>205</v>
      </c>
      <c r="W1033" s="1" t="s">
        <v>205</v>
      </c>
      <c r="X1033" s="0"/>
      <c r="Y1033" s="0"/>
      <c r="Z1033" s="0"/>
      <c r="AMJ1033" s="0"/>
    </row>
    <row r="1034" s="23" customFormat="true" ht="13.8" hidden="false" customHeight="false" outlineLevel="0" collapsed="false">
      <c r="A1034" s="23" t="s">
        <v>17</v>
      </c>
      <c r="B1034" s="27" t="n">
        <v>42843</v>
      </c>
      <c r="C1034" s="1" t="s">
        <v>267</v>
      </c>
      <c r="D1034" s="1" t="s">
        <v>267</v>
      </c>
      <c r="E1034" s="1" t="s">
        <v>267</v>
      </c>
      <c r="F1034" s="1" t="s">
        <v>203</v>
      </c>
      <c r="G1034" s="23" t="n">
        <v>9</v>
      </c>
      <c r="H1034" s="23" t="n">
        <v>4</v>
      </c>
      <c r="I1034" s="23" t="n">
        <v>2</v>
      </c>
      <c r="J1034" s="23" t="s">
        <v>348</v>
      </c>
      <c r="K1034" s="23" t="n">
        <v>15</v>
      </c>
      <c r="L1034" s="23" t="n">
        <v>30</v>
      </c>
      <c r="M1034" s="23" t="n">
        <v>24</v>
      </c>
      <c r="N1034" s="23" t="n">
        <v>29</v>
      </c>
      <c r="O1034" s="23" t="n">
        <v>100</v>
      </c>
      <c r="P1034" s="23" t="n">
        <v>125</v>
      </c>
      <c r="Q1034" s="23" t="n">
        <v>115</v>
      </c>
      <c r="R1034" s="55" t="n">
        <f aca="false">AVERAGE(O1034:Q1034)</f>
        <v>113.333333333333</v>
      </c>
      <c r="S1034" s="30" t="n">
        <v>1.40668406431518</v>
      </c>
      <c r="T1034" s="56" t="n">
        <v>1.42995169082126</v>
      </c>
      <c r="U1034" s="1" t="s">
        <v>205</v>
      </c>
      <c r="V1034" s="1" t="s">
        <v>205</v>
      </c>
      <c r="W1034" s="1" t="s">
        <v>205</v>
      </c>
      <c r="X1034" s="0"/>
      <c r="Y1034" s="0"/>
      <c r="Z1034" s="0"/>
      <c r="AMJ1034" s="0"/>
    </row>
    <row r="1035" s="23" customFormat="true" ht="13.8" hidden="false" customHeight="false" outlineLevel="0" collapsed="false">
      <c r="A1035" s="23" t="s">
        <v>17</v>
      </c>
      <c r="B1035" s="27" t="n">
        <v>42843</v>
      </c>
      <c r="C1035" s="1" t="s">
        <v>267</v>
      </c>
      <c r="D1035" s="1" t="s">
        <v>267</v>
      </c>
      <c r="E1035" s="1" t="s">
        <v>267</v>
      </c>
      <c r="F1035" s="1" t="s">
        <v>203</v>
      </c>
      <c r="G1035" s="23" t="n">
        <v>9</v>
      </c>
      <c r="H1035" s="23" t="n">
        <v>4</v>
      </c>
      <c r="I1035" s="23" t="n">
        <v>3</v>
      </c>
      <c r="J1035" s="23" t="s">
        <v>349</v>
      </c>
      <c r="K1035" s="23" t="n">
        <v>30</v>
      </c>
      <c r="L1035" s="23" t="n">
        <v>50</v>
      </c>
      <c r="M1035" s="23" t="n">
        <v>42</v>
      </c>
      <c r="N1035" s="23" t="n">
        <v>47</v>
      </c>
      <c r="O1035" s="23" t="n">
        <v>100</v>
      </c>
      <c r="P1035" s="23" t="n">
        <v>125</v>
      </c>
      <c r="Q1035" s="23" t="n">
        <v>115</v>
      </c>
      <c r="R1035" s="55" t="n">
        <f aca="false">AVERAGE(O1035:Q1035)</f>
        <v>113.333333333333</v>
      </c>
      <c r="S1035" s="30" t="n">
        <v>1.20986615034936</v>
      </c>
      <c r="T1035" s="56" t="n">
        <v>1.54589371980676</v>
      </c>
      <c r="U1035" s="1" t="s">
        <v>205</v>
      </c>
      <c r="V1035" s="1" t="s">
        <v>205</v>
      </c>
      <c r="W1035" s="1" t="s">
        <v>205</v>
      </c>
      <c r="X1035" s="0"/>
      <c r="Y1035" s="0"/>
      <c r="Z1035" s="0"/>
      <c r="AMJ1035" s="0"/>
    </row>
    <row r="1036" s="23" customFormat="true" ht="13.8" hidden="false" customHeight="false" outlineLevel="0" collapsed="false">
      <c r="A1036" s="23" t="s">
        <v>17</v>
      </c>
      <c r="B1036" s="27" t="n">
        <v>42843</v>
      </c>
      <c r="C1036" s="1" t="s">
        <v>267</v>
      </c>
      <c r="D1036" s="1" t="s">
        <v>267</v>
      </c>
      <c r="E1036" s="1" t="s">
        <v>267</v>
      </c>
      <c r="F1036" s="1" t="s">
        <v>203</v>
      </c>
      <c r="G1036" s="23" t="n">
        <v>9</v>
      </c>
      <c r="H1036" s="23" t="n">
        <v>4</v>
      </c>
      <c r="I1036" s="23" t="n">
        <v>4</v>
      </c>
      <c r="J1036" s="23" t="s">
        <v>350</v>
      </c>
      <c r="K1036" s="23" t="n">
        <v>50</v>
      </c>
      <c r="L1036" s="23" t="n">
        <v>100</v>
      </c>
      <c r="M1036" s="23" t="n">
        <v>71</v>
      </c>
      <c r="N1036" s="23" t="n">
        <v>76</v>
      </c>
      <c r="O1036" s="23" t="n">
        <v>100</v>
      </c>
      <c r="P1036" s="23" t="n">
        <v>125</v>
      </c>
      <c r="Q1036" s="23" t="n">
        <v>115</v>
      </c>
      <c r="R1036" s="55" t="n">
        <f aca="false">AVERAGE(O1036:Q1036)</f>
        <v>113.333333333333</v>
      </c>
      <c r="S1036" s="30" t="n">
        <v>1.23831972388248</v>
      </c>
      <c r="T1036" s="56" t="n">
        <v>1.65217391304348</v>
      </c>
      <c r="U1036" s="1" t="s">
        <v>205</v>
      </c>
      <c r="V1036" s="1" t="s">
        <v>205</v>
      </c>
      <c r="W1036" s="1" t="s">
        <v>205</v>
      </c>
      <c r="X1036" s="0"/>
      <c r="Y1036" s="0"/>
      <c r="Z1036" s="0"/>
      <c r="AMJ1036" s="0"/>
    </row>
    <row r="1037" s="23" customFormat="true" ht="13.8" hidden="false" customHeight="false" outlineLevel="0" collapsed="false">
      <c r="A1037" s="23" t="s">
        <v>17</v>
      </c>
      <c r="B1037" s="27" t="n">
        <v>42843</v>
      </c>
      <c r="C1037" s="1" t="s">
        <v>267</v>
      </c>
      <c r="D1037" s="1" t="s">
        <v>267</v>
      </c>
      <c r="E1037" s="1" t="s">
        <v>267</v>
      </c>
      <c r="F1037" s="1" t="s">
        <v>203</v>
      </c>
      <c r="G1037" s="23" t="n">
        <v>9</v>
      </c>
      <c r="H1037" s="23" t="n">
        <v>4</v>
      </c>
      <c r="I1037" s="23" t="n">
        <v>5</v>
      </c>
      <c r="J1037" s="23" t="s">
        <v>351</v>
      </c>
      <c r="K1037" s="23" t="n">
        <v>100</v>
      </c>
      <c r="L1037" s="23" t="n">
        <v>200</v>
      </c>
      <c r="M1037" s="23" t="n">
        <v>110</v>
      </c>
      <c r="N1037" s="23" t="n">
        <v>115</v>
      </c>
      <c r="O1037" s="23" t="n">
        <v>100</v>
      </c>
      <c r="P1037" s="23" t="n">
        <v>125</v>
      </c>
      <c r="Q1037" s="23" t="n">
        <v>115</v>
      </c>
      <c r="R1037" s="55" t="n">
        <f aca="false">AVERAGE(O1037:Q1037)</f>
        <v>113.333333333333</v>
      </c>
      <c r="S1037" s="30" t="n">
        <v>1.24791649128715</v>
      </c>
      <c r="T1037" s="56" t="n">
        <v>2.78743961352657</v>
      </c>
      <c r="U1037" s="1" t="s">
        <v>205</v>
      </c>
      <c r="V1037" s="1" t="s">
        <v>205</v>
      </c>
      <c r="W1037" s="1" t="s">
        <v>205</v>
      </c>
      <c r="X1037" s="0"/>
      <c r="Y1037" s="0"/>
      <c r="Z1037" s="0"/>
      <c r="AMJ1037" s="0"/>
    </row>
    <row r="1038" s="23" customFormat="true" ht="13.8" hidden="false" customHeight="false" outlineLevel="0" collapsed="false">
      <c r="A1038" s="23" t="s">
        <v>17</v>
      </c>
      <c r="B1038" s="27" t="n">
        <v>42843</v>
      </c>
      <c r="C1038" s="1" t="s">
        <v>267</v>
      </c>
      <c r="D1038" s="1" t="s">
        <v>267</v>
      </c>
      <c r="E1038" s="1" t="s">
        <v>267</v>
      </c>
      <c r="F1038" s="1" t="s">
        <v>203</v>
      </c>
      <c r="G1038" s="23" t="n">
        <v>10</v>
      </c>
      <c r="H1038" s="23" t="n">
        <v>1</v>
      </c>
      <c r="I1038" s="23" t="n">
        <v>1</v>
      </c>
      <c r="J1038" s="23" t="s">
        <v>347</v>
      </c>
      <c r="K1038" s="23" t="n">
        <v>0</v>
      </c>
      <c r="L1038" s="23" t="n">
        <v>15</v>
      </c>
      <c r="M1038" s="23" t="n">
        <v>5</v>
      </c>
      <c r="N1038" s="23" t="n">
        <v>10</v>
      </c>
      <c r="O1038" s="23" t="n">
        <v>100</v>
      </c>
      <c r="P1038" s="23" t="n">
        <v>125</v>
      </c>
      <c r="Q1038" s="23" t="n">
        <v>115</v>
      </c>
      <c r="R1038" s="55" t="n">
        <f aca="false">AVERAGE(O1038:Q1038)</f>
        <v>113.333333333333</v>
      </c>
      <c r="S1038" s="30" t="n">
        <v>0.786261469820692</v>
      </c>
      <c r="T1038" s="56" t="n">
        <v>1.23188405797101</v>
      </c>
      <c r="U1038" s="1" t="s">
        <v>205</v>
      </c>
      <c r="V1038" s="1" t="s">
        <v>205</v>
      </c>
      <c r="W1038" s="1" t="s">
        <v>205</v>
      </c>
      <c r="X1038" s="0"/>
      <c r="Y1038" s="0"/>
      <c r="Z1038" s="0"/>
      <c r="AMJ1038" s="0"/>
    </row>
    <row r="1039" s="23" customFormat="true" ht="13.8" hidden="false" customHeight="false" outlineLevel="0" collapsed="false">
      <c r="A1039" s="23" t="s">
        <v>17</v>
      </c>
      <c r="B1039" s="27" t="n">
        <v>42843</v>
      </c>
      <c r="C1039" s="1" t="s">
        <v>267</v>
      </c>
      <c r="D1039" s="1" t="s">
        <v>267</v>
      </c>
      <c r="E1039" s="1" t="s">
        <v>267</v>
      </c>
      <c r="F1039" s="1" t="s">
        <v>203</v>
      </c>
      <c r="G1039" s="23" t="n">
        <v>10</v>
      </c>
      <c r="H1039" s="23" t="n">
        <v>1</v>
      </c>
      <c r="I1039" s="23" t="n">
        <v>2</v>
      </c>
      <c r="J1039" s="23" t="s">
        <v>348</v>
      </c>
      <c r="K1039" s="23" t="n">
        <v>15</v>
      </c>
      <c r="L1039" s="23" t="n">
        <v>30</v>
      </c>
      <c r="M1039" s="23" t="n">
        <v>22</v>
      </c>
      <c r="N1039" s="23" t="n">
        <v>27</v>
      </c>
      <c r="O1039" s="23" t="n">
        <v>100</v>
      </c>
      <c r="P1039" s="23" t="n">
        <v>105</v>
      </c>
      <c r="Q1039" s="23" t="n">
        <v>130</v>
      </c>
      <c r="R1039" s="55" t="n">
        <f aca="false">AVERAGE(O1039:Q1039)</f>
        <v>111.666666666667</v>
      </c>
      <c r="S1039" s="30" t="n">
        <v>1.03948143783147</v>
      </c>
      <c r="T1039" s="56" t="n">
        <v>2.27536231884058</v>
      </c>
      <c r="U1039" s="1" t="s">
        <v>205</v>
      </c>
      <c r="V1039" s="1" t="s">
        <v>205</v>
      </c>
      <c r="W1039" s="1" t="s">
        <v>205</v>
      </c>
      <c r="X1039" s="0"/>
      <c r="Y1039" s="0"/>
      <c r="Z1039" s="0"/>
      <c r="AMJ1039" s="0"/>
    </row>
    <row r="1040" s="23" customFormat="true" ht="13.8" hidden="false" customHeight="false" outlineLevel="0" collapsed="false">
      <c r="A1040" s="23" t="s">
        <v>17</v>
      </c>
      <c r="B1040" s="27" t="n">
        <v>42843</v>
      </c>
      <c r="C1040" s="1" t="s">
        <v>267</v>
      </c>
      <c r="D1040" s="1" t="s">
        <v>267</v>
      </c>
      <c r="E1040" s="1" t="s">
        <v>267</v>
      </c>
      <c r="F1040" s="1" t="s">
        <v>203</v>
      </c>
      <c r="G1040" s="23" t="n">
        <v>10</v>
      </c>
      <c r="H1040" s="23" t="n">
        <v>1</v>
      </c>
      <c r="I1040" s="23" t="n">
        <v>3</v>
      </c>
      <c r="J1040" s="23" t="s">
        <v>349</v>
      </c>
      <c r="K1040" s="23" t="n">
        <v>30</v>
      </c>
      <c r="L1040" s="23" t="n">
        <v>50</v>
      </c>
      <c r="M1040" s="23" t="n">
        <v>44</v>
      </c>
      <c r="N1040" s="23" t="n">
        <v>49</v>
      </c>
      <c r="O1040" s="23" t="n">
        <v>100</v>
      </c>
      <c r="P1040" s="23" t="n">
        <v>105</v>
      </c>
      <c r="Q1040" s="23" t="n">
        <v>130</v>
      </c>
      <c r="R1040" s="55" t="n">
        <f aca="false">AVERAGE(O1040:Q1040)</f>
        <v>111.666666666667</v>
      </c>
      <c r="S1040" s="30" t="n">
        <v>1.17770856132671</v>
      </c>
      <c r="T1040" s="56" t="n">
        <v>2.14492753623188</v>
      </c>
      <c r="U1040" s="1" t="s">
        <v>205</v>
      </c>
      <c r="V1040" s="1" t="s">
        <v>205</v>
      </c>
      <c r="W1040" s="1" t="s">
        <v>205</v>
      </c>
      <c r="X1040" s="0"/>
      <c r="Y1040" s="0"/>
      <c r="Z1040" s="0"/>
      <c r="AMJ1040" s="0"/>
    </row>
    <row r="1041" s="23" customFormat="true" ht="13.8" hidden="false" customHeight="false" outlineLevel="0" collapsed="false">
      <c r="A1041" s="23" t="s">
        <v>17</v>
      </c>
      <c r="B1041" s="27" t="n">
        <v>42843</v>
      </c>
      <c r="C1041" s="1" t="s">
        <v>267</v>
      </c>
      <c r="D1041" s="1" t="s">
        <v>267</v>
      </c>
      <c r="E1041" s="1" t="s">
        <v>267</v>
      </c>
      <c r="F1041" s="1" t="s">
        <v>203</v>
      </c>
      <c r="G1041" s="23" t="n">
        <v>10</v>
      </c>
      <c r="H1041" s="23" t="n">
        <v>1</v>
      </c>
      <c r="I1041" s="23" t="n">
        <v>4</v>
      </c>
      <c r="J1041" s="23" t="s">
        <v>350</v>
      </c>
      <c r="K1041" s="23" t="n">
        <v>50</v>
      </c>
      <c r="L1041" s="23" t="n">
        <v>100</v>
      </c>
      <c r="M1041" s="23" t="n">
        <v>72</v>
      </c>
      <c r="N1041" s="23" t="n">
        <v>77</v>
      </c>
      <c r="O1041" s="23" t="n">
        <v>100</v>
      </c>
      <c r="P1041" s="23" t="n">
        <v>105</v>
      </c>
      <c r="Q1041" s="23" t="n">
        <v>130</v>
      </c>
      <c r="R1041" s="55" t="n">
        <f aca="false">AVERAGE(O1041:Q1041)</f>
        <v>111.666666666667</v>
      </c>
      <c r="S1041" s="30" t="n">
        <v>1.224513847967</v>
      </c>
      <c r="T1041" s="56" t="n">
        <v>3.29951690821256</v>
      </c>
      <c r="U1041" s="1" t="s">
        <v>205</v>
      </c>
      <c r="V1041" s="1" t="s">
        <v>205</v>
      </c>
      <c r="W1041" s="1" t="s">
        <v>205</v>
      </c>
      <c r="X1041" s="0"/>
      <c r="Y1041" s="0"/>
      <c r="Z1041" s="0"/>
      <c r="AMJ1041" s="0"/>
    </row>
    <row r="1042" s="23" customFormat="true" ht="13.8" hidden="false" customHeight="false" outlineLevel="0" collapsed="false">
      <c r="A1042" s="23" t="s">
        <v>17</v>
      </c>
      <c r="B1042" s="27" t="n">
        <v>42843</v>
      </c>
      <c r="C1042" s="1" t="s">
        <v>267</v>
      </c>
      <c r="D1042" s="1" t="s">
        <v>267</v>
      </c>
      <c r="E1042" s="1" t="s">
        <v>267</v>
      </c>
      <c r="F1042" s="1" t="s">
        <v>203</v>
      </c>
      <c r="G1042" s="23" t="n">
        <v>10</v>
      </c>
      <c r="H1042" s="23" t="n">
        <v>1</v>
      </c>
      <c r="I1042" s="23" t="n">
        <v>5</v>
      </c>
      <c r="J1042" s="23" t="s">
        <v>351</v>
      </c>
      <c r="K1042" s="23" t="n">
        <v>100</v>
      </c>
      <c r="L1042" s="23" t="n">
        <v>200</v>
      </c>
      <c r="M1042" s="23" t="n">
        <v>105</v>
      </c>
      <c r="N1042" s="23" t="n">
        <v>110</v>
      </c>
      <c r="O1042" s="23" t="n">
        <v>100</v>
      </c>
      <c r="P1042" s="23" t="n">
        <v>105</v>
      </c>
      <c r="Q1042" s="23" t="n">
        <v>130</v>
      </c>
      <c r="R1042" s="55" t="n">
        <f aca="false">AVERAGE(O1042:Q1042)</f>
        <v>111.666666666667</v>
      </c>
      <c r="S1042" s="30" t="n">
        <v>1.50854449027696</v>
      </c>
      <c r="T1042" s="56" t="n">
        <v>2.16425120772947</v>
      </c>
      <c r="U1042" s="1" t="s">
        <v>205</v>
      </c>
      <c r="V1042" s="1" t="s">
        <v>205</v>
      </c>
      <c r="W1042" s="1" t="s">
        <v>205</v>
      </c>
      <c r="X1042" s="0"/>
      <c r="Y1042" s="0"/>
      <c r="Z1042" s="0"/>
      <c r="AMJ1042" s="0"/>
    </row>
    <row r="1043" s="23" customFormat="true" ht="13.8" hidden="false" customHeight="false" outlineLevel="0" collapsed="false">
      <c r="A1043" s="23" t="s">
        <v>17</v>
      </c>
      <c r="B1043" s="27" t="n">
        <v>42843</v>
      </c>
      <c r="C1043" s="1" t="s">
        <v>267</v>
      </c>
      <c r="D1043" s="1" t="s">
        <v>267</v>
      </c>
      <c r="E1043" s="1" t="s">
        <v>267</v>
      </c>
      <c r="F1043" s="1" t="s">
        <v>203</v>
      </c>
      <c r="G1043" s="23" t="n">
        <v>10</v>
      </c>
      <c r="H1043" s="23" t="n">
        <v>2</v>
      </c>
      <c r="I1043" s="23" t="n">
        <v>1</v>
      </c>
      <c r="J1043" s="23" t="s">
        <v>347</v>
      </c>
      <c r="K1043" s="23" t="n">
        <v>0</v>
      </c>
      <c r="L1043" s="23" t="n">
        <v>15</v>
      </c>
      <c r="M1043" s="23" t="n">
        <v>7</v>
      </c>
      <c r="N1043" s="23" t="n">
        <v>12</v>
      </c>
      <c r="O1043" s="23" t="n">
        <v>100</v>
      </c>
      <c r="P1043" s="23" t="n">
        <v>105</v>
      </c>
      <c r="Q1043" s="23" t="n">
        <v>130</v>
      </c>
      <c r="R1043" s="55" t="n">
        <f aca="false">AVERAGE(O1043:Q1043)</f>
        <v>111.666666666667</v>
      </c>
      <c r="S1043" s="30" t="n">
        <v>1.77152959003283</v>
      </c>
      <c r="T1043" s="56" t="n">
        <v>1.23188405797101</v>
      </c>
      <c r="U1043" s="1" t="s">
        <v>205</v>
      </c>
      <c r="V1043" s="1" t="s">
        <v>205</v>
      </c>
      <c r="W1043" s="1" t="s">
        <v>205</v>
      </c>
      <c r="X1043" s="0"/>
      <c r="Y1043" s="0"/>
      <c r="Z1043" s="0"/>
      <c r="AMJ1043" s="0"/>
    </row>
    <row r="1044" s="23" customFormat="true" ht="13.8" hidden="false" customHeight="false" outlineLevel="0" collapsed="false">
      <c r="A1044" s="23" t="s">
        <v>17</v>
      </c>
      <c r="B1044" s="27" t="n">
        <v>42843</v>
      </c>
      <c r="C1044" s="1" t="s">
        <v>267</v>
      </c>
      <c r="D1044" s="1" t="s">
        <v>267</v>
      </c>
      <c r="E1044" s="1" t="s">
        <v>267</v>
      </c>
      <c r="F1044" s="1" t="s">
        <v>203</v>
      </c>
      <c r="G1044" s="23" t="n">
        <v>10</v>
      </c>
      <c r="H1044" s="23" t="n">
        <v>2</v>
      </c>
      <c r="I1044" s="23" t="n">
        <v>2</v>
      </c>
      <c r="J1044" s="23" t="s">
        <v>348</v>
      </c>
      <c r="K1044" s="23" t="n">
        <v>15</v>
      </c>
      <c r="L1044" s="23" t="n">
        <v>30</v>
      </c>
      <c r="M1044" s="23" t="n">
        <v>24</v>
      </c>
      <c r="N1044" s="23" t="n">
        <v>29</v>
      </c>
      <c r="O1044" s="23" t="n">
        <v>110</v>
      </c>
      <c r="P1044" s="23" t="n">
        <v>110</v>
      </c>
      <c r="Q1044" s="23" t="n">
        <v>150</v>
      </c>
      <c r="R1044" s="55" t="n">
        <f aca="false">AVERAGE(O1044:Q1044)</f>
        <v>123.333333333333</v>
      </c>
      <c r="S1044" s="30" t="n">
        <v>0.992507786850745</v>
      </c>
      <c r="T1044" s="56" t="n">
        <v>2.27536231884058</v>
      </c>
      <c r="U1044" s="1" t="s">
        <v>205</v>
      </c>
      <c r="V1044" s="1" t="s">
        <v>205</v>
      </c>
      <c r="W1044" s="1" t="s">
        <v>205</v>
      </c>
      <c r="X1044" s="0"/>
      <c r="Y1044" s="0"/>
      <c r="Z1044" s="0"/>
      <c r="AMJ1044" s="0"/>
    </row>
    <row r="1045" s="23" customFormat="true" ht="13.8" hidden="false" customHeight="false" outlineLevel="0" collapsed="false">
      <c r="A1045" s="23" t="s">
        <v>17</v>
      </c>
      <c r="B1045" s="27" t="n">
        <v>42843</v>
      </c>
      <c r="C1045" s="1" t="s">
        <v>267</v>
      </c>
      <c r="D1045" s="1" t="s">
        <v>267</v>
      </c>
      <c r="E1045" s="1" t="s">
        <v>267</v>
      </c>
      <c r="F1045" s="1" t="s">
        <v>203</v>
      </c>
      <c r="G1045" s="23" t="n">
        <v>10</v>
      </c>
      <c r="H1045" s="23" t="n">
        <v>2</v>
      </c>
      <c r="I1045" s="23" t="n">
        <v>3</v>
      </c>
      <c r="J1045" s="23" t="s">
        <v>349</v>
      </c>
      <c r="K1045" s="23" t="n">
        <v>30</v>
      </c>
      <c r="L1045" s="23" t="n">
        <v>50</v>
      </c>
      <c r="M1045" s="23" t="n">
        <v>44</v>
      </c>
      <c r="N1045" s="23" t="n">
        <v>49</v>
      </c>
      <c r="O1045" s="23" t="n">
        <v>110</v>
      </c>
      <c r="P1045" s="23" t="n">
        <v>110</v>
      </c>
      <c r="Q1045" s="23" t="n">
        <v>150</v>
      </c>
      <c r="R1045" s="55" t="n">
        <f aca="false">AVERAGE(O1045:Q1045)</f>
        <v>123.333333333333</v>
      </c>
      <c r="S1045" s="30" t="n">
        <v>1.00328310463844</v>
      </c>
      <c r="T1045" s="56" t="n">
        <v>2.14492753623188</v>
      </c>
      <c r="U1045" s="1" t="s">
        <v>205</v>
      </c>
      <c r="V1045" s="1" t="s">
        <v>205</v>
      </c>
      <c r="W1045" s="1" t="s">
        <v>205</v>
      </c>
      <c r="X1045" s="0"/>
      <c r="Y1045" s="0"/>
      <c r="Z1045" s="0"/>
      <c r="AMJ1045" s="0"/>
    </row>
    <row r="1046" s="23" customFormat="true" ht="13.8" hidden="false" customHeight="false" outlineLevel="0" collapsed="false">
      <c r="A1046" s="23" t="s">
        <v>17</v>
      </c>
      <c r="B1046" s="27" t="n">
        <v>42843</v>
      </c>
      <c r="C1046" s="1" t="s">
        <v>267</v>
      </c>
      <c r="D1046" s="1" t="s">
        <v>267</v>
      </c>
      <c r="E1046" s="1" t="s">
        <v>267</v>
      </c>
      <c r="F1046" s="1" t="s">
        <v>203</v>
      </c>
      <c r="G1046" s="23" t="n">
        <v>10</v>
      </c>
      <c r="H1046" s="23" t="n">
        <v>2</v>
      </c>
      <c r="I1046" s="23" t="n">
        <v>4</v>
      </c>
      <c r="J1046" s="23" t="s">
        <v>350</v>
      </c>
      <c r="K1046" s="23" t="n">
        <v>50</v>
      </c>
      <c r="L1046" s="23" t="n">
        <v>100</v>
      </c>
      <c r="M1046" s="23" t="n">
        <v>75</v>
      </c>
      <c r="N1046" s="23" t="n">
        <v>80</v>
      </c>
      <c r="O1046" s="23" t="n">
        <v>110</v>
      </c>
      <c r="P1046" s="23" t="n">
        <v>110</v>
      </c>
      <c r="Q1046" s="23" t="n">
        <v>150</v>
      </c>
      <c r="R1046" s="55" t="n">
        <f aca="false">AVERAGE(O1046:Q1046)</f>
        <v>123.333333333333</v>
      </c>
      <c r="S1046" s="30" t="n">
        <v>0.91977439178382</v>
      </c>
      <c r="T1046" s="56" t="n">
        <v>3.29951690821256</v>
      </c>
      <c r="U1046" s="1" t="s">
        <v>205</v>
      </c>
      <c r="V1046" s="1" t="s">
        <v>205</v>
      </c>
      <c r="W1046" s="1" t="s">
        <v>205</v>
      </c>
      <c r="X1046" s="0"/>
      <c r="Y1046" s="0"/>
      <c r="Z1046" s="0"/>
      <c r="AMJ1046" s="0"/>
    </row>
    <row r="1047" s="23" customFormat="true" ht="13.8" hidden="false" customHeight="false" outlineLevel="0" collapsed="false">
      <c r="A1047" s="23" t="s">
        <v>17</v>
      </c>
      <c r="B1047" s="27" t="n">
        <v>42843</v>
      </c>
      <c r="C1047" s="1" t="s">
        <v>267</v>
      </c>
      <c r="D1047" s="1" t="s">
        <v>267</v>
      </c>
      <c r="E1047" s="1" t="s">
        <v>267</v>
      </c>
      <c r="F1047" s="1" t="s">
        <v>203</v>
      </c>
      <c r="G1047" s="23" t="n">
        <v>10</v>
      </c>
      <c r="H1047" s="23" t="n">
        <v>2</v>
      </c>
      <c r="I1047" s="23" t="n">
        <v>5</v>
      </c>
      <c r="J1047" s="23" t="s">
        <v>351</v>
      </c>
      <c r="K1047" s="23" t="n">
        <v>100</v>
      </c>
      <c r="L1047" s="23" t="n">
        <v>200</v>
      </c>
      <c r="M1047" s="23" t="n">
        <v>100</v>
      </c>
      <c r="N1047" s="23" t="n">
        <v>105</v>
      </c>
      <c r="O1047" s="23" t="n">
        <v>110</v>
      </c>
      <c r="P1047" s="23" t="n">
        <v>110</v>
      </c>
      <c r="Q1047" s="23" t="n">
        <v>150</v>
      </c>
      <c r="R1047" s="55" t="n">
        <f aca="false">AVERAGE(O1047:Q1047)</f>
        <v>123.333333333333</v>
      </c>
      <c r="S1047" s="30" t="n">
        <v>1.24623284788282</v>
      </c>
      <c r="T1047" s="56" t="n">
        <v>2.16425120772947</v>
      </c>
      <c r="U1047" s="1" t="s">
        <v>205</v>
      </c>
      <c r="V1047" s="1" t="s">
        <v>205</v>
      </c>
      <c r="W1047" s="1" t="s">
        <v>205</v>
      </c>
      <c r="X1047" s="0"/>
      <c r="Y1047" s="0"/>
      <c r="Z1047" s="0"/>
      <c r="AMJ1047" s="0"/>
    </row>
    <row r="1048" s="23" customFormat="true" ht="13.8" hidden="false" customHeight="false" outlineLevel="0" collapsed="false">
      <c r="A1048" s="23" t="s">
        <v>17</v>
      </c>
      <c r="B1048" s="27" t="n">
        <v>42843</v>
      </c>
      <c r="C1048" s="1" t="s">
        <v>267</v>
      </c>
      <c r="D1048" s="1" t="s">
        <v>267</v>
      </c>
      <c r="E1048" s="1" t="s">
        <v>267</v>
      </c>
      <c r="F1048" s="1" t="s">
        <v>203</v>
      </c>
      <c r="G1048" s="23" t="n">
        <v>10</v>
      </c>
      <c r="H1048" s="23" t="n">
        <v>3</v>
      </c>
      <c r="I1048" s="23" t="n">
        <v>1</v>
      </c>
      <c r="J1048" s="23" t="s">
        <v>347</v>
      </c>
      <c r="K1048" s="23" t="n">
        <v>0</v>
      </c>
      <c r="L1048" s="23" t="n">
        <v>15</v>
      </c>
      <c r="M1048" s="23" t="n">
        <v>9</v>
      </c>
      <c r="N1048" s="23" t="n">
        <v>14</v>
      </c>
      <c r="O1048" s="23" t="n">
        <v>110</v>
      </c>
      <c r="P1048" s="23" t="n">
        <v>110</v>
      </c>
      <c r="Q1048" s="23" t="n">
        <v>150</v>
      </c>
      <c r="R1048" s="55" t="n">
        <f aca="false">AVERAGE(O1048:Q1048)</f>
        <v>123.333333333333</v>
      </c>
      <c r="S1048" s="30" t="n">
        <v>1.43193871538008</v>
      </c>
      <c r="T1048" s="56" t="n">
        <v>1.23188405797101</v>
      </c>
      <c r="U1048" s="1" t="s">
        <v>205</v>
      </c>
      <c r="V1048" s="1" t="s">
        <v>205</v>
      </c>
      <c r="W1048" s="1" t="s">
        <v>205</v>
      </c>
      <c r="X1048" s="0"/>
      <c r="Y1048" s="0"/>
      <c r="Z1048" s="0"/>
      <c r="AMJ1048" s="0"/>
    </row>
    <row r="1049" s="23" customFormat="true" ht="13.8" hidden="false" customHeight="false" outlineLevel="0" collapsed="false">
      <c r="A1049" s="23" t="s">
        <v>17</v>
      </c>
      <c r="B1049" s="27" t="n">
        <v>42843</v>
      </c>
      <c r="C1049" s="1" t="s">
        <v>267</v>
      </c>
      <c r="D1049" s="1" t="s">
        <v>267</v>
      </c>
      <c r="E1049" s="1" t="s">
        <v>267</v>
      </c>
      <c r="F1049" s="1" t="s">
        <v>203</v>
      </c>
      <c r="G1049" s="23" t="n">
        <v>10</v>
      </c>
      <c r="H1049" s="23" t="n">
        <v>3</v>
      </c>
      <c r="I1049" s="23" t="n">
        <v>2</v>
      </c>
      <c r="J1049" s="23" t="s">
        <v>348</v>
      </c>
      <c r="K1049" s="23" t="n">
        <v>15</v>
      </c>
      <c r="L1049" s="23" t="n">
        <v>30</v>
      </c>
      <c r="M1049" s="23" t="n">
        <v>22</v>
      </c>
      <c r="N1049" s="23" t="n">
        <v>27</v>
      </c>
      <c r="O1049" s="23" t="n">
        <v>110</v>
      </c>
      <c r="P1049" s="23" t="n">
        <v>150</v>
      </c>
      <c r="Q1049" s="23" t="n">
        <v>140</v>
      </c>
      <c r="R1049" s="55" t="n">
        <f aca="false">AVERAGE(O1049:Q1049)</f>
        <v>133.333333333333</v>
      </c>
      <c r="S1049" s="30" t="n">
        <v>0.833403485141847</v>
      </c>
      <c r="T1049" s="56" t="n">
        <v>2.27536231884058</v>
      </c>
      <c r="U1049" s="1" t="s">
        <v>205</v>
      </c>
      <c r="V1049" s="1" t="s">
        <v>205</v>
      </c>
      <c r="W1049" s="1" t="s">
        <v>205</v>
      </c>
      <c r="X1049" s="0"/>
      <c r="Y1049" s="0"/>
      <c r="Z1049" s="0"/>
      <c r="AMJ1049" s="0"/>
    </row>
    <row r="1050" s="23" customFormat="true" ht="13.8" hidden="false" customHeight="false" outlineLevel="0" collapsed="false">
      <c r="A1050" s="23" t="s">
        <v>17</v>
      </c>
      <c r="B1050" s="27" t="n">
        <v>42843</v>
      </c>
      <c r="C1050" s="1" t="s">
        <v>267</v>
      </c>
      <c r="D1050" s="1" t="s">
        <v>267</v>
      </c>
      <c r="E1050" s="1" t="s">
        <v>267</v>
      </c>
      <c r="F1050" s="1" t="s">
        <v>203</v>
      </c>
      <c r="G1050" s="23" t="n">
        <v>10</v>
      </c>
      <c r="H1050" s="23" t="n">
        <v>3</v>
      </c>
      <c r="I1050" s="23" t="n">
        <v>3</v>
      </c>
      <c r="J1050" s="23" t="s">
        <v>349</v>
      </c>
      <c r="K1050" s="23" t="n">
        <v>30</v>
      </c>
      <c r="L1050" s="23" t="n">
        <v>50</v>
      </c>
      <c r="M1050" s="23" t="n">
        <v>41</v>
      </c>
      <c r="N1050" s="23" t="n">
        <v>46</v>
      </c>
      <c r="O1050" s="23" t="n">
        <v>110</v>
      </c>
      <c r="P1050" s="23" t="n">
        <v>150</v>
      </c>
      <c r="Q1050" s="23" t="n">
        <v>140</v>
      </c>
      <c r="R1050" s="55" t="n">
        <f aca="false">AVERAGE(O1050:Q1050)</f>
        <v>133.333333333333</v>
      </c>
      <c r="S1050" s="30" t="n">
        <v>0.850071554844684</v>
      </c>
      <c r="T1050" s="56" t="n">
        <v>2.14492753623188</v>
      </c>
      <c r="U1050" s="1" t="s">
        <v>205</v>
      </c>
      <c r="V1050" s="1" t="s">
        <v>205</v>
      </c>
      <c r="W1050" s="1" t="s">
        <v>205</v>
      </c>
      <c r="X1050" s="0"/>
      <c r="Y1050" s="0"/>
      <c r="Z1050" s="0"/>
      <c r="AMJ1050" s="0"/>
    </row>
    <row r="1051" s="23" customFormat="true" ht="13.8" hidden="false" customHeight="false" outlineLevel="0" collapsed="false">
      <c r="A1051" s="23" t="s">
        <v>17</v>
      </c>
      <c r="B1051" s="27" t="n">
        <v>42843</v>
      </c>
      <c r="C1051" s="1" t="s">
        <v>267</v>
      </c>
      <c r="D1051" s="1" t="s">
        <v>267</v>
      </c>
      <c r="E1051" s="1" t="s">
        <v>267</v>
      </c>
      <c r="F1051" s="1" t="s">
        <v>203</v>
      </c>
      <c r="G1051" s="23" t="n">
        <v>10</v>
      </c>
      <c r="H1051" s="23" t="n">
        <v>3</v>
      </c>
      <c r="I1051" s="23" t="n">
        <v>4</v>
      </c>
      <c r="J1051" s="23" t="s">
        <v>350</v>
      </c>
      <c r="K1051" s="23" t="n">
        <v>50</v>
      </c>
      <c r="L1051" s="23" t="n">
        <v>100</v>
      </c>
      <c r="M1051" s="23" t="n">
        <v>77</v>
      </c>
      <c r="N1051" s="23" t="n">
        <v>82</v>
      </c>
      <c r="O1051" s="23" t="n">
        <v>110</v>
      </c>
      <c r="P1051" s="23" t="n">
        <v>150</v>
      </c>
      <c r="Q1051" s="23" t="n">
        <v>140</v>
      </c>
      <c r="R1051" s="55" t="n">
        <f aca="false">AVERAGE(O1051:Q1051)</f>
        <v>133.333333333333</v>
      </c>
      <c r="S1051" s="30" t="n">
        <v>0.989140500042091</v>
      </c>
      <c r="T1051" s="56" t="n">
        <v>3.29951690821256</v>
      </c>
      <c r="U1051" s="1" t="s">
        <v>205</v>
      </c>
      <c r="V1051" s="1" t="s">
        <v>205</v>
      </c>
      <c r="W1051" s="1" t="s">
        <v>205</v>
      </c>
      <c r="X1051" s="0"/>
      <c r="Y1051" s="0"/>
      <c r="Z1051" s="0"/>
      <c r="AMJ1051" s="0"/>
    </row>
    <row r="1052" s="23" customFormat="true" ht="13.8" hidden="false" customHeight="false" outlineLevel="0" collapsed="false">
      <c r="A1052" s="23" t="s">
        <v>17</v>
      </c>
      <c r="B1052" s="27" t="n">
        <v>42843</v>
      </c>
      <c r="C1052" s="1" t="s">
        <v>267</v>
      </c>
      <c r="D1052" s="1" t="s">
        <v>267</v>
      </c>
      <c r="E1052" s="1" t="s">
        <v>267</v>
      </c>
      <c r="F1052" s="1" t="s">
        <v>203</v>
      </c>
      <c r="G1052" s="23" t="n">
        <v>10</v>
      </c>
      <c r="H1052" s="23" t="n">
        <v>3</v>
      </c>
      <c r="I1052" s="23" t="n">
        <v>5</v>
      </c>
      <c r="J1052" s="23" t="s">
        <v>351</v>
      </c>
      <c r="K1052" s="23" t="n">
        <v>100</v>
      </c>
      <c r="L1052" s="23" t="n">
        <v>200</v>
      </c>
      <c r="M1052" s="23" t="n">
        <v>105</v>
      </c>
      <c r="N1052" s="23" t="n">
        <v>110</v>
      </c>
      <c r="O1052" s="23" t="n">
        <v>110</v>
      </c>
      <c r="P1052" s="23" t="n">
        <v>150</v>
      </c>
      <c r="Q1052" s="23" t="n">
        <v>140</v>
      </c>
      <c r="R1052" s="55" t="n">
        <f aca="false">AVERAGE(O1052:Q1052)</f>
        <v>133.333333333333</v>
      </c>
      <c r="S1052" s="30" t="n">
        <v>1.22299856890311</v>
      </c>
      <c r="T1052" s="56" t="n">
        <v>2.16425120772947</v>
      </c>
      <c r="U1052" s="1" t="s">
        <v>205</v>
      </c>
      <c r="V1052" s="1" t="s">
        <v>205</v>
      </c>
      <c r="W1052" s="1" t="s">
        <v>205</v>
      </c>
      <c r="X1052" s="0"/>
      <c r="Y1052" s="0"/>
      <c r="Z1052" s="0"/>
      <c r="AMJ1052" s="0"/>
    </row>
    <row r="1053" s="23" customFormat="true" ht="13.8" hidden="false" customHeight="false" outlineLevel="0" collapsed="false">
      <c r="A1053" s="23" t="s">
        <v>17</v>
      </c>
      <c r="B1053" s="27" t="n">
        <v>42843</v>
      </c>
      <c r="C1053" s="1" t="s">
        <v>267</v>
      </c>
      <c r="D1053" s="1" t="s">
        <v>267</v>
      </c>
      <c r="E1053" s="1" t="s">
        <v>267</v>
      </c>
      <c r="F1053" s="1" t="s">
        <v>203</v>
      </c>
      <c r="G1053" s="23" t="n">
        <v>10</v>
      </c>
      <c r="H1053" s="23" t="n">
        <v>4</v>
      </c>
      <c r="I1053" s="23" t="n">
        <v>1</v>
      </c>
      <c r="J1053" s="23" t="s">
        <v>347</v>
      </c>
      <c r="K1053" s="23" t="n">
        <v>0</v>
      </c>
      <c r="L1053" s="23" t="n">
        <v>15</v>
      </c>
      <c r="M1053" s="23" t="n">
        <v>9</v>
      </c>
      <c r="N1053" s="23" t="n">
        <v>14</v>
      </c>
      <c r="O1053" s="23" t="n">
        <v>110</v>
      </c>
      <c r="P1053" s="23" t="n">
        <v>150</v>
      </c>
      <c r="Q1053" s="23" t="n">
        <v>140</v>
      </c>
      <c r="R1053" s="55" t="n">
        <f aca="false">AVERAGE(O1053:Q1053)</f>
        <v>133.333333333333</v>
      </c>
      <c r="S1053" s="30" t="n">
        <v>1.9459550467211</v>
      </c>
      <c r="T1053" s="56" t="n">
        <v>1.23188405797101</v>
      </c>
      <c r="U1053" s="1" t="s">
        <v>205</v>
      </c>
      <c r="V1053" s="1" t="s">
        <v>205</v>
      </c>
      <c r="W1053" s="1" t="s">
        <v>205</v>
      </c>
      <c r="X1053" s="0"/>
      <c r="Y1053" s="0"/>
      <c r="Z1053" s="0"/>
      <c r="AMJ1053" s="0"/>
    </row>
    <row r="1054" s="23" customFormat="true" ht="13.8" hidden="false" customHeight="false" outlineLevel="0" collapsed="false">
      <c r="A1054" s="23" t="s">
        <v>17</v>
      </c>
      <c r="B1054" s="27" t="n">
        <v>42843</v>
      </c>
      <c r="C1054" s="1" t="s">
        <v>267</v>
      </c>
      <c r="D1054" s="1" t="s">
        <v>267</v>
      </c>
      <c r="E1054" s="1" t="s">
        <v>267</v>
      </c>
      <c r="F1054" s="1" t="s">
        <v>203</v>
      </c>
      <c r="G1054" s="23" t="n">
        <v>10</v>
      </c>
      <c r="H1054" s="23" t="n">
        <v>4</v>
      </c>
      <c r="I1054" s="23" t="n">
        <v>2</v>
      </c>
      <c r="J1054" s="23" t="s">
        <v>348</v>
      </c>
      <c r="K1054" s="23" t="n">
        <v>15</v>
      </c>
      <c r="L1054" s="23" t="n">
        <v>30</v>
      </c>
      <c r="M1054" s="23" t="n">
        <v>23</v>
      </c>
      <c r="N1054" s="23" t="n">
        <v>28</v>
      </c>
      <c r="O1054" s="23" t="n">
        <v>130</v>
      </c>
      <c r="P1054" s="23" t="n">
        <v>150</v>
      </c>
      <c r="Q1054" s="23" t="n">
        <v>150</v>
      </c>
      <c r="R1054" s="55" t="n">
        <f aca="false">AVERAGE(O1054:Q1054)</f>
        <v>143.333333333333</v>
      </c>
      <c r="S1054" s="30" t="n">
        <v>1.27333950669248</v>
      </c>
      <c r="T1054" s="56" t="n">
        <v>2.27536231884058</v>
      </c>
      <c r="U1054" s="1" t="s">
        <v>205</v>
      </c>
      <c r="V1054" s="1" t="s">
        <v>205</v>
      </c>
      <c r="W1054" s="1" t="s">
        <v>205</v>
      </c>
      <c r="X1054" s="0"/>
      <c r="Y1054" s="0"/>
      <c r="Z1054" s="0"/>
      <c r="AMJ1054" s="0"/>
    </row>
    <row r="1055" s="23" customFormat="true" ht="13.8" hidden="false" customHeight="false" outlineLevel="0" collapsed="false">
      <c r="A1055" s="23" t="s">
        <v>17</v>
      </c>
      <c r="B1055" s="27" t="n">
        <v>42843</v>
      </c>
      <c r="C1055" s="1" t="s">
        <v>267</v>
      </c>
      <c r="D1055" s="1" t="s">
        <v>267</v>
      </c>
      <c r="E1055" s="1" t="s">
        <v>267</v>
      </c>
      <c r="F1055" s="1" t="s">
        <v>203</v>
      </c>
      <c r="G1055" s="23" t="n">
        <v>10</v>
      </c>
      <c r="H1055" s="23" t="n">
        <v>4</v>
      </c>
      <c r="I1055" s="23" t="n">
        <v>3</v>
      </c>
      <c r="J1055" s="23" t="s">
        <v>349</v>
      </c>
      <c r="K1055" s="23" t="n">
        <v>30</v>
      </c>
      <c r="L1055" s="23" t="n">
        <v>50</v>
      </c>
      <c r="M1055" s="23" t="n">
        <v>43</v>
      </c>
      <c r="N1055" s="23" t="n">
        <v>48</v>
      </c>
      <c r="O1055" s="23" t="n">
        <v>130</v>
      </c>
      <c r="P1055" s="23" t="n">
        <v>150</v>
      </c>
      <c r="Q1055" s="23" t="n">
        <v>150</v>
      </c>
      <c r="R1055" s="55" t="n">
        <f aca="false">AVERAGE(O1055:Q1055)</f>
        <v>143.333333333333</v>
      </c>
      <c r="S1055" s="30" t="n">
        <v>0.839632965737857</v>
      </c>
      <c r="T1055" s="56" t="n">
        <v>2.14492753623188</v>
      </c>
      <c r="U1055" s="1" t="s">
        <v>205</v>
      </c>
      <c r="V1055" s="1" t="s">
        <v>205</v>
      </c>
      <c r="W1055" s="1" t="s">
        <v>205</v>
      </c>
      <c r="X1055" s="0"/>
      <c r="Y1055" s="0"/>
      <c r="Z1055" s="0"/>
      <c r="AMJ1055" s="0"/>
    </row>
    <row r="1056" s="23" customFormat="true" ht="13.8" hidden="false" customHeight="false" outlineLevel="0" collapsed="false">
      <c r="A1056" s="23" t="s">
        <v>17</v>
      </c>
      <c r="B1056" s="27" t="n">
        <v>42843</v>
      </c>
      <c r="C1056" s="1" t="s">
        <v>267</v>
      </c>
      <c r="D1056" s="1" t="s">
        <v>267</v>
      </c>
      <c r="E1056" s="1" t="s">
        <v>267</v>
      </c>
      <c r="F1056" s="1" t="s">
        <v>203</v>
      </c>
      <c r="G1056" s="23" t="n">
        <v>10</v>
      </c>
      <c r="H1056" s="23" t="n">
        <v>4</v>
      </c>
      <c r="I1056" s="23" t="n">
        <v>4</v>
      </c>
      <c r="J1056" s="23" t="s">
        <v>350</v>
      </c>
      <c r="K1056" s="23" t="n">
        <v>50</v>
      </c>
      <c r="L1056" s="23" t="n">
        <v>100</v>
      </c>
      <c r="M1056" s="23" t="n">
        <v>81</v>
      </c>
      <c r="N1056" s="23" t="n">
        <v>86</v>
      </c>
      <c r="O1056" s="23" t="n">
        <v>130</v>
      </c>
      <c r="P1056" s="23" t="n">
        <v>150</v>
      </c>
      <c r="Q1056" s="23" t="n">
        <v>150</v>
      </c>
      <c r="R1056" s="55" t="n">
        <f aca="false">AVERAGE(O1056:Q1056)</f>
        <v>143.333333333333</v>
      </c>
      <c r="S1056" s="30" t="n">
        <v>0.806633555013048</v>
      </c>
      <c r="T1056" s="56" t="n">
        <v>3.29951690821256</v>
      </c>
      <c r="U1056" s="1" t="s">
        <v>205</v>
      </c>
      <c r="V1056" s="1" t="s">
        <v>205</v>
      </c>
      <c r="W1056" s="1" t="s">
        <v>205</v>
      </c>
      <c r="X1056" s="0"/>
      <c r="Y1056" s="0"/>
      <c r="Z1056" s="0"/>
      <c r="AMJ1056" s="0"/>
    </row>
    <row r="1057" s="23" customFormat="true" ht="13.8" hidden="false" customHeight="false" outlineLevel="0" collapsed="false">
      <c r="A1057" s="23" t="s">
        <v>17</v>
      </c>
      <c r="B1057" s="27" t="n">
        <v>42843</v>
      </c>
      <c r="C1057" s="1" t="s">
        <v>267</v>
      </c>
      <c r="D1057" s="1" t="s">
        <v>267</v>
      </c>
      <c r="E1057" s="1" t="s">
        <v>267</v>
      </c>
      <c r="F1057" s="1" t="s">
        <v>203</v>
      </c>
      <c r="G1057" s="23" t="n">
        <v>10</v>
      </c>
      <c r="H1057" s="23" t="n">
        <v>4</v>
      </c>
      <c r="I1057" s="23" t="n">
        <v>5</v>
      </c>
      <c r="J1057" s="23" t="s">
        <v>351</v>
      </c>
      <c r="K1057" s="23" t="n">
        <v>100</v>
      </c>
      <c r="L1057" s="23" t="n">
        <v>200</v>
      </c>
      <c r="M1057" s="23" t="n">
        <v>105</v>
      </c>
      <c r="N1057" s="23" t="n">
        <v>110</v>
      </c>
      <c r="O1057" s="23" t="n">
        <v>130</v>
      </c>
      <c r="P1057" s="23" t="n">
        <v>150</v>
      </c>
      <c r="Q1057" s="23" t="n">
        <v>150</v>
      </c>
      <c r="R1057" s="55" t="n">
        <f aca="false">AVERAGE(O1057:Q1057)</f>
        <v>143.333333333333</v>
      </c>
      <c r="S1057" s="30" t="n">
        <v>0.870275275696607</v>
      </c>
      <c r="T1057" s="56" t="n">
        <v>2.16425120772947</v>
      </c>
      <c r="U1057" s="1" t="s">
        <v>205</v>
      </c>
      <c r="V1057" s="1" t="s">
        <v>205</v>
      </c>
      <c r="W1057" s="1" t="s">
        <v>205</v>
      </c>
      <c r="X1057" s="0"/>
      <c r="Y1057" s="0"/>
      <c r="Z1057" s="0"/>
      <c r="AMJ1057" s="0"/>
    </row>
    <row r="1058" s="23" customFormat="true" ht="13.8" hidden="false" customHeight="false" outlineLevel="0" collapsed="false">
      <c r="A1058" s="23" t="s">
        <v>17</v>
      </c>
      <c r="B1058" s="27" t="n">
        <v>42843</v>
      </c>
      <c r="C1058" s="1" t="s">
        <v>267</v>
      </c>
      <c r="D1058" s="1" t="s">
        <v>267</v>
      </c>
      <c r="E1058" s="1" t="s">
        <v>267</v>
      </c>
      <c r="F1058" s="1" t="s">
        <v>203</v>
      </c>
      <c r="G1058" s="23" t="n">
        <v>10</v>
      </c>
      <c r="H1058" s="23" t="n">
        <v>5</v>
      </c>
      <c r="I1058" s="23" t="n">
        <v>1</v>
      </c>
      <c r="J1058" s="23" t="s">
        <v>347</v>
      </c>
      <c r="K1058" s="23" t="n">
        <v>0</v>
      </c>
      <c r="L1058" s="23" t="n">
        <v>15</v>
      </c>
      <c r="M1058" s="23" t="n">
        <v>10</v>
      </c>
      <c r="N1058" s="23" t="n">
        <v>15</v>
      </c>
      <c r="O1058" s="23" t="n">
        <v>130</v>
      </c>
      <c r="P1058" s="23" t="n">
        <v>150</v>
      </c>
      <c r="Q1058" s="23" t="n">
        <v>150</v>
      </c>
      <c r="R1058" s="55" t="n">
        <f aca="false">AVERAGE(O1058:Q1058)</f>
        <v>143.333333333333</v>
      </c>
      <c r="S1058" s="30" t="n">
        <v>0.933748632039734</v>
      </c>
      <c r="T1058" s="56" t="n">
        <v>1.23188405797101</v>
      </c>
      <c r="U1058" s="1" t="s">
        <v>205</v>
      </c>
      <c r="V1058" s="1" t="s">
        <v>205</v>
      </c>
      <c r="W1058" s="1" t="s">
        <v>205</v>
      </c>
      <c r="X1058" s="0"/>
      <c r="Y1058" s="0"/>
      <c r="Z1058" s="0"/>
      <c r="AMJ1058" s="0"/>
    </row>
    <row r="1059" s="23" customFormat="true" ht="13.8" hidden="false" customHeight="false" outlineLevel="0" collapsed="false">
      <c r="A1059" s="23" t="s">
        <v>17</v>
      </c>
      <c r="B1059" s="27" t="n">
        <v>42843</v>
      </c>
      <c r="C1059" s="1" t="s">
        <v>267</v>
      </c>
      <c r="D1059" s="1" t="s">
        <v>267</v>
      </c>
      <c r="E1059" s="1" t="s">
        <v>267</v>
      </c>
      <c r="F1059" s="1" t="s">
        <v>203</v>
      </c>
      <c r="G1059" s="23" t="n">
        <v>10</v>
      </c>
      <c r="H1059" s="23" t="n">
        <v>5</v>
      </c>
      <c r="I1059" s="23" t="n">
        <v>2</v>
      </c>
      <c r="J1059" s="23" t="s">
        <v>348</v>
      </c>
      <c r="K1059" s="23" t="n">
        <v>15</v>
      </c>
      <c r="L1059" s="23" t="n">
        <v>30</v>
      </c>
      <c r="M1059" s="23" t="n">
        <v>25</v>
      </c>
      <c r="N1059" s="23" t="n">
        <v>30</v>
      </c>
      <c r="O1059" s="23" t="n">
        <v>150</v>
      </c>
      <c r="P1059" s="23" t="n">
        <v>150</v>
      </c>
      <c r="Q1059" s="23" t="n">
        <v>150</v>
      </c>
      <c r="R1059" s="55" t="n">
        <f aca="false">AVERAGE(O1059:Q1059)</f>
        <v>150</v>
      </c>
      <c r="S1059" s="30" t="n">
        <v>0.935095546763196</v>
      </c>
      <c r="T1059" s="56" t="n">
        <v>2.27536231884058</v>
      </c>
      <c r="U1059" s="1" t="s">
        <v>205</v>
      </c>
      <c r="V1059" s="1" t="s">
        <v>205</v>
      </c>
      <c r="W1059" s="1" t="s">
        <v>205</v>
      </c>
      <c r="X1059" s="0"/>
      <c r="Y1059" s="0"/>
      <c r="Z1059" s="0"/>
      <c r="AMJ1059" s="0"/>
    </row>
    <row r="1060" s="23" customFormat="true" ht="13.8" hidden="false" customHeight="false" outlineLevel="0" collapsed="false">
      <c r="A1060" s="23" t="s">
        <v>17</v>
      </c>
      <c r="B1060" s="27" t="n">
        <v>42843</v>
      </c>
      <c r="C1060" s="1" t="s">
        <v>267</v>
      </c>
      <c r="D1060" s="1" t="s">
        <v>267</v>
      </c>
      <c r="E1060" s="1" t="s">
        <v>267</v>
      </c>
      <c r="F1060" s="1" t="s">
        <v>203</v>
      </c>
      <c r="G1060" s="23" t="n">
        <v>10</v>
      </c>
      <c r="H1060" s="23" t="n">
        <v>5</v>
      </c>
      <c r="I1060" s="23" t="n">
        <v>3</v>
      </c>
      <c r="J1060" s="23" t="s">
        <v>349</v>
      </c>
      <c r="K1060" s="23" t="n">
        <v>30</v>
      </c>
      <c r="L1060" s="23" t="n">
        <v>50</v>
      </c>
      <c r="M1060" s="23" t="n">
        <v>43</v>
      </c>
      <c r="N1060" s="23" t="n">
        <v>48</v>
      </c>
      <c r="O1060" s="23" t="n">
        <v>150</v>
      </c>
      <c r="P1060" s="23" t="n">
        <v>150</v>
      </c>
      <c r="Q1060" s="23" t="n">
        <v>150</v>
      </c>
      <c r="R1060" s="55" t="n">
        <f aca="false">AVERAGE(O1060:Q1060)</f>
        <v>150</v>
      </c>
      <c r="S1060" s="30" t="n">
        <v>0.837444229312231</v>
      </c>
      <c r="T1060" s="56" t="n">
        <v>2.14492753623188</v>
      </c>
      <c r="U1060" s="1" t="s">
        <v>205</v>
      </c>
      <c r="V1060" s="1" t="s">
        <v>205</v>
      </c>
      <c r="W1060" s="1" t="s">
        <v>205</v>
      </c>
      <c r="X1060" s="0"/>
      <c r="Y1060" s="0"/>
      <c r="Z1060" s="0"/>
      <c r="AMJ1060" s="0"/>
    </row>
    <row r="1061" s="23" customFormat="true" ht="13.8" hidden="false" customHeight="false" outlineLevel="0" collapsed="false">
      <c r="A1061" s="23" t="s">
        <v>17</v>
      </c>
      <c r="B1061" s="27" t="n">
        <v>42843</v>
      </c>
      <c r="C1061" s="1" t="s">
        <v>267</v>
      </c>
      <c r="D1061" s="1" t="s">
        <v>267</v>
      </c>
      <c r="E1061" s="1" t="s">
        <v>267</v>
      </c>
      <c r="F1061" s="1" t="s">
        <v>203</v>
      </c>
      <c r="G1061" s="23" t="n">
        <v>10</v>
      </c>
      <c r="H1061" s="23" t="n">
        <v>5</v>
      </c>
      <c r="I1061" s="23" t="n">
        <v>4</v>
      </c>
      <c r="J1061" s="23" t="s">
        <v>350</v>
      </c>
      <c r="K1061" s="23" t="n">
        <v>50</v>
      </c>
      <c r="L1061" s="23" t="n">
        <v>100</v>
      </c>
      <c r="M1061" s="23" t="n">
        <v>71</v>
      </c>
      <c r="N1061" s="23" t="n">
        <v>76</v>
      </c>
      <c r="O1061" s="23" t="n">
        <v>150</v>
      </c>
      <c r="P1061" s="23" t="n">
        <v>150</v>
      </c>
      <c r="Q1061" s="23" t="n">
        <v>150</v>
      </c>
      <c r="R1061" s="55" t="n">
        <f aca="false">AVERAGE(O1061:Q1061)</f>
        <v>150</v>
      </c>
      <c r="S1061" s="30" t="n">
        <v>1.01675225187305</v>
      </c>
      <c r="T1061" s="56" t="n">
        <v>3.29951690821256</v>
      </c>
      <c r="U1061" s="1" t="s">
        <v>205</v>
      </c>
      <c r="V1061" s="1" t="s">
        <v>205</v>
      </c>
      <c r="W1061" s="1" t="s">
        <v>205</v>
      </c>
      <c r="X1061" s="0"/>
      <c r="Y1061" s="0"/>
      <c r="Z1061" s="0"/>
      <c r="AMJ1061" s="0"/>
    </row>
    <row r="1062" s="23" customFormat="true" ht="13.8" hidden="false" customHeight="false" outlineLevel="0" collapsed="false">
      <c r="A1062" s="23" t="s">
        <v>17</v>
      </c>
      <c r="B1062" s="27" t="n">
        <v>42843</v>
      </c>
      <c r="C1062" s="1" t="s">
        <v>267</v>
      </c>
      <c r="D1062" s="1" t="s">
        <v>267</v>
      </c>
      <c r="E1062" s="1" t="s">
        <v>267</v>
      </c>
      <c r="F1062" s="1" t="s">
        <v>203</v>
      </c>
      <c r="G1062" s="23" t="n">
        <v>10</v>
      </c>
      <c r="H1062" s="23" t="n">
        <v>5</v>
      </c>
      <c r="I1062" s="23" t="n">
        <v>5</v>
      </c>
      <c r="J1062" s="23" t="s">
        <v>351</v>
      </c>
      <c r="K1062" s="23" t="n">
        <v>100</v>
      </c>
      <c r="L1062" s="23" t="n">
        <v>200</v>
      </c>
      <c r="M1062" s="23" t="n">
        <v>105</v>
      </c>
      <c r="N1062" s="23" t="n">
        <v>110</v>
      </c>
      <c r="O1062" s="23" t="n">
        <v>150</v>
      </c>
      <c r="P1062" s="23" t="n">
        <v>150</v>
      </c>
      <c r="Q1062" s="23" t="n">
        <v>150</v>
      </c>
      <c r="R1062" s="55" t="n">
        <f aca="false">AVERAGE(O1062:Q1062)</f>
        <v>150</v>
      </c>
      <c r="S1062" s="30" t="n">
        <v>1.11221483289839</v>
      </c>
      <c r="T1062" s="56" t="n">
        <v>2.16425120772947</v>
      </c>
      <c r="U1062" s="1" t="s">
        <v>205</v>
      </c>
      <c r="V1062" s="1" t="s">
        <v>205</v>
      </c>
      <c r="W1062" s="1" t="s">
        <v>205</v>
      </c>
      <c r="X1062" s="0"/>
      <c r="Y1062" s="0"/>
      <c r="Z1062" s="0"/>
      <c r="AMJ1062" s="0"/>
    </row>
    <row r="1063" s="23" customFormat="true" ht="13.8" hidden="false" customHeight="false" outlineLevel="0" collapsed="false">
      <c r="A1063" s="23" t="s">
        <v>17</v>
      </c>
      <c r="B1063" s="27" t="n">
        <v>42843</v>
      </c>
      <c r="C1063" s="1" t="s">
        <v>267</v>
      </c>
      <c r="D1063" s="1" t="s">
        <v>267</v>
      </c>
      <c r="E1063" s="1" t="s">
        <v>267</v>
      </c>
      <c r="F1063" s="1" t="s">
        <v>203</v>
      </c>
      <c r="G1063" s="23" t="n">
        <v>11</v>
      </c>
      <c r="H1063" s="23" t="n">
        <v>1</v>
      </c>
      <c r="I1063" s="23" t="n">
        <v>1</v>
      </c>
      <c r="J1063" s="23" t="s">
        <v>347</v>
      </c>
      <c r="K1063" s="23" t="n">
        <v>0</v>
      </c>
      <c r="L1063" s="23" t="n">
        <v>15</v>
      </c>
      <c r="M1063" s="23" t="n">
        <v>10</v>
      </c>
      <c r="N1063" s="23" t="n">
        <v>15</v>
      </c>
      <c r="O1063" s="23" t="n">
        <v>100</v>
      </c>
      <c r="P1063" s="23" t="n">
        <v>180</v>
      </c>
      <c r="Q1063" s="23" t="n">
        <v>180</v>
      </c>
      <c r="R1063" s="55" t="n">
        <f aca="false">AVERAGE(O1063:Q1063)</f>
        <v>153.333333333333</v>
      </c>
      <c r="S1063" s="30" t="n">
        <v>1.11827594915397</v>
      </c>
      <c r="T1063" s="56" t="n">
        <v>1.78260869565217</v>
      </c>
      <c r="U1063" s="1" t="s">
        <v>205</v>
      </c>
      <c r="V1063" s="1" t="s">
        <v>205</v>
      </c>
      <c r="W1063" s="1" t="s">
        <v>205</v>
      </c>
      <c r="X1063" s="0"/>
      <c r="Y1063" s="0"/>
      <c r="Z1063" s="0"/>
      <c r="AMJ1063" s="0"/>
    </row>
    <row r="1064" s="23" customFormat="true" ht="13.8" hidden="false" customHeight="false" outlineLevel="0" collapsed="false">
      <c r="A1064" s="23" t="s">
        <v>17</v>
      </c>
      <c r="B1064" s="27" t="n">
        <v>42843</v>
      </c>
      <c r="C1064" s="1" t="s">
        <v>267</v>
      </c>
      <c r="D1064" s="1" t="s">
        <v>267</v>
      </c>
      <c r="E1064" s="1" t="s">
        <v>267</v>
      </c>
      <c r="F1064" s="1" t="s">
        <v>203</v>
      </c>
      <c r="G1064" s="23" t="n">
        <v>11</v>
      </c>
      <c r="H1064" s="23" t="n">
        <v>1</v>
      </c>
      <c r="I1064" s="23" t="n">
        <v>2</v>
      </c>
      <c r="J1064" s="23" t="s">
        <v>348</v>
      </c>
      <c r="K1064" s="23" t="n">
        <v>15</v>
      </c>
      <c r="L1064" s="23" t="n">
        <v>30</v>
      </c>
      <c r="M1064" s="23" t="n">
        <v>25</v>
      </c>
      <c r="N1064" s="23" t="n">
        <v>30</v>
      </c>
      <c r="O1064" s="23" t="n">
        <v>100</v>
      </c>
      <c r="P1064" s="23" t="n">
        <v>180</v>
      </c>
      <c r="Q1064" s="23" t="n">
        <v>180</v>
      </c>
      <c r="R1064" s="55" t="n">
        <f aca="false">AVERAGE(O1064:Q1064)</f>
        <v>153.333333333333</v>
      </c>
      <c r="S1064" s="30" t="n">
        <v>1.37839885512249</v>
      </c>
      <c r="T1064" s="56" t="n">
        <v>2.40096618357488</v>
      </c>
      <c r="U1064" s="1" t="s">
        <v>205</v>
      </c>
      <c r="V1064" s="1" t="s">
        <v>205</v>
      </c>
      <c r="W1064" s="1" t="s">
        <v>205</v>
      </c>
      <c r="X1064" s="0"/>
      <c r="Y1064" s="0"/>
      <c r="Z1064" s="0"/>
      <c r="AMJ1064" s="0"/>
    </row>
    <row r="1065" s="23" customFormat="true" ht="13.8" hidden="false" customHeight="false" outlineLevel="0" collapsed="false">
      <c r="A1065" s="23" t="s">
        <v>17</v>
      </c>
      <c r="B1065" s="27" t="n">
        <v>42843</v>
      </c>
      <c r="C1065" s="1" t="s">
        <v>267</v>
      </c>
      <c r="D1065" s="1" t="s">
        <v>267</v>
      </c>
      <c r="E1065" s="1" t="s">
        <v>267</v>
      </c>
      <c r="F1065" s="1" t="s">
        <v>203</v>
      </c>
      <c r="G1065" s="23" t="n">
        <v>11</v>
      </c>
      <c r="H1065" s="23" t="n">
        <v>1</v>
      </c>
      <c r="I1065" s="23" t="n">
        <v>3</v>
      </c>
      <c r="J1065" s="23" t="s">
        <v>349</v>
      </c>
      <c r="K1065" s="23" t="n">
        <v>30</v>
      </c>
      <c r="L1065" s="23" t="n">
        <v>50</v>
      </c>
      <c r="M1065" s="23" t="n">
        <v>45</v>
      </c>
      <c r="N1065" s="23" t="n">
        <v>50</v>
      </c>
      <c r="O1065" s="23" t="n">
        <v>100</v>
      </c>
      <c r="P1065" s="23" t="n">
        <v>180</v>
      </c>
      <c r="Q1065" s="23" t="n">
        <v>180</v>
      </c>
      <c r="R1065" s="55" t="n">
        <f aca="false">AVERAGE(O1065:Q1065)</f>
        <v>153.333333333333</v>
      </c>
      <c r="S1065" s="30" t="n">
        <v>1.41173499452816</v>
      </c>
      <c r="T1065" s="56" t="n">
        <v>2.58937198067633</v>
      </c>
      <c r="U1065" s="1" t="s">
        <v>205</v>
      </c>
      <c r="V1065" s="1" t="s">
        <v>205</v>
      </c>
      <c r="W1065" s="1" t="s">
        <v>205</v>
      </c>
      <c r="X1065" s="0"/>
      <c r="Y1065" s="0"/>
      <c r="Z1065" s="0"/>
      <c r="AMJ1065" s="0"/>
    </row>
    <row r="1066" s="23" customFormat="true" ht="13.8" hidden="false" customHeight="false" outlineLevel="0" collapsed="false">
      <c r="A1066" s="23" t="s">
        <v>17</v>
      </c>
      <c r="B1066" s="27" t="n">
        <v>42843</v>
      </c>
      <c r="C1066" s="1" t="s">
        <v>267</v>
      </c>
      <c r="D1066" s="1" t="s">
        <v>267</v>
      </c>
      <c r="E1066" s="1" t="s">
        <v>267</v>
      </c>
      <c r="F1066" s="1" t="s">
        <v>203</v>
      </c>
      <c r="G1066" s="23" t="n">
        <v>11</v>
      </c>
      <c r="H1066" s="23" t="n">
        <v>1</v>
      </c>
      <c r="I1066" s="23" t="n">
        <v>4</v>
      </c>
      <c r="J1066" s="23" t="s">
        <v>350</v>
      </c>
      <c r="K1066" s="23" t="n">
        <v>50</v>
      </c>
      <c r="L1066" s="23" t="n">
        <v>100</v>
      </c>
      <c r="M1066" s="23" t="n">
        <v>68</v>
      </c>
      <c r="N1066" s="23" t="n">
        <v>73</v>
      </c>
      <c r="O1066" s="23" t="n">
        <v>100</v>
      </c>
      <c r="P1066" s="23" t="n">
        <v>180</v>
      </c>
      <c r="Q1066" s="23" t="n">
        <v>180</v>
      </c>
      <c r="R1066" s="55" t="n">
        <f aca="false">AVERAGE(O1066:Q1066)</f>
        <v>153.333333333333</v>
      </c>
      <c r="S1066" s="30" t="n">
        <v>1.62505261385639</v>
      </c>
      <c r="T1066" s="56" t="n">
        <v>2.92270531400966</v>
      </c>
      <c r="U1066" s="1" t="s">
        <v>205</v>
      </c>
      <c r="V1066" s="1" t="s">
        <v>205</v>
      </c>
      <c r="W1066" s="1" t="s">
        <v>205</v>
      </c>
      <c r="X1066" s="0"/>
      <c r="Y1066" s="0"/>
      <c r="Z1066" s="0"/>
      <c r="AMJ1066" s="0"/>
    </row>
    <row r="1067" s="23" customFormat="true" ht="13.8" hidden="false" customHeight="false" outlineLevel="0" collapsed="false">
      <c r="A1067" s="23" t="s">
        <v>17</v>
      </c>
      <c r="B1067" s="27" t="n">
        <v>42843</v>
      </c>
      <c r="C1067" s="1" t="s">
        <v>267</v>
      </c>
      <c r="D1067" s="1" t="s">
        <v>267</v>
      </c>
      <c r="E1067" s="1" t="s">
        <v>267</v>
      </c>
      <c r="F1067" s="1" t="s">
        <v>203</v>
      </c>
      <c r="G1067" s="23" t="n">
        <v>11</v>
      </c>
      <c r="H1067" s="23" t="n">
        <v>1</v>
      </c>
      <c r="I1067" s="23" t="n">
        <v>5</v>
      </c>
      <c r="J1067" s="23" t="s">
        <v>351</v>
      </c>
      <c r="K1067" s="23" t="n">
        <v>100</v>
      </c>
      <c r="L1067" s="23" t="n">
        <v>200</v>
      </c>
      <c r="M1067" s="23" t="n">
        <v>100</v>
      </c>
      <c r="N1067" s="23" t="n">
        <v>105</v>
      </c>
      <c r="O1067" s="23" t="n">
        <v>100</v>
      </c>
      <c r="P1067" s="23" t="n">
        <v>180</v>
      </c>
      <c r="Q1067" s="23" t="n">
        <v>180</v>
      </c>
      <c r="R1067" s="55" t="n">
        <f aca="false">AVERAGE(O1067:Q1067)</f>
        <v>153.333333333333</v>
      </c>
      <c r="S1067" s="30" t="n">
        <v>1.08073070123748</v>
      </c>
      <c r="T1067" s="56" t="n">
        <v>3.82608695652174</v>
      </c>
      <c r="U1067" s="1" t="s">
        <v>205</v>
      </c>
      <c r="V1067" s="1" t="s">
        <v>205</v>
      </c>
      <c r="W1067" s="1" t="s">
        <v>205</v>
      </c>
      <c r="X1067" s="0"/>
      <c r="Y1067" s="0"/>
      <c r="Z1067" s="0"/>
      <c r="AMJ1067" s="0"/>
    </row>
    <row r="1068" s="23" customFormat="true" ht="13.8" hidden="false" customHeight="false" outlineLevel="0" collapsed="false">
      <c r="A1068" s="23" t="s">
        <v>17</v>
      </c>
      <c r="B1068" s="27" t="n">
        <v>42843</v>
      </c>
      <c r="C1068" s="1" t="s">
        <v>267</v>
      </c>
      <c r="D1068" s="1" t="s">
        <v>267</v>
      </c>
      <c r="E1068" s="1" t="s">
        <v>267</v>
      </c>
      <c r="F1068" s="1" t="s">
        <v>203</v>
      </c>
      <c r="G1068" s="23" t="n">
        <v>11</v>
      </c>
      <c r="H1068" s="23" t="n">
        <v>2</v>
      </c>
      <c r="I1068" s="23" t="n">
        <v>1</v>
      </c>
      <c r="J1068" s="23" t="s">
        <v>347</v>
      </c>
      <c r="K1068" s="23" t="n">
        <v>0</v>
      </c>
      <c r="L1068" s="23" t="n">
        <v>15</v>
      </c>
      <c r="M1068" s="23" t="n">
        <v>10</v>
      </c>
      <c r="N1068" s="23" t="n">
        <v>15</v>
      </c>
      <c r="O1068" s="23" t="n">
        <v>130</v>
      </c>
      <c r="P1068" s="23" t="n">
        <v>120</v>
      </c>
      <c r="Q1068" s="23" t="n">
        <v>130</v>
      </c>
      <c r="R1068" s="55" t="n">
        <f aca="false">AVERAGE(O1068:Q1068)</f>
        <v>126.666666666667</v>
      </c>
      <c r="S1068" s="30" t="n">
        <v>1.21154979375368</v>
      </c>
      <c r="T1068" s="56" t="n">
        <v>1.78260869565217</v>
      </c>
      <c r="U1068" s="1" t="s">
        <v>205</v>
      </c>
      <c r="V1068" s="1" t="s">
        <v>205</v>
      </c>
      <c r="W1068" s="1" t="s">
        <v>205</v>
      </c>
      <c r="X1068" s="0"/>
      <c r="Y1068" s="0"/>
      <c r="Z1068" s="0"/>
      <c r="AMJ1068" s="0"/>
    </row>
    <row r="1069" s="23" customFormat="true" ht="13.8" hidden="false" customHeight="false" outlineLevel="0" collapsed="false">
      <c r="A1069" s="23" t="s">
        <v>17</v>
      </c>
      <c r="B1069" s="27" t="n">
        <v>42843</v>
      </c>
      <c r="C1069" s="1" t="s">
        <v>267</v>
      </c>
      <c r="D1069" s="1" t="s">
        <v>267</v>
      </c>
      <c r="E1069" s="1" t="s">
        <v>267</v>
      </c>
      <c r="F1069" s="1" t="s">
        <v>203</v>
      </c>
      <c r="G1069" s="23" t="n">
        <v>11</v>
      </c>
      <c r="H1069" s="23" t="n">
        <v>2</v>
      </c>
      <c r="I1069" s="23" t="n">
        <v>2</v>
      </c>
      <c r="J1069" s="23" t="s">
        <v>348</v>
      </c>
      <c r="K1069" s="23" t="n">
        <v>15</v>
      </c>
      <c r="L1069" s="23" t="n">
        <v>30</v>
      </c>
      <c r="M1069" s="23" t="n">
        <v>20</v>
      </c>
      <c r="N1069" s="23" t="n">
        <v>25</v>
      </c>
      <c r="O1069" s="23" t="n">
        <v>130</v>
      </c>
      <c r="P1069" s="23" t="n">
        <v>120</v>
      </c>
      <c r="Q1069" s="23" t="n">
        <v>130</v>
      </c>
      <c r="R1069" s="55" t="n">
        <f aca="false">AVERAGE(O1069:Q1069)</f>
        <v>126.666666666667</v>
      </c>
      <c r="S1069" s="30" t="n">
        <v>1.47857563767994</v>
      </c>
      <c r="T1069" s="56" t="n">
        <v>2.40096618357488</v>
      </c>
      <c r="U1069" s="1" t="s">
        <v>205</v>
      </c>
      <c r="V1069" s="1" t="s">
        <v>205</v>
      </c>
      <c r="W1069" s="1" t="s">
        <v>205</v>
      </c>
      <c r="X1069" s="0"/>
      <c r="Y1069" s="0"/>
      <c r="Z1069" s="0"/>
      <c r="AMJ1069" s="0"/>
    </row>
    <row r="1070" s="23" customFormat="true" ht="13.8" hidden="false" customHeight="false" outlineLevel="0" collapsed="false">
      <c r="A1070" s="23" t="s">
        <v>17</v>
      </c>
      <c r="B1070" s="27" t="n">
        <v>42843</v>
      </c>
      <c r="C1070" s="1" t="s">
        <v>267</v>
      </c>
      <c r="D1070" s="1" t="s">
        <v>267</v>
      </c>
      <c r="E1070" s="1" t="s">
        <v>267</v>
      </c>
      <c r="F1070" s="1" t="s">
        <v>203</v>
      </c>
      <c r="G1070" s="23" t="n">
        <v>11</v>
      </c>
      <c r="H1070" s="23" t="n">
        <v>2</v>
      </c>
      <c r="I1070" s="23" t="n">
        <v>3</v>
      </c>
      <c r="J1070" s="23" t="s">
        <v>349</v>
      </c>
      <c r="K1070" s="23" t="n">
        <v>30</v>
      </c>
      <c r="L1070" s="23" t="n">
        <v>50</v>
      </c>
      <c r="M1070" s="23" t="n">
        <v>40</v>
      </c>
      <c r="N1070" s="23" t="n">
        <v>45</v>
      </c>
      <c r="O1070" s="23" t="n">
        <v>130</v>
      </c>
      <c r="P1070" s="23" t="n">
        <v>120</v>
      </c>
      <c r="Q1070" s="23" t="n">
        <v>130</v>
      </c>
      <c r="R1070" s="55" t="n">
        <f aca="false">AVERAGE(O1070:Q1070)</f>
        <v>126.666666666667</v>
      </c>
      <c r="S1070" s="30" t="n">
        <v>0.981395740382187</v>
      </c>
      <c r="T1070" s="56" t="n">
        <v>2.58937198067633</v>
      </c>
      <c r="U1070" s="1" t="s">
        <v>205</v>
      </c>
      <c r="V1070" s="1" t="s">
        <v>205</v>
      </c>
      <c r="W1070" s="1" t="s">
        <v>205</v>
      </c>
      <c r="X1070" s="0"/>
      <c r="Y1070" s="0"/>
      <c r="Z1070" s="0"/>
      <c r="AMJ1070" s="0"/>
    </row>
    <row r="1071" s="23" customFormat="true" ht="13.8" hidden="false" customHeight="false" outlineLevel="0" collapsed="false">
      <c r="A1071" s="23" t="s">
        <v>17</v>
      </c>
      <c r="B1071" s="27" t="n">
        <v>42843</v>
      </c>
      <c r="C1071" s="1" t="s">
        <v>267</v>
      </c>
      <c r="D1071" s="1" t="s">
        <v>267</v>
      </c>
      <c r="E1071" s="1" t="s">
        <v>267</v>
      </c>
      <c r="F1071" s="1" t="s">
        <v>203</v>
      </c>
      <c r="G1071" s="23" t="n">
        <v>11</v>
      </c>
      <c r="H1071" s="23" t="n">
        <v>2</v>
      </c>
      <c r="I1071" s="23" t="n">
        <v>4</v>
      </c>
      <c r="J1071" s="23" t="s">
        <v>350</v>
      </c>
      <c r="K1071" s="23" t="n">
        <v>50</v>
      </c>
      <c r="L1071" s="23" t="n">
        <v>100</v>
      </c>
      <c r="M1071" s="23" t="n">
        <v>71</v>
      </c>
      <c r="N1071" s="23" t="n">
        <v>76</v>
      </c>
      <c r="O1071" s="23" t="n">
        <v>130</v>
      </c>
      <c r="P1071" s="23" t="n">
        <v>120</v>
      </c>
      <c r="Q1071" s="23" t="n">
        <v>130</v>
      </c>
      <c r="R1071" s="55" t="n">
        <f aca="false">AVERAGE(O1071:Q1071)</f>
        <v>126.666666666667</v>
      </c>
      <c r="S1071" s="30" t="n">
        <v>1.39540365350619</v>
      </c>
      <c r="T1071" s="56" t="n">
        <v>2.92270531400966</v>
      </c>
      <c r="U1071" s="1" t="s">
        <v>205</v>
      </c>
      <c r="V1071" s="1" t="s">
        <v>205</v>
      </c>
      <c r="W1071" s="1" t="s">
        <v>205</v>
      </c>
      <c r="X1071" s="0"/>
      <c r="Y1071" s="0"/>
      <c r="Z1071" s="0"/>
      <c r="AMJ1071" s="0"/>
    </row>
    <row r="1072" s="23" customFormat="true" ht="13.8" hidden="false" customHeight="false" outlineLevel="0" collapsed="false">
      <c r="A1072" s="23" t="s">
        <v>17</v>
      </c>
      <c r="B1072" s="27" t="n">
        <v>42843</v>
      </c>
      <c r="C1072" s="1" t="s">
        <v>267</v>
      </c>
      <c r="D1072" s="1" t="s">
        <v>267</v>
      </c>
      <c r="E1072" s="1" t="s">
        <v>267</v>
      </c>
      <c r="F1072" s="1" t="s">
        <v>203</v>
      </c>
      <c r="G1072" s="23" t="n">
        <v>11</v>
      </c>
      <c r="H1072" s="23" t="n">
        <v>2</v>
      </c>
      <c r="I1072" s="23" t="n">
        <v>5</v>
      </c>
      <c r="J1072" s="23" t="s">
        <v>351</v>
      </c>
      <c r="K1072" s="23" t="n">
        <v>100</v>
      </c>
      <c r="L1072" s="23" t="n">
        <v>200</v>
      </c>
      <c r="M1072" s="23" t="n">
        <v>101</v>
      </c>
      <c r="N1072" s="23" t="n">
        <v>106</v>
      </c>
      <c r="O1072" s="23" t="n">
        <v>130</v>
      </c>
      <c r="P1072" s="23" t="n">
        <v>120</v>
      </c>
      <c r="Q1072" s="23" t="n">
        <v>130</v>
      </c>
      <c r="R1072" s="55" t="n">
        <f aca="false">AVERAGE(O1072:Q1072)</f>
        <v>126.666666666667</v>
      </c>
      <c r="S1072" s="30" t="n">
        <v>1.28428318882061</v>
      </c>
      <c r="T1072" s="56" t="n">
        <v>3.82608695652174</v>
      </c>
      <c r="U1072" s="1" t="s">
        <v>205</v>
      </c>
      <c r="V1072" s="1" t="s">
        <v>205</v>
      </c>
      <c r="W1072" s="1" t="s">
        <v>205</v>
      </c>
      <c r="X1072" s="0"/>
      <c r="Y1072" s="0"/>
      <c r="Z1072" s="0"/>
      <c r="AMJ1072" s="0"/>
    </row>
    <row r="1073" s="23" customFormat="true" ht="13.8" hidden="false" customHeight="false" outlineLevel="0" collapsed="false">
      <c r="A1073" s="23" t="s">
        <v>17</v>
      </c>
      <c r="B1073" s="27" t="n">
        <v>42843</v>
      </c>
      <c r="C1073" s="1" t="s">
        <v>267</v>
      </c>
      <c r="D1073" s="1" t="s">
        <v>267</v>
      </c>
      <c r="E1073" s="1" t="s">
        <v>267</v>
      </c>
      <c r="F1073" s="1" t="s">
        <v>203</v>
      </c>
      <c r="G1073" s="23" t="n">
        <v>11</v>
      </c>
      <c r="H1073" s="23" t="n">
        <v>3</v>
      </c>
      <c r="I1073" s="23" t="n">
        <v>1</v>
      </c>
      <c r="J1073" s="23" t="s">
        <v>347</v>
      </c>
      <c r="K1073" s="23" t="n">
        <v>0</v>
      </c>
      <c r="L1073" s="23" t="n">
        <v>15</v>
      </c>
      <c r="M1073" s="23" t="n">
        <v>5</v>
      </c>
      <c r="N1073" s="23" t="n">
        <v>10</v>
      </c>
      <c r="O1073" s="23" t="n">
        <v>170</v>
      </c>
      <c r="P1073" s="23" t="n">
        <v>165</v>
      </c>
      <c r="Q1073" s="23" t="n">
        <v>180</v>
      </c>
      <c r="R1073" s="55" t="n">
        <f aca="false">AVERAGE(O1073:Q1073)</f>
        <v>171.666666666667</v>
      </c>
      <c r="S1073" s="30" t="n">
        <v>0.797541880629683</v>
      </c>
      <c r="T1073" s="56" t="n">
        <v>1.78260869565217</v>
      </c>
      <c r="U1073" s="1" t="s">
        <v>205</v>
      </c>
      <c r="V1073" s="1" t="s">
        <v>205</v>
      </c>
      <c r="W1073" s="1" t="s">
        <v>205</v>
      </c>
      <c r="X1073" s="0"/>
      <c r="Y1073" s="0"/>
      <c r="Z1073" s="0"/>
      <c r="AMJ1073" s="0"/>
    </row>
    <row r="1074" s="23" customFormat="true" ht="13.8" hidden="false" customHeight="false" outlineLevel="0" collapsed="false">
      <c r="A1074" s="23" t="s">
        <v>17</v>
      </c>
      <c r="B1074" s="27" t="n">
        <v>42843</v>
      </c>
      <c r="C1074" s="1" t="s">
        <v>267</v>
      </c>
      <c r="D1074" s="1" t="s">
        <v>267</v>
      </c>
      <c r="E1074" s="1" t="s">
        <v>267</v>
      </c>
      <c r="F1074" s="1" t="s">
        <v>203</v>
      </c>
      <c r="G1074" s="23" t="n">
        <v>11</v>
      </c>
      <c r="H1074" s="23" t="n">
        <v>3</v>
      </c>
      <c r="I1074" s="23" t="n">
        <v>2</v>
      </c>
      <c r="J1074" s="23" t="s">
        <v>348</v>
      </c>
      <c r="K1074" s="23" t="n">
        <v>15</v>
      </c>
      <c r="L1074" s="23" t="n">
        <v>30</v>
      </c>
      <c r="M1074" s="23" t="n">
        <v>24</v>
      </c>
      <c r="N1074" s="23" t="n">
        <v>29</v>
      </c>
      <c r="O1074" s="23" t="n">
        <v>170</v>
      </c>
      <c r="P1074" s="23" t="n">
        <v>165</v>
      </c>
      <c r="Q1074" s="23" t="n">
        <v>180</v>
      </c>
      <c r="R1074" s="55" t="n">
        <f aca="false">AVERAGE(O1074:Q1074)</f>
        <v>171.666666666667</v>
      </c>
      <c r="S1074" s="30" t="n">
        <v>0.7049414933917</v>
      </c>
      <c r="T1074" s="56" t="n">
        <v>2.40096618357488</v>
      </c>
      <c r="U1074" s="1" t="s">
        <v>205</v>
      </c>
      <c r="V1074" s="1" t="s">
        <v>205</v>
      </c>
      <c r="W1074" s="1" t="s">
        <v>205</v>
      </c>
      <c r="X1074" s="0"/>
      <c r="Y1074" s="0"/>
      <c r="Z1074" s="0"/>
      <c r="AMJ1074" s="0"/>
    </row>
    <row r="1075" s="23" customFormat="true" ht="13.8" hidden="false" customHeight="false" outlineLevel="0" collapsed="false">
      <c r="A1075" s="23" t="s">
        <v>17</v>
      </c>
      <c r="B1075" s="27" t="n">
        <v>42843</v>
      </c>
      <c r="C1075" s="1" t="s">
        <v>267</v>
      </c>
      <c r="D1075" s="1" t="s">
        <v>267</v>
      </c>
      <c r="E1075" s="1" t="s">
        <v>267</v>
      </c>
      <c r="F1075" s="1" t="s">
        <v>203</v>
      </c>
      <c r="G1075" s="23" t="n">
        <v>11</v>
      </c>
      <c r="H1075" s="23" t="n">
        <v>3</v>
      </c>
      <c r="I1075" s="23" t="n">
        <v>3</v>
      </c>
      <c r="J1075" s="23" t="s">
        <v>349</v>
      </c>
      <c r="K1075" s="23" t="n">
        <v>30</v>
      </c>
      <c r="L1075" s="23" t="n">
        <v>50</v>
      </c>
      <c r="M1075" s="23" t="n">
        <v>45</v>
      </c>
      <c r="N1075" s="23" t="n">
        <v>50</v>
      </c>
      <c r="O1075" s="23" t="n">
        <v>170</v>
      </c>
      <c r="P1075" s="23" t="n">
        <v>165</v>
      </c>
      <c r="Q1075" s="23" t="n">
        <v>180</v>
      </c>
      <c r="R1075" s="55" t="n">
        <f aca="false">AVERAGE(O1075:Q1075)</f>
        <v>171.666666666667</v>
      </c>
      <c r="S1075" s="30" t="n">
        <v>0.759154811011028</v>
      </c>
      <c r="T1075" s="56" t="n">
        <v>2.58937198067633</v>
      </c>
      <c r="U1075" s="1" t="s">
        <v>205</v>
      </c>
      <c r="V1075" s="1" t="s">
        <v>205</v>
      </c>
      <c r="W1075" s="1" t="s">
        <v>205</v>
      </c>
      <c r="X1075" s="0"/>
      <c r="Y1075" s="0"/>
      <c r="Z1075" s="0"/>
      <c r="AMJ1075" s="0"/>
    </row>
    <row r="1076" s="23" customFormat="true" ht="13.8" hidden="false" customHeight="false" outlineLevel="0" collapsed="false">
      <c r="A1076" s="23" t="s">
        <v>17</v>
      </c>
      <c r="B1076" s="27" t="n">
        <v>42843</v>
      </c>
      <c r="C1076" s="1" t="s">
        <v>267</v>
      </c>
      <c r="D1076" s="1" t="s">
        <v>267</v>
      </c>
      <c r="E1076" s="1" t="s">
        <v>267</v>
      </c>
      <c r="F1076" s="1" t="s">
        <v>203</v>
      </c>
      <c r="G1076" s="23" t="n">
        <v>11</v>
      </c>
      <c r="H1076" s="23" t="n">
        <v>3</v>
      </c>
      <c r="I1076" s="23" t="n">
        <v>4</v>
      </c>
      <c r="J1076" s="23" t="s">
        <v>350</v>
      </c>
      <c r="K1076" s="23" t="n">
        <v>50</v>
      </c>
      <c r="L1076" s="23" t="n">
        <v>100</v>
      </c>
      <c r="M1076" s="23" t="n">
        <v>80</v>
      </c>
      <c r="N1076" s="23" t="n">
        <v>85</v>
      </c>
      <c r="O1076" s="23" t="n">
        <v>170</v>
      </c>
      <c r="P1076" s="23" t="n">
        <v>165</v>
      </c>
      <c r="Q1076" s="23" t="n">
        <v>180</v>
      </c>
      <c r="R1076" s="55" t="n">
        <f aca="false">AVERAGE(O1076:Q1076)</f>
        <v>171.666666666667</v>
      </c>
      <c r="S1076" s="30" t="n">
        <v>0.852765384291607</v>
      </c>
      <c r="T1076" s="56" t="n">
        <v>2.92270531400966</v>
      </c>
      <c r="U1076" s="1" t="s">
        <v>205</v>
      </c>
      <c r="V1076" s="1" t="s">
        <v>205</v>
      </c>
      <c r="W1076" s="1" t="s">
        <v>205</v>
      </c>
      <c r="X1076" s="0"/>
      <c r="Y1076" s="0"/>
      <c r="Z1076" s="0"/>
      <c r="AMJ1076" s="0"/>
    </row>
    <row r="1077" s="23" customFormat="true" ht="13.8" hidden="false" customHeight="false" outlineLevel="0" collapsed="false">
      <c r="A1077" s="23" t="s">
        <v>17</v>
      </c>
      <c r="B1077" s="27" t="n">
        <v>42843</v>
      </c>
      <c r="C1077" s="1" t="s">
        <v>267</v>
      </c>
      <c r="D1077" s="1" t="s">
        <v>267</v>
      </c>
      <c r="E1077" s="1" t="s">
        <v>267</v>
      </c>
      <c r="F1077" s="1" t="s">
        <v>203</v>
      </c>
      <c r="G1077" s="23" t="n">
        <v>11</v>
      </c>
      <c r="H1077" s="23" t="n">
        <v>3</v>
      </c>
      <c r="I1077" s="23" t="n">
        <v>5</v>
      </c>
      <c r="J1077" s="23" t="s">
        <v>351</v>
      </c>
      <c r="K1077" s="23" t="n">
        <v>100</v>
      </c>
      <c r="L1077" s="23" t="n">
        <v>200</v>
      </c>
      <c r="M1077" s="23" t="n">
        <v>110</v>
      </c>
      <c r="N1077" s="23" t="n">
        <v>115</v>
      </c>
      <c r="O1077" s="23" t="n">
        <v>170</v>
      </c>
      <c r="P1077" s="23" t="n">
        <v>165</v>
      </c>
      <c r="Q1077" s="23" t="n">
        <v>180</v>
      </c>
      <c r="R1077" s="55" t="n">
        <f aca="false">AVERAGE(O1077:Q1077)</f>
        <v>171.666666666667</v>
      </c>
      <c r="S1077" s="30" t="n">
        <v>0.909335802676993</v>
      </c>
      <c r="T1077" s="56" t="n">
        <v>3.82608695652174</v>
      </c>
      <c r="U1077" s="1" t="s">
        <v>205</v>
      </c>
      <c r="V1077" s="1" t="s">
        <v>205</v>
      </c>
      <c r="W1077" s="1" t="s">
        <v>205</v>
      </c>
      <c r="X1077" s="0"/>
      <c r="Y1077" s="0"/>
      <c r="Z1077" s="0"/>
      <c r="AMJ1077" s="0"/>
    </row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663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0" ySplit="1" topLeftCell="A608" activePane="bottomLeft" state="frozen"/>
      <selection pane="topLeft" activeCell="A1" activeCellId="0" sqref="A1"/>
      <selection pane="bottomLeft" activeCell="N664" activeCellId="0" sqref="N664"/>
    </sheetView>
  </sheetViews>
  <sheetFormatPr defaultRowHeight="13.8" zeroHeight="false" outlineLevelRow="0" outlineLevelCol="0"/>
  <cols>
    <col collapsed="false" customWidth="true" hidden="false" outlineLevel="0" max="2" min="1" style="1" width="9"/>
    <col collapsed="false" customWidth="true" hidden="false" outlineLevel="0" max="3" min="3" style="1" width="11.25"/>
    <col collapsed="false" customWidth="true" hidden="false" outlineLevel="0" max="4" min="4" style="1" width="13.38"/>
    <col collapsed="false" customWidth="true" hidden="false" outlineLevel="0" max="5" min="5" style="1" width="15.58"/>
    <col collapsed="false" customWidth="true" hidden="false" outlineLevel="0" max="9" min="6" style="1" width="9"/>
    <col collapsed="false" customWidth="true" hidden="false" outlineLevel="0" max="14" min="10" style="55" width="11.02"/>
    <col collapsed="false" customWidth="true" hidden="false" outlineLevel="0" max="15" min="15" style="3" width="9"/>
    <col collapsed="false" customWidth="true" hidden="false" outlineLevel="0" max="1025" min="16" style="1" width="9"/>
  </cols>
  <sheetData>
    <row r="1" s="4" customFormat="true" ht="13.8" hidden="false" customHeight="false" outlineLevel="0" collapsed="false">
      <c r="A1" s="4" t="s">
        <v>0</v>
      </c>
      <c r="B1" s="4" t="s">
        <v>1</v>
      </c>
      <c r="C1" s="4" t="s">
        <v>329</v>
      </c>
      <c r="D1" s="4" t="s">
        <v>330</v>
      </c>
      <c r="E1" s="4" t="s">
        <v>331</v>
      </c>
      <c r="F1" s="4" t="s">
        <v>5</v>
      </c>
      <c r="G1" s="4" t="s">
        <v>6</v>
      </c>
      <c r="H1" s="4" t="s">
        <v>7</v>
      </c>
      <c r="I1" s="4" t="s">
        <v>819</v>
      </c>
      <c r="J1" s="57" t="s">
        <v>820</v>
      </c>
      <c r="K1" s="57" t="s">
        <v>821</v>
      </c>
      <c r="L1" s="57" t="s">
        <v>822</v>
      </c>
      <c r="M1" s="57" t="s">
        <v>823</v>
      </c>
      <c r="N1" s="57" t="s">
        <v>824</v>
      </c>
      <c r="O1" s="7" t="s">
        <v>825</v>
      </c>
    </row>
    <row r="2" customFormat="false" ht="13.8" hidden="false" customHeight="false" outlineLevel="0" collapsed="false">
      <c r="A2" s="1" t="s">
        <v>17</v>
      </c>
      <c r="B2" s="12" t="n">
        <v>42150</v>
      </c>
      <c r="C2" s="1" t="s">
        <v>826</v>
      </c>
      <c r="D2" s="1" t="s">
        <v>19</v>
      </c>
      <c r="E2" s="1" t="s">
        <v>19</v>
      </c>
      <c r="F2" s="1" t="s">
        <v>20</v>
      </c>
      <c r="G2" s="1" t="n">
        <v>1</v>
      </c>
      <c r="H2" s="1" t="n">
        <v>1</v>
      </c>
      <c r="I2" s="1" t="s">
        <v>827</v>
      </c>
      <c r="J2" s="55" t="n">
        <v>0</v>
      </c>
      <c r="K2" s="55" t="n">
        <v>0</v>
      </c>
      <c r="L2" s="55" t="n">
        <v>0</v>
      </c>
      <c r="M2" s="55" t="n">
        <v>6</v>
      </c>
      <c r="N2" s="55" t="n">
        <v>5</v>
      </c>
      <c r="O2" s="18"/>
    </row>
    <row r="3" customFormat="false" ht="13.8" hidden="false" customHeight="false" outlineLevel="0" collapsed="false">
      <c r="A3" s="1" t="s">
        <v>17</v>
      </c>
      <c r="B3" s="12" t="n">
        <v>42150</v>
      </c>
      <c r="C3" s="1" t="s">
        <v>826</v>
      </c>
      <c r="D3" s="1" t="s">
        <v>19</v>
      </c>
      <c r="E3" s="1" t="s">
        <v>19</v>
      </c>
      <c r="F3" s="1" t="s">
        <v>20</v>
      </c>
      <c r="G3" s="1" t="n">
        <v>1</v>
      </c>
      <c r="H3" s="1" t="n">
        <v>1</v>
      </c>
      <c r="I3" s="1" t="s">
        <v>828</v>
      </c>
      <c r="J3" s="55" t="n">
        <v>0</v>
      </c>
      <c r="K3" s="55" t="n">
        <v>0</v>
      </c>
      <c r="L3" s="55" t="n">
        <v>4</v>
      </c>
      <c r="M3" s="55" t="n">
        <v>9</v>
      </c>
      <c r="N3" s="55" t="n">
        <v>1</v>
      </c>
      <c r="O3" s="18"/>
    </row>
    <row r="4" customFormat="false" ht="13.8" hidden="false" customHeight="false" outlineLevel="0" collapsed="false">
      <c r="A4" s="1" t="s">
        <v>17</v>
      </c>
      <c r="B4" s="12" t="n">
        <v>42150</v>
      </c>
      <c r="C4" s="1" t="s">
        <v>826</v>
      </c>
      <c r="D4" s="1" t="s">
        <v>19</v>
      </c>
      <c r="E4" s="1" t="s">
        <v>19</v>
      </c>
      <c r="F4" s="1" t="s">
        <v>20</v>
      </c>
      <c r="G4" s="1" t="n">
        <v>1</v>
      </c>
      <c r="H4" s="1" t="n">
        <v>1</v>
      </c>
      <c r="I4" s="1" t="s">
        <v>829</v>
      </c>
      <c r="J4" s="55" t="n">
        <v>0</v>
      </c>
      <c r="K4" s="55" t="n">
        <v>0</v>
      </c>
      <c r="L4" s="55" t="n">
        <v>4</v>
      </c>
      <c r="M4" s="55" t="n">
        <v>3</v>
      </c>
      <c r="N4" s="55" t="n">
        <v>12</v>
      </c>
      <c r="O4" s="18"/>
    </row>
    <row r="5" customFormat="false" ht="13.8" hidden="false" customHeight="false" outlineLevel="0" collapsed="false">
      <c r="A5" s="1" t="s">
        <v>17</v>
      </c>
      <c r="B5" s="12" t="n">
        <v>42150</v>
      </c>
      <c r="C5" s="1" t="s">
        <v>826</v>
      </c>
      <c r="D5" s="1" t="s">
        <v>19</v>
      </c>
      <c r="E5" s="1" t="s">
        <v>19</v>
      </c>
      <c r="F5" s="1" t="s">
        <v>20</v>
      </c>
      <c r="G5" s="1" t="n">
        <v>1</v>
      </c>
      <c r="H5" s="1" t="n">
        <v>1</v>
      </c>
      <c r="I5" s="1" t="s">
        <v>830</v>
      </c>
      <c r="J5" s="55" t="n">
        <v>0</v>
      </c>
      <c r="K5" s="55" t="n">
        <v>0</v>
      </c>
      <c r="L5" s="55" t="n">
        <v>2</v>
      </c>
      <c r="M5" s="55" t="n">
        <v>4</v>
      </c>
      <c r="N5" s="55" t="n">
        <v>7</v>
      </c>
      <c r="O5" s="18"/>
    </row>
    <row r="6" customFormat="false" ht="13.8" hidden="false" customHeight="false" outlineLevel="0" collapsed="false">
      <c r="A6" s="1" t="s">
        <v>17</v>
      </c>
      <c r="B6" s="12" t="n">
        <v>42150</v>
      </c>
      <c r="C6" s="1" t="s">
        <v>826</v>
      </c>
      <c r="D6" s="1" t="s">
        <v>19</v>
      </c>
      <c r="E6" s="1" t="s">
        <v>19</v>
      </c>
      <c r="F6" s="1" t="s">
        <v>20</v>
      </c>
      <c r="G6" s="1" t="n">
        <v>1</v>
      </c>
      <c r="H6" s="1" t="n">
        <v>2</v>
      </c>
      <c r="I6" s="1" t="s">
        <v>827</v>
      </c>
      <c r="J6" s="55" t="n">
        <v>0</v>
      </c>
      <c r="K6" s="55" t="n">
        <v>0</v>
      </c>
      <c r="L6" s="55" t="n">
        <v>0</v>
      </c>
      <c r="M6" s="55" t="n">
        <v>0</v>
      </c>
      <c r="N6" s="55" t="n">
        <v>4</v>
      </c>
      <c r="O6" s="18"/>
    </row>
    <row r="7" customFormat="false" ht="13.8" hidden="false" customHeight="false" outlineLevel="0" collapsed="false">
      <c r="A7" s="1" t="s">
        <v>17</v>
      </c>
      <c r="B7" s="12" t="n">
        <v>42150</v>
      </c>
      <c r="C7" s="1" t="s">
        <v>826</v>
      </c>
      <c r="D7" s="1" t="s">
        <v>19</v>
      </c>
      <c r="E7" s="1" t="s">
        <v>19</v>
      </c>
      <c r="F7" s="1" t="s">
        <v>20</v>
      </c>
      <c r="G7" s="1" t="n">
        <v>1</v>
      </c>
      <c r="H7" s="1" t="n">
        <v>2</v>
      </c>
      <c r="I7" s="1" t="s">
        <v>828</v>
      </c>
      <c r="J7" s="55" t="n">
        <v>0</v>
      </c>
      <c r="K7" s="55" t="n">
        <v>0</v>
      </c>
      <c r="L7" s="55" t="n">
        <v>1</v>
      </c>
      <c r="M7" s="55" t="n">
        <v>10</v>
      </c>
      <c r="N7" s="55" t="n">
        <v>13</v>
      </c>
      <c r="O7" s="18"/>
    </row>
    <row r="8" customFormat="false" ht="13.8" hidden="false" customHeight="false" outlineLevel="0" collapsed="false">
      <c r="A8" s="1" t="s">
        <v>17</v>
      </c>
      <c r="B8" s="12" t="n">
        <v>42150</v>
      </c>
      <c r="C8" s="1" t="s">
        <v>826</v>
      </c>
      <c r="D8" s="1" t="s">
        <v>19</v>
      </c>
      <c r="E8" s="1" t="s">
        <v>19</v>
      </c>
      <c r="F8" s="1" t="s">
        <v>20</v>
      </c>
      <c r="G8" s="1" t="n">
        <v>1</v>
      </c>
      <c r="H8" s="1" t="n">
        <v>2</v>
      </c>
      <c r="I8" s="1" t="s">
        <v>829</v>
      </c>
      <c r="J8" s="55" t="n">
        <v>0</v>
      </c>
      <c r="K8" s="55" t="n">
        <v>0</v>
      </c>
      <c r="L8" s="55" t="n">
        <v>2</v>
      </c>
      <c r="M8" s="55" t="n">
        <v>0</v>
      </c>
      <c r="N8" s="55" t="n">
        <v>23</v>
      </c>
      <c r="O8" s="18"/>
    </row>
    <row r="9" customFormat="false" ht="13.8" hidden="false" customHeight="false" outlineLevel="0" collapsed="false">
      <c r="A9" s="1" t="s">
        <v>17</v>
      </c>
      <c r="B9" s="12" t="n">
        <v>42150</v>
      </c>
      <c r="C9" s="1" t="s">
        <v>826</v>
      </c>
      <c r="D9" s="1" t="s">
        <v>19</v>
      </c>
      <c r="E9" s="1" t="s">
        <v>19</v>
      </c>
      <c r="F9" s="1" t="s">
        <v>20</v>
      </c>
      <c r="G9" s="1" t="n">
        <v>1</v>
      </c>
      <c r="H9" s="1" t="n">
        <v>2</v>
      </c>
      <c r="I9" s="1" t="s">
        <v>830</v>
      </c>
      <c r="J9" s="55" t="n">
        <v>0</v>
      </c>
      <c r="K9" s="55" t="n">
        <v>11.3</v>
      </c>
      <c r="L9" s="55" t="n">
        <v>0</v>
      </c>
      <c r="M9" s="55" t="n">
        <v>39</v>
      </c>
      <c r="N9" s="55" t="n">
        <v>20</v>
      </c>
      <c r="O9" s="18"/>
    </row>
    <row r="10" customFormat="false" ht="13.8" hidden="false" customHeight="false" outlineLevel="0" collapsed="false">
      <c r="A10" s="1" t="s">
        <v>17</v>
      </c>
      <c r="B10" s="12" t="n">
        <v>42150</v>
      </c>
      <c r="C10" s="1" t="s">
        <v>826</v>
      </c>
      <c r="D10" s="1" t="s">
        <v>19</v>
      </c>
      <c r="E10" s="1" t="s">
        <v>19</v>
      </c>
      <c r="F10" s="1" t="s">
        <v>20</v>
      </c>
      <c r="G10" s="1" t="n">
        <v>1</v>
      </c>
      <c r="H10" s="1" t="n">
        <v>3</v>
      </c>
      <c r="I10" s="1" t="s">
        <v>827</v>
      </c>
      <c r="J10" s="55" t="n">
        <v>0</v>
      </c>
      <c r="K10" s="55" t="n">
        <v>0</v>
      </c>
      <c r="L10" s="55" t="n">
        <v>0</v>
      </c>
      <c r="M10" s="55" t="n">
        <v>1</v>
      </c>
      <c r="N10" s="55" t="n">
        <v>1</v>
      </c>
      <c r="O10" s="18"/>
    </row>
    <row r="11" customFormat="false" ht="13.8" hidden="false" customHeight="false" outlineLevel="0" collapsed="false">
      <c r="A11" s="1" t="s">
        <v>17</v>
      </c>
      <c r="B11" s="12" t="n">
        <v>42150</v>
      </c>
      <c r="C11" s="1" t="s">
        <v>826</v>
      </c>
      <c r="D11" s="1" t="s">
        <v>19</v>
      </c>
      <c r="E11" s="1" t="s">
        <v>19</v>
      </c>
      <c r="F11" s="1" t="s">
        <v>20</v>
      </c>
      <c r="G11" s="1" t="n">
        <v>1</v>
      </c>
      <c r="H11" s="1" t="n">
        <v>3</v>
      </c>
      <c r="I11" s="1" t="s">
        <v>828</v>
      </c>
      <c r="J11" s="55" t="n">
        <v>0</v>
      </c>
      <c r="K11" s="55" t="n">
        <v>0</v>
      </c>
      <c r="L11" s="55" t="n">
        <v>1</v>
      </c>
      <c r="M11" s="55" t="n">
        <v>12</v>
      </c>
      <c r="N11" s="55" t="n">
        <v>17</v>
      </c>
      <c r="O11" s="18"/>
    </row>
    <row r="12" customFormat="false" ht="13.8" hidden="false" customHeight="false" outlineLevel="0" collapsed="false">
      <c r="A12" s="1" t="s">
        <v>17</v>
      </c>
      <c r="B12" s="12" t="n">
        <v>42150</v>
      </c>
      <c r="C12" s="1" t="s">
        <v>826</v>
      </c>
      <c r="D12" s="1" t="s">
        <v>19</v>
      </c>
      <c r="E12" s="1" t="s">
        <v>19</v>
      </c>
      <c r="F12" s="1" t="s">
        <v>20</v>
      </c>
      <c r="G12" s="1" t="n">
        <v>1</v>
      </c>
      <c r="H12" s="1" t="n">
        <v>3</v>
      </c>
      <c r="I12" s="1" t="s">
        <v>829</v>
      </c>
      <c r="J12" s="55" t="n">
        <v>0</v>
      </c>
      <c r="K12" s="55" t="n">
        <v>0</v>
      </c>
      <c r="L12" s="55" t="n">
        <v>0</v>
      </c>
      <c r="M12" s="55" t="n">
        <v>5</v>
      </c>
      <c r="N12" s="55" t="n">
        <v>3</v>
      </c>
      <c r="O12" s="18"/>
    </row>
    <row r="13" customFormat="false" ht="13.8" hidden="false" customHeight="false" outlineLevel="0" collapsed="false">
      <c r="A13" s="1" t="s">
        <v>17</v>
      </c>
      <c r="B13" s="12" t="n">
        <v>42150</v>
      </c>
      <c r="C13" s="1" t="s">
        <v>826</v>
      </c>
      <c r="D13" s="1" t="s">
        <v>19</v>
      </c>
      <c r="E13" s="1" t="s">
        <v>19</v>
      </c>
      <c r="F13" s="1" t="s">
        <v>20</v>
      </c>
      <c r="G13" s="1" t="n">
        <v>1</v>
      </c>
      <c r="H13" s="1" t="n">
        <v>3</v>
      </c>
      <c r="I13" s="1" t="s">
        <v>830</v>
      </c>
      <c r="J13" s="55" t="n">
        <v>0</v>
      </c>
      <c r="K13" s="55" t="n">
        <v>0</v>
      </c>
      <c r="L13" s="55" t="n">
        <v>0</v>
      </c>
      <c r="M13" s="55" t="n">
        <v>15</v>
      </c>
      <c r="N13" s="55" t="n">
        <v>18</v>
      </c>
      <c r="O13" s="18"/>
    </row>
    <row r="14" customFormat="false" ht="13.8" hidden="false" customHeight="false" outlineLevel="0" collapsed="false">
      <c r="A14" s="1" t="s">
        <v>17</v>
      </c>
      <c r="B14" s="12" t="n">
        <v>42150</v>
      </c>
      <c r="C14" s="1" t="s">
        <v>826</v>
      </c>
      <c r="D14" s="1" t="s">
        <v>19</v>
      </c>
      <c r="E14" s="1" t="s">
        <v>19</v>
      </c>
      <c r="F14" s="1" t="s">
        <v>20</v>
      </c>
      <c r="G14" s="1" t="n">
        <v>1</v>
      </c>
      <c r="H14" s="1" t="n">
        <v>4</v>
      </c>
      <c r="I14" s="1" t="s">
        <v>827</v>
      </c>
      <c r="J14" s="55" t="n">
        <v>0</v>
      </c>
      <c r="K14" s="55" t="n">
        <v>0</v>
      </c>
      <c r="L14" s="55" t="n">
        <v>0</v>
      </c>
      <c r="M14" s="55" t="n">
        <v>2</v>
      </c>
      <c r="N14" s="55" t="n">
        <v>38</v>
      </c>
      <c r="O14" s="18"/>
    </row>
    <row r="15" customFormat="false" ht="13.8" hidden="false" customHeight="false" outlineLevel="0" collapsed="false">
      <c r="A15" s="1" t="s">
        <v>17</v>
      </c>
      <c r="B15" s="12" t="n">
        <v>42150</v>
      </c>
      <c r="C15" s="1" t="s">
        <v>826</v>
      </c>
      <c r="D15" s="1" t="s">
        <v>19</v>
      </c>
      <c r="E15" s="1" t="s">
        <v>19</v>
      </c>
      <c r="F15" s="1" t="s">
        <v>20</v>
      </c>
      <c r="G15" s="1" t="n">
        <v>1</v>
      </c>
      <c r="H15" s="1" t="n">
        <v>4</v>
      </c>
      <c r="I15" s="1" t="s">
        <v>828</v>
      </c>
      <c r="J15" s="55" t="n">
        <v>0</v>
      </c>
      <c r="K15" s="55" t="n">
        <v>0</v>
      </c>
      <c r="L15" s="55" t="n">
        <v>0</v>
      </c>
      <c r="M15" s="55" t="n">
        <v>1</v>
      </c>
      <c r="N15" s="55" t="n">
        <v>3</v>
      </c>
      <c r="O15" s="18"/>
    </row>
    <row r="16" customFormat="false" ht="13.8" hidden="false" customHeight="false" outlineLevel="0" collapsed="false">
      <c r="A16" s="1" t="s">
        <v>17</v>
      </c>
      <c r="B16" s="12" t="n">
        <v>42150</v>
      </c>
      <c r="C16" s="1" t="s">
        <v>826</v>
      </c>
      <c r="D16" s="1" t="s">
        <v>19</v>
      </c>
      <c r="E16" s="1" t="s">
        <v>19</v>
      </c>
      <c r="F16" s="1" t="s">
        <v>20</v>
      </c>
      <c r="G16" s="1" t="n">
        <v>1</v>
      </c>
      <c r="H16" s="1" t="n">
        <v>4</v>
      </c>
      <c r="I16" s="1" t="s">
        <v>829</v>
      </c>
      <c r="J16" s="55" t="n">
        <v>0</v>
      </c>
      <c r="K16" s="55" t="n">
        <v>0</v>
      </c>
      <c r="L16" s="55" t="n">
        <v>1</v>
      </c>
      <c r="M16" s="55" t="n">
        <v>3</v>
      </c>
      <c r="N16" s="55" t="n">
        <v>11</v>
      </c>
      <c r="O16" s="18"/>
    </row>
    <row r="17" customFormat="false" ht="13.8" hidden="false" customHeight="false" outlineLevel="0" collapsed="false">
      <c r="A17" s="1" t="s">
        <v>17</v>
      </c>
      <c r="B17" s="12" t="n">
        <v>42150</v>
      </c>
      <c r="C17" s="1" t="s">
        <v>826</v>
      </c>
      <c r="D17" s="1" t="s">
        <v>19</v>
      </c>
      <c r="E17" s="1" t="s">
        <v>19</v>
      </c>
      <c r="F17" s="1" t="s">
        <v>20</v>
      </c>
      <c r="G17" s="1" t="n">
        <v>1</v>
      </c>
      <c r="H17" s="1" t="n">
        <v>4</v>
      </c>
      <c r="I17" s="1" t="s">
        <v>830</v>
      </c>
      <c r="J17" s="55" t="n">
        <v>0</v>
      </c>
      <c r="K17" s="55" t="n">
        <v>0</v>
      </c>
      <c r="L17" s="55" t="n">
        <v>2</v>
      </c>
      <c r="M17" s="55" t="n">
        <v>8</v>
      </c>
      <c r="N17" s="55" t="n">
        <v>5</v>
      </c>
      <c r="O17" s="18"/>
    </row>
    <row r="18" customFormat="false" ht="13.8" hidden="false" customHeight="false" outlineLevel="0" collapsed="false">
      <c r="A18" s="1" t="s">
        <v>17</v>
      </c>
      <c r="B18" s="12" t="n">
        <v>42150</v>
      </c>
      <c r="C18" s="1" t="s">
        <v>826</v>
      </c>
      <c r="D18" s="1" t="s">
        <v>19</v>
      </c>
      <c r="E18" s="1" t="s">
        <v>19</v>
      </c>
      <c r="F18" s="1" t="s">
        <v>20</v>
      </c>
      <c r="G18" s="1" t="n">
        <v>1</v>
      </c>
      <c r="H18" s="1" t="n">
        <v>5</v>
      </c>
      <c r="I18" s="1" t="s">
        <v>827</v>
      </c>
      <c r="J18" s="55" t="n">
        <v>0</v>
      </c>
      <c r="K18" s="55" t="n">
        <v>0</v>
      </c>
      <c r="L18" s="55" t="n">
        <v>1</v>
      </c>
      <c r="M18" s="55" t="n">
        <v>2</v>
      </c>
      <c r="N18" s="55" t="n">
        <v>5</v>
      </c>
      <c r="O18" s="18"/>
    </row>
    <row r="19" customFormat="false" ht="13.8" hidden="false" customHeight="false" outlineLevel="0" collapsed="false">
      <c r="A19" s="1" t="s">
        <v>17</v>
      </c>
      <c r="B19" s="12" t="n">
        <v>42150</v>
      </c>
      <c r="C19" s="1" t="s">
        <v>826</v>
      </c>
      <c r="D19" s="1" t="s">
        <v>19</v>
      </c>
      <c r="E19" s="1" t="s">
        <v>19</v>
      </c>
      <c r="F19" s="1" t="s">
        <v>20</v>
      </c>
      <c r="G19" s="1" t="n">
        <v>1</v>
      </c>
      <c r="H19" s="1" t="n">
        <v>5</v>
      </c>
      <c r="I19" s="1" t="s">
        <v>828</v>
      </c>
      <c r="J19" s="55" t="n">
        <v>0</v>
      </c>
      <c r="K19" s="55" t="n">
        <v>0</v>
      </c>
      <c r="L19" s="55" t="n">
        <v>0</v>
      </c>
      <c r="M19" s="55" t="n">
        <v>2</v>
      </c>
      <c r="N19" s="55" t="n">
        <v>3</v>
      </c>
      <c r="O19" s="18"/>
    </row>
    <row r="20" customFormat="false" ht="13.8" hidden="false" customHeight="false" outlineLevel="0" collapsed="false">
      <c r="A20" s="1" t="s">
        <v>17</v>
      </c>
      <c r="B20" s="12" t="n">
        <v>42150</v>
      </c>
      <c r="C20" s="1" t="s">
        <v>826</v>
      </c>
      <c r="D20" s="1" t="s">
        <v>19</v>
      </c>
      <c r="E20" s="1" t="s">
        <v>19</v>
      </c>
      <c r="F20" s="1" t="s">
        <v>20</v>
      </c>
      <c r="G20" s="1" t="n">
        <v>1</v>
      </c>
      <c r="H20" s="1" t="n">
        <v>5</v>
      </c>
      <c r="I20" s="1" t="s">
        <v>829</v>
      </c>
      <c r="J20" s="55" t="n">
        <v>0</v>
      </c>
      <c r="K20" s="55" t="n">
        <v>0</v>
      </c>
      <c r="L20" s="55" t="n">
        <v>0</v>
      </c>
      <c r="M20" s="55" t="n">
        <v>0</v>
      </c>
      <c r="N20" s="55" t="n">
        <v>2</v>
      </c>
      <c r="O20" s="18"/>
    </row>
    <row r="21" customFormat="false" ht="13.8" hidden="false" customHeight="false" outlineLevel="0" collapsed="false">
      <c r="A21" s="1" t="s">
        <v>17</v>
      </c>
      <c r="B21" s="12" t="n">
        <v>42150</v>
      </c>
      <c r="C21" s="1" t="s">
        <v>826</v>
      </c>
      <c r="D21" s="1" t="s">
        <v>19</v>
      </c>
      <c r="E21" s="1" t="s">
        <v>19</v>
      </c>
      <c r="F21" s="1" t="s">
        <v>20</v>
      </c>
      <c r="G21" s="1" t="n">
        <v>1</v>
      </c>
      <c r="H21" s="1" t="n">
        <v>5</v>
      </c>
      <c r="I21" s="1" t="s">
        <v>830</v>
      </c>
      <c r="J21" s="55" t="n">
        <v>0</v>
      </c>
      <c r="K21" s="55" t="n">
        <v>0</v>
      </c>
      <c r="L21" s="55" t="n">
        <v>2</v>
      </c>
      <c r="M21" s="55" t="n">
        <v>2</v>
      </c>
      <c r="N21" s="55" t="n">
        <v>8</v>
      </c>
      <c r="O21" s="18"/>
    </row>
    <row r="22" customFormat="false" ht="13.8" hidden="false" customHeight="false" outlineLevel="0" collapsed="false">
      <c r="A22" s="1" t="s">
        <v>17</v>
      </c>
      <c r="B22" s="12" t="n">
        <v>42151</v>
      </c>
      <c r="C22" s="1" t="s">
        <v>826</v>
      </c>
      <c r="D22" s="1" t="s">
        <v>19</v>
      </c>
      <c r="E22" s="1" t="s">
        <v>19</v>
      </c>
      <c r="F22" s="1" t="s">
        <v>20</v>
      </c>
      <c r="G22" s="1" t="n">
        <v>2</v>
      </c>
      <c r="H22" s="1" t="n">
        <v>1</v>
      </c>
      <c r="I22" s="1" t="s">
        <v>827</v>
      </c>
      <c r="J22" s="55" t="n">
        <v>0</v>
      </c>
      <c r="K22" s="55" t="n">
        <v>0</v>
      </c>
      <c r="L22" s="55" t="n">
        <v>1</v>
      </c>
      <c r="M22" s="55" t="n">
        <v>2</v>
      </c>
      <c r="N22" s="55" t="n">
        <v>2</v>
      </c>
      <c r="O22" s="18"/>
    </row>
    <row r="23" customFormat="false" ht="13.8" hidden="false" customHeight="false" outlineLevel="0" collapsed="false">
      <c r="A23" s="1" t="s">
        <v>17</v>
      </c>
      <c r="B23" s="12" t="n">
        <v>42151</v>
      </c>
      <c r="C23" s="1" t="s">
        <v>826</v>
      </c>
      <c r="D23" s="1" t="s">
        <v>19</v>
      </c>
      <c r="E23" s="1" t="s">
        <v>19</v>
      </c>
      <c r="F23" s="1" t="s">
        <v>20</v>
      </c>
      <c r="G23" s="1" t="n">
        <v>2</v>
      </c>
      <c r="H23" s="1" t="n">
        <v>1</v>
      </c>
      <c r="I23" s="1" t="s">
        <v>828</v>
      </c>
      <c r="J23" s="55" t="n">
        <v>0</v>
      </c>
      <c r="K23" s="55" t="n">
        <v>0</v>
      </c>
      <c r="L23" s="55" t="n">
        <v>0</v>
      </c>
      <c r="M23" s="55" t="n">
        <v>4</v>
      </c>
      <c r="N23" s="55" t="n">
        <v>6</v>
      </c>
      <c r="O23" s="18"/>
    </row>
    <row r="24" customFormat="false" ht="13.8" hidden="false" customHeight="false" outlineLevel="0" collapsed="false">
      <c r="A24" s="1" t="s">
        <v>17</v>
      </c>
      <c r="B24" s="12" t="n">
        <v>42151</v>
      </c>
      <c r="C24" s="1" t="s">
        <v>826</v>
      </c>
      <c r="D24" s="1" t="s">
        <v>19</v>
      </c>
      <c r="E24" s="1" t="s">
        <v>19</v>
      </c>
      <c r="F24" s="1" t="s">
        <v>20</v>
      </c>
      <c r="G24" s="1" t="n">
        <v>2</v>
      </c>
      <c r="H24" s="1" t="n">
        <v>1</v>
      </c>
      <c r="I24" s="1" t="s">
        <v>829</v>
      </c>
      <c r="J24" s="55" t="n">
        <v>0</v>
      </c>
      <c r="K24" s="55" t="n">
        <v>0</v>
      </c>
      <c r="L24" s="55" t="n">
        <v>0</v>
      </c>
      <c r="M24" s="55" t="n">
        <v>6</v>
      </c>
      <c r="N24" s="55" t="n">
        <v>1</v>
      </c>
      <c r="O24" s="18"/>
    </row>
    <row r="25" customFormat="false" ht="13.8" hidden="false" customHeight="false" outlineLevel="0" collapsed="false">
      <c r="A25" s="1" t="s">
        <v>17</v>
      </c>
      <c r="B25" s="12" t="n">
        <v>42151</v>
      </c>
      <c r="C25" s="1" t="s">
        <v>826</v>
      </c>
      <c r="D25" s="1" t="s">
        <v>19</v>
      </c>
      <c r="E25" s="1" t="s">
        <v>19</v>
      </c>
      <c r="F25" s="1" t="s">
        <v>20</v>
      </c>
      <c r="G25" s="1" t="n">
        <v>2</v>
      </c>
      <c r="H25" s="1" t="n">
        <v>1</v>
      </c>
      <c r="I25" s="1" t="s">
        <v>830</v>
      </c>
      <c r="J25" s="55" t="n">
        <v>0</v>
      </c>
      <c r="K25" s="55" t="n">
        <v>0</v>
      </c>
      <c r="L25" s="55" t="n">
        <v>1</v>
      </c>
      <c r="M25" s="55" t="n">
        <v>1</v>
      </c>
      <c r="N25" s="55" t="n">
        <v>0</v>
      </c>
      <c r="O25" s="18"/>
    </row>
    <row r="26" customFormat="false" ht="13.8" hidden="false" customHeight="false" outlineLevel="0" collapsed="false">
      <c r="A26" s="1" t="s">
        <v>17</v>
      </c>
      <c r="B26" s="12" t="n">
        <v>42151</v>
      </c>
      <c r="C26" s="1" t="s">
        <v>826</v>
      </c>
      <c r="D26" s="1" t="s">
        <v>19</v>
      </c>
      <c r="E26" s="1" t="s">
        <v>19</v>
      </c>
      <c r="F26" s="1" t="s">
        <v>20</v>
      </c>
      <c r="G26" s="1" t="n">
        <v>2</v>
      </c>
      <c r="H26" s="1" t="n">
        <v>2</v>
      </c>
      <c r="I26" s="1" t="s">
        <v>827</v>
      </c>
      <c r="J26" s="55" t="n">
        <v>0</v>
      </c>
      <c r="K26" s="55" t="n">
        <v>0</v>
      </c>
      <c r="L26" s="55" t="n">
        <v>1</v>
      </c>
      <c r="M26" s="55" t="n">
        <v>3</v>
      </c>
      <c r="N26" s="55" t="n">
        <v>7</v>
      </c>
      <c r="O26" s="18"/>
    </row>
    <row r="27" customFormat="false" ht="13.8" hidden="false" customHeight="false" outlineLevel="0" collapsed="false">
      <c r="A27" s="1" t="s">
        <v>17</v>
      </c>
      <c r="B27" s="12" t="n">
        <v>42151</v>
      </c>
      <c r="C27" s="1" t="s">
        <v>826</v>
      </c>
      <c r="D27" s="1" t="s">
        <v>19</v>
      </c>
      <c r="E27" s="1" t="s">
        <v>19</v>
      </c>
      <c r="F27" s="1" t="s">
        <v>20</v>
      </c>
      <c r="G27" s="1" t="n">
        <v>2</v>
      </c>
      <c r="H27" s="1" t="n">
        <v>2</v>
      </c>
      <c r="I27" s="1" t="s">
        <v>828</v>
      </c>
      <c r="J27" s="55" t="n">
        <v>0</v>
      </c>
      <c r="K27" s="55" t="n">
        <v>0</v>
      </c>
      <c r="L27" s="55" t="n">
        <v>0</v>
      </c>
      <c r="M27" s="55" t="n">
        <v>3</v>
      </c>
      <c r="N27" s="55" t="n">
        <v>2</v>
      </c>
      <c r="O27" s="18"/>
    </row>
    <row r="28" customFormat="false" ht="15" hidden="false" customHeight="true" outlineLevel="0" collapsed="false">
      <c r="A28" s="1" t="s">
        <v>17</v>
      </c>
      <c r="B28" s="12" t="n">
        <v>42151</v>
      </c>
      <c r="C28" s="1" t="s">
        <v>826</v>
      </c>
      <c r="D28" s="1" t="s">
        <v>19</v>
      </c>
      <c r="E28" s="1" t="s">
        <v>19</v>
      </c>
      <c r="F28" s="1" t="s">
        <v>20</v>
      </c>
      <c r="G28" s="1" t="n">
        <v>2</v>
      </c>
      <c r="H28" s="1" t="n">
        <v>2</v>
      </c>
      <c r="I28" s="1" t="s">
        <v>829</v>
      </c>
      <c r="J28" s="55" t="n">
        <v>0</v>
      </c>
      <c r="K28" s="55" t="n">
        <v>0</v>
      </c>
      <c r="L28" s="55" t="n">
        <v>1</v>
      </c>
      <c r="M28" s="55" t="n">
        <v>1</v>
      </c>
      <c r="N28" s="55" t="n">
        <v>8</v>
      </c>
      <c r="O28" s="18"/>
    </row>
    <row r="29" customFormat="false" ht="15" hidden="false" customHeight="true" outlineLevel="0" collapsed="false">
      <c r="A29" s="1" t="s">
        <v>17</v>
      </c>
      <c r="B29" s="12" t="n">
        <v>42151</v>
      </c>
      <c r="C29" s="1" t="s">
        <v>826</v>
      </c>
      <c r="D29" s="1" t="s">
        <v>19</v>
      </c>
      <c r="E29" s="1" t="s">
        <v>19</v>
      </c>
      <c r="F29" s="1" t="s">
        <v>20</v>
      </c>
      <c r="G29" s="1" t="n">
        <v>2</v>
      </c>
      <c r="H29" s="1" t="n">
        <v>2</v>
      </c>
      <c r="I29" s="1" t="s">
        <v>830</v>
      </c>
      <c r="J29" s="55" t="n">
        <v>0</v>
      </c>
      <c r="K29" s="55" t="n">
        <v>0</v>
      </c>
      <c r="L29" s="55" t="n">
        <v>1</v>
      </c>
      <c r="M29" s="55" t="n">
        <v>0</v>
      </c>
      <c r="N29" s="55" t="n">
        <v>5</v>
      </c>
      <c r="O29" s="18"/>
    </row>
    <row r="30" customFormat="false" ht="13.8" hidden="false" customHeight="false" outlineLevel="0" collapsed="false">
      <c r="A30" s="1" t="s">
        <v>17</v>
      </c>
      <c r="B30" s="12" t="n">
        <v>42151</v>
      </c>
      <c r="C30" s="1" t="s">
        <v>826</v>
      </c>
      <c r="D30" s="1" t="s">
        <v>19</v>
      </c>
      <c r="E30" s="1" t="s">
        <v>19</v>
      </c>
      <c r="F30" s="1" t="s">
        <v>20</v>
      </c>
      <c r="G30" s="1" t="n">
        <v>2</v>
      </c>
      <c r="H30" s="1" t="n">
        <v>3</v>
      </c>
      <c r="I30" s="1" t="s">
        <v>827</v>
      </c>
      <c r="J30" s="55" t="n">
        <v>0</v>
      </c>
      <c r="K30" s="55" t="n">
        <v>0</v>
      </c>
      <c r="L30" s="55" t="n">
        <v>0</v>
      </c>
      <c r="M30" s="55" t="n">
        <v>14</v>
      </c>
      <c r="N30" s="55" t="n">
        <v>23</v>
      </c>
      <c r="O30" s="18"/>
    </row>
    <row r="31" customFormat="false" ht="13.8" hidden="false" customHeight="false" outlineLevel="0" collapsed="false">
      <c r="A31" s="1" t="s">
        <v>17</v>
      </c>
      <c r="B31" s="12" t="n">
        <v>42151</v>
      </c>
      <c r="C31" s="1" t="s">
        <v>826</v>
      </c>
      <c r="D31" s="1" t="s">
        <v>19</v>
      </c>
      <c r="E31" s="1" t="s">
        <v>19</v>
      </c>
      <c r="F31" s="1" t="s">
        <v>20</v>
      </c>
      <c r="G31" s="1" t="n">
        <v>2</v>
      </c>
      <c r="H31" s="1" t="n">
        <v>3</v>
      </c>
      <c r="I31" s="1" t="s">
        <v>828</v>
      </c>
      <c r="J31" s="55" t="n">
        <v>0</v>
      </c>
      <c r="K31" s="55" t="n">
        <v>0</v>
      </c>
      <c r="L31" s="55" t="n">
        <v>0</v>
      </c>
      <c r="M31" s="55" t="n">
        <v>16</v>
      </c>
      <c r="N31" s="55" t="n">
        <v>57</v>
      </c>
      <c r="O31" s="18"/>
    </row>
    <row r="32" customFormat="false" ht="13.8" hidden="false" customHeight="false" outlineLevel="0" collapsed="false">
      <c r="A32" s="1" t="s">
        <v>17</v>
      </c>
      <c r="B32" s="12" t="n">
        <v>42151</v>
      </c>
      <c r="C32" s="1" t="s">
        <v>826</v>
      </c>
      <c r="D32" s="1" t="s">
        <v>19</v>
      </c>
      <c r="E32" s="1" t="s">
        <v>19</v>
      </c>
      <c r="F32" s="1" t="s">
        <v>20</v>
      </c>
      <c r="G32" s="1" t="n">
        <v>2</v>
      </c>
      <c r="H32" s="1" t="n">
        <v>3</v>
      </c>
      <c r="I32" s="1" t="s">
        <v>829</v>
      </c>
      <c r="J32" s="55" t="n">
        <v>0</v>
      </c>
      <c r="K32" s="55" t="n">
        <v>0</v>
      </c>
      <c r="L32" s="55" t="n">
        <v>1</v>
      </c>
      <c r="M32" s="55" t="n">
        <v>7</v>
      </c>
      <c r="N32" s="55" t="n">
        <v>7</v>
      </c>
      <c r="O32" s="18"/>
    </row>
    <row r="33" customFormat="false" ht="13.8" hidden="false" customHeight="false" outlineLevel="0" collapsed="false">
      <c r="A33" s="1" t="s">
        <v>17</v>
      </c>
      <c r="B33" s="12" t="n">
        <v>42151</v>
      </c>
      <c r="C33" s="1" t="s">
        <v>826</v>
      </c>
      <c r="D33" s="1" t="s">
        <v>19</v>
      </c>
      <c r="E33" s="1" t="s">
        <v>19</v>
      </c>
      <c r="F33" s="1" t="s">
        <v>20</v>
      </c>
      <c r="G33" s="1" t="n">
        <v>2</v>
      </c>
      <c r="H33" s="1" t="n">
        <v>3</v>
      </c>
      <c r="I33" s="1" t="s">
        <v>830</v>
      </c>
      <c r="J33" s="55" t="n">
        <v>0</v>
      </c>
      <c r="K33" s="55" t="n">
        <v>0</v>
      </c>
      <c r="L33" s="55" t="n">
        <v>1</v>
      </c>
      <c r="M33" s="55" t="n">
        <v>8</v>
      </c>
      <c r="N33" s="55" t="n">
        <v>5</v>
      </c>
      <c r="O33" s="18"/>
    </row>
    <row r="34" customFormat="false" ht="13.8" hidden="false" customHeight="false" outlineLevel="0" collapsed="false">
      <c r="A34" s="1" t="s">
        <v>17</v>
      </c>
      <c r="B34" s="12" t="n">
        <v>42151</v>
      </c>
      <c r="C34" s="1" t="s">
        <v>826</v>
      </c>
      <c r="D34" s="1" t="s">
        <v>19</v>
      </c>
      <c r="E34" s="1" t="s">
        <v>19</v>
      </c>
      <c r="F34" s="1" t="s">
        <v>20</v>
      </c>
      <c r="G34" s="1" t="n">
        <v>2</v>
      </c>
      <c r="H34" s="1" t="n">
        <v>4</v>
      </c>
      <c r="I34" s="1" t="s">
        <v>827</v>
      </c>
      <c r="J34" s="55" t="n">
        <v>0</v>
      </c>
      <c r="K34" s="55" t="n">
        <v>0</v>
      </c>
      <c r="L34" s="55" t="n">
        <v>2</v>
      </c>
      <c r="M34" s="55" t="n">
        <v>56</v>
      </c>
      <c r="N34" s="55" t="n">
        <v>30</v>
      </c>
      <c r="O34" s="18"/>
    </row>
    <row r="35" customFormat="false" ht="13.8" hidden="false" customHeight="false" outlineLevel="0" collapsed="false">
      <c r="A35" s="1" t="s">
        <v>17</v>
      </c>
      <c r="B35" s="12" t="n">
        <v>42151</v>
      </c>
      <c r="C35" s="1" t="s">
        <v>826</v>
      </c>
      <c r="D35" s="1" t="s">
        <v>19</v>
      </c>
      <c r="E35" s="1" t="s">
        <v>19</v>
      </c>
      <c r="F35" s="1" t="s">
        <v>20</v>
      </c>
      <c r="G35" s="1" t="n">
        <v>2</v>
      </c>
      <c r="H35" s="1" t="n">
        <v>4</v>
      </c>
      <c r="I35" s="1" t="s">
        <v>828</v>
      </c>
      <c r="J35" s="55" t="n">
        <v>0</v>
      </c>
      <c r="K35" s="55" t="n">
        <v>0</v>
      </c>
      <c r="L35" s="55" t="n">
        <v>1</v>
      </c>
      <c r="M35" s="55" t="n">
        <v>5</v>
      </c>
      <c r="N35" s="55" t="n">
        <v>6</v>
      </c>
      <c r="O35" s="18"/>
    </row>
    <row r="36" customFormat="false" ht="13.8" hidden="false" customHeight="false" outlineLevel="0" collapsed="false">
      <c r="A36" s="1" t="s">
        <v>17</v>
      </c>
      <c r="B36" s="12" t="n">
        <v>42151</v>
      </c>
      <c r="C36" s="1" t="s">
        <v>826</v>
      </c>
      <c r="D36" s="1" t="s">
        <v>19</v>
      </c>
      <c r="E36" s="1" t="s">
        <v>19</v>
      </c>
      <c r="F36" s="1" t="s">
        <v>20</v>
      </c>
      <c r="G36" s="1" t="n">
        <v>2</v>
      </c>
      <c r="H36" s="1" t="n">
        <v>4</v>
      </c>
      <c r="I36" s="1" t="s">
        <v>829</v>
      </c>
      <c r="J36" s="55" t="n">
        <v>0</v>
      </c>
      <c r="K36" s="55" t="n">
        <v>0</v>
      </c>
      <c r="L36" s="55" t="n">
        <v>1</v>
      </c>
      <c r="M36" s="55" t="n">
        <v>4</v>
      </c>
      <c r="N36" s="55" t="n">
        <v>10</v>
      </c>
      <c r="O36" s="18"/>
    </row>
    <row r="37" customFormat="false" ht="13.8" hidden="false" customHeight="false" outlineLevel="0" collapsed="false">
      <c r="A37" s="1" t="s">
        <v>17</v>
      </c>
      <c r="B37" s="12" t="n">
        <v>42151</v>
      </c>
      <c r="C37" s="1" t="s">
        <v>826</v>
      </c>
      <c r="D37" s="1" t="s">
        <v>19</v>
      </c>
      <c r="E37" s="1" t="s">
        <v>19</v>
      </c>
      <c r="F37" s="1" t="s">
        <v>20</v>
      </c>
      <c r="G37" s="1" t="n">
        <v>2</v>
      </c>
      <c r="H37" s="1" t="n">
        <v>4</v>
      </c>
      <c r="I37" s="1" t="s">
        <v>830</v>
      </c>
      <c r="J37" s="55" t="n">
        <v>0</v>
      </c>
      <c r="K37" s="55" t="n">
        <v>0</v>
      </c>
      <c r="L37" s="55" t="n">
        <v>0</v>
      </c>
      <c r="M37" s="55" t="n">
        <v>2</v>
      </c>
      <c r="N37" s="55" t="n">
        <v>2</v>
      </c>
      <c r="O37" s="18"/>
    </row>
    <row r="38" customFormat="false" ht="13.8" hidden="false" customHeight="false" outlineLevel="0" collapsed="false">
      <c r="A38" s="1" t="s">
        <v>17</v>
      </c>
      <c r="B38" s="12" t="n">
        <v>42151</v>
      </c>
      <c r="C38" s="1" t="s">
        <v>826</v>
      </c>
      <c r="D38" s="1" t="s">
        <v>19</v>
      </c>
      <c r="E38" s="1" t="s">
        <v>19</v>
      </c>
      <c r="F38" s="1" t="s">
        <v>20</v>
      </c>
      <c r="G38" s="1" t="n">
        <v>2</v>
      </c>
      <c r="H38" s="1" t="n">
        <v>5</v>
      </c>
      <c r="I38" s="1" t="s">
        <v>827</v>
      </c>
      <c r="J38" s="55" t="n">
        <v>0</v>
      </c>
      <c r="K38" s="55" t="n">
        <v>0</v>
      </c>
      <c r="L38" s="55" t="n">
        <v>2</v>
      </c>
      <c r="M38" s="55" t="n">
        <v>9</v>
      </c>
      <c r="N38" s="55" t="n">
        <v>5</v>
      </c>
      <c r="O38" s="18"/>
    </row>
    <row r="39" customFormat="false" ht="13.8" hidden="false" customHeight="false" outlineLevel="0" collapsed="false">
      <c r="A39" s="1" t="s">
        <v>17</v>
      </c>
      <c r="B39" s="12" t="n">
        <v>42151</v>
      </c>
      <c r="C39" s="1" t="s">
        <v>826</v>
      </c>
      <c r="D39" s="1" t="s">
        <v>19</v>
      </c>
      <c r="E39" s="1" t="s">
        <v>19</v>
      </c>
      <c r="F39" s="1" t="s">
        <v>20</v>
      </c>
      <c r="G39" s="1" t="n">
        <v>2</v>
      </c>
      <c r="H39" s="1" t="n">
        <v>5</v>
      </c>
      <c r="I39" s="1" t="s">
        <v>828</v>
      </c>
      <c r="J39" s="55" t="n">
        <v>0</v>
      </c>
      <c r="K39" s="55" t="n">
        <v>0</v>
      </c>
      <c r="L39" s="55" t="n">
        <v>3</v>
      </c>
      <c r="M39" s="55" t="n">
        <v>3</v>
      </c>
      <c r="N39" s="55" t="n">
        <v>6</v>
      </c>
      <c r="O39" s="37" t="s">
        <v>831</v>
      </c>
    </row>
    <row r="40" customFormat="false" ht="13.8" hidden="false" customHeight="false" outlineLevel="0" collapsed="false">
      <c r="A40" s="1" t="s">
        <v>17</v>
      </c>
      <c r="B40" s="12" t="n">
        <v>42151</v>
      </c>
      <c r="C40" s="1" t="s">
        <v>826</v>
      </c>
      <c r="D40" s="1" t="s">
        <v>19</v>
      </c>
      <c r="E40" s="1" t="s">
        <v>19</v>
      </c>
      <c r="F40" s="1" t="s">
        <v>20</v>
      </c>
      <c r="G40" s="1" t="n">
        <v>2</v>
      </c>
      <c r="H40" s="1" t="n">
        <v>5</v>
      </c>
      <c r="I40" s="1" t="s">
        <v>829</v>
      </c>
      <c r="J40" s="55" t="n">
        <v>0</v>
      </c>
      <c r="K40" s="55" t="n">
        <v>0</v>
      </c>
      <c r="L40" s="55" t="n">
        <v>1</v>
      </c>
      <c r="M40" s="55" t="n">
        <v>9</v>
      </c>
      <c r="N40" s="55" t="n">
        <v>6</v>
      </c>
      <c r="O40" s="37" t="s">
        <v>831</v>
      </c>
    </row>
    <row r="41" customFormat="false" ht="13.8" hidden="false" customHeight="false" outlineLevel="0" collapsed="false">
      <c r="A41" s="1" t="s">
        <v>17</v>
      </c>
      <c r="B41" s="12" t="n">
        <v>42151</v>
      </c>
      <c r="C41" s="1" t="s">
        <v>826</v>
      </c>
      <c r="D41" s="1" t="s">
        <v>19</v>
      </c>
      <c r="E41" s="1" t="s">
        <v>19</v>
      </c>
      <c r="F41" s="1" t="s">
        <v>20</v>
      </c>
      <c r="G41" s="1" t="n">
        <v>2</v>
      </c>
      <c r="H41" s="1" t="n">
        <v>5</v>
      </c>
      <c r="I41" s="1" t="s">
        <v>830</v>
      </c>
      <c r="J41" s="55" t="n">
        <v>0</v>
      </c>
      <c r="K41" s="55" t="n">
        <v>0</v>
      </c>
      <c r="L41" s="55" t="n">
        <v>4</v>
      </c>
      <c r="M41" s="55" t="n">
        <v>10</v>
      </c>
      <c r="N41" s="55" t="n">
        <v>5</v>
      </c>
      <c r="O41" s="58"/>
    </row>
    <row r="42" customFormat="false" ht="13.8" hidden="false" customHeight="false" outlineLevel="0" collapsed="false">
      <c r="A42" s="1" t="s">
        <v>17</v>
      </c>
      <c r="B42" s="12" t="n">
        <v>42152</v>
      </c>
      <c r="C42" s="1" t="s">
        <v>826</v>
      </c>
      <c r="D42" s="1" t="s">
        <v>19</v>
      </c>
      <c r="E42" s="1" t="s">
        <v>19</v>
      </c>
      <c r="F42" s="1" t="s">
        <v>20</v>
      </c>
      <c r="G42" s="1" t="n">
        <v>3</v>
      </c>
      <c r="H42" s="1" t="n">
        <v>1</v>
      </c>
      <c r="I42" s="1" t="s">
        <v>827</v>
      </c>
      <c r="J42" s="55" t="n">
        <v>0</v>
      </c>
      <c r="K42" s="55" t="n">
        <v>0</v>
      </c>
      <c r="L42" s="55" t="n">
        <v>0</v>
      </c>
      <c r="M42" s="55" t="n">
        <v>8</v>
      </c>
      <c r="N42" s="55" t="n">
        <v>3</v>
      </c>
      <c r="O42" s="18"/>
    </row>
    <row r="43" customFormat="false" ht="13.8" hidden="false" customHeight="false" outlineLevel="0" collapsed="false">
      <c r="A43" s="1" t="s">
        <v>17</v>
      </c>
      <c r="B43" s="12" t="n">
        <v>42152</v>
      </c>
      <c r="C43" s="1" t="s">
        <v>826</v>
      </c>
      <c r="D43" s="1" t="s">
        <v>19</v>
      </c>
      <c r="E43" s="1" t="s">
        <v>19</v>
      </c>
      <c r="F43" s="1" t="s">
        <v>20</v>
      </c>
      <c r="G43" s="1" t="n">
        <v>3</v>
      </c>
      <c r="H43" s="1" t="n">
        <v>1</v>
      </c>
      <c r="I43" s="1" t="s">
        <v>828</v>
      </c>
      <c r="J43" s="55" t="n">
        <v>0</v>
      </c>
      <c r="K43" s="55" t="n">
        <v>0</v>
      </c>
      <c r="L43" s="55" t="n">
        <v>1</v>
      </c>
      <c r="M43" s="55" t="n">
        <v>5</v>
      </c>
      <c r="N43" s="55" t="n">
        <v>3</v>
      </c>
      <c r="O43" s="18"/>
    </row>
    <row r="44" customFormat="false" ht="13.8" hidden="false" customHeight="false" outlineLevel="0" collapsed="false">
      <c r="A44" s="1" t="s">
        <v>17</v>
      </c>
      <c r="B44" s="12" t="n">
        <v>42152</v>
      </c>
      <c r="C44" s="1" t="s">
        <v>826</v>
      </c>
      <c r="D44" s="1" t="s">
        <v>19</v>
      </c>
      <c r="E44" s="1" t="s">
        <v>19</v>
      </c>
      <c r="F44" s="1" t="s">
        <v>20</v>
      </c>
      <c r="G44" s="1" t="n">
        <v>3</v>
      </c>
      <c r="H44" s="1" t="n">
        <v>1</v>
      </c>
      <c r="I44" s="1" t="s">
        <v>829</v>
      </c>
      <c r="J44" s="55" t="n">
        <v>0</v>
      </c>
      <c r="K44" s="55" t="n">
        <v>0</v>
      </c>
      <c r="L44" s="55" t="n">
        <v>1</v>
      </c>
      <c r="M44" s="55" t="n">
        <v>6</v>
      </c>
      <c r="N44" s="55" t="n">
        <v>4</v>
      </c>
      <c r="O44" s="18"/>
    </row>
    <row r="45" customFormat="false" ht="13.8" hidden="false" customHeight="false" outlineLevel="0" collapsed="false">
      <c r="A45" s="1" t="s">
        <v>17</v>
      </c>
      <c r="B45" s="12" t="n">
        <v>42152</v>
      </c>
      <c r="C45" s="1" t="s">
        <v>826</v>
      </c>
      <c r="D45" s="1" t="s">
        <v>19</v>
      </c>
      <c r="E45" s="1" t="s">
        <v>19</v>
      </c>
      <c r="F45" s="1" t="s">
        <v>20</v>
      </c>
      <c r="G45" s="1" t="n">
        <v>3</v>
      </c>
      <c r="H45" s="1" t="n">
        <v>1</v>
      </c>
      <c r="I45" s="1" t="s">
        <v>830</v>
      </c>
      <c r="J45" s="55" t="n">
        <v>0</v>
      </c>
      <c r="K45" s="55" t="n">
        <v>0</v>
      </c>
      <c r="L45" s="55" t="n">
        <v>0</v>
      </c>
      <c r="M45" s="55" t="n">
        <v>4</v>
      </c>
      <c r="N45" s="55" t="n">
        <v>2</v>
      </c>
      <c r="O45" s="18"/>
    </row>
    <row r="46" customFormat="false" ht="13.8" hidden="false" customHeight="false" outlineLevel="0" collapsed="false">
      <c r="A46" s="1" t="s">
        <v>17</v>
      </c>
      <c r="B46" s="12" t="n">
        <v>42152</v>
      </c>
      <c r="C46" s="1" t="s">
        <v>826</v>
      </c>
      <c r="D46" s="1" t="s">
        <v>19</v>
      </c>
      <c r="E46" s="1" t="s">
        <v>19</v>
      </c>
      <c r="F46" s="1" t="s">
        <v>20</v>
      </c>
      <c r="G46" s="1" t="n">
        <v>3</v>
      </c>
      <c r="H46" s="1" t="n">
        <v>2</v>
      </c>
      <c r="I46" s="1" t="s">
        <v>827</v>
      </c>
      <c r="J46" s="55" t="n">
        <v>0</v>
      </c>
      <c r="K46" s="55" t="n">
        <v>0</v>
      </c>
      <c r="L46" s="55" t="n">
        <v>1</v>
      </c>
      <c r="M46" s="55" t="n">
        <v>6</v>
      </c>
      <c r="N46" s="55" t="n">
        <v>2</v>
      </c>
      <c r="O46" s="18"/>
    </row>
    <row r="47" customFormat="false" ht="13.8" hidden="false" customHeight="false" outlineLevel="0" collapsed="false">
      <c r="A47" s="1" t="s">
        <v>17</v>
      </c>
      <c r="B47" s="12" t="n">
        <v>42152</v>
      </c>
      <c r="C47" s="1" t="s">
        <v>826</v>
      </c>
      <c r="D47" s="1" t="s">
        <v>19</v>
      </c>
      <c r="E47" s="1" t="s">
        <v>19</v>
      </c>
      <c r="F47" s="1" t="s">
        <v>20</v>
      </c>
      <c r="G47" s="1" t="n">
        <v>3</v>
      </c>
      <c r="H47" s="1" t="n">
        <v>2</v>
      </c>
      <c r="I47" s="1" t="s">
        <v>828</v>
      </c>
      <c r="J47" s="55" t="n">
        <v>0</v>
      </c>
      <c r="K47" s="55" t="n">
        <v>0</v>
      </c>
      <c r="L47" s="55" t="n">
        <v>1</v>
      </c>
      <c r="M47" s="55" t="n">
        <v>10</v>
      </c>
      <c r="N47" s="55" t="n">
        <v>6</v>
      </c>
      <c r="O47" s="18"/>
    </row>
    <row r="48" customFormat="false" ht="13.8" hidden="false" customHeight="false" outlineLevel="0" collapsed="false">
      <c r="A48" s="1" t="s">
        <v>17</v>
      </c>
      <c r="B48" s="12" t="n">
        <v>42152</v>
      </c>
      <c r="C48" s="1" t="s">
        <v>826</v>
      </c>
      <c r="D48" s="1" t="s">
        <v>19</v>
      </c>
      <c r="E48" s="1" t="s">
        <v>19</v>
      </c>
      <c r="F48" s="1" t="s">
        <v>20</v>
      </c>
      <c r="G48" s="1" t="n">
        <v>3</v>
      </c>
      <c r="H48" s="1" t="n">
        <v>2</v>
      </c>
      <c r="I48" s="1" t="s">
        <v>829</v>
      </c>
      <c r="J48" s="55" t="n">
        <v>0</v>
      </c>
      <c r="K48" s="55" t="n">
        <v>0</v>
      </c>
      <c r="L48" s="55" t="n">
        <v>2</v>
      </c>
      <c r="M48" s="55" t="n">
        <v>5</v>
      </c>
      <c r="N48" s="55" t="n">
        <v>1</v>
      </c>
      <c r="O48" s="18"/>
    </row>
    <row r="49" customFormat="false" ht="13.8" hidden="false" customHeight="false" outlineLevel="0" collapsed="false">
      <c r="A49" s="1" t="s">
        <v>17</v>
      </c>
      <c r="B49" s="12" t="n">
        <v>42152</v>
      </c>
      <c r="C49" s="1" t="s">
        <v>826</v>
      </c>
      <c r="D49" s="1" t="s">
        <v>19</v>
      </c>
      <c r="E49" s="1" t="s">
        <v>19</v>
      </c>
      <c r="F49" s="1" t="s">
        <v>20</v>
      </c>
      <c r="G49" s="1" t="n">
        <v>3</v>
      </c>
      <c r="H49" s="1" t="n">
        <v>2</v>
      </c>
      <c r="I49" s="1" t="s">
        <v>830</v>
      </c>
      <c r="J49" s="55" t="n">
        <v>0</v>
      </c>
      <c r="K49" s="55" t="n">
        <v>0</v>
      </c>
      <c r="L49" s="55" t="n">
        <v>1</v>
      </c>
      <c r="M49" s="55" t="n">
        <v>4</v>
      </c>
      <c r="N49" s="55" t="n">
        <v>2</v>
      </c>
      <c r="O49" s="18"/>
    </row>
    <row r="50" customFormat="false" ht="13.8" hidden="false" customHeight="false" outlineLevel="0" collapsed="false">
      <c r="A50" s="1" t="s">
        <v>17</v>
      </c>
      <c r="B50" s="12" t="n">
        <v>42152</v>
      </c>
      <c r="C50" s="1" t="s">
        <v>826</v>
      </c>
      <c r="D50" s="1" t="s">
        <v>19</v>
      </c>
      <c r="E50" s="1" t="s">
        <v>19</v>
      </c>
      <c r="F50" s="1" t="s">
        <v>20</v>
      </c>
      <c r="G50" s="1" t="n">
        <v>3</v>
      </c>
      <c r="H50" s="1" t="n">
        <v>3</v>
      </c>
      <c r="I50" s="1" t="s">
        <v>827</v>
      </c>
      <c r="J50" s="55" t="n">
        <v>0</v>
      </c>
      <c r="K50" s="55" t="n">
        <v>0</v>
      </c>
      <c r="L50" s="55" t="n">
        <v>1</v>
      </c>
      <c r="M50" s="55" t="n">
        <v>7</v>
      </c>
      <c r="N50" s="55" t="n">
        <v>4</v>
      </c>
      <c r="O50" s="18"/>
    </row>
    <row r="51" customFormat="false" ht="13.8" hidden="false" customHeight="false" outlineLevel="0" collapsed="false">
      <c r="A51" s="1" t="s">
        <v>17</v>
      </c>
      <c r="B51" s="12" t="n">
        <v>42152</v>
      </c>
      <c r="C51" s="1" t="s">
        <v>826</v>
      </c>
      <c r="D51" s="1" t="s">
        <v>19</v>
      </c>
      <c r="E51" s="1" t="s">
        <v>19</v>
      </c>
      <c r="F51" s="1" t="s">
        <v>20</v>
      </c>
      <c r="G51" s="1" t="n">
        <v>3</v>
      </c>
      <c r="H51" s="1" t="n">
        <v>3</v>
      </c>
      <c r="I51" s="1" t="s">
        <v>828</v>
      </c>
      <c r="J51" s="55" t="n">
        <v>0</v>
      </c>
      <c r="K51" s="55" t="n">
        <v>0</v>
      </c>
      <c r="L51" s="55" t="n">
        <v>0</v>
      </c>
      <c r="M51" s="55" t="n">
        <v>8</v>
      </c>
      <c r="N51" s="55" t="n">
        <v>7</v>
      </c>
      <c r="O51" s="18"/>
    </row>
    <row r="52" customFormat="false" ht="13.8" hidden="false" customHeight="false" outlineLevel="0" collapsed="false">
      <c r="A52" s="1" t="s">
        <v>17</v>
      </c>
      <c r="B52" s="12" t="n">
        <v>42152</v>
      </c>
      <c r="C52" s="1" t="s">
        <v>826</v>
      </c>
      <c r="D52" s="1" t="s">
        <v>19</v>
      </c>
      <c r="E52" s="1" t="s">
        <v>19</v>
      </c>
      <c r="F52" s="1" t="s">
        <v>20</v>
      </c>
      <c r="G52" s="1" t="n">
        <v>3</v>
      </c>
      <c r="H52" s="1" t="n">
        <v>3</v>
      </c>
      <c r="I52" s="1" t="s">
        <v>829</v>
      </c>
      <c r="J52" s="55" t="n">
        <v>8.5</v>
      </c>
      <c r="K52" s="55" t="n">
        <v>21.1</v>
      </c>
      <c r="L52" s="55" t="n">
        <v>9</v>
      </c>
      <c r="M52" s="55" t="n">
        <v>6</v>
      </c>
      <c r="N52" s="55" t="n">
        <v>4</v>
      </c>
      <c r="O52" s="3" t="s">
        <v>832</v>
      </c>
    </row>
    <row r="53" s="1" customFormat="true" ht="13.8" hidden="false" customHeight="false" outlineLevel="0" collapsed="false">
      <c r="A53" s="1" t="s">
        <v>17</v>
      </c>
      <c r="B53" s="12" t="n">
        <v>42152</v>
      </c>
      <c r="C53" s="1" t="s">
        <v>826</v>
      </c>
      <c r="D53" s="1" t="s">
        <v>19</v>
      </c>
      <c r="E53" s="1" t="s">
        <v>19</v>
      </c>
      <c r="F53" s="1" t="s">
        <v>20</v>
      </c>
      <c r="G53" s="1" t="n">
        <v>3</v>
      </c>
      <c r="H53" s="1" t="n">
        <v>3</v>
      </c>
      <c r="I53" s="1" t="s">
        <v>830</v>
      </c>
      <c r="J53" s="55" t="n">
        <v>0</v>
      </c>
      <c r="K53" s="55" t="n">
        <v>0</v>
      </c>
      <c r="L53" s="55" t="n">
        <v>1</v>
      </c>
      <c r="M53" s="55" t="n">
        <v>6</v>
      </c>
      <c r="N53" s="55" t="n">
        <v>7</v>
      </c>
    </row>
    <row r="54" s="1" customFormat="true" ht="13.8" hidden="false" customHeight="false" outlineLevel="0" collapsed="false">
      <c r="A54" s="1" t="s">
        <v>17</v>
      </c>
      <c r="B54" s="12" t="n">
        <v>42152</v>
      </c>
      <c r="C54" s="1" t="s">
        <v>826</v>
      </c>
      <c r="D54" s="1" t="s">
        <v>19</v>
      </c>
      <c r="E54" s="1" t="s">
        <v>19</v>
      </c>
      <c r="F54" s="1" t="s">
        <v>20</v>
      </c>
      <c r="G54" s="1" t="n">
        <v>3</v>
      </c>
      <c r="H54" s="1" t="n">
        <v>4</v>
      </c>
      <c r="I54" s="1" t="s">
        <v>827</v>
      </c>
      <c r="J54" s="55" t="n">
        <v>0</v>
      </c>
      <c r="K54" s="55" t="n">
        <v>0</v>
      </c>
      <c r="L54" s="55" t="n">
        <v>0</v>
      </c>
      <c r="M54" s="55" t="n">
        <v>4</v>
      </c>
      <c r="N54" s="55" t="n">
        <v>5</v>
      </c>
    </row>
    <row r="55" s="1" customFormat="true" ht="13.8" hidden="false" customHeight="false" outlineLevel="0" collapsed="false">
      <c r="A55" s="1" t="s">
        <v>17</v>
      </c>
      <c r="B55" s="12" t="n">
        <v>42152</v>
      </c>
      <c r="C55" s="1" t="s">
        <v>826</v>
      </c>
      <c r="D55" s="1" t="s">
        <v>19</v>
      </c>
      <c r="E55" s="1" t="s">
        <v>19</v>
      </c>
      <c r="F55" s="1" t="s">
        <v>20</v>
      </c>
      <c r="G55" s="1" t="n">
        <v>3</v>
      </c>
      <c r="H55" s="1" t="n">
        <v>4</v>
      </c>
      <c r="I55" s="1" t="s">
        <v>828</v>
      </c>
      <c r="J55" s="55" t="n">
        <v>0</v>
      </c>
      <c r="K55" s="55" t="n">
        <v>0</v>
      </c>
      <c r="L55" s="55" t="n">
        <v>0</v>
      </c>
      <c r="M55" s="55" t="n">
        <v>7</v>
      </c>
      <c r="N55" s="55" t="n">
        <v>4</v>
      </c>
    </row>
    <row r="56" s="1" customFormat="true" ht="13.8" hidden="false" customHeight="false" outlineLevel="0" collapsed="false">
      <c r="A56" s="1" t="s">
        <v>17</v>
      </c>
      <c r="B56" s="12" t="n">
        <v>42152</v>
      </c>
      <c r="C56" s="1" t="s">
        <v>826</v>
      </c>
      <c r="D56" s="1" t="s">
        <v>19</v>
      </c>
      <c r="E56" s="1" t="s">
        <v>19</v>
      </c>
      <c r="F56" s="1" t="s">
        <v>20</v>
      </c>
      <c r="G56" s="1" t="n">
        <v>3</v>
      </c>
      <c r="H56" s="1" t="n">
        <v>4</v>
      </c>
      <c r="I56" s="1" t="s">
        <v>829</v>
      </c>
      <c r="J56" s="55" t="n">
        <v>0</v>
      </c>
      <c r="K56" s="55" t="n">
        <v>0</v>
      </c>
      <c r="L56" s="55" t="n">
        <v>0</v>
      </c>
      <c r="M56" s="55" t="n">
        <v>5</v>
      </c>
      <c r="N56" s="55" t="n">
        <v>2</v>
      </c>
    </row>
    <row r="57" s="1" customFormat="true" ht="13.8" hidden="false" customHeight="false" outlineLevel="0" collapsed="false">
      <c r="A57" s="1" t="s">
        <v>17</v>
      </c>
      <c r="B57" s="12" t="n">
        <v>42152</v>
      </c>
      <c r="C57" s="1" t="s">
        <v>826</v>
      </c>
      <c r="D57" s="1" t="s">
        <v>19</v>
      </c>
      <c r="E57" s="1" t="s">
        <v>19</v>
      </c>
      <c r="F57" s="1" t="s">
        <v>20</v>
      </c>
      <c r="G57" s="1" t="n">
        <v>3</v>
      </c>
      <c r="H57" s="1" t="n">
        <v>4</v>
      </c>
      <c r="I57" s="1" t="s">
        <v>830</v>
      </c>
      <c r="J57" s="55" t="n">
        <v>0</v>
      </c>
      <c r="K57" s="55" t="n">
        <v>0</v>
      </c>
      <c r="L57" s="55" t="n">
        <v>11</v>
      </c>
      <c r="M57" s="55" t="n">
        <v>14</v>
      </c>
      <c r="N57" s="55" t="n">
        <v>1</v>
      </c>
    </row>
    <row r="58" s="1" customFormat="true" ht="13.8" hidden="false" customHeight="false" outlineLevel="0" collapsed="false">
      <c r="A58" s="1" t="s">
        <v>17</v>
      </c>
      <c r="B58" s="12" t="n">
        <v>42152</v>
      </c>
      <c r="C58" s="1" t="s">
        <v>826</v>
      </c>
      <c r="D58" s="1" t="s">
        <v>19</v>
      </c>
      <c r="E58" s="1" t="s">
        <v>19</v>
      </c>
      <c r="F58" s="1" t="s">
        <v>20</v>
      </c>
      <c r="G58" s="1" t="n">
        <v>3</v>
      </c>
      <c r="H58" s="1" t="n">
        <v>5</v>
      </c>
      <c r="I58" s="1" t="s">
        <v>827</v>
      </c>
      <c r="J58" s="55" t="n">
        <v>0</v>
      </c>
      <c r="K58" s="55" t="n">
        <v>0</v>
      </c>
      <c r="L58" s="55" t="n">
        <v>1</v>
      </c>
      <c r="M58" s="55" t="n">
        <v>11</v>
      </c>
      <c r="N58" s="55" t="n">
        <v>3</v>
      </c>
    </row>
    <row r="59" s="1" customFormat="true" ht="13.8" hidden="false" customHeight="false" outlineLevel="0" collapsed="false">
      <c r="A59" s="1" t="s">
        <v>17</v>
      </c>
      <c r="B59" s="12" t="n">
        <v>42152</v>
      </c>
      <c r="C59" s="1" t="s">
        <v>826</v>
      </c>
      <c r="D59" s="1" t="s">
        <v>19</v>
      </c>
      <c r="E59" s="1" t="s">
        <v>19</v>
      </c>
      <c r="F59" s="1" t="s">
        <v>20</v>
      </c>
      <c r="G59" s="1" t="n">
        <v>3</v>
      </c>
      <c r="H59" s="1" t="n">
        <v>5</v>
      </c>
      <c r="I59" s="1" t="s">
        <v>828</v>
      </c>
      <c r="J59" s="55" t="n">
        <v>0</v>
      </c>
      <c r="K59" s="55" t="n">
        <v>0</v>
      </c>
      <c r="L59" s="55" t="n">
        <v>0</v>
      </c>
      <c r="M59" s="55" t="n">
        <v>7</v>
      </c>
      <c r="N59" s="55" t="n">
        <v>9</v>
      </c>
    </row>
    <row r="60" s="1" customFormat="true" ht="13.8" hidden="false" customHeight="false" outlineLevel="0" collapsed="false">
      <c r="A60" s="1" t="s">
        <v>17</v>
      </c>
      <c r="B60" s="12" t="n">
        <v>42152</v>
      </c>
      <c r="C60" s="1" t="s">
        <v>826</v>
      </c>
      <c r="D60" s="1" t="s">
        <v>19</v>
      </c>
      <c r="E60" s="1" t="s">
        <v>19</v>
      </c>
      <c r="F60" s="1" t="s">
        <v>20</v>
      </c>
      <c r="G60" s="1" t="n">
        <v>3</v>
      </c>
      <c r="H60" s="1" t="n">
        <v>5</v>
      </c>
      <c r="I60" s="1" t="s">
        <v>829</v>
      </c>
      <c r="J60" s="55" t="n">
        <v>0</v>
      </c>
      <c r="K60" s="55" t="n">
        <v>0</v>
      </c>
      <c r="L60" s="55" t="n">
        <v>1</v>
      </c>
      <c r="M60" s="55" t="n">
        <v>6</v>
      </c>
      <c r="N60" s="55" t="n">
        <v>3</v>
      </c>
    </row>
    <row r="61" s="1" customFormat="true" ht="13.8" hidden="false" customHeight="false" outlineLevel="0" collapsed="false">
      <c r="A61" s="1" t="s">
        <v>17</v>
      </c>
      <c r="B61" s="12" t="n">
        <v>42152</v>
      </c>
      <c r="C61" s="1" t="s">
        <v>826</v>
      </c>
      <c r="D61" s="1" t="s">
        <v>19</v>
      </c>
      <c r="E61" s="1" t="s">
        <v>19</v>
      </c>
      <c r="F61" s="1" t="s">
        <v>20</v>
      </c>
      <c r="G61" s="1" t="n">
        <v>3</v>
      </c>
      <c r="H61" s="1" t="n">
        <v>5</v>
      </c>
      <c r="I61" s="1" t="s">
        <v>830</v>
      </c>
      <c r="J61" s="55" t="n">
        <v>0</v>
      </c>
      <c r="K61" s="55" t="n">
        <v>0</v>
      </c>
      <c r="L61" s="55" t="n">
        <v>2</v>
      </c>
      <c r="M61" s="55" t="n">
        <v>18</v>
      </c>
      <c r="N61" s="55" t="n">
        <v>4</v>
      </c>
    </row>
    <row r="62" s="1" customFormat="true" ht="13.8" hidden="false" customHeight="false" outlineLevel="0" collapsed="false">
      <c r="A62" s="1" t="s">
        <v>17</v>
      </c>
      <c r="B62" s="12" t="n">
        <v>42154</v>
      </c>
      <c r="C62" s="1" t="s">
        <v>826</v>
      </c>
      <c r="D62" s="1" t="s">
        <v>19</v>
      </c>
      <c r="E62" s="1" t="s">
        <v>19</v>
      </c>
      <c r="F62" s="1" t="s">
        <v>20</v>
      </c>
      <c r="G62" s="1" t="n">
        <v>4</v>
      </c>
      <c r="H62" s="1" t="n">
        <v>1</v>
      </c>
      <c r="I62" s="1" t="s">
        <v>827</v>
      </c>
      <c r="J62" s="55" t="n">
        <v>0</v>
      </c>
      <c r="K62" s="55" t="n">
        <v>0</v>
      </c>
      <c r="L62" s="55" t="n">
        <v>1</v>
      </c>
      <c r="M62" s="55" t="n">
        <v>11</v>
      </c>
      <c r="N62" s="55" t="n">
        <v>1</v>
      </c>
    </row>
    <row r="63" s="1" customFormat="true" ht="13.8" hidden="false" customHeight="false" outlineLevel="0" collapsed="false">
      <c r="A63" s="1" t="s">
        <v>17</v>
      </c>
      <c r="B63" s="12" t="n">
        <v>42154</v>
      </c>
      <c r="C63" s="1" t="s">
        <v>826</v>
      </c>
      <c r="D63" s="1" t="s">
        <v>19</v>
      </c>
      <c r="E63" s="1" t="s">
        <v>19</v>
      </c>
      <c r="F63" s="1" t="s">
        <v>20</v>
      </c>
      <c r="G63" s="1" t="n">
        <v>4</v>
      </c>
      <c r="H63" s="1" t="n">
        <v>1</v>
      </c>
      <c r="I63" s="1" t="s">
        <v>828</v>
      </c>
      <c r="J63" s="55" t="n">
        <v>0</v>
      </c>
      <c r="K63" s="55" t="n">
        <v>0</v>
      </c>
      <c r="L63" s="55" t="n">
        <v>0</v>
      </c>
      <c r="M63" s="55" t="n">
        <v>5</v>
      </c>
      <c r="N63" s="55" t="n">
        <v>0</v>
      </c>
    </row>
    <row r="64" s="1" customFormat="true" ht="13.8" hidden="false" customHeight="false" outlineLevel="0" collapsed="false">
      <c r="A64" s="1" t="s">
        <v>17</v>
      </c>
      <c r="B64" s="12" t="n">
        <v>42154</v>
      </c>
      <c r="C64" s="1" t="s">
        <v>826</v>
      </c>
      <c r="D64" s="1" t="s">
        <v>19</v>
      </c>
      <c r="E64" s="1" t="s">
        <v>19</v>
      </c>
      <c r="F64" s="1" t="s">
        <v>20</v>
      </c>
      <c r="G64" s="1" t="n">
        <v>4</v>
      </c>
      <c r="H64" s="1" t="n">
        <v>1</v>
      </c>
      <c r="I64" s="1" t="s">
        <v>829</v>
      </c>
      <c r="J64" s="55" t="n">
        <v>0</v>
      </c>
      <c r="K64" s="55" t="n">
        <v>0</v>
      </c>
      <c r="L64" s="55" t="n">
        <v>0</v>
      </c>
      <c r="M64" s="55" t="n">
        <v>3</v>
      </c>
      <c r="N64" s="55" t="n">
        <v>2</v>
      </c>
    </row>
    <row r="65" s="1" customFormat="true" ht="13.8" hidden="false" customHeight="false" outlineLevel="0" collapsed="false">
      <c r="A65" s="1" t="s">
        <v>17</v>
      </c>
      <c r="B65" s="12" t="n">
        <v>42154</v>
      </c>
      <c r="C65" s="1" t="s">
        <v>826</v>
      </c>
      <c r="D65" s="1" t="s">
        <v>19</v>
      </c>
      <c r="E65" s="1" t="s">
        <v>19</v>
      </c>
      <c r="F65" s="1" t="s">
        <v>20</v>
      </c>
      <c r="G65" s="1" t="n">
        <v>4</v>
      </c>
      <c r="H65" s="1" t="n">
        <v>1</v>
      </c>
      <c r="I65" s="1" t="s">
        <v>830</v>
      </c>
      <c r="J65" s="55" t="n">
        <v>0</v>
      </c>
      <c r="K65" s="55" t="n">
        <v>0</v>
      </c>
      <c r="L65" s="55" t="n">
        <v>2</v>
      </c>
      <c r="M65" s="55" t="n">
        <v>1</v>
      </c>
      <c r="N65" s="55" t="n">
        <v>6</v>
      </c>
    </row>
    <row r="66" s="1" customFormat="true" ht="13.8" hidden="false" customHeight="false" outlineLevel="0" collapsed="false">
      <c r="A66" s="1" t="s">
        <v>17</v>
      </c>
      <c r="B66" s="12" t="n">
        <v>42154</v>
      </c>
      <c r="C66" s="1" t="s">
        <v>826</v>
      </c>
      <c r="D66" s="1" t="s">
        <v>19</v>
      </c>
      <c r="E66" s="1" t="s">
        <v>19</v>
      </c>
      <c r="F66" s="1" t="s">
        <v>20</v>
      </c>
      <c r="G66" s="1" t="n">
        <v>4</v>
      </c>
      <c r="H66" s="1" t="n">
        <v>2</v>
      </c>
      <c r="I66" s="1" t="s">
        <v>827</v>
      </c>
      <c r="J66" s="55" t="n">
        <v>0</v>
      </c>
      <c r="K66" s="55" t="n">
        <v>0</v>
      </c>
      <c r="L66" s="55" t="n">
        <v>0</v>
      </c>
      <c r="M66" s="55" t="n">
        <v>4</v>
      </c>
      <c r="N66" s="55" t="n">
        <v>3</v>
      </c>
    </row>
    <row r="67" s="1" customFormat="true" ht="13.8" hidden="false" customHeight="false" outlineLevel="0" collapsed="false">
      <c r="A67" s="1" t="s">
        <v>17</v>
      </c>
      <c r="B67" s="12" t="n">
        <v>42154</v>
      </c>
      <c r="C67" s="1" t="s">
        <v>826</v>
      </c>
      <c r="D67" s="1" t="s">
        <v>19</v>
      </c>
      <c r="E67" s="1" t="s">
        <v>19</v>
      </c>
      <c r="F67" s="1" t="s">
        <v>20</v>
      </c>
      <c r="G67" s="1" t="n">
        <v>4</v>
      </c>
      <c r="H67" s="1" t="n">
        <v>2</v>
      </c>
      <c r="I67" s="1" t="s">
        <v>828</v>
      </c>
      <c r="J67" s="55" t="n">
        <v>0</v>
      </c>
      <c r="K67" s="55" t="n">
        <v>0</v>
      </c>
      <c r="L67" s="55" t="n">
        <v>0</v>
      </c>
      <c r="M67" s="55" t="n">
        <v>0</v>
      </c>
      <c r="N67" s="55" t="n">
        <v>4</v>
      </c>
    </row>
    <row r="68" s="1" customFormat="true" ht="13.8" hidden="false" customHeight="false" outlineLevel="0" collapsed="false">
      <c r="A68" s="1" t="s">
        <v>17</v>
      </c>
      <c r="B68" s="12" t="n">
        <v>42154</v>
      </c>
      <c r="C68" s="1" t="s">
        <v>826</v>
      </c>
      <c r="D68" s="1" t="s">
        <v>19</v>
      </c>
      <c r="E68" s="1" t="s">
        <v>19</v>
      </c>
      <c r="F68" s="1" t="s">
        <v>20</v>
      </c>
      <c r="G68" s="1" t="n">
        <v>4</v>
      </c>
      <c r="H68" s="1" t="n">
        <v>2</v>
      </c>
      <c r="I68" s="1" t="s">
        <v>829</v>
      </c>
      <c r="J68" s="55" t="n">
        <v>0</v>
      </c>
      <c r="K68" s="55" t="n">
        <v>0</v>
      </c>
      <c r="L68" s="55" t="n">
        <v>0</v>
      </c>
      <c r="M68" s="55" t="n">
        <v>2</v>
      </c>
      <c r="N68" s="55" t="n">
        <v>2</v>
      </c>
    </row>
    <row r="69" s="1" customFormat="true" ht="13.8" hidden="false" customHeight="false" outlineLevel="0" collapsed="false">
      <c r="A69" s="1" t="s">
        <v>17</v>
      </c>
      <c r="B69" s="12" t="n">
        <v>42154</v>
      </c>
      <c r="C69" s="1" t="s">
        <v>826</v>
      </c>
      <c r="D69" s="1" t="s">
        <v>19</v>
      </c>
      <c r="E69" s="1" t="s">
        <v>19</v>
      </c>
      <c r="F69" s="1" t="s">
        <v>20</v>
      </c>
      <c r="G69" s="1" t="n">
        <v>4</v>
      </c>
      <c r="H69" s="1" t="n">
        <v>2</v>
      </c>
      <c r="I69" s="1" t="s">
        <v>830</v>
      </c>
      <c r="J69" s="55" t="n">
        <v>0</v>
      </c>
      <c r="K69" s="55" t="n">
        <v>0</v>
      </c>
      <c r="L69" s="55" t="n">
        <v>0</v>
      </c>
      <c r="M69" s="55" t="n">
        <v>13</v>
      </c>
      <c r="N69" s="55" t="n">
        <v>1</v>
      </c>
    </row>
    <row r="70" s="1" customFormat="true" ht="13.8" hidden="false" customHeight="false" outlineLevel="0" collapsed="false">
      <c r="A70" s="1" t="s">
        <v>17</v>
      </c>
      <c r="B70" s="12" t="n">
        <v>42154</v>
      </c>
      <c r="C70" s="1" t="s">
        <v>826</v>
      </c>
      <c r="D70" s="1" t="s">
        <v>19</v>
      </c>
      <c r="E70" s="1" t="s">
        <v>19</v>
      </c>
      <c r="F70" s="1" t="s">
        <v>20</v>
      </c>
      <c r="G70" s="1" t="n">
        <v>4</v>
      </c>
      <c r="H70" s="1" t="n">
        <v>3</v>
      </c>
      <c r="I70" s="1" t="s">
        <v>827</v>
      </c>
      <c r="J70" s="55" t="n">
        <v>0</v>
      </c>
      <c r="K70" s="55" t="n">
        <v>0</v>
      </c>
      <c r="L70" s="55" t="n">
        <v>0</v>
      </c>
      <c r="M70" s="55" t="n">
        <v>5</v>
      </c>
      <c r="N70" s="55" t="n">
        <v>5</v>
      </c>
    </row>
    <row r="71" s="1" customFormat="true" ht="13.8" hidden="false" customHeight="false" outlineLevel="0" collapsed="false">
      <c r="A71" s="1" t="s">
        <v>17</v>
      </c>
      <c r="B71" s="12" t="n">
        <v>42154</v>
      </c>
      <c r="C71" s="1" t="s">
        <v>826</v>
      </c>
      <c r="D71" s="1" t="s">
        <v>19</v>
      </c>
      <c r="E71" s="1" t="s">
        <v>19</v>
      </c>
      <c r="F71" s="1" t="s">
        <v>20</v>
      </c>
      <c r="G71" s="1" t="n">
        <v>4</v>
      </c>
      <c r="H71" s="1" t="n">
        <v>3</v>
      </c>
      <c r="I71" s="1" t="s">
        <v>828</v>
      </c>
      <c r="J71" s="55" t="n">
        <v>0</v>
      </c>
      <c r="K71" s="55" t="n">
        <v>0</v>
      </c>
      <c r="L71" s="55" t="n">
        <v>1</v>
      </c>
      <c r="M71" s="55" t="n">
        <v>4</v>
      </c>
      <c r="N71" s="55" t="n">
        <v>2</v>
      </c>
    </row>
    <row r="72" s="1" customFormat="true" ht="13.8" hidden="false" customHeight="false" outlineLevel="0" collapsed="false">
      <c r="A72" s="1" t="s">
        <v>17</v>
      </c>
      <c r="B72" s="12" t="n">
        <v>42154</v>
      </c>
      <c r="C72" s="1" t="s">
        <v>826</v>
      </c>
      <c r="D72" s="1" t="s">
        <v>19</v>
      </c>
      <c r="E72" s="1" t="s">
        <v>19</v>
      </c>
      <c r="F72" s="1" t="s">
        <v>20</v>
      </c>
      <c r="G72" s="1" t="n">
        <v>4</v>
      </c>
      <c r="H72" s="1" t="n">
        <v>3</v>
      </c>
      <c r="I72" s="1" t="s">
        <v>829</v>
      </c>
      <c r="J72" s="55" t="n">
        <v>0</v>
      </c>
      <c r="K72" s="55" t="n">
        <v>0</v>
      </c>
      <c r="L72" s="55" t="n">
        <v>0</v>
      </c>
      <c r="M72" s="55" t="n">
        <v>6</v>
      </c>
      <c r="N72" s="55" t="n">
        <v>14</v>
      </c>
    </row>
    <row r="73" s="1" customFormat="true" ht="13.8" hidden="false" customHeight="false" outlineLevel="0" collapsed="false">
      <c r="A73" s="1" t="s">
        <v>17</v>
      </c>
      <c r="B73" s="12" t="n">
        <v>42154</v>
      </c>
      <c r="C73" s="1" t="s">
        <v>826</v>
      </c>
      <c r="D73" s="1" t="s">
        <v>19</v>
      </c>
      <c r="E73" s="1" t="s">
        <v>19</v>
      </c>
      <c r="F73" s="1" t="s">
        <v>20</v>
      </c>
      <c r="G73" s="1" t="n">
        <v>4</v>
      </c>
      <c r="H73" s="1" t="n">
        <v>3</v>
      </c>
      <c r="I73" s="1" t="s">
        <v>830</v>
      </c>
      <c r="J73" s="55" t="n">
        <v>0</v>
      </c>
      <c r="K73" s="55" t="n">
        <v>0</v>
      </c>
      <c r="L73" s="55" t="n">
        <v>1</v>
      </c>
      <c r="M73" s="55" t="n">
        <v>10</v>
      </c>
      <c r="N73" s="55" t="n">
        <v>1</v>
      </c>
    </row>
    <row r="74" s="1" customFormat="true" ht="13.8" hidden="false" customHeight="false" outlineLevel="0" collapsed="false">
      <c r="A74" s="1" t="s">
        <v>17</v>
      </c>
      <c r="B74" s="12" t="n">
        <v>42154</v>
      </c>
      <c r="C74" s="1" t="s">
        <v>826</v>
      </c>
      <c r="D74" s="1" t="s">
        <v>19</v>
      </c>
      <c r="E74" s="1" t="s">
        <v>19</v>
      </c>
      <c r="F74" s="1" t="s">
        <v>20</v>
      </c>
      <c r="G74" s="1" t="n">
        <v>4</v>
      </c>
      <c r="H74" s="1" t="n">
        <v>4</v>
      </c>
      <c r="I74" s="1" t="s">
        <v>827</v>
      </c>
      <c r="J74" s="55" t="n">
        <v>0</v>
      </c>
      <c r="K74" s="55" t="n">
        <v>0</v>
      </c>
      <c r="L74" s="55" t="n">
        <v>1</v>
      </c>
      <c r="M74" s="55" t="n">
        <v>19</v>
      </c>
      <c r="N74" s="55" t="n">
        <v>11</v>
      </c>
    </row>
    <row r="75" s="1" customFormat="true" ht="13.8" hidden="false" customHeight="false" outlineLevel="0" collapsed="false">
      <c r="A75" s="1" t="s">
        <v>17</v>
      </c>
      <c r="B75" s="12" t="n">
        <v>42154</v>
      </c>
      <c r="C75" s="1" t="s">
        <v>826</v>
      </c>
      <c r="D75" s="1" t="s">
        <v>19</v>
      </c>
      <c r="E75" s="1" t="s">
        <v>19</v>
      </c>
      <c r="F75" s="1" t="s">
        <v>20</v>
      </c>
      <c r="G75" s="1" t="n">
        <v>4</v>
      </c>
      <c r="H75" s="1" t="n">
        <v>4</v>
      </c>
      <c r="I75" s="1" t="s">
        <v>828</v>
      </c>
      <c r="J75" s="55" t="n">
        <v>0</v>
      </c>
      <c r="K75" s="55" t="n">
        <v>0</v>
      </c>
      <c r="L75" s="55" t="n">
        <v>1</v>
      </c>
      <c r="M75" s="55" t="n">
        <v>2</v>
      </c>
      <c r="N75" s="55" t="n">
        <v>5</v>
      </c>
    </row>
    <row r="76" s="1" customFormat="true" ht="13.8" hidden="false" customHeight="false" outlineLevel="0" collapsed="false">
      <c r="A76" s="1" t="s">
        <v>17</v>
      </c>
      <c r="B76" s="12" t="n">
        <v>42154</v>
      </c>
      <c r="C76" s="1" t="s">
        <v>826</v>
      </c>
      <c r="D76" s="1" t="s">
        <v>19</v>
      </c>
      <c r="E76" s="1" t="s">
        <v>19</v>
      </c>
      <c r="F76" s="1" t="s">
        <v>20</v>
      </c>
      <c r="G76" s="1" t="n">
        <v>4</v>
      </c>
      <c r="H76" s="1" t="n">
        <v>4</v>
      </c>
      <c r="I76" s="1" t="s">
        <v>829</v>
      </c>
      <c r="J76" s="55" t="n">
        <v>0</v>
      </c>
      <c r="K76" s="55" t="n">
        <v>0</v>
      </c>
      <c r="L76" s="55" t="n">
        <v>2</v>
      </c>
      <c r="M76" s="55" t="n">
        <v>6</v>
      </c>
      <c r="N76" s="55" t="n">
        <v>23</v>
      </c>
    </row>
    <row r="77" s="1" customFormat="true" ht="13.8" hidden="false" customHeight="false" outlineLevel="0" collapsed="false">
      <c r="A77" s="1" t="s">
        <v>17</v>
      </c>
      <c r="B77" s="12" t="n">
        <v>42154</v>
      </c>
      <c r="C77" s="1" t="s">
        <v>826</v>
      </c>
      <c r="D77" s="1" t="s">
        <v>19</v>
      </c>
      <c r="E77" s="1" t="s">
        <v>19</v>
      </c>
      <c r="F77" s="1" t="s">
        <v>20</v>
      </c>
      <c r="G77" s="1" t="n">
        <v>4</v>
      </c>
      <c r="H77" s="1" t="n">
        <v>4</v>
      </c>
      <c r="I77" s="1" t="s">
        <v>830</v>
      </c>
      <c r="J77" s="55" t="n">
        <v>0</v>
      </c>
      <c r="K77" s="55" t="n">
        <v>0</v>
      </c>
      <c r="L77" s="55" t="n">
        <v>0</v>
      </c>
      <c r="M77" s="55" t="n">
        <v>17</v>
      </c>
      <c r="N77" s="55" t="n">
        <v>5</v>
      </c>
    </row>
    <row r="78" s="1" customFormat="true" ht="13.8" hidden="false" customHeight="false" outlineLevel="0" collapsed="false">
      <c r="A78" s="1" t="s">
        <v>17</v>
      </c>
      <c r="B78" s="12" t="n">
        <v>42154</v>
      </c>
      <c r="C78" s="1" t="s">
        <v>826</v>
      </c>
      <c r="D78" s="1" t="s">
        <v>19</v>
      </c>
      <c r="E78" s="1" t="s">
        <v>19</v>
      </c>
      <c r="F78" s="1" t="s">
        <v>20</v>
      </c>
      <c r="G78" s="1" t="n">
        <v>4</v>
      </c>
      <c r="H78" s="1" t="n">
        <v>5</v>
      </c>
      <c r="I78" s="1" t="s">
        <v>827</v>
      </c>
      <c r="J78" s="55" t="n">
        <v>0</v>
      </c>
      <c r="K78" s="55" t="n">
        <v>0</v>
      </c>
      <c r="L78" s="55" t="n">
        <v>0</v>
      </c>
      <c r="M78" s="55" t="n">
        <v>5</v>
      </c>
      <c r="N78" s="55" t="n">
        <v>1</v>
      </c>
    </row>
    <row r="79" s="1" customFormat="true" ht="13.8" hidden="false" customHeight="false" outlineLevel="0" collapsed="false">
      <c r="A79" s="1" t="s">
        <v>17</v>
      </c>
      <c r="B79" s="12" t="n">
        <v>42154</v>
      </c>
      <c r="C79" s="1" t="s">
        <v>826</v>
      </c>
      <c r="D79" s="1" t="s">
        <v>19</v>
      </c>
      <c r="E79" s="1" t="s">
        <v>19</v>
      </c>
      <c r="F79" s="1" t="s">
        <v>20</v>
      </c>
      <c r="G79" s="1" t="n">
        <v>4</v>
      </c>
      <c r="H79" s="1" t="n">
        <v>5</v>
      </c>
      <c r="I79" s="1" t="s">
        <v>828</v>
      </c>
      <c r="J79" s="55" t="n">
        <v>0</v>
      </c>
      <c r="K79" s="55" t="n">
        <v>0</v>
      </c>
      <c r="L79" s="55" t="n">
        <v>0</v>
      </c>
      <c r="M79" s="55" t="n">
        <v>2</v>
      </c>
      <c r="N79" s="55" t="n">
        <v>11</v>
      </c>
    </row>
    <row r="80" s="1" customFormat="true" ht="13.8" hidden="false" customHeight="false" outlineLevel="0" collapsed="false">
      <c r="A80" s="1" t="s">
        <v>17</v>
      </c>
      <c r="B80" s="12" t="n">
        <v>42154</v>
      </c>
      <c r="C80" s="1" t="s">
        <v>826</v>
      </c>
      <c r="D80" s="1" t="s">
        <v>19</v>
      </c>
      <c r="E80" s="1" t="s">
        <v>19</v>
      </c>
      <c r="F80" s="1" t="s">
        <v>20</v>
      </c>
      <c r="G80" s="1" t="n">
        <v>4</v>
      </c>
      <c r="H80" s="1" t="n">
        <v>5</v>
      </c>
      <c r="I80" s="1" t="s">
        <v>829</v>
      </c>
      <c r="J80" s="55" t="n">
        <v>0</v>
      </c>
      <c r="K80" s="55" t="n">
        <v>0</v>
      </c>
      <c r="L80" s="55" t="n">
        <v>0</v>
      </c>
      <c r="M80" s="55" t="n">
        <v>11</v>
      </c>
      <c r="N80" s="55" t="n">
        <v>13</v>
      </c>
    </row>
    <row r="81" s="1" customFormat="true" ht="13.8" hidden="false" customHeight="false" outlineLevel="0" collapsed="false">
      <c r="A81" s="1" t="s">
        <v>17</v>
      </c>
      <c r="B81" s="12" t="n">
        <v>42154</v>
      </c>
      <c r="C81" s="1" t="s">
        <v>826</v>
      </c>
      <c r="D81" s="1" t="s">
        <v>19</v>
      </c>
      <c r="E81" s="1" t="s">
        <v>19</v>
      </c>
      <c r="F81" s="1" t="s">
        <v>20</v>
      </c>
      <c r="G81" s="1" t="n">
        <v>4</v>
      </c>
      <c r="H81" s="1" t="n">
        <v>5</v>
      </c>
      <c r="I81" s="1" t="s">
        <v>830</v>
      </c>
      <c r="J81" s="55" t="n">
        <v>0</v>
      </c>
      <c r="K81" s="55" t="n">
        <v>0</v>
      </c>
      <c r="L81" s="55" t="n">
        <v>0</v>
      </c>
      <c r="M81" s="55" t="n">
        <v>3</v>
      </c>
      <c r="N81" s="55" t="n">
        <v>3</v>
      </c>
    </row>
    <row r="82" s="1" customFormat="true" ht="13.8" hidden="false" customHeight="false" outlineLevel="0" collapsed="false">
      <c r="A82" s="1" t="s">
        <v>17</v>
      </c>
      <c r="B82" s="12" t="n">
        <v>42155</v>
      </c>
      <c r="C82" s="1" t="s">
        <v>826</v>
      </c>
      <c r="D82" s="1" t="s">
        <v>19</v>
      </c>
      <c r="E82" s="1" t="s">
        <v>19</v>
      </c>
      <c r="F82" s="1" t="s">
        <v>20</v>
      </c>
      <c r="G82" s="1" t="n">
        <v>5</v>
      </c>
      <c r="H82" s="1" t="n">
        <v>1</v>
      </c>
      <c r="I82" s="1" t="s">
        <v>827</v>
      </c>
      <c r="J82" s="55" t="n">
        <v>0</v>
      </c>
      <c r="K82" s="55" t="n">
        <v>0</v>
      </c>
      <c r="L82" s="55" t="n">
        <v>0</v>
      </c>
      <c r="M82" s="55" t="n">
        <v>3</v>
      </c>
      <c r="N82" s="55" t="n">
        <v>11</v>
      </c>
    </row>
    <row r="83" s="1" customFormat="true" ht="13.8" hidden="false" customHeight="false" outlineLevel="0" collapsed="false">
      <c r="A83" s="1" t="s">
        <v>17</v>
      </c>
      <c r="B83" s="12" t="n">
        <v>42155</v>
      </c>
      <c r="C83" s="1" t="s">
        <v>826</v>
      </c>
      <c r="D83" s="1" t="s">
        <v>19</v>
      </c>
      <c r="E83" s="1" t="s">
        <v>19</v>
      </c>
      <c r="F83" s="1" t="s">
        <v>20</v>
      </c>
      <c r="G83" s="1" t="n">
        <v>5</v>
      </c>
      <c r="H83" s="1" t="n">
        <v>1</v>
      </c>
      <c r="I83" s="1" t="s">
        <v>828</v>
      </c>
      <c r="J83" s="55" t="n">
        <v>0</v>
      </c>
      <c r="K83" s="55" t="n">
        <v>0</v>
      </c>
      <c r="L83" s="55" t="n">
        <v>2</v>
      </c>
      <c r="M83" s="55" t="n">
        <v>5</v>
      </c>
      <c r="N83" s="55" t="n">
        <v>6</v>
      </c>
    </row>
    <row r="84" s="1" customFormat="true" ht="13.8" hidden="false" customHeight="false" outlineLevel="0" collapsed="false">
      <c r="A84" s="1" t="s">
        <v>17</v>
      </c>
      <c r="B84" s="12" t="n">
        <v>42155</v>
      </c>
      <c r="C84" s="1" t="s">
        <v>826</v>
      </c>
      <c r="D84" s="1" t="s">
        <v>19</v>
      </c>
      <c r="E84" s="1" t="s">
        <v>19</v>
      </c>
      <c r="F84" s="1" t="s">
        <v>20</v>
      </c>
      <c r="G84" s="1" t="n">
        <v>5</v>
      </c>
      <c r="H84" s="1" t="n">
        <v>1</v>
      </c>
      <c r="I84" s="1" t="s">
        <v>829</v>
      </c>
      <c r="J84" s="55" t="n">
        <v>0</v>
      </c>
      <c r="K84" s="55" t="n">
        <v>0</v>
      </c>
      <c r="L84" s="55" t="n">
        <v>0</v>
      </c>
      <c r="M84" s="55" t="n">
        <v>5</v>
      </c>
      <c r="N84" s="55" t="n">
        <v>9</v>
      </c>
    </row>
    <row r="85" s="1" customFormat="true" ht="13.8" hidden="false" customHeight="false" outlineLevel="0" collapsed="false">
      <c r="A85" s="1" t="s">
        <v>17</v>
      </c>
      <c r="B85" s="12" t="n">
        <v>42155</v>
      </c>
      <c r="C85" s="1" t="s">
        <v>826</v>
      </c>
      <c r="D85" s="1" t="s">
        <v>19</v>
      </c>
      <c r="E85" s="1" t="s">
        <v>19</v>
      </c>
      <c r="F85" s="1" t="s">
        <v>20</v>
      </c>
      <c r="G85" s="1" t="n">
        <v>5</v>
      </c>
      <c r="H85" s="1" t="n">
        <v>1</v>
      </c>
      <c r="I85" s="1" t="s">
        <v>830</v>
      </c>
      <c r="J85" s="55" t="n">
        <v>0</v>
      </c>
      <c r="K85" s="55" t="n">
        <v>0</v>
      </c>
      <c r="L85" s="55" t="n">
        <v>1</v>
      </c>
      <c r="M85" s="55" t="n">
        <v>7</v>
      </c>
      <c r="N85" s="55" t="n">
        <v>8</v>
      </c>
    </row>
    <row r="86" s="1" customFormat="true" ht="13.8" hidden="false" customHeight="false" outlineLevel="0" collapsed="false">
      <c r="A86" s="1" t="s">
        <v>17</v>
      </c>
      <c r="B86" s="12" t="n">
        <v>42155</v>
      </c>
      <c r="C86" s="1" t="s">
        <v>826</v>
      </c>
      <c r="D86" s="1" t="s">
        <v>19</v>
      </c>
      <c r="E86" s="1" t="s">
        <v>19</v>
      </c>
      <c r="F86" s="1" t="s">
        <v>20</v>
      </c>
      <c r="G86" s="1" t="n">
        <v>5</v>
      </c>
      <c r="H86" s="1" t="n">
        <v>2</v>
      </c>
      <c r="I86" s="1" t="s">
        <v>827</v>
      </c>
      <c r="J86" s="55" t="n">
        <v>0</v>
      </c>
      <c r="K86" s="55" t="n">
        <v>0</v>
      </c>
      <c r="L86" s="55" t="n">
        <v>0</v>
      </c>
      <c r="M86" s="55" t="n">
        <v>4</v>
      </c>
      <c r="N86" s="55" t="n">
        <v>4</v>
      </c>
    </row>
    <row r="87" s="1" customFormat="true" ht="13.8" hidden="false" customHeight="false" outlineLevel="0" collapsed="false">
      <c r="A87" s="1" t="s">
        <v>17</v>
      </c>
      <c r="B87" s="12" t="n">
        <v>42155</v>
      </c>
      <c r="C87" s="1" t="s">
        <v>826</v>
      </c>
      <c r="D87" s="1" t="s">
        <v>19</v>
      </c>
      <c r="E87" s="1" t="s">
        <v>19</v>
      </c>
      <c r="F87" s="1" t="s">
        <v>20</v>
      </c>
      <c r="G87" s="1" t="n">
        <v>5</v>
      </c>
      <c r="H87" s="1" t="n">
        <v>2</v>
      </c>
      <c r="I87" s="1" t="s">
        <v>828</v>
      </c>
      <c r="J87" s="55" t="n">
        <v>0</v>
      </c>
      <c r="K87" s="55" t="n">
        <v>0</v>
      </c>
      <c r="L87" s="55" t="n">
        <v>0</v>
      </c>
      <c r="M87" s="55" t="n">
        <v>5</v>
      </c>
      <c r="N87" s="55" t="n">
        <v>6</v>
      </c>
    </row>
    <row r="88" s="1" customFormat="true" ht="13.8" hidden="false" customHeight="false" outlineLevel="0" collapsed="false">
      <c r="A88" s="1" t="s">
        <v>17</v>
      </c>
      <c r="B88" s="12" t="n">
        <v>42155</v>
      </c>
      <c r="C88" s="1" t="s">
        <v>826</v>
      </c>
      <c r="D88" s="1" t="s">
        <v>19</v>
      </c>
      <c r="E88" s="1" t="s">
        <v>19</v>
      </c>
      <c r="F88" s="1" t="s">
        <v>20</v>
      </c>
      <c r="G88" s="1" t="n">
        <v>5</v>
      </c>
      <c r="H88" s="1" t="n">
        <v>2</v>
      </c>
      <c r="I88" s="1" t="s">
        <v>829</v>
      </c>
      <c r="J88" s="55" t="n">
        <v>0</v>
      </c>
      <c r="K88" s="55" t="n">
        <v>0</v>
      </c>
      <c r="L88" s="55" t="n">
        <v>2</v>
      </c>
      <c r="M88" s="55" t="n">
        <v>2</v>
      </c>
      <c r="N88" s="55" t="n">
        <v>3</v>
      </c>
    </row>
    <row r="89" s="1" customFormat="true" ht="13.8" hidden="false" customHeight="false" outlineLevel="0" collapsed="false">
      <c r="A89" s="1" t="s">
        <v>17</v>
      </c>
      <c r="B89" s="12" t="n">
        <v>42155</v>
      </c>
      <c r="C89" s="1" t="s">
        <v>826</v>
      </c>
      <c r="D89" s="1" t="s">
        <v>19</v>
      </c>
      <c r="E89" s="1" t="s">
        <v>19</v>
      </c>
      <c r="F89" s="1" t="s">
        <v>20</v>
      </c>
      <c r="G89" s="1" t="n">
        <v>5</v>
      </c>
      <c r="H89" s="1" t="n">
        <v>2</v>
      </c>
      <c r="I89" s="1" t="s">
        <v>830</v>
      </c>
      <c r="J89" s="55" t="n">
        <v>0</v>
      </c>
      <c r="K89" s="55" t="n">
        <v>0</v>
      </c>
      <c r="L89" s="55" t="n">
        <v>1</v>
      </c>
      <c r="M89" s="55" t="n">
        <v>4</v>
      </c>
      <c r="N89" s="55" t="n">
        <v>4</v>
      </c>
    </row>
    <row r="90" s="1" customFormat="true" ht="13.8" hidden="false" customHeight="false" outlineLevel="0" collapsed="false">
      <c r="A90" s="1" t="s">
        <v>17</v>
      </c>
      <c r="B90" s="12" t="n">
        <v>42155</v>
      </c>
      <c r="C90" s="1" t="s">
        <v>826</v>
      </c>
      <c r="D90" s="1" t="s">
        <v>19</v>
      </c>
      <c r="E90" s="1" t="s">
        <v>19</v>
      </c>
      <c r="F90" s="1" t="s">
        <v>20</v>
      </c>
      <c r="G90" s="1" t="n">
        <v>5</v>
      </c>
      <c r="H90" s="1" t="n">
        <v>3</v>
      </c>
      <c r="I90" s="1" t="s">
        <v>827</v>
      </c>
      <c r="J90" s="55" t="n">
        <v>0</v>
      </c>
      <c r="K90" s="55" t="n">
        <v>0</v>
      </c>
      <c r="L90" s="55" t="n">
        <v>0</v>
      </c>
      <c r="M90" s="55" t="n">
        <v>2</v>
      </c>
      <c r="N90" s="55" t="n">
        <v>2</v>
      </c>
    </row>
    <row r="91" s="1" customFormat="true" ht="13.8" hidden="false" customHeight="false" outlineLevel="0" collapsed="false">
      <c r="A91" s="1" t="s">
        <v>17</v>
      </c>
      <c r="B91" s="12" t="n">
        <v>42155</v>
      </c>
      <c r="C91" s="1" t="s">
        <v>826</v>
      </c>
      <c r="D91" s="1" t="s">
        <v>19</v>
      </c>
      <c r="E91" s="1" t="s">
        <v>19</v>
      </c>
      <c r="F91" s="1" t="s">
        <v>20</v>
      </c>
      <c r="G91" s="1" t="n">
        <v>5</v>
      </c>
      <c r="H91" s="1" t="n">
        <v>3</v>
      </c>
      <c r="I91" s="1" t="s">
        <v>828</v>
      </c>
      <c r="J91" s="55" t="n">
        <v>0</v>
      </c>
      <c r="K91" s="55" t="n">
        <v>0</v>
      </c>
      <c r="L91" s="55" t="n">
        <v>0</v>
      </c>
      <c r="M91" s="55" t="n">
        <v>8</v>
      </c>
      <c r="N91" s="55" t="n">
        <v>3</v>
      </c>
    </row>
    <row r="92" s="1" customFormat="true" ht="13.8" hidden="false" customHeight="false" outlineLevel="0" collapsed="false">
      <c r="A92" s="1" t="s">
        <v>17</v>
      </c>
      <c r="B92" s="12" t="n">
        <v>42155</v>
      </c>
      <c r="C92" s="1" t="s">
        <v>826</v>
      </c>
      <c r="D92" s="1" t="s">
        <v>19</v>
      </c>
      <c r="E92" s="1" t="s">
        <v>19</v>
      </c>
      <c r="F92" s="1" t="s">
        <v>20</v>
      </c>
      <c r="G92" s="1" t="n">
        <v>5</v>
      </c>
      <c r="H92" s="1" t="n">
        <v>3</v>
      </c>
      <c r="I92" s="1" t="s">
        <v>829</v>
      </c>
      <c r="J92" s="55" t="n">
        <v>0</v>
      </c>
      <c r="K92" s="55" t="n">
        <v>0</v>
      </c>
      <c r="L92" s="55" t="n">
        <v>0</v>
      </c>
      <c r="M92" s="55" t="n">
        <v>7</v>
      </c>
      <c r="N92" s="55" t="n">
        <v>3</v>
      </c>
    </row>
    <row r="93" s="1" customFormat="true" ht="13.8" hidden="false" customHeight="false" outlineLevel="0" collapsed="false">
      <c r="A93" s="1" t="s">
        <v>17</v>
      </c>
      <c r="B93" s="12" t="n">
        <v>42155</v>
      </c>
      <c r="C93" s="1" t="s">
        <v>826</v>
      </c>
      <c r="D93" s="1" t="s">
        <v>19</v>
      </c>
      <c r="E93" s="1" t="s">
        <v>19</v>
      </c>
      <c r="F93" s="1" t="s">
        <v>20</v>
      </c>
      <c r="G93" s="1" t="n">
        <v>5</v>
      </c>
      <c r="H93" s="1" t="n">
        <v>3</v>
      </c>
      <c r="I93" s="1" t="s">
        <v>830</v>
      </c>
      <c r="J93" s="55" t="n">
        <v>0</v>
      </c>
      <c r="K93" s="55" t="n">
        <v>0</v>
      </c>
      <c r="L93" s="55" t="n">
        <v>0</v>
      </c>
      <c r="M93" s="55" t="n">
        <v>8</v>
      </c>
      <c r="N93" s="55" t="n">
        <v>2</v>
      </c>
    </row>
    <row r="94" s="1" customFormat="true" ht="13.8" hidden="false" customHeight="false" outlineLevel="0" collapsed="false">
      <c r="A94" s="1" t="s">
        <v>17</v>
      </c>
      <c r="B94" s="12" t="n">
        <v>42155</v>
      </c>
      <c r="C94" s="1" t="s">
        <v>826</v>
      </c>
      <c r="D94" s="1" t="s">
        <v>19</v>
      </c>
      <c r="E94" s="1" t="s">
        <v>19</v>
      </c>
      <c r="F94" s="1" t="s">
        <v>20</v>
      </c>
      <c r="G94" s="1" t="n">
        <v>5</v>
      </c>
      <c r="H94" s="1" t="n">
        <v>4</v>
      </c>
      <c r="I94" s="1" t="s">
        <v>827</v>
      </c>
      <c r="J94" s="55" t="n">
        <v>0</v>
      </c>
      <c r="K94" s="55" t="n">
        <v>0</v>
      </c>
      <c r="L94" s="55" t="n">
        <v>1</v>
      </c>
      <c r="M94" s="55" t="n">
        <v>4</v>
      </c>
      <c r="N94" s="55" t="n">
        <v>3</v>
      </c>
    </row>
    <row r="95" s="1" customFormat="true" ht="13.8" hidden="false" customHeight="false" outlineLevel="0" collapsed="false">
      <c r="A95" s="1" t="s">
        <v>17</v>
      </c>
      <c r="B95" s="12" t="n">
        <v>42155</v>
      </c>
      <c r="C95" s="1" t="s">
        <v>826</v>
      </c>
      <c r="D95" s="1" t="s">
        <v>19</v>
      </c>
      <c r="E95" s="1" t="s">
        <v>19</v>
      </c>
      <c r="F95" s="1" t="s">
        <v>20</v>
      </c>
      <c r="G95" s="1" t="n">
        <v>5</v>
      </c>
      <c r="H95" s="1" t="n">
        <v>4</v>
      </c>
      <c r="I95" s="1" t="s">
        <v>828</v>
      </c>
      <c r="J95" s="55" t="n">
        <v>13.2</v>
      </c>
      <c r="K95" s="55" t="n">
        <v>0</v>
      </c>
      <c r="L95" s="55" t="n">
        <v>1</v>
      </c>
      <c r="M95" s="55" t="n">
        <v>12</v>
      </c>
      <c r="N95" s="55" t="n">
        <v>3</v>
      </c>
    </row>
    <row r="96" s="1" customFormat="true" ht="13.8" hidden="false" customHeight="false" outlineLevel="0" collapsed="false">
      <c r="A96" s="1" t="s">
        <v>17</v>
      </c>
      <c r="B96" s="12" t="n">
        <v>42155</v>
      </c>
      <c r="C96" s="1" t="s">
        <v>826</v>
      </c>
      <c r="D96" s="1" t="s">
        <v>19</v>
      </c>
      <c r="E96" s="1" t="s">
        <v>19</v>
      </c>
      <c r="F96" s="1" t="s">
        <v>20</v>
      </c>
      <c r="G96" s="1" t="n">
        <v>5</v>
      </c>
      <c r="H96" s="1" t="n">
        <v>4</v>
      </c>
      <c r="I96" s="1" t="s">
        <v>828</v>
      </c>
      <c r="J96" s="55" t="n">
        <v>9.8</v>
      </c>
      <c r="K96" s="55" t="n">
        <v>0</v>
      </c>
      <c r="L96" s="55" t="n">
        <v>0</v>
      </c>
      <c r="M96" s="55" t="n">
        <v>0</v>
      </c>
      <c r="N96" s="55" t="n">
        <v>0</v>
      </c>
    </row>
    <row r="97" s="1" customFormat="true" ht="13.8" hidden="false" customHeight="false" outlineLevel="0" collapsed="false">
      <c r="A97" s="1" t="s">
        <v>17</v>
      </c>
      <c r="B97" s="12" t="n">
        <v>42155</v>
      </c>
      <c r="C97" s="1" t="s">
        <v>826</v>
      </c>
      <c r="D97" s="1" t="s">
        <v>19</v>
      </c>
      <c r="E97" s="1" t="s">
        <v>19</v>
      </c>
      <c r="F97" s="1" t="s">
        <v>20</v>
      </c>
      <c r="G97" s="1" t="n">
        <v>5</v>
      </c>
      <c r="H97" s="1" t="n">
        <v>4</v>
      </c>
      <c r="I97" s="1" t="s">
        <v>828</v>
      </c>
      <c r="J97" s="55" t="n">
        <v>8.2</v>
      </c>
      <c r="K97" s="55" t="n">
        <v>0</v>
      </c>
      <c r="L97" s="55" t="n">
        <v>0</v>
      </c>
      <c r="M97" s="55" t="n">
        <v>0</v>
      </c>
      <c r="N97" s="55" t="n">
        <v>0</v>
      </c>
    </row>
    <row r="98" s="1" customFormat="true" ht="13.8" hidden="false" customHeight="false" outlineLevel="0" collapsed="false">
      <c r="A98" s="1" t="s">
        <v>17</v>
      </c>
      <c r="B98" s="12" t="n">
        <v>42155</v>
      </c>
      <c r="C98" s="1" t="s">
        <v>826</v>
      </c>
      <c r="D98" s="1" t="s">
        <v>19</v>
      </c>
      <c r="E98" s="1" t="s">
        <v>19</v>
      </c>
      <c r="F98" s="1" t="s">
        <v>20</v>
      </c>
      <c r="G98" s="1" t="n">
        <v>5</v>
      </c>
      <c r="H98" s="1" t="n">
        <v>4</v>
      </c>
      <c r="I98" s="1" t="s">
        <v>828</v>
      </c>
      <c r="J98" s="55" t="n">
        <v>9.4</v>
      </c>
      <c r="K98" s="55" t="n">
        <v>0</v>
      </c>
      <c r="L98" s="55" t="n">
        <v>0</v>
      </c>
      <c r="M98" s="55" t="n">
        <v>0</v>
      </c>
      <c r="N98" s="55" t="n">
        <v>0</v>
      </c>
    </row>
    <row r="99" s="1" customFormat="true" ht="13.8" hidden="false" customHeight="false" outlineLevel="0" collapsed="false">
      <c r="A99" s="1" t="s">
        <v>17</v>
      </c>
      <c r="B99" s="12" t="n">
        <v>42155</v>
      </c>
      <c r="C99" s="1" t="s">
        <v>826</v>
      </c>
      <c r="D99" s="1" t="s">
        <v>19</v>
      </c>
      <c r="E99" s="1" t="s">
        <v>19</v>
      </c>
      <c r="F99" s="1" t="s">
        <v>20</v>
      </c>
      <c r="G99" s="1" t="n">
        <v>5</v>
      </c>
      <c r="H99" s="1" t="n">
        <v>4</v>
      </c>
      <c r="I99" s="1" t="s">
        <v>829</v>
      </c>
      <c r="J99" s="55" t="n">
        <v>0</v>
      </c>
      <c r="K99" s="55" t="n">
        <v>0</v>
      </c>
      <c r="L99" s="55" t="n">
        <v>1</v>
      </c>
      <c r="M99" s="55" t="n">
        <v>5</v>
      </c>
      <c r="N99" s="55" t="n">
        <v>11</v>
      </c>
    </row>
    <row r="100" s="1" customFormat="true" ht="13.8" hidden="false" customHeight="false" outlineLevel="0" collapsed="false">
      <c r="A100" s="1" t="s">
        <v>17</v>
      </c>
      <c r="B100" s="12" t="n">
        <v>42155</v>
      </c>
      <c r="C100" s="1" t="s">
        <v>826</v>
      </c>
      <c r="D100" s="1" t="s">
        <v>19</v>
      </c>
      <c r="E100" s="1" t="s">
        <v>19</v>
      </c>
      <c r="F100" s="1" t="s">
        <v>20</v>
      </c>
      <c r="G100" s="1" t="n">
        <v>5</v>
      </c>
      <c r="H100" s="1" t="n">
        <v>4</v>
      </c>
      <c r="I100" s="1" t="s">
        <v>830</v>
      </c>
      <c r="J100" s="55" t="n">
        <v>0</v>
      </c>
      <c r="K100" s="55" t="n">
        <v>0</v>
      </c>
      <c r="L100" s="55" t="n">
        <v>0</v>
      </c>
      <c r="M100" s="55" t="n">
        <v>7</v>
      </c>
      <c r="N100" s="55" t="n">
        <v>6</v>
      </c>
    </row>
    <row r="101" s="1" customFormat="true" ht="13.8" hidden="false" customHeight="false" outlineLevel="0" collapsed="false">
      <c r="A101" s="1" t="s">
        <v>17</v>
      </c>
      <c r="B101" s="12" t="n">
        <v>42155</v>
      </c>
      <c r="C101" s="1" t="s">
        <v>826</v>
      </c>
      <c r="D101" s="1" t="s">
        <v>19</v>
      </c>
      <c r="E101" s="1" t="s">
        <v>19</v>
      </c>
      <c r="F101" s="1" t="s">
        <v>20</v>
      </c>
      <c r="G101" s="1" t="n">
        <v>5</v>
      </c>
      <c r="H101" s="1" t="n">
        <v>5</v>
      </c>
      <c r="I101" s="1" t="s">
        <v>827</v>
      </c>
      <c r="J101" s="55" t="n">
        <v>0</v>
      </c>
      <c r="K101" s="55" t="n">
        <v>0</v>
      </c>
      <c r="L101" s="55" t="n">
        <v>0</v>
      </c>
      <c r="M101" s="55" t="n">
        <v>5</v>
      </c>
      <c r="N101" s="55" t="n">
        <v>5</v>
      </c>
    </row>
    <row r="102" s="1" customFormat="true" ht="13.8" hidden="false" customHeight="false" outlineLevel="0" collapsed="false">
      <c r="A102" s="1" t="s">
        <v>17</v>
      </c>
      <c r="B102" s="12" t="n">
        <v>42155</v>
      </c>
      <c r="C102" s="1" t="s">
        <v>826</v>
      </c>
      <c r="D102" s="1" t="s">
        <v>19</v>
      </c>
      <c r="E102" s="1" t="s">
        <v>19</v>
      </c>
      <c r="F102" s="1" t="s">
        <v>20</v>
      </c>
      <c r="G102" s="1" t="n">
        <v>5</v>
      </c>
      <c r="H102" s="1" t="n">
        <v>5</v>
      </c>
      <c r="I102" s="1" t="s">
        <v>828</v>
      </c>
      <c r="J102" s="55" t="n">
        <v>0</v>
      </c>
      <c r="K102" s="55" t="n">
        <v>0</v>
      </c>
      <c r="L102" s="55" t="n">
        <v>0</v>
      </c>
      <c r="M102" s="55" t="n">
        <v>8</v>
      </c>
      <c r="N102" s="55" t="n">
        <v>4</v>
      </c>
    </row>
    <row r="103" s="1" customFormat="true" ht="13.8" hidden="false" customHeight="false" outlineLevel="0" collapsed="false">
      <c r="A103" s="1" t="s">
        <v>17</v>
      </c>
      <c r="B103" s="12" t="n">
        <v>42155</v>
      </c>
      <c r="C103" s="1" t="s">
        <v>826</v>
      </c>
      <c r="D103" s="1" t="s">
        <v>19</v>
      </c>
      <c r="E103" s="1" t="s">
        <v>19</v>
      </c>
      <c r="F103" s="1" t="s">
        <v>20</v>
      </c>
      <c r="G103" s="1" t="n">
        <v>5</v>
      </c>
      <c r="H103" s="1" t="n">
        <v>5</v>
      </c>
      <c r="I103" s="1" t="s">
        <v>829</v>
      </c>
      <c r="J103" s="55" t="n">
        <v>0</v>
      </c>
      <c r="K103" s="55" t="n">
        <v>0</v>
      </c>
      <c r="L103" s="55" t="n">
        <v>0</v>
      </c>
      <c r="M103" s="55" t="n">
        <v>1</v>
      </c>
      <c r="N103" s="55" t="n">
        <v>6</v>
      </c>
    </row>
    <row r="104" s="1" customFormat="true" ht="13.8" hidden="false" customHeight="false" outlineLevel="0" collapsed="false">
      <c r="A104" s="1" t="s">
        <v>17</v>
      </c>
      <c r="B104" s="12" t="n">
        <v>42155</v>
      </c>
      <c r="C104" s="1" t="s">
        <v>826</v>
      </c>
      <c r="D104" s="1" t="s">
        <v>19</v>
      </c>
      <c r="E104" s="1" t="s">
        <v>19</v>
      </c>
      <c r="F104" s="1" t="s">
        <v>20</v>
      </c>
      <c r="G104" s="1" t="n">
        <v>5</v>
      </c>
      <c r="H104" s="1" t="n">
        <v>5</v>
      </c>
      <c r="I104" s="1" t="s">
        <v>830</v>
      </c>
      <c r="J104" s="55" t="n">
        <v>0</v>
      </c>
      <c r="K104" s="55" t="n">
        <v>0</v>
      </c>
      <c r="L104" s="55" t="n">
        <v>1</v>
      </c>
      <c r="M104" s="55" t="n">
        <v>13</v>
      </c>
      <c r="N104" s="55" t="n">
        <v>6</v>
      </c>
    </row>
    <row r="105" s="1" customFormat="true" ht="13.8" hidden="false" customHeight="false" outlineLevel="0" collapsed="false">
      <c r="A105" s="1" t="s">
        <v>17</v>
      </c>
      <c r="B105" s="12" t="n">
        <v>42156</v>
      </c>
      <c r="C105" s="1" t="s">
        <v>826</v>
      </c>
      <c r="D105" s="1" t="s">
        <v>19</v>
      </c>
      <c r="E105" s="1" t="s">
        <v>19</v>
      </c>
      <c r="F105" s="1" t="s">
        <v>20</v>
      </c>
      <c r="G105" s="1" t="n">
        <v>6</v>
      </c>
      <c r="H105" s="1" t="n">
        <v>1</v>
      </c>
      <c r="I105" s="1" t="s">
        <v>827</v>
      </c>
      <c r="J105" s="55" t="n">
        <v>0</v>
      </c>
      <c r="K105" s="55" t="n">
        <v>0</v>
      </c>
      <c r="L105" s="55" t="n">
        <v>0</v>
      </c>
      <c r="M105" s="55" t="n">
        <v>25</v>
      </c>
      <c r="N105" s="55" t="n">
        <v>8</v>
      </c>
    </row>
    <row r="106" s="1" customFormat="true" ht="13.8" hidden="false" customHeight="false" outlineLevel="0" collapsed="false">
      <c r="A106" s="1" t="s">
        <v>17</v>
      </c>
      <c r="B106" s="12" t="n">
        <v>42156</v>
      </c>
      <c r="C106" s="1" t="s">
        <v>826</v>
      </c>
      <c r="D106" s="1" t="s">
        <v>19</v>
      </c>
      <c r="E106" s="1" t="s">
        <v>19</v>
      </c>
      <c r="F106" s="1" t="s">
        <v>20</v>
      </c>
      <c r="G106" s="1" t="n">
        <v>6</v>
      </c>
      <c r="H106" s="1" t="n">
        <v>1</v>
      </c>
      <c r="I106" s="1" t="s">
        <v>828</v>
      </c>
      <c r="J106" s="55" t="n">
        <v>0</v>
      </c>
      <c r="K106" s="55" t="n">
        <v>0</v>
      </c>
      <c r="L106" s="55" t="n">
        <v>0</v>
      </c>
      <c r="M106" s="55" t="n">
        <v>6</v>
      </c>
      <c r="N106" s="55" t="n">
        <v>10</v>
      </c>
    </row>
    <row r="107" s="1" customFormat="true" ht="13.8" hidden="false" customHeight="false" outlineLevel="0" collapsed="false">
      <c r="A107" s="1" t="s">
        <v>17</v>
      </c>
      <c r="B107" s="12" t="n">
        <v>42156</v>
      </c>
      <c r="C107" s="1" t="s">
        <v>826</v>
      </c>
      <c r="D107" s="1" t="s">
        <v>19</v>
      </c>
      <c r="E107" s="1" t="s">
        <v>19</v>
      </c>
      <c r="F107" s="1" t="s">
        <v>20</v>
      </c>
      <c r="G107" s="1" t="n">
        <v>6</v>
      </c>
      <c r="H107" s="1" t="n">
        <v>1</v>
      </c>
      <c r="I107" s="1" t="s">
        <v>829</v>
      </c>
      <c r="J107" s="55" t="n">
        <v>8.1</v>
      </c>
      <c r="K107" s="55" t="n">
        <v>0</v>
      </c>
      <c r="L107" s="55" t="n">
        <v>6</v>
      </c>
      <c r="M107" s="55" t="n">
        <v>7</v>
      </c>
      <c r="N107" s="55" t="n">
        <v>1</v>
      </c>
    </row>
    <row r="108" s="1" customFormat="true" ht="13.8" hidden="false" customHeight="false" outlineLevel="0" collapsed="false">
      <c r="A108" s="1" t="s">
        <v>17</v>
      </c>
      <c r="B108" s="12" t="n">
        <v>42156</v>
      </c>
      <c r="C108" s="1" t="s">
        <v>826</v>
      </c>
      <c r="D108" s="1" t="s">
        <v>19</v>
      </c>
      <c r="E108" s="1" t="s">
        <v>19</v>
      </c>
      <c r="F108" s="1" t="s">
        <v>20</v>
      </c>
      <c r="G108" s="1" t="n">
        <v>6</v>
      </c>
      <c r="H108" s="1" t="n">
        <v>1</v>
      </c>
      <c r="I108" s="1" t="s">
        <v>830</v>
      </c>
      <c r="J108" s="55" t="n">
        <v>0</v>
      </c>
      <c r="K108" s="55" t="n">
        <v>0</v>
      </c>
      <c r="L108" s="55" t="n">
        <v>1</v>
      </c>
      <c r="M108" s="55" t="n">
        <v>16</v>
      </c>
      <c r="N108" s="55" t="n">
        <v>7</v>
      </c>
    </row>
    <row r="109" s="1" customFormat="true" ht="13.8" hidden="false" customHeight="false" outlineLevel="0" collapsed="false">
      <c r="A109" s="1" t="s">
        <v>17</v>
      </c>
      <c r="B109" s="12" t="n">
        <v>42156</v>
      </c>
      <c r="C109" s="1" t="s">
        <v>826</v>
      </c>
      <c r="D109" s="1" t="s">
        <v>19</v>
      </c>
      <c r="E109" s="1" t="s">
        <v>19</v>
      </c>
      <c r="F109" s="1" t="s">
        <v>20</v>
      </c>
      <c r="G109" s="1" t="n">
        <v>6</v>
      </c>
      <c r="H109" s="1" t="n">
        <v>2</v>
      </c>
      <c r="I109" s="1" t="s">
        <v>827</v>
      </c>
      <c r="J109" s="55" t="n">
        <v>0</v>
      </c>
      <c r="K109" s="55" t="n">
        <v>0</v>
      </c>
      <c r="L109" s="55" t="n">
        <v>1</v>
      </c>
      <c r="M109" s="55" t="n">
        <v>1</v>
      </c>
      <c r="N109" s="55" t="n">
        <v>2</v>
      </c>
    </row>
    <row r="110" s="1" customFormat="true" ht="13.8" hidden="false" customHeight="false" outlineLevel="0" collapsed="false">
      <c r="A110" s="1" t="s">
        <v>17</v>
      </c>
      <c r="B110" s="12" t="n">
        <v>42156</v>
      </c>
      <c r="C110" s="1" t="s">
        <v>826</v>
      </c>
      <c r="D110" s="1" t="s">
        <v>19</v>
      </c>
      <c r="E110" s="1" t="s">
        <v>19</v>
      </c>
      <c r="F110" s="1" t="s">
        <v>20</v>
      </c>
      <c r="G110" s="1" t="n">
        <v>6</v>
      </c>
      <c r="H110" s="1" t="n">
        <v>2</v>
      </c>
      <c r="I110" s="1" t="s">
        <v>828</v>
      </c>
      <c r="J110" s="55" t="n">
        <v>0</v>
      </c>
      <c r="K110" s="55" t="n">
        <v>0</v>
      </c>
      <c r="L110" s="55" t="n">
        <v>0</v>
      </c>
      <c r="M110" s="55" t="n">
        <v>12</v>
      </c>
      <c r="N110" s="55" t="n">
        <v>15</v>
      </c>
    </row>
    <row r="111" s="1" customFormat="true" ht="13.8" hidden="false" customHeight="false" outlineLevel="0" collapsed="false">
      <c r="A111" s="1" t="s">
        <v>17</v>
      </c>
      <c r="B111" s="12" t="n">
        <v>42156</v>
      </c>
      <c r="C111" s="1" t="s">
        <v>826</v>
      </c>
      <c r="D111" s="1" t="s">
        <v>19</v>
      </c>
      <c r="E111" s="1" t="s">
        <v>19</v>
      </c>
      <c r="F111" s="1" t="s">
        <v>20</v>
      </c>
      <c r="G111" s="1" t="n">
        <v>6</v>
      </c>
      <c r="H111" s="1" t="n">
        <v>2</v>
      </c>
      <c r="I111" s="1" t="s">
        <v>829</v>
      </c>
      <c r="J111" s="55" t="n">
        <v>0</v>
      </c>
      <c r="K111" s="55" t="n">
        <v>0</v>
      </c>
      <c r="L111" s="55" t="n">
        <v>1</v>
      </c>
      <c r="M111" s="55" t="n">
        <v>15</v>
      </c>
      <c r="N111" s="55" t="n">
        <v>12</v>
      </c>
    </row>
    <row r="112" s="1" customFormat="true" ht="13.8" hidden="false" customHeight="false" outlineLevel="0" collapsed="false">
      <c r="A112" s="1" t="s">
        <v>17</v>
      </c>
      <c r="B112" s="12" t="n">
        <v>42156</v>
      </c>
      <c r="C112" s="1" t="s">
        <v>826</v>
      </c>
      <c r="D112" s="1" t="s">
        <v>19</v>
      </c>
      <c r="E112" s="1" t="s">
        <v>19</v>
      </c>
      <c r="F112" s="1" t="s">
        <v>20</v>
      </c>
      <c r="G112" s="1" t="n">
        <v>6</v>
      </c>
      <c r="H112" s="1" t="n">
        <v>2</v>
      </c>
      <c r="I112" s="1" t="s">
        <v>830</v>
      </c>
      <c r="J112" s="55" t="n">
        <v>0</v>
      </c>
      <c r="K112" s="55" t="n">
        <v>0</v>
      </c>
      <c r="L112" s="55" t="n">
        <v>2</v>
      </c>
      <c r="M112" s="55" t="n">
        <v>13</v>
      </c>
      <c r="N112" s="55" t="n">
        <v>13</v>
      </c>
    </row>
    <row r="113" s="1" customFormat="true" ht="13.8" hidden="false" customHeight="false" outlineLevel="0" collapsed="false">
      <c r="A113" s="1" t="s">
        <v>17</v>
      </c>
      <c r="B113" s="12" t="n">
        <v>42156</v>
      </c>
      <c r="C113" s="1" t="s">
        <v>826</v>
      </c>
      <c r="D113" s="1" t="s">
        <v>19</v>
      </c>
      <c r="E113" s="1" t="s">
        <v>19</v>
      </c>
      <c r="F113" s="1" t="s">
        <v>20</v>
      </c>
      <c r="G113" s="1" t="n">
        <v>6</v>
      </c>
      <c r="H113" s="1" t="n">
        <v>3</v>
      </c>
      <c r="I113" s="1" t="s">
        <v>827</v>
      </c>
      <c r="J113" s="55" t="n">
        <v>0</v>
      </c>
      <c r="K113" s="55" t="n">
        <v>0</v>
      </c>
      <c r="L113" s="55" t="n">
        <v>0</v>
      </c>
      <c r="M113" s="55" t="n">
        <v>4</v>
      </c>
      <c r="N113" s="55" t="n">
        <v>17</v>
      </c>
    </row>
    <row r="114" s="1" customFormat="true" ht="13.8" hidden="false" customHeight="false" outlineLevel="0" collapsed="false">
      <c r="A114" s="1" t="s">
        <v>17</v>
      </c>
      <c r="B114" s="12" t="n">
        <v>42156</v>
      </c>
      <c r="C114" s="1" t="s">
        <v>826</v>
      </c>
      <c r="D114" s="1" t="s">
        <v>19</v>
      </c>
      <c r="E114" s="1" t="s">
        <v>19</v>
      </c>
      <c r="F114" s="1" t="s">
        <v>20</v>
      </c>
      <c r="G114" s="1" t="n">
        <v>6</v>
      </c>
      <c r="H114" s="1" t="n">
        <v>3</v>
      </c>
      <c r="I114" s="1" t="s">
        <v>828</v>
      </c>
      <c r="J114" s="55" t="n">
        <v>0</v>
      </c>
      <c r="K114" s="55" t="n">
        <v>0</v>
      </c>
      <c r="L114" s="55" t="n">
        <v>0</v>
      </c>
      <c r="M114" s="55" t="n">
        <v>5</v>
      </c>
      <c r="N114" s="55" t="n">
        <v>2</v>
      </c>
    </row>
    <row r="115" s="1" customFormat="true" ht="13.8" hidden="false" customHeight="false" outlineLevel="0" collapsed="false">
      <c r="A115" s="1" t="s">
        <v>17</v>
      </c>
      <c r="B115" s="12" t="n">
        <v>42156</v>
      </c>
      <c r="C115" s="1" t="s">
        <v>826</v>
      </c>
      <c r="D115" s="1" t="s">
        <v>19</v>
      </c>
      <c r="E115" s="1" t="s">
        <v>19</v>
      </c>
      <c r="F115" s="1" t="s">
        <v>20</v>
      </c>
      <c r="G115" s="1" t="n">
        <v>6</v>
      </c>
      <c r="H115" s="1" t="n">
        <v>3</v>
      </c>
      <c r="I115" s="1" t="s">
        <v>829</v>
      </c>
      <c r="J115" s="55" t="n">
        <v>0</v>
      </c>
      <c r="K115" s="55" t="n">
        <v>0</v>
      </c>
      <c r="L115" s="55" t="n">
        <v>1</v>
      </c>
      <c r="M115" s="55" t="n">
        <v>1</v>
      </c>
      <c r="N115" s="55" t="n">
        <v>7</v>
      </c>
    </row>
    <row r="116" s="1" customFormat="true" ht="13.8" hidden="false" customHeight="false" outlineLevel="0" collapsed="false">
      <c r="A116" s="1" t="s">
        <v>17</v>
      </c>
      <c r="B116" s="12" t="n">
        <v>42156</v>
      </c>
      <c r="C116" s="1" t="s">
        <v>826</v>
      </c>
      <c r="D116" s="1" t="s">
        <v>19</v>
      </c>
      <c r="E116" s="1" t="s">
        <v>19</v>
      </c>
      <c r="F116" s="1" t="s">
        <v>20</v>
      </c>
      <c r="G116" s="1" t="n">
        <v>6</v>
      </c>
      <c r="H116" s="1" t="n">
        <v>3</v>
      </c>
      <c r="I116" s="1" t="s">
        <v>830</v>
      </c>
      <c r="J116" s="55" t="n">
        <v>0</v>
      </c>
      <c r="K116" s="55" t="n">
        <v>0</v>
      </c>
      <c r="L116" s="55" t="n">
        <v>0</v>
      </c>
      <c r="M116" s="55" t="n">
        <v>7</v>
      </c>
      <c r="N116" s="55" t="n">
        <v>8</v>
      </c>
    </row>
    <row r="117" s="1" customFormat="true" ht="13.8" hidden="false" customHeight="false" outlineLevel="0" collapsed="false">
      <c r="A117" s="1" t="s">
        <v>17</v>
      </c>
      <c r="B117" s="12" t="n">
        <v>42156</v>
      </c>
      <c r="C117" s="1" t="s">
        <v>826</v>
      </c>
      <c r="D117" s="1" t="s">
        <v>19</v>
      </c>
      <c r="E117" s="1" t="s">
        <v>19</v>
      </c>
      <c r="F117" s="1" t="s">
        <v>20</v>
      </c>
      <c r="G117" s="1" t="n">
        <v>6</v>
      </c>
      <c r="H117" s="1" t="n">
        <v>4</v>
      </c>
      <c r="I117" s="1" t="s">
        <v>827</v>
      </c>
      <c r="J117" s="55" t="n">
        <v>0</v>
      </c>
      <c r="K117" s="55" t="n">
        <v>0</v>
      </c>
      <c r="L117" s="55" t="n">
        <v>0</v>
      </c>
      <c r="M117" s="55" t="n">
        <v>3</v>
      </c>
      <c r="N117" s="55" t="n">
        <v>20</v>
      </c>
    </row>
    <row r="118" s="1" customFormat="true" ht="13.8" hidden="false" customHeight="false" outlineLevel="0" collapsed="false">
      <c r="A118" s="1" t="s">
        <v>17</v>
      </c>
      <c r="B118" s="12" t="n">
        <v>42156</v>
      </c>
      <c r="C118" s="1" t="s">
        <v>826</v>
      </c>
      <c r="D118" s="1" t="s">
        <v>19</v>
      </c>
      <c r="E118" s="1" t="s">
        <v>19</v>
      </c>
      <c r="F118" s="1" t="s">
        <v>20</v>
      </c>
      <c r="G118" s="1" t="n">
        <v>6</v>
      </c>
      <c r="H118" s="1" t="n">
        <v>4</v>
      </c>
      <c r="I118" s="1" t="s">
        <v>828</v>
      </c>
      <c r="J118" s="55" t="n">
        <v>0</v>
      </c>
      <c r="K118" s="55" t="n">
        <v>0</v>
      </c>
      <c r="L118" s="55" t="n">
        <v>0</v>
      </c>
      <c r="M118" s="55" t="n">
        <v>9</v>
      </c>
      <c r="N118" s="55" t="n">
        <v>5</v>
      </c>
    </row>
    <row r="119" s="1" customFormat="true" ht="13.8" hidden="false" customHeight="false" outlineLevel="0" collapsed="false">
      <c r="A119" s="1" t="s">
        <v>17</v>
      </c>
      <c r="B119" s="12" t="n">
        <v>42156</v>
      </c>
      <c r="C119" s="1" t="s">
        <v>826</v>
      </c>
      <c r="D119" s="1" t="s">
        <v>19</v>
      </c>
      <c r="E119" s="1" t="s">
        <v>19</v>
      </c>
      <c r="F119" s="1" t="s">
        <v>20</v>
      </c>
      <c r="G119" s="1" t="n">
        <v>6</v>
      </c>
      <c r="H119" s="1" t="n">
        <v>4</v>
      </c>
      <c r="I119" s="1" t="s">
        <v>829</v>
      </c>
      <c r="J119" s="55" t="n">
        <v>0</v>
      </c>
      <c r="K119" s="55" t="n">
        <v>0</v>
      </c>
      <c r="L119" s="55" t="n">
        <v>0</v>
      </c>
      <c r="M119" s="55" t="n">
        <v>10</v>
      </c>
      <c r="N119" s="55" t="n">
        <v>8</v>
      </c>
    </row>
    <row r="120" s="1" customFormat="true" ht="13.8" hidden="false" customHeight="false" outlineLevel="0" collapsed="false">
      <c r="A120" s="1" t="s">
        <v>17</v>
      </c>
      <c r="B120" s="12" t="n">
        <v>42156</v>
      </c>
      <c r="C120" s="1" t="s">
        <v>826</v>
      </c>
      <c r="D120" s="1" t="s">
        <v>19</v>
      </c>
      <c r="E120" s="1" t="s">
        <v>19</v>
      </c>
      <c r="F120" s="1" t="s">
        <v>20</v>
      </c>
      <c r="G120" s="1" t="n">
        <v>6</v>
      </c>
      <c r="H120" s="1" t="n">
        <v>4</v>
      </c>
      <c r="I120" s="1" t="s">
        <v>830</v>
      </c>
      <c r="J120" s="55" t="n">
        <v>0</v>
      </c>
      <c r="K120" s="55" t="n">
        <v>0</v>
      </c>
      <c r="L120" s="55" t="n">
        <v>0</v>
      </c>
      <c r="M120" s="55" t="n">
        <v>10</v>
      </c>
      <c r="N120" s="55" t="n">
        <v>16</v>
      </c>
    </row>
    <row r="121" s="1" customFormat="true" ht="13.8" hidden="false" customHeight="false" outlineLevel="0" collapsed="false">
      <c r="A121" s="1" t="s">
        <v>17</v>
      </c>
      <c r="B121" s="12" t="n">
        <v>42156</v>
      </c>
      <c r="C121" s="1" t="s">
        <v>826</v>
      </c>
      <c r="D121" s="1" t="s">
        <v>19</v>
      </c>
      <c r="E121" s="1" t="s">
        <v>19</v>
      </c>
      <c r="F121" s="1" t="s">
        <v>20</v>
      </c>
      <c r="G121" s="1" t="n">
        <v>6</v>
      </c>
      <c r="H121" s="1" t="n">
        <v>5</v>
      </c>
      <c r="I121" s="1" t="s">
        <v>827</v>
      </c>
      <c r="J121" s="55" t="n">
        <v>0</v>
      </c>
      <c r="K121" s="55" t="n">
        <v>0</v>
      </c>
      <c r="L121" s="55" t="n">
        <v>0</v>
      </c>
      <c r="M121" s="55" t="n">
        <v>5</v>
      </c>
      <c r="N121" s="55" t="n">
        <v>1</v>
      </c>
    </row>
    <row r="122" s="1" customFormat="true" ht="13.8" hidden="false" customHeight="false" outlineLevel="0" collapsed="false">
      <c r="A122" s="1" t="s">
        <v>17</v>
      </c>
      <c r="B122" s="12" t="n">
        <v>42156</v>
      </c>
      <c r="C122" s="1" t="s">
        <v>826</v>
      </c>
      <c r="D122" s="1" t="s">
        <v>19</v>
      </c>
      <c r="E122" s="1" t="s">
        <v>19</v>
      </c>
      <c r="F122" s="1" t="s">
        <v>20</v>
      </c>
      <c r="G122" s="1" t="n">
        <v>6</v>
      </c>
      <c r="H122" s="1" t="n">
        <v>5</v>
      </c>
      <c r="I122" s="1" t="s">
        <v>828</v>
      </c>
      <c r="J122" s="55" t="n">
        <v>0</v>
      </c>
      <c r="K122" s="55" t="n">
        <v>0</v>
      </c>
      <c r="L122" s="55" t="n">
        <v>0</v>
      </c>
      <c r="M122" s="55" t="n">
        <v>5</v>
      </c>
      <c r="N122" s="55" t="n">
        <v>2</v>
      </c>
    </row>
    <row r="123" s="1" customFormat="true" ht="13.8" hidden="false" customHeight="false" outlineLevel="0" collapsed="false">
      <c r="A123" s="1" t="s">
        <v>17</v>
      </c>
      <c r="B123" s="12" t="n">
        <v>42156</v>
      </c>
      <c r="C123" s="1" t="s">
        <v>826</v>
      </c>
      <c r="D123" s="1" t="s">
        <v>19</v>
      </c>
      <c r="E123" s="1" t="s">
        <v>19</v>
      </c>
      <c r="F123" s="1" t="s">
        <v>20</v>
      </c>
      <c r="G123" s="1" t="n">
        <v>6</v>
      </c>
      <c r="H123" s="1" t="n">
        <v>5</v>
      </c>
      <c r="I123" s="1" t="s">
        <v>829</v>
      </c>
      <c r="J123" s="55" t="n">
        <v>0</v>
      </c>
      <c r="K123" s="55" t="n">
        <v>0</v>
      </c>
      <c r="L123" s="55" t="n">
        <v>0</v>
      </c>
      <c r="M123" s="55" t="n">
        <v>6</v>
      </c>
      <c r="N123" s="55" t="n">
        <v>11</v>
      </c>
    </row>
    <row r="124" s="1" customFormat="true" ht="13.8" hidden="false" customHeight="false" outlineLevel="0" collapsed="false">
      <c r="A124" s="1" t="s">
        <v>17</v>
      </c>
      <c r="B124" s="12" t="n">
        <v>42156</v>
      </c>
      <c r="C124" s="1" t="s">
        <v>826</v>
      </c>
      <c r="D124" s="1" t="s">
        <v>19</v>
      </c>
      <c r="E124" s="1" t="s">
        <v>19</v>
      </c>
      <c r="F124" s="1" t="s">
        <v>20</v>
      </c>
      <c r="G124" s="1" t="n">
        <v>6</v>
      </c>
      <c r="H124" s="1" t="n">
        <v>5</v>
      </c>
      <c r="I124" s="1" t="s">
        <v>830</v>
      </c>
      <c r="J124" s="55" t="n">
        <v>0</v>
      </c>
      <c r="K124" s="55" t="n">
        <v>0</v>
      </c>
      <c r="L124" s="55" t="n">
        <v>0</v>
      </c>
      <c r="M124" s="55" t="n">
        <v>7</v>
      </c>
      <c r="N124" s="55" t="n">
        <v>4</v>
      </c>
    </row>
    <row r="125" s="1" customFormat="true" ht="13.8" hidden="false" customHeight="false" outlineLevel="0" collapsed="false">
      <c r="A125" s="1" t="s">
        <v>17</v>
      </c>
      <c r="B125" s="12" t="n">
        <v>42157</v>
      </c>
      <c r="C125" s="1" t="s">
        <v>826</v>
      </c>
      <c r="D125" s="1" t="s">
        <v>19</v>
      </c>
      <c r="E125" s="1" t="s">
        <v>19</v>
      </c>
      <c r="F125" s="1" t="s">
        <v>20</v>
      </c>
      <c r="G125" s="1" t="n">
        <v>7</v>
      </c>
      <c r="H125" s="1" t="n">
        <v>1</v>
      </c>
      <c r="I125" s="1" t="s">
        <v>827</v>
      </c>
      <c r="J125" s="55" t="n">
        <v>0</v>
      </c>
      <c r="K125" s="55" t="n">
        <v>0</v>
      </c>
      <c r="L125" s="55" t="n">
        <v>0</v>
      </c>
      <c r="M125" s="55" t="n">
        <v>4</v>
      </c>
      <c r="N125" s="55" t="n">
        <v>7</v>
      </c>
    </row>
    <row r="126" s="1" customFormat="true" ht="13.8" hidden="false" customHeight="false" outlineLevel="0" collapsed="false">
      <c r="A126" s="1" t="s">
        <v>17</v>
      </c>
      <c r="B126" s="12" t="n">
        <v>42157</v>
      </c>
      <c r="C126" s="1" t="s">
        <v>826</v>
      </c>
      <c r="D126" s="1" t="s">
        <v>19</v>
      </c>
      <c r="E126" s="1" t="s">
        <v>19</v>
      </c>
      <c r="F126" s="1" t="s">
        <v>20</v>
      </c>
      <c r="G126" s="1" t="n">
        <v>7</v>
      </c>
      <c r="H126" s="1" t="n">
        <v>1</v>
      </c>
      <c r="I126" s="1" t="s">
        <v>828</v>
      </c>
      <c r="J126" s="55" t="n">
        <v>0</v>
      </c>
      <c r="K126" s="55" t="n">
        <v>0</v>
      </c>
      <c r="L126" s="55" t="n">
        <v>1</v>
      </c>
      <c r="M126" s="55" t="n">
        <v>2</v>
      </c>
      <c r="N126" s="55" t="n">
        <v>9</v>
      </c>
    </row>
    <row r="127" s="1" customFormat="true" ht="13.8" hidden="false" customHeight="false" outlineLevel="0" collapsed="false">
      <c r="A127" s="1" t="s">
        <v>17</v>
      </c>
      <c r="B127" s="12" t="n">
        <v>42157</v>
      </c>
      <c r="C127" s="1" t="s">
        <v>826</v>
      </c>
      <c r="D127" s="1" t="s">
        <v>19</v>
      </c>
      <c r="E127" s="1" t="s">
        <v>19</v>
      </c>
      <c r="F127" s="1" t="s">
        <v>20</v>
      </c>
      <c r="G127" s="1" t="n">
        <v>7</v>
      </c>
      <c r="H127" s="1" t="n">
        <v>1</v>
      </c>
      <c r="I127" s="1" t="s">
        <v>829</v>
      </c>
      <c r="J127" s="55" t="n">
        <v>0</v>
      </c>
      <c r="K127" s="55" t="n">
        <v>0</v>
      </c>
      <c r="L127" s="55" t="n">
        <v>0</v>
      </c>
      <c r="M127" s="55" t="n">
        <v>6</v>
      </c>
      <c r="N127" s="55" t="n">
        <v>1</v>
      </c>
    </row>
    <row r="128" s="1" customFormat="true" ht="13.8" hidden="false" customHeight="false" outlineLevel="0" collapsed="false">
      <c r="A128" s="1" t="s">
        <v>17</v>
      </c>
      <c r="B128" s="12" t="n">
        <v>42157</v>
      </c>
      <c r="C128" s="1" t="s">
        <v>826</v>
      </c>
      <c r="D128" s="1" t="s">
        <v>19</v>
      </c>
      <c r="E128" s="1" t="s">
        <v>19</v>
      </c>
      <c r="F128" s="1" t="s">
        <v>20</v>
      </c>
      <c r="G128" s="1" t="n">
        <v>7</v>
      </c>
      <c r="H128" s="1" t="n">
        <v>1</v>
      </c>
      <c r="I128" s="1" t="s">
        <v>830</v>
      </c>
      <c r="J128" s="55" t="n">
        <v>0</v>
      </c>
      <c r="K128" s="55" t="n">
        <v>0</v>
      </c>
      <c r="L128" s="55" t="n">
        <v>0</v>
      </c>
      <c r="M128" s="55" t="n">
        <v>5</v>
      </c>
      <c r="N128" s="55" t="n">
        <v>1</v>
      </c>
    </row>
    <row r="129" s="1" customFormat="true" ht="13.8" hidden="false" customHeight="false" outlineLevel="0" collapsed="false">
      <c r="A129" s="1" t="s">
        <v>17</v>
      </c>
      <c r="B129" s="12" t="n">
        <v>42157</v>
      </c>
      <c r="C129" s="1" t="s">
        <v>826</v>
      </c>
      <c r="D129" s="1" t="s">
        <v>19</v>
      </c>
      <c r="E129" s="1" t="s">
        <v>19</v>
      </c>
      <c r="F129" s="1" t="s">
        <v>20</v>
      </c>
      <c r="G129" s="1" t="n">
        <v>7</v>
      </c>
      <c r="H129" s="1" t="n">
        <v>2</v>
      </c>
      <c r="I129" s="1" t="s">
        <v>827</v>
      </c>
      <c r="J129" s="55" t="n">
        <v>0</v>
      </c>
      <c r="K129" s="55" t="n">
        <v>0</v>
      </c>
      <c r="L129" s="55" t="n">
        <v>1</v>
      </c>
      <c r="M129" s="55" t="n">
        <v>7</v>
      </c>
      <c r="N129" s="55" t="n">
        <v>25</v>
      </c>
    </row>
    <row r="130" s="1" customFormat="true" ht="13.8" hidden="false" customHeight="false" outlineLevel="0" collapsed="false">
      <c r="A130" s="1" t="s">
        <v>17</v>
      </c>
      <c r="B130" s="12" t="n">
        <v>42157</v>
      </c>
      <c r="C130" s="1" t="s">
        <v>826</v>
      </c>
      <c r="D130" s="1" t="s">
        <v>19</v>
      </c>
      <c r="E130" s="1" t="s">
        <v>19</v>
      </c>
      <c r="F130" s="1" t="s">
        <v>20</v>
      </c>
      <c r="G130" s="1" t="n">
        <v>7</v>
      </c>
      <c r="H130" s="1" t="n">
        <v>2</v>
      </c>
      <c r="I130" s="1" t="s">
        <v>828</v>
      </c>
      <c r="J130" s="55" t="n">
        <v>0</v>
      </c>
      <c r="K130" s="55" t="n">
        <v>0</v>
      </c>
      <c r="L130" s="55" t="n">
        <v>0</v>
      </c>
      <c r="M130" s="55" t="n">
        <v>1</v>
      </c>
      <c r="N130" s="55" t="n">
        <v>1</v>
      </c>
    </row>
    <row r="131" s="1" customFormat="true" ht="13.8" hidden="false" customHeight="false" outlineLevel="0" collapsed="false">
      <c r="A131" s="1" t="s">
        <v>17</v>
      </c>
      <c r="B131" s="12" t="n">
        <v>42157</v>
      </c>
      <c r="C131" s="1" t="s">
        <v>826</v>
      </c>
      <c r="D131" s="1" t="s">
        <v>19</v>
      </c>
      <c r="E131" s="1" t="s">
        <v>19</v>
      </c>
      <c r="F131" s="1" t="s">
        <v>20</v>
      </c>
      <c r="G131" s="1" t="n">
        <v>7</v>
      </c>
      <c r="H131" s="1" t="n">
        <v>2</v>
      </c>
      <c r="I131" s="1" t="s">
        <v>829</v>
      </c>
      <c r="J131" s="55" t="n">
        <v>0</v>
      </c>
      <c r="K131" s="55" t="n">
        <v>0</v>
      </c>
      <c r="L131" s="55" t="n">
        <v>0</v>
      </c>
      <c r="M131" s="55" t="n">
        <v>5</v>
      </c>
      <c r="N131" s="55" t="n">
        <v>2</v>
      </c>
    </row>
    <row r="132" s="1" customFormat="true" ht="13.8" hidden="false" customHeight="false" outlineLevel="0" collapsed="false">
      <c r="A132" s="1" t="s">
        <v>17</v>
      </c>
      <c r="B132" s="12" t="n">
        <v>42157</v>
      </c>
      <c r="C132" s="1" t="s">
        <v>826</v>
      </c>
      <c r="D132" s="1" t="s">
        <v>19</v>
      </c>
      <c r="E132" s="1" t="s">
        <v>19</v>
      </c>
      <c r="F132" s="1" t="s">
        <v>20</v>
      </c>
      <c r="G132" s="1" t="n">
        <v>7</v>
      </c>
      <c r="H132" s="1" t="n">
        <v>2</v>
      </c>
      <c r="I132" s="1" t="s">
        <v>830</v>
      </c>
      <c r="J132" s="55" t="n">
        <v>0</v>
      </c>
      <c r="K132" s="55" t="n">
        <v>0</v>
      </c>
      <c r="L132" s="55" t="n">
        <v>0</v>
      </c>
      <c r="M132" s="55" t="n">
        <v>6</v>
      </c>
      <c r="N132" s="55" t="n">
        <v>4</v>
      </c>
    </row>
    <row r="133" s="1" customFormat="true" ht="13.8" hidden="false" customHeight="false" outlineLevel="0" collapsed="false">
      <c r="A133" s="1" t="s">
        <v>17</v>
      </c>
      <c r="B133" s="12" t="n">
        <v>42157</v>
      </c>
      <c r="C133" s="1" t="s">
        <v>826</v>
      </c>
      <c r="D133" s="1" t="s">
        <v>19</v>
      </c>
      <c r="E133" s="1" t="s">
        <v>19</v>
      </c>
      <c r="F133" s="1" t="s">
        <v>20</v>
      </c>
      <c r="G133" s="1" t="n">
        <v>7</v>
      </c>
      <c r="H133" s="1" t="n">
        <v>3</v>
      </c>
      <c r="I133" s="1" t="s">
        <v>827</v>
      </c>
      <c r="J133" s="55" t="n">
        <v>0</v>
      </c>
      <c r="K133" s="55" t="n">
        <v>0</v>
      </c>
      <c r="L133" s="55" t="n">
        <v>0</v>
      </c>
      <c r="M133" s="55" t="n">
        <v>15</v>
      </c>
      <c r="N133" s="55" t="n">
        <v>16</v>
      </c>
    </row>
    <row r="134" s="1" customFormat="true" ht="13.8" hidden="false" customHeight="false" outlineLevel="0" collapsed="false">
      <c r="A134" s="1" t="s">
        <v>17</v>
      </c>
      <c r="B134" s="12" t="n">
        <v>42157</v>
      </c>
      <c r="C134" s="1" t="s">
        <v>826</v>
      </c>
      <c r="D134" s="1" t="s">
        <v>19</v>
      </c>
      <c r="E134" s="1" t="s">
        <v>19</v>
      </c>
      <c r="F134" s="1" t="s">
        <v>20</v>
      </c>
      <c r="G134" s="1" t="n">
        <v>7</v>
      </c>
      <c r="H134" s="1" t="n">
        <v>3</v>
      </c>
      <c r="I134" s="1" t="s">
        <v>828</v>
      </c>
      <c r="J134" s="55" t="n">
        <v>0</v>
      </c>
      <c r="K134" s="55" t="n">
        <v>0</v>
      </c>
      <c r="L134" s="55" t="n">
        <v>1</v>
      </c>
      <c r="M134" s="55" t="n">
        <v>2</v>
      </c>
      <c r="N134" s="55" t="n">
        <v>3</v>
      </c>
    </row>
    <row r="135" s="1" customFormat="true" ht="13.8" hidden="false" customHeight="false" outlineLevel="0" collapsed="false">
      <c r="A135" s="1" t="s">
        <v>17</v>
      </c>
      <c r="B135" s="12" t="n">
        <v>42157</v>
      </c>
      <c r="C135" s="1" t="s">
        <v>826</v>
      </c>
      <c r="D135" s="1" t="s">
        <v>19</v>
      </c>
      <c r="E135" s="1" t="s">
        <v>19</v>
      </c>
      <c r="F135" s="1" t="s">
        <v>20</v>
      </c>
      <c r="G135" s="1" t="n">
        <v>7</v>
      </c>
      <c r="H135" s="1" t="n">
        <v>3</v>
      </c>
      <c r="I135" s="1" t="s">
        <v>829</v>
      </c>
      <c r="J135" s="55" t="n">
        <v>0</v>
      </c>
      <c r="K135" s="55" t="n">
        <v>0</v>
      </c>
      <c r="L135" s="55" t="n">
        <v>0</v>
      </c>
      <c r="M135" s="55" t="n">
        <v>4</v>
      </c>
      <c r="N135" s="55" t="n">
        <v>6</v>
      </c>
    </row>
    <row r="136" s="1" customFormat="true" ht="13.8" hidden="false" customHeight="false" outlineLevel="0" collapsed="false">
      <c r="A136" s="1" t="s">
        <v>17</v>
      </c>
      <c r="B136" s="12" t="n">
        <v>42157</v>
      </c>
      <c r="C136" s="1" t="s">
        <v>826</v>
      </c>
      <c r="D136" s="1" t="s">
        <v>19</v>
      </c>
      <c r="E136" s="1" t="s">
        <v>19</v>
      </c>
      <c r="F136" s="1" t="s">
        <v>20</v>
      </c>
      <c r="G136" s="1" t="n">
        <v>7</v>
      </c>
      <c r="H136" s="1" t="n">
        <v>3</v>
      </c>
      <c r="I136" s="1" t="s">
        <v>830</v>
      </c>
      <c r="J136" s="55" t="n">
        <v>0</v>
      </c>
      <c r="K136" s="55" t="n">
        <v>0</v>
      </c>
      <c r="L136" s="55" t="n">
        <v>0</v>
      </c>
      <c r="M136" s="55" t="n">
        <v>4</v>
      </c>
      <c r="N136" s="55" t="n">
        <v>3</v>
      </c>
    </row>
    <row r="137" s="1" customFormat="true" ht="13.8" hidden="false" customHeight="false" outlineLevel="0" collapsed="false">
      <c r="A137" s="1" t="s">
        <v>17</v>
      </c>
      <c r="B137" s="12" t="n">
        <v>42157</v>
      </c>
      <c r="C137" s="1" t="s">
        <v>826</v>
      </c>
      <c r="D137" s="1" t="s">
        <v>19</v>
      </c>
      <c r="E137" s="1" t="s">
        <v>19</v>
      </c>
      <c r="F137" s="1" t="s">
        <v>20</v>
      </c>
      <c r="G137" s="1" t="n">
        <v>7</v>
      </c>
      <c r="H137" s="1" t="n">
        <v>4</v>
      </c>
      <c r="I137" s="1" t="s">
        <v>827</v>
      </c>
      <c r="J137" s="55" t="n">
        <v>0</v>
      </c>
      <c r="K137" s="55" t="n">
        <v>0</v>
      </c>
      <c r="L137" s="55" t="n">
        <v>2</v>
      </c>
      <c r="M137" s="55" t="n">
        <v>15</v>
      </c>
      <c r="N137" s="55" t="n">
        <v>1</v>
      </c>
    </row>
    <row r="138" s="1" customFormat="true" ht="13.8" hidden="false" customHeight="false" outlineLevel="0" collapsed="false">
      <c r="A138" s="1" t="s">
        <v>17</v>
      </c>
      <c r="B138" s="12" t="n">
        <v>42157</v>
      </c>
      <c r="C138" s="1" t="s">
        <v>826</v>
      </c>
      <c r="D138" s="1" t="s">
        <v>19</v>
      </c>
      <c r="E138" s="1" t="s">
        <v>19</v>
      </c>
      <c r="F138" s="1" t="s">
        <v>20</v>
      </c>
      <c r="G138" s="1" t="n">
        <v>7</v>
      </c>
      <c r="H138" s="1" t="n">
        <v>4</v>
      </c>
      <c r="I138" s="1" t="s">
        <v>828</v>
      </c>
      <c r="J138" s="55" t="n">
        <v>0</v>
      </c>
      <c r="K138" s="55" t="n">
        <v>0</v>
      </c>
      <c r="L138" s="55" t="n">
        <v>2</v>
      </c>
      <c r="M138" s="55" t="n">
        <v>4</v>
      </c>
      <c r="N138" s="55" t="n">
        <v>8</v>
      </c>
    </row>
    <row r="139" s="1" customFormat="true" ht="13.8" hidden="false" customHeight="false" outlineLevel="0" collapsed="false">
      <c r="A139" s="1" t="s">
        <v>17</v>
      </c>
      <c r="B139" s="12" t="n">
        <v>42157</v>
      </c>
      <c r="C139" s="1" t="s">
        <v>826</v>
      </c>
      <c r="D139" s="1" t="s">
        <v>19</v>
      </c>
      <c r="E139" s="1" t="s">
        <v>19</v>
      </c>
      <c r="F139" s="1" t="s">
        <v>20</v>
      </c>
      <c r="G139" s="1" t="n">
        <v>7</v>
      </c>
      <c r="H139" s="1" t="n">
        <v>4</v>
      </c>
      <c r="I139" s="1" t="s">
        <v>829</v>
      </c>
      <c r="J139" s="55" t="n">
        <v>0</v>
      </c>
      <c r="K139" s="55" t="n">
        <v>0</v>
      </c>
      <c r="L139" s="55" t="n">
        <v>0</v>
      </c>
      <c r="M139" s="55" t="n">
        <v>7</v>
      </c>
      <c r="N139" s="55" t="n">
        <v>4</v>
      </c>
    </row>
    <row r="140" s="1" customFormat="true" ht="13.8" hidden="false" customHeight="false" outlineLevel="0" collapsed="false">
      <c r="A140" s="1" t="s">
        <v>17</v>
      </c>
      <c r="B140" s="12" t="n">
        <v>42157</v>
      </c>
      <c r="C140" s="1" t="s">
        <v>826</v>
      </c>
      <c r="D140" s="1" t="s">
        <v>19</v>
      </c>
      <c r="E140" s="1" t="s">
        <v>19</v>
      </c>
      <c r="F140" s="1" t="s">
        <v>20</v>
      </c>
      <c r="G140" s="1" t="n">
        <v>7</v>
      </c>
      <c r="H140" s="1" t="n">
        <v>4</v>
      </c>
      <c r="I140" s="1" t="s">
        <v>830</v>
      </c>
      <c r="J140" s="55" t="n">
        <v>0</v>
      </c>
      <c r="K140" s="55" t="n">
        <v>0</v>
      </c>
      <c r="L140" s="55" t="n">
        <v>0</v>
      </c>
      <c r="M140" s="55" t="n">
        <v>5</v>
      </c>
      <c r="N140" s="55" t="n">
        <v>12</v>
      </c>
    </row>
    <row r="141" s="1" customFormat="true" ht="13.8" hidden="false" customHeight="false" outlineLevel="0" collapsed="false">
      <c r="A141" s="1" t="s">
        <v>17</v>
      </c>
      <c r="B141" s="12" t="n">
        <v>42157</v>
      </c>
      <c r="C141" s="1" t="s">
        <v>826</v>
      </c>
      <c r="D141" s="1" t="s">
        <v>19</v>
      </c>
      <c r="E141" s="1" t="s">
        <v>19</v>
      </c>
      <c r="F141" s="1" t="s">
        <v>20</v>
      </c>
      <c r="G141" s="1" t="n">
        <v>7</v>
      </c>
      <c r="H141" s="1" t="n">
        <v>5</v>
      </c>
      <c r="I141" s="1" t="s">
        <v>827</v>
      </c>
      <c r="J141" s="55" t="n">
        <v>0</v>
      </c>
      <c r="K141" s="55" t="n">
        <v>0</v>
      </c>
      <c r="L141" s="55" t="n">
        <v>0</v>
      </c>
      <c r="M141" s="55" t="n">
        <v>6</v>
      </c>
      <c r="N141" s="55" t="n">
        <v>7</v>
      </c>
    </row>
    <row r="142" s="1" customFormat="true" ht="13.8" hidden="false" customHeight="false" outlineLevel="0" collapsed="false">
      <c r="A142" s="1" t="s">
        <v>17</v>
      </c>
      <c r="B142" s="12" t="n">
        <v>42157</v>
      </c>
      <c r="C142" s="1" t="s">
        <v>826</v>
      </c>
      <c r="D142" s="1" t="s">
        <v>19</v>
      </c>
      <c r="E142" s="1" t="s">
        <v>19</v>
      </c>
      <c r="F142" s="1" t="s">
        <v>20</v>
      </c>
      <c r="G142" s="1" t="n">
        <v>7</v>
      </c>
      <c r="H142" s="1" t="n">
        <v>5</v>
      </c>
      <c r="I142" s="1" t="s">
        <v>828</v>
      </c>
      <c r="J142" s="55" t="n">
        <v>0</v>
      </c>
      <c r="K142" s="55" t="n">
        <v>0</v>
      </c>
      <c r="L142" s="55" t="n">
        <v>0</v>
      </c>
      <c r="M142" s="55" t="n">
        <v>7</v>
      </c>
      <c r="N142" s="55" t="n">
        <v>38</v>
      </c>
    </row>
    <row r="143" s="1" customFormat="true" ht="13.8" hidden="false" customHeight="false" outlineLevel="0" collapsed="false">
      <c r="A143" s="1" t="s">
        <v>17</v>
      </c>
      <c r="B143" s="12" t="n">
        <v>42157</v>
      </c>
      <c r="C143" s="1" t="s">
        <v>826</v>
      </c>
      <c r="D143" s="1" t="s">
        <v>19</v>
      </c>
      <c r="E143" s="1" t="s">
        <v>19</v>
      </c>
      <c r="F143" s="1" t="s">
        <v>20</v>
      </c>
      <c r="G143" s="1" t="n">
        <v>7</v>
      </c>
      <c r="H143" s="1" t="n">
        <v>5</v>
      </c>
      <c r="I143" s="1" t="s">
        <v>829</v>
      </c>
      <c r="J143" s="55" t="n">
        <v>0</v>
      </c>
      <c r="K143" s="55" t="n">
        <v>0</v>
      </c>
      <c r="L143" s="55" t="n">
        <v>0</v>
      </c>
      <c r="M143" s="55" t="n">
        <v>2</v>
      </c>
      <c r="N143" s="55" t="n">
        <v>3</v>
      </c>
    </row>
    <row r="144" s="1" customFormat="true" ht="13.8" hidden="false" customHeight="false" outlineLevel="0" collapsed="false">
      <c r="A144" s="1" t="s">
        <v>17</v>
      </c>
      <c r="B144" s="12" t="n">
        <v>42157</v>
      </c>
      <c r="C144" s="1" t="s">
        <v>826</v>
      </c>
      <c r="D144" s="1" t="s">
        <v>19</v>
      </c>
      <c r="E144" s="1" t="s">
        <v>19</v>
      </c>
      <c r="F144" s="1" t="s">
        <v>20</v>
      </c>
      <c r="G144" s="1" t="n">
        <v>7</v>
      </c>
      <c r="H144" s="1" t="n">
        <v>5</v>
      </c>
      <c r="I144" s="1" t="s">
        <v>830</v>
      </c>
      <c r="J144" s="55" t="n">
        <v>0</v>
      </c>
      <c r="K144" s="55" t="n">
        <v>0</v>
      </c>
      <c r="L144" s="55" t="n">
        <v>0</v>
      </c>
      <c r="M144" s="55" t="n">
        <v>6</v>
      </c>
      <c r="N144" s="55" t="n">
        <v>14</v>
      </c>
    </row>
    <row r="145" customFormat="false" ht="13.8" hidden="false" customHeight="false" outlineLevel="0" collapsed="false">
      <c r="A145" s="1" t="s">
        <v>91</v>
      </c>
      <c r="B145" s="12" t="n">
        <v>42177</v>
      </c>
      <c r="C145" s="1" t="s">
        <v>833</v>
      </c>
      <c r="D145" s="1" t="s">
        <v>19</v>
      </c>
      <c r="E145" s="1" t="s">
        <v>19</v>
      </c>
      <c r="F145" s="1" t="s">
        <v>20</v>
      </c>
      <c r="G145" s="1" t="n">
        <v>1</v>
      </c>
      <c r="H145" s="1" t="n">
        <v>1</v>
      </c>
      <c r="I145" s="1" t="s">
        <v>827</v>
      </c>
      <c r="J145" s="55" t="n">
        <v>0</v>
      </c>
      <c r="K145" s="55" t="n">
        <v>0</v>
      </c>
      <c r="L145" s="55" t="n">
        <v>1</v>
      </c>
      <c r="M145" s="55" t="n">
        <v>3</v>
      </c>
      <c r="N145" s="55" t="n">
        <v>13</v>
      </c>
      <c r="O145" s="3" t="s">
        <v>834</v>
      </c>
    </row>
    <row r="146" customFormat="false" ht="13.8" hidden="false" customHeight="false" outlineLevel="0" collapsed="false">
      <c r="A146" s="1" t="s">
        <v>91</v>
      </c>
      <c r="B146" s="12" t="n">
        <v>42177</v>
      </c>
      <c r="C146" s="1" t="s">
        <v>833</v>
      </c>
      <c r="D146" s="1" t="s">
        <v>19</v>
      </c>
      <c r="E146" s="1" t="s">
        <v>19</v>
      </c>
      <c r="F146" s="1" t="s">
        <v>20</v>
      </c>
      <c r="G146" s="1" t="n">
        <v>1</v>
      </c>
      <c r="H146" s="1" t="n">
        <v>1</v>
      </c>
      <c r="I146" s="1" t="s">
        <v>828</v>
      </c>
      <c r="J146" s="55" t="n">
        <v>0</v>
      </c>
      <c r="K146" s="55" t="n">
        <v>0</v>
      </c>
      <c r="L146" s="55" t="n">
        <v>0</v>
      </c>
      <c r="M146" s="55" t="n">
        <v>4</v>
      </c>
      <c r="N146" s="55" t="n">
        <v>6</v>
      </c>
      <c r="O146" s="3" t="s">
        <v>834</v>
      </c>
    </row>
    <row r="147" customFormat="false" ht="13.8" hidden="false" customHeight="false" outlineLevel="0" collapsed="false">
      <c r="A147" s="1" t="s">
        <v>91</v>
      </c>
      <c r="B147" s="12" t="n">
        <v>42177</v>
      </c>
      <c r="C147" s="1" t="s">
        <v>833</v>
      </c>
      <c r="D147" s="1" t="s">
        <v>19</v>
      </c>
      <c r="E147" s="1" t="s">
        <v>19</v>
      </c>
      <c r="F147" s="1" t="s">
        <v>20</v>
      </c>
      <c r="G147" s="1" t="n">
        <v>1</v>
      </c>
      <c r="H147" s="1" t="n">
        <v>1</v>
      </c>
      <c r="I147" s="1" t="s">
        <v>829</v>
      </c>
      <c r="J147" s="55" t="n">
        <v>0</v>
      </c>
      <c r="K147" s="55" t="n">
        <v>0</v>
      </c>
      <c r="L147" s="55" t="n">
        <v>0</v>
      </c>
      <c r="M147" s="55" t="n">
        <v>8</v>
      </c>
      <c r="N147" s="55" t="n">
        <v>12</v>
      </c>
      <c r="O147" s="3" t="s">
        <v>834</v>
      </c>
    </row>
    <row r="148" customFormat="false" ht="13.8" hidden="false" customHeight="false" outlineLevel="0" collapsed="false">
      <c r="A148" s="1" t="s">
        <v>91</v>
      </c>
      <c r="B148" s="12" t="n">
        <v>42177</v>
      </c>
      <c r="C148" s="1" t="s">
        <v>833</v>
      </c>
      <c r="D148" s="1" t="s">
        <v>19</v>
      </c>
      <c r="E148" s="1" t="s">
        <v>19</v>
      </c>
      <c r="F148" s="1" t="s">
        <v>20</v>
      </c>
      <c r="G148" s="1" t="n">
        <v>1</v>
      </c>
      <c r="H148" s="1" t="n">
        <v>1</v>
      </c>
      <c r="I148" s="1" t="s">
        <v>830</v>
      </c>
      <c r="J148" s="55" t="n">
        <v>0</v>
      </c>
      <c r="K148" s="55" t="n">
        <v>0</v>
      </c>
      <c r="L148" s="55" t="n">
        <v>0</v>
      </c>
      <c r="M148" s="55" t="n">
        <v>6</v>
      </c>
      <c r="N148" s="55" t="n">
        <v>23</v>
      </c>
      <c r="O148" s="3" t="s">
        <v>834</v>
      </c>
    </row>
    <row r="149" customFormat="false" ht="13.8" hidden="false" customHeight="false" outlineLevel="0" collapsed="false">
      <c r="A149" s="1" t="s">
        <v>91</v>
      </c>
      <c r="B149" s="12" t="n">
        <v>42177</v>
      </c>
      <c r="C149" s="1" t="s">
        <v>833</v>
      </c>
      <c r="D149" s="1" t="s">
        <v>19</v>
      </c>
      <c r="E149" s="1" t="s">
        <v>19</v>
      </c>
      <c r="F149" s="1" t="s">
        <v>20</v>
      </c>
      <c r="G149" s="1" t="n">
        <v>1</v>
      </c>
      <c r="H149" s="1" t="n">
        <v>2</v>
      </c>
      <c r="I149" s="1" t="s">
        <v>827</v>
      </c>
      <c r="J149" s="55" t="n">
        <v>0</v>
      </c>
      <c r="K149" s="55" t="n">
        <v>0</v>
      </c>
      <c r="L149" s="55" t="n">
        <v>0</v>
      </c>
      <c r="M149" s="55" t="n">
        <v>6</v>
      </c>
      <c r="N149" s="55" t="n">
        <v>12</v>
      </c>
      <c r="O149" s="3" t="s">
        <v>834</v>
      </c>
    </row>
    <row r="150" customFormat="false" ht="13.8" hidden="false" customHeight="false" outlineLevel="0" collapsed="false">
      <c r="A150" s="1" t="s">
        <v>91</v>
      </c>
      <c r="B150" s="12" t="n">
        <v>42177</v>
      </c>
      <c r="C150" s="1" t="s">
        <v>833</v>
      </c>
      <c r="D150" s="1" t="s">
        <v>19</v>
      </c>
      <c r="E150" s="1" t="s">
        <v>19</v>
      </c>
      <c r="F150" s="1" t="s">
        <v>20</v>
      </c>
      <c r="G150" s="1" t="n">
        <v>1</v>
      </c>
      <c r="H150" s="1" t="n">
        <v>2</v>
      </c>
      <c r="I150" s="1" t="s">
        <v>828</v>
      </c>
      <c r="J150" s="55" t="n">
        <v>9</v>
      </c>
      <c r="K150" s="55" t="n">
        <v>11</v>
      </c>
      <c r="L150" s="55" t="n">
        <v>0</v>
      </c>
      <c r="M150" s="55" t="n">
        <v>10</v>
      </c>
      <c r="N150" s="55" t="n">
        <v>43</v>
      </c>
      <c r="O150" s="3" t="s">
        <v>835</v>
      </c>
    </row>
    <row r="151" customFormat="false" ht="13.8" hidden="false" customHeight="false" outlineLevel="0" collapsed="false">
      <c r="A151" s="1" t="s">
        <v>91</v>
      </c>
      <c r="B151" s="12" t="n">
        <v>42177</v>
      </c>
      <c r="C151" s="1" t="s">
        <v>833</v>
      </c>
      <c r="D151" s="1" t="s">
        <v>19</v>
      </c>
      <c r="E151" s="1" t="s">
        <v>19</v>
      </c>
      <c r="F151" s="1" t="s">
        <v>20</v>
      </c>
      <c r="G151" s="1" t="n">
        <v>1</v>
      </c>
      <c r="H151" s="1" t="n">
        <v>2</v>
      </c>
      <c r="I151" s="1" t="s">
        <v>829</v>
      </c>
      <c r="J151" s="55" t="n">
        <v>20</v>
      </c>
      <c r="K151" s="55" t="n">
        <v>0</v>
      </c>
      <c r="L151" s="55" t="n">
        <v>2</v>
      </c>
      <c r="M151" s="55" t="n">
        <v>14</v>
      </c>
      <c r="N151" s="55" t="n">
        <v>19</v>
      </c>
      <c r="O151" s="3" t="s">
        <v>834</v>
      </c>
    </row>
    <row r="152" customFormat="false" ht="13.8" hidden="false" customHeight="false" outlineLevel="0" collapsed="false">
      <c r="A152" s="1" t="s">
        <v>91</v>
      </c>
      <c r="B152" s="12" t="n">
        <v>42177</v>
      </c>
      <c r="C152" s="1" t="s">
        <v>833</v>
      </c>
      <c r="D152" s="1" t="s">
        <v>19</v>
      </c>
      <c r="E152" s="1" t="s">
        <v>19</v>
      </c>
      <c r="F152" s="1" t="s">
        <v>20</v>
      </c>
      <c r="G152" s="1" t="n">
        <v>1</v>
      </c>
      <c r="H152" s="1" t="n">
        <v>2</v>
      </c>
      <c r="I152" s="1" t="s">
        <v>830</v>
      </c>
      <c r="J152" s="55" t="n">
        <v>0</v>
      </c>
      <c r="K152" s="55" t="n">
        <v>0</v>
      </c>
      <c r="L152" s="55" t="n">
        <v>0</v>
      </c>
      <c r="M152" s="55" t="n">
        <v>6</v>
      </c>
      <c r="N152" s="55" t="n">
        <v>3</v>
      </c>
      <c r="O152" s="3" t="s">
        <v>834</v>
      </c>
    </row>
    <row r="153" customFormat="false" ht="13.8" hidden="false" customHeight="false" outlineLevel="0" collapsed="false">
      <c r="A153" s="1" t="s">
        <v>91</v>
      </c>
      <c r="B153" s="12" t="n">
        <v>42177</v>
      </c>
      <c r="C153" s="1" t="s">
        <v>833</v>
      </c>
      <c r="D153" s="1" t="s">
        <v>19</v>
      </c>
      <c r="E153" s="1" t="s">
        <v>19</v>
      </c>
      <c r="F153" s="1" t="s">
        <v>20</v>
      </c>
      <c r="G153" s="1" t="n">
        <v>1</v>
      </c>
      <c r="H153" s="1" t="n">
        <v>3</v>
      </c>
      <c r="I153" s="1" t="s">
        <v>827</v>
      </c>
      <c r="J153" s="55" t="n">
        <v>0</v>
      </c>
      <c r="K153" s="55" t="n">
        <v>0</v>
      </c>
      <c r="L153" s="55" t="n">
        <v>1</v>
      </c>
      <c r="M153" s="55" t="n">
        <v>41</v>
      </c>
      <c r="N153" s="55" t="n">
        <v>4</v>
      </c>
      <c r="O153" s="3" t="s">
        <v>836</v>
      </c>
    </row>
    <row r="154" customFormat="false" ht="13.8" hidden="false" customHeight="false" outlineLevel="0" collapsed="false">
      <c r="A154" s="1" t="s">
        <v>91</v>
      </c>
      <c r="B154" s="12" t="n">
        <v>42177</v>
      </c>
      <c r="C154" s="1" t="s">
        <v>833</v>
      </c>
      <c r="D154" s="1" t="s">
        <v>19</v>
      </c>
      <c r="E154" s="1" t="s">
        <v>19</v>
      </c>
      <c r="F154" s="1" t="s">
        <v>20</v>
      </c>
      <c r="G154" s="1" t="n">
        <v>1</v>
      </c>
      <c r="H154" s="1" t="n">
        <v>3</v>
      </c>
      <c r="I154" s="1" t="s">
        <v>828</v>
      </c>
      <c r="J154" s="55" t="n">
        <v>0</v>
      </c>
      <c r="K154" s="55" t="n">
        <v>0</v>
      </c>
      <c r="L154" s="55" t="n">
        <v>1</v>
      </c>
      <c r="M154" s="55" t="n">
        <v>3</v>
      </c>
      <c r="N154" s="55" t="n">
        <v>7</v>
      </c>
      <c r="O154" s="18"/>
    </row>
    <row r="155" customFormat="false" ht="13.8" hidden="false" customHeight="false" outlineLevel="0" collapsed="false">
      <c r="A155" s="1" t="s">
        <v>91</v>
      </c>
      <c r="B155" s="12" t="n">
        <v>42177</v>
      </c>
      <c r="C155" s="1" t="s">
        <v>833</v>
      </c>
      <c r="D155" s="1" t="s">
        <v>19</v>
      </c>
      <c r="E155" s="1" t="s">
        <v>19</v>
      </c>
      <c r="F155" s="1" t="s">
        <v>20</v>
      </c>
      <c r="G155" s="1" t="n">
        <v>1</v>
      </c>
      <c r="H155" s="1" t="n">
        <v>3</v>
      </c>
      <c r="I155" s="1" t="s">
        <v>829</v>
      </c>
      <c r="J155" s="55" t="n">
        <v>0</v>
      </c>
      <c r="K155" s="55" t="n">
        <v>0</v>
      </c>
      <c r="L155" s="55" t="n">
        <v>0</v>
      </c>
      <c r="M155" s="55" t="n">
        <v>5</v>
      </c>
      <c r="N155" s="55" t="n">
        <v>3</v>
      </c>
      <c r="O155" s="18"/>
    </row>
    <row r="156" customFormat="false" ht="13.8" hidden="false" customHeight="false" outlineLevel="0" collapsed="false">
      <c r="A156" s="1" t="s">
        <v>91</v>
      </c>
      <c r="B156" s="12" t="n">
        <v>42177</v>
      </c>
      <c r="C156" s="1" t="s">
        <v>833</v>
      </c>
      <c r="D156" s="1" t="s">
        <v>19</v>
      </c>
      <c r="E156" s="1" t="s">
        <v>19</v>
      </c>
      <c r="F156" s="1" t="s">
        <v>20</v>
      </c>
      <c r="G156" s="1" t="n">
        <v>1</v>
      </c>
      <c r="H156" s="1" t="n">
        <v>3</v>
      </c>
      <c r="I156" s="1" t="s">
        <v>830</v>
      </c>
      <c r="J156" s="55" t="n">
        <v>0</v>
      </c>
      <c r="K156" s="55" t="n">
        <v>0</v>
      </c>
      <c r="L156" s="55" t="n">
        <v>0</v>
      </c>
      <c r="M156" s="55" t="n">
        <v>3</v>
      </c>
      <c r="N156" s="55" t="n">
        <v>8</v>
      </c>
      <c r="O156" s="18"/>
    </row>
    <row r="157" customFormat="false" ht="13.8" hidden="false" customHeight="false" outlineLevel="0" collapsed="false">
      <c r="A157" s="1" t="s">
        <v>91</v>
      </c>
      <c r="B157" s="12" t="n">
        <v>42177</v>
      </c>
      <c r="C157" s="1" t="s">
        <v>833</v>
      </c>
      <c r="D157" s="1" t="s">
        <v>19</v>
      </c>
      <c r="E157" s="1" t="s">
        <v>19</v>
      </c>
      <c r="F157" s="1" t="s">
        <v>20</v>
      </c>
      <c r="G157" s="1" t="n">
        <v>1</v>
      </c>
      <c r="H157" s="1" t="n">
        <v>4</v>
      </c>
      <c r="I157" s="1" t="s">
        <v>827</v>
      </c>
      <c r="J157" s="55" t="n">
        <v>9</v>
      </c>
      <c r="K157" s="55" t="n">
        <v>0</v>
      </c>
      <c r="L157" s="55" t="n">
        <v>2</v>
      </c>
      <c r="M157" s="55" t="n">
        <v>6</v>
      </c>
      <c r="N157" s="55" t="n">
        <v>3</v>
      </c>
      <c r="O157" s="18"/>
    </row>
    <row r="158" customFormat="false" ht="13.8" hidden="false" customHeight="false" outlineLevel="0" collapsed="false">
      <c r="A158" s="1" t="s">
        <v>91</v>
      </c>
      <c r="B158" s="12" t="n">
        <v>42177</v>
      </c>
      <c r="C158" s="1" t="s">
        <v>833</v>
      </c>
      <c r="D158" s="1" t="s">
        <v>19</v>
      </c>
      <c r="E158" s="1" t="s">
        <v>19</v>
      </c>
      <c r="F158" s="1" t="s">
        <v>20</v>
      </c>
      <c r="G158" s="1" t="n">
        <v>1</v>
      </c>
      <c r="H158" s="1" t="n">
        <v>4</v>
      </c>
      <c r="I158" s="1" t="s">
        <v>827</v>
      </c>
      <c r="J158" s="55" t="n">
        <v>12</v>
      </c>
      <c r="K158" s="55" t="n">
        <v>0</v>
      </c>
      <c r="L158" s="55" t="n">
        <v>0</v>
      </c>
      <c r="M158" s="55" t="n">
        <v>0</v>
      </c>
      <c r="N158" s="55" t="n">
        <v>0</v>
      </c>
      <c r="O158" s="18"/>
    </row>
    <row r="159" customFormat="false" ht="13.8" hidden="false" customHeight="false" outlineLevel="0" collapsed="false">
      <c r="A159" s="1" t="s">
        <v>91</v>
      </c>
      <c r="B159" s="12" t="n">
        <v>42177</v>
      </c>
      <c r="C159" s="1" t="s">
        <v>833</v>
      </c>
      <c r="D159" s="1" t="s">
        <v>19</v>
      </c>
      <c r="E159" s="1" t="s">
        <v>19</v>
      </c>
      <c r="F159" s="1" t="s">
        <v>20</v>
      </c>
      <c r="G159" s="1" t="n">
        <v>1</v>
      </c>
      <c r="H159" s="1" t="n">
        <v>4</v>
      </c>
      <c r="I159" s="1" t="s">
        <v>828</v>
      </c>
      <c r="J159" s="55" t="n">
        <v>0</v>
      </c>
      <c r="K159" s="55" t="n">
        <v>0</v>
      </c>
      <c r="L159" s="55" t="n">
        <v>0</v>
      </c>
      <c r="M159" s="55" t="n">
        <v>1</v>
      </c>
      <c r="N159" s="55" t="n">
        <v>0</v>
      </c>
      <c r="O159" s="18"/>
    </row>
    <row r="160" customFormat="false" ht="13.8" hidden="false" customHeight="false" outlineLevel="0" collapsed="false">
      <c r="A160" s="1" t="s">
        <v>91</v>
      </c>
      <c r="B160" s="12" t="n">
        <v>42177</v>
      </c>
      <c r="C160" s="1" t="s">
        <v>833</v>
      </c>
      <c r="D160" s="1" t="s">
        <v>19</v>
      </c>
      <c r="E160" s="1" t="s">
        <v>19</v>
      </c>
      <c r="F160" s="1" t="s">
        <v>20</v>
      </c>
      <c r="G160" s="1" t="n">
        <v>1</v>
      </c>
      <c r="H160" s="1" t="n">
        <v>4</v>
      </c>
      <c r="I160" s="1" t="s">
        <v>829</v>
      </c>
      <c r="J160" s="55" t="n">
        <v>11</v>
      </c>
      <c r="K160" s="55" t="n">
        <v>0</v>
      </c>
      <c r="L160" s="55" t="n">
        <v>3</v>
      </c>
      <c r="M160" s="55" t="n">
        <v>3</v>
      </c>
      <c r="N160" s="55" t="n">
        <v>15</v>
      </c>
      <c r="O160" s="18"/>
    </row>
    <row r="161" customFormat="false" ht="13.8" hidden="false" customHeight="false" outlineLevel="0" collapsed="false">
      <c r="A161" s="1" t="s">
        <v>91</v>
      </c>
      <c r="B161" s="12" t="n">
        <v>42177</v>
      </c>
      <c r="C161" s="1" t="s">
        <v>833</v>
      </c>
      <c r="D161" s="1" t="s">
        <v>19</v>
      </c>
      <c r="E161" s="1" t="s">
        <v>19</v>
      </c>
      <c r="F161" s="1" t="s">
        <v>20</v>
      </c>
      <c r="G161" s="1" t="n">
        <v>1</v>
      </c>
      <c r="H161" s="1" t="n">
        <v>4</v>
      </c>
      <c r="I161" s="1" t="s">
        <v>829</v>
      </c>
      <c r="J161" s="55" t="n">
        <v>10</v>
      </c>
      <c r="K161" s="55" t="n">
        <v>0</v>
      </c>
      <c r="L161" s="55" t="n">
        <v>0</v>
      </c>
      <c r="M161" s="55" t="n">
        <v>0</v>
      </c>
      <c r="N161" s="55" t="n">
        <v>0</v>
      </c>
      <c r="O161" s="18"/>
    </row>
    <row r="162" customFormat="false" ht="13.8" hidden="false" customHeight="false" outlineLevel="0" collapsed="false">
      <c r="A162" s="1" t="s">
        <v>91</v>
      </c>
      <c r="B162" s="12" t="n">
        <v>42177</v>
      </c>
      <c r="C162" s="1" t="s">
        <v>833</v>
      </c>
      <c r="D162" s="1" t="s">
        <v>19</v>
      </c>
      <c r="E162" s="1" t="s">
        <v>19</v>
      </c>
      <c r="F162" s="1" t="s">
        <v>20</v>
      </c>
      <c r="G162" s="1" t="n">
        <v>1</v>
      </c>
      <c r="H162" s="1" t="n">
        <v>4</v>
      </c>
      <c r="I162" s="1" t="s">
        <v>830</v>
      </c>
      <c r="J162" s="55" t="n">
        <v>8</v>
      </c>
      <c r="K162" s="55" t="n">
        <v>0</v>
      </c>
      <c r="L162" s="55" t="n">
        <v>3</v>
      </c>
      <c r="M162" s="55" t="n">
        <v>5</v>
      </c>
      <c r="N162" s="55" t="n">
        <v>7</v>
      </c>
      <c r="O162" s="18"/>
    </row>
    <row r="163" customFormat="false" ht="13.8" hidden="false" customHeight="false" outlineLevel="0" collapsed="false">
      <c r="A163" s="1" t="s">
        <v>91</v>
      </c>
      <c r="B163" s="12" t="n">
        <v>42177</v>
      </c>
      <c r="C163" s="1" t="s">
        <v>833</v>
      </c>
      <c r="D163" s="1" t="s">
        <v>19</v>
      </c>
      <c r="E163" s="1" t="s">
        <v>19</v>
      </c>
      <c r="F163" s="1" t="s">
        <v>20</v>
      </c>
      <c r="G163" s="1" t="n">
        <v>1</v>
      </c>
      <c r="H163" s="1" t="n">
        <v>5</v>
      </c>
      <c r="I163" s="1" t="s">
        <v>827</v>
      </c>
      <c r="J163" s="55" t="n">
        <v>8</v>
      </c>
      <c r="K163" s="55" t="n">
        <v>0</v>
      </c>
      <c r="L163" s="55" t="n">
        <v>2</v>
      </c>
      <c r="M163" s="55" t="n">
        <v>15</v>
      </c>
      <c r="N163" s="55" t="n">
        <v>8</v>
      </c>
      <c r="O163" s="3" t="s">
        <v>835</v>
      </c>
    </row>
    <row r="164" customFormat="false" ht="13.8" hidden="false" customHeight="false" outlineLevel="0" collapsed="false">
      <c r="A164" s="1" t="s">
        <v>91</v>
      </c>
      <c r="B164" s="12" t="n">
        <v>42177</v>
      </c>
      <c r="C164" s="1" t="s">
        <v>833</v>
      </c>
      <c r="D164" s="1" t="s">
        <v>19</v>
      </c>
      <c r="E164" s="1" t="s">
        <v>19</v>
      </c>
      <c r="F164" s="1" t="s">
        <v>20</v>
      </c>
      <c r="G164" s="1" t="n">
        <v>1</v>
      </c>
      <c r="H164" s="1" t="n">
        <v>5</v>
      </c>
      <c r="I164" s="1" t="s">
        <v>828</v>
      </c>
      <c r="J164" s="55" t="n">
        <v>0</v>
      </c>
      <c r="K164" s="55" t="n">
        <v>0</v>
      </c>
      <c r="L164" s="55" t="n">
        <v>6</v>
      </c>
      <c r="M164" s="55" t="n">
        <v>16</v>
      </c>
      <c r="N164" s="55" t="n">
        <v>11</v>
      </c>
      <c r="O164" s="3" t="s">
        <v>835</v>
      </c>
    </row>
    <row r="165" customFormat="false" ht="13.8" hidden="false" customHeight="false" outlineLevel="0" collapsed="false">
      <c r="A165" s="1" t="s">
        <v>91</v>
      </c>
      <c r="B165" s="12" t="n">
        <v>42177</v>
      </c>
      <c r="C165" s="1" t="s">
        <v>833</v>
      </c>
      <c r="D165" s="1" t="s">
        <v>19</v>
      </c>
      <c r="E165" s="1" t="s">
        <v>19</v>
      </c>
      <c r="F165" s="1" t="s">
        <v>20</v>
      </c>
      <c r="G165" s="1" t="n">
        <v>1</v>
      </c>
      <c r="H165" s="1" t="n">
        <v>5</v>
      </c>
      <c r="I165" s="1" t="s">
        <v>829</v>
      </c>
      <c r="J165" s="55" t="n">
        <v>0</v>
      </c>
      <c r="K165" s="55" t="n">
        <v>0</v>
      </c>
      <c r="L165" s="55" t="n">
        <v>1</v>
      </c>
      <c r="M165" s="55" t="n">
        <v>6</v>
      </c>
      <c r="N165" s="55" t="n">
        <v>53</v>
      </c>
      <c r="O165" s="3" t="s">
        <v>835</v>
      </c>
    </row>
    <row r="166" customFormat="false" ht="13.8" hidden="false" customHeight="false" outlineLevel="0" collapsed="false">
      <c r="A166" s="1" t="s">
        <v>91</v>
      </c>
      <c r="B166" s="12" t="n">
        <v>42177</v>
      </c>
      <c r="C166" s="1" t="s">
        <v>833</v>
      </c>
      <c r="D166" s="1" t="s">
        <v>19</v>
      </c>
      <c r="E166" s="1" t="s">
        <v>19</v>
      </c>
      <c r="F166" s="1" t="s">
        <v>20</v>
      </c>
      <c r="G166" s="1" t="n">
        <v>1</v>
      </c>
      <c r="H166" s="1" t="n">
        <v>5</v>
      </c>
      <c r="I166" s="1" t="s">
        <v>830</v>
      </c>
      <c r="J166" s="55" t="n">
        <v>0</v>
      </c>
      <c r="K166" s="55" t="n">
        <v>11</v>
      </c>
      <c r="L166" s="55" t="n">
        <v>0</v>
      </c>
      <c r="M166" s="55" t="n">
        <v>0</v>
      </c>
      <c r="N166" s="55" t="n">
        <v>7</v>
      </c>
      <c r="O166" s="18"/>
    </row>
    <row r="167" customFormat="false" ht="13.8" hidden="false" customHeight="false" outlineLevel="0" collapsed="false">
      <c r="A167" s="1" t="s">
        <v>91</v>
      </c>
      <c r="B167" s="12" t="n">
        <v>42178</v>
      </c>
      <c r="C167" s="1" t="s">
        <v>833</v>
      </c>
      <c r="D167" s="1" t="s">
        <v>19</v>
      </c>
      <c r="E167" s="1" t="s">
        <v>19</v>
      </c>
      <c r="F167" s="1" t="s">
        <v>20</v>
      </c>
      <c r="G167" s="1" t="n">
        <v>2</v>
      </c>
      <c r="H167" s="1" t="n">
        <v>1</v>
      </c>
      <c r="I167" s="1" t="s">
        <v>827</v>
      </c>
      <c r="J167" s="55" t="n">
        <v>0</v>
      </c>
      <c r="K167" s="55" t="n">
        <v>9</v>
      </c>
      <c r="L167" s="55" t="n">
        <v>0</v>
      </c>
      <c r="M167" s="55" t="n">
        <v>6</v>
      </c>
      <c r="N167" s="55" t="n">
        <v>11</v>
      </c>
      <c r="O167" s="3" t="s">
        <v>837</v>
      </c>
    </row>
    <row r="168" customFormat="false" ht="13.8" hidden="false" customHeight="false" outlineLevel="0" collapsed="false">
      <c r="A168" s="1" t="s">
        <v>91</v>
      </c>
      <c r="B168" s="12" t="n">
        <v>42178</v>
      </c>
      <c r="C168" s="1" t="s">
        <v>833</v>
      </c>
      <c r="D168" s="1" t="s">
        <v>19</v>
      </c>
      <c r="E168" s="1" t="s">
        <v>19</v>
      </c>
      <c r="F168" s="1" t="s">
        <v>20</v>
      </c>
      <c r="G168" s="1" t="n">
        <v>2</v>
      </c>
      <c r="H168" s="1" t="n">
        <v>1</v>
      </c>
      <c r="I168" s="1" t="s">
        <v>828</v>
      </c>
      <c r="J168" s="55" t="n">
        <v>0</v>
      </c>
      <c r="K168" s="55" t="n">
        <v>0</v>
      </c>
      <c r="L168" s="55" t="n">
        <v>0</v>
      </c>
      <c r="M168" s="55" t="n">
        <v>1</v>
      </c>
      <c r="N168" s="55" t="n">
        <v>1</v>
      </c>
      <c r="O168" s="3" t="s">
        <v>837</v>
      </c>
    </row>
    <row r="169" customFormat="false" ht="13.8" hidden="false" customHeight="false" outlineLevel="0" collapsed="false">
      <c r="A169" s="1" t="s">
        <v>91</v>
      </c>
      <c r="B169" s="12" t="n">
        <v>42178</v>
      </c>
      <c r="C169" s="1" t="s">
        <v>833</v>
      </c>
      <c r="D169" s="1" t="s">
        <v>19</v>
      </c>
      <c r="E169" s="1" t="s">
        <v>19</v>
      </c>
      <c r="F169" s="1" t="s">
        <v>20</v>
      </c>
      <c r="G169" s="1" t="n">
        <v>2</v>
      </c>
      <c r="H169" s="1" t="n">
        <v>1</v>
      </c>
      <c r="I169" s="1" t="s">
        <v>829</v>
      </c>
      <c r="J169" s="55" t="n">
        <v>0</v>
      </c>
      <c r="K169" s="55" t="n">
        <v>0</v>
      </c>
      <c r="L169" s="55" t="n">
        <v>0</v>
      </c>
      <c r="M169" s="55" t="n">
        <v>3</v>
      </c>
      <c r="N169" s="55" t="n">
        <v>4</v>
      </c>
      <c r="O169" s="18"/>
    </row>
    <row r="170" customFormat="false" ht="13.8" hidden="false" customHeight="false" outlineLevel="0" collapsed="false">
      <c r="A170" s="1" t="s">
        <v>91</v>
      </c>
      <c r="B170" s="12" t="n">
        <v>42178</v>
      </c>
      <c r="C170" s="1" t="s">
        <v>833</v>
      </c>
      <c r="D170" s="1" t="s">
        <v>19</v>
      </c>
      <c r="E170" s="1" t="s">
        <v>19</v>
      </c>
      <c r="F170" s="1" t="s">
        <v>20</v>
      </c>
      <c r="G170" s="1" t="n">
        <v>2</v>
      </c>
      <c r="H170" s="1" t="n">
        <v>1</v>
      </c>
      <c r="I170" s="1" t="s">
        <v>830</v>
      </c>
      <c r="J170" s="55" t="n">
        <v>0</v>
      </c>
      <c r="K170" s="55" t="n">
        <v>12</v>
      </c>
      <c r="L170" s="55" t="n">
        <v>0</v>
      </c>
      <c r="M170" s="55" t="n">
        <v>2</v>
      </c>
      <c r="N170" s="55" t="n">
        <v>1</v>
      </c>
      <c r="O170" s="18"/>
    </row>
    <row r="171" customFormat="false" ht="13.8" hidden="false" customHeight="false" outlineLevel="0" collapsed="false">
      <c r="A171" s="1" t="s">
        <v>91</v>
      </c>
      <c r="B171" s="12" t="n">
        <v>42178</v>
      </c>
      <c r="C171" s="1" t="s">
        <v>833</v>
      </c>
      <c r="D171" s="1" t="s">
        <v>19</v>
      </c>
      <c r="E171" s="1" t="s">
        <v>19</v>
      </c>
      <c r="F171" s="1" t="s">
        <v>20</v>
      </c>
      <c r="G171" s="1" t="n">
        <v>2</v>
      </c>
      <c r="H171" s="1" t="n">
        <v>2</v>
      </c>
      <c r="I171" s="1" t="s">
        <v>827</v>
      </c>
      <c r="J171" s="55" t="n">
        <v>0</v>
      </c>
      <c r="K171" s="55" t="n">
        <v>9</v>
      </c>
      <c r="L171" s="55" t="n">
        <v>0</v>
      </c>
      <c r="M171" s="55" t="n">
        <v>3</v>
      </c>
      <c r="N171" s="55" t="n">
        <v>2</v>
      </c>
      <c r="O171" s="18"/>
    </row>
    <row r="172" customFormat="false" ht="13.8" hidden="false" customHeight="false" outlineLevel="0" collapsed="false">
      <c r="A172" s="1" t="s">
        <v>91</v>
      </c>
      <c r="B172" s="12" t="n">
        <v>42178</v>
      </c>
      <c r="C172" s="1" t="s">
        <v>833</v>
      </c>
      <c r="D172" s="1" t="s">
        <v>19</v>
      </c>
      <c r="E172" s="1" t="s">
        <v>19</v>
      </c>
      <c r="F172" s="1" t="s">
        <v>20</v>
      </c>
      <c r="G172" s="1" t="n">
        <v>2</v>
      </c>
      <c r="H172" s="1" t="n">
        <v>2</v>
      </c>
      <c r="I172" s="1" t="s">
        <v>827</v>
      </c>
      <c r="J172" s="55" t="n">
        <v>0</v>
      </c>
      <c r="K172" s="55" t="n">
        <v>20</v>
      </c>
      <c r="L172" s="55" t="n">
        <v>0</v>
      </c>
      <c r="M172" s="55" t="n">
        <v>0</v>
      </c>
      <c r="N172" s="55" t="n">
        <v>0</v>
      </c>
      <c r="O172" s="18"/>
    </row>
    <row r="173" customFormat="false" ht="13.8" hidden="false" customHeight="false" outlineLevel="0" collapsed="false">
      <c r="A173" s="1" t="s">
        <v>91</v>
      </c>
      <c r="B173" s="12" t="n">
        <v>42178</v>
      </c>
      <c r="C173" s="1" t="s">
        <v>833</v>
      </c>
      <c r="D173" s="1" t="s">
        <v>19</v>
      </c>
      <c r="E173" s="1" t="s">
        <v>19</v>
      </c>
      <c r="F173" s="1" t="s">
        <v>20</v>
      </c>
      <c r="G173" s="1" t="n">
        <v>2</v>
      </c>
      <c r="H173" s="1" t="n">
        <v>2</v>
      </c>
      <c r="I173" s="1" t="s">
        <v>828</v>
      </c>
      <c r="J173" s="55" t="n">
        <v>0</v>
      </c>
      <c r="K173" s="55" t="n">
        <v>0</v>
      </c>
      <c r="L173" s="55" t="n">
        <v>1</v>
      </c>
      <c r="M173" s="55" t="n">
        <v>2</v>
      </c>
      <c r="N173" s="55" t="n">
        <v>13</v>
      </c>
      <c r="O173" s="18"/>
    </row>
    <row r="174" customFormat="false" ht="13.8" hidden="false" customHeight="false" outlineLevel="0" collapsed="false">
      <c r="A174" s="1" t="s">
        <v>91</v>
      </c>
      <c r="B174" s="12" t="n">
        <v>42178</v>
      </c>
      <c r="C174" s="1" t="s">
        <v>833</v>
      </c>
      <c r="D174" s="1" t="s">
        <v>19</v>
      </c>
      <c r="E174" s="1" t="s">
        <v>19</v>
      </c>
      <c r="F174" s="1" t="s">
        <v>20</v>
      </c>
      <c r="G174" s="1" t="n">
        <v>2</v>
      </c>
      <c r="H174" s="1" t="n">
        <v>2</v>
      </c>
      <c r="I174" s="1" t="s">
        <v>829</v>
      </c>
      <c r="J174" s="55" t="n">
        <v>11</v>
      </c>
      <c r="K174" s="55" t="n">
        <v>0</v>
      </c>
      <c r="L174" s="55" t="n">
        <v>0</v>
      </c>
      <c r="M174" s="55" t="n">
        <v>2</v>
      </c>
      <c r="N174" s="55" t="n">
        <v>4</v>
      </c>
      <c r="O174" s="18"/>
    </row>
    <row r="175" customFormat="false" ht="13.8" hidden="false" customHeight="false" outlineLevel="0" collapsed="false">
      <c r="A175" s="1" t="s">
        <v>91</v>
      </c>
      <c r="B175" s="12" t="n">
        <v>42178</v>
      </c>
      <c r="C175" s="1" t="s">
        <v>833</v>
      </c>
      <c r="D175" s="1" t="s">
        <v>19</v>
      </c>
      <c r="E175" s="1" t="s">
        <v>19</v>
      </c>
      <c r="F175" s="1" t="s">
        <v>20</v>
      </c>
      <c r="G175" s="1" t="n">
        <v>2</v>
      </c>
      <c r="H175" s="1" t="n">
        <v>2</v>
      </c>
      <c r="I175" s="1" t="s">
        <v>830</v>
      </c>
      <c r="J175" s="55" t="n">
        <v>0</v>
      </c>
      <c r="K175" s="55" t="n">
        <v>0</v>
      </c>
      <c r="L175" s="55" t="n">
        <v>0</v>
      </c>
      <c r="M175" s="55" t="n">
        <v>2</v>
      </c>
      <c r="N175" s="55" t="n">
        <v>3</v>
      </c>
      <c r="O175" s="18"/>
    </row>
    <row r="176" customFormat="false" ht="13.8" hidden="false" customHeight="false" outlineLevel="0" collapsed="false">
      <c r="A176" s="1" t="s">
        <v>91</v>
      </c>
      <c r="B176" s="12" t="n">
        <v>42178</v>
      </c>
      <c r="C176" s="1" t="s">
        <v>833</v>
      </c>
      <c r="D176" s="1" t="s">
        <v>19</v>
      </c>
      <c r="E176" s="1" t="s">
        <v>19</v>
      </c>
      <c r="F176" s="1" t="s">
        <v>20</v>
      </c>
      <c r="G176" s="1" t="n">
        <v>2</v>
      </c>
      <c r="H176" s="1" t="n">
        <v>3</v>
      </c>
      <c r="I176" s="1" t="s">
        <v>827</v>
      </c>
      <c r="J176" s="55" t="n">
        <v>10</v>
      </c>
      <c r="K176" s="55" t="n">
        <v>0</v>
      </c>
      <c r="L176" s="55" t="n">
        <v>0</v>
      </c>
      <c r="M176" s="55" t="n">
        <v>5</v>
      </c>
      <c r="N176" s="55" t="n">
        <v>3</v>
      </c>
      <c r="O176" s="18"/>
    </row>
    <row r="177" customFormat="false" ht="13.8" hidden="false" customHeight="false" outlineLevel="0" collapsed="false">
      <c r="A177" s="1" t="s">
        <v>91</v>
      </c>
      <c r="B177" s="12" t="n">
        <v>42178</v>
      </c>
      <c r="C177" s="1" t="s">
        <v>833</v>
      </c>
      <c r="D177" s="1" t="s">
        <v>19</v>
      </c>
      <c r="E177" s="1" t="s">
        <v>19</v>
      </c>
      <c r="F177" s="1" t="s">
        <v>20</v>
      </c>
      <c r="G177" s="1" t="n">
        <v>2</v>
      </c>
      <c r="H177" s="1" t="n">
        <v>3</v>
      </c>
      <c r="I177" s="1" t="s">
        <v>828</v>
      </c>
      <c r="J177" s="55" t="n">
        <v>0</v>
      </c>
      <c r="K177" s="55" t="n">
        <v>12</v>
      </c>
      <c r="L177" s="55" t="n">
        <v>4</v>
      </c>
      <c r="M177" s="55" t="n">
        <v>5</v>
      </c>
      <c r="N177" s="55" t="n">
        <v>8</v>
      </c>
      <c r="O177" s="18"/>
    </row>
    <row r="178" customFormat="false" ht="13.8" hidden="false" customHeight="false" outlineLevel="0" collapsed="false">
      <c r="A178" s="1" t="s">
        <v>91</v>
      </c>
      <c r="B178" s="12" t="n">
        <v>42178</v>
      </c>
      <c r="C178" s="1" t="s">
        <v>833</v>
      </c>
      <c r="D178" s="1" t="s">
        <v>19</v>
      </c>
      <c r="E178" s="1" t="s">
        <v>19</v>
      </c>
      <c r="F178" s="1" t="s">
        <v>20</v>
      </c>
      <c r="G178" s="1" t="n">
        <v>2</v>
      </c>
      <c r="H178" s="1" t="n">
        <v>3</v>
      </c>
      <c r="I178" s="1" t="s">
        <v>829</v>
      </c>
      <c r="J178" s="55" t="n">
        <v>0</v>
      </c>
      <c r="K178" s="55" t="n">
        <v>0</v>
      </c>
      <c r="L178" s="55" t="n">
        <v>2</v>
      </c>
      <c r="M178" s="55" t="n">
        <v>1</v>
      </c>
      <c r="N178" s="55" t="n">
        <v>9</v>
      </c>
      <c r="O178" s="18"/>
    </row>
    <row r="179" customFormat="false" ht="13.8" hidden="false" customHeight="false" outlineLevel="0" collapsed="false">
      <c r="A179" s="1" t="s">
        <v>91</v>
      </c>
      <c r="B179" s="12" t="n">
        <v>42178</v>
      </c>
      <c r="C179" s="1" t="s">
        <v>833</v>
      </c>
      <c r="D179" s="1" t="s">
        <v>19</v>
      </c>
      <c r="E179" s="1" t="s">
        <v>19</v>
      </c>
      <c r="F179" s="1" t="s">
        <v>20</v>
      </c>
      <c r="G179" s="1" t="n">
        <v>2</v>
      </c>
      <c r="H179" s="1" t="n">
        <v>3</v>
      </c>
      <c r="I179" s="1" t="s">
        <v>830</v>
      </c>
      <c r="J179" s="55" t="n">
        <v>12</v>
      </c>
      <c r="K179" s="55" t="n">
        <v>0</v>
      </c>
      <c r="L179" s="55" t="n">
        <v>1</v>
      </c>
      <c r="M179" s="55" t="n">
        <v>7</v>
      </c>
      <c r="N179" s="55" t="n">
        <v>0</v>
      </c>
      <c r="O179" s="18"/>
    </row>
    <row r="180" customFormat="false" ht="13.8" hidden="false" customHeight="false" outlineLevel="0" collapsed="false">
      <c r="A180" s="1" t="s">
        <v>91</v>
      </c>
      <c r="B180" s="12" t="n">
        <v>42178</v>
      </c>
      <c r="C180" s="1" t="s">
        <v>833</v>
      </c>
      <c r="D180" s="1" t="s">
        <v>19</v>
      </c>
      <c r="E180" s="1" t="s">
        <v>19</v>
      </c>
      <c r="F180" s="1" t="s">
        <v>20</v>
      </c>
      <c r="G180" s="1" t="n">
        <v>2</v>
      </c>
      <c r="H180" s="1" t="n">
        <v>3</v>
      </c>
      <c r="I180" s="1" t="s">
        <v>830</v>
      </c>
      <c r="J180" s="55" t="n">
        <v>11</v>
      </c>
      <c r="K180" s="55" t="n">
        <v>0</v>
      </c>
      <c r="L180" s="55" t="n">
        <v>0</v>
      </c>
      <c r="M180" s="55" t="n">
        <v>0</v>
      </c>
      <c r="N180" s="55" t="n">
        <v>0</v>
      </c>
      <c r="O180" s="18"/>
    </row>
    <row r="181" customFormat="false" ht="13.8" hidden="false" customHeight="false" outlineLevel="0" collapsed="false">
      <c r="A181" s="1" t="s">
        <v>91</v>
      </c>
      <c r="B181" s="12" t="n">
        <v>42178</v>
      </c>
      <c r="C181" s="1" t="s">
        <v>833</v>
      </c>
      <c r="D181" s="1" t="s">
        <v>19</v>
      </c>
      <c r="E181" s="1" t="s">
        <v>19</v>
      </c>
      <c r="F181" s="1" t="s">
        <v>20</v>
      </c>
      <c r="G181" s="1" t="n">
        <v>2</v>
      </c>
      <c r="H181" s="1" t="n">
        <v>4</v>
      </c>
      <c r="I181" s="1" t="s">
        <v>827</v>
      </c>
      <c r="J181" s="55" t="n">
        <v>0</v>
      </c>
      <c r="K181" s="55" t="n">
        <v>0</v>
      </c>
      <c r="L181" s="55" t="n">
        <v>1</v>
      </c>
      <c r="M181" s="55" t="n">
        <v>3</v>
      </c>
      <c r="N181" s="55" t="n">
        <v>14</v>
      </c>
      <c r="O181" s="18"/>
    </row>
    <row r="182" customFormat="false" ht="13.8" hidden="false" customHeight="false" outlineLevel="0" collapsed="false">
      <c r="A182" s="1" t="s">
        <v>91</v>
      </c>
      <c r="B182" s="12" t="n">
        <v>42178</v>
      </c>
      <c r="C182" s="1" t="s">
        <v>833</v>
      </c>
      <c r="D182" s="1" t="s">
        <v>19</v>
      </c>
      <c r="E182" s="1" t="s">
        <v>19</v>
      </c>
      <c r="F182" s="1" t="s">
        <v>20</v>
      </c>
      <c r="G182" s="1" t="n">
        <v>2</v>
      </c>
      <c r="H182" s="1" t="n">
        <v>4</v>
      </c>
      <c r="I182" s="1" t="s">
        <v>828</v>
      </c>
      <c r="J182" s="55" t="n">
        <v>0</v>
      </c>
      <c r="K182" s="55" t="n">
        <v>0</v>
      </c>
      <c r="L182" s="55" t="n">
        <v>2</v>
      </c>
      <c r="M182" s="55" t="n">
        <v>4</v>
      </c>
      <c r="N182" s="55" t="n">
        <v>4</v>
      </c>
      <c r="O182" s="18"/>
    </row>
    <row r="183" customFormat="false" ht="13.8" hidden="false" customHeight="false" outlineLevel="0" collapsed="false">
      <c r="A183" s="1" t="s">
        <v>91</v>
      </c>
      <c r="B183" s="12" t="n">
        <v>42178</v>
      </c>
      <c r="C183" s="1" t="s">
        <v>833</v>
      </c>
      <c r="D183" s="1" t="s">
        <v>19</v>
      </c>
      <c r="E183" s="1" t="s">
        <v>19</v>
      </c>
      <c r="F183" s="1" t="s">
        <v>20</v>
      </c>
      <c r="G183" s="1" t="n">
        <v>2</v>
      </c>
      <c r="H183" s="1" t="n">
        <v>4</v>
      </c>
      <c r="I183" s="1" t="s">
        <v>829</v>
      </c>
      <c r="J183" s="55" t="n">
        <v>0</v>
      </c>
      <c r="K183" s="55" t="n">
        <v>0</v>
      </c>
      <c r="L183" s="55" t="n">
        <v>0</v>
      </c>
      <c r="M183" s="55" t="n">
        <v>5</v>
      </c>
      <c r="N183" s="55" t="n">
        <v>9</v>
      </c>
      <c r="O183" s="18"/>
    </row>
    <row r="184" customFormat="false" ht="13.8" hidden="false" customHeight="false" outlineLevel="0" collapsed="false">
      <c r="A184" s="1" t="s">
        <v>91</v>
      </c>
      <c r="B184" s="12" t="n">
        <v>42178</v>
      </c>
      <c r="C184" s="1" t="s">
        <v>833</v>
      </c>
      <c r="D184" s="1" t="s">
        <v>19</v>
      </c>
      <c r="E184" s="1" t="s">
        <v>19</v>
      </c>
      <c r="F184" s="1" t="s">
        <v>20</v>
      </c>
      <c r="G184" s="1" t="n">
        <v>2</v>
      </c>
      <c r="H184" s="1" t="n">
        <v>4</v>
      </c>
      <c r="I184" s="1" t="s">
        <v>830</v>
      </c>
      <c r="J184" s="55" t="n">
        <v>0</v>
      </c>
      <c r="K184" s="55" t="n">
        <v>0</v>
      </c>
      <c r="L184" s="55" t="n">
        <v>1</v>
      </c>
      <c r="M184" s="55" t="n">
        <v>4</v>
      </c>
      <c r="N184" s="55" t="n">
        <v>4</v>
      </c>
      <c r="O184" s="18"/>
    </row>
    <row r="185" customFormat="false" ht="13.8" hidden="false" customHeight="false" outlineLevel="0" collapsed="false">
      <c r="A185" s="1" t="s">
        <v>91</v>
      </c>
      <c r="B185" s="12" t="n">
        <v>42178</v>
      </c>
      <c r="C185" s="1" t="s">
        <v>833</v>
      </c>
      <c r="D185" s="1" t="s">
        <v>19</v>
      </c>
      <c r="E185" s="1" t="s">
        <v>19</v>
      </c>
      <c r="F185" s="1" t="s">
        <v>20</v>
      </c>
      <c r="G185" s="1" t="n">
        <v>2</v>
      </c>
      <c r="H185" s="1" t="n">
        <v>5</v>
      </c>
      <c r="I185" s="1" t="s">
        <v>827</v>
      </c>
      <c r="J185" s="55" t="n">
        <v>0</v>
      </c>
      <c r="K185" s="55" t="n">
        <v>0</v>
      </c>
      <c r="L185" s="55" t="n">
        <v>1</v>
      </c>
      <c r="M185" s="55" t="n">
        <v>3</v>
      </c>
      <c r="N185" s="55" t="n">
        <v>11</v>
      </c>
      <c r="O185" s="18"/>
    </row>
    <row r="186" customFormat="false" ht="13.8" hidden="false" customHeight="false" outlineLevel="0" collapsed="false">
      <c r="A186" s="1" t="s">
        <v>91</v>
      </c>
      <c r="B186" s="12" t="n">
        <v>42178</v>
      </c>
      <c r="C186" s="1" t="s">
        <v>833</v>
      </c>
      <c r="D186" s="1" t="s">
        <v>19</v>
      </c>
      <c r="E186" s="1" t="s">
        <v>19</v>
      </c>
      <c r="F186" s="1" t="s">
        <v>20</v>
      </c>
      <c r="G186" s="1" t="n">
        <v>2</v>
      </c>
      <c r="H186" s="1" t="n">
        <v>5</v>
      </c>
      <c r="I186" s="1" t="s">
        <v>828</v>
      </c>
      <c r="J186" s="55" t="n">
        <v>9</v>
      </c>
      <c r="K186" s="55" t="n">
        <v>0</v>
      </c>
      <c r="L186" s="55" t="n">
        <v>1</v>
      </c>
      <c r="M186" s="55" t="n">
        <v>6</v>
      </c>
      <c r="N186" s="55" t="n">
        <v>0</v>
      </c>
      <c r="O186" s="18"/>
    </row>
    <row r="187" customFormat="false" ht="13.8" hidden="false" customHeight="false" outlineLevel="0" collapsed="false">
      <c r="A187" s="1" t="s">
        <v>91</v>
      </c>
      <c r="B187" s="12" t="n">
        <v>42178</v>
      </c>
      <c r="C187" s="1" t="s">
        <v>833</v>
      </c>
      <c r="D187" s="1" t="s">
        <v>19</v>
      </c>
      <c r="E187" s="1" t="s">
        <v>19</v>
      </c>
      <c r="F187" s="1" t="s">
        <v>20</v>
      </c>
      <c r="G187" s="1" t="n">
        <v>2</v>
      </c>
      <c r="H187" s="1" t="n">
        <v>5</v>
      </c>
      <c r="I187" s="1" t="s">
        <v>829</v>
      </c>
      <c r="J187" s="55" t="n">
        <v>0</v>
      </c>
      <c r="K187" s="55" t="n">
        <v>9</v>
      </c>
      <c r="L187" s="55" t="n">
        <v>2</v>
      </c>
      <c r="M187" s="55" t="n">
        <v>7</v>
      </c>
      <c r="N187" s="55" t="n">
        <v>5</v>
      </c>
      <c r="O187" s="3" t="s">
        <v>837</v>
      </c>
    </row>
    <row r="188" customFormat="false" ht="13.8" hidden="false" customHeight="false" outlineLevel="0" collapsed="false">
      <c r="A188" s="1" t="s">
        <v>91</v>
      </c>
      <c r="B188" s="12" t="n">
        <v>42178</v>
      </c>
      <c r="C188" s="1" t="s">
        <v>833</v>
      </c>
      <c r="D188" s="1" t="s">
        <v>19</v>
      </c>
      <c r="E188" s="1" t="s">
        <v>19</v>
      </c>
      <c r="F188" s="1" t="s">
        <v>20</v>
      </c>
      <c r="G188" s="1" t="n">
        <v>2</v>
      </c>
      <c r="H188" s="1" t="n">
        <v>5</v>
      </c>
      <c r="I188" s="1" t="s">
        <v>829</v>
      </c>
      <c r="J188" s="55" t="n">
        <v>0</v>
      </c>
      <c r="K188" s="55" t="n">
        <v>16</v>
      </c>
      <c r="L188" s="55" t="n">
        <v>0</v>
      </c>
      <c r="M188" s="55" t="n">
        <v>0</v>
      </c>
      <c r="N188" s="55" t="n">
        <v>0</v>
      </c>
      <c r="O188" s="3" t="s">
        <v>837</v>
      </c>
    </row>
    <row r="189" customFormat="false" ht="13.8" hidden="false" customHeight="false" outlineLevel="0" collapsed="false">
      <c r="A189" s="1" t="s">
        <v>91</v>
      </c>
      <c r="B189" s="12" t="n">
        <v>42178</v>
      </c>
      <c r="C189" s="1" t="s">
        <v>833</v>
      </c>
      <c r="D189" s="1" t="s">
        <v>19</v>
      </c>
      <c r="E189" s="1" t="s">
        <v>19</v>
      </c>
      <c r="F189" s="1" t="s">
        <v>20</v>
      </c>
      <c r="G189" s="1" t="n">
        <v>2</v>
      </c>
      <c r="H189" s="1" t="n">
        <v>5</v>
      </c>
      <c r="I189" s="1" t="s">
        <v>830</v>
      </c>
      <c r="J189" s="55" t="n">
        <v>0</v>
      </c>
      <c r="K189" s="55" t="n">
        <v>0</v>
      </c>
      <c r="L189" s="55" t="n">
        <v>2</v>
      </c>
      <c r="M189" s="55" t="n">
        <v>4</v>
      </c>
      <c r="N189" s="55" t="n">
        <v>3</v>
      </c>
      <c r="O189" s="18"/>
    </row>
    <row r="190" customFormat="false" ht="13.8" hidden="false" customHeight="false" outlineLevel="0" collapsed="false">
      <c r="A190" s="1" t="s">
        <v>91</v>
      </c>
      <c r="B190" s="12" t="n">
        <v>42179</v>
      </c>
      <c r="C190" s="1" t="s">
        <v>833</v>
      </c>
      <c r="D190" s="1" t="s">
        <v>19</v>
      </c>
      <c r="E190" s="1" t="s">
        <v>19</v>
      </c>
      <c r="F190" s="1" t="s">
        <v>20</v>
      </c>
      <c r="G190" s="1" t="n">
        <v>3</v>
      </c>
      <c r="H190" s="1" t="n">
        <v>1</v>
      </c>
      <c r="I190" s="1" t="s">
        <v>827</v>
      </c>
      <c r="J190" s="55" t="n">
        <v>9</v>
      </c>
      <c r="K190" s="55" t="n">
        <v>0</v>
      </c>
      <c r="L190" s="55" t="n">
        <v>6</v>
      </c>
      <c r="M190" s="55" t="n">
        <v>6</v>
      </c>
      <c r="N190" s="55" t="n">
        <v>0</v>
      </c>
      <c r="O190" s="18"/>
    </row>
    <row r="191" customFormat="false" ht="13.8" hidden="false" customHeight="false" outlineLevel="0" collapsed="false">
      <c r="A191" s="1" t="s">
        <v>91</v>
      </c>
      <c r="B191" s="12" t="n">
        <v>42179</v>
      </c>
      <c r="C191" s="1" t="s">
        <v>833</v>
      </c>
      <c r="D191" s="1" t="s">
        <v>19</v>
      </c>
      <c r="E191" s="1" t="s">
        <v>19</v>
      </c>
      <c r="F191" s="1" t="s">
        <v>20</v>
      </c>
      <c r="G191" s="1" t="n">
        <v>3</v>
      </c>
      <c r="H191" s="1" t="n">
        <v>1</v>
      </c>
      <c r="I191" s="1" t="s">
        <v>828</v>
      </c>
      <c r="J191" s="55" t="n">
        <v>0</v>
      </c>
      <c r="K191" s="55" t="n">
        <v>19</v>
      </c>
      <c r="L191" s="55" t="n">
        <v>4</v>
      </c>
      <c r="M191" s="55" t="n">
        <v>4</v>
      </c>
      <c r="N191" s="55" t="n">
        <v>0</v>
      </c>
      <c r="O191" s="3" t="s">
        <v>838</v>
      </c>
    </row>
    <row r="192" customFormat="false" ht="13.8" hidden="false" customHeight="false" outlineLevel="0" collapsed="false">
      <c r="A192" s="1" t="s">
        <v>91</v>
      </c>
      <c r="B192" s="12" t="n">
        <v>42179</v>
      </c>
      <c r="C192" s="1" t="s">
        <v>833</v>
      </c>
      <c r="D192" s="1" t="s">
        <v>19</v>
      </c>
      <c r="E192" s="1" t="s">
        <v>19</v>
      </c>
      <c r="F192" s="1" t="s">
        <v>20</v>
      </c>
      <c r="G192" s="1" t="n">
        <v>3</v>
      </c>
      <c r="H192" s="1" t="n">
        <v>1</v>
      </c>
      <c r="I192" s="1" t="s">
        <v>829</v>
      </c>
      <c r="J192" s="55" t="n">
        <v>13</v>
      </c>
      <c r="K192" s="55" t="n">
        <v>0</v>
      </c>
      <c r="L192" s="55" t="n">
        <v>7</v>
      </c>
      <c r="M192" s="55" t="n">
        <v>2</v>
      </c>
      <c r="N192" s="55" t="n">
        <v>0</v>
      </c>
      <c r="O192" s="18"/>
    </row>
    <row r="193" customFormat="false" ht="13.8" hidden="false" customHeight="false" outlineLevel="0" collapsed="false">
      <c r="A193" s="1" t="s">
        <v>91</v>
      </c>
      <c r="B193" s="12" t="n">
        <v>42179</v>
      </c>
      <c r="C193" s="1" t="s">
        <v>833</v>
      </c>
      <c r="D193" s="1" t="s">
        <v>19</v>
      </c>
      <c r="E193" s="1" t="s">
        <v>19</v>
      </c>
      <c r="F193" s="1" t="s">
        <v>20</v>
      </c>
      <c r="G193" s="1" t="n">
        <v>3</v>
      </c>
      <c r="H193" s="1" t="n">
        <v>1</v>
      </c>
      <c r="I193" s="1" t="s">
        <v>830</v>
      </c>
      <c r="J193" s="55" t="n">
        <v>0</v>
      </c>
      <c r="K193" s="55" t="n">
        <v>0</v>
      </c>
      <c r="L193" s="55" t="n">
        <v>8</v>
      </c>
      <c r="M193" s="55" t="n">
        <v>6</v>
      </c>
      <c r="N193" s="55" t="n">
        <v>1</v>
      </c>
      <c r="O193" s="18"/>
    </row>
    <row r="194" customFormat="false" ht="13.8" hidden="false" customHeight="false" outlineLevel="0" collapsed="false">
      <c r="A194" s="1" t="s">
        <v>91</v>
      </c>
      <c r="B194" s="12" t="n">
        <v>42179</v>
      </c>
      <c r="C194" s="1" t="s">
        <v>833</v>
      </c>
      <c r="D194" s="1" t="s">
        <v>19</v>
      </c>
      <c r="E194" s="1" t="s">
        <v>19</v>
      </c>
      <c r="F194" s="1" t="s">
        <v>20</v>
      </c>
      <c r="G194" s="1" t="n">
        <v>3</v>
      </c>
      <c r="H194" s="1" t="n">
        <v>2</v>
      </c>
      <c r="I194" s="1" t="s">
        <v>827</v>
      </c>
      <c r="J194" s="55" t="n">
        <v>0</v>
      </c>
      <c r="K194" s="55" t="n">
        <v>0</v>
      </c>
      <c r="L194" s="55" t="n">
        <v>4</v>
      </c>
      <c r="M194" s="55" t="n">
        <v>4</v>
      </c>
      <c r="N194" s="55" t="n">
        <v>7</v>
      </c>
      <c r="O194" s="18"/>
    </row>
    <row r="195" customFormat="false" ht="13.8" hidden="false" customHeight="false" outlineLevel="0" collapsed="false">
      <c r="A195" s="1" t="s">
        <v>91</v>
      </c>
      <c r="B195" s="12" t="n">
        <v>42179</v>
      </c>
      <c r="C195" s="1" t="s">
        <v>833</v>
      </c>
      <c r="D195" s="1" t="s">
        <v>19</v>
      </c>
      <c r="E195" s="1" t="s">
        <v>19</v>
      </c>
      <c r="F195" s="1" t="s">
        <v>20</v>
      </c>
      <c r="G195" s="1" t="n">
        <v>3</v>
      </c>
      <c r="H195" s="1" t="n">
        <v>2</v>
      </c>
      <c r="I195" s="1" t="s">
        <v>828</v>
      </c>
      <c r="J195" s="55" t="n">
        <v>0</v>
      </c>
      <c r="K195" s="55" t="n">
        <v>0</v>
      </c>
      <c r="L195" s="55" t="n">
        <v>0</v>
      </c>
      <c r="M195" s="55" t="n">
        <v>2</v>
      </c>
      <c r="N195" s="55" t="n">
        <v>0</v>
      </c>
      <c r="O195" s="18"/>
    </row>
    <row r="196" customFormat="false" ht="13.8" hidden="false" customHeight="false" outlineLevel="0" collapsed="false">
      <c r="A196" s="1" t="s">
        <v>91</v>
      </c>
      <c r="B196" s="12" t="n">
        <v>42179</v>
      </c>
      <c r="C196" s="1" t="s">
        <v>833</v>
      </c>
      <c r="D196" s="1" t="s">
        <v>19</v>
      </c>
      <c r="E196" s="1" t="s">
        <v>19</v>
      </c>
      <c r="F196" s="1" t="s">
        <v>20</v>
      </c>
      <c r="G196" s="1" t="n">
        <v>3</v>
      </c>
      <c r="H196" s="1" t="n">
        <v>2</v>
      </c>
      <c r="I196" s="1" t="s">
        <v>829</v>
      </c>
      <c r="J196" s="55" t="n">
        <v>0</v>
      </c>
      <c r="K196" s="55" t="n">
        <v>0</v>
      </c>
      <c r="L196" s="55" t="n">
        <v>2</v>
      </c>
      <c r="M196" s="55" t="n">
        <v>2</v>
      </c>
      <c r="N196" s="55" t="n">
        <v>0</v>
      </c>
      <c r="O196" s="18"/>
    </row>
    <row r="197" customFormat="false" ht="13.8" hidden="false" customHeight="false" outlineLevel="0" collapsed="false">
      <c r="A197" s="1" t="s">
        <v>91</v>
      </c>
      <c r="B197" s="12" t="n">
        <v>42179</v>
      </c>
      <c r="C197" s="1" t="s">
        <v>833</v>
      </c>
      <c r="D197" s="1" t="s">
        <v>19</v>
      </c>
      <c r="E197" s="1" t="s">
        <v>19</v>
      </c>
      <c r="F197" s="1" t="s">
        <v>20</v>
      </c>
      <c r="G197" s="1" t="n">
        <v>3</v>
      </c>
      <c r="H197" s="1" t="n">
        <v>2</v>
      </c>
      <c r="I197" s="1" t="s">
        <v>830</v>
      </c>
      <c r="J197" s="55" t="n">
        <v>0</v>
      </c>
      <c r="K197" s="55" t="n">
        <v>0</v>
      </c>
      <c r="L197" s="55" t="n">
        <v>8</v>
      </c>
      <c r="M197" s="55" t="n">
        <v>2</v>
      </c>
      <c r="N197" s="55" t="n">
        <v>0</v>
      </c>
      <c r="O197" s="18"/>
    </row>
    <row r="198" customFormat="false" ht="13.8" hidden="false" customHeight="false" outlineLevel="0" collapsed="false">
      <c r="A198" s="1" t="s">
        <v>91</v>
      </c>
      <c r="B198" s="12" t="n">
        <v>42179</v>
      </c>
      <c r="C198" s="1" t="s">
        <v>833</v>
      </c>
      <c r="D198" s="1" t="s">
        <v>19</v>
      </c>
      <c r="E198" s="1" t="s">
        <v>19</v>
      </c>
      <c r="F198" s="1" t="s">
        <v>20</v>
      </c>
      <c r="G198" s="1" t="n">
        <v>3</v>
      </c>
      <c r="H198" s="1" t="n">
        <v>3</v>
      </c>
      <c r="I198" s="1" t="s">
        <v>827</v>
      </c>
      <c r="J198" s="55" t="n">
        <v>0</v>
      </c>
      <c r="K198" s="55" t="n">
        <v>0</v>
      </c>
      <c r="L198" s="55" t="n">
        <v>2</v>
      </c>
      <c r="M198" s="55" t="n">
        <v>0</v>
      </c>
      <c r="N198" s="55" t="n">
        <v>1</v>
      </c>
      <c r="O198" s="18"/>
    </row>
    <row r="199" customFormat="false" ht="13.8" hidden="false" customHeight="false" outlineLevel="0" collapsed="false">
      <c r="A199" s="1" t="s">
        <v>91</v>
      </c>
      <c r="B199" s="12" t="n">
        <v>42179</v>
      </c>
      <c r="C199" s="1" t="s">
        <v>833</v>
      </c>
      <c r="D199" s="1" t="s">
        <v>19</v>
      </c>
      <c r="E199" s="1" t="s">
        <v>19</v>
      </c>
      <c r="F199" s="1" t="s">
        <v>20</v>
      </c>
      <c r="G199" s="1" t="n">
        <v>3</v>
      </c>
      <c r="H199" s="1" t="n">
        <v>3</v>
      </c>
      <c r="I199" s="1" t="s">
        <v>828</v>
      </c>
      <c r="J199" s="55" t="n">
        <v>0</v>
      </c>
      <c r="K199" s="55" t="n">
        <v>0</v>
      </c>
      <c r="L199" s="55" t="n">
        <v>3</v>
      </c>
      <c r="M199" s="55" t="n">
        <v>1</v>
      </c>
      <c r="N199" s="55" t="n">
        <v>0</v>
      </c>
      <c r="O199" s="18"/>
    </row>
    <row r="200" customFormat="false" ht="13.8" hidden="false" customHeight="false" outlineLevel="0" collapsed="false">
      <c r="A200" s="1" t="s">
        <v>91</v>
      </c>
      <c r="B200" s="12" t="n">
        <v>42179</v>
      </c>
      <c r="C200" s="1" t="s">
        <v>833</v>
      </c>
      <c r="D200" s="1" t="s">
        <v>19</v>
      </c>
      <c r="E200" s="1" t="s">
        <v>19</v>
      </c>
      <c r="F200" s="1" t="s">
        <v>20</v>
      </c>
      <c r="G200" s="1" t="n">
        <v>3</v>
      </c>
      <c r="H200" s="1" t="n">
        <v>3</v>
      </c>
      <c r="I200" s="1" t="s">
        <v>829</v>
      </c>
      <c r="J200" s="55" t="n">
        <v>0</v>
      </c>
      <c r="K200" s="55" t="n">
        <v>0</v>
      </c>
      <c r="L200" s="55" t="n">
        <v>2</v>
      </c>
      <c r="M200" s="55" t="n">
        <v>3</v>
      </c>
      <c r="N200" s="55" t="n">
        <v>0</v>
      </c>
      <c r="O200" s="18"/>
    </row>
    <row r="201" customFormat="false" ht="13.8" hidden="false" customHeight="false" outlineLevel="0" collapsed="false">
      <c r="A201" s="1" t="s">
        <v>91</v>
      </c>
      <c r="B201" s="12" t="n">
        <v>42179</v>
      </c>
      <c r="C201" s="1" t="s">
        <v>833</v>
      </c>
      <c r="D201" s="1" t="s">
        <v>19</v>
      </c>
      <c r="E201" s="1" t="s">
        <v>19</v>
      </c>
      <c r="F201" s="1" t="s">
        <v>20</v>
      </c>
      <c r="G201" s="1" t="n">
        <v>3</v>
      </c>
      <c r="H201" s="1" t="n">
        <v>3</v>
      </c>
      <c r="I201" s="1" t="s">
        <v>830</v>
      </c>
      <c r="J201" s="55" t="n">
        <v>0</v>
      </c>
      <c r="K201" s="55" t="n">
        <v>0</v>
      </c>
      <c r="L201" s="55" t="n">
        <v>2</v>
      </c>
      <c r="M201" s="55" t="n">
        <v>1</v>
      </c>
      <c r="N201" s="55" t="n">
        <v>0</v>
      </c>
      <c r="O201" s="18"/>
    </row>
    <row r="202" customFormat="false" ht="13.8" hidden="false" customHeight="false" outlineLevel="0" collapsed="false">
      <c r="A202" s="1" t="s">
        <v>91</v>
      </c>
      <c r="B202" s="12" t="n">
        <v>42179</v>
      </c>
      <c r="C202" s="1" t="s">
        <v>833</v>
      </c>
      <c r="D202" s="1" t="s">
        <v>19</v>
      </c>
      <c r="E202" s="1" t="s">
        <v>19</v>
      </c>
      <c r="F202" s="1" t="s">
        <v>20</v>
      </c>
      <c r="G202" s="1" t="n">
        <v>3</v>
      </c>
      <c r="H202" s="1" t="n">
        <v>4</v>
      </c>
      <c r="I202" s="1" t="s">
        <v>827</v>
      </c>
      <c r="J202" s="55" t="n">
        <v>0</v>
      </c>
      <c r="K202" s="55" t="n">
        <v>0</v>
      </c>
      <c r="L202" s="55" t="n">
        <v>2</v>
      </c>
      <c r="M202" s="55" t="n">
        <v>2</v>
      </c>
      <c r="N202" s="55" t="n">
        <v>1</v>
      </c>
      <c r="O202" s="18"/>
    </row>
    <row r="203" customFormat="false" ht="13.8" hidden="false" customHeight="false" outlineLevel="0" collapsed="false">
      <c r="A203" s="1" t="s">
        <v>91</v>
      </c>
      <c r="B203" s="12" t="n">
        <v>42179</v>
      </c>
      <c r="C203" s="1" t="s">
        <v>833</v>
      </c>
      <c r="D203" s="1" t="s">
        <v>19</v>
      </c>
      <c r="E203" s="1" t="s">
        <v>19</v>
      </c>
      <c r="F203" s="1" t="s">
        <v>20</v>
      </c>
      <c r="G203" s="1" t="n">
        <v>3</v>
      </c>
      <c r="H203" s="1" t="n">
        <v>4</v>
      </c>
      <c r="I203" s="1" t="s">
        <v>828</v>
      </c>
      <c r="J203" s="55" t="n">
        <v>0</v>
      </c>
      <c r="K203" s="55" t="n">
        <v>0</v>
      </c>
      <c r="L203" s="55" t="n">
        <v>0</v>
      </c>
      <c r="M203" s="55" t="n">
        <v>1</v>
      </c>
      <c r="N203" s="55" t="n">
        <v>0</v>
      </c>
      <c r="O203" s="18"/>
    </row>
    <row r="204" customFormat="false" ht="13.8" hidden="false" customHeight="false" outlineLevel="0" collapsed="false">
      <c r="A204" s="1" t="s">
        <v>91</v>
      </c>
      <c r="B204" s="12" t="n">
        <v>42179</v>
      </c>
      <c r="C204" s="1" t="s">
        <v>833</v>
      </c>
      <c r="D204" s="1" t="s">
        <v>19</v>
      </c>
      <c r="E204" s="1" t="s">
        <v>19</v>
      </c>
      <c r="F204" s="1" t="s">
        <v>20</v>
      </c>
      <c r="G204" s="1" t="n">
        <v>3</v>
      </c>
      <c r="H204" s="1" t="n">
        <v>4</v>
      </c>
      <c r="I204" s="1" t="s">
        <v>829</v>
      </c>
      <c r="J204" s="55" t="n">
        <v>0</v>
      </c>
      <c r="K204" s="55" t="n">
        <v>0</v>
      </c>
      <c r="L204" s="55" t="n">
        <v>2</v>
      </c>
      <c r="M204" s="55" t="n">
        <v>4</v>
      </c>
      <c r="N204" s="55" t="n">
        <v>1</v>
      </c>
      <c r="O204" s="18"/>
    </row>
    <row r="205" customFormat="false" ht="13.8" hidden="false" customHeight="false" outlineLevel="0" collapsed="false">
      <c r="A205" s="1" t="s">
        <v>91</v>
      </c>
      <c r="B205" s="12" t="n">
        <v>42179</v>
      </c>
      <c r="C205" s="1" t="s">
        <v>833</v>
      </c>
      <c r="D205" s="1" t="s">
        <v>19</v>
      </c>
      <c r="E205" s="1" t="s">
        <v>19</v>
      </c>
      <c r="F205" s="1" t="s">
        <v>20</v>
      </c>
      <c r="G205" s="1" t="n">
        <v>3</v>
      </c>
      <c r="H205" s="1" t="n">
        <v>4</v>
      </c>
      <c r="I205" s="1" t="s">
        <v>830</v>
      </c>
      <c r="J205" s="55" t="n">
        <v>0</v>
      </c>
      <c r="K205" s="55" t="n">
        <v>0</v>
      </c>
      <c r="L205" s="55" t="n">
        <v>2</v>
      </c>
      <c r="M205" s="55" t="n">
        <v>1</v>
      </c>
      <c r="N205" s="55" t="n">
        <v>0</v>
      </c>
      <c r="O205" s="18"/>
    </row>
    <row r="206" customFormat="false" ht="13.8" hidden="false" customHeight="false" outlineLevel="0" collapsed="false">
      <c r="A206" s="1" t="s">
        <v>91</v>
      </c>
      <c r="B206" s="12" t="n">
        <v>42179</v>
      </c>
      <c r="C206" s="1" t="s">
        <v>833</v>
      </c>
      <c r="D206" s="1" t="s">
        <v>19</v>
      </c>
      <c r="E206" s="1" t="s">
        <v>19</v>
      </c>
      <c r="F206" s="1" t="s">
        <v>20</v>
      </c>
      <c r="G206" s="1" t="n">
        <v>3</v>
      </c>
      <c r="H206" s="1" t="n">
        <v>5</v>
      </c>
      <c r="I206" s="1" t="s">
        <v>827</v>
      </c>
      <c r="J206" s="55" t="n">
        <v>0</v>
      </c>
      <c r="K206" s="55" t="n">
        <v>0</v>
      </c>
      <c r="L206" s="55" t="n">
        <v>0</v>
      </c>
      <c r="M206" s="55" t="n">
        <v>2</v>
      </c>
      <c r="N206" s="55" t="n">
        <v>0</v>
      </c>
      <c r="O206" s="18"/>
    </row>
    <row r="207" customFormat="false" ht="13.8" hidden="false" customHeight="false" outlineLevel="0" collapsed="false">
      <c r="A207" s="1" t="s">
        <v>91</v>
      </c>
      <c r="B207" s="12" t="n">
        <v>42179</v>
      </c>
      <c r="C207" s="1" t="s">
        <v>833</v>
      </c>
      <c r="D207" s="1" t="s">
        <v>19</v>
      </c>
      <c r="E207" s="1" t="s">
        <v>19</v>
      </c>
      <c r="F207" s="1" t="s">
        <v>20</v>
      </c>
      <c r="G207" s="1" t="n">
        <v>3</v>
      </c>
      <c r="H207" s="1" t="n">
        <v>5</v>
      </c>
      <c r="I207" s="1" t="s">
        <v>828</v>
      </c>
      <c r="J207" s="55" t="n">
        <v>0</v>
      </c>
      <c r="K207" s="55" t="n">
        <v>0</v>
      </c>
      <c r="L207" s="55" t="n">
        <v>3</v>
      </c>
      <c r="M207" s="55" t="n">
        <v>3</v>
      </c>
      <c r="N207" s="55" t="n">
        <v>2</v>
      </c>
      <c r="O207" s="18"/>
    </row>
    <row r="208" customFormat="false" ht="13.8" hidden="false" customHeight="false" outlineLevel="0" collapsed="false">
      <c r="A208" s="1" t="s">
        <v>91</v>
      </c>
      <c r="B208" s="12" t="n">
        <v>42179</v>
      </c>
      <c r="C208" s="1" t="s">
        <v>833</v>
      </c>
      <c r="D208" s="1" t="s">
        <v>19</v>
      </c>
      <c r="E208" s="1" t="s">
        <v>19</v>
      </c>
      <c r="F208" s="1" t="s">
        <v>20</v>
      </c>
      <c r="G208" s="1" t="n">
        <v>3</v>
      </c>
      <c r="H208" s="1" t="n">
        <v>5</v>
      </c>
      <c r="I208" s="1" t="s">
        <v>829</v>
      </c>
      <c r="J208" s="55" t="n">
        <v>0</v>
      </c>
      <c r="K208" s="55" t="n">
        <v>12</v>
      </c>
      <c r="L208" s="55" t="n">
        <v>0</v>
      </c>
      <c r="M208" s="55" t="n">
        <v>2</v>
      </c>
      <c r="N208" s="55" t="n">
        <v>0</v>
      </c>
      <c r="O208" s="18"/>
    </row>
    <row r="209" customFormat="false" ht="13.8" hidden="false" customHeight="false" outlineLevel="0" collapsed="false">
      <c r="A209" s="1" t="s">
        <v>91</v>
      </c>
      <c r="B209" s="12" t="n">
        <v>42179</v>
      </c>
      <c r="C209" s="1" t="s">
        <v>833</v>
      </c>
      <c r="D209" s="1" t="s">
        <v>19</v>
      </c>
      <c r="E209" s="1" t="s">
        <v>19</v>
      </c>
      <c r="F209" s="1" t="s">
        <v>20</v>
      </c>
      <c r="G209" s="1" t="n">
        <v>3</v>
      </c>
      <c r="H209" s="1" t="n">
        <v>5</v>
      </c>
      <c r="I209" s="1" t="s">
        <v>830</v>
      </c>
      <c r="J209" s="55" t="n">
        <v>0</v>
      </c>
      <c r="K209" s="55" t="n">
        <v>10</v>
      </c>
      <c r="L209" s="55" t="n">
        <v>0</v>
      </c>
      <c r="M209" s="55" t="n">
        <v>2</v>
      </c>
      <c r="N209" s="55" t="n">
        <v>1</v>
      </c>
      <c r="O209" s="18"/>
    </row>
    <row r="210" customFormat="false" ht="13.8" hidden="false" customHeight="false" outlineLevel="0" collapsed="false">
      <c r="A210" s="1" t="s">
        <v>91</v>
      </c>
      <c r="B210" s="12" t="n">
        <v>42180</v>
      </c>
      <c r="C210" s="1" t="s">
        <v>833</v>
      </c>
      <c r="D210" s="1" t="s">
        <v>19</v>
      </c>
      <c r="E210" s="1" t="s">
        <v>19</v>
      </c>
      <c r="F210" s="1" t="s">
        <v>20</v>
      </c>
      <c r="G210" s="1" t="n">
        <v>4</v>
      </c>
      <c r="H210" s="1" t="n">
        <v>1</v>
      </c>
      <c r="I210" s="1" t="s">
        <v>827</v>
      </c>
      <c r="J210" s="55" t="n">
        <v>0</v>
      </c>
      <c r="K210" s="55" t="n">
        <v>0</v>
      </c>
      <c r="L210" s="55" t="n">
        <v>0</v>
      </c>
      <c r="M210" s="55" t="n">
        <v>6</v>
      </c>
      <c r="N210" s="55" t="n">
        <v>4</v>
      </c>
      <c r="O210" s="18"/>
    </row>
    <row r="211" customFormat="false" ht="13.8" hidden="false" customHeight="false" outlineLevel="0" collapsed="false">
      <c r="A211" s="1" t="s">
        <v>91</v>
      </c>
      <c r="B211" s="12" t="n">
        <v>42180</v>
      </c>
      <c r="C211" s="1" t="s">
        <v>833</v>
      </c>
      <c r="D211" s="1" t="s">
        <v>19</v>
      </c>
      <c r="E211" s="1" t="s">
        <v>19</v>
      </c>
      <c r="F211" s="1" t="s">
        <v>20</v>
      </c>
      <c r="G211" s="1" t="n">
        <v>4</v>
      </c>
      <c r="H211" s="1" t="n">
        <v>1</v>
      </c>
      <c r="I211" s="1" t="s">
        <v>828</v>
      </c>
      <c r="J211" s="55" t="n">
        <v>0</v>
      </c>
      <c r="K211" s="55" t="n">
        <v>0</v>
      </c>
      <c r="L211" s="55" t="n">
        <v>0</v>
      </c>
      <c r="M211" s="55" t="n">
        <v>11</v>
      </c>
      <c r="N211" s="55" t="n">
        <v>3</v>
      </c>
      <c r="O211" s="18"/>
    </row>
    <row r="212" customFormat="false" ht="13.8" hidden="false" customHeight="false" outlineLevel="0" collapsed="false">
      <c r="A212" s="1" t="s">
        <v>91</v>
      </c>
      <c r="B212" s="12" t="n">
        <v>42180</v>
      </c>
      <c r="C212" s="1" t="s">
        <v>833</v>
      </c>
      <c r="D212" s="1" t="s">
        <v>19</v>
      </c>
      <c r="E212" s="1" t="s">
        <v>19</v>
      </c>
      <c r="F212" s="1" t="s">
        <v>20</v>
      </c>
      <c r="G212" s="1" t="n">
        <v>4</v>
      </c>
      <c r="H212" s="1" t="n">
        <v>1</v>
      </c>
      <c r="I212" s="1" t="s">
        <v>829</v>
      </c>
      <c r="J212" s="55" t="n">
        <v>0</v>
      </c>
      <c r="K212" s="55" t="n">
        <v>0</v>
      </c>
      <c r="L212" s="55" t="n">
        <v>0</v>
      </c>
      <c r="M212" s="55" t="n">
        <v>3</v>
      </c>
      <c r="N212" s="55" t="n">
        <v>8</v>
      </c>
      <c r="O212" s="18"/>
    </row>
    <row r="213" customFormat="false" ht="13.8" hidden="false" customHeight="false" outlineLevel="0" collapsed="false">
      <c r="A213" s="1" t="s">
        <v>91</v>
      </c>
      <c r="B213" s="12" t="n">
        <v>42180</v>
      </c>
      <c r="C213" s="1" t="s">
        <v>833</v>
      </c>
      <c r="D213" s="1" t="s">
        <v>19</v>
      </c>
      <c r="E213" s="1" t="s">
        <v>19</v>
      </c>
      <c r="F213" s="1" t="s">
        <v>20</v>
      </c>
      <c r="G213" s="1" t="n">
        <v>4</v>
      </c>
      <c r="H213" s="1" t="n">
        <v>1</v>
      </c>
      <c r="I213" s="1" t="s">
        <v>830</v>
      </c>
      <c r="J213" s="55" t="n">
        <v>0</v>
      </c>
      <c r="K213" s="55" t="n">
        <v>0</v>
      </c>
      <c r="L213" s="55" t="n">
        <v>1</v>
      </c>
      <c r="M213" s="55" t="n">
        <v>4</v>
      </c>
      <c r="N213" s="55" t="n">
        <v>7</v>
      </c>
      <c r="O213" s="18"/>
    </row>
    <row r="214" customFormat="false" ht="13.8" hidden="false" customHeight="false" outlineLevel="0" collapsed="false">
      <c r="A214" s="1" t="s">
        <v>91</v>
      </c>
      <c r="B214" s="12" t="n">
        <v>42180</v>
      </c>
      <c r="C214" s="1" t="s">
        <v>833</v>
      </c>
      <c r="D214" s="1" t="s">
        <v>19</v>
      </c>
      <c r="E214" s="1" t="s">
        <v>19</v>
      </c>
      <c r="F214" s="1" t="s">
        <v>20</v>
      </c>
      <c r="G214" s="1" t="n">
        <v>4</v>
      </c>
      <c r="H214" s="1" t="n">
        <v>2</v>
      </c>
      <c r="I214" s="1" t="s">
        <v>827</v>
      </c>
      <c r="J214" s="55" t="n">
        <v>0</v>
      </c>
      <c r="K214" s="55" t="n">
        <v>0</v>
      </c>
      <c r="L214" s="55" t="n">
        <v>0</v>
      </c>
      <c r="M214" s="55" t="n">
        <v>12</v>
      </c>
      <c r="N214" s="55" t="n">
        <v>7</v>
      </c>
      <c r="O214" s="18"/>
    </row>
    <row r="215" customFormat="false" ht="13.8" hidden="false" customHeight="false" outlineLevel="0" collapsed="false">
      <c r="A215" s="1" t="s">
        <v>91</v>
      </c>
      <c r="B215" s="12" t="n">
        <v>42180</v>
      </c>
      <c r="C215" s="1" t="s">
        <v>833</v>
      </c>
      <c r="D215" s="1" t="s">
        <v>19</v>
      </c>
      <c r="E215" s="1" t="s">
        <v>19</v>
      </c>
      <c r="F215" s="1" t="s">
        <v>20</v>
      </c>
      <c r="G215" s="1" t="n">
        <v>4</v>
      </c>
      <c r="H215" s="1" t="n">
        <v>2</v>
      </c>
      <c r="I215" s="1" t="s">
        <v>828</v>
      </c>
      <c r="J215" s="55" t="n">
        <v>0</v>
      </c>
      <c r="K215" s="55" t="n">
        <v>0</v>
      </c>
      <c r="L215" s="55" t="n">
        <v>0</v>
      </c>
      <c r="M215" s="55" t="n">
        <v>4</v>
      </c>
      <c r="N215" s="55" t="n">
        <v>8</v>
      </c>
      <c r="O215" s="18"/>
    </row>
    <row r="216" customFormat="false" ht="13.8" hidden="false" customHeight="false" outlineLevel="0" collapsed="false">
      <c r="A216" s="1" t="s">
        <v>91</v>
      </c>
      <c r="B216" s="12" t="n">
        <v>42180</v>
      </c>
      <c r="C216" s="1" t="s">
        <v>833</v>
      </c>
      <c r="D216" s="1" t="s">
        <v>19</v>
      </c>
      <c r="E216" s="1" t="s">
        <v>19</v>
      </c>
      <c r="F216" s="1" t="s">
        <v>20</v>
      </c>
      <c r="G216" s="1" t="n">
        <v>4</v>
      </c>
      <c r="H216" s="1" t="n">
        <v>2</v>
      </c>
      <c r="I216" s="1" t="s">
        <v>829</v>
      </c>
      <c r="J216" s="55" t="n">
        <v>0</v>
      </c>
      <c r="K216" s="55" t="n">
        <v>0</v>
      </c>
      <c r="L216" s="55" t="n">
        <v>0</v>
      </c>
      <c r="M216" s="55" t="n">
        <v>9</v>
      </c>
      <c r="N216" s="55" t="n">
        <v>14</v>
      </c>
      <c r="O216" s="18"/>
    </row>
    <row r="217" customFormat="false" ht="13.8" hidden="false" customHeight="false" outlineLevel="0" collapsed="false">
      <c r="A217" s="1" t="s">
        <v>91</v>
      </c>
      <c r="B217" s="12" t="n">
        <v>42180</v>
      </c>
      <c r="C217" s="1" t="s">
        <v>833</v>
      </c>
      <c r="D217" s="1" t="s">
        <v>19</v>
      </c>
      <c r="E217" s="1" t="s">
        <v>19</v>
      </c>
      <c r="F217" s="1" t="s">
        <v>20</v>
      </c>
      <c r="G217" s="1" t="n">
        <v>4</v>
      </c>
      <c r="H217" s="1" t="n">
        <v>2</v>
      </c>
      <c r="I217" s="1" t="s">
        <v>830</v>
      </c>
      <c r="J217" s="55" t="n">
        <v>0</v>
      </c>
      <c r="K217" s="55" t="n">
        <v>0</v>
      </c>
      <c r="L217" s="55" t="n">
        <v>0</v>
      </c>
      <c r="M217" s="55" t="n">
        <v>5</v>
      </c>
      <c r="N217" s="55" t="n">
        <v>6</v>
      </c>
      <c r="O217" s="18"/>
    </row>
    <row r="218" customFormat="false" ht="13.8" hidden="false" customHeight="false" outlineLevel="0" collapsed="false">
      <c r="A218" s="1" t="s">
        <v>91</v>
      </c>
      <c r="B218" s="12" t="n">
        <v>42180</v>
      </c>
      <c r="C218" s="1" t="s">
        <v>833</v>
      </c>
      <c r="D218" s="1" t="s">
        <v>19</v>
      </c>
      <c r="E218" s="1" t="s">
        <v>19</v>
      </c>
      <c r="F218" s="1" t="s">
        <v>20</v>
      </c>
      <c r="G218" s="1" t="n">
        <v>4</v>
      </c>
      <c r="H218" s="1" t="n">
        <v>3</v>
      </c>
      <c r="I218" s="1" t="s">
        <v>827</v>
      </c>
      <c r="J218" s="55" t="n">
        <v>0</v>
      </c>
      <c r="K218" s="55" t="n">
        <v>0</v>
      </c>
      <c r="L218" s="55" t="n">
        <v>0</v>
      </c>
      <c r="M218" s="55" t="n">
        <v>6</v>
      </c>
      <c r="N218" s="55" t="n">
        <v>2</v>
      </c>
      <c r="O218" s="18"/>
    </row>
    <row r="219" customFormat="false" ht="13.8" hidden="false" customHeight="false" outlineLevel="0" collapsed="false">
      <c r="A219" s="1" t="s">
        <v>91</v>
      </c>
      <c r="B219" s="12" t="n">
        <v>42180</v>
      </c>
      <c r="C219" s="1" t="s">
        <v>833</v>
      </c>
      <c r="D219" s="1" t="s">
        <v>19</v>
      </c>
      <c r="E219" s="1" t="s">
        <v>19</v>
      </c>
      <c r="F219" s="1" t="s">
        <v>20</v>
      </c>
      <c r="G219" s="1" t="n">
        <v>4</v>
      </c>
      <c r="H219" s="1" t="n">
        <v>3</v>
      </c>
      <c r="I219" s="1" t="s">
        <v>828</v>
      </c>
      <c r="J219" s="55" t="n">
        <v>0</v>
      </c>
      <c r="K219" s="55" t="n">
        <v>9</v>
      </c>
      <c r="L219" s="55" t="n">
        <v>0</v>
      </c>
      <c r="M219" s="55" t="n">
        <v>3</v>
      </c>
      <c r="N219" s="55" t="n">
        <v>14</v>
      </c>
      <c r="O219" s="18"/>
    </row>
    <row r="220" customFormat="false" ht="13.8" hidden="false" customHeight="false" outlineLevel="0" collapsed="false">
      <c r="A220" s="1" t="s">
        <v>91</v>
      </c>
      <c r="B220" s="12" t="n">
        <v>42180</v>
      </c>
      <c r="C220" s="1" t="s">
        <v>833</v>
      </c>
      <c r="D220" s="1" t="s">
        <v>19</v>
      </c>
      <c r="E220" s="1" t="s">
        <v>19</v>
      </c>
      <c r="F220" s="1" t="s">
        <v>20</v>
      </c>
      <c r="G220" s="1" t="n">
        <v>4</v>
      </c>
      <c r="H220" s="1" t="n">
        <v>3</v>
      </c>
      <c r="I220" s="1" t="s">
        <v>829</v>
      </c>
      <c r="J220" s="55" t="n">
        <v>0</v>
      </c>
      <c r="K220" s="55" t="n">
        <v>0</v>
      </c>
      <c r="L220" s="55" t="n">
        <v>1</v>
      </c>
      <c r="M220" s="55" t="n">
        <v>8</v>
      </c>
      <c r="N220" s="55" t="n">
        <v>9</v>
      </c>
      <c r="O220" s="18"/>
    </row>
    <row r="221" customFormat="false" ht="13.8" hidden="false" customHeight="false" outlineLevel="0" collapsed="false">
      <c r="A221" s="1" t="s">
        <v>91</v>
      </c>
      <c r="B221" s="12" t="n">
        <v>42180</v>
      </c>
      <c r="C221" s="1" t="s">
        <v>833</v>
      </c>
      <c r="D221" s="1" t="s">
        <v>19</v>
      </c>
      <c r="E221" s="1" t="s">
        <v>19</v>
      </c>
      <c r="F221" s="1" t="s">
        <v>20</v>
      </c>
      <c r="G221" s="1" t="n">
        <v>4</v>
      </c>
      <c r="H221" s="1" t="n">
        <v>3</v>
      </c>
      <c r="I221" s="1" t="s">
        <v>830</v>
      </c>
      <c r="J221" s="55" t="n">
        <v>0</v>
      </c>
      <c r="K221" s="55" t="n">
        <v>0</v>
      </c>
      <c r="L221" s="55" t="n">
        <v>0</v>
      </c>
      <c r="M221" s="55" t="n">
        <v>5</v>
      </c>
      <c r="N221" s="55" t="n">
        <v>14</v>
      </c>
      <c r="O221" s="18"/>
    </row>
    <row r="222" customFormat="false" ht="13.8" hidden="false" customHeight="false" outlineLevel="0" collapsed="false">
      <c r="A222" s="1" t="s">
        <v>91</v>
      </c>
      <c r="B222" s="12" t="n">
        <v>42180</v>
      </c>
      <c r="C222" s="1" t="s">
        <v>833</v>
      </c>
      <c r="D222" s="1" t="s">
        <v>19</v>
      </c>
      <c r="E222" s="1" t="s">
        <v>19</v>
      </c>
      <c r="F222" s="1" t="s">
        <v>20</v>
      </c>
      <c r="G222" s="1" t="n">
        <v>4</v>
      </c>
      <c r="H222" s="1" t="n">
        <v>4</v>
      </c>
      <c r="I222" s="1" t="s">
        <v>827</v>
      </c>
      <c r="J222" s="55" t="n">
        <v>0</v>
      </c>
      <c r="K222" s="55" t="n">
        <v>0</v>
      </c>
      <c r="L222" s="55" t="n">
        <v>0</v>
      </c>
      <c r="M222" s="55" t="n">
        <v>9</v>
      </c>
      <c r="N222" s="55" t="n">
        <v>5</v>
      </c>
      <c r="O222" s="18"/>
    </row>
    <row r="223" customFormat="false" ht="13.8" hidden="false" customHeight="false" outlineLevel="0" collapsed="false">
      <c r="A223" s="1" t="s">
        <v>91</v>
      </c>
      <c r="B223" s="12" t="n">
        <v>42180</v>
      </c>
      <c r="C223" s="1" t="s">
        <v>833</v>
      </c>
      <c r="D223" s="1" t="s">
        <v>19</v>
      </c>
      <c r="E223" s="1" t="s">
        <v>19</v>
      </c>
      <c r="F223" s="1" t="s">
        <v>20</v>
      </c>
      <c r="G223" s="1" t="n">
        <v>4</v>
      </c>
      <c r="H223" s="1" t="n">
        <v>4</v>
      </c>
      <c r="I223" s="1" t="s">
        <v>828</v>
      </c>
      <c r="J223" s="55" t="n">
        <v>11</v>
      </c>
      <c r="K223" s="55" t="n">
        <v>0</v>
      </c>
      <c r="L223" s="55" t="n">
        <v>1</v>
      </c>
      <c r="M223" s="55" t="n">
        <v>3</v>
      </c>
      <c r="N223" s="55" t="n">
        <v>4</v>
      </c>
      <c r="O223" s="18"/>
    </row>
    <row r="224" customFormat="false" ht="13.8" hidden="false" customHeight="false" outlineLevel="0" collapsed="false">
      <c r="A224" s="1" t="s">
        <v>91</v>
      </c>
      <c r="B224" s="12" t="n">
        <v>42180</v>
      </c>
      <c r="C224" s="1" t="s">
        <v>833</v>
      </c>
      <c r="D224" s="1" t="s">
        <v>19</v>
      </c>
      <c r="E224" s="1" t="s">
        <v>19</v>
      </c>
      <c r="F224" s="1" t="s">
        <v>20</v>
      </c>
      <c r="G224" s="1" t="n">
        <v>4</v>
      </c>
      <c r="H224" s="1" t="n">
        <v>4</v>
      </c>
      <c r="I224" s="1" t="s">
        <v>829</v>
      </c>
      <c r="J224" s="55" t="n">
        <v>0</v>
      </c>
      <c r="K224" s="55" t="n">
        <v>0</v>
      </c>
      <c r="L224" s="55" t="n">
        <v>0</v>
      </c>
      <c r="M224" s="55" t="n">
        <v>3</v>
      </c>
      <c r="N224" s="55" t="n">
        <v>3</v>
      </c>
      <c r="O224" s="18"/>
    </row>
    <row r="225" customFormat="false" ht="13.8" hidden="false" customHeight="false" outlineLevel="0" collapsed="false">
      <c r="A225" s="1" t="s">
        <v>91</v>
      </c>
      <c r="B225" s="12" t="n">
        <v>42180</v>
      </c>
      <c r="C225" s="1" t="s">
        <v>833</v>
      </c>
      <c r="D225" s="1" t="s">
        <v>19</v>
      </c>
      <c r="E225" s="1" t="s">
        <v>19</v>
      </c>
      <c r="F225" s="1" t="s">
        <v>20</v>
      </c>
      <c r="G225" s="1" t="n">
        <v>4</v>
      </c>
      <c r="H225" s="1" t="n">
        <v>4</v>
      </c>
      <c r="I225" s="1" t="s">
        <v>830</v>
      </c>
      <c r="J225" s="55" t="n">
        <v>0</v>
      </c>
      <c r="K225" s="55" t="n">
        <v>0</v>
      </c>
      <c r="L225" s="55" t="n">
        <v>0</v>
      </c>
      <c r="M225" s="55" t="n">
        <v>5</v>
      </c>
      <c r="N225" s="55" t="n">
        <v>6</v>
      </c>
      <c r="O225" s="18"/>
    </row>
    <row r="226" customFormat="false" ht="13.8" hidden="false" customHeight="false" outlineLevel="0" collapsed="false">
      <c r="A226" s="1" t="s">
        <v>91</v>
      </c>
      <c r="B226" s="12" t="n">
        <v>42180</v>
      </c>
      <c r="C226" s="1" t="s">
        <v>833</v>
      </c>
      <c r="D226" s="1" t="s">
        <v>19</v>
      </c>
      <c r="E226" s="1" t="s">
        <v>19</v>
      </c>
      <c r="F226" s="1" t="s">
        <v>20</v>
      </c>
      <c r="G226" s="1" t="n">
        <v>4</v>
      </c>
      <c r="H226" s="1" t="n">
        <v>5</v>
      </c>
      <c r="I226" s="1" t="s">
        <v>827</v>
      </c>
      <c r="J226" s="55" t="n">
        <v>0</v>
      </c>
      <c r="K226" s="55" t="n">
        <v>0</v>
      </c>
      <c r="L226" s="55" t="n">
        <v>1</v>
      </c>
      <c r="M226" s="55" t="n">
        <v>2</v>
      </c>
      <c r="N226" s="55" t="n">
        <v>3</v>
      </c>
      <c r="O226" s="18"/>
    </row>
    <row r="227" customFormat="false" ht="13.8" hidden="false" customHeight="false" outlineLevel="0" collapsed="false">
      <c r="A227" s="1" t="s">
        <v>91</v>
      </c>
      <c r="B227" s="12" t="n">
        <v>42180</v>
      </c>
      <c r="C227" s="1" t="s">
        <v>833</v>
      </c>
      <c r="D227" s="1" t="s">
        <v>19</v>
      </c>
      <c r="E227" s="1" t="s">
        <v>19</v>
      </c>
      <c r="F227" s="1" t="s">
        <v>20</v>
      </c>
      <c r="G227" s="1" t="n">
        <v>4</v>
      </c>
      <c r="H227" s="1" t="n">
        <v>5</v>
      </c>
      <c r="I227" s="1" t="s">
        <v>828</v>
      </c>
      <c r="J227" s="55" t="n">
        <v>0</v>
      </c>
      <c r="K227" s="55" t="n">
        <v>0</v>
      </c>
      <c r="L227" s="55" t="n">
        <v>0</v>
      </c>
      <c r="M227" s="55" t="n">
        <v>3</v>
      </c>
      <c r="N227" s="55" t="n">
        <v>37</v>
      </c>
      <c r="O227" s="3" t="s">
        <v>839</v>
      </c>
    </row>
    <row r="228" customFormat="false" ht="13.8" hidden="false" customHeight="false" outlineLevel="0" collapsed="false">
      <c r="A228" s="1" t="s">
        <v>91</v>
      </c>
      <c r="B228" s="12" t="n">
        <v>42180</v>
      </c>
      <c r="C228" s="1" t="s">
        <v>833</v>
      </c>
      <c r="D228" s="1" t="s">
        <v>19</v>
      </c>
      <c r="E228" s="1" t="s">
        <v>19</v>
      </c>
      <c r="F228" s="1" t="s">
        <v>20</v>
      </c>
      <c r="G228" s="1" t="n">
        <v>4</v>
      </c>
      <c r="H228" s="1" t="n">
        <v>5</v>
      </c>
      <c r="I228" s="1" t="s">
        <v>829</v>
      </c>
      <c r="J228" s="55" t="n">
        <v>0</v>
      </c>
      <c r="K228" s="55" t="n">
        <v>0</v>
      </c>
      <c r="L228" s="55" t="n">
        <v>0</v>
      </c>
      <c r="M228" s="55" t="n">
        <v>3</v>
      </c>
      <c r="N228" s="55" t="n">
        <v>1</v>
      </c>
      <c r="O228" s="18"/>
    </row>
    <row r="229" customFormat="false" ht="13.8" hidden="false" customHeight="false" outlineLevel="0" collapsed="false">
      <c r="A229" s="1" t="s">
        <v>91</v>
      </c>
      <c r="B229" s="12" t="n">
        <v>42180</v>
      </c>
      <c r="C229" s="1" t="s">
        <v>833</v>
      </c>
      <c r="D229" s="1" t="s">
        <v>19</v>
      </c>
      <c r="E229" s="1" t="s">
        <v>19</v>
      </c>
      <c r="F229" s="1" t="s">
        <v>20</v>
      </c>
      <c r="G229" s="1" t="n">
        <v>4</v>
      </c>
      <c r="H229" s="1" t="n">
        <v>5</v>
      </c>
      <c r="I229" s="1" t="s">
        <v>830</v>
      </c>
      <c r="J229" s="55" t="n">
        <v>0</v>
      </c>
      <c r="K229" s="55" t="n">
        <v>0</v>
      </c>
      <c r="L229" s="55" t="n">
        <v>1</v>
      </c>
      <c r="M229" s="55" t="n">
        <v>3</v>
      </c>
      <c r="N229" s="55" t="n">
        <v>3</v>
      </c>
      <c r="O229" s="18"/>
    </row>
    <row r="230" customFormat="false" ht="13.8" hidden="false" customHeight="false" outlineLevel="0" collapsed="false">
      <c r="A230" s="1" t="s">
        <v>91</v>
      </c>
      <c r="B230" s="12" t="n">
        <v>42181</v>
      </c>
      <c r="C230" s="1" t="s">
        <v>833</v>
      </c>
      <c r="D230" s="1" t="s">
        <v>19</v>
      </c>
      <c r="E230" s="1" t="s">
        <v>19</v>
      </c>
      <c r="F230" s="1" t="s">
        <v>20</v>
      </c>
      <c r="G230" s="1" t="n">
        <v>5</v>
      </c>
      <c r="H230" s="1" t="n">
        <v>1</v>
      </c>
      <c r="I230" s="1" t="s">
        <v>827</v>
      </c>
      <c r="J230" s="55" t="n">
        <v>0</v>
      </c>
      <c r="K230" s="55" t="n">
        <v>0</v>
      </c>
      <c r="L230" s="55" t="n">
        <v>1</v>
      </c>
      <c r="M230" s="55" t="n">
        <v>13</v>
      </c>
      <c r="N230" s="55" t="n">
        <v>19</v>
      </c>
      <c r="O230" s="18"/>
    </row>
    <row r="231" customFormat="false" ht="13.8" hidden="false" customHeight="false" outlineLevel="0" collapsed="false">
      <c r="A231" s="1" t="s">
        <v>91</v>
      </c>
      <c r="B231" s="12" t="n">
        <v>42181</v>
      </c>
      <c r="C231" s="1" t="s">
        <v>833</v>
      </c>
      <c r="D231" s="1" t="s">
        <v>19</v>
      </c>
      <c r="E231" s="1" t="s">
        <v>19</v>
      </c>
      <c r="F231" s="1" t="s">
        <v>20</v>
      </c>
      <c r="G231" s="1" t="n">
        <v>5</v>
      </c>
      <c r="H231" s="1" t="n">
        <v>1</v>
      </c>
      <c r="I231" s="1" t="s">
        <v>828</v>
      </c>
      <c r="J231" s="55" t="n">
        <v>0</v>
      </c>
      <c r="K231" s="55" t="n">
        <v>0</v>
      </c>
      <c r="L231" s="55" t="n">
        <v>2</v>
      </c>
      <c r="M231" s="55" t="n">
        <v>6</v>
      </c>
      <c r="N231" s="55" t="n">
        <v>4</v>
      </c>
      <c r="O231" s="18"/>
    </row>
    <row r="232" customFormat="false" ht="13.8" hidden="false" customHeight="false" outlineLevel="0" collapsed="false">
      <c r="A232" s="1" t="s">
        <v>91</v>
      </c>
      <c r="B232" s="12" t="n">
        <v>42181</v>
      </c>
      <c r="C232" s="1" t="s">
        <v>833</v>
      </c>
      <c r="D232" s="1" t="s">
        <v>19</v>
      </c>
      <c r="E232" s="1" t="s">
        <v>19</v>
      </c>
      <c r="F232" s="1" t="s">
        <v>20</v>
      </c>
      <c r="G232" s="1" t="n">
        <v>5</v>
      </c>
      <c r="H232" s="1" t="n">
        <v>1</v>
      </c>
      <c r="I232" s="1" t="s">
        <v>829</v>
      </c>
      <c r="J232" s="55" t="n">
        <v>0</v>
      </c>
      <c r="K232" s="55" t="n">
        <v>0</v>
      </c>
      <c r="L232" s="55" t="n">
        <v>1</v>
      </c>
      <c r="M232" s="55" t="n">
        <v>9</v>
      </c>
      <c r="N232" s="55" t="n">
        <v>13</v>
      </c>
      <c r="O232" s="18"/>
    </row>
    <row r="233" customFormat="false" ht="13.8" hidden="false" customHeight="false" outlineLevel="0" collapsed="false">
      <c r="A233" s="1" t="s">
        <v>91</v>
      </c>
      <c r="B233" s="12" t="n">
        <v>42181</v>
      </c>
      <c r="C233" s="1" t="s">
        <v>833</v>
      </c>
      <c r="D233" s="1" t="s">
        <v>19</v>
      </c>
      <c r="E233" s="1" t="s">
        <v>19</v>
      </c>
      <c r="F233" s="1" t="s">
        <v>20</v>
      </c>
      <c r="G233" s="1" t="n">
        <v>5</v>
      </c>
      <c r="H233" s="1" t="n">
        <v>1</v>
      </c>
      <c r="I233" s="1" t="s">
        <v>830</v>
      </c>
      <c r="J233" s="55" t="n">
        <v>0</v>
      </c>
      <c r="K233" s="55" t="n">
        <v>0</v>
      </c>
      <c r="L233" s="55" t="n">
        <v>0</v>
      </c>
      <c r="M233" s="55" t="n">
        <v>2</v>
      </c>
      <c r="N233" s="55" t="n">
        <v>3</v>
      </c>
      <c r="O233" s="18"/>
    </row>
    <row r="234" customFormat="false" ht="13.8" hidden="false" customHeight="false" outlineLevel="0" collapsed="false">
      <c r="A234" s="1" t="s">
        <v>91</v>
      </c>
      <c r="B234" s="12" t="n">
        <v>42181</v>
      </c>
      <c r="C234" s="1" t="s">
        <v>833</v>
      </c>
      <c r="D234" s="1" t="s">
        <v>19</v>
      </c>
      <c r="E234" s="1" t="s">
        <v>19</v>
      </c>
      <c r="F234" s="1" t="s">
        <v>20</v>
      </c>
      <c r="G234" s="1" t="n">
        <v>5</v>
      </c>
      <c r="H234" s="1" t="n">
        <v>2</v>
      </c>
      <c r="I234" s="1" t="s">
        <v>827</v>
      </c>
      <c r="J234" s="55" t="n">
        <v>0</v>
      </c>
      <c r="K234" s="55" t="n">
        <v>0</v>
      </c>
      <c r="L234" s="55" t="n">
        <v>1</v>
      </c>
      <c r="M234" s="55" t="n">
        <v>3</v>
      </c>
      <c r="N234" s="55" t="n">
        <v>2</v>
      </c>
      <c r="O234" s="18"/>
    </row>
    <row r="235" customFormat="false" ht="13.8" hidden="false" customHeight="false" outlineLevel="0" collapsed="false">
      <c r="A235" s="1" t="s">
        <v>91</v>
      </c>
      <c r="B235" s="12" t="n">
        <v>42181</v>
      </c>
      <c r="C235" s="1" t="s">
        <v>833</v>
      </c>
      <c r="D235" s="1" t="s">
        <v>19</v>
      </c>
      <c r="E235" s="1" t="s">
        <v>19</v>
      </c>
      <c r="F235" s="1" t="s">
        <v>20</v>
      </c>
      <c r="G235" s="1" t="n">
        <v>5</v>
      </c>
      <c r="H235" s="1" t="n">
        <v>2</v>
      </c>
      <c r="I235" s="1" t="s">
        <v>828</v>
      </c>
      <c r="J235" s="55" t="n">
        <v>0</v>
      </c>
      <c r="K235" s="55" t="n">
        <v>0</v>
      </c>
      <c r="L235" s="55" t="n">
        <v>1</v>
      </c>
      <c r="M235" s="55" t="n">
        <v>3</v>
      </c>
      <c r="N235" s="55" t="n">
        <v>4</v>
      </c>
      <c r="O235" s="18"/>
    </row>
    <row r="236" customFormat="false" ht="13.8" hidden="false" customHeight="false" outlineLevel="0" collapsed="false">
      <c r="A236" s="1" t="s">
        <v>91</v>
      </c>
      <c r="B236" s="12" t="n">
        <v>42181</v>
      </c>
      <c r="C236" s="1" t="s">
        <v>833</v>
      </c>
      <c r="D236" s="1" t="s">
        <v>19</v>
      </c>
      <c r="E236" s="1" t="s">
        <v>19</v>
      </c>
      <c r="F236" s="1" t="s">
        <v>20</v>
      </c>
      <c r="G236" s="1" t="n">
        <v>5</v>
      </c>
      <c r="H236" s="1" t="n">
        <v>2</v>
      </c>
      <c r="I236" s="1" t="s">
        <v>829</v>
      </c>
      <c r="J236" s="55" t="n">
        <v>0</v>
      </c>
      <c r="K236" s="55" t="n">
        <v>0</v>
      </c>
      <c r="L236" s="55" t="n">
        <v>1</v>
      </c>
      <c r="M236" s="55" t="n">
        <v>2</v>
      </c>
      <c r="N236" s="55" t="n">
        <v>10</v>
      </c>
      <c r="O236" s="18"/>
    </row>
    <row r="237" customFormat="false" ht="13.8" hidden="false" customHeight="false" outlineLevel="0" collapsed="false">
      <c r="A237" s="1" t="s">
        <v>91</v>
      </c>
      <c r="B237" s="12" t="n">
        <v>42181</v>
      </c>
      <c r="C237" s="1" t="s">
        <v>833</v>
      </c>
      <c r="D237" s="1" t="s">
        <v>19</v>
      </c>
      <c r="E237" s="1" t="s">
        <v>19</v>
      </c>
      <c r="F237" s="1" t="s">
        <v>20</v>
      </c>
      <c r="G237" s="1" t="n">
        <v>5</v>
      </c>
      <c r="H237" s="1" t="n">
        <v>2</v>
      </c>
      <c r="I237" s="1" t="s">
        <v>830</v>
      </c>
      <c r="J237" s="55" t="n">
        <v>0</v>
      </c>
      <c r="K237" s="55" t="n">
        <v>14</v>
      </c>
      <c r="L237" s="55" t="n">
        <v>2</v>
      </c>
      <c r="M237" s="55" t="n">
        <v>4</v>
      </c>
      <c r="N237" s="55" t="n">
        <v>11</v>
      </c>
      <c r="O237" s="3" t="s">
        <v>840</v>
      </c>
    </row>
    <row r="238" customFormat="false" ht="13.8" hidden="false" customHeight="false" outlineLevel="0" collapsed="false">
      <c r="A238" s="1" t="s">
        <v>91</v>
      </c>
      <c r="B238" s="12" t="n">
        <v>42181</v>
      </c>
      <c r="C238" s="1" t="s">
        <v>833</v>
      </c>
      <c r="D238" s="1" t="s">
        <v>19</v>
      </c>
      <c r="E238" s="1" t="s">
        <v>19</v>
      </c>
      <c r="F238" s="1" t="s">
        <v>20</v>
      </c>
      <c r="G238" s="1" t="n">
        <v>5</v>
      </c>
      <c r="H238" s="1" t="n">
        <v>3</v>
      </c>
      <c r="I238" s="1" t="s">
        <v>827</v>
      </c>
      <c r="J238" s="55" t="n">
        <v>0</v>
      </c>
      <c r="K238" s="55" t="n">
        <v>0</v>
      </c>
      <c r="L238" s="55" t="n">
        <v>0</v>
      </c>
      <c r="M238" s="55" t="n">
        <v>4</v>
      </c>
      <c r="N238" s="55" t="n">
        <v>2</v>
      </c>
      <c r="O238" s="18"/>
    </row>
    <row r="239" customFormat="false" ht="13.8" hidden="false" customHeight="false" outlineLevel="0" collapsed="false">
      <c r="A239" s="1" t="s">
        <v>91</v>
      </c>
      <c r="B239" s="12" t="n">
        <v>42181</v>
      </c>
      <c r="C239" s="1" t="s">
        <v>833</v>
      </c>
      <c r="D239" s="1" t="s">
        <v>19</v>
      </c>
      <c r="E239" s="1" t="s">
        <v>19</v>
      </c>
      <c r="F239" s="1" t="s">
        <v>20</v>
      </c>
      <c r="G239" s="1" t="n">
        <v>5</v>
      </c>
      <c r="H239" s="1" t="n">
        <v>3</v>
      </c>
      <c r="I239" s="1" t="s">
        <v>828</v>
      </c>
      <c r="J239" s="55" t="n">
        <v>0</v>
      </c>
      <c r="K239" s="55" t="n">
        <v>0</v>
      </c>
      <c r="L239" s="55" t="n">
        <v>3</v>
      </c>
      <c r="M239" s="55" t="n">
        <v>5</v>
      </c>
      <c r="N239" s="55" t="n">
        <v>7</v>
      </c>
      <c r="O239" s="18"/>
    </row>
    <row r="240" customFormat="false" ht="13.8" hidden="false" customHeight="false" outlineLevel="0" collapsed="false">
      <c r="A240" s="1" t="s">
        <v>91</v>
      </c>
      <c r="B240" s="12" t="n">
        <v>42181</v>
      </c>
      <c r="C240" s="1" t="s">
        <v>833</v>
      </c>
      <c r="D240" s="1" t="s">
        <v>19</v>
      </c>
      <c r="E240" s="1" t="s">
        <v>19</v>
      </c>
      <c r="F240" s="1" t="s">
        <v>20</v>
      </c>
      <c r="G240" s="1" t="n">
        <v>5</v>
      </c>
      <c r="H240" s="1" t="n">
        <v>3</v>
      </c>
      <c r="I240" s="1" t="s">
        <v>829</v>
      </c>
      <c r="J240" s="55" t="n">
        <v>0</v>
      </c>
      <c r="K240" s="55" t="n">
        <v>9</v>
      </c>
      <c r="L240" s="55" t="n">
        <v>4</v>
      </c>
      <c r="M240" s="55" t="n">
        <v>8</v>
      </c>
      <c r="N240" s="55" t="n">
        <v>7</v>
      </c>
      <c r="O240" s="3" t="s">
        <v>840</v>
      </c>
    </row>
    <row r="241" customFormat="false" ht="13.8" hidden="false" customHeight="false" outlineLevel="0" collapsed="false">
      <c r="A241" s="1" t="s">
        <v>91</v>
      </c>
      <c r="B241" s="12" t="n">
        <v>42181</v>
      </c>
      <c r="C241" s="1" t="s">
        <v>833</v>
      </c>
      <c r="D241" s="1" t="s">
        <v>19</v>
      </c>
      <c r="E241" s="1" t="s">
        <v>19</v>
      </c>
      <c r="F241" s="1" t="s">
        <v>20</v>
      </c>
      <c r="G241" s="1" t="n">
        <v>5</v>
      </c>
      <c r="H241" s="1" t="n">
        <v>3</v>
      </c>
      <c r="I241" s="1" t="s">
        <v>829</v>
      </c>
      <c r="J241" s="55" t="n">
        <v>0</v>
      </c>
      <c r="K241" s="55" t="n">
        <v>14</v>
      </c>
      <c r="L241" s="55" t="n">
        <v>0</v>
      </c>
      <c r="M241" s="55" t="n">
        <v>0</v>
      </c>
      <c r="N241" s="55" t="n">
        <v>0</v>
      </c>
      <c r="O241" s="3" t="s">
        <v>840</v>
      </c>
    </row>
    <row r="242" customFormat="false" ht="13.8" hidden="false" customHeight="false" outlineLevel="0" collapsed="false">
      <c r="A242" s="1" t="s">
        <v>91</v>
      </c>
      <c r="B242" s="12" t="n">
        <v>42181</v>
      </c>
      <c r="C242" s="1" t="s">
        <v>833</v>
      </c>
      <c r="D242" s="1" t="s">
        <v>19</v>
      </c>
      <c r="E242" s="1" t="s">
        <v>19</v>
      </c>
      <c r="F242" s="1" t="s">
        <v>20</v>
      </c>
      <c r="G242" s="1" t="n">
        <v>5</v>
      </c>
      <c r="H242" s="1" t="n">
        <v>3</v>
      </c>
      <c r="I242" s="1" t="s">
        <v>829</v>
      </c>
      <c r="J242" s="55" t="n">
        <v>0</v>
      </c>
      <c r="K242" s="55" t="n">
        <v>26</v>
      </c>
      <c r="L242" s="55" t="n">
        <v>0</v>
      </c>
      <c r="M242" s="55" t="n">
        <v>0</v>
      </c>
      <c r="N242" s="55" t="n">
        <v>0</v>
      </c>
      <c r="O242" s="3" t="s">
        <v>840</v>
      </c>
      <c r="R242" s="20"/>
      <c r="S242" s="20"/>
      <c r="T242" s="20"/>
      <c r="U242" s="20"/>
    </row>
    <row r="243" customFormat="false" ht="13.8" hidden="false" customHeight="false" outlineLevel="0" collapsed="false">
      <c r="A243" s="1" t="s">
        <v>91</v>
      </c>
      <c r="B243" s="12" t="n">
        <v>42181</v>
      </c>
      <c r="C243" s="1" t="s">
        <v>833</v>
      </c>
      <c r="D243" s="1" t="s">
        <v>19</v>
      </c>
      <c r="E243" s="1" t="s">
        <v>19</v>
      </c>
      <c r="F243" s="1" t="s">
        <v>20</v>
      </c>
      <c r="G243" s="1" t="n">
        <v>5</v>
      </c>
      <c r="H243" s="1" t="n">
        <v>3</v>
      </c>
      <c r="I243" s="1" t="s">
        <v>829</v>
      </c>
      <c r="J243" s="55" t="n">
        <v>0</v>
      </c>
      <c r="K243" s="55" t="n">
        <v>13</v>
      </c>
      <c r="L243" s="55" t="n">
        <v>0</v>
      </c>
      <c r="M243" s="55" t="n">
        <v>0</v>
      </c>
      <c r="N243" s="55" t="n">
        <v>0</v>
      </c>
      <c r="O243" s="3" t="s">
        <v>840</v>
      </c>
      <c r="R243" s="20"/>
      <c r="S243" s="20"/>
      <c r="T243" s="20"/>
      <c r="U243" s="20"/>
    </row>
    <row r="244" customFormat="false" ht="13.8" hidden="false" customHeight="false" outlineLevel="0" collapsed="false">
      <c r="A244" s="1" t="s">
        <v>91</v>
      </c>
      <c r="B244" s="12" t="n">
        <v>42181</v>
      </c>
      <c r="C244" s="1" t="s">
        <v>833</v>
      </c>
      <c r="D244" s="1" t="s">
        <v>19</v>
      </c>
      <c r="E244" s="1" t="s">
        <v>19</v>
      </c>
      <c r="F244" s="1" t="s">
        <v>20</v>
      </c>
      <c r="G244" s="1" t="n">
        <v>5</v>
      </c>
      <c r="H244" s="1" t="n">
        <v>3</v>
      </c>
      <c r="I244" s="1" t="s">
        <v>829</v>
      </c>
      <c r="J244" s="55" t="n">
        <v>0</v>
      </c>
      <c r="K244" s="55" t="n">
        <v>16</v>
      </c>
      <c r="L244" s="55" t="n">
        <v>0</v>
      </c>
      <c r="M244" s="55" t="n">
        <v>0</v>
      </c>
      <c r="N244" s="55" t="n">
        <v>0</v>
      </c>
      <c r="O244" s="3" t="s">
        <v>840</v>
      </c>
      <c r="R244" s="20"/>
      <c r="S244" s="20"/>
      <c r="T244" s="20"/>
      <c r="U244" s="20"/>
    </row>
    <row r="245" customFormat="false" ht="13.8" hidden="false" customHeight="false" outlineLevel="0" collapsed="false">
      <c r="A245" s="1" t="s">
        <v>91</v>
      </c>
      <c r="B245" s="12" t="n">
        <v>42181</v>
      </c>
      <c r="C245" s="1" t="s">
        <v>833</v>
      </c>
      <c r="D245" s="1" t="s">
        <v>19</v>
      </c>
      <c r="E245" s="1" t="s">
        <v>19</v>
      </c>
      <c r="F245" s="1" t="s">
        <v>20</v>
      </c>
      <c r="G245" s="1" t="n">
        <v>5</v>
      </c>
      <c r="H245" s="1" t="n">
        <v>3</v>
      </c>
      <c r="I245" s="1" t="s">
        <v>830</v>
      </c>
      <c r="J245" s="55" t="n">
        <v>0</v>
      </c>
      <c r="K245" s="55" t="n">
        <v>0</v>
      </c>
      <c r="L245" s="55" t="n">
        <v>0</v>
      </c>
      <c r="M245" s="55" t="n">
        <v>0</v>
      </c>
      <c r="N245" s="55" t="n">
        <v>7</v>
      </c>
      <c r="O245" s="18"/>
      <c r="R245" s="20"/>
      <c r="S245" s="20"/>
      <c r="T245" s="20"/>
      <c r="U245" s="20"/>
    </row>
    <row r="246" customFormat="false" ht="13.8" hidden="false" customHeight="false" outlineLevel="0" collapsed="false">
      <c r="A246" s="1" t="s">
        <v>91</v>
      </c>
      <c r="B246" s="12" t="n">
        <v>42181</v>
      </c>
      <c r="C246" s="1" t="s">
        <v>833</v>
      </c>
      <c r="D246" s="1" t="s">
        <v>19</v>
      </c>
      <c r="E246" s="1" t="s">
        <v>19</v>
      </c>
      <c r="F246" s="1" t="s">
        <v>20</v>
      </c>
      <c r="G246" s="1" t="n">
        <v>5</v>
      </c>
      <c r="H246" s="1" t="n">
        <v>4</v>
      </c>
      <c r="I246" s="1" t="s">
        <v>827</v>
      </c>
      <c r="J246" s="55" t="n">
        <v>0</v>
      </c>
      <c r="K246" s="55" t="n">
        <v>10</v>
      </c>
      <c r="L246" s="55" t="n">
        <v>0</v>
      </c>
      <c r="M246" s="55" t="n">
        <v>6</v>
      </c>
      <c r="N246" s="55" t="n">
        <v>5</v>
      </c>
      <c r="O246" s="3" t="s">
        <v>840</v>
      </c>
      <c r="R246" s="20"/>
      <c r="S246" s="20"/>
      <c r="T246" s="20"/>
      <c r="U246" s="20"/>
    </row>
    <row r="247" customFormat="false" ht="13.8" hidden="false" customHeight="false" outlineLevel="0" collapsed="false">
      <c r="A247" s="1" t="s">
        <v>91</v>
      </c>
      <c r="B247" s="12" t="n">
        <v>42181</v>
      </c>
      <c r="C247" s="1" t="s">
        <v>833</v>
      </c>
      <c r="D247" s="1" t="s">
        <v>19</v>
      </c>
      <c r="E247" s="1" t="s">
        <v>19</v>
      </c>
      <c r="F247" s="1" t="s">
        <v>20</v>
      </c>
      <c r="G247" s="1" t="n">
        <v>5</v>
      </c>
      <c r="H247" s="1" t="n">
        <v>4</v>
      </c>
      <c r="I247" s="1" t="s">
        <v>828</v>
      </c>
      <c r="J247" s="55" t="n">
        <v>0</v>
      </c>
      <c r="K247" s="55" t="n">
        <v>0</v>
      </c>
      <c r="L247" s="55" t="n">
        <v>2</v>
      </c>
      <c r="M247" s="55" t="n">
        <v>5</v>
      </c>
      <c r="N247" s="55" t="n">
        <v>15</v>
      </c>
      <c r="O247" s="18"/>
      <c r="R247" s="20"/>
      <c r="S247" s="20"/>
      <c r="T247" s="20"/>
      <c r="U247" s="20"/>
    </row>
    <row r="248" customFormat="false" ht="13.8" hidden="false" customHeight="false" outlineLevel="0" collapsed="false">
      <c r="A248" s="1" t="s">
        <v>91</v>
      </c>
      <c r="B248" s="12" t="n">
        <v>42181</v>
      </c>
      <c r="C248" s="1" t="s">
        <v>833</v>
      </c>
      <c r="D248" s="1" t="s">
        <v>19</v>
      </c>
      <c r="E248" s="1" t="s">
        <v>19</v>
      </c>
      <c r="F248" s="1" t="s">
        <v>20</v>
      </c>
      <c r="G248" s="1" t="n">
        <v>5</v>
      </c>
      <c r="H248" s="1" t="n">
        <v>4</v>
      </c>
      <c r="I248" s="1" t="s">
        <v>829</v>
      </c>
      <c r="J248" s="55" t="n">
        <v>0</v>
      </c>
      <c r="K248" s="55" t="n">
        <v>0</v>
      </c>
      <c r="L248" s="55" t="n">
        <v>1</v>
      </c>
      <c r="M248" s="55" t="n">
        <v>8</v>
      </c>
      <c r="N248" s="55" t="n">
        <v>6</v>
      </c>
      <c r="O248" s="18"/>
      <c r="R248" s="20"/>
      <c r="S248" s="20"/>
      <c r="T248" s="20"/>
      <c r="U248" s="20"/>
    </row>
    <row r="249" customFormat="false" ht="13.8" hidden="false" customHeight="false" outlineLevel="0" collapsed="false">
      <c r="A249" s="1" t="s">
        <v>91</v>
      </c>
      <c r="B249" s="12" t="n">
        <v>42181</v>
      </c>
      <c r="C249" s="1" t="s">
        <v>833</v>
      </c>
      <c r="D249" s="1" t="s">
        <v>19</v>
      </c>
      <c r="E249" s="1" t="s">
        <v>19</v>
      </c>
      <c r="F249" s="1" t="s">
        <v>20</v>
      </c>
      <c r="G249" s="1" t="n">
        <v>5</v>
      </c>
      <c r="H249" s="1" t="n">
        <v>4</v>
      </c>
      <c r="I249" s="1" t="s">
        <v>830</v>
      </c>
      <c r="J249" s="55" t="n">
        <v>0</v>
      </c>
      <c r="K249" s="55" t="n">
        <v>0</v>
      </c>
      <c r="L249" s="55" t="n">
        <v>1</v>
      </c>
      <c r="M249" s="55" t="n">
        <v>5</v>
      </c>
      <c r="N249" s="55" t="n">
        <v>9</v>
      </c>
      <c r="O249" s="18"/>
      <c r="R249" s="20"/>
      <c r="S249" s="20"/>
      <c r="T249" s="20"/>
      <c r="U249" s="20"/>
    </row>
    <row r="250" customFormat="false" ht="13.8" hidden="false" customHeight="false" outlineLevel="0" collapsed="false">
      <c r="A250" s="1" t="s">
        <v>91</v>
      </c>
      <c r="B250" s="12" t="n">
        <v>42181</v>
      </c>
      <c r="C250" s="1" t="s">
        <v>833</v>
      </c>
      <c r="D250" s="1" t="s">
        <v>19</v>
      </c>
      <c r="E250" s="1" t="s">
        <v>19</v>
      </c>
      <c r="F250" s="1" t="s">
        <v>20</v>
      </c>
      <c r="G250" s="1" t="n">
        <v>5</v>
      </c>
      <c r="H250" s="1" t="n">
        <v>5</v>
      </c>
      <c r="I250" s="1" t="s">
        <v>827</v>
      </c>
      <c r="J250" s="55" t="n">
        <v>0</v>
      </c>
      <c r="K250" s="55" t="n">
        <v>0</v>
      </c>
      <c r="L250" s="55" t="n">
        <v>1</v>
      </c>
      <c r="M250" s="55" t="n">
        <v>4</v>
      </c>
      <c r="N250" s="55" t="n">
        <v>9</v>
      </c>
      <c r="O250" s="18"/>
      <c r="R250" s="20"/>
      <c r="S250" s="20"/>
      <c r="T250" s="20"/>
      <c r="U250" s="20"/>
    </row>
    <row r="251" customFormat="false" ht="13.8" hidden="false" customHeight="false" outlineLevel="0" collapsed="false">
      <c r="A251" s="1" t="s">
        <v>91</v>
      </c>
      <c r="B251" s="12" t="n">
        <v>42181</v>
      </c>
      <c r="C251" s="1" t="s">
        <v>833</v>
      </c>
      <c r="D251" s="1" t="s">
        <v>19</v>
      </c>
      <c r="E251" s="1" t="s">
        <v>19</v>
      </c>
      <c r="F251" s="1" t="s">
        <v>20</v>
      </c>
      <c r="G251" s="1" t="n">
        <v>5</v>
      </c>
      <c r="H251" s="1" t="n">
        <v>5</v>
      </c>
      <c r="I251" s="1" t="s">
        <v>828</v>
      </c>
      <c r="J251" s="55" t="n">
        <v>0</v>
      </c>
      <c r="K251" s="55" t="n">
        <v>0</v>
      </c>
      <c r="L251" s="55" t="n">
        <v>1</v>
      </c>
      <c r="M251" s="55" t="n">
        <v>6</v>
      </c>
      <c r="N251" s="55" t="n">
        <v>19</v>
      </c>
      <c r="O251" s="18"/>
      <c r="R251" s="20"/>
      <c r="S251" s="20"/>
      <c r="T251" s="20"/>
      <c r="U251" s="20"/>
    </row>
    <row r="252" customFormat="false" ht="13.8" hidden="false" customHeight="false" outlineLevel="0" collapsed="false">
      <c r="A252" s="1" t="s">
        <v>91</v>
      </c>
      <c r="B252" s="12" t="n">
        <v>42181</v>
      </c>
      <c r="C252" s="1" t="s">
        <v>833</v>
      </c>
      <c r="D252" s="1" t="s">
        <v>19</v>
      </c>
      <c r="E252" s="1" t="s">
        <v>19</v>
      </c>
      <c r="F252" s="1" t="s">
        <v>20</v>
      </c>
      <c r="G252" s="1" t="n">
        <v>5</v>
      </c>
      <c r="H252" s="1" t="n">
        <v>5</v>
      </c>
      <c r="I252" s="1" t="s">
        <v>829</v>
      </c>
      <c r="J252" s="55" t="n">
        <v>0</v>
      </c>
      <c r="K252" s="55" t="n">
        <v>0</v>
      </c>
      <c r="L252" s="55" t="n">
        <v>0</v>
      </c>
      <c r="M252" s="55" t="n">
        <v>4</v>
      </c>
      <c r="N252" s="55" t="n">
        <v>7</v>
      </c>
      <c r="O252" s="18"/>
      <c r="R252" s="20"/>
      <c r="S252" s="20"/>
      <c r="T252" s="20"/>
      <c r="U252" s="20"/>
    </row>
    <row r="253" customFormat="false" ht="13.8" hidden="false" customHeight="false" outlineLevel="0" collapsed="false">
      <c r="A253" s="1" t="s">
        <v>91</v>
      </c>
      <c r="B253" s="12" t="n">
        <v>42181</v>
      </c>
      <c r="C253" s="1" t="s">
        <v>833</v>
      </c>
      <c r="D253" s="1" t="s">
        <v>19</v>
      </c>
      <c r="E253" s="1" t="s">
        <v>19</v>
      </c>
      <c r="F253" s="1" t="s">
        <v>20</v>
      </c>
      <c r="G253" s="1" t="n">
        <v>5</v>
      </c>
      <c r="H253" s="1" t="n">
        <v>5</v>
      </c>
      <c r="I253" s="1" t="s">
        <v>830</v>
      </c>
      <c r="J253" s="55" t="n">
        <v>0</v>
      </c>
      <c r="K253" s="55" t="n">
        <v>0</v>
      </c>
      <c r="L253" s="55" t="n">
        <v>1</v>
      </c>
      <c r="M253" s="55" t="n">
        <v>4</v>
      </c>
      <c r="N253" s="55" t="n">
        <v>10</v>
      </c>
      <c r="O253" s="18"/>
      <c r="R253" s="20"/>
      <c r="S253" s="20"/>
      <c r="T253" s="20"/>
      <c r="U253" s="20"/>
    </row>
    <row r="254" customFormat="false" ht="14.25" hidden="false" customHeight="true" outlineLevel="0" collapsed="false">
      <c r="A254" s="1" t="s">
        <v>91</v>
      </c>
      <c r="B254" s="12" t="n">
        <v>42182</v>
      </c>
      <c r="C254" s="1" t="s">
        <v>833</v>
      </c>
      <c r="D254" s="1" t="s">
        <v>19</v>
      </c>
      <c r="E254" s="1" t="s">
        <v>19</v>
      </c>
      <c r="F254" s="1" t="s">
        <v>20</v>
      </c>
      <c r="G254" s="1" t="n">
        <v>6</v>
      </c>
      <c r="H254" s="1" t="n">
        <v>1</v>
      </c>
      <c r="I254" s="1" t="s">
        <v>827</v>
      </c>
      <c r="J254" s="55" t="n">
        <v>0</v>
      </c>
      <c r="K254" s="55" t="n">
        <v>0</v>
      </c>
      <c r="L254" s="55" t="n">
        <v>0</v>
      </c>
      <c r="M254" s="55" t="n">
        <v>9</v>
      </c>
      <c r="N254" s="55" t="n">
        <v>17</v>
      </c>
      <c r="O254" s="18"/>
      <c r="R254" s="20"/>
      <c r="S254" s="20"/>
      <c r="T254" s="20"/>
      <c r="U254" s="20"/>
    </row>
    <row r="255" customFormat="false" ht="13.8" hidden="false" customHeight="false" outlineLevel="0" collapsed="false">
      <c r="A255" s="1" t="s">
        <v>91</v>
      </c>
      <c r="B255" s="12" t="n">
        <v>42182</v>
      </c>
      <c r="C255" s="1" t="s">
        <v>833</v>
      </c>
      <c r="D255" s="1" t="s">
        <v>19</v>
      </c>
      <c r="E255" s="1" t="s">
        <v>19</v>
      </c>
      <c r="F255" s="1" t="s">
        <v>20</v>
      </c>
      <c r="G255" s="1" t="n">
        <v>6</v>
      </c>
      <c r="H255" s="1" t="n">
        <v>1</v>
      </c>
      <c r="I255" s="1" t="s">
        <v>828</v>
      </c>
      <c r="J255" s="55" t="n">
        <v>0</v>
      </c>
      <c r="K255" s="55" t="n">
        <v>0</v>
      </c>
      <c r="L255" s="55" t="n">
        <v>9</v>
      </c>
      <c r="M255" s="55" t="n">
        <v>23</v>
      </c>
      <c r="N255" s="55" t="n">
        <v>24</v>
      </c>
      <c r="O255" s="18"/>
      <c r="R255" s="20"/>
      <c r="S255" s="20"/>
      <c r="T255" s="20"/>
      <c r="U255" s="20"/>
    </row>
    <row r="256" customFormat="false" ht="13.8" hidden="false" customHeight="false" outlineLevel="0" collapsed="false">
      <c r="A256" s="1" t="s">
        <v>91</v>
      </c>
      <c r="B256" s="12" t="n">
        <v>42182</v>
      </c>
      <c r="C256" s="1" t="s">
        <v>833</v>
      </c>
      <c r="D256" s="1" t="s">
        <v>19</v>
      </c>
      <c r="E256" s="1" t="s">
        <v>19</v>
      </c>
      <c r="F256" s="1" t="s">
        <v>20</v>
      </c>
      <c r="G256" s="1" t="n">
        <v>6</v>
      </c>
      <c r="H256" s="1" t="n">
        <v>1</v>
      </c>
      <c r="I256" s="1" t="s">
        <v>829</v>
      </c>
      <c r="J256" s="55" t="n">
        <v>0</v>
      </c>
      <c r="K256" s="55" t="n">
        <v>0</v>
      </c>
      <c r="L256" s="55" t="n">
        <v>3</v>
      </c>
      <c r="M256" s="55" t="n">
        <v>14</v>
      </c>
      <c r="N256" s="55" t="n">
        <v>44</v>
      </c>
      <c r="O256" s="18"/>
      <c r="R256" s="20"/>
      <c r="S256" s="20"/>
      <c r="T256" s="20"/>
      <c r="U256" s="20"/>
    </row>
    <row r="257" customFormat="false" ht="13.8" hidden="false" customHeight="false" outlineLevel="0" collapsed="false">
      <c r="A257" s="1" t="s">
        <v>91</v>
      </c>
      <c r="B257" s="12" t="n">
        <v>42182</v>
      </c>
      <c r="C257" s="1" t="s">
        <v>833</v>
      </c>
      <c r="D257" s="1" t="s">
        <v>19</v>
      </c>
      <c r="E257" s="1" t="s">
        <v>19</v>
      </c>
      <c r="F257" s="1" t="s">
        <v>20</v>
      </c>
      <c r="G257" s="1" t="n">
        <v>6</v>
      </c>
      <c r="H257" s="1" t="n">
        <v>1</v>
      </c>
      <c r="I257" s="1" t="s">
        <v>830</v>
      </c>
      <c r="J257" s="55" t="n">
        <v>0</v>
      </c>
      <c r="K257" s="55" t="n">
        <v>0</v>
      </c>
      <c r="L257" s="55" t="n">
        <v>0</v>
      </c>
      <c r="M257" s="55" t="n">
        <v>11</v>
      </c>
      <c r="N257" s="55" t="n">
        <v>37</v>
      </c>
      <c r="O257" s="18"/>
      <c r="R257" s="20"/>
      <c r="S257" s="20"/>
      <c r="T257" s="20"/>
      <c r="U257" s="20"/>
    </row>
    <row r="258" customFormat="false" ht="13.8" hidden="false" customHeight="false" outlineLevel="0" collapsed="false">
      <c r="A258" s="1" t="s">
        <v>91</v>
      </c>
      <c r="B258" s="12" t="n">
        <v>42182</v>
      </c>
      <c r="C258" s="1" t="s">
        <v>833</v>
      </c>
      <c r="D258" s="1" t="s">
        <v>19</v>
      </c>
      <c r="E258" s="1" t="s">
        <v>19</v>
      </c>
      <c r="F258" s="1" t="s">
        <v>20</v>
      </c>
      <c r="G258" s="1" t="n">
        <v>6</v>
      </c>
      <c r="H258" s="1" t="n">
        <v>2</v>
      </c>
      <c r="I258" s="1" t="s">
        <v>827</v>
      </c>
      <c r="J258" s="55" t="n">
        <v>0</v>
      </c>
      <c r="K258" s="55" t="n">
        <v>0</v>
      </c>
      <c r="L258" s="55" t="n">
        <v>2</v>
      </c>
      <c r="M258" s="55" t="n">
        <v>9</v>
      </c>
      <c r="N258" s="55" t="n">
        <v>19</v>
      </c>
      <c r="O258" s="18"/>
      <c r="R258" s="20"/>
      <c r="S258" s="20"/>
      <c r="T258" s="20"/>
      <c r="U258" s="20"/>
    </row>
    <row r="259" customFormat="false" ht="13.8" hidden="false" customHeight="false" outlineLevel="0" collapsed="false">
      <c r="A259" s="1" t="s">
        <v>91</v>
      </c>
      <c r="B259" s="12" t="n">
        <v>42182</v>
      </c>
      <c r="C259" s="1" t="s">
        <v>833</v>
      </c>
      <c r="D259" s="1" t="s">
        <v>19</v>
      </c>
      <c r="E259" s="1" t="s">
        <v>19</v>
      </c>
      <c r="F259" s="1" t="s">
        <v>20</v>
      </c>
      <c r="G259" s="1" t="n">
        <v>6</v>
      </c>
      <c r="H259" s="1" t="n">
        <v>2</v>
      </c>
      <c r="I259" s="1" t="s">
        <v>828</v>
      </c>
      <c r="J259" s="55" t="n">
        <v>0</v>
      </c>
      <c r="K259" s="55" t="n">
        <v>0</v>
      </c>
      <c r="L259" s="55" t="n">
        <v>6</v>
      </c>
      <c r="M259" s="55" t="n">
        <v>7</v>
      </c>
      <c r="N259" s="55" t="n">
        <v>23</v>
      </c>
      <c r="O259" s="18"/>
      <c r="R259" s="20"/>
      <c r="S259" s="20"/>
      <c r="T259" s="20"/>
      <c r="U259" s="20"/>
    </row>
    <row r="260" customFormat="false" ht="13.8" hidden="false" customHeight="false" outlineLevel="0" collapsed="false">
      <c r="A260" s="1" t="s">
        <v>91</v>
      </c>
      <c r="B260" s="12" t="n">
        <v>42182</v>
      </c>
      <c r="C260" s="1" t="s">
        <v>833</v>
      </c>
      <c r="D260" s="1" t="s">
        <v>19</v>
      </c>
      <c r="E260" s="1" t="s">
        <v>19</v>
      </c>
      <c r="F260" s="1" t="s">
        <v>20</v>
      </c>
      <c r="G260" s="1" t="n">
        <v>6</v>
      </c>
      <c r="H260" s="1" t="n">
        <v>2</v>
      </c>
      <c r="I260" s="1" t="s">
        <v>829</v>
      </c>
      <c r="J260" s="55" t="n">
        <v>0</v>
      </c>
      <c r="K260" s="55" t="n">
        <v>0</v>
      </c>
      <c r="L260" s="55" t="n">
        <v>4</v>
      </c>
      <c r="M260" s="55" t="n">
        <v>18</v>
      </c>
      <c r="N260" s="55" t="n">
        <v>13</v>
      </c>
      <c r="O260" s="18"/>
      <c r="R260" s="20"/>
      <c r="S260" s="20"/>
      <c r="T260" s="20"/>
      <c r="U260" s="20"/>
    </row>
    <row r="261" customFormat="false" ht="13.8" hidden="false" customHeight="false" outlineLevel="0" collapsed="false">
      <c r="A261" s="1" t="s">
        <v>91</v>
      </c>
      <c r="B261" s="12" t="n">
        <v>42182</v>
      </c>
      <c r="C261" s="1" t="s">
        <v>833</v>
      </c>
      <c r="D261" s="1" t="s">
        <v>19</v>
      </c>
      <c r="E261" s="1" t="s">
        <v>19</v>
      </c>
      <c r="F261" s="1" t="s">
        <v>20</v>
      </c>
      <c r="G261" s="1" t="n">
        <v>6</v>
      </c>
      <c r="H261" s="1" t="n">
        <v>2</v>
      </c>
      <c r="I261" s="1" t="s">
        <v>830</v>
      </c>
      <c r="J261" s="55" t="n">
        <v>0</v>
      </c>
      <c r="K261" s="55" t="n">
        <v>0</v>
      </c>
      <c r="L261" s="55" t="n">
        <v>2</v>
      </c>
      <c r="M261" s="55" t="n">
        <v>11</v>
      </c>
      <c r="N261" s="55" t="n">
        <v>22</v>
      </c>
      <c r="O261" s="18"/>
      <c r="R261" s="20"/>
      <c r="S261" s="20"/>
      <c r="T261" s="20"/>
      <c r="U261" s="20"/>
    </row>
    <row r="262" customFormat="false" ht="13.8" hidden="false" customHeight="false" outlineLevel="0" collapsed="false">
      <c r="A262" s="1" t="s">
        <v>91</v>
      </c>
      <c r="B262" s="12" t="n">
        <v>42182</v>
      </c>
      <c r="C262" s="1" t="s">
        <v>833</v>
      </c>
      <c r="D262" s="1" t="s">
        <v>19</v>
      </c>
      <c r="E262" s="1" t="s">
        <v>19</v>
      </c>
      <c r="F262" s="1" t="s">
        <v>20</v>
      </c>
      <c r="G262" s="1" t="n">
        <v>6</v>
      </c>
      <c r="H262" s="1" t="n">
        <v>3</v>
      </c>
      <c r="I262" s="1" t="s">
        <v>827</v>
      </c>
      <c r="J262" s="55" t="n">
        <v>20</v>
      </c>
      <c r="K262" s="55" t="n">
        <v>0</v>
      </c>
      <c r="L262" s="55" t="n">
        <v>3</v>
      </c>
      <c r="M262" s="55" t="n">
        <v>34</v>
      </c>
      <c r="N262" s="55" t="n">
        <v>15</v>
      </c>
      <c r="O262" s="18"/>
      <c r="R262" s="20"/>
      <c r="S262" s="20"/>
      <c r="T262" s="20"/>
      <c r="U262" s="20"/>
    </row>
    <row r="263" customFormat="false" ht="13.8" hidden="false" customHeight="false" outlineLevel="0" collapsed="false">
      <c r="A263" s="1" t="s">
        <v>91</v>
      </c>
      <c r="B263" s="12" t="n">
        <v>42182</v>
      </c>
      <c r="C263" s="1" t="s">
        <v>833</v>
      </c>
      <c r="D263" s="1" t="s">
        <v>19</v>
      </c>
      <c r="E263" s="1" t="s">
        <v>19</v>
      </c>
      <c r="F263" s="1" t="s">
        <v>20</v>
      </c>
      <c r="G263" s="1" t="n">
        <v>6</v>
      </c>
      <c r="H263" s="1" t="n">
        <v>3</v>
      </c>
      <c r="I263" s="1" t="s">
        <v>828</v>
      </c>
      <c r="J263" s="55" t="n">
        <v>14</v>
      </c>
      <c r="K263" s="55" t="n">
        <v>0</v>
      </c>
      <c r="L263" s="55" t="n">
        <v>4</v>
      </c>
      <c r="M263" s="55" t="n">
        <v>44</v>
      </c>
      <c r="N263" s="55" t="n">
        <v>20</v>
      </c>
      <c r="O263" s="18"/>
      <c r="R263" s="20"/>
      <c r="S263" s="20"/>
      <c r="T263" s="20"/>
      <c r="U263" s="20"/>
    </row>
    <row r="264" customFormat="false" ht="13.8" hidden="false" customHeight="false" outlineLevel="0" collapsed="false">
      <c r="A264" s="1" t="s">
        <v>91</v>
      </c>
      <c r="B264" s="12" t="n">
        <v>42182</v>
      </c>
      <c r="C264" s="1" t="s">
        <v>833</v>
      </c>
      <c r="D264" s="1" t="s">
        <v>19</v>
      </c>
      <c r="E264" s="1" t="s">
        <v>19</v>
      </c>
      <c r="F264" s="1" t="s">
        <v>20</v>
      </c>
      <c r="G264" s="1" t="n">
        <v>6</v>
      </c>
      <c r="H264" s="1" t="n">
        <v>3</v>
      </c>
      <c r="I264" s="1" t="s">
        <v>828</v>
      </c>
      <c r="J264" s="55" t="n">
        <v>15</v>
      </c>
      <c r="K264" s="55" t="n">
        <v>0</v>
      </c>
      <c r="L264" s="55" t="n">
        <v>4</v>
      </c>
      <c r="M264" s="55" t="n">
        <v>44</v>
      </c>
      <c r="N264" s="55" t="n">
        <v>20</v>
      </c>
      <c r="O264" s="18"/>
      <c r="R264" s="20"/>
      <c r="S264" s="20"/>
      <c r="T264" s="20"/>
      <c r="U264" s="20"/>
    </row>
    <row r="265" customFormat="false" ht="13.8" hidden="false" customHeight="false" outlineLevel="0" collapsed="false">
      <c r="A265" s="1" t="s">
        <v>91</v>
      </c>
      <c r="B265" s="12" t="n">
        <v>42182</v>
      </c>
      <c r="C265" s="1" t="s">
        <v>833</v>
      </c>
      <c r="D265" s="1" t="s">
        <v>19</v>
      </c>
      <c r="E265" s="1" t="s">
        <v>19</v>
      </c>
      <c r="F265" s="1" t="s">
        <v>20</v>
      </c>
      <c r="G265" s="1" t="n">
        <v>6</v>
      </c>
      <c r="H265" s="1" t="n">
        <v>3</v>
      </c>
      <c r="I265" s="1" t="s">
        <v>828</v>
      </c>
      <c r="J265" s="55" t="n">
        <v>9</v>
      </c>
      <c r="K265" s="55" t="n">
        <v>0</v>
      </c>
      <c r="L265" s="55" t="n">
        <v>4</v>
      </c>
      <c r="M265" s="55" t="n">
        <v>44</v>
      </c>
      <c r="N265" s="55" t="n">
        <v>20</v>
      </c>
      <c r="O265" s="18"/>
      <c r="R265" s="20"/>
      <c r="S265" s="20"/>
      <c r="T265" s="20"/>
      <c r="U265" s="20"/>
    </row>
    <row r="266" customFormat="false" ht="13.8" hidden="false" customHeight="false" outlineLevel="0" collapsed="false">
      <c r="A266" s="1" t="s">
        <v>91</v>
      </c>
      <c r="B266" s="12" t="n">
        <v>42182</v>
      </c>
      <c r="C266" s="1" t="s">
        <v>833</v>
      </c>
      <c r="D266" s="1" t="s">
        <v>19</v>
      </c>
      <c r="E266" s="1" t="s">
        <v>19</v>
      </c>
      <c r="F266" s="1" t="s">
        <v>20</v>
      </c>
      <c r="G266" s="1" t="n">
        <v>6</v>
      </c>
      <c r="H266" s="1" t="n">
        <v>3</v>
      </c>
      <c r="I266" s="1" t="s">
        <v>829</v>
      </c>
      <c r="J266" s="55" t="n">
        <v>0</v>
      </c>
      <c r="K266" s="55" t="n">
        <v>0</v>
      </c>
      <c r="L266" s="55" t="n">
        <v>0</v>
      </c>
      <c r="M266" s="55" t="n">
        <v>14</v>
      </c>
      <c r="N266" s="55" t="n">
        <v>12</v>
      </c>
      <c r="O266" s="18"/>
      <c r="R266" s="20"/>
      <c r="S266" s="20"/>
      <c r="T266" s="20"/>
      <c r="U266" s="20"/>
    </row>
    <row r="267" customFormat="false" ht="13.8" hidden="false" customHeight="false" outlineLevel="0" collapsed="false">
      <c r="A267" s="1" t="s">
        <v>91</v>
      </c>
      <c r="B267" s="12" t="n">
        <v>42182</v>
      </c>
      <c r="C267" s="1" t="s">
        <v>833</v>
      </c>
      <c r="D267" s="1" t="s">
        <v>19</v>
      </c>
      <c r="E267" s="1" t="s">
        <v>19</v>
      </c>
      <c r="F267" s="1" t="s">
        <v>20</v>
      </c>
      <c r="G267" s="1" t="n">
        <v>6</v>
      </c>
      <c r="H267" s="1" t="n">
        <v>3</v>
      </c>
      <c r="I267" s="1" t="s">
        <v>830</v>
      </c>
      <c r="J267" s="55" t="n">
        <v>0</v>
      </c>
      <c r="K267" s="55" t="n">
        <v>0</v>
      </c>
      <c r="L267" s="55" t="n">
        <v>2</v>
      </c>
      <c r="M267" s="55" t="n">
        <v>15</v>
      </c>
      <c r="N267" s="55" t="n">
        <v>27</v>
      </c>
      <c r="O267" s="18"/>
      <c r="R267" s="20"/>
      <c r="S267" s="20"/>
      <c r="T267" s="20"/>
      <c r="U267" s="20"/>
    </row>
    <row r="268" customFormat="false" ht="13.8" hidden="false" customHeight="false" outlineLevel="0" collapsed="false">
      <c r="A268" s="1" t="s">
        <v>91</v>
      </c>
      <c r="B268" s="12" t="n">
        <v>42182</v>
      </c>
      <c r="C268" s="1" t="s">
        <v>833</v>
      </c>
      <c r="D268" s="1" t="s">
        <v>19</v>
      </c>
      <c r="E268" s="1" t="s">
        <v>19</v>
      </c>
      <c r="F268" s="1" t="s">
        <v>20</v>
      </c>
      <c r="G268" s="1" t="n">
        <v>6</v>
      </c>
      <c r="H268" s="1" t="n">
        <v>4</v>
      </c>
      <c r="I268" s="1" t="s">
        <v>827</v>
      </c>
      <c r="J268" s="55" t="n">
        <v>0</v>
      </c>
      <c r="K268" s="55" t="n">
        <v>12</v>
      </c>
      <c r="L268" s="55" t="n">
        <v>4</v>
      </c>
      <c r="M268" s="55" t="n">
        <v>9</v>
      </c>
      <c r="N268" s="55" t="n">
        <v>17</v>
      </c>
      <c r="O268" s="3" t="s">
        <v>841</v>
      </c>
      <c r="R268" s="20"/>
      <c r="S268" s="20"/>
      <c r="T268" s="20"/>
      <c r="U268" s="20"/>
    </row>
    <row r="269" customFormat="false" ht="13.8" hidden="false" customHeight="false" outlineLevel="0" collapsed="false">
      <c r="A269" s="1" t="s">
        <v>91</v>
      </c>
      <c r="B269" s="12" t="n">
        <v>42182</v>
      </c>
      <c r="C269" s="1" t="s">
        <v>833</v>
      </c>
      <c r="D269" s="1" t="s">
        <v>19</v>
      </c>
      <c r="E269" s="1" t="s">
        <v>19</v>
      </c>
      <c r="F269" s="1" t="s">
        <v>20</v>
      </c>
      <c r="G269" s="1" t="n">
        <v>6</v>
      </c>
      <c r="H269" s="1" t="n">
        <v>4</v>
      </c>
      <c r="I269" s="1" t="s">
        <v>827</v>
      </c>
      <c r="J269" s="55" t="n">
        <v>0</v>
      </c>
      <c r="K269" s="55" t="n">
        <v>13</v>
      </c>
      <c r="L269" s="55" t="n">
        <v>4</v>
      </c>
      <c r="M269" s="55" t="n">
        <v>9</v>
      </c>
      <c r="N269" s="55" t="n">
        <v>17</v>
      </c>
      <c r="O269" s="3" t="s">
        <v>841</v>
      </c>
      <c r="R269" s="20"/>
      <c r="S269" s="20"/>
      <c r="T269" s="20"/>
      <c r="U269" s="20"/>
    </row>
    <row r="270" customFormat="false" ht="13.8" hidden="false" customHeight="false" outlineLevel="0" collapsed="false">
      <c r="A270" s="1" t="s">
        <v>91</v>
      </c>
      <c r="B270" s="12" t="n">
        <v>42182</v>
      </c>
      <c r="C270" s="1" t="s">
        <v>833</v>
      </c>
      <c r="D270" s="1" t="s">
        <v>19</v>
      </c>
      <c r="E270" s="1" t="s">
        <v>19</v>
      </c>
      <c r="F270" s="1" t="s">
        <v>20</v>
      </c>
      <c r="G270" s="1" t="n">
        <v>6</v>
      </c>
      <c r="H270" s="1" t="n">
        <v>4</v>
      </c>
      <c r="I270" s="1" t="s">
        <v>827</v>
      </c>
      <c r="J270" s="55" t="n">
        <v>0</v>
      </c>
      <c r="K270" s="55" t="n">
        <v>9</v>
      </c>
      <c r="L270" s="55" t="n">
        <v>4</v>
      </c>
      <c r="M270" s="55" t="n">
        <v>9</v>
      </c>
      <c r="N270" s="55" t="n">
        <v>17</v>
      </c>
      <c r="O270" s="3" t="s">
        <v>841</v>
      </c>
      <c r="R270" s="20"/>
      <c r="S270" s="20"/>
      <c r="T270" s="20"/>
      <c r="U270" s="20"/>
    </row>
    <row r="271" customFormat="false" ht="13.8" hidden="false" customHeight="false" outlineLevel="0" collapsed="false">
      <c r="A271" s="1" t="s">
        <v>91</v>
      </c>
      <c r="B271" s="12" t="n">
        <v>42182</v>
      </c>
      <c r="C271" s="1" t="s">
        <v>833</v>
      </c>
      <c r="D271" s="1" t="s">
        <v>19</v>
      </c>
      <c r="E271" s="1" t="s">
        <v>19</v>
      </c>
      <c r="F271" s="1" t="s">
        <v>20</v>
      </c>
      <c r="G271" s="1" t="n">
        <v>6</v>
      </c>
      <c r="H271" s="1" t="n">
        <v>4</v>
      </c>
      <c r="I271" s="1" t="s">
        <v>828</v>
      </c>
      <c r="J271" s="55" t="n">
        <v>0</v>
      </c>
      <c r="K271" s="55" t="n">
        <v>0</v>
      </c>
      <c r="L271" s="55" t="n">
        <v>0</v>
      </c>
      <c r="M271" s="55" t="n">
        <v>11</v>
      </c>
      <c r="N271" s="55" t="n">
        <v>13</v>
      </c>
      <c r="O271" s="18"/>
      <c r="R271" s="20"/>
      <c r="S271" s="20"/>
      <c r="T271" s="20"/>
      <c r="U271" s="20"/>
    </row>
    <row r="272" customFormat="false" ht="13.8" hidden="false" customHeight="false" outlineLevel="0" collapsed="false">
      <c r="A272" s="1" t="s">
        <v>91</v>
      </c>
      <c r="B272" s="12" t="n">
        <v>42182</v>
      </c>
      <c r="C272" s="1" t="s">
        <v>833</v>
      </c>
      <c r="D272" s="1" t="s">
        <v>19</v>
      </c>
      <c r="E272" s="1" t="s">
        <v>19</v>
      </c>
      <c r="F272" s="1" t="s">
        <v>20</v>
      </c>
      <c r="G272" s="1" t="n">
        <v>6</v>
      </c>
      <c r="H272" s="1" t="n">
        <v>4</v>
      </c>
      <c r="I272" s="1" t="s">
        <v>829</v>
      </c>
      <c r="J272" s="55" t="n">
        <v>0</v>
      </c>
      <c r="K272" s="55" t="n">
        <v>0</v>
      </c>
      <c r="L272" s="55" t="n">
        <v>1</v>
      </c>
      <c r="M272" s="55" t="n">
        <v>6</v>
      </c>
      <c r="N272" s="55" t="n">
        <v>15</v>
      </c>
      <c r="O272" s="18"/>
      <c r="R272" s="20"/>
      <c r="S272" s="20"/>
      <c r="T272" s="20"/>
      <c r="U272" s="20"/>
    </row>
    <row r="273" customFormat="false" ht="13.8" hidden="false" customHeight="false" outlineLevel="0" collapsed="false">
      <c r="A273" s="1" t="s">
        <v>91</v>
      </c>
      <c r="B273" s="12" t="n">
        <v>42182</v>
      </c>
      <c r="C273" s="1" t="s">
        <v>833</v>
      </c>
      <c r="D273" s="1" t="s">
        <v>19</v>
      </c>
      <c r="E273" s="1" t="s">
        <v>19</v>
      </c>
      <c r="F273" s="1" t="s">
        <v>20</v>
      </c>
      <c r="G273" s="1" t="n">
        <v>6</v>
      </c>
      <c r="H273" s="1" t="n">
        <v>4</v>
      </c>
      <c r="I273" s="1" t="s">
        <v>830</v>
      </c>
      <c r="J273" s="55" t="n">
        <v>0</v>
      </c>
      <c r="K273" s="55" t="n">
        <v>0</v>
      </c>
      <c r="L273" s="55" t="n">
        <v>4</v>
      </c>
      <c r="M273" s="55" t="n">
        <v>6</v>
      </c>
      <c r="N273" s="55" t="n">
        <v>12</v>
      </c>
      <c r="O273" s="18"/>
      <c r="R273" s="20"/>
      <c r="S273" s="20"/>
      <c r="T273" s="20"/>
      <c r="U273" s="20"/>
    </row>
    <row r="274" customFormat="false" ht="13.8" hidden="false" customHeight="false" outlineLevel="0" collapsed="false">
      <c r="A274" s="1" t="s">
        <v>91</v>
      </c>
      <c r="B274" s="12" t="n">
        <v>42182</v>
      </c>
      <c r="C274" s="1" t="s">
        <v>833</v>
      </c>
      <c r="D274" s="1" t="s">
        <v>19</v>
      </c>
      <c r="E274" s="1" t="s">
        <v>19</v>
      </c>
      <c r="F274" s="1" t="s">
        <v>20</v>
      </c>
      <c r="G274" s="1" t="n">
        <v>6</v>
      </c>
      <c r="H274" s="1" t="n">
        <v>5</v>
      </c>
      <c r="I274" s="1" t="s">
        <v>827</v>
      </c>
      <c r="J274" s="55" t="n">
        <v>0</v>
      </c>
      <c r="K274" s="55" t="n">
        <v>0</v>
      </c>
      <c r="L274" s="55" t="n">
        <v>0</v>
      </c>
      <c r="M274" s="55" t="n">
        <v>34</v>
      </c>
      <c r="N274" s="55" t="n">
        <v>8</v>
      </c>
      <c r="O274" s="18"/>
      <c r="R274" s="20"/>
      <c r="S274" s="20"/>
      <c r="T274" s="20"/>
      <c r="U274" s="20"/>
    </row>
    <row r="275" customFormat="false" ht="13.8" hidden="false" customHeight="false" outlineLevel="0" collapsed="false">
      <c r="A275" s="1" t="s">
        <v>91</v>
      </c>
      <c r="B275" s="12" t="n">
        <v>42182</v>
      </c>
      <c r="C275" s="1" t="s">
        <v>833</v>
      </c>
      <c r="D275" s="1" t="s">
        <v>19</v>
      </c>
      <c r="E275" s="1" t="s">
        <v>19</v>
      </c>
      <c r="F275" s="1" t="s">
        <v>20</v>
      </c>
      <c r="G275" s="1" t="n">
        <v>6</v>
      </c>
      <c r="H275" s="1" t="n">
        <v>5</v>
      </c>
      <c r="I275" s="1" t="s">
        <v>828</v>
      </c>
      <c r="J275" s="55" t="n">
        <v>0</v>
      </c>
      <c r="K275" s="55" t="n">
        <v>0</v>
      </c>
      <c r="L275" s="55" t="n">
        <v>0</v>
      </c>
      <c r="M275" s="55" t="n">
        <v>28</v>
      </c>
      <c r="N275" s="55" t="n">
        <v>48</v>
      </c>
      <c r="O275" s="18"/>
      <c r="R275" s="20"/>
      <c r="S275" s="20"/>
      <c r="T275" s="20"/>
      <c r="U275" s="20"/>
    </row>
    <row r="276" customFormat="false" ht="13.8" hidden="false" customHeight="false" outlineLevel="0" collapsed="false">
      <c r="A276" s="1" t="s">
        <v>91</v>
      </c>
      <c r="B276" s="12" t="n">
        <v>42182</v>
      </c>
      <c r="C276" s="1" t="s">
        <v>833</v>
      </c>
      <c r="D276" s="1" t="s">
        <v>19</v>
      </c>
      <c r="E276" s="1" t="s">
        <v>19</v>
      </c>
      <c r="F276" s="1" t="s">
        <v>20</v>
      </c>
      <c r="G276" s="1" t="n">
        <v>6</v>
      </c>
      <c r="H276" s="1" t="n">
        <v>5</v>
      </c>
      <c r="I276" s="1" t="s">
        <v>829</v>
      </c>
      <c r="J276" s="55" t="n">
        <v>10</v>
      </c>
      <c r="K276" s="55" t="n">
        <v>0</v>
      </c>
      <c r="L276" s="55" t="n">
        <v>1</v>
      </c>
      <c r="M276" s="55" t="n">
        <v>12</v>
      </c>
      <c r="N276" s="55" t="n">
        <v>28</v>
      </c>
      <c r="O276" s="18"/>
      <c r="R276" s="20"/>
      <c r="S276" s="20"/>
      <c r="T276" s="20"/>
      <c r="U276" s="20"/>
    </row>
    <row r="277" customFormat="false" ht="13.8" hidden="false" customHeight="false" outlineLevel="0" collapsed="false">
      <c r="A277" s="1" t="s">
        <v>91</v>
      </c>
      <c r="B277" s="12" t="n">
        <v>42182</v>
      </c>
      <c r="C277" s="1" t="s">
        <v>833</v>
      </c>
      <c r="D277" s="1" t="s">
        <v>19</v>
      </c>
      <c r="E277" s="1" t="s">
        <v>19</v>
      </c>
      <c r="F277" s="1" t="s">
        <v>20</v>
      </c>
      <c r="G277" s="1" t="n">
        <v>6</v>
      </c>
      <c r="H277" s="1" t="n">
        <v>5</v>
      </c>
      <c r="I277" s="1" t="s">
        <v>830</v>
      </c>
      <c r="J277" s="55" t="n">
        <v>11</v>
      </c>
      <c r="K277" s="55" t="n">
        <v>0</v>
      </c>
      <c r="L277" s="55" t="n">
        <v>1</v>
      </c>
      <c r="M277" s="55" t="n">
        <v>9</v>
      </c>
      <c r="N277" s="55" t="n">
        <v>16</v>
      </c>
      <c r="O277" s="18"/>
      <c r="R277" s="20"/>
      <c r="S277" s="20"/>
      <c r="T277" s="20"/>
      <c r="U277" s="20"/>
    </row>
    <row r="278" customFormat="false" ht="13.8" hidden="false" customHeight="false" outlineLevel="0" collapsed="false">
      <c r="A278" s="1" t="s">
        <v>91</v>
      </c>
      <c r="B278" s="12" t="n">
        <v>42183</v>
      </c>
      <c r="C278" s="1" t="s">
        <v>833</v>
      </c>
      <c r="D278" s="1" t="s">
        <v>19</v>
      </c>
      <c r="E278" s="1" t="s">
        <v>19</v>
      </c>
      <c r="F278" s="1" t="s">
        <v>20</v>
      </c>
      <c r="G278" s="1" t="n">
        <v>7</v>
      </c>
      <c r="H278" s="1" t="n">
        <v>1</v>
      </c>
      <c r="I278" s="1" t="s">
        <v>827</v>
      </c>
      <c r="J278" s="55" t="n">
        <v>0</v>
      </c>
      <c r="K278" s="55" t="n">
        <v>0</v>
      </c>
      <c r="L278" s="55" t="n">
        <v>2</v>
      </c>
      <c r="M278" s="55" t="n">
        <v>2</v>
      </c>
      <c r="N278" s="55" t="n">
        <v>2</v>
      </c>
      <c r="O278" s="18"/>
      <c r="R278" s="20"/>
      <c r="S278" s="20"/>
      <c r="T278" s="20"/>
      <c r="U278" s="20"/>
    </row>
    <row r="279" customFormat="false" ht="13.8" hidden="false" customHeight="false" outlineLevel="0" collapsed="false">
      <c r="A279" s="1" t="s">
        <v>91</v>
      </c>
      <c r="B279" s="12" t="n">
        <v>42183</v>
      </c>
      <c r="C279" s="1" t="s">
        <v>833</v>
      </c>
      <c r="D279" s="1" t="s">
        <v>19</v>
      </c>
      <c r="E279" s="1" t="s">
        <v>19</v>
      </c>
      <c r="F279" s="1" t="s">
        <v>20</v>
      </c>
      <c r="G279" s="1" t="n">
        <v>7</v>
      </c>
      <c r="H279" s="1" t="n">
        <v>1</v>
      </c>
      <c r="I279" s="1" t="s">
        <v>828</v>
      </c>
      <c r="J279" s="55" t="n">
        <v>0</v>
      </c>
      <c r="K279" s="55" t="n">
        <v>0</v>
      </c>
      <c r="L279" s="55" t="n">
        <v>1</v>
      </c>
      <c r="M279" s="55" t="n">
        <v>5</v>
      </c>
      <c r="N279" s="55" t="n">
        <v>3</v>
      </c>
      <c r="O279" s="18"/>
      <c r="R279" s="20"/>
      <c r="S279" s="20"/>
      <c r="T279" s="20"/>
      <c r="U279" s="20"/>
    </row>
    <row r="280" customFormat="false" ht="13.8" hidden="false" customHeight="false" outlineLevel="0" collapsed="false">
      <c r="A280" s="1" t="s">
        <v>91</v>
      </c>
      <c r="B280" s="12" t="n">
        <v>42183</v>
      </c>
      <c r="C280" s="1" t="s">
        <v>833</v>
      </c>
      <c r="D280" s="1" t="s">
        <v>19</v>
      </c>
      <c r="E280" s="1" t="s">
        <v>19</v>
      </c>
      <c r="F280" s="1" t="s">
        <v>20</v>
      </c>
      <c r="G280" s="1" t="n">
        <v>7</v>
      </c>
      <c r="H280" s="1" t="n">
        <v>1</v>
      </c>
      <c r="I280" s="1" t="s">
        <v>829</v>
      </c>
      <c r="J280" s="55" t="n">
        <v>0</v>
      </c>
      <c r="K280" s="55" t="n">
        <v>0</v>
      </c>
      <c r="L280" s="55" t="n">
        <v>3</v>
      </c>
      <c r="M280" s="55" t="n">
        <v>3</v>
      </c>
      <c r="N280" s="55" t="n">
        <v>1</v>
      </c>
      <c r="O280" s="18"/>
      <c r="R280" s="20"/>
      <c r="S280" s="20"/>
      <c r="T280" s="20"/>
      <c r="U280" s="20"/>
    </row>
    <row r="281" customFormat="false" ht="13.8" hidden="false" customHeight="false" outlineLevel="0" collapsed="false">
      <c r="A281" s="1" t="s">
        <v>91</v>
      </c>
      <c r="B281" s="12" t="n">
        <v>42183</v>
      </c>
      <c r="C281" s="1" t="s">
        <v>833</v>
      </c>
      <c r="D281" s="1" t="s">
        <v>19</v>
      </c>
      <c r="E281" s="1" t="s">
        <v>19</v>
      </c>
      <c r="F281" s="1" t="s">
        <v>20</v>
      </c>
      <c r="G281" s="1" t="n">
        <v>7</v>
      </c>
      <c r="H281" s="1" t="n">
        <v>1</v>
      </c>
      <c r="I281" s="1" t="s">
        <v>830</v>
      </c>
      <c r="J281" s="55" t="n">
        <v>0</v>
      </c>
      <c r="K281" s="55" t="n">
        <v>0</v>
      </c>
      <c r="L281" s="55" t="n">
        <v>0</v>
      </c>
      <c r="M281" s="55" t="n">
        <v>2</v>
      </c>
      <c r="N281" s="55" t="n">
        <v>4</v>
      </c>
      <c r="O281" s="18"/>
      <c r="R281" s="20"/>
      <c r="S281" s="20"/>
      <c r="T281" s="20"/>
      <c r="U281" s="20"/>
    </row>
    <row r="282" customFormat="false" ht="13.8" hidden="false" customHeight="false" outlineLevel="0" collapsed="false">
      <c r="A282" s="1" t="s">
        <v>91</v>
      </c>
      <c r="B282" s="12" t="n">
        <v>42183</v>
      </c>
      <c r="C282" s="1" t="s">
        <v>833</v>
      </c>
      <c r="D282" s="1" t="s">
        <v>19</v>
      </c>
      <c r="E282" s="1" t="s">
        <v>19</v>
      </c>
      <c r="F282" s="1" t="s">
        <v>20</v>
      </c>
      <c r="G282" s="1" t="n">
        <v>7</v>
      </c>
      <c r="H282" s="1" t="n">
        <v>2</v>
      </c>
      <c r="I282" s="1" t="s">
        <v>827</v>
      </c>
      <c r="J282" s="55" t="n">
        <v>0</v>
      </c>
      <c r="K282" s="55" t="n">
        <v>0</v>
      </c>
      <c r="L282" s="55" t="n">
        <v>2</v>
      </c>
      <c r="M282" s="55" t="n">
        <v>3</v>
      </c>
      <c r="N282" s="55" t="n">
        <v>1</v>
      </c>
      <c r="O282" s="18"/>
      <c r="R282" s="20"/>
      <c r="S282" s="20"/>
      <c r="T282" s="20"/>
      <c r="U282" s="20"/>
    </row>
    <row r="283" customFormat="false" ht="13.8" hidden="false" customHeight="false" outlineLevel="0" collapsed="false">
      <c r="A283" s="1" t="s">
        <v>91</v>
      </c>
      <c r="B283" s="12" t="n">
        <v>42183</v>
      </c>
      <c r="C283" s="1" t="s">
        <v>833</v>
      </c>
      <c r="D283" s="1" t="s">
        <v>19</v>
      </c>
      <c r="E283" s="1" t="s">
        <v>19</v>
      </c>
      <c r="F283" s="1" t="s">
        <v>20</v>
      </c>
      <c r="G283" s="1" t="n">
        <v>7</v>
      </c>
      <c r="H283" s="1" t="n">
        <v>2</v>
      </c>
      <c r="I283" s="1" t="s">
        <v>828</v>
      </c>
      <c r="J283" s="55" t="n">
        <v>0</v>
      </c>
      <c r="K283" s="55" t="n">
        <v>0</v>
      </c>
      <c r="L283" s="55" t="n">
        <v>0</v>
      </c>
      <c r="M283" s="55" t="n">
        <v>2</v>
      </c>
      <c r="N283" s="55" t="n">
        <v>4</v>
      </c>
      <c r="O283" s="18"/>
      <c r="R283" s="20"/>
      <c r="S283" s="20"/>
      <c r="T283" s="20"/>
      <c r="U283" s="20"/>
    </row>
    <row r="284" customFormat="false" ht="13.8" hidden="false" customHeight="false" outlineLevel="0" collapsed="false">
      <c r="A284" s="1" t="s">
        <v>91</v>
      </c>
      <c r="B284" s="12" t="n">
        <v>42183</v>
      </c>
      <c r="C284" s="1" t="s">
        <v>833</v>
      </c>
      <c r="D284" s="1" t="s">
        <v>19</v>
      </c>
      <c r="E284" s="1" t="s">
        <v>19</v>
      </c>
      <c r="F284" s="1" t="s">
        <v>20</v>
      </c>
      <c r="G284" s="1" t="n">
        <v>7</v>
      </c>
      <c r="H284" s="1" t="n">
        <v>2</v>
      </c>
      <c r="I284" s="1" t="s">
        <v>829</v>
      </c>
      <c r="J284" s="55" t="n">
        <v>0</v>
      </c>
      <c r="K284" s="55" t="n">
        <v>0</v>
      </c>
      <c r="L284" s="55" t="n">
        <v>0</v>
      </c>
      <c r="M284" s="55" t="n">
        <v>3</v>
      </c>
      <c r="N284" s="55" t="n">
        <v>4</v>
      </c>
      <c r="O284" s="18"/>
      <c r="R284" s="20"/>
      <c r="S284" s="20"/>
      <c r="T284" s="20"/>
      <c r="U284" s="20"/>
    </row>
    <row r="285" customFormat="false" ht="13.8" hidden="false" customHeight="false" outlineLevel="0" collapsed="false">
      <c r="A285" s="1" t="s">
        <v>91</v>
      </c>
      <c r="B285" s="12" t="n">
        <v>42183</v>
      </c>
      <c r="C285" s="1" t="s">
        <v>833</v>
      </c>
      <c r="D285" s="1" t="s">
        <v>19</v>
      </c>
      <c r="E285" s="1" t="s">
        <v>19</v>
      </c>
      <c r="F285" s="1" t="s">
        <v>20</v>
      </c>
      <c r="G285" s="1" t="n">
        <v>7</v>
      </c>
      <c r="H285" s="1" t="n">
        <v>2</v>
      </c>
      <c r="I285" s="1" t="s">
        <v>830</v>
      </c>
      <c r="J285" s="55" t="n">
        <v>0</v>
      </c>
      <c r="K285" s="55" t="n">
        <v>0</v>
      </c>
      <c r="L285" s="55" t="n">
        <v>3</v>
      </c>
      <c r="M285" s="55" t="n">
        <v>9</v>
      </c>
      <c r="N285" s="55" t="n">
        <v>7</v>
      </c>
      <c r="O285" s="3" t="s">
        <v>839</v>
      </c>
      <c r="R285" s="20"/>
      <c r="S285" s="20"/>
      <c r="T285" s="20"/>
      <c r="U285" s="20"/>
    </row>
    <row r="286" customFormat="false" ht="13.8" hidden="false" customHeight="false" outlineLevel="0" collapsed="false">
      <c r="A286" s="1" t="s">
        <v>91</v>
      </c>
      <c r="B286" s="12" t="n">
        <v>42183</v>
      </c>
      <c r="C286" s="1" t="s">
        <v>833</v>
      </c>
      <c r="D286" s="1" t="s">
        <v>19</v>
      </c>
      <c r="E286" s="1" t="s">
        <v>19</v>
      </c>
      <c r="F286" s="1" t="s">
        <v>20</v>
      </c>
      <c r="G286" s="1" t="n">
        <v>7</v>
      </c>
      <c r="H286" s="1" t="n">
        <v>3</v>
      </c>
      <c r="I286" s="1" t="s">
        <v>827</v>
      </c>
      <c r="J286" s="55" t="n">
        <v>0</v>
      </c>
      <c r="K286" s="55" t="n">
        <v>0</v>
      </c>
      <c r="L286" s="55" t="n">
        <v>1</v>
      </c>
      <c r="M286" s="55" t="n">
        <v>6</v>
      </c>
      <c r="N286" s="55" t="n">
        <v>6</v>
      </c>
      <c r="O286" s="18"/>
      <c r="R286" s="20"/>
      <c r="S286" s="20"/>
      <c r="T286" s="20"/>
      <c r="U286" s="20"/>
    </row>
    <row r="287" customFormat="false" ht="13.8" hidden="false" customHeight="false" outlineLevel="0" collapsed="false">
      <c r="A287" s="1" t="s">
        <v>91</v>
      </c>
      <c r="B287" s="12" t="n">
        <v>42183</v>
      </c>
      <c r="C287" s="1" t="s">
        <v>833</v>
      </c>
      <c r="D287" s="1" t="s">
        <v>19</v>
      </c>
      <c r="E287" s="1" t="s">
        <v>19</v>
      </c>
      <c r="F287" s="1" t="s">
        <v>20</v>
      </c>
      <c r="G287" s="1" t="n">
        <v>7</v>
      </c>
      <c r="H287" s="1" t="n">
        <v>3</v>
      </c>
      <c r="I287" s="1" t="s">
        <v>828</v>
      </c>
      <c r="J287" s="55" t="n">
        <v>0</v>
      </c>
      <c r="K287" s="55" t="n">
        <v>0</v>
      </c>
      <c r="L287" s="55" t="n">
        <v>1</v>
      </c>
      <c r="M287" s="55" t="n">
        <v>2</v>
      </c>
      <c r="N287" s="55" t="n">
        <v>5</v>
      </c>
      <c r="O287" s="18"/>
      <c r="R287" s="20"/>
      <c r="S287" s="20"/>
      <c r="T287" s="20"/>
      <c r="U287" s="20"/>
    </row>
    <row r="288" customFormat="false" ht="13.8" hidden="false" customHeight="false" outlineLevel="0" collapsed="false">
      <c r="A288" s="1" t="s">
        <v>91</v>
      </c>
      <c r="B288" s="12" t="n">
        <v>42183</v>
      </c>
      <c r="C288" s="1" t="s">
        <v>833</v>
      </c>
      <c r="D288" s="1" t="s">
        <v>19</v>
      </c>
      <c r="E288" s="1" t="s">
        <v>19</v>
      </c>
      <c r="F288" s="1" t="s">
        <v>20</v>
      </c>
      <c r="G288" s="1" t="n">
        <v>7</v>
      </c>
      <c r="H288" s="1" t="n">
        <v>3</v>
      </c>
      <c r="I288" s="1" t="s">
        <v>829</v>
      </c>
      <c r="J288" s="55" t="n">
        <v>0</v>
      </c>
      <c r="K288" s="55" t="n">
        <v>0</v>
      </c>
      <c r="L288" s="55" t="n">
        <v>2</v>
      </c>
      <c r="M288" s="55" t="n">
        <v>4</v>
      </c>
      <c r="N288" s="55" t="n">
        <v>4</v>
      </c>
      <c r="O288" s="18"/>
      <c r="R288" s="20"/>
      <c r="S288" s="20"/>
      <c r="T288" s="20"/>
      <c r="U288" s="20"/>
    </row>
    <row r="289" customFormat="false" ht="13.8" hidden="false" customHeight="false" outlineLevel="0" collapsed="false">
      <c r="A289" s="1" t="s">
        <v>91</v>
      </c>
      <c r="B289" s="12" t="n">
        <v>42183</v>
      </c>
      <c r="C289" s="1" t="s">
        <v>833</v>
      </c>
      <c r="D289" s="1" t="s">
        <v>19</v>
      </c>
      <c r="E289" s="1" t="s">
        <v>19</v>
      </c>
      <c r="F289" s="1" t="s">
        <v>20</v>
      </c>
      <c r="G289" s="1" t="n">
        <v>7</v>
      </c>
      <c r="H289" s="1" t="n">
        <v>3</v>
      </c>
      <c r="I289" s="1" t="s">
        <v>830</v>
      </c>
      <c r="J289" s="55" t="n">
        <v>0</v>
      </c>
      <c r="K289" s="55" t="n">
        <v>0</v>
      </c>
      <c r="L289" s="55" t="n">
        <v>1</v>
      </c>
      <c r="M289" s="55" t="n">
        <v>2</v>
      </c>
      <c r="N289" s="55" t="n">
        <v>4</v>
      </c>
      <c r="O289" s="18"/>
      <c r="R289" s="20"/>
      <c r="S289" s="20"/>
      <c r="T289" s="20"/>
      <c r="U289" s="20"/>
    </row>
    <row r="290" customFormat="false" ht="13.8" hidden="false" customHeight="false" outlineLevel="0" collapsed="false">
      <c r="A290" s="1" t="s">
        <v>91</v>
      </c>
      <c r="B290" s="12" t="n">
        <v>42183</v>
      </c>
      <c r="C290" s="1" t="s">
        <v>833</v>
      </c>
      <c r="D290" s="1" t="s">
        <v>19</v>
      </c>
      <c r="E290" s="1" t="s">
        <v>19</v>
      </c>
      <c r="F290" s="1" t="s">
        <v>20</v>
      </c>
      <c r="G290" s="1" t="n">
        <v>7</v>
      </c>
      <c r="H290" s="1" t="n">
        <v>4</v>
      </c>
      <c r="I290" s="1" t="s">
        <v>827</v>
      </c>
      <c r="J290" s="55" t="n">
        <v>0</v>
      </c>
      <c r="K290" s="55" t="n">
        <v>0</v>
      </c>
      <c r="L290" s="55" t="n">
        <v>1</v>
      </c>
      <c r="M290" s="55" t="n">
        <v>2</v>
      </c>
      <c r="N290" s="55" t="n">
        <v>1</v>
      </c>
      <c r="O290" s="18"/>
      <c r="R290" s="20"/>
      <c r="S290" s="20"/>
      <c r="T290" s="20"/>
      <c r="U290" s="20"/>
    </row>
    <row r="291" customFormat="false" ht="13.8" hidden="false" customHeight="false" outlineLevel="0" collapsed="false">
      <c r="A291" s="1" t="s">
        <v>91</v>
      </c>
      <c r="B291" s="12" t="n">
        <v>42183</v>
      </c>
      <c r="C291" s="1" t="s">
        <v>833</v>
      </c>
      <c r="D291" s="1" t="s">
        <v>19</v>
      </c>
      <c r="E291" s="1" t="s">
        <v>19</v>
      </c>
      <c r="F291" s="1" t="s">
        <v>20</v>
      </c>
      <c r="G291" s="1" t="n">
        <v>7</v>
      </c>
      <c r="H291" s="1" t="n">
        <v>4</v>
      </c>
      <c r="I291" s="1" t="s">
        <v>828</v>
      </c>
      <c r="J291" s="55" t="n">
        <v>0</v>
      </c>
      <c r="K291" s="55" t="n">
        <v>0</v>
      </c>
      <c r="L291" s="55" t="n">
        <v>1</v>
      </c>
      <c r="M291" s="55" t="n">
        <v>2</v>
      </c>
      <c r="N291" s="55" t="n">
        <v>7</v>
      </c>
      <c r="O291" s="18"/>
      <c r="R291" s="20"/>
      <c r="S291" s="20"/>
      <c r="T291" s="20"/>
      <c r="U291" s="20"/>
    </row>
    <row r="292" customFormat="false" ht="13.8" hidden="false" customHeight="false" outlineLevel="0" collapsed="false">
      <c r="A292" s="1" t="s">
        <v>91</v>
      </c>
      <c r="B292" s="12" t="n">
        <v>42183</v>
      </c>
      <c r="C292" s="1" t="s">
        <v>833</v>
      </c>
      <c r="D292" s="1" t="s">
        <v>19</v>
      </c>
      <c r="E292" s="1" t="s">
        <v>19</v>
      </c>
      <c r="F292" s="1" t="s">
        <v>20</v>
      </c>
      <c r="G292" s="1" t="n">
        <v>7</v>
      </c>
      <c r="H292" s="1" t="n">
        <v>4</v>
      </c>
      <c r="I292" s="1" t="s">
        <v>829</v>
      </c>
      <c r="J292" s="55" t="n">
        <v>0</v>
      </c>
      <c r="K292" s="55" t="n">
        <v>0</v>
      </c>
      <c r="L292" s="55" t="n">
        <v>0</v>
      </c>
      <c r="M292" s="55" t="n">
        <v>0</v>
      </c>
      <c r="N292" s="55" t="n">
        <v>0</v>
      </c>
      <c r="O292" s="18"/>
      <c r="R292" s="20"/>
      <c r="S292" s="20"/>
      <c r="T292" s="20"/>
      <c r="U292" s="20"/>
    </row>
    <row r="293" customFormat="false" ht="13.8" hidden="false" customHeight="false" outlineLevel="0" collapsed="false">
      <c r="A293" s="1" t="s">
        <v>91</v>
      </c>
      <c r="B293" s="12" t="n">
        <v>42183</v>
      </c>
      <c r="C293" s="1" t="s">
        <v>833</v>
      </c>
      <c r="D293" s="1" t="s">
        <v>19</v>
      </c>
      <c r="E293" s="1" t="s">
        <v>19</v>
      </c>
      <c r="F293" s="1" t="s">
        <v>20</v>
      </c>
      <c r="G293" s="1" t="n">
        <v>7</v>
      </c>
      <c r="H293" s="1" t="n">
        <v>4</v>
      </c>
      <c r="I293" s="1" t="s">
        <v>830</v>
      </c>
      <c r="J293" s="55" t="n">
        <v>0</v>
      </c>
      <c r="K293" s="55" t="n">
        <v>0</v>
      </c>
      <c r="L293" s="55" t="n">
        <v>0</v>
      </c>
      <c r="M293" s="55" t="n">
        <v>6</v>
      </c>
      <c r="N293" s="55" t="n">
        <v>9</v>
      </c>
      <c r="O293" s="18"/>
      <c r="R293" s="20"/>
      <c r="S293" s="20"/>
      <c r="T293" s="20"/>
      <c r="U293" s="20"/>
    </row>
    <row r="294" customFormat="false" ht="13.8" hidden="false" customHeight="false" outlineLevel="0" collapsed="false">
      <c r="A294" s="1" t="s">
        <v>91</v>
      </c>
      <c r="B294" s="12" t="n">
        <v>42183</v>
      </c>
      <c r="C294" s="1" t="s">
        <v>833</v>
      </c>
      <c r="D294" s="1" t="s">
        <v>19</v>
      </c>
      <c r="E294" s="1" t="s">
        <v>19</v>
      </c>
      <c r="F294" s="1" t="s">
        <v>20</v>
      </c>
      <c r="G294" s="1" t="n">
        <v>7</v>
      </c>
      <c r="H294" s="1" t="n">
        <v>5</v>
      </c>
      <c r="I294" s="1" t="s">
        <v>827</v>
      </c>
      <c r="J294" s="55" t="n">
        <v>0</v>
      </c>
      <c r="K294" s="55" t="n">
        <v>0</v>
      </c>
      <c r="L294" s="55" t="n">
        <v>1</v>
      </c>
      <c r="M294" s="55" t="n">
        <v>7</v>
      </c>
      <c r="N294" s="55" t="n">
        <v>8</v>
      </c>
      <c r="O294" s="18"/>
      <c r="R294" s="20"/>
      <c r="S294" s="20"/>
      <c r="T294" s="20"/>
      <c r="U294" s="20"/>
    </row>
    <row r="295" customFormat="false" ht="13.8" hidden="false" customHeight="false" outlineLevel="0" collapsed="false">
      <c r="A295" s="1" t="s">
        <v>91</v>
      </c>
      <c r="B295" s="12" t="n">
        <v>42183</v>
      </c>
      <c r="C295" s="1" t="s">
        <v>833</v>
      </c>
      <c r="D295" s="1" t="s">
        <v>19</v>
      </c>
      <c r="E295" s="1" t="s">
        <v>19</v>
      </c>
      <c r="F295" s="1" t="s">
        <v>20</v>
      </c>
      <c r="G295" s="1" t="n">
        <v>7</v>
      </c>
      <c r="H295" s="1" t="n">
        <v>5</v>
      </c>
      <c r="I295" s="1" t="s">
        <v>828</v>
      </c>
      <c r="J295" s="55" t="n">
        <v>0</v>
      </c>
      <c r="K295" s="55" t="n">
        <v>12</v>
      </c>
      <c r="L295" s="55" t="n">
        <v>5</v>
      </c>
      <c r="M295" s="55" t="n">
        <v>2</v>
      </c>
      <c r="N295" s="55" t="n">
        <v>2</v>
      </c>
      <c r="O295" s="3" t="s">
        <v>842</v>
      </c>
      <c r="R295" s="20"/>
      <c r="S295" s="20"/>
      <c r="T295" s="20"/>
      <c r="U295" s="20"/>
    </row>
    <row r="296" customFormat="false" ht="13.8" hidden="false" customHeight="false" outlineLevel="0" collapsed="false">
      <c r="A296" s="1" t="s">
        <v>91</v>
      </c>
      <c r="B296" s="12" t="n">
        <v>42183</v>
      </c>
      <c r="C296" s="1" t="s">
        <v>833</v>
      </c>
      <c r="D296" s="1" t="s">
        <v>19</v>
      </c>
      <c r="E296" s="1" t="s">
        <v>19</v>
      </c>
      <c r="F296" s="1" t="s">
        <v>20</v>
      </c>
      <c r="G296" s="1" t="n">
        <v>7</v>
      </c>
      <c r="H296" s="1" t="n">
        <v>5</v>
      </c>
      <c r="I296" s="1" t="s">
        <v>828</v>
      </c>
      <c r="J296" s="55" t="n">
        <v>0</v>
      </c>
      <c r="K296" s="55" t="n">
        <v>14</v>
      </c>
      <c r="L296" s="55" t="n">
        <v>5</v>
      </c>
      <c r="M296" s="55" t="n">
        <v>2</v>
      </c>
      <c r="N296" s="55" t="n">
        <v>2</v>
      </c>
      <c r="O296" s="3" t="s">
        <v>842</v>
      </c>
      <c r="R296" s="20"/>
      <c r="S296" s="20"/>
      <c r="T296" s="20"/>
      <c r="U296" s="20"/>
    </row>
    <row r="297" customFormat="false" ht="13.8" hidden="false" customHeight="false" outlineLevel="0" collapsed="false">
      <c r="A297" s="1" t="s">
        <v>91</v>
      </c>
      <c r="B297" s="12" t="n">
        <v>42183</v>
      </c>
      <c r="C297" s="1" t="s">
        <v>833</v>
      </c>
      <c r="D297" s="1" t="s">
        <v>19</v>
      </c>
      <c r="E297" s="1" t="s">
        <v>19</v>
      </c>
      <c r="F297" s="1" t="s">
        <v>20</v>
      </c>
      <c r="G297" s="1" t="n">
        <v>7</v>
      </c>
      <c r="H297" s="1" t="n">
        <v>5</v>
      </c>
      <c r="I297" s="1" t="s">
        <v>829</v>
      </c>
      <c r="J297" s="55" t="n">
        <v>0</v>
      </c>
      <c r="K297" s="55" t="n">
        <v>0</v>
      </c>
      <c r="L297" s="55" t="n">
        <v>3</v>
      </c>
      <c r="M297" s="55" t="n">
        <v>1</v>
      </c>
      <c r="N297" s="55" t="n">
        <v>8</v>
      </c>
      <c r="O297" s="18"/>
      <c r="R297" s="20"/>
      <c r="S297" s="20"/>
      <c r="T297" s="20"/>
      <c r="U297" s="20"/>
    </row>
    <row r="298" customFormat="false" ht="13.8" hidden="false" customHeight="false" outlineLevel="0" collapsed="false">
      <c r="A298" s="1" t="s">
        <v>91</v>
      </c>
      <c r="B298" s="12" t="n">
        <v>42183</v>
      </c>
      <c r="C298" s="1" t="s">
        <v>833</v>
      </c>
      <c r="D298" s="1" t="s">
        <v>19</v>
      </c>
      <c r="E298" s="1" t="s">
        <v>19</v>
      </c>
      <c r="F298" s="1" t="s">
        <v>20</v>
      </c>
      <c r="G298" s="1" t="n">
        <v>7</v>
      </c>
      <c r="H298" s="1" t="n">
        <v>5</v>
      </c>
      <c r="I298" s="1" t="s">
        <v>830</v>
      </c>
      <c r="J298" s="55" t="n">
        <v>0</v>
      </c>
      <c r="K298" s="55" t="n">
        <v>18</v>
      </c>
      <c r="L298" s="55" t="n">
        <v>2</v>
      </c>
      <c r="M298" s="55" t="n">
        <v>8</v>
      </c>
      <c r="N298" s="55" t="n">
        <v>27</v>
      </c>
      <c r="O298" s="18"/>
      <c r="R298" s="20"/>
      <c r="S298" s="20"/>
      <c r="T298" s="20"/>
      <c r="U298" s="20"/>
    </row>
    <row r="299" customFormat="false" ht="13.8" hidden="false" customHeight="false" outlineLevel="0" collapsed="false">
      <c r="A299" s="1" t="s">
        <v>91</v>
      </c>
      <c r="B299" s="12" t="n">
        <v>42184</v>
      </c>
      <c r="C299" s="1" t="s">
        <v>833</v>
      </c>
      <c r="D299" s="1" t="s">
        <v>19</v>
      </c>
      <c r="E299" s="1" t="s">
        <v>19</v>
      </c>
      <c r="F299" s="1" t="s">
        <v>20</v>
      </c>
      <c r="G299" s="1" t="n">
        <v>8</v>
      </c>
      <c r="H299" s="1" t="n">
        <v>1</v>
      </c>
      <c r="I299" s="1" t="s">
        <v>827</v>
      </c>
      <c r="J299" s="55" t="n">
        <v>0</v>
      </c>
      <c r="K299" s="55" t="n">
        <v>0</v>
      </c>
      <c r="L299" s="55" t="n">
        <v>0</v>
      </c>
      <c r="M299" s="55" t="n">
        <v>4</v>
      </c>
      <c r="N299" s="55" t="n">
        <v>8</v>
      </c>
      <c r="O299" s="18"/>
      <c r="R299" s="20"/>
      <c r="S299" s="20"/>
      <c r="T299" s="20"/>
      <c r="U299" s="20"/>
    </row>
    <row r="300" customFormat="false" ht="13.8" hidden="false" customHeight="false" outlineLevel="0" collapsed="false">
      <c r="A300" s="1" t="s">
        <v>91</v>
      </c>
      <c r="B300" s="12" t="n">
        <v>42184</v>
      </c>
      <c r="C300" s="1" t="s">
        <v>833</v>
      </c>
      <c r="D300" s="1" t="s">
        <v>19</v>
      </c>
      <c r="E300" s="1" t="s">
        <v>19</v>
      </c>
      <c r="F300" s="1" t="s">
        <v>20</v>
      </c>
      <c r="G300" s="1" t="n">
        <v>8</v>
      </c>
      <c r="H300" s="1" t="n">
        <v>1</v>
      </c>
      <c r="I300" s="1" t="s">
        <v>828</v>
      </c>
      <c r="J300" s="55" t="n">
        <v>0</v>
      </c>
      <c r="K300" s="55" t="n">
        <v>0</v>
      </c>
      <c r="L300" s="55" t="n">
        <v>1</v>
      </c>
      <c r="M300" s="55" t="n">
        <v>3</v>
      </c>
      <c r="N300" s="55" t="n">
        <v>2</v>
      </c>
      <c r="O300" s="18"/>
      <c r="R300" s="20"/>
      <c r="S300" s="20"/>
      <c r="T300" s="20"/>
      <c r="U300" s="20"/>
    </row>
    <row r="301" customFormat="false" ht="13.8" hidden="false" customHeight="false" outlineLevel="0" collapsed="false">
      <c r="A301" s="1" t="s">
        <v>91</v>
      </c>
      <c r="B301" s="12" t="n">
        <v>42184</v>
      </c>
      <c r="C301" s="1" t="s">
        <v>833</v>
      </c>
      <c r="D301" s="1" t="s">
        <v>19</v>
      </c>
      <c r="E301" s="1" t="s">
        <v>19</v>
      </c>
      <c r="F301" s="1" t="s">
        <v>20</v>
      </c>
      <c r="G301" s="1" t="n">
        <v>8</v>
      </c>
      <c r="H301" s="1" t="n">
        <v>1</v>
      </c>
      <c r="I301" s="1" t="s">
        <v>829</v>
      </c>
      <c r="J301" s="55" t="n">
        <v>0</v>
      </c>
      <c r="K301" s="55" t="n">
        <v>0</v>
      </c>
      <c r="L301" s="55" t="n">
        <v>1</v>
      </c>
      <c r="M301" s="55" t="n">
        <v>4</v>
      </c>
      <c r="N301" s="55" t="n">
        <v>3</v>
      </c>
      <c r="O301" s="18"/>
      <c r="R301" s="20"/>
      <c r="S301" s="20"/>
      <c r="T301" s="20"/>
      <c r="U301" s="20"/>
    </row>
    <row r="302" customFormat="false" ht="13.8" hidden="false" customHeight="false" outlineLevel="0" collapsed="false">
      <c r="A302" s="1" t="s">
        <v>91</v>
      </c>
      <c r="B302" s="12" t="n">
        <v>42184</v>
      </c>
      <c r="C302" s="1" t="s">
        <v>833</v>
      </c>
      <c r="D302" s="1" t="s">
        <v>19</v>
      </c>
      <c r="E302" s="1" t="s">
        <v>19</v>
      </c>
      <c r="F302" s="1" t="s">
        <v>20</v>
      </c>
      <c r="G302" s="1" t="n">
        <v>8</v>
      </c>
      <c r="H302" s="1" t="n">
        <v>1</v>
      </c>
      <c r="I302" s="1" t="s">
        <v>830</v>
      </c>
      <c r="J302" s="55" t="n">
        <v>0</v>
      </c>
      <c r="K302" s="55" t="n">
        <v>0</v>
      </c>
      <c r="L302" s="55" t="n">
        <v>1</v>
      </c>
      <c r="M302" s="55" t="n">
        <v>1</v>
      </c>
      <c r="N302" s="55" t="n">
        <v>2</v>
      </c>
      <c r="O302" s="18"/>
      <c r="R302" s="20"/>
      <c r="S302" s="20"/>
      <c r="T302" s="20"/>
      <c r="U302" s="20"/>
    </row>
    <row r="303" customFormat="false" ht="13.8" hidden="false" customHeight="false" outlineLevel="0" collapsed="false">
      <c r="A303" s="1" t="s">
        <v>91</v>
      </c>
      <c r="B303" s="12" t="n">
        <v>42184</v>
      </c>
      <c r="C303" s="1" t="s">
        <v>833</v>
      </c>
      <c r="D303" s="1" t="s">
        <v>19</v>
      </c>
      <c r="E303" s="1" t="s">
        <v>19</v>
      </c>
      <c r="F303" s="1" t="s">
        <v>20</v>
      </c>
      <c r="G303" s="1" t="n">
        <v>8</v>
      </c>
      <c r="H303" s="1" t="n">
        <v>2</v>
      </c>
      <c r="I303" s="1" t="s">
        <v>827</v>
      </c>
      <c r="J303" s="55" t="n">
        <v>0</v>
      </c>
      <c r="K303" s="55" t="n">
        <v>0</v>
      </c>
      <c r="L303" s="55" t="n">
        <v>0</v>
      </c>
      <c r="M303" s="55" t="n">
        <v>1</v>
      </c>
      <c r="N303" s="55" t="n">
        <v>2</v>
      </c>
      <c r="O303" s="18"/>
      <c r="R303" s="20"/>
      <c r="S303" s="20"/>
      <c r="T303" s="20"/>
      <c r="U303" s="20"/>
    </row>
    <row r="304" customFormat="false" ht="13.8" hidden="false" customHeight="false" outlineLevel="0" collapsed="false">
      <c r="A304" s="1" t="s">
        <v>91</v>
      </c>
      <c r="B304" s="12" t="n">
        <v>42184</v>
      </c>
      <c r="C304" s="1" t="s">
        <v>833</v>
      </c>
      <c r="D304" s="1" t="s">
        <v>19</v>
      </c>
      <c r="E304" s="1" t="s">
        <v>19</v>
      </c>
      <c r="F304" s="1" t="s">
        <v>20</v>
      </c>
      <c r="G304" s="1" t="n">
        <v>8</v>
      </c>
      <c r="H304" s="1" t="n">
        <v>2</v>
      </c>
      <c r="I304" s="1" t="s">
        <v>828</v>
      </c>
      <c r="J304" s="55" t="n">
        <v>0</v>
      </c>
      <c r="K304" s="55" t="n">
        <v>0</v>
      </c>
      <c r="L304" s="55" t="n">
        <v>2</v>
      </c>
      <c r="M304" s="55" t="n">
        <v>2</v>
      </c>
      <c r="N304" s="55" t="n">
        <v>2</v>
      </c>
      <c r="O304" s="18"/>
      <c r="R304" s="20"/>
      <c r="S304" s="20"/>
      <c r="T304" s="20"/>
      <c r="U304" s="20"/>
    </row>
    <row r="305" customFormat="false" ht="13.8" hidden="false" customHeight="false" outlineLevel="0" collapsed="false">
      <c r="A305" s="1" t="s">
        <v>91</v>
      </c>
      <c r="B305" s="12" t="n">
        <v>42184</v>
      </c>
      <c r="C305" s="1" t="s">
        <v>833</v>
      </c>
      <c r="D305" s="1" t="s">
        <v>19</v>
      </c>
      <c r="E305" s="1" t="s">
        <v>19</v>
      </c>
      <c r="F305" s="1" t="s">
        <v>20</v>
      </c>
      <c r="G305" s="1" t="n">
        <v>8</v>
      </c>
      <c r="H305" s="1" t="n">
        <v>2</v>
      </c>
      <c r="I305" s="1" t="s">
        <v>829</v>
      </c>
      <c r="J305" s="55" t="n">
        <v>0</v>
      </c>
      <c r="K305" s="55" t="n">
        <v>0</v>
      </c>
      <c r="L305" s="55" t="n">
        <v>0</v>
      </c>
      <c r="M305" s="55" t="n">
        <v>2</v>
      </c>
      <c r="N305" s="55" t="n">
        <v>2</v>
      </c>
      <c r="O305" s="3" t="s">
        <v>839</v>
      </c>
      <c r="R305" s="20"/>
      <c r="S305" s="20"/>
      <c r="T305" s="20"/>
      <c r="U305" s="20"/>
    </row>
    <row r="306" customFormat="false" ht="13.8" hidden="false" customHeight="false" outlineLevel="0" collapsed="false">
      <c r="A306" s="1" t="s">
        <v>91</v>
      </c>
      <c r="B306" s="12" t="n">
        <v>42184</v>
      </c>
      <c r="C306" s="1" t="s">
        <v>833</v>
      </c>
      <c r="D306" s="1" t="s">
        <v>19</v>
      </c>
      <c r="E306" s="1" t="s">
        <v>19</v>
      </c>
      <c r="F306" s="1" t="s">
        <v>20</v>
      </c>
      <c r="G306" s="1" t="n">
        <v>8</v>
      </c>
      <c r="H306" s="1" t="n">
        <v>2</v>
      </c>
      <c r="I306" s="1" t="s">
        <v>830</v>
      </c>
      <c r="J306" s="55" t="n">
        <v>0</v>
      </c>
      <c r="K306" s="55" t="n">
        <v>0</v>
      </c>
      <c r="L306" s="55" t="n">
        <v>0</v>
      </c>
      <c r="M306" s="55" t="n">
        <v>2</v>
      </c>
      <c r="N306" s="55" t="n">
        <v>2</v>
      </c>
      <c r="O306" s="18"/>
      <c r="R306" s="20"/>
      <c r="S306" s="20"/>
      <c r="T306" s="20"/>
      <c r="U306" s="20"/>
    </row>
    <row r="307" customFormat="false" ht="13.8" hidden="false" customHeight="false" outlineLevel="0" collapsed="false">
      <c r="A307" s="1" t="s">
        <v>91</v>
      </c>
      <c r="B307" s="12" t="n">
        <v>42184</v>
      </c>
      <c r="C307" s="1" t="s">
        <v>833</v>
      </c>
      <c r="D307" s="1" t="s">
        <v>19</v>
      </c>
      <c r="E307" s="1" t="s">
        <v>19</v>
      </c>
      <c r="F307" s="1" t="s">
        <v>20</v>
      </c>
      <c r="G307" s="1" t="n">
        <v>8</v>
      </c>
      <c r="H307" s="1" t="n">
        <v>3</v>
      </c>
      <c r="I307" s="1" t="s">
        <v>827</v>
      </c>
      <c r="J307" s="55" t="n">
        <v>0</v>
      </c>
      <c r="K307" s="55" t="n">
        <v>0</v>
      </c>
      <c r="L307" s="55" t="n">
        <v>1</v>
      </c>
      <c r="M307" s="55" t="n">
        <v>3</v>
      </c>
      <c r="N307" s="55" t="n">
        <v>1</v>
      </c>
      <c r="O307" s="18"/>
      <c r="R307" s="20"/>
      <c r="S307" s="20"/>
      <c r="T307" s="20"/>
      <c r="U307" s="20"/>
    </row>
    <row r="308" customFormat="false" ht="13.8" hidden="false" customHeight="false" outlineLevel="0" collapsed="false">
      <c r="A308" s="1" t="s">
        <v>91</v>
      </c>
      <c r="B308" s="12" t="n">
        <v>42184</v>
      </c>
      <c r="C308" s="1" t="s">
        <v>833</v>
      </c>
      <c r="D308" s="1" t="s">
        <v>19</v>
      </c>
      <c r="E308" s="1" t="s">
        <v>19</v>
      </c>
      <c r="F308" s="1" t="s">
        <v>20</v>
      </c>
      <c r="G308" s="1" t="n">
        <v>8</v>
      </c>
      <c r="H308" s="1" t="n">
        <v>3</v>
      </c>
      <c r="I308" s="1" t="s">
        <v>828</v>
      </c>
      <c r="J308" s="55" t="n">
        <v>0</v>
      </c>
      <c r="K308" s="55" t="n">
        <v>0</v>
      </c>
      <c r="L308" s="55" t="n">
        <v>1</v>
      </c>
      <c r="M308" s="55" t="n">
        <v>2</v>
      </c>
      <c r="N308" s="55" t="n">
        <v>4</v>
      </c>
      <c r="O308" s="18"/>
      <c r="R308" s="20"/>
      <c r="S308" s="20"/>
      <c r="T308" s="20"/>
      <c r="U308" s="20"/>
    </row>
    <row r="309" customFormat="false" ht="13.8" hidden="false" customHeight="false" outlineLevel="0" collapsed="false">
      <c r="A309" s="1" t="s">
        <v>91</v>
      </c>
      <c r="B309" s="12" t="n">
        <v>42184</v>
      </c>
      <c r="C309" s="1" t="s">
        <v>833</v>
      </c>
      <c r="D309" s="1" t="s">
        <v>19</v>
      </c>
      <c r="E309" s="1" t="s">
        <v>19</v>
      </c>
      <c r="F309" s="1" t="s">
        <v>20</v>
      </c>
      <c r="G309" s="1" t="n">
        <v>8</v>
      </c>
      <c r="H309" s="1" t="n">
        <v>3</v>
      </c>
      <c r="I309" s="1" t="s">
        <v>829</v>
      </c>
      <c r="J309" s="55" t="n">
        <v>0</v>
      </c>
      <c r="K309" s="55" t="n">
        <v>0</v>
      </c>
      <c r="L309" s="55" t="n">
        <v>0</v>
      </c>
      <c r="M309" s="55" t="n">
        <v>5</v>
      </c>
      <c r="N309" s="55" t="n">
        <v>6</v>
      </c>
      <c r="O309" s="18"/>
      <c r="R309" s="20"/>
      <c r="S309" s="20"/>
      <c r="T309" s="20"/>
      <c r="U309" s="20"/>
    </row>
    <row r="310" customFormat="false" ht="13.8" hidden="false" customHeight="false" outlineLevel="0" collapsed="false">
      <c r="A310" s="1" t="s">
        <v>91</v>
      </c>
      <c r="B310" s="12" t="n">
        <v>42184</v>
      </c>
      <c r="C310" s="1" t="s">
        <v>833</v>
      </c>
      <c r="D310" s="1" t="s">
        <v>19</v>
      </c>
      <c r="E310" s="1" t="s">
        <v>19</v>
      </c>
      <c r="F310" s="1" t="s">
        <v>20</v>
      </c>
      <c r="G310" s="1" t="n">
        <v>8</v>
      </c>
      <c r="H310" s="1" t="n">
        <v>3</v>
      </c>
      <c r="I310" s="1" t="s">
        <v>830</v>
      </c>
      <c r="J310" s="55" t="n">
        <v>0</v>
      </c>
      <c r="K310" s="55" t="n">
        <v>0</v>
      </c>
      <c r="L310" s="55" t="n">
        <v>1</v>
      </c>
      <c r="M310" s="55" t="n">
        <v>3</v>
      </c>
      <c r="N310" s="55" t="n">
        <v>5</v>
      </c>
      <c r="O310" s="18"/>
      <c r="R310" s="20"/>
      <c r="S310" s="20"/>
      <c r="T310" s="20"/>
      <c r="U310" s="20"/>
    </row>
    <row r="311" customFormat="false" ht="13.8" hidden="false" customHeight="false" outlineLevel="0" collapsed="false">
      <c r="A311" s="1" t="s">
        <v>91</v>
      </c>
      <c r="B311" s="12" t="n">
        <v>42184</v>
      </c>
      <c r="C311" s="1" t="s">
        <v>833</v>
      </c>
      <c r="D311" s="1" t="s">
        <v>19</v>
      </c>
      <c r="E311" s="1" t="s">
        <v>19</v>
      </c>
      <c r="F311" s="1" t="s">
        <v>20</v>
      </c>
      <c r="G311" s="1" t="n">
        <v>8</v>
      </c>
      <c r="H311" s="1" t="n">
        <v>4</v>
      </c>
      <c r="I311" s="1" t="s">
        <v>827</v>
      </c>
      <c r="J311" s="55" t="n">
        <v>20</v>
      </c>
      <c r="K311" s="55" t="n">
        <v>0</v>
      </c>
      <c r="L311" s="55" t="n">
        <v>0</v>
      </c>
      <c r="M311" s="55" t="n">
        <v>8</v>
      </c>
      <c r="N311" s="55" t="n">
        <v>4</v>
      </c>
      <c r="O311" s="18"/>
      <c r="R311" s="20"/>
      <c r="S311" s="20"/>
      <c r="T311" s="20"/>
      <c r="U311" s="20"/>
    </row>
    <row r="312" customFormat="false" ht="13.8" hidden="false" customHeight="false" outlineLevel="0" collapsed="false">
      <c r="A312" s="1" t="s">
        <v>91</v>
      </c>
      <c r="B312" s="12" t="n">
        <v>42184</v>
      </c>
      <c r="C312" s="1" t="s">
        <v>833</v>
      </c>
      <c r="D312" s="1" t="s">
        <v>19</v>
      </c>
      <c r="E312" s="1" t="s">
        <v>19</v>
      </c>
      <c r="F312" s="1" t="s">
        <v>20</v>
      </c>
      <c r="G312" s="1" t="n">
        <v>8</v>
      </c>
      <c r="H312" s="1" t="n">
        <v>4</v>
      </c>
      <c r="I312" s="1" t="s">
        <v>828</v>
      </c>
      <c r="J312" s="55" t="n">
        <v>0</v>
      </c>
      <c r="K312" s="55" t="n">
        <v>0</v>
      </c>
      <c r="L312" s="55" t="n">
        <v>0</v>
      </c>
      <c r="M312" s="55" t="n">
        <v>3</v>
      </c>
      <c r="N312" s="55" t="n">
        <v>5</v>
      </c>
      <c r="O312" s="18"/>
      <c r="R312" s="20"/>
      <c r="S312" s="20"/>
      <c r="T312" s="20"/>
      <c r="U312" s="20"/>
    </row>
    <row r="313" customFormat="false" ht="13.8" hidden="false" customHeight="false" outlineLevel="0" collapsed="false">
      <c r="A313" s="1" t="s">
        <v>91</v>
      </c>
      <c r="B313" s="12" t="n">
        <v>42184</v>
      </c>
      <c r="C313" s="1" t="s">
        <v>833</v>
      </c>
      <c r="D313" s="1" t="s">
        <v>19</v>
      </c>
      <c r="E313" s="1" t="s">
        <v>19</v>
      </c>
      <c r="F313" s="1" t="s">
        <v>20</v>
      </c>
      <c r="G313" s="1" t="n">
        <v>8</v>
      </c>
      <c r="H313" s="1" t="n">
        <v>4</v>
      </c>
      <c r="I313" s="1" t="s">
        <v>829</v>
      </c>
      <c r="J313" s="55" t="n">
        <v>10</v>
      </c>
      <c r="K313" s="55" t="n">
        <v>0</v>
      </c>
      <c r="L313" s="55" t="n">
        <v>1</v>
      </c>
      <c r="M313" s="55" t="n">
        <v>4</v>
      </c>
      <c r="N313" s="55" t="n">
        <v>3</v>
      </c>
      <c r="O313" s="18"/>
      <c r="R313" s="20"/>
      <c r="S313" s="20"/>
      <c r="T313" s="20"/>
      <c r="U313" s="20"/>
    </row>
    <row r="314" customFormat="false" ht="13.8" hidden="false" customHeight="false" outlineLevel="0" collapsed="false">
      <c r="A314" s="1" t="s">
        <v>91</v>
      </c>
      <c r="B314" s="12" t="n">
        <v>42184</v>
      </c>
      <c r="C314" s="1" t="s">
        <v>833</v>
      </c>
      <c r="D314" s="1" t="s">
        <v>19</v>
      </c>
      <c r="E314" s="1" t="s">
        <v>19</v>
      </c>
      <c r="F314" s="1" t="s">
        <v>20</v>
      </c>
      <c r="G314" s="1" t="n">
        <v>8</v>
      </c>
      <c r="H314" s="1" t="n">
        <v>4</v>
      </c>
      <c r="I314" s="1" t="s">
        <v>829</v>
      </c>
      <c r="J314" s="55" t="n">
        <v>10</v>
      </c>
      <c r="K314" s="55" t="n">
        <v>0</v>
      </c>
      <c r="L314" s="55" t="n">
        <v>1</v>
      </c>
      <c r="M314" s="55" t="n">
        <v>4</v>
      </c>
      <c r="N314" s="55" t="n">
        <v>3</v>
      </c>
      <c r="O314" s="18"/>
      <c r="R314" s="20"/>
      <c r="S314" s="20"/>
      <c r="T314" s="20"/>
      <c r="U314" s="20"/>
    </row>
    <row r="315" customFormat="false" ht="13.8" hidden="false" customHeight="false" outlineLevel="0" collapsed="false">
      <c r="A315" s="1" t="s">
        <v>91</v>
      </c>
      <c r="B315" s="12" t="n">
        <v>42184</v>
      </c>
      <c r="C315" s="1" t="s">
        <v>833</v>
      </c>
      <c r="D315" s="1" t="s">
        <v>19</v>
      </c>
      <c r="E315" s="1" t="s">
        <v>19</v>
      </c>
      <c r="F315" s="1" t="s">
        <v>20</v>
      </c>
      <c r="G315" s="1" t="n">
        <v>8</v>
      </c>
      <c r="H315" s="1" t="n">
        <v>4</v>
      </c>
      <c r="I315" s="1" t="s">
        <v>830</v>
      </c>
      <c r="J315" s="55" t="n">
        <v>0</v>
      </c>
      <c r="K315" s="55" t="n">
        <v>0</v>
      </c>
      <c r="L315" s="55" t="n">
        <v>1</v>
      </c>
      <c r="M315" s="55" t="n">
        <v>5</v>
      </c>
      <c r="N315" s="55" t="n">
        <v>1</v>
      </c>
      <c r="O315" s="18"/>
      <c r="R315" s="20"/>
      <c r="S315" s="20"/>
      <c r="T315" s="20"/>
      <c r="U315" s="20"/>
    </row>
    <row r="316" customFormat="false" ht="13.8" hidden="false" customHeight="false" outlineLevel="0" collapsed="false">
      <c r="A316" s="1" t="s">
        <v>91</v>
      </c>
      <c r="B316" s="12" t="n">
        <v>42184</v>
      </c>
      <c r="C316" s="1" t="s">
        <v>833</v>
      </c>
      <c r="D316" s="1" t="s">
        <v>19</v>
      </c>
      <c r="E316" s="1" t="s">
        <v>19</v>
      </c>
      <c r="F316" s="1" t="s">
        <v>20</v>
      </c>
      <c r="G316" s="1" t="n">
        <v>8</v>
      </c>
      <c r="H316" s="1" t="n">
        <v>5</v>
      </c>
      <c r="I316" s="1" t="s">
        <v>827</v>
      </c>
      <c r="J316" s="55" t="n">
        <v>0</v>
      </c>
      <c r="K316" s="55" t="n">
        <v>0</v>
      </c>
      <c r="L316" s="55" t="n">
        <v>1</v>
      </c>
      <c r="M316" s="55" t="n">
        <v>4</v>
      </c>
      <c r="N316" s="55" t="n">
        <v>8</v>
      </c>
      <c r="O316" s="18"/>
      <c r="R316" s="20"/>
      <c r="S316" s="20"/>
      <c r="T316" s="20"/>
      <c r="U316" s="20"/>
    </row>
    <row r="317" customFormat="false" ht="13.8" hidden="false" customHeight="false" outlineLevel="0" collapsed="false">
      <c r="A317" s="1" t="s">
        <v>91</v>
      </c>
      <c r="B317" s="12" t="n">
        <v>42184</v>
      </c>
      <c r="C317" s="1" t="s">
        <v>833</v>
      </c>
      <c r="D317" s="1" t="s">
        <v>19</v>
      </c>
      <c r="E317" s="1" t="s">
        <v>19</v>
      </c>
      <c r="F317" s="1" t="s">
        <v>20</v>
      </c>
      <c r="G317" s="1" t="n">
        <v>8</v>
      </c>
      <c r="H317" s="1" t="n">
        <v>5</v>
      </c>
      <c r="I317" s="1" t="s">
        <v>828</v>
      </c>
      <c r="J317" s="55" t="n">
        <v>0</v>
      </c>
      <c r="K317" s="55" t="n">
        <v>0</v>
      </c>
      <c r="L317" s="55" t="n">
        <v>0</v>
      </c>
      <c r="M317" s="55" t="n">
        <v>3</v>
      </c>
      <c r="N317" s="55" t="n">
        <v>9</v>
      </c>
      <c r="O317" s="18"/>
      <c r="R317" s="20"/>
      <c r="S317" s="20"/>
      <c r="T317" s="20"/>
      <c r="U317" s="20"/>
    </row>
    <row r="318" customFormat="false" ht="13.8" hidden="false" customHeight="false" outlineLevel="0" collapsed="false">
      <c r="A318" s="1" t="s">
        <v>91</v>
      </c>
      <c r="B318" s="12" t="n">
        <v>42184</v>
      </c>
      <c r="C318" s="1" t="s">
        <v>833</v>
      </c>
      <c r="D318" s="1" t="s">
        <v>19</v>
      </c>
      <c r="E318" s="1" t="s">
        <v>19</v>
      </c>
      <c r="F318" s="1" t="s">
        <v>20</v>
      </c>
      <c r="G318" s="1" t="n">
        <v>8</v>
      </c>
      <c r="H318" s="1" t="n">
        <v>5</v>
      </c>
      <c r="I318" s="1" t="s">
        <v>829</v>
      </c>
      <c r="J318" s="55" t="n">
        <v>0</v>
      </c>
      <c r="K318" s="55" t="n">
        <v>0</v>
      </c>
      <c r="L318" s="55" t="n">
        <v>0</v>
      </c>
      <c r="M318" s="55" t="n">
        <v>3</v>
      </c>
      <c r="N318" s="55" t="n">
        <v>4</v>
      </c>
      <c r="O318" s="18"/>
      <c r="R318" s="20"/>
      <c r="S318" s="20"/>
      <c r="T318" s="20"/>
      <c r="U318" s="20"/>
    </row>
    <row r="319" customFormat="false" ht="13.8" hidden="false" customHeight="false" outlineLevel="0" collapsed="false">
      <c r="A319" s="1" t="s">
        <v>91</v>
      </c>
      <c r="B319" s="12" t="n">
        <v>42184</v>
      </c>
      <c r="C319" s="1" t="s">
        <v>833</v>
      </c>
      <c r="D319" s="1" t="s">
        <v>19</v>
      </c>
      <c r="E319" s="1" t="s">
        <v>19</v>
      </c>
      <c r="F319" s="1" t="s">
        <v>20</v>
      </c>
      <c r="G319" s="1" t="n">
        <v>8</v>
      </c>
      <c r="H319" s="1" t="n">
        <v>5</v>
      </c>
      <c r="I319" s="1" t="s">
        <v>830</v>
      </c>
      <c r="J319" s="55" t="n">
        <v>0</v>
      </c>
      <c r="K319" s="55" t="n">
        <v>0</v>
      </c>
      <c r="L319" s="55" t="n">
        <v>0</v>
      </c>
      <c r="M319" s="55" t="n">
        <v>5</v>
      </c>
      <c r="N319" s="55" t="n">
        <v>6</v>
      </c>
      <c r="O319" s="18"/>
      <c r="R319" s="20"/>
      <c r="S319" s="20"/>
      <c r="T319" s="20"/>
      <c r="U319" s="20"/>
    </row>
    <row r="320" customFormat="false" ht="13.8" hidden="false" customHeight="false" outlineLevel="0" collapsed="false">
      <c r="A320" s="1" t="s">
        <v>91</v>
      </c>
      <c r="B320" s="12" t="n">
        <v>42185</v>
      </c>
      <c r="C320" s="1" t="s">
        <v>833</v>
      </c>
      <c r="D320" s="1" t="s">
        <v>19</v>
      </c>
      <c r="E320" s="1" t="s">
        <v>19</v>
      </c>
      <c r="F320" s="1" t="s">
        <v>20</v>
      </c>
      <c r="G320" s="1" t="n">
        <v>9</v>
      </c>
      <c r="H320" s="1" t="n">
        <v>1</v>
      </c>
      <c r="I320" s="1" t="s">
        <v>827</v>
      </c>
      <c r="J320" s="55" t="n">
        <v>0</v>
      </c>
      <c r="K320" s="55" t="n">
        <v>0</v>
      </c>
      <c r="L320" s="55" t="n">
        <v>1</v>
      </c>
      <c r="M320" s="55" t="n">
        <v>0</v>
      </c>
      <c r="N320" s="55" t="n">
        <v>12</v>
      </c>
      <c r="O320" s="18"/>
      <c r="R320" s="20"/>
      <c r="S320" s="20"/>
      <c r="T320" s="20"/>
      <c r="U320" s="20"/>
    </row>
    <row r="321" customFormat="false" ht="13.8" hidden="false" customHeight="false" outlineLevel="0" collapsed="false">
      <c r="A321" s="1" t="s">
        <v>91</v>
      </c>
      <c r="B321" s="12" t="n">
        <v>42185</v>
      </c>
      <c r="C321" s="1" t="s">
        <v>833</v>
      </c>
      <c r="D321" s="1" t="s">
        <v>19</v>
      </c>
      <c r="E321" s="1" t="s">
        <v>19</v>
      </c>
      <c r="F321" s="1" t="s">
        <v>20</v>
      </c>
      <c r="G321" s="1" t="n">
        <v>9</v>
      </c>
      <c r="H321" s="1" t="n">
        <v>1</v>
      </c>
      <c r="I321" s="1" t="s">
        <v>828</v>
      </c>
      <c r="J321" s="55" t="n">
        <v>0</v>
      </c>
      <c r="K321" s="55" t="n">
        <v>0</v>
      </c>
      <c r="L321" s="55" t="n">
        <v>1</v>
      </c>
      <c r="M321" s="55" t="n">
        <v>1</v>
      </c>
      <c r="N321" s="55" t="n">
        <v>5</v>
      </c>
      <c r="O321" s="18"/>
      <c r="R321" s="20"/>
      <c r="S321" s="20"/>
      <c r="T321" s="20"/>
      <c r="U321" s="20"/>
    </row>
    <row r="322" customFormat="false" ht="13.8" hidden="false" customHeight="false" outlineLevel="0" collapsed="false">
      <c r="A322" s="1" t="s">
        <v>91</v>
      </c>
      <c r="B322" s="12" t="n">
        <v>42185</v>
      </c>
      <c r="C322" s="1" t="s">
        <v>833</v>
      </c>
      <c r="D322" s="1" t="s">
        <v>19</v>
      </c>
      <c r="E322" s="1" t="s">
        <v>19</v>
      </c>
      <c r="F322" s="1" t="s">
        <v>20</v>
      </c>
      <c r="G322" s="1" t="n">
        <v>9</v>
      </c>
      <c r="H322" s="1" t="n">
        <v>1</v>
      </c>
      <c r="I322" s="1" t="s">
        <v>829</v>
      </c>
      <c r="J322" s="55" t="n">
        <v>0</v>
      </c>
      <c r="K322" s="55" t="n">
        <v>0</v>
      </c>
      <c r="L322" s="55" t="n">
        <v>0</v>
      </c>
      <c r="M322" s="55" t="n">
        <v>0</v>
      </c>
      <c r="N322" s="55" t="n">
        <v>7</v>
      </c>
      <c r="O322" s="18"/>
      <c r="R322" s="20"/>
      <c r="S322" s="20"/>
      <c r="T322" s="20"/>
      <c r="U322" s="20"/>
    </row>
    <row r="323" customFormat="false" ht="13.8" hidden="false" customHeight="false" outlineLevel="0" collapsed="false">
      <c r="A323" s="1" t="s">
        <v>91</v>
      </c>
      <c r="B323" s="12" t="n">
        <v>42185</v>
      </c>
      <c r="C323" s="1" t="s">
        <v>833</v>
      </c>
      <c r="D323" s="1" t="s">
        <v>19</v>
      </c>
      <c r="E323" s="1" t="s">
        <v>19</v>
      </c>
      <c r="F323" s="1" t="s">
        <v>20</v>
      </c>
      <c r="G323" s="1" t="n">
        <v>9</v>
      </c>
      <c r="H323" s="1" t="n">
        <v>1</v>
      </c>
      <c r="I323" s="1" t="s">
        <v>830</v>
      </c>
      <c r="J323" s="55" t="n">
        <v>0</v>
      </c>
      <c r="K323" s="55" t="n">
        <v>0</v>
      </c>
      <c r="L323" s="55" t="n">
        <v>1</v>
      </c>
      <c r="M323" s="55" t="n">
        <v>3</v>
      </c>
      <c r="N323" s="55" t="n">
        <v>4</v>
      </c>
      <c r="O323" s="18"/>
      <c r="R323" s="20"/>
      <c r="S323" s="20"/>
      <c r="T323" s="20"/>
      <c r="U323" s="20"/>
    </row>
    <row r="324" customFormat="false" ht="13.8" hidden="false" customHeight="false" outlineLevel="0" collapsed="false">
      <c r="A324" s="1" t="s">
        <v>91</v>
      </c>
      <c r="B324" s="12" t="n">
        <v>42185</v>
      </c>
      <c r="C324" s="1" t="s">
        <v>833</v>
      </c>
      <c r="D324" s="1" t="s">
        <v>19</v>
      </c>
      <c r="E324" s="1" t="s">
        <v>19</v>
      </c>
      <c r="F324" s="1" t="s">
        <v>20</v>
      </c>
      <c r="G324" s="1" t="n">
        <v>9</v>
      </c>
      <c r="H324" s="1" t="n">
        <v>2</v>
      </c>
      <c r="I324" s="1" t="s">
        <v>827</v>
      </c>
      <c r="J324" s="55" t="n">
        <v>0</v>
      </c>
      <c r="K324" s="55" t="n">
        <v>0</v>
      </c>
      <c r="L324" s="55" t="n">
        <v>2</v>
      </c>
      <c r="M324" s="55" t="n">
        <v>0</v>
      </c>
      <c r="N324" s="55" t="n">
        <v>6</v>
      </c>
      <c r="O324" s="18"/>
      <c r="R324" s="20"/>
      <c r="S324" s="20"/>
      <c r="T324" s="20"/>
      <c r="U324" s="20"/>
    </row>
    <row r="325" customFormat="false" ht="13.8" hidden="false" customHeight="false" outlineLevel="0" collapsed="false">
      <c r="A325" s="1" t="s">
        <v>91</v>
      </c>
      <c r="B325" s="12" t="n">
        <v>42185</v>
      </c>
      <c r="C325" s="1" t="s">
        <v>833</v>
      </c>
      <c r="D325" s="1" t="s">
        <v>19</v>
      </c>
      <c r="E325" s="1" t="s">
        <v>19</v>
      </c>
      <c r="F325" s="1" t="s">
        <v>20</v>
      </c>
      <c r="G325" s="1" t="n">
        <v>9</v>
      </c>
      <c r="H325" s="1" t="n">
        <v>2</v>
      </c>
      <c r="I325" s="1" t="s">
        <v>828</v>
      </c>
      <c r="J325" s="55" t="n">
        <v>0</v>
      </c>
      <c r="K325" s="55" t="n">
        <v>0</v>
      </c>
      <c r="L325" s="55" t="n">
        <v>1</v>
      </c>
      <c r="M325" s="55" t="n">
        <v>0</v>
      </c>
      <c r="N325" s="55" t="n">
        <v>2</v>
      </c>
      <c r="O325" s="18"/>
      <c r="R325" s="20"/>
      <c r="S325" s="20"/>
      <c r="T325" s="20"/>
      <c r="U325" s="20"/>
    </row>
    <row r="326" customFormat="false" ht="13.8" hidden="false" customHeight="false" outlineLevel="0" collapsed="false">
      <c r="A326" s="1" t="s">
        <v>91</v>
      </c>
      <c r="B326" s="12" t="n">
        <v>42185</v>
      </c>
      <c r="C326" s="1" t="s">
        <v>833</v>
      </c>
      <c r="D326" s="1" t="s">
        <v>19</v>
      </c>
      <c r="E326" s="1" t="s">
        <v>19</v>
      </c>
      <c r="F326" s="1" t="s">
        <v>20</v>
      </c>
      <c r="G326" s="1" t="n">
        <v>9</v>
      </c>
      <c r="H326" s="1" t="n">
        <v>2</v>
      </c>
      <c r="I326" s="1" t="s">
        <v>829</v>
      </c>
      <c r="J326" s="55" t="n">
        <v>0</v>
      </c>
      <c r="K326" s="55" t="n">
        <v>0</v>
      </c>
      <c r="L326" s="55" t="n">
        <v>1</v>
      </c>
      <c r="M326" s="55" t="n">
        <v>2</v>
      </c>
      <c r="N326" s="55" t="n">
        <v>13</v>
      </c>
      <c r="O326" s="18"/>
      <c r="R326" s="20"/>
      <c r="S326" s="20"/>
      <c r="T326" s="20"/>
      <c r="U326" s="20"/>
    </row>
    <row r="327" customFormat="false" ht="13.8" hidden="false" customHeight="false" outlineLevel="0" collapsed="false">
      <c r="A327" s="1" t="s">
        <v>91</v>
      </c>
      <c r="B327" s="12" t="n">
        <v>42185</v>
      </c>
      <c r="C327" s="1" t="s">
        <v>833</v>
      </c>
      <c r="D327" s="1" t="s">
        <v>19</v>
      </c>
      <c r="E327" s="1" t="s">
        <v>19</v>
      </c>
      <c r="F327" s="1" t="s">
        <v>20</v>
      </c>
      <c r="G327" s="1" t="n">
        <v>9</v>
      </c>
      <c r="H327" s="1" t="n">
        <v>2</v>
      </c>
      <c r="I327" s="1" t="s">
        <v>830</v>
      </c>
      <c r="J327" s="55" t="n">
        <v>0</v>
      </c>
      <c r="K327" s="55" t="n">
        <v>0</v>
      </c>
      <c r="L327" s="55" t="n">
        <v>0</v>
      </c>
      <c r="M327" s="55" t="n">
        <v>4</v>
      </c>
      <c r="N327" s="55" t="n">
        <v>7</v>
      </c>
      <c r="O327" s="18"/>
      <c r="R327" s="20"/>
      <c r="S327" s="20"/>
      <c r="T327" s="20"/>
      <c r="U327" s="20"/>
    </row>
    <row r="328" customFormat="false" ht="13.8" hidden="false" customHeight="false" outlineLevel="0" collapsed="false">
      <c r="A328" s="1" t="s">
        <v>91</v>
      </c>
      <c r="B328" s="12" t="n">
        <v>42185</v>
      </c>
      <c r="C328" s="1" t="s">
        <v>833</v>
      </c>
      <c r="D328" s="1" t="s">
        <v>19</v>
      </c>
      <c r="E328" s="1" t="s">
        <v>19</v>
      </c>
      <c r="F328" s="1" t="s">
        <v>20</v>
      </c>
      <c r="G328" s="1" t="n">
        <v>9</v>
      </c>
      <c r="H328" s="1" t="n">
        <v>3</v>
      </c>
      <c r="I328" s="1" t="s">
        <v>827</v>
      </c>
      <c r="J328" s="55" t="n">
        <v>0</v>
      </c>
      <c r="K328" s="55" t="n">
        <v>0</v>
      </c>
      <c r="L328" s="55" t="n">
        <v>0</v>
      </c>
      <c r="M328" s="55" t="n">
        <v>0</v>
      </c>
      <c r="N328" s="55" t="n">
        <v>0</v>
      </c>
      <c r="O328" s="18"/>
      <c r="R328" s="20"/>
      <c r="S328" s="20"/>
      <c r="T328" s="20"/>
      <c r="U328" s="20"/>
    </row>
    <row r="329" customFormat="false" ht="13.8" hidden="false" customHeight="false" outlineLevel="0" collapsed="false">
      <c r="A329" s="1" t="s">
        <v>91</v>
      </c>
      <c r="B329" s="12" t="n">
        <v>42185</v>
      </c>
      <c r="C329" s="1" t="s">
        <v>833</v>
      </c>
      <c r="D329" s="1" t="s">
        <v>19</v>
      </c>
      <c r="E329" s="1" t="s">
        <v>19</v>
      </c>
      <c r="F329" s="1" t="s">
        <v>20</v>
      </c>
      <c r="G329" s="1" t="n">
        <v>9</v>
      </c>
      <c r="H329" s="1" t="n">
        <v>3</v>
      </c>
      <c r="I329" s="1" t="s">
        <v>828</v>
      </c>
      <c r="J329" s="55" t="n">
        <v>0</v>
      </c>
      <c r="K329" s="55" t="n">
        <v>0</v>
      </c>
      <c r="L329" s="55" t="n">
        <v>7</v>
      </c>
      <c r="M329" s="55" t="n">
        <v>5</v>
      </c>
      <c r="N329" s="55" t="n">
        <v>0</v>
      </c>
      <c r="O329" s="18"/>
      <c r="R329" s="20"/>
      <c r="S329" s="20"/>
      <c r="T329" s="20"/>
      <c r="U329" s="20"/>
    </row>
    <row r="330" customFormat="false" ht="13.8" hidden="false" customHeight="false" outlineLevel="0" collapsed="false">
      <c r="A330" s="1" t="s">
        <v>91</v>
      </c>
      <c r="B330" s="12" t="n">
        <v>42185</v>
      </c>
      <c r="C330" s="1" t="s">
        <v>833</v>
      </c>
      <c r="D330" s="1" t="s">
        <v>19</v>
      </c>
      <c r="E330" s="1" t="s">
        <v>19</v>
      </c>
      <c r="F330" s="1" t="s">
        <v>20</v>
      </c>
      <c r="G330" s="1" t="n">
        <v>9</v>
      </c>
      <c r="H330" s="1" t="n">
        <v>3</v>
      </c>
      <c r="I330" s="1" t="s">
        <v>829</v>
      </c>
      <c r="J330" s="55" t="n">
        <v>0</v>
      </c>
      <c r="K330" s="55" t="n">
        <v>0</v>
      </c>
      <c r="L330" s="55" t="n">
        <v>2</v>
      </c>
      <c r="M330" s="55" t="n">
        <v>5</v>
      </c>
      <c r="N330" s="55" t="n">
        <v>0</v>
      </c>
      <c r="O330" s="18"/>
      <c r="R330" s="20"/>
      <c r="S330" s="20"/>
      <c r="T330" s="20"/>
      <c r="U330" s="20"/>
    </row>
    <row r="331" customFormat="false" ht="13.8" hidden="false" customHeight="false" outlineLevel="0" collapsed="false">
      <c r="A331" s="1" t="s">
        <v>91</v>
      </c>
      <c r="B331" s="12" t="n">
        <v>42185</v>
      </c>
      <c r="C331" s="1" t="s">
        <v>833</v>
      </c>
      <c r="D331" s="1" t="s">
        <v>19</v>
      </c>
      <c r="E331" s="1" t="s">
        <v>19</v>
      </c>
      <c r="F331" s="1" t="s">
        <v>20</v>
      </c>
      <c r="G331" s="1" t="n">
        <v>9</v>
      </c>
      <c r="H331" s="1" t="n">
        <v>3</v>
      </c>
      <c r="I331" s="1" t="s">
        <v>830</v>
      </c>
      <c r="J331" s="55" t="n">
        <v>0</v>
      </c>
      <c r="K331" s="55" t="n">
        <v>0</v>
      </c>
      <c r="L331" s="55" t="n">
        <v>0</v>
      </c>
      <c r="M331" s="55" t="n">
        <v>0</v>
      </c>
      <c r="N331" s="55" t="n">
        <v>6</v>
      </c>
      <c r="O331" s="18"/>
      <c r="R331" s="20"/>
      <c r="S331" s="20"/>
      <c r="T331" s="20"/>
      <c r="U331" s="20"/>
    </row>
    <row r="332" customFormat="false" ht="13.8" hidden="false" customHeight="false" outlineLevel="0" collapsed="false">
      <c r="A332" s="1" t="s">
        <v>91</v>
      </c>
      <c r="B332" s="12" t="n">
        <v>42185</v>
      </c>
      <c r="C332" s="1" t="s">
        <v>833</v>
      </c>
      <c r="D332" s="1" t="s">
        <v>19</v>
      </c>
      <c r="E332" s="1" t="s">
        <v>19</v>
      </c>
      <c r="F332" s="1" t="s">
        <v>20</v>
      </c>
      <c r="G332" s="1" t="n">
        <v>9</v>
      </c>
      <c r="H332" s="1" t="n">
        <v>4</v>
      </c>
      <c r="I332" s="1" t="s">
        <v>827</v>
      </c>
      <c r="J332" s="55" t="n">
        <v>0</v>
      </c>
      <c r="K332" s="55" t="n">
        <v>0</v>
      </c>
      <c r="L332" s="55" t="n">
        <v>1</v>
      </c>
      <c r="M332" s="55" t="n">
        <v>1</v>
      </c>
      <c r="N332" s="55" t="n">
        <v>3</v>
      </c>
      <c r="O332" s="18"/>
      <c r="R332" s="20"/>
      <c r="S332" s="20"/>
      <c r="T332" s="20"/>
      <c r="U332" s="20"/>
    </row>
    <row r="333" customFormat="false" ht="13.8" hidden="false" customHeight="false" outlineLevel="0" collapsed="false">
      <c r="A333" s="1" t="s">
        <v>91</v>
      </c>
      <c r="B333" s="12" t="n">
        <v>42185</v>
      </c>
      <c r="C333" s="1" t="s">
        <v>833</v>
      </c>
      <c r="D333" s="1" t="s">
        <v>19</v>
      </c>
      <c r="E333" s="1" t="s">
        <v>19</v>
      </c>
      <c r="F333" s="1" t="s">
        <v>20</v>
      </c>
      <c r="G333" s="1" t="n">
        <v>9</v>
      </c>
      <c r="H333" s="1" t="n">
        <v>4</v>
      </c>
      <c r="I333" s="1" t="s">
        <v>828</v>
      </c>
      <c r="J333" s="55" t="n">
        <v>0</v>
      </c>
      <c r="K333" s="55" t="n">
        <v>12</v>
      </c>
      <c r="L333" s="55" t="n">
        <v>1</v>
      </c>
      <c r="M333" s="55" t="n">
        <v>2</v>
      </c>
      <c r="N333" s="55" t="n">
        <v>32</v>
      </c>
      <c r="O333" s="3" t="s">
        <v>843</v>
      </c>
      <c r="R333" s="20"/>
      <c r="S333" s="20"/>
      <c r="T333" s="20"/>
      <c r="U333" s="20"/>
    </row>
    <row r="334" customFormat="false" ht="13.8" hidden="false" customHeight="false" outlineLevel="0" collapsed="false">
      <c r="A334" s="1" t="s">
        <v>91</v>
      </c>
      <c r="B334" s="12" t="n">
        <v>42185</v>
      </c>
      <c r="C334" s="1" t="s">
        <v>833</v>
      </c>
      <c r="D334" s="1" t="s">
        <v>19</v>
      </c>
      <c r="E334" s="1" t="s">
        <v>19</v>
      </c>
      <c r="F334" s="1" t="s">
        <v>20</v>
      </c>
      <c r="G334" s="1" t="n">
        <v>9</v>
      </c>
      <c r="H334" s="1" t="n">
        <v>4</v>
      </c>
      <c r="I334" s="1" t="s">
        <v>829</v>
      </c>
      <c r="J334" s="55" t="n">
        <v>0</v>
      </c>
      <c r="K334" s="55" t="n">
        <v>0</v>
      </c>
      <c r="L334" s="55" t="n">
        <v>2</v>
      </c>
      <c r="M334" s="55" t="n">
        <v>1</v>
      </c>
      <c r="N334" s="55" t="n">
        <v>2</v>
      </c>
      <c r="O334" s="18"/>
      <c r="R334" s="20"/>
      <c r="S334" s="20"/>
      <c r="T334" s="20"/>
      <c r="U334" s="20"/>
    </row>
    <row r="335" customFormat="false" ht="13.8" hidden="false" customHeight="false" outlineLevel="0" collapsed="false">
      <c r="A335" s="1" t="s">
        <v>91</v>
      </c>
      <c r="B335" s="12" t="n">
        <v>42185</v>
      </c>
      <c r="C335" s="1" t="s">
        <v>833</v>
      </c>
      <c r="D335" s="1" t="s">
        <v>19</v>
      </c>
      <c r="E335" s="1" t="s">
        <v>19</v>
      </c>
      <c r="F335" s="1" t="s">
        <v>20</v>
      </c>
      <c r="G335" s="1" t="n">
        <v>9</v>
      </c>
      <c r="H335" s="1" t="n">
        <v>4</v>
      </c>
      <c r="I335" s="1" t="s">
        <v>830</v>
      </c>
      <c r="J335" s="55" t="n">
        <v>0</v>
      </c>
      <c r="K335" s="55" t="n">
        <v>0</v>
      </c>
      <c r="L335" s="55" t="n">
        <v>0</v>
      </c>
      <c r="M335" s="55" t="n">
        <v>8</v>
      </c>
      <c r="N335" s="55" t="n">
        <v>11</v>
      </c>
      <c r="O335" s="18"/>
      <c r="R335" s="20"/>
      <c r="S335" s="20"/>
      <c r="T335" s="20"/>
      <c r="U335" s="20"/>
    </row>
    <row r="336" customFormat="false" ht="13.8" hidden="false" customHeight="false" outlineLevel="0" collapsed="false">
      <c r="A336" s="1" t="s">
        <v>91</v>
      </c>
      <c r="B336" s="12" t="n">
        <v>42185</v>
      </c>
      <c r="C336" s="1" t="s">
        <v>833</v>
      </c>
      <c r="D336" s="1" t="s">
        <v>19</v>
      </c>
      <c r="E336" s="1" t="s">
        <v>19</v>
      </c>
      <c r="F336" s="1" t="s">
        <v>20</v>
      </c>
      <c r="G336" s="1" t="n">
        <v>9</v>
      </c>
      <c r="H336" s="1" t="n">
        <v>5</v>
      </c>
      <c r="I336" s="1" t="s">
        <v>827</v>
      </c>
      <c r="J336" s="55" t="n">
        <v>0</v>
      </c>
      <c r="K336" s="55" t="n">
        <v>0</v>
      </c>
      <c r="L336" s="55" t="n">
        <v>0</v>
      </c>
      <c r="M336" s="55" t="n">
        <v>4</v>
      </c>
      <c r="N336" s="55" t="n">
        <v>10</v>
      </c>
      <c r="O336" s="18"/>
      <c r="R336" s="20"/>
      <c r="S336" s="20"/>
      <c r="T336" s="20"/>
      <c r="U336" s="20"/>
    </row>
    <row r="337" customFormat="false" ht="13.8" hidden="false" customHeight="false" outlineLevel="0" collapsed="false">
      <c r="A337" s="1" t="s">
        <v>91</v>
      </c>
      <c r="B337" s="12" t="n">
        <v>42185</v>
      </c>
      <c r="C337" s="1" t="s">
        <v>833</v>
      </c>
      <c r="D337" s="1" t="s">
        <v>19</v>
      </c>
      <c r="E337" s="1" t="s">
        <v>19</v>
      </c>
      <c r="F337" s="1" t="s">
        <v>20</v>
      </c>
      <c r="G337" s="1" t="n">
        <v>9</v>
      </c>
      <c r="H337" s="1" t="n">
        <v>5</v>
      </c>
      <c r="I337" s="1" t="s">
        <v>828</v>
      </c>
      <c r="J337" s="55" t="n">
        <v>0</v>
      </c>
      <c r="K337" s="55" t="n">
        <v>24</v>
      </c>
      <c r="L337" s="55" t="n">
        <v>0</v>
      </c>
      <c r="M337" s="55" t="n">
        <v>3</v>
      </c>
      <c r="N337" s="55" t="n">
        <v>6</v>
      </c>
      <c r="O337" s="3" t="s">
        <v>844</v>
      </c>
      <c r="R337" s="20"/>
      <c r="S337" s="20"/>
      <c r="T337" s="20"/>
      <c r="U337" s="20"/>
    </row>
    <row r="338" customFormat="false" ht="13.8" hidden="false" customHeight="false" outlineLevel="0" collapsed="false">
      <c r="A338" s="1" t="s">
        <v>91</v>
      </c>
      <c r="B338" s="12" t="n">
        <v>42185</v>
      </c>
      <c r="C338" s="1" t="s">
        <v>833</v>
      </c>
      <c r="D338" s="1" t="s">
        <v>19</v>
      </c>
      <c r="E338" s="1" t="s">
        <v>19</v>
      </c>
      <c r="F338" s="1" t="s">
        <v>20</v>
      </c>
      <c r="G338" s="1" t="n">
        <v>9</v>
      </c>
      <c r="H338" s="1" t="n">
        <v>5</v>
      </c>
      <c r="I338" s="1" t="s">
        <v>828</v>
      </c>
      <c r="J338" s="55" t="n">
        <v>0</v>
      </c>
      <c r="K338" s="55" t="n">
        <v>12</v>
      </c>
      <c r="L338" s="55" t="n">
        <v>0</v>
      </c>
      <c r="M338" s="55" t="n">
        <v>3</v>
      </c>
      <c r="N338" s="55" t="n">
        <v>6</v>
      </c>
      <c r="O338" s="3" t="s">
        <v>844</v>
      </c>
      <c r="R338" s="20"/>
      <c r="S338" s="20"/>
      <c r="T338" s="20"/>
      <c r="U338" s="20"/>
    </row>
    <row r="339" customFormat="false" ht="13.8" hidden="false" customHeight="false" outlineLevel="0" collapsed="false">
      <c r="A339" s="1" t="s">
        <v>91</v>
      </c>
      <c r="B339" s="12" t="n">
        <v>42185</v>
      </c>
      <c r="C339" s="1" t="s">
        <v>833</v>
      </c>
      <c r="D339" s="1" t="s">
        <v>19</v>
      </c>
      <c r="E339" s="1" t="s">
        <v>19</v>
      </c>
      <c r="F339" s="1" t="s">
        <v>20</v>
      </c>
      <c r="G339" s="1" t="n">
        <v>9</v>
      </c>
      <c r="H339" s="1" t="n">
        <v>5</v>
      </c>
      <c r="I339" s="1" t="s">
        <v>829</v>
      </c>
      <c r="J339" s="55" t="n">
        <v>0</v>
      </c>
      <c r="K339" s="55" t="n">
        <v>0</v>
      </c>
      <c r="L339" s="55" t="n">
        <v>2</v>
      </c>
      <c r="M339" s="55" t="n">
        <v>4</v>
      </c>
      <c r="N339" s="55" t="n">
        <v>15</v>
      </c>
      <c r="R339" s="20"/>
      <c r="S339" s="20"/>
      <c r="T339" s="20"/>
      <c r="U339" s="20"/>
    </row>
    <row r="340" customFormat="false" ht="13.8" hidden="false" customHeight="false" outlineLevel="0" collapsed="false">
      <c r="A340" s="1" t="s">
        <v>91</v>
      </c>
      <c r="B340" s="12" t="n">
        <v>42185</v>
      </c>
      <c r="C340" s="1" t="s">
        <v>833</v>
      </c>
      <c r="D340" s="1" t="s">
        <v>19</v>
      </c>
      <c r="E340" s="1" t="s">
        <v>19</v>
      </c>
      <c r="F340" s="1" t="s">
        <v>20</v>
      </c>
      <c r="G340" s="1" t="n">
        <v>9</v>
      </c>
      <c r="H340" s="1" t="n">
        <v>5</v>
      </c>
      <c r="I340" s="1" t="s">
        <v>830</v>
      </c>
      <c r="J340" s="55" t="n">
        <v>0</v>
      </c>
      <c r="K340" s="55" t="n">
        <v>0</v>
      </c>
      <c r="L340" s="55" t="n">
        <v>0</v>
      </c>
      <c r="M340" s="55" t="n">
        <v>1</v>
      </c>
      <c r="N340" s="55" t="n">
        <v>17</v>
      </c>
      <c r="R340" s="20"/>
      <c r="S340" s="20"/>
      <c r="T340" s="20"/>
      <c r="U340" s="20"/>
    </row>
    <row r="341" customFormat="false" ht="13.8" hidden="false" customHeight="false" outlineLevel="0" collapsed="false">
      <c r="A341" s="1" t="s">
        <v>91</v>
      </c>
      <c r="B341" s="12" t="n">
        <v>42185</v>
      </c>
      <c r="C341" s="1" t="s">
        <v>833</v>
      </c>
      <c r="D341" s="1" t="s">
        <v>19</v>
      </c>
      <c r="E341" s="1" t="s">
        <v>19</v>
      </c>
      <c r="F341" s="1" t="s">
        <v>20</v>
      </c>
      <c r="G341" s="1" t="n">
        <v>10</v>
      </c>
      <c r="H341" s="1" t="n">
        <v>1</v>
      </c>
      <c r="I341" s="1" t="s">
        <v>827</v>
      </c>
      <c r="J341" s="55" t="n">
        <v>0</v>
      </c>
      <c r="K341" s="55" t="n">
        <v>0</v>
      </c>
      <c r="L341" s="55" t="n">
        <v>1</v>
      </c>
      <c r="M341" s="55" t="n">
        <v>4</v>
      </c>
      <c r="N341" s="55" t="n">
        <v>5</v>
      </c>
      <c r="R341" s="20"/>
      <c r="S341" s="20"/>
      <c r="T341" s="20"/>
      <c r="U341" s="20"/>
    </row>
    <row r="342" customFormat="false" ht="13.8" hidden="false" customHeight="false" outlineLevel="0" collapsed="false">
      <c r="A342" s="1" t="s">
        <v>91</v>
      </c>
      <c r="B342" s="12" t="n">
        <v>42185</v>
      </c>
      <c r="C342" s="1" t="s">
        <v>833</v>
      </c>
      <c r="D342" s="1" t="s">
        <v>19</v>
      </c>
      <c r="E342" s="1" t="s">
        <v>19</v>
      </c>
      <c r="F342" s="1" t="s">
        <v>20</v>
      </c>
      <c r="G342" s="1" t="n">
        <v>10</v>
      </c>
      <c r="H342" s="1" t="n">
        <v>1</v>
      </c>
      <c r="I342" s="1" t="s">
        <v>828</v>
      </c>
      <c r="J342" s="55" t="n">
        <v>0</v>
      </c>
      <c r="K342" s="55" t="n">
        <v>0</v>
      </c>
      <c r="L342" s="55" t="n">
        <v>1</v>
      </c>
      <c r="M342" s="55" t="n">
        <v>2</v>
      </c>
      <c r="N342" s="55" t="n">
        <v>2</v>
      </c>
      <c r="R342" s="20"/>
      <c r="S342" s="20"/>
      <c r="T342" s="20"/>
      <c r="U342" s="20"/>
    </row>
    <row r="343" customFormat="false" ht="13.8" hidden="false" customHeight="false" outlineLevel="0" collapsed="false">
      <c r="A343" s="1" t="s">
        <v>91</v>
      </c>
      <c r="B343" s="12" t="n">
        <v>42185</v>
      </c>
      <c r="C343" s="1" t="s">
        <v>833</v>
      </c>
      <c r="D343" s="1" t="s">
        <v>19</v>
      </c>
      <c r="E343" s="1" t="s">
        <v>19</v>
      </c>
      <c r="F343" s="1" t="s">
        <v>20</v>
      </c>
      <c r="G343" s="1" t="n">
        <v>10</v>
      </c>
      <c r="H343" s="1" t="n">
        <v>1</v>
      </c>
      <c r="I343" s="1" t="s">
        <v>829</v>
      </c>
      <c r="J343" s="55" t="n">
        <v>0</v>
      </c>
      <c r="K343" s="55" t="n">
        <v>0</v>
      </c>
      <c r="L343" s="55" t="n">
        <v>2</v>
      </c>
      <c r="M343" s="55" t="n">
        <v>2</v>
      </c>
      <c r="N343" s="55" t="n">
        <v>6</v>
      </c>
      <c r="R343" s="20"/>
      <c r="S343" s="20"/>
      <c r="T343" s="20"/>
      <c r="U343" s="20"/>
    </row>
    <row r="344" customFormat="false" ht="13.8" hidden="false" customHeight="false" outlineLevel="0" collapsed="false">
      <c r="A344" s="1" t="s">
        <v>91</v>
      </c>
      <c r="B344" s="12" t="n">
        <v>42185</v>
      </c>
      <c r="C344" s="1" t="s">
        <v>833</v>
      </c>
      <c r="D344" s="1" t="s">
        <v>19</v>
      </c>
      <c r="E344" s="1" t="s">
        <v>19</v>
      </c>
      <c r="F344" s="1" t="s">
        <v>20</v>
      </c>
      <c r="G344" s="1" t="n">
        <v>10</v>
      </c>
      <c r="H344" s="1" t="n">
        <v>1</v>
      </c>
      <c r="I344" s="1" t="s">
        <v>830</v>
      </c>
      <c r="J344" s="55" t="n">
        <v>0</v>
      </c>
      <c r="K344" s="55" t="n">
        <v>0</v>
      </c>
      <c r="L344" s="55" t="n">
        <v>0</v>
      </c>
      <c r="M344" s="55" t="n">
        <v>3</v>
      </c>
      <c r="N344" s="55" t="n">
        <v>9</v>
      </c>
      <c r="R344" s="20"/>
      <c r="S344" s="20"/>
      <c r="T344" s="20"/>
      <c r="U344" s="20"/>
    </row>
    <row r="345" customFormat="false" ht="13.8" hidden="false" customHeight="false" outlineLevel="0" collapsed="false">
      <c r="A345" s="1" t="s">
        <v>91</v>
      </c>
      <c r="B345" s="12" t="n">
        <v>42185</v>
      </c>
      <c r="C345" s="1" t="s">
        <v>833</v>
      </c>
      <c r="D345" s="1" t="s">
        <v>19</v>
      </c>
      <c r="E345" s="1" t="s">
        <v>19</v>
      </c>
      <c r="F345" s="1" t="s">
        <v>20</v>
      </c>
      <c r="G345" s="1" t="n">
        <v>10</v>
      </c>
      <c r="H345" s="1" t="n">
        <v>2</v>
      </c>
      <c r="I345" s="1" t="s">
        <v>827</v>
      </c>
      <c r="J345" s="55" t="n">
        <v>10</v>
      </c>
      <c r="K345" s="55" t="n">
        <v>0</v>
      </c>
      <c r="L345" s="55" t="n">
        <v>4</v>
      </c>
      <c r="M345" s="55" t="n">
        <v>2</v>
      </c>
      <c r="N345" s="55" t="n">
        <v>12</v>
      </c>
      <c r="R345" s="20"/>
      <c r="S345" s="20"/>
      <c r="T345" s="20"/>
      <c r="U345" s="20"/>
    </row>
    <row r="346" customFormat="false" ht="13.8" hidden="false" customHeight="false" outlineLevel="0" collapsed="false">
      <c r="A346" s="1" t="s">
        <v>91</v>
      </c>
      <c r="B346" s="12" t="n">
        <v>42185</v>
      </c>
      <c r="C346" s="1" t="s">
        <v>833</v>
      </c>
      <c r="D346" s="1" t="s">
        <v>19</v>
      </c>
      <c r="E346" s="1" t="s">
        <v>19</v>
      </c>
      <c r="F346" s="1" t="s">
        <v>20</v>
      </c>
      <c r="G346" s="1" t="n">
        <v>10</v>
      </c>
      <c r="H346" s="1" t="n">
        <v>2</v>
      </c>
      <c r="I346" s="1" t="s">
        <v>828</v>
      </c>
      <c r="J346" s="55" t="n">
        <v>0</v>
      </c>
      <c r="K346" s="55" t="n">
        <v>0</v>
      </c>
      <c r="L346" s="55" t="n">
        <v>1</v>
      </c>
      <c r="M346" s="55" t="n">
        <v>0</v>
      </c>
      <c r="N346" s="55" t="n">
        <v>3</v>
      </c>
      <c r="R346" s="20"/>
      <c r="S346" s="20"/>
      <c r="T346" s="20"/>
      <c r="U346" s="20"/>
    </row>
    <row r="347" customFormat="false" ht="13.8" hidden="false" customHeight="false" outlineLevel="0" collapsed="false">
      <c r="A347" s="1" t="s">
        <v>91</v>
      </c>
      <c r="B347" s="12" t="n">
        <v>42185</v>
      </c>
      <c r="C347" s="1" t="s">
        <v>833</v>
      </c>
      <c r="D347" s="1" t="s">
        <v>19</v>
      </c>
      <c r="E347" s="1" t="s">
        <v>19</v>
      </c>
      <c r="F347" s="1" t="s">
        <v>20</v>
      </c>
      <c r="G347" s="1" t="n">
        <v>10</v>
      </c>
      <c r="H347" s="1" t="n">
        <v>2</v>
      </c>
      <c r="I347" s="1" t="s">
        <v>829</v>
      </c>
      <c r="J347" s="55" t="n">
        <v>0</v>
      </c>
      <c r="K347" s="55" t="n">
        <v>0</v>
      </c>
      <c r="L347" s="55" t="n">
        <v>1</v>
      </c>
      <c r="M347" s="55" t="n">
        <v>1</v>
      </c>
      <c r="N347" s="55" t="n">
        <v>8</v>
      </c>
      <c r="R347" s="20"/>
      <c r="S347" s="20"/>
      <c r="T347" s="20"/>
      <c r="U347" s="20"/>
    </row>
    <row r="348" customFormat="false" ht="13.8" hidden="false" customHeight="false" outlineLevel="0" collapsed="false">
      <c r="A348" s="1" t="s">
        <v>91</v>
      </c>
      <c r="B348" s="12" t="n">
        <v>42185</v>
      </c>
      <c r="C348" s="1" t="s">
        <v>833</v>
      </c>
      <c r="D348" s="1" t="s">
        <v>19</v>
      </c>
      <c r="E348" s="1" t="s">
        <v>19</v>
      </c>
      <c r="F348" s="1" t="s">
        <v>20</v>
      </c>
      <c r="G348" s="1" t="n">
        <v>10</v>
      </c>
      <c r="H348" s="1" t="n">
        <v>2</v>
      </c>
      <c r="I348" s="1" t="s">
        <v>830</v>
      </c>
      <c r="J348" s="55" t="n">
        <v>0</v>
      </c>
      <c r="K348" s="55" t="n">
        <v>0</v>
      </c>
      <c r="L348" s="55" t="n">
        <v>0</v>
      </c>
      <c r="M348" s="55" t="n">
        <v>2</v>
      </c>
      <c r="N348" s="55" t="n">
        <v>11</v>
      </c>
      <c r="R348" s="20"/>
      <c r="S348" s="20"/>
      <c r="T348" s="20"/>
      <c r="U348" s="20"/>
    </row>
    <row r="349" customFormat="false" ht="13.8" hidden="false" customHeight="false" outlineLevel="0" collapsed="false">
      <c r="A349" s="1" t="s">
        <v>91</v>
      </c>
      <c r="B349" s="12" t="n">
        <v>42185</v>
      </c>
      <c r="C349" s="1" t="s">
        <v>833</v>
      </c>
      <c r="D349" s="1" t="s">
        <v>19</v>
      </c>
      <c r="E349" s="1" t="s">
        <v>19</v>
      </c>
      <c r="F349" s="1" t="s">
        <v>20</v>
      </c>
      <c r="G349" s="1" t="n">
        <v>10</v>
      </c>
      <c r="H349" s="1" t="n">
        <v>3</v>
      </c>
      <c r="I349" s="1" t="s">
        <v>827</v>
      </c>
      <c r="J349" s="55" t="n">
        <v>0</v>
      </c>
      <c r="K349" s="55" t="n">
        <v>0</v>
      </c>
      <c r="L349" s="55" t="n">
        <v>0</v>
      </c>
      <c r="M349" s="55" t="n">
        <v>2</v>
      </c>
      <c r="N349" s="55" t="n">
        <v>9</v>
      </c>
      <c r="R349" s="20"/>
      <c r="S349" s="20"/>
      <c r="T349" s="20"/>
      <c r="U349" s="20"/>
    </row>
    <row r="350" customFormat="false" ht="13.8" hidden="false" customHeight="false" outlineLevel="0" collapsed="false">
      <c r="A350" s="1" t="s">
        <v>91</v>
      </c>
      <c r="B350" s="12" t="n">
        <v>42185</v>
      </c>
      <c r="C350" s="1" t="s">
        <v>833</v>
      </c>
      <c r="D350" s="1" t="s">
        <v>19</v>
      </c>
      <c r="E350" s="1" t="s">
        <v>19</v>
      </c>
      <c r="F350" s="1" t="s">
        <v>20</v>
      </c>
      <c r="G350" s="1" t="n">
        <v>10</v>
      </c>
      <c r="H350" s="1" t="n">
        <v>3</v>
      </c>
      <c r="I350" s="1" t="s">
        <v>828</v>
      </c>
      <c r="J350" s="55" t="n">
        <v>0</v>
      </c>
      <c r="K350" s="55" t="n">
        <v>0</v>
      </c>
      <c r="L350" s="55" t="n">
        <v>1</v>
      </c>
      <c r="M350" s="55" t="n">
        <v>3</v>
      </c>
      <c r="N350" s="55" t="n">
        <v>11</v>
      </c>
      <c r="R350" s="20"/>
      <c r="S350" s="20"/>
      <c r="T350" s="20"/>
      <c r="U350" s="20"/>
    </row>
    <row r="351" customFormat="false" ht="13.8" hidden="false" customHeight="false" outlineLevel="0" collapsed="false">
      <c r="A351" s="1" t="s">
        <v>91</v>
      </c>
      <c r="B351" s="12" t="n">
        <v>42185</v>
      </c>
      <c r="C351" s="1" t="s">
        <v>833</v>
      </c>
      <c r="D351" s="1" t="s">
        <v>19</v>
      </c>
      <c r="E351" s="1" t="s">
        <v>19</v>
      </c>
      <c r="F351" s="1" t="s">
        <v>20</v>
      </c>
      <c r="G351" s="1" t="n">
        <v>10</v>
      </c>
      <c r="H351" s="1" t="n">
        <v>3</v>
      </c>
      <c r="I351" s="1" t="s">
        <v>829</v>
      </c>
      <c r="J351" s="55" t="n">
        <v>0</v>
      </c>
      <c r="K351" s="55" t="n">
        <v>0</v>
      </c>
      <c r="L351" s="55" t="n">
        <v>0</v>
      </c>
      <c r="M351" s="55" t="n">
        <v>0</v>
      </c>
      <c r="N351" s="55" t="n">
        <v>19</v>
      </c>
      <c r="R351" s="20"/>
      <c r="S351" s="20"/>
      <c r="T351" s="20"/>
      <c r="U351" s="20"/>
    </row>
    <row r="352" customFormat="false" ht="13.8" hidden="false" customHeight="false" outlineLevel="0" collapsed="false">
      <c r="A352" s="1" t="s">
        <v>91</v>
      </c>
      <c r="B352" s="12" t="n">
        <v>42185</v>
      </c>
      <c r="C352" s="1" t="s">
        <v>833</v>
      </c>
      <c r="D352" s="1" t="s">
        <v>19</v>
      </c>
      <c r="E352" s="1" t="s">
        <v>19</v>
      </c>
      <c r="F352" s="1" t="s">
        <v>20</v>
      </c>
      <c r="G352" s="1" t="n">
        <v>10</v>
      </c>
      <c r="H352" s="1" t="n">
        <v>3</v>
      </c>
      <c r="I352" s="1" t="s">
        <v>830</v>
      </c>
      <c r="J352" s="55" t="n">
        <v>0</v>
      </c>
      <c r="K352" s="55" t="n">
        <v>0</v>
      </c>
      <c r="L352" s="55" t="n">
        <v>0</v>
      </c>
      <c r="M352" s="55" t="n">
        <v>6</v>
      </c>
      <c r="N352" s="55" t="n">
        <v>3</v>
      </c>
      <c r="R352" s="20"/>
      <c r="S352" s="20"/>
      <c r="T352" s="20"/>
      <c r="U352" s="20"/>
    </row>
    <row r="353" customFormat="false" ht="13.8" hidden="false" customHeight="false" outlineLevel="0" collapsed="false">
      <c r="A353" s="1" t="s">
        <v>91</v>
      </c>
      <c r="B353" s="12" t="n">
        <v>42185</v>
      </c>
      <c r="C353" s="1" t="s">
        <v>833</v>
      </c>
      <c r="D353" s="1" t="s">
        <v>19</v>
      </c>
      <c r="E353" s="1" t="s">
        <v>19</v>
      </c>
      <c r="F353" s="1" t="s">
        <v>20</v>
      </c>
      <c r="G353" s="1" t="n">
        <v>10</v>
      </c>
      <c r="H353" s="1" t="n">
        <v>4</v>
      </c>
      <c r="I353" s="1" t="s">
        <v>827</v>
      </c>
      <c r="J353" s="55" t="n">
        <v>0</v>
      </c>
      <c r="K353" s="55" t="n">
        <v>0</v>
      </c>
      <c r="L353" s="55" t="n">
        <v>2</v>
      </c>
      <c r="M353" s="55" t="n">
        <v>2</v>
      </c>
      <c r="N353" s="55" t="n">
        <v>7</v>
      </c>
      <c r="R353" s="20"/>
      <c r="S353" s="20"/>
      <c r="T353" s="20"/>
      <c r="U353" s="20"/>
    </row>
    <row r="354" customFormat="false" ht="13.8" hidden="false" customHeight="false" outlineLevel="0" collapsed="false">
      <c r="A354" s="1" t="s">
        <v>91</v>
      </c>
      <c r="B354" s="12" t="n">
        <v>42185</v>
      </c>
      <c r="C354" s="1" t="s">
        <v>833</v>
      </c>
      <c r="D354" s="1" t="s">
        <v>19</v>
      </c>
      <c r="E354" s="1" t="s">
        <v>19</v>
      </c>
      <c r="F354" s="1" t="s">
        <v>20</v>
      </c>
      <c r="G354" s="1" t="n">
        <v>10</v>
      </c>
      <c r="H354" s="1" t="n">
        <v>4</v>
      </c>
      <c r="I354" s="1" t="s">
        <v>828</v>
      </c>
      <c r="J354" s="55" t="n">
        <v>0</v>
      </c>
      <c r="K354" s="55" t="n">
        <v>0</v>
      </c>
      <c r="L354" s="55" t="n">
        <v>0</v>
      </c>
      <c r="M354" s="55" t="n">
        <v>1</v>
      </c>
      <c r="N354" s="55" t="n">
        <v>8</v>
      </c>
      <c r="R354" s="20"/>
      <c r="S354" s="20"/>
      <c r="T354" s="20"/>
      <c r="U354" s="20"/>
    </row>
    <row r="355" customFormat="false" ht="13.8" hidden="false" customHeight="false" outlineLevel="0" collapsed="false">
      <c r="A355" s="1" t="s">
        <v>91</v>
      </c>
      <c r="B355" s="12" t="n">
        <v>42185</v>
      </c>
      <c r="C355" s="1" t="s">
        <v>833</v>
      </c>
      <c r="D355" s="1" t="s">
        <v>19</v>
      </c>
      <c r="E355" s="1" t="s">
        <v>19</v>
      </c>
      <c r="F355" s="1" t="s">
        <v>20</v>
      </c>
      <c r="G355" s="1" t="n">
        <v>10</v>
      </c>
      <c r="H355" s="1" t="n">
        <v>4</v>
      </c>
      <c r="I355" s="1" t="s">
        <v>829</v>
      </c>
      <c r="J355" s="55" t="n">
        <v>0</v>
      </c>
      <c r="K355" s="55" t="n">
        <v>0</v>
      </c>
      <c r="L355" s="55" t="n">
        <v>0</v>
      </c>
      <c r="M355" s="55" t="n">
        <v>1</v>
      </c>
      <c r="N355" s="55" t="n">
        <v>7</v>
      </c>
      <c r="R355" s="20"/>
      <c r="S355" s="20"/>
      <c r="T355" s="20"/>
      <c r="U355" s="20"/>
    </row>
    <row r="356" customFormat="false" ht="13.8" hidden="false" customHeight="false" outlineLevel="0" collapsed="false">
      <c r="A356" s="1" t="s">
        <v>91</v>
      </c>
      <c r="B356" s="12" t="n">
        <v>42185</v>
      </c>
      <c r="C356" s="1" t="s">
        <v>833</v>
      </c>
      <c r="D356" s="1" t="s">
        <v>19</v>
      </c>
      <c r="E356" s="1" t="s">
        <v>19</v>
      </c>
      <c r="F356" s="1" t="s">
        <v>20</v>
      </c>
      <c r="G356" s="1" t="n">
        <v>10</v>
      </c>
      <c r="H356" s="1" t="n">
        <v>4</v>
      </c>
      <c r="I356" s="1" t="s">
        <v>830</v>
      </c>
      <c r="J356" s="55" t="n">
        <v>0</v>
      </c>
      <c r="K356" s="55" t="n">
        <v>0</v>
      </c>
      <c r="L356" s="55" t="n">
        <v>0</v>
      </c>
      <c r="M356" s="55" t="n">
        <v>4</v>
      </c>
      <c r="N356" s="55" t="n">
        <v>10</v>
      </c>
      <c r="R356" s="20"/>
      <c r="S356" s="20"/>
      <c r="T356" s="20"/>
      <c r="U356" s="20"/>
    </row>
    <row r="357" customFormat="false" ht="13.8" hidden="false" customHeight="false" outlineLevel="0" collapsed="false">
      <c r="A357" s="1" t="s">
        <v>91</v>
      </c>
      <c r="B357" s="12" t="n">
        <v>42185</v>
      </c>
      <c r="C357" s="1" t="s">
        <v>833</v>
      </c>
      <c r="D357" s="1" t="s">
        <v>19</v>
      </c>
      <c r="E357" s="1" t="s">
        <v>19</v>
      </c>
      <c r="F357" s="1" t="s">
        <v>20</v>
      </c>
      <c r="G357" s="1" t="n">
        <v>10</v>
      </c>
      <c r="H357" s="1" t="n">
        <v>5</v>
      </c>
      <c r="I357" s="1" t="s">
        <v>827</v>
      </c>
      <c r="J357" s="55" t="n">
        <v>0</v>
      </c>
      <c r="K357" s="55" t="n">
        <v>0</v>
      </c>
      <c r="L357" s="55" t="n">
        <v>0</v>
      </c>
      <c r="M357" s="55" t="n">
        <v>2</v>
      </c>
      <c r="N357" s="55" t="n">
        <v>5</v>
      </c>
      <c r="R357" s="20"/>
      <c r="S357" s="20"/>
      <c r="T357" s="20"/>
      <c r="U357" s="20"/>
    </row>
    <row r="358" customFormat="false" ht="13.8" hidden="false" customHeight="false" outlineLevel="0" collapsed="false">
      <c r="A358" s="1" t="s">
        <v>91</v>
      </c>
      <c r="B358" s="12" t="n">
        <v>42185</v>
      </c>
      <c r="C358" s="1" t="s">
        <v>833</v>
      </c>
      <c r="D358" s="1" t="s">
        <v>19</v>
      </c>
      <c r="E358" s="1" t="s">
        <v>19</v>
      </c>
      <c r="F358" s="1" t="s">
        <v>20</v>
      </c>
      <c r="G358" s="1" t="n">
        <v>10</v>
      </c>
      <c r="H358" s="1" t="n">
        <v>5</v>
      </c>
      <c r="I358" s="1" t="s">
        <v>828</v>
      </c>
      <c r="J358" s="55" t="n">
        <v>0</v>
      </c>
      <c r="K358" s="55" t="n">
        <v>0</v>
      </c>
      <c r="L358" s="55" t="n">
        <v>2</v>
      </c>
      <c r="M358" s="55" t="n">
        <v>4</v>
      </c>
      <c r="N358" s="55" t="n">
        <v>0</v>
      </c>
      <c r="R358" s="20"/>
      <c r="S358" s="20"/>
      <c r="T358" s="20"/>
      <c r="U358" s="20"/>
    </row>
    <row r="359" customFormat="false" ht="13.8" hidden="false" customHeight="false" outlineLevel="0" collapsed="false">
      <c r="A359" s="1" t="s">
        <v>91</v>
      </c>
      <c r="B359" s="12" t="n">
        <v>42185</v>
      </c>
      <c r="C359" s="1" t="s">
        <v>833</v>
      </c>
      <c r="D359" s="1" t="s">
        <v>19</v>
      </c>
      <c r="E359" s="1" t="s">
        <v>19</v>
      </c>
      <c r="F359" s="1" t="s">
        <v>20</v>
      </c>
      <c r="G359" s="1" t="n">
        <v>10</v>
      </c>
      <c r="H359" s="1" t="n">
        <v>5</v>
      </c>
      <c r="I359" s="1" t="s">
        <v>829</v>
      </c>
      <c r="J359" s="55" t="n">
        <v>0</v>
      </c>
      <c r="K359" s="55" t="n">
        <v>0</v>
      </c>
      <c r="L359" s="55" t="n">
        <v>2</v>
      </c>
      <c r="M359" s="55" t="n">
        <v>4</v>
      </c>
      <c r="N359" s="55" t="n">
        <v>4</v>
      </c>
      <c r="R359" s="20"/>
      <c r="S359" s="20"/>
      <c r="T359" s="20"/>
      <c r="U359" s="20"/>
    </row>
    <row r="360" customFormat="false" ht="13.8" hidden="false" customHeight="false" outlineLevel="0" collapsed="false">
      <c r="A360" s="1" t="s">
        <v>91</v>
      </c>
      <c r="B360" s="12" t="n">
        <v>42185</v>
      </c>
      <c r="C360" s="1" t="s">
        <v>833</v>
      </c>
      <c r="D360" s="1" t="s">
        <v>19</v>
      </c>
      <c r="E360" s="1" t="s">
        <v>19</v>
      </c>
      <c r="F360" s="1" t="s">
        <v>20</v>
      </c>
      <c r="G360" s="1" t="n">
        <v>10</v>
      </c>
      <c r="H360" s="1" t="n">
        <v>5</v>
      </c>
      <c r="I360" s="1" t="s">
        <v>830</v>
      </c>
      <c r="J360" s="55" t="n">
        <v>0</v>
      </c>
      <c r="K360" s="55" t="n">
        <v>0</v>
      </c>
      <c r="L360" s="55" t="n">
        <v>0</v>
      </c>
      <c r="M360" s="55" t="n">
        <v>0</v>
      </c>
      <c r="N360" s="55" t="n">
        <v>0</v>
      </c>
      <c r="R360" s="20"/>
      <c r="S360" s="20"/>
      <c r="T360" s="20"/>
      <c r="U360" s="20"/>
    </row>
    <row r="361" customFormat="false" ht="13.8" hidden="false" customHeight="false" outlineLevel="0" collapsed="false">
      <c r="A361" s="59" t="s">
        <v>138</v>
      </c>
      <c r="B361" s="60" t="n">
        <v>41396</v>
      </c>
      <c r="C361" s="1" t="s">
        <v>544</v>
      </c>
      <c r="D361" s="1" t="s">
        <v>140</v>
      </c>
      <c r="E361" s="1" t="s">
        <v>141</v>
      </c>
      <c r="F361" s="1" t="s">
        <v>20</v>
      </c>
      <c r="G361" s="59" t="n">
        <v>1</v>
      </c>
      <c r="H361" s="59" t="n">
        <v>1</v>
      </c>
      <c r="I361" s="1" t="s">
        <v>827</v>
      </c>
      <c r="J361" s="61" t="n">
        <v>0</v>
      </c>
      <c r="K361" s="62" t="n">
        <v>0</v>
      </c>
      <c r="L361" s="62" t="n">
        <v>1</v>
      </c>
      <c r="M361" s="62" t="n">
        <v>3</v>
      </c>
      <c r="N361" s="62" t="n">
        <v>7</v>
      </c>
      <c r="R361" s="20"/>
      <c r="S361" s="20"/>
      <c r="T361" s="20"/>
      <c r="U361" s="20"/>
    </row>
    <row r="362" customFormat="false" ht="13.8" hidden="false" customHeight="false" outlineLevel="0" collapsed="false">
      <c r="A362" s="59" t="s">
        <v>138</v>
      </c>
      <c r="B362" s="60" t="n">
        <v>41396</v>
      </c>
      <c r="C362" s="1" t="s">
        <v>544</v>
      </c>
      <c r="D362" s="1" t="s">
        <v>140</v>
      </c>
      <c r="E362" s="1" t="s">
        <v>141</v>
      </c>
      <c r="F362" s="1" t="s">
        <v>20</v>
      </c>
      <c r="G362" s="59" t="n">
        <v>1</v>
      </c>
      <c r="H362" s="59" t="n">
        <v>1</v>
      </c>
      <c r="I362" s="1" t="s">
        <v>828</v>
      </c>
      <c r="J362" s="61" t="n">
        <v>0</v>
      </c>
      <c r="K362" s="62" t="n">
        <v>0</v>
      </c>
      <c r="L362" s="62" t="n">
        <v>4</v>
      </c>
      <c r="M362" s="62" t="n">
        <v>3</v>
      </c>
      <c r="N362" s="62" t="n">
        <v>6</v>
      </c>
      <c r="R362" s="20"/>
      <c r="S362" s="20"/>
      <c r="T362" s="20"/>
      <c r="U362" s="20"/>
    </row>
    <row r="363" customFormat="false" ht="13.8" hidden="false" customHeight="false" outlineLevel="0" collapsed="false">
      <c r="A363" s="59" t="s">
        <v>138</v>
      </c>
      <c r="B363" s="60" t="n">
        <v>41396</v>
      </c>
      <c r="C363" s="1" t="s">
        <v>544</v>
      </c>
      <c r="D363" s="1" t="s">
        <v>140</v>
      </c>
      <c r="E363" s="1" t="s">
        <v>141</v>
      </c>
      <c r="F363" s="1" t="s">
        <v>20</v>
      </c>
      <c r="G363" s="59" t="n">
        <v>1</v>
      </c>
      <c r="H363" s="59" t="n">
        <v>1</v>
      </c>
      <c r="I363" s="1" t="s">
        <v>829</v>
      </c>
      <c r="J363" s="61" t="n">
        <v>0</v>
      </c>
      <c r="K363" s="62" t="n">
        <v>0</v>
      </c>
      <c r="L363" s="62" t="n">
        <v>2</v>
      </c>
      <c r="M363" s="62" t="n">
        <v>4</v>
      </c>
      <c r="N363" s="62" t="n">
        <v>6</v>
      </c>
      <c r="R363" s="20"/>
      <c r="S363" s="20"/>
      <c r="T363" s="20"/>
      <c r="U363" s="20"/>
    </row>
    <row r="364" customFormat="false" ht="13.8" hidden="false" customHeight="false" outlineLevel="0" collapsed="false">
      <c r="A364" s="59" t="s">
        <v>138</v>
      </c>
      <c r="B364" s="60" t="n">
        <v>41396</v>
      </c>
      <c r="C364" s="1" t="s">
        <v>544</v>
      </c>
      <c r="D364" s="1" t="s">
        <v>140</v>
      </c>
      <c r="E364" s="1" t="s">
        <v>141</v>
      </c>
      <c r="F364" s="1" t="s">
        <v>20</v>
      </c>
      <c r="G364" s="59" t="n">
        <v>1</v>
      </c>
      <c r="H364" s="59" t="n">
        <v>1</v>
      </c>
      <c r="I364" s="1" t="s">
        <v>830</v>
      </c>
      <c r="J364" s="61" t="n">
        <v>0</v>
      </c>
      <c r="K364" s="62" t="n">
        <v>0</v>
      </c>
      <c r="L364" s="62" t="n">
        <v>1</v>
      </c>
      <c r="M364" s="62" t="n">
        <v>6</v>
      </c>
      <c r="N364" s="62" t="n">
        <v>6</v>
      </c>
      <c r="R364" s="20"/>
      <c r="S364" s="20"/>
      <c r="T364" s="20"/>
      <c r="U364" s="20"/>
    </row>
    <row r="365" customFormat="false" ht="13.8" hidden="false" customHeight="false" outlineLevel="0" collapsed="false">
      <c r="A365" s="59" t="s">
        <v>138</v>
      </c>
      <c r="B365" s="60" t="n">
        <v>41396</v>
      </c>
      <c r="C365" s="1" t="s">
        <v>544</v>
      </c>
      <c r="D365" s="1" t="s">
        <v>140</v>
      </c>
      <c r="E365" s="1" t="s">
        <v>141</v>
      </c>
      <c r="F365" s="1" t="s">
        <v>20</v>
      </c>
      <c r="G365" s="59" t="n">
        <v>1</v>
      </c>
      <c r="H365" s="59" t="n">
        <v>2</v>
      </c>
      <c r="I365" s="1" t="s">
        <v>827</v>
      </c>
      <c r="J365" s="61" t="n">
        <v>0</v>
      </c>
      <c r="K365" s="62" t="n">
        <v>0</v>
      </c>
      <c r="L365" s="62" t="n">
        <v>1</v>
      </c>
      <c r="M365" s="62" t="n">
        <v>12</v>
      </c>
      <c r="N365" s="62" t="n">
        <v>11</v>
      </c>
      <c r="R365" s="20"/>
      <c r="S365" s="20"/>
      <c r="T365" s="20"/>
      <c r="U365" s="20"/>
    </row>
    <row r="366" customFormat="false" ht="13.8" hidden="false" customHeight="false" outlineLevel="0" collapsed="false">
      <c r="A366" s="59" t="s">
        <v>138</v>
      </c>
      <c r="B366" s="60" t="n">
        <v>41396</v>
      </c>
      <c r="C366" s="1" t="s">
        <v>544</v>
      </c>
      <c r="D366" s="1" t="s">
        <v>140</v>
      </c>
      <c r="E366" s="1" t="s">
        <v>141</v>
      </c>
      <c r="F366" s="1" t="s">
        <v>20</v>
      </c>
      <c r="G366" s="59" t="n">
        <v>1</v>
      </c>
      <c r="H366" s="59" t="n">
        <v>2</v>
      </c>
      <c r="I366" s="1" t="s">
        <v>828</v>
      </c>
      <c r="J366" s="61" t="n">
        <v>0</v>
      </c>
      <c r="K366" s="62" t="n">
        <v>0</v>
      </c>
      <c r="L366" s="62" t="n">
        <v>0</v>
      </c>
      <c r="M366" s="62" t="n">
        <v>4</v>
      </c>
      <c r="N366" s="62" t="n">
        <v>7</v>
      </c>
      <c r="R366" s="20"/>
      <c r="S366" s="20"/>
      <c r="T366" s="20"/>
      <c r="U366" s="20"/>
    </row>
    <row r="367" customFormat="false" ht="13.8" hidden="false" customHeight="false" outlineLevel="0" collapsed="false">
      <c r="A367" s="59" t="s">
        <v>138</v>
      </c>
      <c r="B367" s="60" t="n">
        <v>41396</v>
      </c>
      <c r="C367" s="1" t="s">
        <v>544</v>
      </c>
      <c r="D367" s="1" t="s">
        <v>140</v>
      </c>
      <c r="E367" s="1" t="s">
        <v>141</v>
      </c>
      <c r="F367" s="1" t="s">
        <v>20</v>
      </c>
      <c r="G367" s="59" t="n">
        <v>1</v>
      </c>
      <c r="H367" s="59" t="n">
        <v>2</v>
      </c>
      <c r="I367" s="1" t="s">
        <v>829</v>
      </c>
      <c r="J367" s="61" t="n">
        <v>0</v>
      </c>
      <c r="K367" s="62" t="n">
        <v>0</v>
      </c>
      <c r="L367" s="62" t="n">
        <v>0</v>
      </c>
      <c r="M367" s="62" t="n">
        <v>12</v>
      </c>
      <c r="N367" s="62" t="n">
        <v>3</v>
      </c>
      <c r="R367" s="20"/>
      <c r="S367" s="20"/>
      <c r="T367" s="20"/>
      <c r="U367" s="20"/>
    </row>
    <row r="368" customFormat="false" ht="13.8" hidden="false" customHeight="false" outlineLevel="0" collapsed="false">
      <c r="A368" s="59" t="s">
        <v>138</v>
      </c>
      <c r="B368" s="60" t="n">
        <v>41396</v>
      </c>
      <c r="C368" s="1" t="s">
        <v>544</v>
      </c>
      <c r="D368" s="1" t="s">
        <v>140</v>
      </c>
      <c r="E368" s="1" t="s">
        <v>141</v>
      </c>
      <c r="F368" s="1" t="s">
        <v>20</v>
      </c>
      <c r="G368" s="59" t="n">
        <v>1</v>
      </c>
      <c r="H368" s="59" t="n">
        <v>2</v>
      </c>
      <c r="I368" s="1" t="s">
        <v>830</v>
      </c>
      <c r="J368" s="61" t="n">
        <v>0</v>
      </c>
      <c r="K368" s="62" t="n">
        <v>0</v>
      </c>
      <c r="L368" s="62" t="n">
        <v>0</v>
      </c>
      <c r="M368" s="62" t="n">
        <v>17</v>
      </c>
      <c r="N368" s="62" t="n">
        <v>9</v>
      </c>
      <c r="R368" s="20"/>
      <c r="S368" s="20"/>
      <c r="T368" s="20"/>
      <c r="U368" s="20"/>
    </row>
    <row r="369" customFormat="false" ht="13.8" hidden="false" customHeight="false" outlineLevel="0" collapsed="false">
      <c r="A369" s="59" t="s">
        <v>138</v>
      </c>
      <c r="B369" s="60" t="n">
        <v>41396</v>
      </c>
      <c r="C369" s="1" t="s">
        <v>544</v>
      </c>
      <c r="D369" s="1" t="s">
        <v>140</v>
      </c>
      <c r="E369" s="1" t="s">
        <v>141</v>
      </c>
      <c r="F369" s="1" t="s">
        <v>20</v>
      </c>
      <c r="G369" s="59" t="n">
        <v>1</v>
      </c>
      <c r="H369" s="59" t="n">
        <v>3</v>
      </c>
      <c r="I369" s="1" t="s">
        <v>827</v>
      </c>
      <c r="J369" s="61" t="n">
        <v>18</v>
      </c>
      <c r="K369" s="62" t="n">
        <v>0</v>
      </c>
      <c r="L369" s="62" t="n">
        <v>0</v>
      </c>
      <c r="M369" s="62" t="n">
        <v>2</v>
      </c>
      <c r="N369" s="62" t="n">
        <v>0</v>
      </c>
      <c r="R369" s="20"/>
      <c r="S369" s="20"/>
      <c r="T369" s="20"/>
      <c r="U369" s="20"/>
    </row>
    <row r="370" customFormat="false" ht="13.8" hidden="false" customHeight="false" outlineLevel="0" collapsed="false">
      <c r="A370" s="59" t="s">
        <v>138</v>
      </c>
      <c r="B370" s="60" t="n">
        <v>41396</v>
      </c>
      <c r="C370" s="1" t="s">
        <v>544</v>
      </c>
      <c r="D370" s="1" t="s">
        <v>140</v>
      </c>
      <c r="E370" s="1" t="s">
        <v>141</v>
      </c>
      <c r="F370" s="1" t="s">
        <v>20</v>
      </c>
      <c r="G370" s="59" t="n">
        <v>1</v>
      </c>
      <c r="H370" s="59" t="n">
        <v>3</v>
      </c>
      <c r="I370" s="1" t="s">
        <v>827</v>
      </c>
      <c r="J370" s="61" t="n">
        <v>19</v>
      </c>
      <c r="K370" s="62" t="n">
        <v>0</v>
      </c>
      <c r="L370" s="62" t="n">
        <v>0</v>
      </c>
      <c r="M370" s="62" t="n">
        <v>0</v>
      </c>
      <c r="N370" s="62" t="n">
        <v>0</v>
      </c>
      <c r="R370" s="20"/>
      <c r="S370" s="20"/>
      <c r="T370" s="20"/>
      <c r="U370" s="20"/>
    </row>
    <row r="371" customFormat="false" ht="13.8" hidden="false" customHeight="false" outlineLevel="0" collapsed="false">
      <c r="A371" s="59" t="s">
        <v>138</v>
      </c>
      <c r="B371" s="60" t="n">
        <v>41396</v>
      </c>
      <c r="C371" s="1" t="s">
        <v>544</v>
      </c>
      <c r="D371" s="1" t="s">
        <v>140</v>
      </c>
      <c r="E371" s="1" t="s">
        <v>141</v>
      </c>
      <c r="F371" s="1" t="s">
        <v>20</v>
      </c>
      <c r="G371" s="59" t="n">
        <v>1</v>
      </c>
      <c r="H371" s="59" t="n">
        <v>3</v>
      </c>
      <c r="I371" s="1" t="s">
        <v>828</v>
      </c>
      <c r="J371" s="61" t="n">
        <v>57</v>
      </c>
      <c r="K371" s="55" t="n">
        <v>9</v>
      </c>
      <c r="L371" s="62" t="n">
        <v>2</v>
      </c>
      <c r="M371" s="62" t="n">
        <v>2</v>
      </c>
      <c r="N371" s="62" t="n">
        <v>5</v>
      </c>
      <c r="R371" s="20"/>
      <c r="S371" s="20"/>
      <c r="T371" s="20"/>
      <c r="U371" s="20"/>
    </row>
    <row r="372" customFormat="false" ht="13.8" hidden="false" customHeight="false" outlineLevel="0" collapsed="false">
      <c r="A372" s="59" t="s">
        <v>138</v>
      </c>
      <c r="B372" s="60" t="n">
        <v>41396</v>
      </c>
      <c r="C372" s="1" t="s">
        <v>544</v>
      </c>
      <c r="D372" s="1" t="s">
        <v>140</v>
      </c>
      <c r="E372" s="1" t="s">
        <v>141</v>
      </c>
      <c r="F372" s="1" t="s">
        <v>20</v>
      </c>
      <c r="G372" s="59" t="n">
        <v>1</v>
      </c>
      <c r="H372" s="59" t="n">
        <v>3</v>
      </c>
      <c r="I372" s="1" t="s">
        <v>829</v>
      </c>
      <c r="J372" s="61" t="n">
        <v>42.4</v>
      </c>
      <c r="K372" s="62" t="n">
        <v>0</v>
      </c>
      <c r="L372" s="62" t="n">
        <v>1</v>
      </c>
      <c r="M372" s="62" t="n">
        <v>1</v>
      </c>
      <c r="N372" s="62" t="n">
        <v>0</v>
      </c>
      <c r="R372" s="20"/>
      <c r="S372" s="20"/>
      <c r="T372" s="20"/>
      <c r="U372" s="20"/>
    </row>
    <row r="373" customFormat="false" ht="13.8" hidden="false" customHeight="false" outlineLevel="0" collapsed="false">
      <c r="A373" s="59" t="s">
        <v>138</v>
      </c>
      <c r="B373" s="60" t="n">
        <v>41396</v>
      </c>
      <c r="C373" s="1" t="s">
        <v>544</v>
      </c>
      <c r="D373" s="1" t="s">
        <v>140</v>
      </c>
      <c r="E373" s="1" t="s">
        <v>141</v>
      </c>
      <c r="F373" s="1" t="s">
        <v>20</v>
      </c>
      <c r="G373" s="59" t="n">
        <v>1</v>
      </c>
      <c r="H373" s="59" t="n">
        <v>3</v>
      </c>
      <c r="I373" s="1" t="s">
        <v>829</v>
      </c>
      <c r="J373" s="61" t="n">
        <v>14.8</v>
      </c>
      <c r="K373" s="62" t="n">
        <v>0</v>
      </c>
      <c r="L373" s="62" t="n">
        <v>0</v>
      </c>
      <c r="M373" s="62" t="n">
        <v>0</v>
      </c>
      <c r="N373" s="62" t="n">
        <v>0</v>
      </c>
      <c r="R373" s="20"/>
      <c r="S373" s="20"/>
      <c r="T373" s="20"/>
      <c r="U373" s="20"/>
    </row>
    <row r="374" customFormat="false" ht="13.8" hidden="false" customHeight="false" outlineLevel="0" collapsed="false">
      <c r="A374" s="59" t="s">
        <v>138</v>
      </c>
      <c r="B374" s="60" t="n">
        <v>41396</v>
      </c>
      <c r="C374" s="1" t="s">
        <v>544</v>
      </c>
      <c r="D374" s="1" t="s">
        <v>140</v>
      </c>
      <c r="E374" s="1" t="s">
        <v>141</v>
      </c>
      <c r="F374" s="1" t="s">
        <v>20</v>
      </c>
      <c r="G374" s="59" t="n">
        <v>1</v>
      </c>
      <c r="H374" s="59" t="n">
        <v>3</v>
      </c>
      <c r="I374" s="1" t="s">
        <v>830</v>
      </c>
      <c r="J374" s="61" t="n">
        <v>11.3</v>
      </c>
      <c r="K374" s="62" t="n">
        <v>0</v>
      </c>
      <c r="L374" s="62" t="n">
        <v>3</v>
      </c>
      <c r="M374" s="62" t="n">
        <v>5</v>
      </c>
      <c r="N374" s="62" t="n">
        <v>8</v>
      </c>
      <c r="R374" s="20"/>
      <c r="S374" s="20"/>
      <c r="T374" s="20"/>
      <c r="U374" s="20"/>
    </row>
    <row r="375" customFormat="false" ht="13.8" hidden="false" customHeight="false" outlineLevel="0" collapsed="false">
      <c r="A375" s="59" t="s">
        <v>138</v>
      </c>
      <c r="B375" s="60" t="n">
        <v>41396</v>
      </c>
      <c r="C375" s="1" t="s">
        <v>544</v>
      </c>
      <c r="D375" s="1" t="s">
        <v>140</v>
      </c>
      <c r="E375" s="1" t="s">
        <v>141</v>
      </c>
      <c r="F375" s="1" t="s">
        <v>20</v>
      </c>
      <c r="G375" s="59" t="n">
        <v>1</v>
      </c>
      <c r="H375" s="59" t="n">
        <v>4</v>
      </c>
      <c r="I375" s="1" t="s">
        <v>827</v>
      </c>
      <c r="J375" s="61" t="n">
        <v>0</v>
      </c>
      <c r="K375" s="62" t="n">
        <v>0</v>
      </c>
      <c r="L375" s="62" t="n">
        <v>1</v>
      </c>
      <c r="M375" s="62" t="n">
        <v>2</v>
      </c>
      <c r="N375" s="62" t="n">
        <v>15</v>
      </c>
      <c r="R375" s="20"/>
      <c r="S375" s="20"/>
      <c r="T375" s="20"/>
      <c r="U375" s="20"/>
    </row>
    <row r="376" customFormat="false" ht="13.8" hidden="false" customHeight="false" outlineLevel="0" collapsed="false">
      <c r="A376" s="59" t="s">
        <v>138</v>
      </c>
      <c r="B376" s="60" t="n">
        <v>41396</v>
      </c>
      <c r="C376" s="1" t="s">
        <v>544</v>
      </c>
      <c r="D376" s="1" t="s">
        <v>140</v>
      </c>
      <c r="E376" s="1" t="s">
        <v>141</v>
      </c>
      <c r="F376" s="1" t="s">
        <v>20</v>
      </c>
      <c r="G376" s="59" t="n">
        <v>1</v>
      </c>
      <c r="H376" s="59" t="n">
        <v>4</v>
      </c>
      <c r="I376" s="1" t="s">
        <v>828</v>
      </c>
      <c r="J376" s="61" t="n">
        <v>0</v>
      </c>
      <c r="K376" s="62" t="n">
        <v>0</v>
      </c>
      <c r="L376" s="62" t="n">
        <v>1</v>
      </c>
      <c r="M376" s="62" t="n">
        <v>2</v>
      </c>
      <c r="N376" s="62" t="n">
        <v>13</v>
      </c>
      <c r="R376" s="20"/>
      <c r="S376" s="20"/>
      <c r="T376" s="20"/>
      <c r="U376" s="20"/>
    </row>
    <row r="377" customFormat="false" ht="13.8" hidden="false" customHeight="false" outlineLevel="0" collapsed="false">
      <c r="A377" s="59" t="s">
        <v>138</v>
      </c>
      <c r="B377" s="60" t="n">
        <v>41396</v>
      </c>
      <c r="C377" s="1" t="s">
        <v>544</v>
      </c>
      <c r="D377" s="1" t="s">
        <v>140</v>
      </c>
      <c r="E377" s="1" t="s">
        <v>141</v>
      </c>
      <c r="F377" s="1" t="s">
        <v>20</v>
      </c>
      <c r="G377" s="59" t="n">
        <v>1</v>
      </c>
      <c r="H377" s="59" t="n">
        <v>4</v>
      </c>
      <c r="I377" s="1" t="s">
        <v>829</v>
      </c>
      <c r="J377" s="61" t="n">
        <v>0</v>
      </c>
      <c r="K377" s="62" t="n">
        <v>0</v>
      </c>
      <c r="L377" s="62" t="n">
        <v>0</v>
      </c>
      <c r="M377" s="62" t="n">
        <v>2</v>
      </c>
      <c r="N377" s="62" t="n">
        <v>3</v>
      </c>
      <c r="R377" s="20"/>
      <c r="S377" s="20"/>
      <c r="T377" s="20"/>
      <c r="U377" s="20"/>
    </row>
    <row r="378" customFormat="false" ht="13.8" hidden="false" customHeight="false" outlineLevel="0" collapsed="false">
      <c r="A378" s="59" t="s">
        <v>138</v>
      </c>
      <c r="B378" s="60" t="n">
        <v>41396</v>
      </c>
      <c r="C378" s="1" t="s">
        <v>544</v>
      </c>
      <c r="D378" s="1" t="s">
        <v>140</v>
      </c>
      <c r="E378" s="1" t="s">
        <v>141</v>
      </c>
      <c r="F378" s="1" t="s">
        <v>20</v>
      </c>
      <c r="G378" s="59" t="n">
        <v>1</v>
      </c>
      <c r="H378" s="59" t="n">
        <v>4</v>
      </c>
      <c r="I378" s="1" t="s">
        <v>830</v>
      </c>
      <c r="J378" s="61" t="n">
        <v>0</v>
      </c>
      <c r="K378" s="62" t="n">
        <v>0</v>
      </c>
      <c r="L378" s="62" t="n">
        <v>0</v>
      </c>
      <c r="M378" s="62" t="n">
        <v>2</v>
      </c>
      <c r="N378" s="62" t="n">
        <v>1</v>
      </c>
      <c r="R378" s="20"/>
      <c r="S378" s="20"/>
      <c r="T378" s="20"/>
      <c r="U378" s="20"/>
    </row>
    <row r="379" customFormat="false" ht="13.8" hidden="false" customHeight="false" outlineLevel="0" collapsed="false">
      <c r="A379" s="59" t="s">
        <v>138</v>
      </c>
      <c r="B379" s="60" t="n">
        <v>41396</v>
      </c>
      <c r="C379" s="1" t="s">
        <v>544</v>
      </c>
      <c r="D379" s="1" t="s">
        <v>140</v>
      </c>
      <c r="E379" s="1" t="s">
        <v>141</v>
      </c>
      <c r="F379" s="1" t="s">
        <v>20</v>
      </c>
      <c r="G379" s="59" t="n">
        <v>2</v>
      </c>
      <c r="H379" s="59" t="n">
        <v>1</v>
      </c>
      <c r="I379" s="1" t="s">
        <v>827</v>
      </c>
      <c r="J379" s="62" t="n">
        <v>0</v>
      </c>
      <c r="K379" s="62" t="n">
        <v>1</v>
      </c>
      <c r="L379" s="62" t="n">
        <v>0</v>
      </c>
      <c r="M379" s="62" t="n">
        <v>14</v>
      </c>
      <c r="N379" s="62" t="n">
        <v>5</v>
      </c>
      <c r="R379" s="20"/>
      <c r="S379" s="20"/>
      <c r="T379" s="20"/>
      <c r="U379" s="20"/>
    </row>
    <row r="380" customFormat="false" ht="13.8" hidden="false" customHeight="false" outlineLevel="0" collapsed="false">
      <c r="A380" s="59" t="s">
        <v>138</v>
      </c>
      <c r="B380" s="60" t="n">
        <v>41396</v>
      </c>
      <c r="C380" s="1" t="s">
        <v>544</v>
      </c>
      <c r="D380" s="1" t="s">
        <v>140</v>
      </c>
      <c r="E380" s="1" t="s">
        <v>141</v>
      </c>
      <c r="F380" s="1" t="s">
        <v>20</v>
      </c>
      <c r="G380" s="59" t="n">
        <v>2</v>
      </c>
      <c r="H380" s="59" t="n">
        <v>1</v>
      </c>
      <c r="I380" s="1" t="s">
        <v>828</v>
      </c>
      <c r="J380" s="62" t="n">
        <v>0</v>
      </c>
      <c r="K380" s="62" t="n">
        <v>0</v>
      </c>
      <c r="L380" s="62" t="n">
        <v>0</v>
      </c>
      <c r="M380" s="62" t="n">
        <v>13</v>
      </c>
      <c r="N380" s="62" t="n">
        <v>7</v>
      </c>
      <c r="R380" s="20"/>
      <c r="S380" s="20"/>
      <c r="T380" s="20"/>
      <c r="U380" s="20"/>
    </row>
    <row r="381" customFormat="false" ht="13.8" hidden="false" customHeight="false" outlineLevel="0" collapsed="false">
      <c r="A381" s="59" t="s">
        <v>138</v>
      </c>
      <c r="B381" s="60" t="n">
        <v>41396</v>
      </c>
      <c r="C381" s="1" t="s">
        <v>544</v>
      </c>
      <c r="D381" s="1" t="s">
        <v>140</v>
      </c>
      <c r="E381" s="1" t="s">
        <v>141</v>
      </c>
      <c r="F381" s="1" t="s">
        <v>20</v>
      </c>
      <c r="G381" s="59" t="n">
        <v>2</v>
      </c>
      <c r="H381" s="59" t="n">
        <v>1</v>
      </c>
      <c r="I381" s="1" t="s">
        <v>829</v>
      </c>
      <c r="J381" s="62" t="n">
        <v>0</v>
      </c>
      <c r="K381" s="62" t="n">
        <v>0</v>
      </c>
      <c r="L381" s="62" t="n">
        <v>0</v>
      </c>
      <c r="M381" s="62" t="n">
        <v>18</v>
      </c>
      <c r="N381" s="62" t="n">
        <v>9</v>
      </c>
      <c r="R381" s="20"/>
      <c r="S381" s="20"/>
      <c r="T381" s="20"/>
      <c r="U381" s="20"/>
    </row>
    <row r="382" customFormat="false" ht="13.8" hidden="false" customHeight="false" outlineLevel="0" collapsed="false">
      <c r="A382" s="59" t="s">
        <v>138</v>
      </c>
      <c r="B382" s="60" t="n">
        <v>41396</v>
      </c>
      <c r="C382" s="1" t="s">
        <v>544</v>
      </c>
      <c r="D382" s="1" t="s">
        <v>140</v>
      </c>
      <c r="E382" s="1" t="s">
        <v>141</v>
      </c>
      <c r="F382" s="1" t="s">
        <v>20</v>
      </c>
      <c r="G382" s="59" t="n">
        <v>2</v>
      </c>
      <c r="H382" s="59" t="n">
        <v>1</v>
      </c>
      <c r="I382" s="1" t="s">
        <v>830</v>
      </c>
      <c r="J382" s="62" t="n">
        <v>0</v>
      </c>
      <c r="K382" s="62" t="n">
        <v>0</v>
      </c>
      <c r="L382" s="62" t="n">
        <v>1</v>
      </c>
      <c r="M382" s="62" t="n">
        <v>15</v>
      </c>
      <c r="N382" s="62" t="n">
        <v>12</v>
      </c>
      <c r="R382" s="20"/>
      <c r="S382" s="20"/>
      <c r="T382" s="20"/>
      <c r="U382" s="20"/>
    </row>
    <row r="383" customFormat="false" ht="13.8" hidden="false" customHeight="false" outlineLevel="0" collapsed="false">
      <c r="A383" s="59" t="s">
        <v>138</v>
      </c>
      <c r="B383" s="60" t="n">
        <v>41396</v>
      </c>
      <c r="C383" s="1" t="s">
        <v>544</v>
      </c>
      <c r="D383" s="1" t="s">
        <v>140</v>
      </c>
      <c r="E383" s="1" t="s">
        <v>141</v>
      </c>
      <c r="F383" s="1" t="s">
        <v>20</v>
      </c>
      <c r="G383" s="59" t="n">
        <v>2</v>
      </c>
      <c r="H383" s="59" t="n">
        <v>2</v>
      </c>
      <c r="I383" s="1" t="s">
        <v>827</v>
      </c>
      <c r="J383" s="62" t="n">
        <v>0</v>
      </c>
      <c r="K383" s="62" t="n">
        <v>15</v>
      </c>
      <c r="L383" s="62" t="n">
        <v>1</v>
      </c>
      <c r="M383" s="62" t="n">
        <v>15</v>
      </c>
      <c r="N383" s="62" t="n">
        <v>14</v>
      </c>
      <c r="R383" s="20"/>
      <c r="S383" s="20"/>
      <c r="T383" s="20"/>
      <c r="U383" s="20"/>
    </row>
    <row r="384" customFormat="false" ht="13.8" hidden="false" customHeight="false" outlineLevel="0" collapsed="false">
      <c r="A384" s="59" t="s">
        <v>138</v>
      </c>
      <c r="B384" s="60" t="n">
        <v>41396</v>
      </c>
      <c r="C384" s="1" t="s">
        <v>544</v>
      </c>
      <c r="D384" s="1" t="s">
        <v>140</v>
      </c>
      <c r="E384" s="1" t="s">
        <v>141</v>
      </c>
      <c r="F384" s="1" t="s">
        <v>20</v>
      </c>
      <c r="G384" s="59" t="n">
        <v>2</v>
      </c>
      <c r="H384" s="59" t="n">
        <v>2</v>
      </c>
      <c r="I384" s="1" t="s">
        <v>828</v>
      </c>
      <c r="J384" s="62" t="n">
        <v>0</v>
      </c>
      <c r="K384" s="62" t="n">
        <v>25</v>
      </c>
      <c r="L384" s="62" t="n">
        <v>3</v>
      </c>
      <c r="M384" s="62" t="n">
        <v>25</v>
      </c>
      <c r="N384" s="62" t="n">
        <v>12</v>
      </c>
      <c r="R384" s="20"/>
      <c r="S384" s="20"/>
      <c r="T384" s="20"/>
      <c r="U384" s="20"/>
    </row>
    <row r="385" customFormat="false" ht="13.8" hidden="false" customHeight="false" outlineLevel="0" collapsed="false">
      <c r="A385" s="59" t="s">
        <v>138</v>
      </c>
      <c r="B385" s="60" t="n">
        <v>41396</v>
      </c>
      <c r="C385" s="1" t="s">
        <v>544</v>
      </c>
      <c r="D385" s="1" t="s">
        <v>140</v>
      </c>
      <c r="E385" s="1" t="s">
        <v>141</v>
      </c>
      <c r="F385" s="1" t="s">
        <v>20</v>
      </c>
      <c r="G385" s="59" t="n">
        <v>2</v>
      </c>
      <c r="H385" s="59" t="n">
        <v>2</v>
      </c>
      <c r="I385" s="1" t="s">
        <v>829</v>
      </c>
      <c r="J385" s="62" t="n">
        <v>0</v>
      </c>
      <c r="K385" s="62" t="n">
        <v>15</v>
      </c>
      <c r="L385" s="62" t="n">
        <v>0</v>
      </c>
      <c r="M385" s="62" t="n">
        <v>10</v>
      </c>
      <c r="N385" s="62" t="n">
        <v>16</v>
      </c>
      <c r="R385" s="20"/>
      <c r="S385" s="20"/>
      <c r="T385" s="20"/>
      <c r="U385" s="20"/>
    </row>
    <row r="386" customFormat="false" ht="13.8" hidden="false" customHeight="false" outlineLevel="0" collapsed="false">
      <c r="A386" s="59" t="s">
        <v>138</v>
      </c>
      <c r="B386" s="60" t="n">
        <v>41396</v>
      </c>
      <c r="C386" s="1" t="s">
        <v>544</v>
      </c>
      <c r="D386" s="1" t="s">
        <v>140</v>
      </c>
      <c r="E386" s="1" t="s">
        <v>141</v>
      </c>
      <c r="F386" s="1" t="s">
        <v>20</v>
      </c>
      <c r="G386" s="59" t="n">
        <v>2</v>
      </c>
      <c r="H386" s="59" t="n">
        <v>2</v>
      </c>
      <c r="I386" s="1" t="s">
        <v>830</v>
      </c>
      <c r="J386" s="62" t="n">
        <v>0</v>
      </c>
      <c r="K386" s="62" t="n">
        <v>12</v>
      </c>
      <c r="L386" s="62" t="n">
        <v>0</v>
      </c>
      <c r="M386" s="62" t="n">
        <v>9</v>
      </c>
      <c r="N386" s="62" t="n">
        <v>19</v>
      </c>
      <c r="R386" s="20"/>
      <c r="S386" s="20"/>
      <c r="T386" s="20"/>
      <c r="U386" s="20"/>
    </row>
    <row r="387" customFormat="false" ht="13.8" hidden="false" customHeight="false" outlineLevel="0" collapsed="false">
      <c r="A387" s="59" t="s">
        <v>138</v>
      </c>
      <c r="B387" s="60" t="n">
        <v>41396</v>
      </c>
      <c r="C387" s="1" t="s">
        <v>544</v>
      </c>
      <c r="D387" s="1" t="s">
        <v>140</v>
      </c>
      <c r="E387" s="1" t="s">
        <v>141</v>
      </c>
      <c r="F387" s="1" t="s">
        <v>20</v>
      </c>
      <c r="G387" s="59" t="n">
        <v>2</v>
      </c>
      <c r="H387" s="59" t="n">
        <v>3</v>
      </c>
      <c r="I387" s="1" t="s">
        <v>827</v>
      </c>
      <c r="J387" s="62" t="n">
        <v>0</v>
      </c>
      <c r="K387" s="62" t="n">
        <v>0</v>
      </c>
      <c r="L387" s="62" t="n">
        <v>2</v>
      </c>
      <c r="M387" s="62" t="n">
        <v>0</v>
      </c>
      <c r="N387" s="62" t="n">
        <v>6</v>
      </c>
      <c r="R387" s="20"/>
      <c r="S387" s="20"/>
      <c r="T387" s="20"/>
      <c r="U387" s="20"/>
    </row>
    <row r="388" customFormat="false" ht="13.8" hidden="false" customHeight="false" outlineLevel="0" collapsed="false">
      <c r="A388" s="59" t="s">
        <v>138</v>
      </c>
      <c r="B388" s="60" t="n">
        <v>41396</v>
      </c>
      <c r="C388" s="1" t="s">
        <v>544</v>
      </c>
      <c r="D388" s="1" t="s">
        <v>140</v>
      </c>
      <c r="E388" s="1" t="s">
        <v>141</v>
      </c>
      <c r="F388" s="1" t="s">
        <v>20</v>
      </c>
      <c r="G388" s="59" t="n">
        <v>2</v>
      </c>
      <c r="H388" s="59" t="n">
        <v>3</v>
      </c>
      <c r="I388" s="1" t="s">
        <v>828</v>
      </c>
      <c r="J388" s="62" t="n">
        <v>0</v>
      </c>
      <c r="K388" s="62" t="n">
        <v>12</v>
      </c>
      <c r="L388" s="62" t="n">
        <v>3</v>
      </c>
      <c r="M388" s="62" t="n">
        <v>9</v>
      </c>
      <c r="N388" s="62" t="n">
        <v>50</v>
      </c>
      <c r="R388" s="20"/>
      <c r="S388" s="20"/>
      <c r="T388" s="20"/>
      <c r="U388" s="20"/>
    </row>
    <row r="389" customFormat="false" ht="13.8" hidden="false" customHeight="false" outlineLevel="0" collapsed="false">
      <c r="A389" s="59" t="s">
        <v>138</v>
      </c>
      <c r="B389" s="60" t="n">
        <v>41396</v>
      </c>
      <c r="C389" s="1" t="s">
        <v>544</v>
      </c>
      <c r="D389" s="1" t="s">
        <v>140</v>
      </c>
      <c r="E389" s="1" t="s">
        <v>141</v>
      </c>
      <c r="F389" s="1" t="s">
        <v>20</v>
      </c>
      <c r="G389" s="59" t="n">
        <v>2</v>
      </c>
      <c r="H389" s="59" t="n">
        <v>3</v>
      </c>
      <c r="I389" s="1" t="s">
        <v>828</v>
      </c>
      <c r="J389" s="62" t="n">
        <v>0</v>
      </c>
      <c r="K389" s="62" t="n">
        <v>19</v>
      </c>
      <c r="L389" s="62" t="n">
        <v>0</v>
      </c>
      <c r="M389" s="62" t="n">
        <v>0</v>
      </c>
      <c r="N389" s="62" t="n">
        <v>0</v>
      </c>
      <c r="R389" s="20"/>
      <c r="S389" s="20"/>
      <c r="T389" s="20"/>
      <c r="U389" s="20"/>
    </row>
    <row r="390" customFormat="false" ht="13.8" hidden="false" customHeight="false" outlineLevel="0" collapsed="false">
      <c r="A390" s="59" t="s">
        <v>138</v>
      </c>
      <c r="B390" s="60" t="n">
        <v>41396</v>
      </c>
      <c r="C390" s="1" t="s">
        <v>544</v>
      </c>
      <c r="D390" s="1" t="s">
        <v>140</v>
      </c>
      <c r="E390" s="1" t="s">
        <v>141</v>
      </c>
      <c r="F390" s="1" t="s">
        <v>20</v>
      </c>
      <c r="G390" s="59" t="n">
        <v>2</v>
      </c>
      <c r="H390" s="59" t="n">
        <v>3</v>
      </c>
      <c r="I390" s="1" t="s">
        <v>828</v>
      </c>
      <c r="J390" s="62" t="n">
        <v>0</v>
      </c>
      <c r="K390" s="62" t="n">
        <v>10</v>
      </c>
      <c r="L390" s="62" t="n">
        <v>0</v>
      </c>
      <c r="M390" s="62" t="n">
        <v>0</v>
      </c>
      <c r="N390" s="62" t="n">
        <v>0</v>
      </c>
      <c r="R390" s="20"/>
      <c r="S390" s="20"/>
      <c r="T390" s="20"/>
      <c r="U390" s="20"/>
    </row>
    <row r="391" customFormat="false" ht="13.8" hidden="false" customHeight="false" outlineLevel="0" collapsed="false">
      <c r="A391" s="59" t="s">
        <v>138</v>
      </c>
      <c r="B391" s="60" t="n">
        <v>41396</v>
      </c>
      <c r="C391" s="1" t="s">
        <v>544</v>
      </c>
      <c r="D391" s="1" t="s">
        <v>140</v>
      </c>
      <c r="E391" s="1" t="s">
        <v>141</v>
      </c>
      <c r="F391" s="1" t="s">
        <v>20</v>
      </c>
      <c r="G391" s="59" t="n">
        <v>2</v>
      </c>
      <c r="H391" s="59" t="n">
        <v>3</v>
      </c>
      <c r="I391" s="1" t="s">
        <v>828</v>
      </c>
      <c r="J391" s="62" t="n">
        <v>0</v>
      </c>
      <c r="K391" s="62" t="n">
        <v>10</v>
      </c>
      <c r="L391" s="62" t="n">
        <v>0</v>
      </c>
      <c r="M391" s="62" t="n">
        <v>0</v>
      </c>
      <c r="N391" s="62" t="n">
        <v>0</v>
      </c>
      <c r="R391" s="20"/>
      <c r="S391" s="20"/>
      <c r="T391" s="20"/>
      <c r="U391" s="20"/>
    </row>
    <row r="392" customFormat="false" ht="13.8" hidden="false" customHeight="false" outlineLevel="0" collapsed="false">
      <c r="A392" s="59" t="s">
        <v>138</v>
      </c>
      <c r="B392" s="60" t="n">
        <v>41396</v>
      </c>
      <c r="C392" s="1" t="s">
        <v>544</v>
      </c>
      <c r="D392" s="1" t="s">
        <v>140</v>
      </c>
      <c r="E392" s="1" t="s">
        <v>141</v>
      </c>
      <c r="F392" s="1" t="s">
        <v>20</v>
      </c>
      <c r="G392" s="59" t="n">
        <v>2</v>
      </c>
      <c r="H392" s="59" t="n">
        <v>3</v>
      </c>
      <c r="I392" s="1" t="s">
        <v>828</v>
      </c>
      <c r="J392" s="62" t="n">
        <v>0</v>
      </c>
      <c r="K392" s="62" t="n">
        <v>9</v>
      </c>
      <c r="L392" s="62" t="n">
        <v>0</v>
      </c>
      <c r="M392" s="62" t="n">
        <v>0</v>
      </c>
      <c r="N392" s="62" t="n">
        <v>0</v>
      </c>
      <c r="R392" s="20"/>
      <c r="S392" s="20"/>
      <c r="T392" s="20"/>
      <c r="U392" s="20"/>
    </row>
    <row r="393" customFormat="false" ht="13.8" hidden="false" customHeight="false" outlineLevel="0" collapsed="false">
      <c r="A393" s="59" t="s">
        <v>138</v>
      </c>
      <c r="B393" s="60" t="n">
        <v>41396</v>
      </c>
      <c r="C393" s="1" t="s">
        <v>544</v>
      </c>
      <c r="D393" s="1" t="s">
        <v>140</v>
      </c>
      <c r="E393" s="1" t="s">
        <v>141</v>
      </c>
      <c r="F393" s="1" t="s">
        <v>20</v>
      </c>
      <c r="G393" s="59" t="n">
        <v>2</v>
      </c>
      <c r="H393" s="59" t="n">
        <v>3</v>
      </c>
      <c r="I393" s="1" t="s">
        <v>829</v>
      </c>
      <c r="J393" s="62" t="n">
        <v>0</v>
      </c>
      <c r="K393" s="62" t="n">
        <v>19</v>
      </c>
      <c r="L393" s="62" t="n">
        <v>1</v>
      </c>
      <c r="M393" s="62" t="n">
        <v>0</v>
      </c>
      <c r="N393" s="62" t="n">
        <v>3</v>
      </c>
      <c r="R393" s="20"/>
      <c r="S393" s="20"/>
      <c r="T393" s="20"/>
      <c r="U393" s="20"/>
    </row>
    <row r="394" customFormat="false" ht="13.8" hidden="false" customHeight="false" outlineLevel="0" collapsed="false">
      <c r="A394" s="59" t="s">
        <v>138</v>
      </c>
      <c r="B394" s="60" t="n">
        <v>41396</v>
      </c>
      <c r="C394" s="1" t="s">
        <v>544</v>
      </c>
      <c r="D394" s="1" t="s">
        <v>140</v>
      </c>
      <c r="E394" s="1" t="s">
        <v>141</v>
      </c>
      <c r="F394" s="1" t="s">
        <v>20</v>
      </c>
      <c r="G394" s="59" t="n">
        <v>2</v>
      </c>
      <c r="H394" s="59" t="n">
        <v>3</v>
      </c>
      <c r="I394" s="1" t="s">
        <v>830</v>
      </c>
      <c r="J394" s="62" t="n">
        <v>0</v>
      </c>
      <c r="K394" s="62" t="n">
        <v>43</v>
      </c>
      <c r="L394" s="62" t="n">
        <v>0</v>
      </c>
      <c r="M394" s="62" t="n">
        <v>3</v>
      </c>
      <c r="N394" s="62" t="n">
        <v>5</v>
      </c>
      <c r="R394" s="20"/>
      <c r="S394" s="20"/>
      <c r="T394" s="20"/>
      <c r="U394" s="20"/>
    </row>
    <row r="395" customFormat="false" ht="13.8" hidden="false" customHeight="false" outlineLevel="0" collapsed="false">
      <c r="A395" s="59" t="s">
        <v>138</v>
      </c>
      <c r="B395" s="60" t="n">
        <v>41396</v>
      </c>
      <c r="C395" s="1" t="s">
        <v>544</v>
      </c>
      <c r="D395" s="1" t="s">
        <v>140</v>
      </c>
      <c r="E395" s="1" t="s">
        <v>141</v>
      </c>
      <c r="F395" s="1" t="s">
        <v>20</v>
      </c>
      <c r="G395" s="59" t="n">
        <v>3</v>
      </c>
      <c r="H395" s="59" t="n">
        <v>1</v>
      </c>
      <c r="I395" s="1" t="s">
        <v>827</v>
      </c>
      <c r="J395" s="62" t="n">
        <v>0</v>
      </c>
      <c r="K395" s="62" t="n">
        <v>0</v>
      </c>
      <c r="L395" s="62" t="n">
        <v>0</v>
      </c>
      <c r="M395" s="62" t="n">
        <v>5</v>
      </c>
      <c r="N395" s="62" t="n">
        <v>11</v>
      </c>
      <c r="R395" s="20"/>
      <c r="S395" s="20"/>
      <c r="T395" s="20"/>
      <c r="U395" s="20"/>
    </row>
    <row r="396" customFormat="false" ht="13.8" hidden="false" customHeight="false" outlineLevel="0" collapsed="false">
      <c r="A396" s="59" t="s">
        <v>138</v>
      </c>
      <c r="B396" s="60" t="n">
        <v>41396</v>
      </c>
      <c r="C396" s="1" t="s">
        <v>544</v>
      </c>
      <c r="D396" s="1" t="s">
        <v>140</v>
      </c>
      <c r="E396" s="1" t="s">
        <v>141</v>
      </c>
      <c r="F396" s="1" t="s">
        <v>20</v>
      </c>
      <c r="G396" s="59" t="n">
        <v>3</v>
      </c>
      <c r="H396" s="59" t="n">
        <v>1</v>
      </c>
      <c r="I396" s="1" t="s">
        <v>828</v>
      </c>
      <c r="J396" s="62" t="n">
        <v>0</v>
      </c>
      <c r="K396" s="62" t="n">
        <v>0</v>
      </c>
      <c r="L396" s="62" t="n">
        <v>0</v>
      </c>
      <c r="M396" s="62" t="n">
        <v>3</v>
      </c>
      <c r="N396" s="62" t="n">
        <v>7</v>
      </c>
      <c r="R396" s="20"/>
      <c r="S396" s="20"/>
      <c r="T396" s="20"/>
      <c r="U396" s="20"/>
    </row>
    <row r="397" customFormat="false" ht="13.8" hidden="false" customHeight="false" outlineLevel="0" collapsed="false">
      <c r="A397" s="59" t="s">
        <v>138</v>
      </c>
      <c r="B397" s="60" t="n">
        <v>41396</v>
      </c>
      <c r="C397" s="1" t="s">
        <v>544</v>
      </c>
      <c r="D397" s="1" t="s">
        <v>140</v>
      </c>
      <c r="E397" s="1" t="s">
        <v>141</v>
      </c>
      <c r="F397" s="1" t="s">
        <v>20</v>
      </c>
      <c r="G397" s="59" t="n">
        <v>3</v>
      </c>
      <c r="H397" s="59" t="n">
        <v>1</v>
      </c>
      <c r="I397" s="1" t="s">
        <v>829</v>
      </c>
      <c r="J397" s="62" t="n">
        <v>0</v>
      </c>
      <c r="K397" s="62" t="n">
        <v>0</v>
      </c>
      <c r="L397" s="62" t="n">
        <v>0</v>
      </c>
      <c r="M397" s="62" t="n">
        <v>11</v>
      </c>
      <c r="N397" s="62" t="n">
        <v>8</v>
      </c>
      <c r="R397" s="20"/>
      <c r="S397" s="20"/>
      <c r="T397" s="20"/>
      <c r="U397" s="20"/>
    </row>
    <row r="398" customFormat="false" ht="13.8" hidden="false" customHeight="false" outlineLevel="0" collapsed="false">
      <c r="A398" s="59" t="s">
        <v>138</v>
      </c>
      <c r="B398" s="60" t="n">
        <v>41396</v>
      </c>
      <c r="C398" s="1" t="s">
        <v>544</v>
      </c>
      <c r="D398" s="1" t="s">
        <v>140</v>
      </c>
      <c r="E398" s="1" t="s">
        <v>141</v>
      </c>
      <c r="F398" s="1" t="s">
        <v>20</v>
      </c>
      <c r="G398" s="59" t="n">
        <v>3</v>
      </c>
      <c r="H398" s="59" t="n">
        <v>1</v>
      </c>
      <c r="I398" s="1" t="s">
        <v>830</v>
      </c>
      <c r="J398" s="62" t="n">
        <v>0</v>
      </c>
      <c r="K398" s="62" t="n">
        <v>9.1</v>
      </c>
      <c r="L398" s="62" t="n">
        <v>0</v>
      </c>
      <c r="M398" s="62" t="n">
        <v>6</v>
      </c>
      <c r="N398" s="62" t="n">
        <v>9</v>
      </c>
      <c r="R398" s="20"/>
      <c r="S398" s="20"/>
      <c r="T398" s="20"/>
      <c r="U398" s="20"/>
    </row>
    <row r="399" customFormat="false" ht="13.8" hidden="false" customHeight="false" outlineLevel="0" collapsed="false">
      <c r="A399" s="59" t="s">
        <v>138</v>
      </c>
      <c r="B399" s="60" t="n">
        <v>41396</v>
      </c>
      <c r="C399" s="1" t="s">
        <v>544</v>
      </c>
      <c r="D399" s="1" t="s">
        <v>140</v>
      </c>
      <c r="E399" s="1" t="s">
        <v>141</v>
      </c>
      <c r="F399" s="1" t="s">
        <v>20</v>
      </c>
      <c r="G399" s="59" t="n">
        <v>3</v>
      </c>
      <c r="H399" s="59" t="n">
        <v>2</v>
      </c>
      <c r="I399" s="1" t="s">
        <v>827</v>
      </c>
      <c r="J399" s="62" t="n">
        <v>0</v>
      </c>
      <c r="K399" s="62" t="n">
        <v>0</v>
      </c>
      <c r="L399" s="62" t="n">
        <v>0</v>
      </c>
      <c r="M399" s="62" t="n">
        <v>2</v>
      </c>
      <c r="N399" s="62" t="n">
        <v>5</v>
      </c>
      <c r="R399" s="20"/>
      <c r="S399" s="20"/>
      <c r="T399" s="20"/>
      <c r="U399" s="20"/>
    </row>
    <row r="400" customFormat="false" ht="13.8" hidden="false" customHeight="false" outlineLevel="0" collapsed="false">
      <c r="A400" s="59" t="s">
        <v>138</v>
      </c>
      <c r="B400" s="60" t="n">
        <v>41396</v>
      </c>
      <c r="C400" s="1" t="s">
        <v>544</v>
      </c>
      <c r="D400" s="1" t="s">
        <v>140</v>
      </c>
      <c r="E400" s="1" t="s">
        <v>141</v>
      </c>
      <c r="F400" s="1" t="s">
        <v>20</v>
      </c>
      <c r="G400" s="59" t="n">
        <v>3</v>
      </c>
      <c r="H400" s="59" t="n">
        <v>2</v>
      </c>
      <c r="I400" s="1" t="s">
        <v>828</v>
      </c>
      <c r="J400" s="62" t="n">
        <v>0</v>
      </c>
      <c r="K400" s="62" t="n">
        <v>0</v>
      </c>
      <c r="L400" s="62" t="n">
        <v>2</v>
      </c>
      <c r="M400" s="62" t="n">
        <v>5</v>
      </c>
      <c r="N400" s="62" t="n">
        <v>10</v>
      </c>
      <c r="R400" s="20"/>
      <c r="S400" s="20"/>
      <c r="T400" s="20"/>
      <c r="U400" s="20"/>
    </row>
    <row r="401" customFormat="false" ht="13.8" hidden="false" customHeight="false" outlineLevel="0" collapsed="false">
      <c r="A401" s="59" t="s">
        <v>138</v>
      </c>
      <c r="B401" s="60" t="n">
        <v>41396</v>
      </c>
      <c r="C401" s="1" t="s">
        <v>544</v>
      </c>
      <c r="D401" s="1" t="s">
        <v>140</v>
      </c>
      <c r="E401" s="1" t="s">
        <v>141</v>
      </c>
      <c r="F401" s="1" t="s">
        <v>20</v>
      </c>
      <c r="G401" s="59" t="n">
        <v>3</v>
      </c>
      <c r="H401" s="59" t="n">
        <v>2</v>
      </c>
      <c r="I401" s="1" t="s">
        <v>829</v>
      </c>
      <c r="J401" s="62" t="n">
        <v>0</v>
      </c>
      <c r="K401" s="62" t="n">
        <v>0</v>
      </c>
      <c r="L401" s="62" t="n">
        <v>1</v>
      </c>
      <c r="M401" s="62" t="n">
        <v>10</v>
      </c>
      <c r="N401" s="62" t="n">
        <v>17</v>
      </c>
      <c r="R401" s="20"/>
      <c r="S401" s="20"/>
      <c r="T401" s="20"/>
      <c r="U401" s="20"/>
    </row>
    <row r="402" customFormat="false" ht="13.8" hidden="false" customHeight="false" outlineLevel="0" collapsed="false">
      <c r="A402" s="59" t="s">
        <v>138</v>
      </c>
      <c r="B402" s="60" t="n">
        <v>41396</v>
      </c>
      <c r="C402" s="1" t="s">
        <v>544</v>
      </c>
      <c r="D402" s="1" t="s">
        <v>140</v>
      </c>
      <c r="E402" s="1" t="s">
        <v>141</v>
      </c>
      <c r="F402" s="1" t="s">
        <v>20</v>
      </c>
      <c r="G402" s="59" t="n">
        <v>3</v>
      </c>
      <c r="H402" s="59" t="n">
        <v>2</v>
      </c>
      <c r="I402" s="1" t="s">
        <v>830</v>
      </c>
      <c r="J402" s="62" t="n">
        <v>7.7</v>
      </c>
      <c r="K402" s="62" t="n">
        <v>0</v>
      </c>
      <c r="L402" s="62" t="n">
        <v>0</v>
      </c>
      <c r="M402" s="62" t="n">
        <v>12</v>
      </c>
      <c r="N402" s="62" t="n">
        <v>10</v>
      </c>
      <c r="R402" s="20"/>
      <c r="S402" s="20"/>
      <c r="T402" s="20"/>
      <c r="U402" s="20"/>
    </row>
    <row r="403" customFormat="false" ht="13.8" hidden="false" customHeight="false" outlineLevel="0" collapsed="false">
      <c r="A403" s="59" t="s">
        <v>138</v>
      </c>
      <c r="B403" s="60" t="n">
        <v>41396</v>
      </c>
      <c r="C403" s="1" t="s">
        <v>544</v>
      </c>
      <c r="D403" s="1" t="s">
        <v>140</v>
      </c>
      <c r="E403" s="1" t="s">
        <v>141</v>
      </c>
      <c r="F403" s="1" t="s">
        <v>20</v>
      </c>
      <c r="G403" s="59" t="n">
        <v>3</v>
      </c>
      <c r="H403" s="59" t="n">
        <v>3</v>
      </c>
      <c r="I403" s="1" t="s">
        <v>827</v>
      </c>
      <c r="J403" s="62" t="n">
        <v>0</v>
      </c>
      <c r="K403" s="62" t="n">
        <v>0</v>
      </c>
      <c r="L403" s="62" t="n">
        <v>0</v>
      </c>
      <c r="M403" s="62" t="n">
        <v>3</v>
      </c>
      <c r="N403" s="62" t="n">
        <v>0</v>
      </c>
      <c r="R403" s="20"/>
      <c r="S403" s="20"/>
      <c r="T403" s="20"/>
      <c r="U403" s="20"/>
    </row>
    <row r="404" customFormat="false" ht="13.8" hidden="false" customHeight="false" outlineLevel="0" collapsed="false">
      <c r="A404" s="59" t="s">
        <v>138</v>
      </c>
      <c r="B404" s="60" t="n">
        <v>41396</v>
      </c>
      <c r="C404" s="1" t="s">
        <v>544</v>
      </c>
      <c r="D404" s="1" t="s">
        <v>140</v>
      </c>
      <c r="E404" s="1" t="s">
        <v>141</v>
      </c>
      <c r="F404" s="1" t="s">
        <v>20</v>
      </c>
      <c r="G404" s="59" t="n">
        <v>3</v>
      </c>
      <c r="H404" s="59" t="n">
        <v>3</v>
      </c>
      <c r="I404" s="1" t="s">
        <v>828</v>
      </c>
      <c r="J404" s="62" t="n">
        <v>0</v>
      </c>
      <c r="K404" s="62" t="n">
        <v>0</v>
      </c>
      <c r="L404" s="62" t="n">
        <v>0</v>
      </c>
      <c r="M404" s="62" t="n">
        <v>0</v>
      </c>
      <c r="N404" s="62" t="n">
        <v>11</v>
      </c>
      <c r="R404" s="20"/>
      <c r="S404" s="20"/>
      <c r="T404" s="20"/>
      <c r="U404" s="20"/>
    </row>
    <row r="405" customFormat="false" ht="13.8" hidden="false" customHeight="false" outlineLevel="0" collapsed="false">
      <c r="A405" s="59" t="s">
        <v>138</v>
      </c>
      <c r="B405" s="60" t="n">
        <v>41396</v>
      </c>
      <c r="C405" s="1" t="s">
        <v>544</v>
      </c>
      <c r="D405" s="1" t="s">
        <v>140</v>
      </c>
      <c r="E405" s="1" t="s">
        <v>141</v>
      </c>
      <c r="F405" s="1" t="s">
        <v>20</v>
      </c>
      <c r="G405" s="59" t="n">
        <v>3</v>
      </c>
      <c r="H405" s="59" t="n">
        <v>3</v>
      </c>
      <c r="I405" s="1" t="s">
        <v>829</v>
      </c>
      <c r="J405" s="62" t="n">
        <v>0</v>
      </c>
      <c r="K405" s="62" t="n">
        <v>0</v>
      </c>
      <c r="L405" s="62" t="n">
        <v>0</v>
      </c>
      <c r="M405" s="62" t="n">
        <v>3</v>
      </c>
      <c r="N405" s="62" t="n">
        <v>8</v>
      </c>
      <c r="R405" s="20"/>
      <c r="S405" s="20"/>
      <c r="T405" s="20"/>
      <c r="U405" s="20"/>
    </row>
    <row r="406" customFormat="false" ht="13.8" hidden="false" customHeight="false" outlineLevel="0" collapsed="false">
      <c r="A406" s="59" t="s">
        <v>138</v>
      </c>
      <c r="B406" s="60" t="n">
        <v>41396</v>
      </c>
      <c r="C406" s="1" t="s">
        <v>544</v>
      </c>
      <c r="D406" s="1" t="s">
        <v>140</v>
      </c>
      <c r="E406" s="1" t="s">
        <v>141</v>
      </c>
      <c r="F406" s="1" t="s">
        <v>20</v>
      </c>
      <c r="G406" s="59" t="n">
        <v>3</v>
      </c>
      <c r="H406" s="59" t="n">
        <v>3</v>
      </c>
      <c r="I406" s="1" t="s">
        <v>830</v>
      </c>
      <c r="J406" s="62" t="n">
        <v>0</v>
      </c>
      <c r="K406" s="62" t="n">
        <v>0</v>
      </c>
      <c r="L406" s="62" t="n">
        <v>0</v>
      </c>
      <c r="M406" s="62" t="n">
        <v>2</v>
      </c>
      <c r="N406" s="62" t="n">
        <v>5</v>
      </c>
      <c r="R406" s="20"/>
      <c r="S406" s="20"/>
      <c r="T406" s="20"/>
      <c r="U406" s="20"/>
    </row>
    <row r="407" customFormat="false" ht="13.8" hidden="false" customHeight="false" outlineLevel="0" collapsed="false">
      <c r="A407" s="59" t="s">
        <v>138</v>
      </c>
      <c r="B407" s="60" t="n">
        <v>41396</v>
      </c>
      <c r="C407" s="1" t="s">
        <v>544</v>
      </c>
      <c r="D407" s="1" t="s">
        <v>140</v>
      </c>
      <c r="E407" s="1" t="s">
        <v>141</v>
      </c>
      <c r="F407" s="1" t="s">
        <v>20</v>
      </c>
      <c r="G407" s="59" t="n">
        <v>4</v>
      </c>
      <c r="H407" s="59" t="n">
        <v>2</v>
      </c>
      <c r="I407" s="1" t="s">
        <v>827</v>
      </c>
      <c r="J407" s="62" t="n">
        <v>0</v>
      </c>
      <c r="K407" s="62" t="n">
        <v>0</v>
      </c>
      <c r="L407" s="62" t="n">
        <v>0</v>
      </c>
      <c r="M407" s="62" t="n">
        <v>0</v>
      </c>
      <c r="N407" s="62" t="n">
        <v>5</v>
      </c>
      <c r="R407" s="20"/>
      <c r="S407" s="20"/>
      <c r="T407" s="20"/>
      <c r="U407" s="20"/>
    </row>
    <row r="408" customFormat="false" ht="13.8" hidden="false" customHeight="false" outlineLevel="0" collapsed="false">
      <c r="A408" s="59" t="s">
        <v>138</v>
      </c>
      <c r="B408" s="60" t="n">
        <v>41396</v>
      </c>
      <c r="C408" s="1" t="s">
        <v>544</v>
      </c>
      <c r="D408" s="1" t="s">
        <v>140</v>
      </c>
      <c r="E408" s="1" t="s">
        <v>141</v>
      </c>
      <c r="F408" s="1" t="s">
        <v>20</v>
      </c>
      <c r="G408" s="59" t="n">
        <v>4</v>
      </c>
      <c r="H408" s="59" t="n">
        <v>2</v>
      </c>
      <c r="I408" s="1" t="s">
        <v>828</v>
      </c>
      <c r="J408" s="62" t="n">
        <v>0</v>
      </c>
      <c r="K408" s="62" t="n">
        <v>0</v>
      </c>
      <c r="L408" s="62" t="n">
        <v>0</v>
      </c>
      <c r="M408" s="62" t="n">
        <v>1</v>
      </c>
      <c r="N408" s="62" t="n">
        <v>5</v>
      </c>
      <c r="R408" s="20"/>
      <c r="S408" s="20"/>
      <c r="T408" s="20"/>
      <c r="U408" s="20"/>
    </row>
    <row r="409" customFormat="false" ht="13.8" hidden="false" customHeight="false" outlineLevel="0" collapsed="false">
      <c r="A409" s="59" t="s">
        <v>138</v>
      </c>
      <c r="B409" s="60" t="n">
        <v>41396</v>
      </c>
      <c r="C409" s="1" t="s">
        <v>544</v>
      </c>
      <c r="D409" s="1" t="s">
        <v>140</v>
      </c>
      <c r="E409" s="1" t="s">
        <v>141</v>
      </c>
      <c r="F409" s="1" t="s">
        <v>20</v>
      </c>
      <c r="G409" s="59" t="n">
        <v>4</v>
      </c>
      <c r="H409" s="59" t="n">
        <v>2</v>
      </c>
      <c r="I409" s="1" t="s">
        <v>829</v>
      </c>
      <c r="J409" s="62" t="n">
        <v>0</v>
      </c>
      <c r="K409" s="62" t="n">
        <v>0</v>
      </c>
      <c r="L409" s="62" t="n">
        <v>0</v>
      </c>
      <c r="M409" s="62" t="n">
        <v>1</v>
      </c>
      <c r="N409" s="62" t="n">
        <v>5</v>
      </c>
      <c r="R409" s="20"/>
      <c r="S409" s="20"/>
      <c r="T409" s="20"/>
      <c r="U409" s="20"/>
    </row>
    <row r="410" customFormat="false" ht="13.8" hidden="false" customHeight="false" outlineLevel="0" collapsed="false">
      <c r="A410" s="59" t="s">
        <v>138</v>
      </c>
      <c r="B410" s="60" t="n">
        <v>41396</v>
      </c>
      <c r="C410" s="1" t="s">
        <v>544</v>
      </c>
      <c r="D410" s="1" t="s">
        <v>140</v>
      </c>
      <c r="E410" s="1" t="s">
        <v>141</v>
      </c>
      <c r="F410" s="1" t="s">
        <v>20</v>
      </c>
      <c r="G410" s="59" t="n">
        <v>4</v>
      </c>
      <c r="H410" s="59" t="n">
        <v>2</v>
      </c>
      <c r="I410" s="1" t="s">
        <v>830</v>
      </c>
      <c r="J410" s="62" t="n">
        <v>0</v>
      </c>
      <c r="K410" s="62" t="n">
        <v>0</v>
      </c>
      <c r="L410" s="62" t="n">
        <v>0</v>
      </c>
      <c r="M410" s="62" t="n">
        <v>1</v>
      </c>
      <c r="N410" s="62" t="n">
        <v>15</v>
      </c>
      <c r="R410" s="20"/>
      <c r="S410" s="20"/>
      <c r="T410" s="20"/>
      <c r="U410" s="20"/>
    </row>
    <row r="411" customFormat="false" ht="13.8" hidden="false" customHeight="false" outlineLevel="0" collapsed="false">
      <c r="A411" s="59" t="s">
        <v>138</v>
      </c>
      <c r="B411" s="60" t="n">
        <v>41396</v>
      </c>
      <c r="C411" s="1" t="s">
        <v>544</v>
      </c>
      <c r="D411" s="1" t="s">
        <v>140</v>
      </c>
      <c r="E411" s="1" t="s">
        <v>141</v>
      </c>
      <c r="F411" s="1" t="s">
        <v>20</v>
      </c>
      <c r="G411" s="59" t="n">
        <v>4</v>
      </c>
      <c r="H411" s="59" t="n">
        <v>3</v>
      </c>
      <c r="I411" s="1" t="s">
        <v>827</v>
      </c>
      <c r="J411" s="62" t="n">
        <v>0</v>
      </c>
      <c r="K411" s="62" t="n">
        <v>0</v>
      </c>
      <c r="L411" s="62" t="n">
        <v>1</v>
      </c>
      <c r="M411" s="62" t="n">
        <v>3</v>
      </c>
      <c r="N411" s="62" t="n">
        <v>6</v>
      </c>
      <c r="R411" s="20"/>
      <c r="S411" s="20"/>
      <c r="T411" s="20"/>
      <c r="U411" s="20"/>
    </row>
    <row r="412" customFormat="false" ht="13.8" hidden="false" customHeight="false" outlineLevel="0" collapsed="false">
      <c r="A412" s="59" t="s">
        <v>138</v>
      </c>
      <c r="B412" s="60" t="n">
        <v>41396</v>
      </c>
      <c r="C412" s="1" t="s">
        <v>544</v>
      </c>
      <c r="D412" s="1" t="s">
        <v>140</v>
      </c>
      <c r="E412" s="1" t="s">
        <v>141</v>
      </c>
      <c r="F412" s="1" t="s">
        <v>20</v>
      </c>
      <c r="G412" s="59" t="n">
        <v>4</v>
      </c>
      <c r="H412" s="59" t="n">
        <v>3</v>
      </c>
      <c r="I412" s="1" t="s">
        <v>828</v>
      </c>
      <c r="J412" s="62" t="n">
        <v>0</v>
      </c>
      <c r="K412" s="62" t="n">
        <v>10</v>
      </c>
      <c r="L412" s="62" t="n">
        <v>0</v>
      </c>
      <c r="M412" s="62" t="n">
        <v>0</v>
      </c>
      <c r="N412" s="62" t="n">
        <v>0</v>
      </c>
      <c r="R412" s="20"/>
      <c r="S412" s="20"/>
      <c r="T412" s="20"/>
      <c r="U412" s="20"/>
    </row>
    <row r="413" customFormat="false" ht="13.8" hidden="false" customHeight="false" outlineLevel="0" collapsed="false">
      <c r="A413" s="59" t="s">
        <v>138</v>
      </c>
      <c r="B413" s="60" t="n">
        <v>41396</v>
      </c>
      <c r="C413" s="1" t="s">
        <v>544</v>
      </c>
      <c r="D413" s="1" t="s">
        <v>140</v>
      </c>
      <c r="E413" s="1" t="s">
        <v>141</v>
      </c>
      <c r="F413" s="1" t="s">
        <v>20</v>
      </c>
      <c r="G413" s="59" t="n">
        <v>4</v>
      </c>
      <c r="H413" s="59" t="n">
        <v>3</v>
      </c>
      <c r="I413" s="1" t="s">
        <v>829</v>
      </c>
      <c r="J413" s="62" t="n">
        <v>0</v>
      </c>
      <c r="K413" s="62" t="n">
        <v>9</v>
      </c>
      <c r="L413" s="62" t="n">
        <v>2</v>
      </c>
      <c r="M413" s="62" t="n">
        <v>10</v>
      </c>
      <c r="N413" s="62" t="n">
        <v>30</v>
      </c>
      <c r="R413" s="20"/>
      <c r="S413" s="20"/>
      <c r="T413" s="20"/>
      <c r="U413" s="20"/>
    </row>
    <row r="414" customFormat="false" ht="13.8" hidden="false" customHeight="false" outlineLevel="0" collapsed="false">
      <c r="A414" s="59" t="s">
        <v>138</v>
      </c>
      <c r="B414" s="60" t="n">
        <v>41396</v>
      </c>
      <c r="C414" s="1" t="s">
        <v>544</v>
      </c>
      <c r="D414" s="1" t="s">
        <v>140</v>
      </c>
      <c r="E414" s="1" t="s">
        <v>141</v>
      </c>
      <c r="F414" s="1" t="s">
        <v>20</v>
      </c>
      <c r="G414" s="59" t="n">
        <v>4</v>
      </c>
      <c r="H414" s="59" t="n">
        <v>3</v>
      </c>
      <c r="I414" s="1" t="s">
        <v>829</v>
      </c>
      <c r="J414" s="62" t="n">
        <v>0</v>
      </c>
      <c r="K414" s="62" t="n">
        <v>11</v>
      </c>
      <c r="L414" s="62" t="n">
        <v>0</v>
      </c>
      <c r="M414" s="62" t="n">
        <v>0</v>
      </c>
      <c r="N414" s="62" t="n">
        <v>0</v>
      </c>
      <c r="R414" s="20"/>
      <c r="S414" s="20"/>
      <c r="T414" s="20"/>
      <c r="U414" s="20"/>
    </row>
    <row r="415" customFormat="false" ht="13.8" hidden="false" customHeight="false" outlineLevel="0" collapsed="false">
      <c r="A415" s="59" t="s">
        <v>138</v>
      </c>
      <c r="B415" s="60" t="n">
        <v>41396</v>
      </c>
      <c r="C415" s="1" t="s">
        <v>544</v>
      </c>
      <c r="D415" s="1" t="s">
        <v>140</v>
      </c>
      <c r="E415" s="1" t="s">
        <v>141</v>
      </c>
      <c r="F415" s="1" t="s">
        <v>20</v>
      </c>
      <c r="G415" s="59" t="n">
        <v>4</v>
      </c>
      <c r="H415" s="59" t="n">
        <v>3</v>
      </c>
      <c r="I415" s="1" t="s">
        <v>830</v>
      </c>
      <c r="J415" s="62" t="n">
        <v>0</v>
      </c>
      <c r="K415" s="62" t="n">
        <v>0</v>
      </c>
      <c r="L415" s="62" t="n">
        <v>0</v>
      </c>
      <c r="M415" s="62" t="n">
        <v>2</v>
      </c>
      <c r="N415" s="62" t="n">
        <v>10</v>
      </c>
      <c r="R415" s="20"/>
      <c r="S415" s="20"/>
      <c r="T415" s="20"/>
      <c r="U415" s="20"/>
    </row>
    <row r="416" customFormat="false" ht="13.8" hidden="false" customHeight="false" outlineLevel="0" collapsed="false">
      <c r="A416" s="59" t="s">
        <v>138</v>
      </c>
      <c r="B416" s="60" t="n">
        <v>41396</v>
      </c>
      <c r="C416" s="1" t="s">
        <v>544</v>
      </c>
      <c r="D416" s="1" t="s">
        <v>140</v>
      </c>
      <c r="E416" s="1" t="s">
        <v>141</v>
      </c>
      <c r="F416" s="1" t="s">
        <v>20</v>
      </c>
      <c r="G416" s="59" t="n">
        <v>4</v>
      </c>
      <c r="H416" s="59" t="n">
        <v>4</v>
      </c>
      <c r="I416" s="1" t="s">
        <v>827</v>
      </c>
      <c r="J416" s="62" t="n">
        <v>0</v>
      </c>
      <c r="K416" s="62" t="n">
        <v>32</v>
      </c>
      <c r="L416" s="62" t="n">
        <v>1</v>
      </c>
      <c r="M416" s="62" t="n">
        <v>10</v>
      </c>
      <c r="N416" s="62" t="n">
        <v>10</v>
      </c>
      <c r="R416" s="20"/>
      <c r="S416" s="20"/>
      <c r="T416" s="20"/>
      <c r="U416" s="20"/>
    </row>
    <row r="417" customFormat="false" ht="13.8" hidden="false" customHeight="false" outlineLevel="0" collapsed="false">
      <c r="A417" s="59" t="s">
        <v>138</v>
      </c>
      <c r="B417" s="60" t="n">
        <v>41396</v>
      </c>
      <c r="C417" s="1" t="s">
        <v>544</v>
      </c>
      <c r="D417" s="1" t="s">
        <v>140</v>
      </c>
      <c r="E417" s="1" t="s">
        <v>141</v>
      </c>
      <c r="F417" s="1" t="s">
        <v>20</v>
      </c>
      <c r="G417" s="59" t="n">
        <v>4</v>
      </c>
      <c r="H417" s="59" t="n">
        <v>4</v>
      </c>
      <c r="I417" s="1" t="s">
        <v>828</v>
      </c>
      <c r="J417" s="62" t="n">
        <v>0</v>
      </c>
      <c r="K417" s="62" t="n">
        <v>0</v>
      </c>
      <c r="L417" s="62" t="n">
        <v>0</v>
      </c>
      <c r="M417" s="62" t="n">
        <v>4</v>
      </c>
      <c r="N417" s="62" t="n">
        <v>15</v>
      </c>
      <c r="R417" s="20"/>
      <c r="S417" s="20"/>
      <c r="T417" s="20"/>
      <c r="U417" s="20"/>
    </row>
    <row r="418" customFormat="false" ht="13.8" hidden="false" customHeight="false" outlineLevel="0" collapsed="false">
      <c r="A418" s="59" t="s">
        <v>138</v>
      </c>
      <c r="B418" s="60" t="n">
        <v>41396</v>
      </c>
      <c r="C418" s="1" t="s">
        <v>544</v>
      </c>
      <c r="D418" s="1" t="s">
        <v>140</v>
      </c>
      <c r="E418" s="1" t="s">
        <v>141</v>
      </c>
      <c r="F418" s="1" t="s">
        <v>20</v>
      </c>
      <c r="G418" s="59" t="n">
        <v>4</v>
      </c>
      <c r="H418" s="59" t="n">
        <v>4</v>
      </c>
      <c r="I418" s="1" t="s">
        <v>829</v>
      </c>
      <c r="J418" s="62" t="n">
        <v>0</v>
      </c>
      <c r="K418" s="62" t="n">
        <v>0</v>
      </c>
      <c r="L418" s="62" t="n">
        <v>0</v>
      </c>
      <c r="M418" s="62" t="n">
        <v>4</v>
      </c>
      <c r="N418" s="62" t="n">
        <v>20</v>
      </c>
      <c r="R418" s="20"/>
      <c r="S418" s="20"/>
      <c r="T418" s="20"/>
      <c r="U418" s="20"/>
    </row>
    <row r="419" customFormat="false" ht="13.8" hidden="false" customHeight="false" outlineLevel="0" collapsed="false">
      <c r="A419" s="59" t="s">
        <v>138</v>
      </c>
      <c r="B419" s="60" t="n">
        <v>41396</v>
      </c>
      <c r="C419" s="1" t="s">
        <v>544</v>
      </c>
      <c r="D419" s="1" t="s">
        <v>140</v>
      </c>
      <c r="E419" s="1" t="s">
        <v>141</v>
      </c>
      <c r="F419" s="1" t="s">
        <v>20</v>
      </c>
      <c r="G419" s="59" t="n">
        <v>4</v>
      </c>
      <c r="H419" s="59" t="n">
        <v>4</v>
      </c>
      <c r="I419" s="1" t="s">
        <v>830</v>
      </c>
      <c r="J419" s="62" t="n">
        <v>0</v>
      </c>
      <c r="K419" s="62" t="n">
        <v>0</v>
      </c>
      <c r="L419" s="62" t="n">
        <v>0</v>
      </c>
      <c r="M419" s="62" t="n">
        <v>2</v>
      </c>
      <c r="N419" s="62" t="n">
        <v>6</v>
      </c>
      <c r="R419" s="20"/>
      <c r="S419" s="20"/>
      <c r="T419" s="20"/>
      <c r="U419" s="20"/>
    </row>
    <row r="420" customFormat="false" ht="13.8" hidden="false" customHeight="false" outlineLevel="0" collapsed="false">
      <c r="A420" s="59" t="s">
        <v>138</v>
      </c>
      <c r="B420" s="60" t="n">
        <v>41396</v>
      </c>
      <c r="C420" s="1" t="s">
        <v>544</v>
      </c>
      <c r="D420" s="1" t="s">
        <v>140</v>
      </c>
      <c r="E420" s="1" t="s">
        <v>141</v>
      </c>
      <c r="F420" s="1" t="s">
        <v>20</v>
      </c>
      <c r="G420" s="59" t="n">
        <v>4</v>
      </c>
      <c r="H420" s="59" t="n">
        <v>5</v>
      </c>
      <c r="I420" s="1" t="s">
        <v>827</v>
      </c>
      <c r="J420" s="62" t="n">
        <v>0</v>
      </c>
      <c r="K420" s="62" t="n">
        <v>20</v>
      </c>
      <c r="L420" s="62" t="n">
        <v>8</v>
      </c>
      <c r="M420" s="62" t="n">
        <v>10</v>
      </c>
      <c r="N420" s="62" t="n">
        <v>22</v>
      </c>
      <c r="R420" s="20"/>
      <c r="S420" s="20"/>
      <c r="T420" s="20"/>
      <c r="U420" s="20"/>
    </row>
    <row r="421" customFormat="false" ht="13.8" hidden="false" customHeight="false" outlineLevel="0" collapsed="false">
      <c r="A421" s="59" t="s">
        <v>138</v>
      </c>
      <c r="B421" s="60" t="n">
        <v>41396</v>
      </c>
      <c r="C421" s="1" t="s">
        <v>544</v>
      </c>
      <c r="D421" s="1" t="s">
        <v>140</v>
      </c>
      <c r="E421" s="1" t="s">
        <v>141</v>
      </c>
      <c r="F421" s="1" t="s">
        <v>20</v>
      </c>
      <c r="G421" s="59" t="n">
        <v>4</v>
      </c>
      <c r="H421" s="59" t="n">
        <v>5</v>
      </c>
      <c r="I421" s="1" t="s">
        <v>828</v>
      </c>
      <c r="J421" s="62" t="n">
        <v>0</v>
      </c>
      <c r="K421" s="62" t="n">
        <v>8</v>
      </c>
      <c r="L421" s="62" t="n">
        <v>0</v>
      </c>
      <c r="M421" s="62" t="n">
        <v>2</v>
      </c>
      <c r="N421" s="62" t="n">
        <v>5</v>
      </c>
      <c r="R421" s="20"/>
      <c r="S421" s="20"/>
      <c r="T421" s="20"/>
      <c r="U421" s="20"/>
    </row>
    <row r="422" customFormat="false" ht="13.8" hidden="false" customHeight="false" outlineLevel="0" collapsed="false">
      <c r="A422" s="59" t="s">
        <v>138</v>
      </c>
      <c r="B422" s="60" t="n">
        <v>41396</v>
      </c>
      <c r="C422" s="1" t="s">
        <v>544</v>
      </c>
      <c r="D422" s="1" t="s">
        <v>140</v>
      </c>
      <c r="E422" s="1" t="s">
        <v>141</v>
      </c>
      <c r="F422" s="1" t="s">
        <v>20</v>
      </c>
      <c r="G422" s="59" t="n">
        <v>4</v>
      </c>
      <c r="H422" s="59" t="n">
        <v>5</v>
      </c>
      <c r="I422" s="1" t="s">
        <v>828</v>
      </c>
      <c r="J422" s="62" t="n">
        <v>0</v>
      </c>
      <c r="K422" s="62" t="n">
        <v>8</v>
      </c>
      <c r="L422" s="62" t="n">
        <v>0</v>
      </c>
      <c r="M422" s="62" t="n">
        <v>0</v>
      </c>
      <c r="N422" s="62" t="n">
        <v>0</v>
      </c>
      <c r="R422" s="20"/>
      <c r="S422" s="20"/>
      <c r="T422" s="20"/>
      <c r="U422" s="20"/>
    </row>
    <row r="423" customFormat="false" ht="13.8" hidden="false" customHeight="false" outlineLevel="0" collapsed="false">
      <c r="A423" s="59" t="s">
        <v>138</v>
      </c>
      <c r="B423" s="60" t="n">
        <v>41396</v>
      </c>
      <c r="C423" s="1" t="s">
        <v>544</v>
      </c>
      <c r="D423" s="1" t="s">
        <v>140</v>
      </c>
      <c r="E423" s="1" t="s">
        <v>141</v>
      </c>
      <c r="F423" s="1" t="s">
        <v>20</v>
      </c>
      <c r="G423" s="59" t="n">
        <v>4</v>
      </c>
      <c r="H423" s="59" t="n">
        <v>5</v>
      </c>
      <c r="I423" s="1" t="s">
        <v>829</v>
      </c>
      <c r="J423" s="62" t="n">
        <v>0</v>
      </c>
      <c r="K423" s="62" t="n">
        <v>40</v>
      </c>
      <c r="L423" s="62" t="n">
        <v>2</v>
      </c>
      <c r="M423" s="62" t="n">
        <v>3</v>
      </c>
      <c r="N423" s="62" t="n">
        <v>20</v>
      </c>
      <c r="R423" s="20"/>
      <c r="S423" s="20"/>
      <c r="T423" s="20"/>
      <c r="U423" s="20"/>
    </row>
    <row r="424" customFormat="false" ht="13.8" hidden="false" customHeight="false" outlineLevel="0" collapsed="false">
      <c r="A424" s="59" t="s">
        <v>138</v>
      </c>
      <c r="B424" s="60" t="n">
        <v>41396</v>
      </c>
      <c r="C424" s="1" t="s">
        <v>544</v>
      </c>
      <c r="D424" s="1" t="s">
        <v>140</v>
      </c>
      <c r="E424" s="1" t="s">
        <v>141</v>
      </c>
      <c r="F424" s="1" t="s">
        <v>20</v>
      </c>
      <c r="G424" s="59" t="n">
        <v>4</v>
      </c>
      <c r="H424" s="59" t="n">
        <v>5</v>
      </c>
      <c r="I424" s="1" t="s">
        <v>830</v>
      </c>
      <c r="J424" s="62" t="n">
        <v>0</v>
      </c>
      <c r="K424" s="62" t="n">
        <v>30</v>
      </c>
      <c r="L424" s="62" t="n">
        <v>4</v>
      </c>
      <c r="M424" s="62" t="n">
        <v>12</v>
      </c>
      <c r="N424" s="62" t="n">
        <v>10</v>
      </c>
      <c r="R424" s="20"/>
      <c r="S424" s="20"/>
      <c r="T424" s="20"/>
      <c r="U424" s="20"/>
    </row>
    <row r="425" customFormat="false" ht="13.8" hidden="false" customHeight="false" outlineLevel="0" collapsed="false">
      <c r="A425" s="59" t="s">
        <v>138</v>
      </c>
      <c r="B425" s="60" t="n">
        <v>41396</v>
      </c>
      <c r="C425" s="1" t="s">
        <v>544</v>
      </c>
      <c r="D425" s="1" t="s">
        <v>140</v>
      </c>
      <c r="E425" s="1" t="s">
        <v>141</v>
      </c>
      <c r="F425" s="1" t="s">
        <v>20</v>
      </c>
      <c r="G425" s="59" t="n">
        <v>4</v>
      </c>
      <c r="H425" s="59" t="n">
        <v>5</v>
      </c>
      <c r="I425" s="1" t="s">
        <v>830</v>
      </c>
      <c r="J425" s="62" t="n">
        <v>0</v>
      </c>
      <c r="K425" s="62" t="n">
        <v>30</v>
      </c>
      <c r="L425" s="62" t="n">
        <v>0</v>
      </c>
      <c r="M425" s="62" t="n">
        <v>0</v>
      </c>
      <c r="N425" s="62" t="n">
        <v>0</v>
      </c>
      <c r="R425" s="20"/>
      <c r="S425" s="20"/>
      <c r="T425" s="20"/>
      <c r="U425" s="20"/>
    </row>
    <row r="426" customFormat="false" ht="13.8" hidden="false" customHeight="false" outlineLevel="0" collapsed="false">
      <c r="A426" s="59" t="s">
        <v>138</v>
      </c>
      <c r="B426" s="60" t="n">
        <v>41397</v>
      </c>
      <c r="C426" s="1" t="s">
        <v>544</v>
      </c>
      <c r="D426" s="1" t="s">
        <v>140</v>
      </c>
      <c r="E426" s="1" t="s">
        <v>141</v>
      </c>
      <c r="F426" s="1" t="s">
        <v>20</v>
      </c>
      <c r="G426" s="59" t="n">
        <v>5</v>
      </c>
      <c r="H426" s="59" t="n">
        <v>1</v>
      </c>
      <c r="I426" s="1" t="s">
        <v>827</v>
      </c>
      <c r="J426" s="62" t="n">
        <v>0</v>
      </c>
      <c r="K426" s="62" t="n">
        <v>0</v>
      </c>
      <c r="L426" s="62" t="n">
        <v>0</v>
      </c>
      <c r="M426" s="62" t="n">
        <v>11</v>
      </c>
      <c r="N426" s="62" t="n">
        <v>46</v>
      </c>
      <c r="R426" s="20"/>
      <c r="S426" s="20"/>
      <c r="T426" s="20"/>
      <c r="U426" s="20"/>
    </row>
    <row r="427" customFormat="false" ht="13.8" hidden="false" customHeight="false" outlineLevel="0" collapsed="false">
      <c r="A427" s="59" t="s">
        <v>138</v>
      </c>
      <c r="B427" s="60" t="n">
        <v>41397</v>
      </c>
      <c r="C427" s="1" t="s">
        <v>544</v>
      </c>
      <c r="D427" s="1" t="s">
        <v>140</v>
      </c>
      <c r="E427" s="1" t="s">
        <v>141</v>
      </c>
      <c r="F427" s="1" t="s">
        <v>20</v>
      </c>
      <c r="G427" s="59" t="n">
        <v>5</v>
      </c>
      <c r="H427" s="59" t="n">
        <v>1</v>
      </c>
      <c r="I427" s="1" t="s">
        <v>828</v>
      </c>
      <c r="J427" s="62" t="n">
        <v>0</v>
      </c>
      <c r="K427" s="62" t="n">
        <v>0</v>
      </c>
      <c r="L427" s="62" t="n">
        <v>0</v>
      </c>
      <c r="M427" s="62" t="n">
        <v>2</v>
      </c>
      <c r="N427" s="62" t="n">
        <v>65</v>
      </c>
      <c r="R427" s="20"/>
      <c r="S427" s="20"/>
      <c r="T427" s="20"/>
      <c r="U427" s="20"/>
    </row>
    <row r="428" customFormat="false" ht="13.8" hidden="false" customHeight="false" outlineLevel="0" collapsed="false">
      <c r="A428" s="59" t="s">
        <v>138</v>
      </c>
      <c r="B428" s="60" t="n">
        <v>41397</v>
      </c>
      <c r="C428" s="1" t="s">
        <v>544</v>
      </c>
      <c r="D428" s="1" t="s">
        <v>140</v>
      </c>
      <c r="E428" s="1" t="s">
        <v>141</v>
      </c>
      <c r="F428" s="1" t="s">
        <v>20</v>
      </c>
      <c r="G428" s="59" t="n">
        <v>5</v>
      </c>
      <c r="H428" s="59" t="n">
        <v>1</v>
      </c>
      <c r="I428" s="1" t="s">
        <v>829</v>
      </c>
      <c r="J428" s="62" t="n">
        <v>0</v>
      </c>
      <c r="K428" s="62" t="n">
        <v>0</v>
      </c>
      <c r="L428" s="62" t="n">
        <v>0</v>
      </c>
      <c r="M428" s="62" t="n">
        <v>3</v>
      </c>
      <c r="N428" s="62" t="n">
        <v>16</v>
      </c>
      <c r="R428" s="20"/>
      <c r="S428" s="20"/>
      <c r="T428" s="20"/>
      <c r="U428" s="20"/>
    </row>
    <row r="429" customFormat="false" ht="13.8" hidden="false" customHeight="false" outlineLevel="0" collapsed="false">
      <c r="A429" s="59" t="s">
        <v>138</v>
      </c>
      <c r="B429" s="60" t="n">
        <v>41397</v>
      </c>
      <c r="C429" s="1" t="s">
        <v>544</v>
      </c>
      <c r="D429" s="1" t="s">
        <v>140</v>
      </c>
      <c r="E429" s="1" t="s">
        <v>141</v>
      </c>
      <c r="F429" s="1" t="s">
        <v>20</v>
      </c>
      <c r="G429" s="59" t="n">
        <v>5</v>
      </c>
      <c r="H429" s="59" t="n">
        <v>1</v>
      </c>
      <c r="I429" s="1" t="s">
        <v>830</v>
      </c>
      <c r="J429" s="62" t="n">
        <v>0</v>
      </c>
      <c r="K429" s="62" t="n">
        <v>0</v>
      </c>
      <c r="L429" s="62" t="n">
        <v>0</v>
      </c>
      <c r="M429" s="62" t="n">
        <v>7</v>
      </c>
      <c r="N429" s="62" t="n">
        <v>10</v>
      </c>
      <c r="R429" s="20"/>
      <c r="S429" s="20"/>
      <c r="T429" s="20"/>
      <c r="U429" s="20"/>
    </row>
    <row r="430" customFormat="false" ht="13.8" hidden="false" customHeight="false" outlineLevel="0" collapsed="false">
      <c r="A430" s="59" t="s">
        <v>138</v>
      </c>
      <c r="B430" s="60" t="n">
        <v>41397</v>
      </c>
      <c r="C430" s="1" t="s">
        <v>544</v>
      </c>
      <c r="D430" s="1" t="s">
        <v>140</v>
      </c>
      <c r="E430" s="1" t="s">
        <v>141</v>
      </c>
      <c r="F430" s="1" t="s">
        <v>20</v>
      </c>
      <c r="G430" s="59" t="n">
        <v>5</v>
      </c>
      <c r="H430" s="59" t="n">
        <v>2</v>
      </c>
      <c r="I430" s="1" t="s">
        <v>827</v>
      </c>
      <c r="J430" s="62" t="n">
        <v>0</v>
      </c>
      <c r="K430" s="62" t="n">
        <v>0</v>
      </c>
      <c r="L430" s="62" t="n">
        <v>0</v>
      </c>
      <c r="M430" s="62" t="n">
        <v>10</v>
      </c>
      <c r="N430" s="62" t="n">
        <v>8</v>
      </c>
      <c r="R430" s="20"/>
      <c r="S430" s="20"/>
      <c r="T430" s="20"/>
      <c r="U430" s="20"/>
    </row>
    <row r="431" customFormat="false" ht="13.8" hidden="false" customHeight="false" outlineLevel="0" collapsed="false">
      <c r="A431" s="59" t="s">
        <v>138</v>
      </c>
      <c r="B431" s="60" t="n">
        <v>41398</v>
      </c>
      <c r="C431" s="1" t="s">
        <v>544</v>
      </c>
      <c r="D431" s="1" t="s">
        <v>140</v>
      </c>
      <c r="E431" s="1" t="s">
        <v>141</v>
      </c>
      <c r="F431" s="1" t="s">
        <v>20</v>
      </c>
      <c r="G431" s="59" t="n">
        <v>5</v>
      </c>
      <c r="H431" s="59" t="n">
        <v>2</v>
      </c>
      <c r="I431" s="1" t="s">
        <v>828</v>
      </c>
      <c r="J431" s="62" t="n">
        <v>0</v>
      </c>
      <c r="K431" s="62" t="n">
        <v>0</v>
      </c>
      <c r="L431" s="62" t="n">
        <v>0</v>
      </c>
      <c r="M431" s="62" t="n">
        <v>8</v>
      </c>
      <c r="N431" s="62" t="n">
        <v>33</v>
      </c>
      <c r="R431" s="20"/>
      <c r="S431" s="20"/>
      <c r="T431" s="20"/>
      <c r="U431" s="20"/>
    </row>
    <row r="432" customFormat="false" ht="13.8" hidden="false" customHeight="false" outlineLevel="0" collapsed="false">
      <c r="A432" s="59" t="s">
        <v>138</v>
      </c>
      <c r="B432" s="60" t="n">
        <v>41399</v>
      </c>
      <c r="C432" s="1" t="s">
        <v>544</v>
      </c>
      <c r="D432" s="1" t="s">
        <v>140</v>
      </c>
      <c r="E432" s="1" t="s">
        <v>141</v>
      </c>
      <c r="F432" s="1" t="s">
        <v>20</v>
      </c>
      <c r="G432" s="59" t="n">
        <v>5</v>
      </c>
      <c r="H432" s="59" t="n">
        <v>2</v>
      </c>
      <c r="I432" s="1" t="s">
        <v>829</v>
      </c>
      <c r="J432" s="62" t="n">
        <v>0</v>
      </c>
      <c r="K432" s="62" t="n">
        <v>0</v>
      </c>
      <c r="L432" s="62" t="n">
        <v>0</v>
      </c>
      <c r="M432" s="62" t="n">
        <v>12</v>
      </c>
      <c r="N432" s="62" t="n">
        <v>17</v>
      </c>
      <c r="R432" s="20"/>
      <c r="S432" s="20"/>
      <c r="T432" s="20"/>
      <c r="U432" s="20"/>
    </row>
    <row r="433" customFormat="false" ht="13.8" hidden="false" customHeight="false" outlineLevel="0" collapsed="false">
      <c r="A433" s="59" t="s">
        <v>138</v>
      </c>
      <c r="B433" s="60" t="n">
        <v>41397</v>
      </c>
      <c r="C433" s="1" t="s">
        <v>544</v>
      </c>
      <c r="D433" s="1" t="s">
        <v>140</v>
      </c>
      <c r="E433" s="1" t="s">
        <v>141</v>
      </c>
      <c r="F433" s="1" t="s">
        <v>20</v>
      </c>
      <c r="G433" s="59" t="n">
        <v>5</v>
      </c>
      <c r="H433" s="59" t="n">
        <v>2</v>
      </c>
      <c r="I433" s="1" t="s">
        <v>830</v>
      </c>
      <c r="J433" s="62" t="n">
        <v>0</v>
      </c>
      <c r="K433" s="62" t="n">
        <v>0</v>
      </c>
      <c r="L433" s="62" t="n">
        <v>0</v>
      </c>
      <c r="M433" s="62" t="n">
        <v>25</v>
      </c>
      <c r="N433" s="62" t="n">
        <v>22</v>
      </c>
      <c r="R433" s="20"/>
      <c r="S433" s="20"/>
      <c r="T433" s="20"/>
      <c r="U433" s="20"/>
    </row>
    <row r="434" customFormat="false" ht="13.8" hidden="false" customHeight="false" outlineLevel="0" collapsed="false">
      <c r="A434" s="59" t="s">
        <v>138</v>
      </c>
      <c r="B434" s="60" t="n">
        <v>41397</v>
      </c>
      <c r="C434" s="1" t="s">
        <v>544</v>
      </c>
      <c r="D434" s="1" t="s">
        <v>140</v>
      </c>
      <c r="E434" s="1" t="s">
        <v>141</v>
      </c>
      <c r="F434" s="1" t="s">
        <v>20</v>
      </c>
      <c r="G434" s="59" t="n">
        <v>5</v>
      </c>
      <c r="H434" s="59" t="n">
        <v>3</v>
      </c>
      <c r="I434" s="1" t="s">
        <v>827</v>
      </c>
      <c r="J434" s="62" t="n">
        <v>0</v>
      </c>
      <c r="K434" s="62" t="n">
        <v>0</v>
      </c>
      <c r="L434" s="62" t="n">
        <v>0</v>
      </c>
      <c r="M434" s="62" t="n">
        <v>17</v>
      </c>
      <c r="N434" s="62" t="n">
        <v>3</v>
      </c>
      <c r="R434" s="20"/>
      <c r="S434" s="20"/>
      <c r="T434" s="20"/>
      <c r="U434" s="20"/>
    </row>
    <row r="435" customFormat="false" ht="13.8" hidden="false" customHeight="false" outlineLevel="0" collapsed="false">
      <c r="A435" s="59" t="s">
        <v>138</v>
      </c>
      <c r="B435" s="60" t="n">
        <v>41397</v>
      </c>
      <c r="C435" s="1" t="s">
        <v>544</v>
      </c>
      <c r="D435" s="1" t="s">
        <v>140</v>
      </c>
      <c r="E435" s="1" t="s">
        <v>141</v>
      </c>
      <c r="F435" s="1" t="s">
        <v>20</v>
      </c>
      <c r="G435" s="59" t="n">
        <v>5</v>
      </c>
      <c r="H435" s="59" t="n">
        <v>3</v>
      </c>
      <c r="I435" s="1" t="s">
        <v>828</v>
      </c>
      <c r="J435" s="62" t="n">
        <v>0</v>
      </c>
      <c r="K435" s="62" t="n">
        <v>0</v>
      </c>
      <c r="L435" s="62" t="n">
        <v>0</v>
      </c>
      <c r="M435" s="62" t="n">
        <v>7</v>
      </c>
      <c r="N435" s="62" t="n">
        <v>14</v>
      </c>
      <c r="R435" s="20"/>
      <c r="S435" s="20"/>
      <c r="T435" s="20"/>
      <c r="U435" s="20"/>
    </row>
    <row r="436" customFormat="false" ht="13.8" hidden="false" customHeight="false" outlineLevel="0" collapsed="false">
      <c r="A436" s="59" t="s">
        <v>138</v>
      </c>
      <c r="B436" s="60" t="n">
        <v>41397</v>
      </c>
      <c r="C436" s="1" t="s">
        <v>544</v>
      </c>
      <c r="D436" s="1" t="s">
        <v>140</v>
      </c>
      <c r="E436" s="1" t="s">
        <v>141</v>
      </c>
      <c r="F436" s="1" t="s">
        <v>20</v>
      </c>
      <c r="G436" s="59" t="n">
        <v>5</v>
      </c>
      <c r="H436" s="59" t="n">
        <v>3</v>
      </c>
      <c r="I436" s="1" t="s">
        <v>829</v>
      </c>
      <c r="J436" s="62" t="n">
        <v>0</v>
      </c>
      <c r="K436" s="62" t="n">
        <v>0</v>
      </c>
      <c r="L436" s="62" t="n">
        <v>0</v>
      </c>
      <c r="M436" s="62" t="n">
        <v>19</v>
      </c>
      <c r="N436" s="62" t="n">
        <v>38</v>
      </c>
      <c r="R436" s="20"/>
      <c r="S436" s="20"/>
      <c r="T436" s="20"/>
      <c r="U436" s="20"/>
    </row>
    <row r="437" customFormat="false" ht="13.8" hidden="false" customHeight="false" outlineLevel="0" collapsed="false">
      <c r="A437" s="59" t="s">
        <v>138</v>
      </c>
      <c r="B437" s="60" t="n">
        <v>41397</v>
      </c>
      <c r="C437" s="1" t="s">
        <v>544</v>
      </c>
      <c r="D437" s="1" t="s">
        <v>140</v>
      </c>
      <c r="E437" s="1" t="s">
        <v>141</v>
      </c>
      <c r="F437" s="1" t="s">
        <v>20</v>
      </c>
      <c r="G437" s="59" t="n">
        <v>5</v>
      </c>
      <c r="H437" s="59" t="n">
        <v>3</v>
      </c>
      <c r="I437" s="1" t="s">
        <v>830</v>
      </c>
      <c r="J437" s="62" t="n">
        <v>0</v>
      </c>
      <c r="K437" s="62" t="n">
        <v>0</v>
      </c>
      <c r="L437" s="62" t="n">
        <v>0</v>
      </c>
      <c r="M437" s="62" t="n">
        <v>15</v>
      </c>
      <c r="N437" s="62" t="n">
        <v>23</v>
      </c>
      <c r="R437" s="20"/>
      <c r="S437" s="20"/>
      <c r="T437" s="20"/>
      <c r="U437" s="20"/>
    </row>
    <row r="438" customFormat="false" ht="13.8" hidden="false" customHeight="false" outlineLevel="0" collapsed="false">
      <c r="A438" s="59" t="s">
        <v>138</v>
      </c>
      <c r="B438" s="60" t="n">
        <v>41397</v>
      </c>
      <c r="C438" s="1" t="s">
        <v>544</v>
      </c>
      <c r="D438" s="1" t="s">
        <v>140</v>
      </c>
      <c r="E438" s="1" t="s">
        <v>141</v>
      </c>
      <c r="F438" s="1" t="s">
        <v>20</v>
      </c>
      <c r="G438" s="59" t="n">
        <v>5</v>
      </c>
      <c r="H438" s="59" t="n">
        <v>4</v>
      </c>
      <c r="I438" s="1" t="s">
        <v>827</v>
      </c>
      <c r="J438" s="62" t="n">
        <v>0</v>
      </c>
      <c r="K438" s="62" t="n">
        <v>0</v>
      </c>
      <c r="L438" s="62" t="n">
        <v>0</v>
      </c>
      <c r="M438" s="62" t="n">
        <v>17</v>
      </c>
      <c r="N438" s="62" t="n">
        <v>37</v>
      </c>
      <c r="R438" s="20"/>
      <c r="S438" s="20"/>
      <c r="T438" s="20"/>
      <c r="U438" s="20"/>
    </row>
    <row r="439" customFormat="false" ht="13.8" hidden="false" customHeight="false" outlineLevel="0" collapsed="false">
      <c r="A439" s="59" t="s">
        <v>138</v>
      </c>
      <c r="B439" s="60" t="n">
        <v>41397</v>
      </c>
      <c r="C439" s="1" t="s">
        <v>544</v>
      </c>
      <c r="D439" s="1" t="s">
        <v>140</v>
      </c>
      <c r="E439" s="1" t="s">
        <v>141</v>
      </c>
      <c r="F439" s="1" t="s">
        <v>20</v>
      </c>
      <c r="G439" s="59" t="n">
        <v>5</v>
      </c>
      <c r="H439" s="59" t="n">
        <v>4</v>
      </c>
      <c r="I439" s="1" t="s">
        <v>828</v>
      </c>
      <c r="J439" s="62" t="n">
        <v>0</v>
      </c>
      <c r="K439" s="62" t="n">
        <v>0</v>
      </c>
      <c r="L439" s="62" t="n">
        <v>0</v>
      </c>
      <c r="M439" s="62" t="n">
        <v>10</v>
      </c>
      <c r="N439" s="62" t="n">
        <v>12</v>
      </c>
      <c r="R439" s="20"/>
      <c r="S439" s="20"/>
      <c r="T439" s="20"/>
      <c r="U439" s="20"/>
    </row>
    <row r="440" customFormat="false" ht="13.8" hidden="false" customHeight="false" outlineLevel="0" collapsed="false">
      <c r="A440" s="59" t="s">
        <v>138</v>
      </c>
      <c r="B440" s="60" t="n">
        <v>41397</v>
      </c>
      <c r="C440" s="1" t="s">
        <v>544</v>
      </c>
      <c r="D440" s="1" t="s">
        <v>140</v>
      </c>
      <c r="E440" s="1" t="s">
        <v>141</v>
      </c>
      <c r="F440" s="1" t="s">
        <v>20</v>
      </c>
      <c r="G440" s="59" t="n">
        <v>5</v>
      </c>
      <c r="H440" s="59" t="n">
        <v>4</v>
      </c>
      <c r="I440" s="1" t="s">
        <v>829</v>
      </c>
      <c r="J440" s="62" t="n">
        <v>0</v>
      </c>
      <c r="K440" s="62" t="n">
        <v>0</v>
      </c>
      <c r="L440" s="62" t="n">
        <v>0</v>
      </c>
      <c r="M440" s="62" t="n">
        <v>26</v>
      </c>
      <c r="N440" s="62" t="n">
        <v>25</v>
      </c>
      <c r="R440" s="20"/>
      <c r="S440" s="20"/>
      <c r="T440" s="20"/>
      <c r="U440" s="20"/>
    </row>
    <row r="441" customFormat="false" ht="13.8" hidden="false" customHeight="false" outlineLevel="0" collapsed="false">
      <c r="A441" s="59" t="s">
        <v>138</v>
      </c>
      <c r="B441" s="60" t="n">
        <v>41397</v>
      </c>
      <c r="C441" s="1" t="s">
        <v>544</v>
      </c>
      <c r="D441" s="1" t="s">
        <v>140</v>
      </c>
      <c r="E441" s="1" t="s">
        <v>141</v>
      </c>
      <c r="F441" s="1" t="s">
        <v>20</v>
      </c>
      <c r="G441" s="59" t="n">
        <v>5</v>
      </c>
      <c r="H441" s="59" t="n">
        <v>4</v>
      </c>
      <c r="I441" s="1" t="s">
        <v>830</v>
      </c>
      <c r="J441" s="62" t="n">
        <v>0</v>
      </c>
      <c r="K441" s="62" t="n">
        <v>0</v>
      </c>
      <c r="L441" s="62" t="n">
        <v>0</v>
      </c>
      <c r="M441" s="62" t="n">
        <v>13</v>
      </c>
      <c r="N441" s="62" t="n">
        <v>14</v>
      </c>
      <c r="R441" s="20"/>
      <c r="S441" s="20"/>
      <c r="T441" s="20"/>
      <c r="U441" s="20"/>
    </row>
    <row r="442" customFormat="false" ht="13.8" hidden="false" customHeight="false" outlineLevel="0" collapsed="false">
      <c r="A442" s="59" t="s">
        <v>138</v>
      </c>
      <c r="B442" s="60" t="n">
        <v>41397</v>
      </c>
      <c r="C442" s="1" t="s">
        <v>544</v>
      </c>
      <c r="D442" s="1" t="s">
        <v>140</v>
      </c>
      <c r="E442" s="1" t="s">
        <v>141</v>
      </c>
      <c r="F442" s="1" t="s">
        <v>20</v>
      </c>
      <c r="G442" s="59" t="n">
        <v>6</v>
      </c>
      <c r="H442" s="59" t="n">
        <v>1</v>
      </c>
      <c r="I442" s="1" t="s">
        <v>827</v>
      </c>
      <c r="J442" s="62" t="n">
        <v>13</v>
      </c>
      <c r="K442" s="62" t="n">
        <v>0</v>
      </c>
      <c r="L442" s="62" t="n">
        <v>0</v>
      </c>
      <c r="M442" s="62" t="n">
        <v>3</v>
      </c>
      <c r="N442" s="62" t="n">
        <v>5</v>
      </c>
      <c r="R442" s="20"/>
      <c r="S442" s="20"/>
      <c r="T442" s="20"/>
      <c r="U442" s="20"/>
    </row>
    <row r="443" customFormat="false" ht="13.8" hidden="false" customHeight="false" outlineLevel="0" collapsed="false">
      <c r="A443" s="59" t="s">
        <v>138</v>
      </c>
      <c r="B443" s="60" t="n">
        <v>41397</v>
      </c>
      <c r="C443" s="1" t="s">
        <v>544</v>
      </c>
      <c r="D443" s="1" t="s">
        <v>140</v>
      </c>
      <c r="E443" s="1" t="s">
        <v>141</v>
      </c>
      <c r="F443" s="1" t="s">
        <v>20</v>
      </c>
      <c r="G443" s="59" t="n">
        <v>6</v>
      </c>
      <c r="H443" s="59" t="n">
        <v>1</v>
      </c>
      <c r="I443" s="1" t="s">
        <v>828</v>
      </c>
      <c r="J443" s="62" t="n">
        <v>0</v>
      </c>
      <c r="K443" s="62" t="n">
        <v>0</v>
      </c>
      <c r="L443" s="62" t="n">
        <v>0</v>
      </c>
      <c r="M443" s="62" t="n">
        <v>0</v>
      </c>
      <c r="N443" s="62" t="n">
        <v>4</v>
      </c>
      <c r="R443" s="20"/>
      <c r="S443" s="20"/>
      <c r="T443" s="20"/>
      <c r="U443" s="20"/>
    </row>
    <row r="444" customFormat="false" ht="13.8" hidden="false" customHeight="false" outlineLevel="0" collapsed="false">
      <c r="A444" s="59" t="s">
        <v>138</v>
      </c>
      <c r="B444" s="60" t="n">
        <v>41397</v>
      </c>
      <c r="C444" s="1" t="s">
        <v>544</v>
      </c>
      <c r="D444" s="1" t="s">
        <v>140</v>
      </c>
      <c r="E444" s="1" t="s">
        <v>141</v>
      </c>
      <c r="F444" s="1" t="s">
        <v>20</v>
      </c>
      <c r="G444" s="59" t="n">
        <v>6</v>
      </c>
      <c r="H444" s="59" t="n">
        <v>1</v>
      </c>
      <c r="I444" s="1" t="s">
        <v>829</v>
      </c>
      <c r="J444" s="62" t="n">
        <v>0</v>
      </c>
      <c r="K444" s="62" t="n">
        <v>0</v>
      </c>
      <c r="L444" s="62" t="n">
        <v>0</v>
      </c>
      <c r="M444" s="62" t="n">
        <v>8</v>
      </c>
      <c r="N444" s="62" t="n">
        <v>7</v>
      </c>
      <c r="R444" s="20"/>
      <c r="S444" s="20"/>
      <c r="T444" s="20"/>
      <c r="U444" s="20"/>
    </row>
    <row r="445" customFormat="false" ht="13.8" hidden="false" customHeight="false" outlineLevel="0" collapsed="false">
      <c r="A445" s="59" t="s">
        <v>138</v>
      </c>
      <c r="B445" s="60" t="n">
        <v>41397</v>
      </c>
      <c r="C445" s="1" t="s">
        <v>544</v>
      </c>
      <c r="D445" s="1" t="s">
        <v>140</v>
      </c>
      <c r="E445" s="1" t="s">
        <v>141</v>
      </c>
      <c r="F445" s="1" t="s">
        <v>20</v>
      </c>
      <c r="G445" s="59" t="n">
        <v>6</v>
      </c>
      <c r="H445" s="59" t="n">
        <v>1</v>
      </c>
      <c r="I445" s="1" t="s">
        <v>830</v>
      </c>
      <c r="J445" s="62" t="n">
        <v>0</v>
      </c>
      <c r="K445" s="62" t="n">
        <v>0</v>
      </c>
      <c r="L445" s="62" t="n">
        <v>0</v>
      </c>
      <c r="M445" s="62" t="n">
        <v>0</v>
      </c>
      <c r="N445" s="62" t="n">
        <v>1</v>
      </c>
      <c r="R445" s="20"/>
      <c r="S445" s="20"/>
      <c r="T445" s="20"/>
      <c r="U445" s="20"/>
    </row>
    <row r="446" customFormat="false" ht="13.8" hidden="false" customHeight="false" outlineLevel="0" collapsed="false">
      <c r="A446" s="59" t="s">
        <v>138</v>
      </c>
      <c r="B446" s="60" t="n">
        <v>41397</v>
      </c>
      <c r="C446" s="1" t="s">
        <v>544</v>
      </c>
      <c r="D446" s="1" t="s">
        <v>140</v>
      </c>
      <c r="E446" s="1" t="s">
        <v>141</v>
      </c>
      <c r="F446" s="1" t="s">
        <v>20</v>
      </c>
      <c r="G446" s="59" t="n">
        <v>6</v>
      </c>
      <c r="H446" s="59" t="n">
        <v>2</v>
      </c>
      <c r="I446" s="1" t="s">
        <v>827</v>
      </c>
      <c r="J446" s="62" t="n">
        <v>38</v>
      </c>
      <c r="K446" s="62" t="n">
        <v>0</v>
      </c>
      <c r="L446" s="62" t="n">
        <v>0</v>
      </c>
      <c r="M446" s="62" t="n">
        <v>3</v>
      </c>
      <c r="N446" s="62" t="n">
        <v>3</v>
      </c>
      <c r="R446" s="20"/>
      <c r="S446" s="20"/>
      <c r="T446" s="20"/>
      <c r="U446" s="20"/>
    </row>
    <row r="447" customFormat="false" ht="13.8" hidden="false" customHeight="false" outlineLevel="0" collapsed="false">
      <c r="A447" s="59" t="s">
        <v>138</v>
      </c>
      <c r="B447" s="60" t="n">
        <v>41397</v>
      </c>
      <c r="C447" s="1" t="s">
        <v>544</v>
      </c>
      <c r="D447" s="1" t="s">
        <v>140</v>
      </c>
      <c r="E447" s="1" t="s">
        <v>141</v>
      </c>
      <c r="F447" s="1" t="s">
        <v>20</v>
      </c>
      <c r="G447" s="59" t="n">
        <v>6</v>
      </c>
      <c r="H447" s="59" t="n">
        <v>2</v>
      </c>
      <c r="I447" s="1" t="s">
        <v>828</v>
      </c>
      <c r="J447" s="62" t="n">
        <v>17</v>
      </c>
      <c r="K447" s="62" t="n">
        <v>0</v>
      </c>
      <c r="L447" s="62" t="n">
        <v>2</v>
      </c>
      <c r="M447" s="62" t="n">
        <v>4</v>
      </c>
      <c r="N447" s="62" t="n">
        <v>19</v>
      </c>
      <c r="R447" s="20"/>
      <c r="S447" s="20"/>
      <c r="T447" s="20"/>
      <c r="U447" s="20"/>
    </row>
    <row r="448" customFormat="false" ht="13.8" hidden="false" customHeight="false" outlineLevel="0" collapsed="false">
      <c r="A448" s="59" t="s">
        <v>138</v>
      </c>
      <c r="B448" s="60" t="n">
        <v>41397</v>
      </c>
      <c r="C448" s="1" t="s">
        <v>544</v>
      </c>
      <c r="D448" s="1" t="s">
        <v>140</v>
      </c>
      <c r="E448" s="1" t="s">
        <v>141</v>
      </c>
      <c r="F448" s="1" t="s">
        <v>20</v>
      </c>
      <c r="G448" s="59" t="n">
        <v>6</v>
      </c>
      <c r="H448" s="59" t="n">
        <v>2</v>
      </c>
      <c r="I448" s="1" t="s">
        <v>828</v>
      </c>
      <c r="J448" s="62" t="n">
        <v>26</v>
      </c>
      <c r="K448" s="62" t="n">
        <v>0</v>
      </c>
      <c r="L448" s="62" t="n">
        <v>0</v>
      </c>
      <c r="M448" s="62" t="n">
        <v>0</v>
      </c>
      <c r="N448" s="62" t="n">
        <v>0</v>
      </c>
      <c r="R448" s="20"/>
      <c r="S448" s="20"/>
      <c r="T448" s="20"/>
      <c r="U448" s="20"/>
    </row>
    <row r="449" customFormat="false" ht="13.8" hidden="false" customHeight="false" outlineLevel="0" collapsed="false">
      <c r="A449" s="59" t="s">
        <v>138</v>
      </c>
      <c r="B449" s="60" t="n">
        <v>41397</v>
      </c>
      <c r="C449" s="1" t="s">
        <v>544</v>
      </c>
      <c r="D449" s="1" t="s">
        <v>140</v>
      </c>
      <c r="E449" s="1" t="s">
        <v>141</v>
      </c>
      <c r="F449" s="1" t="s">
        <v>20</v>
      </c>
      <c r="G449" s="59" t="n">
        <v>6</v>
      </c>
      <c r="H449" s="59" t="n">
        <v>2</v>
      </c>
      <c r="I449" s="1" t="s">
        <v>829</v>
      </c>
      <c r="J449" s="62" t="n">
        <v>0</v>
      </c>
      <c r="K449" s="62" t="n">
        <v>23</v>
      </c>
      <c r="L449" s="62" t="n">
        <v>0</v>
      </c>
      <c r="M449" s="62" t="n">
        <v>4</v>
      </c>
      <c r="N449" s="62" t="n">
        <v>8</v>
      </c>
      <c r="R449" s="20"/>
      <c r="S449" s="20"/>
      <c r="T449" s="20"/>
      <c r="U449" s="20"/>
    </row>
    <row r="450" customFormat="false" ht="13.8" hidden="false" customHeight="false" outlineLevel="0" collapsed="false">
      <c r="A450" s="59" t="s">
        <v>138</v>
      </c>
      <c r="B450" s="60" t="n">
        <v>41397</v>
      </c>
      <c r="C450" s="1" t="s">
        <v>544</v>
      </c>
      <c r="D450" s="1" t="s">
        <v>140</v>
      </c>
      <c r="E450" s="1" t="s">
        <v>141</v>
      </c>
      <c r="F450" s="1" t="s">
        <v>20</v>
      </c>
      <c r="G450" s="59" t="n">
        <v>6</v>
      </c>
      <c r="H450" s="59" t="n">
        <v>2</v>
      </c>
      <c r="I450" s="1" t="s">
        <v>830</v>
      </c>
      <c r="J450" s="62" t="n">
        <v>12</v>
      </c>
      <c r="K450" s="62" t="n">
        <v>0</v>
      </c>
      <c r="L450" s="62" t="n">
        <v>5</v>
      </c>
      <c r="M450" s="62" t="n">
        <v>4</v>
      </c>
      <c r="N450" s="62" t="n">
        <v>1</v>
      </c>
      <c r="R450" s="20"/>
      <c r="S450" s="20"/>
      <c r="T450" s="20"/>
      <c r="U450" s="20"/>
    </row>
    <row r="451" customFormat="false" ht="13.8" hidden="false" customHeight="false" outlineLevel="0" collapsed="false">
      <c r="A451" s="59" t="s">
        <v>138</v>
      </c>
      <c r="B451" s="60" t="n">
        <v>41397</v>
      </c>
      <c r="C451" s="1" t="s">
        <v>544</v>
      </c>
      <c r="D451" s="1" t="s">
        <v>140</v>
      </c>
      <c r="E451" s="1" t="s">
        <v>141</v>
      </c>
      <c r="F451" s="1" t="s">
        <v>20</v>
      </c>
      <c r="G451" s="59" t="n">
        <v>6</v>
      </c>
      <c r="H451" s="59" t="n">
        <v>2</v>
      </c>
      <c r="I451" s="1" t="s">
        <v>830</v>
      </c>
      <c r="J451" s="62" t="n">
        <v>15.5</v>
      </c>
      <c r="K451" s="62" t="n">
        <v>0</v>
      </c>
      <c r="L451" s="62" t="n">
        <v>0</v>
      </c>
      <c r="M451" s="62" t="n">
        <v>0</v>
      </c>
      <c r="N451" s="62" t="n">
        <v>0</v>
      </c>
      <c r="R451" s="20"/>
      <c r="S451" s="20"/>
      <c r="T451" s="20"/>
      <c r="U451" s="20"/>
    </row>
    <row r="452" customFormat="false" ht="13.8" hidden="false" customHeight="false" outlineLevel="0" collapsed="false">
      <c r="A452" s="59" t="s">
        <v>138</v>
      </c>
      <c r="B452" s="60" t="n">
        <v>41397</v>
      </c>
      <c r="C452" s="1" t="s">
        <v>544</v>
      </c>
      <c r="D452" s="1" t="s">
        <v>140</v>
      </c>
      <c r="E452" s="1" t="s">
        <v>141</v>
      </c>
      <c r="F452" s="1" t="s">
        <v>20</v>
      </c>
      <c r="G452" s="59" t="n">
        <v>6</v>
      </c>
      <c r="H452" s="59" t="n">
        <v>2</v>
      </c>
      <c r="I452" s="1" t="s">
        <v>830</v>
      </c>
      <c r="J452" s="62" t="n">
        <v>15.5</v>
      </c>
      <c r="K452" s="62" t="n">
        <v>0</v>
      </c>
      <c r="L452" s="62" t="n">
        <v>0</v>
      </c>
      <c r="M452" s="62" t="n">
        <v>0</v>
      </c>
      <c r="N452" s="62" t="n">
        <v>0</v>
      </c>
      <c r="R452" s="20"/>
      <c r="S452" s="20"/>
      <c r="T452" s="20"/>
      <c r="U452" s="20"/>
    </row>
    <row r="453" customFormat="false" ht="13.8" hidden="false" customHeight="false" outlineLevel="0" collapsed="false">
      <c r="A453" s="59" t="s">
        <v>138</v>
      </c>
      <c r="B453" s="60" t="n">
        <v>41397</v>
      </c>
      <c r="C453" s="1" t="s">
        <v>544</v>
      </c>
      <c r="D453" s="1" t="s">
        <v>140</v>
      </c>
      <c r="E453" s="1" t="s">
        <v>141</v>
      </c>
      <c r="F453" s="1" t="s">
        <v>20</v>
      </c>
      <c r="G453" s="59" t="n">
        <v>6</v>
      </c>
      <c r="H453" s="59" t="n">
        <v>3</v>
      </c>
      <c r="I453" s="1" t="s">
        <v>827</v>
      </c>
      <c r="J453" s="62" t="n">
        <v>18</v>
      </c>
      <c r="K453" s="62" t="n">
        <v>10</v>
      </c>
      <c r="L453" s="62" t="n">
        <v>0</v>
      </c>
      <c r="M453" s="62" t="n">
        <v>0</v>
      </c>
      <c r="N453" s="62" t="n">
        <v>10</v>
      </c>
      <c r="R453" s="20"/>
      <c r="S453" s="20"/>
      <c r="T453" s="20"/>
      <c r="U453" s="20"/>
    </row>
    <row r="454" customFormat="false" ht="13.8" hidden="false" customHeight="false" outlineLevel="0" collapsed="false">
      <c r="A454" s="59" t="s">
        <v>138</v>
      </c>
      <c r="B454" s="60" t="n">
        <v>41397</v>
      </c>
      <c r="C454" s="1" t="s">
        <v>544</v>
      </c>
      <c r="D454" s="1" t="s">
        <v>140</v>
      </c>
      <c r="E454" s="1" t="s">
        <v>141</v>
      </c>
      <c r="F454" s="1" t="s">
        <v>20</v>
      </c>
      <c r="G454" s="59" t="n">
        <v>6</v>
      </c>
      <c r="H454" s="59" t="n">
        <v>3</v>
      </c>
      <c r="I454" s="1" t="s">
        <v>827</v>
      </c>
      <c r="J454" s="62" t="n">
        <v>0</v>
      </c>
      <c r="K454" s="62" t="n">
        <v>10.5</v>
      </c>
      <c r="L454" s="62" t="n">
        <v>0</v>
      </c>
      <c r="M454" s="62" t="n">
        <v>0</v>
      </c>
      <c r="N454" s="62" t="n">
        <v>0</v>
      </c>
      <c r="R454" s="20"/>
      <c r="S454" s="20"/>
      <c r="T454" s="20"/>
      <c r="U454" s="20"/>
    </row>
    <row r="455" customFormat="false" ht="13.8" hidden="false" customHeight="false" outlineLevel="0" collapsed="false">
      <c r="A455" s="59" t="s">
        <v>138</v>
      </c>
      <c r="B455" s="60" t="n">
        <v>41397</v>
      </c>
      <c r="C455" s="1" t="s">
        <v>544</v>
      </c>
      <c r="D455" s="1" t="s">
        <v>140</v>
      </c>
      <c r="E455" s="1" t="s">
        <v>141</v>
      </c>
      <c r="F455" s="1" t="s">
        <v>20</v>
      </c>
      <c r="G455" s="59" t="n">
        <v>6</v>
      </c>
      <c r="H455" s="59" t="n">
        <v>3</v>
      </c>
      <c r="I455" s="1" t="s">
        <v>828</v>
      </c>
      <c r="J455" s="62" t="n">
        <v>13</v>
      </c>
      <c r="K455" s="62" t="n">
        <v>16</v>
      </c>
      <c r="L455" s="62" t="n">
        <v>0</v>
      </c>
      <c r="M455" s="62" t="n">
        <v>7</v>
      </c>
      <c r="N455" s="62" t="n">
        <v>24</v>
      </c>
      <c r="R455" s="20"/>
      <c r="S455" s="20"/>
      <c r="T455" s="20"/>
      <c r="U455" s="20"/>
    </row>
    <row r="456" customFormat="false" ht="13.8" hidden="false" customHeight="false" outlineLevel="0" collapsed="false">
      <c r="A456" s="59" t="s">
        <v>138</v>
      </c>
      <c r="B456" s="60" t="n">
        <v>41397</v>
      </c>
      <c r="C456" s="1" t="s">
        <v>544</v>
      </c>
      <c r="D456" s="1" t="s">
        <v>140</v>
      </c>
      <c r="E456" s="1" t="s">
        <v>141</v>
      </c>
      <c r="F456" s="1" t="s">
        <v>20</v>
      </c>
      <c r="G456" s="59" t="n">
        <v>6</v>
      </c>
      <c r="H456" s="59" t="n">
        <v>3</v>
      </c>
      <c r="I456" s="1" t="s">
        <v>828</v>
      </c>
      <c r="J456" s="62" t="n">
        <v>16</v>
      </c>
      <c r="K456" s="62" t="n">
        <v>0</v>
      </c>
      <c r="L456" s="62" t="n">
        <v>0</v>
      </c>
      <c r="M456" s="62" t="n">
        <v>0</v>
      </c>
      <c r="N456" s="62" t="n">
        <v>0</v>
      </c>
      <c r="R456" s="20"/>
      <c r="S456" s="20"/>
      <c r="T456" s="20"/>
      <c r="U456" s="20"/>
    </row>
    <row r="457" customFormat="false" ht="13.8" hidden="false" customHeight="false" outlineLevel="0" collapsed="false">
      <c r="A457" s="59" t="s">
        <v>138</v>
      </c>
      <c r="B457" s="60" t="n">
        <v>41397</v>
      </c>
      <c r="C457" s="1" t="s">
        <v>544</v>
      </c>
      <c r="D457" s="1" t="s">
        <v>140</v>
      </c>
      <c r="E457" s="1" t="s">
        <v>141</v>
      </c>
      <c r="F457" s="1" t="s">
        <v>20</v>
      </c>
      <c r="G457" s="59" t="n">
        <v>6</v>
      </c>
      <c r="H457" s="59" t="n">
        <v>3</v>
      </c>
      <c r="I457" s="1" t="s">
        <v>829</v>
      </c>
      <c r="J457" s="62" t="n">
        <v>11.1</v>
      </c>
      <c r="K457" s="62" t="n">
        <v>0</v>
      </c>
      <c r="L457" s="62" t="n">
        <v>0</v>
      </c>
      <c r="M457" s="62" t="n">
        <v>12</v>
      </c>
      <c r="N457" s="62" t="n">
        <v>10</v>
      </c>
      <c r="R457" s="20"/>
      <c r="S457" s="20"/>
      <c r="T457" s="20"/>
      <c r="U457" s="20"/>
    </row>
    <row r="458" customFormat="false" ht="13.8" hidden="false" customHeight="false" outlineLevel="0" collapsed="false">
      <c r="A458" s="59" t="s">
        <v>138</v>
      </c>
      <c r="B458" s="60" t="n">
        <v>41397</v>
      </c>
      <c r="C458" s="1" t="s">
        <v>544</v>
      </c>
      <c r="D458" s="1" t="s">
        <v>140</v>
      </c>
      <c r="E458" s="1" t="s">
        <v>141</v>
      </c>
      <c r="F458" s="1" t="s">
        <v>20</v>
      </c>
      <c r="G458" s="59" t="n">
        <v>6</v>
      </c>
      <c r="H458" s="59" t="n">
        <v>3</v>
      </c>
      <c r="I458" s="1" t="s">
        <v>830</v>
      </c>
      <c r="J458" s="62" t="n">
        <v>0</v>
      </c>
      <c r="K458" s="62" t="n">
        <v>9</v>
      </c>
      <c r="L458" s="62" t="n">
        <v>2</v>
      </c>
      <c r="M458" s="62" t="n">
        <v>20</v>
      </c>
      <c r="N458" s="62" t="n">
        <v>12</v>
      </c>
      <c r="R458" s="20"/>
      <c r="S458" s="20"/>
      <c r="T458" s="20"/>
      <c r="U458" s="20"/>
    </row>
    <row r="459" customFormat="false" ht="13.8" hidden="false" customHeight="false" outlineLevel="0" collapsed="false">
      <c r="A459" s="59" t="s">
        <v>138</v>
      </c>
      <c r="B459" s="60" t="n">
        <v>41397</v>
      </c>
      <c r="C459" s="1" t="s">
        <v>544</v>
      </c>
      <c r="D459" s="1" t="s">
        <v>140</v>
      </c>
      <c r="E459" s="1" t="s">
        <v>141</v>
      </c>
      <c r="F459" s="1" t="s">
        <v>20</v>
      </c>
      <c r="G459" s="59" t="n">
        <v>6</v>
      </c>
      <c r="H459" s="59" t="n">
        <v>4</v>
      </c>
      <c r="I459" s="1" t="s">
        <v>827</v>
      </c>
      <c r="J459" s="62" t="n">
        <v>13</v>
      </c>
      <c r="K459" s="62" t="n">
        <v>0</v>
      </c>
      <c r="L459" s="62" t="n">
        <v>0</v>
      </c>
      <c r="M459" s="62" t="n">
        <v>18</v>
      </c>
      <c r="N459" s="62" t="n">
        <v>21</v>
      </c>
      <c r="R459" s="20"/>
      <c r="S459" s="20"/>
      <c r="T459" s="20"/>
      <c r="U459" s="20"/>
    </row>
    <row r="460" customFormat="false" ht="13.8" hidden="false" customHeight="false" outlineLevel="0" collapsed="false">
      <c r="A460" s="59" t="s">
        <v>138</v>
      </c>
      <c r="B460" s="60" t="n">
        <v>41397</v>
      </c>
      <c r="C460" s="1" t="s">
        <v>544</v>
      </c>
      <c r="D460" s="1" t="s">
        <v>140</v>
      </c>
      <c r="E460" s="1" t="s">
        <v>141</v>
      </c>
      <c r="F460" s="1" t="s">
        <v>20</v>
      </c>
      <c r="G460" s="59" t="n">
        <v>6</v>
      </c>
      <c r="H460" s="59" t="n">
        <v>4</v>
      </c>
      <c r="I460" s="1" t="s">
        <v>827</v>
      </c>
      <c r="J460" s="62" t="n">
        <v>17</v>
      </c>
      <c r="K460" s="62" t="n">
        <v>0</v>
      </c>
      <c r="L460" s="62" t="n">
        <v>0</v>
      </c>
      <c r="M460" s="62" t="n">
        <v>0</v>
      </c>
      <c r="N460" s="62" t="n">
        <v>0</v>
      </c>
      <c r="R460" s="20"/>
      <c r="S460" s="20"/>
      <c r="T460" s="20"/>
      <c r="U460" s="20"/>
    </row>
    <row r="461" customFormat="false" ht="13.8" hidden="false" customHeight="false" outlineLevel="0" collapsed="false">
      <c r="A461" s="59" t="s">
        <v>138</v>
      </c>
      <c r="B461" s="60" t="n">
        <v>41397</v>
      </c>
      <c r="C461" s="1" t="s">
        <v>544</v>
      </c>
      <c r="D461" s="1" t="s">
        <v>140</v>
      </c>
      <c r="E461" s="1" t="s">
        <v>141</v>
      </c>
      <c r="F461" s="1" t="s">
        <v>20</v>
      </c>
      <c r="G461" s="59" t="n">
        <v>6</v>
      </c>
      <c r="H461" s="59" t="n">
        <v>4</v>
      </c>
      <c r="I461" s="1" t="s">
        <v>827</v>
      </c>
      <c r="J461" s="62" t="n">
        <v>19</v>
      </c>
      <c r="K461" s="62" t="n">
        <v>0</v>
      </c>
      <c r="L461" s="62" t="n">
        <v>0</v>
      </c>
      <c r="M461" s="62" t="n">
        <v>0</v>
      </c>
      <c r="N461" s="62" t="n">
        <v>0</v>
      </c>
      <c r="R461" s="20"/>
      <c r="S461" s="20"/>
      <c r="T461" s="20"/>
      <c r="U461" s="20"/>
    </row>
    <row r="462" customFormat="false" ht="13.8" hidden="false" customHeight="false" outlineLevel="0" collapsed="false">
      <c r="A462" s="59" t="s">
        <v>138</v>
      </c>
      <c r="B462" s="60" t="n">
        <v>41397</v>
      </c>
      <c r="C462" s="1" t="s">
        <v>544</v>
      </c>
      <c r="D462" s="1" t="s">
        <v>140</v>
      </c>
      <c r="E462" s="1" t="s">
        <v>141</v>
      </c>
      <c r="F462" s="1" t="s">
        <v>20</v>
      </c>
      <c r="G462" s="59" t="n">
        <v>6</v>
      </c>
      <c r="H462" s="59" t="n">
        <v>4</v>
      </c>
      <c r="I462" s="1" t="s">
        <v>828</v>
      </c>
      <c r="J462" s="62" t="n">
        <v>0</v>
      </c>
      <c r="K462" s="62" t="n">
        <v>0</v>
      </c>
      <c r="L462" s="62" t="n">
        <v>0</v>
      </c>
      <c r="M462" s="62" t="n">
        <v>3</v>
      </c>
      <c r="N462" s="62" t="n">
        <v>0</v>
      </c>
      <c r="R462" s="20"/>
      <c r="S462" s="20"/>
      <c r="T462" s="20"/>
      <c r="U462" s="20"/>
    </row>
    <row r="463" customFormat="false" ht="13.8" hidden="false" customHeight="false" outlineLevel="0" collapsed="false">
      <c r="A463" s="59" t="s">
        <v>138</v>
      </c>
      <c r="B463" s="60" t="n">
        <v>41397</v>
      </c>
      <c r="C463" s="1" t="s">
        <v>544</v>
      </c>
      <c r="D463" s="1" t="s">
        <v>140</v>
      </c>
      <c r="E463" s="1" t="s">
        <v>141</v>
      </c>
      <c r="F463" s="1" t="s">
        <v>20</v>
      </c>
      <c r="G463" s="59" t="n">
        <v>6</v>
      </c>
      <c r="H463" s="59" t="n">
        <v>4</v>
      </c>
      <c r="I463" s="1" t="s">
        <v>829</v>
      </c>
      <c r="J463" s="62" t="n">
        <v>0</v>
      </c>
      <c r="K463" s="62" t="n">
        <v>0</v>
      </c>
      <c r="L463" s="62" t="n">
        <v>0</v>
      </c>
      <c r="M463" s="62" t="n">
        <v>5</v>
      </c>
      <c r="N463" s="62" t="n">
        <v>13</v>
      </c>
      <c r="R463" s="20"/>
      <c r="S463" s="20"/>
      <c r="T463" s="20"/>
      <c r="U463" s="20"/>
    </row>
    <row r="464" customFormat="false" ht="13.8" hidden="false" customHeight="false" outlineLevel="0" collapsed="false">
      <c r="A464" s="59" t="s">
        <v>138</v>
      </c>
      <c r="B464" s="60" t="n">
        <v>41397</v>
      </c>
      <c r="C464" s="1" t="s">
        <v>544</v>
      </c>
      <c r="D464" s="1" t="s">
        <v>140</v>
      </c>
      <c r="E464" s="1" t="s">
        <v>141</v>
      </c>
      <c r="F464" s="1" t="s">
        <v>20</v>
      </c>
      <c r="G464" s="59" t="n">
        <v>6</v>
      </c>
      <c r="H464" s="59" t="n">
        <v>4</v>
      </c>
      <c r="I464" s="1" t="s">
        <v>830</v>
      </c>
      <c r="J464" s="62" t="n">
        <v>0</v>
      </c>
      <c r="K464" s="62" t="n">
        <v>0</v>
      </c>
      <c r="L464" s="62" t="n">
        <v>0</v>
      </c>
      <c r="M464" s="62" t="n">
        <v>0</v>
      </c>
      <c r="N464" s="62" t="n">
        <v>10</v>
      </c>
      <c r="R464" s="20"/>
      <c r="S464" s="20"/>
      <c r="T464" s="20"/>
      <c r="U464" s="20"/>
    </row>
    <row r="465" customFormat="false" ht="13.8" hidden="false" customHeight="false" outlineLevel="0" collapsed="false">
      <c r="A465" s="59" t="s">
        <v>138</v>
      </c>
      <c r="B465" s="60" t="n">
        <v>41397</v>
      </c>
      <c r="C465" s="1" t="s">
        <v>544</v>
      </c>
      <c r="D465" s="1" t="s">
        <v>140</v>
      </c>
      <c r="E465" s="1" t="s">
        <v>141</v>
      </c>
      <c r="F465" s="1" t="s">
        <v>20</v>
      </c>
      <c r="G465" s="59" t="n">
        <v>7</v>
      </c>
      <c r="H465" s="59" t="n">
        <v>1</v>
      </c>
      <c r="I465" s="1" t="s">
        <v>827</v>
      </c>
      <c r="J465" s="62" t="n">
        <v>0</v>
      </c>
      <c r="K465" s="62" t="n">
        <v>16</v>
      </c>
      <c r="L465" s="62" t="n">
        <v>1</v>
      </c>
      <c r="M465" s="62" t="n">
        <v>2</v>
      </c>
      <c r="N465" s="62" t="n">
        <v>4</v>
      </c>
      <c r="R465" s="20"/>
      <c r="S465" s="20"/>
      <c r="T465" s="20"/>
      <c r="U465" s="20"/>
    </row>
    <row r="466" customFormat="false" ht="13.8" hidden="false" customHeight="false" outlineLevel="0" collapsed="false">
      <c r="A466" s="59" t="s">
        <v>138</v>
      </c>
      <c r="B466" s="60" t="n">
        <v>41397</v>
      </c>
      <c r="C466" s="1" t="s">
        <v>544</v>
      </c>
      <c r="D466" s="1" t="s">
        <v>140</v>
      </c>
      <c r="E466" s="1" t="s">
        <v>141</v>
      </c>
      <c r="F466" s="1" t="s">
        <v>20</v>
      </c>
      <c r="G466" s="59" t="n">
        <v>7</v>
      </c>
      <c r="H466" s="59" t="n">
        <v>1</v>
      </c>
      <c r="I466" s="1" t="s">
        <v>828</v>
      </c>
      <c r="J466" s="62" t="n">
        <v>0</v>
      </c>
      <c r="K466" s="62" t="n">
        <v>0</v>
      </c>
      <c r="L466" s="62" t="n">
        <v>3</v>
      </c>
      <c r="M466" s="62" t="n">
        <v>5</v>
      </c>
      <c r="N466" s="62" t="n">
        <v>14</v>
      </c>
      <c r="R466" s="20"/>
      <c r="S466" s="20"/>
      <c r="T466" s="20"/>
      <c r="U466" s="20"/>
    </row>
    <row r="467" customFormat="false" ht="13.8" hidden="false" customHeight="false" outlineLevel="0" collapsed="false">
      <c r="A467" s="59" t="s">
        <v>138</v>
      </c>
      <c r="B467" s="60" t="n">
        <v>41397</v>
      </c>
      <c r="C467" s="1" t="s">
        <v>544</v>
      </c>
      <c r="D467" s="1" t="s">
        <v>140</v>
      </c>
      <c r="E467" s="1" t="s">
        <v>141</v>
      </c>
      <c r="F467" s="1" t="s">
        <v>20</v>
      </c>
      <c r="G467" s="59" t="n">
        <v>7</v>
      </c>
      <c r="H467" s="59" t="n">
        <v>1</v>
      </c>
      <c r="I467" s="1" t="s">
        <v>829</v>
      </c>
      <c r="J467" s="62" t="n">
        <v>0</v>
      </c>
      <c r="K467" s="62" t="n">
        <v>0</v>
      </c>
      <c r="L467" s="62" t="n">
        <v>4</v>
      </c>
      <c r="M467" s="62" t="n">
        <v>2</v>
      </c>
      <c r="N467" s="62" t="n">
        <v>2</v>
      </c>
      <c r="R467" s="20"/>
      <c r="S467" s="20"/>
      <c r="T467" s="20"/>
      <c r="U467" s="20"/>
    </row>
    <row r="468" customFormat="false" ht="13.8" hidden="false" customHeight="false" outlineLevel="0" collapsed="false">
      <c r="A468" s="59" t="s">
        <v>138</v>
      </c>
      <c r="B468" s="60" t="n">
        <v>41397</v>
      </c>
      <c r="C468" s="1" t="s">
        <v>544</v>
      </c>
      <c r="D468" s="1" t="s">
        <v>140</v>
      </c>
      <c r="E468" s="1" t="s">
        <v>141</v>
      </c>
      <c r="F468" s="1" t="s">
        <v>20</v>
      </c>
      <c r="G468" s="59" t="n">
        <v>7</v>
      </c>
      <c r="H468" s="59" t="n">
        <v>1</v>
      </c>
      <c r="I468" s="1" t="s">
        <v>830</v>
      </c>
      <c r="J468" s="62" t="n">
        <v>0</v>
      </c>
      <c r="K468" s="62" t="n">
        <v>0</v>
      </c>
      <c r="L468" s="62" t="n">
        <v>3</v>
      </c>
      <c r="M468" s="62" t="n">
        <v>4</v>
      </c>
      <c r="N468" s="62" t="n">
        <v>2</v>
      </c>
      <c r="R468" s="20"/>
      <c r="S468" s="20"/>
      <c r="T468" s="20"/>
      <c r="U468" s="20"/>
    </row>
    <row r="469" customFormat="false" ht="13.8" hidden="false" customHeight="false" outlineLevel="0" collapsed="false">
      <c r="A469" s="59" t="s">
        <v>138</v>
      </c>
      <c r="B469" s="60" t="n">
        <v>41397</v>
      </c>
      <c r="C469" s="1" t="s">
        <v>544</v>
      </c>
      <c r="D469" s="1" t="s">
        <v>140</v>
      </c>
      <c r="E469" s="1" t="s">
        <v>141</v>
      </c>
      <c r="F469" s="1" t="s">
        <v>20</v>
      </c>
      <c r="G469" s="59" t="n">
        <v>7</v>
      </c>
      <c r="H469" s="59" t="n">
        <v>2</v>
      </c>
      <c r="I469" s="1" t="s">
        <v>827</v>
      </c>
      <c r="J469" s="62" t="n">
        <v>0</v>
      </c>
      <c r="K469" s="62" t="n">
        <v>10</v>
      </c>
      <c r="L469" s="62" t="n">
        <v>2</v>
      </c>
      <c r="M469" s="62" t="n">
        <v>2</v>
      </c>
      <c r="N469" s="62" t="n">
        <v>0</v>
      </c>
      <c r="R469" s="20"/>
      <c r="S469" s="20"/>
      <c r="T469" s="20"/>
      <c r="U469" s="20"/>
    </row>
    <row r="470" customFormat="false" ht="13.8" hidden="false" customHeight="false" outlineLevel="0" collapsed="false">
      <c r="A470" s="59" t="s">
        <v>138</v>
      </c>
      <c r="B470" s="60" t="n">
        <v>41397</v>
      </c>
      <c r="C470" s="1" t="s">
        <v>544</v>
      </c>
      <c r="D470" s="1" t="s">
        <v>140</v>
      </c>
      <c r="E470" s="1" t="s">
        <v>141</v>
      </c>
      <c r="F470" s="1" t="s">
        <v>20</v>
      </c>
      <c r="G470" s="59" t="n">
        <v>7</v>
      </c>
      <c r="H470" s="59" t="n">
        <v>2</v>
      </c>
      <c r="I470" s="1" t="s">
        <v>828</v>
      </c>
      <c r="J470" s="62" t="n">
        <v>0</v>
      </c>
      <c r="K470" s="62" t="n">
        <v>0</v>
      </c>
      <c r="L470" s="62" t="n">
        <v>1</v>
      </c>
      <c r="M470" s="62" t="n">
        <v>3</v>
      </c>
      <c r="N470" s="62" t="n">
        <v>3</v>
      </c>
      <c r="R470" s="20"/>
      <c r="S470" s="20"/>
      <c r="T470" s="20"/>
      <c r="U470" s="20"/>
    </row>
    <row r="471" customFormat="false" ht="13.8" hidden="false" customHeight="false" outlineLevel="0" collapsed="false">
      <c r="A471" s="59" t="s">
        <v>138</v>
      </c>
      <c r="B471" s="60" t="n">
        <v>41397</v>
      </c>
      <c r="C471" s="1" t="s">
        <v>544</v>
      </c>
      <c r="D471" s="1" t="s">
        <v>140</v>
      </c>
      <c r="E471" s="1" t="s">
        <v>141</v>
      </c>
      <c r="F471" s="1" t="s">
        <v>20</v>
      </c>
      <c r="G471" s="59" t="n">
        <v>7</v>
      </c>
      <c r="H471" s="59" t="n">
        <v>2</v>
      </c>
      <c r="I471" s="1" t="s">
        <v>829</v>
      </c>
      <c r="J471" s="62" t="n">
        <v>0</v>
      </c>
      <c r="K471" s="62" t="n">
        <v>0</v>
      </c>
      <c r="L471" s="62" t="n">
        <v>0</v>
      </c>
      <c r="M471" s="62" t="n">
        <v>5</v>
      </c>
      <c r="N471" s="62" t="n">
        <v>15</v>
      </c>
      <c r="R471" s="20"/>
      <c r="S471" s="20"/>
      <c r="T471" s="20"/>
      <c r="U471" s="20"/>
    </row>
    <row r="472" customFormat="false" ht="13.8" hidden="false" customHeight="false" outlineLevel="0" collapsed="false">
      <c r="A472" s="59" t="s">
        <v>138</v>
      </c>
      <c r="B472" s="60" t="n">
        <v>41397</v>
      </c>
      <c r="C472" s="1" t="s">
        <v>544</v>
      </c>
      <c r="D472" s="1" t="s">
        <v>140</v>
      </c>
      <c r="E472" s="1" t="s">
        <v>141</v>
      </c>
      <c r="F472" s="1" t="s">
        <v>20</v>
      </c>
      <c r="G472" s="59" t="n">
        <v>7</v>
      </c>
      <c r="H472" s="59" t="n">
        <v>2</v>
      </c>
      <c r="I472" s="1" t="s">
        <v>830</v>
      </c>
      <c r="J472" s="62" t="n">
        <v>0</v>
      </c>
      <c r="K472" s="62" t="n">
        <v>0</v>
      </c>
      <c r="L472" s="62" t="n">
        <v>2</v>
      </c>
      <c r="M472" s="62" t="n">
        <v>3</v>
      </c>
      <c r="N472" s="62" t="n">
        <v>4</v>
      </c>
      <c r="R472" s="20"/>
      <c r="S472" s="20"/>
      <c r="T472" s="20"/>
      <c r="U472" s="20"/>
    </row>
    <row r="473" customFormat="false" ht="13.8" hidden="false" customHeight="false" outlineLevel="0" collapsed="false">
      <c r="A473" s="59" t="s">
        <v>138</v>
      </c>
      <c r="B473" s="60" t="n">
        <v>41397</v>
      </c>
      <c r="C473" s="1" t="s">
        <v>544</v>
      </c>
      <c r="D473" s="1" t="s">
        <v>140</v>
      </c>
      <c r="E473" s="1" t="s">
        <v>141</v>
      </c>
      <c r="F473" s="1" t="s">
        <v>20</v>
      </c>
      <c r="G473" s="59" t="n">
        <v>7</v>
      </c>
      <c r="H473" s="59" t="n">
        <v>3</v>
      </c>
      <c r="I473" s="1" t="s">
        <v>827</v>
      </c>
      <c r="J473" s="62" t="n">
        <v>0</v>
      </c>
      <c r="K473" s="62" t="n">
        <v>0</v>
      </c>
      <c r="L473" s="62" t="n">
        <v>5</v>
      </c>
      <c r="M473" s="62" t="n">
        <v>5</v>
      </c>
      <c r="N473" s="62" t="n">
        <v>7</v>
      </c>
      <c r="R473" s="20"/>
      <c r="S473" s="20"/>
      <c r="T473" s="20"/>
      <c r="U473" s="20"/>
    </row>
    <row r="474" customFormat="false" ht="13.8" hidden="false" customHeight="false" outlineLevel="0" collapsed="false">
      <c r="A474" s="59" t="s">
        <v>138</v>
      </c>
      <c r="B474" s="60" t="n">
        <v>41397</v>
      </c>
      <c r="C474" s="1" t="s">
        <v>544</v>
      </c>
      <c r="D474" s="1" t="s">
        <v>140</v>
      </c>
      <c r="E474" s="1" t="s">
        <v>141</v>
      </c>
      <c r="F474" s="1" t="s">
        <v>20</v>
      </c>
      <c r="G474" s="59" t="n">
        <v>7</v>
      </c>
      <c r="H474" s="59" t="n">
        <v>3</v>
      </c>
      <c r="I474" s="1" t="s">
        <v>828</v>
      </c>
      <c r="J474" s="62" t="n">
        <v>0</v>
      </c>
      <c r="K474" s="62" t="n">
        <v>0</v>
      </c>
      <c r="L474" s="62" t="n">
        <v>3</v>
      </c>
      <c r="M474" s="62" t="n">
        <v>6</v>
      </c>
      <c r="N474" s="62" t="n">
        <v>8</v>
      </c>
      <c r="R474" s="20"/>
      <c r="S474" s="20"/>
      <c r="T474" s="20"/>
      <c r="U474" s="20"/>
    </row>
    <row r="475" customFormat="false" ht="13.8" hidden="false" customHeight="false" outlineLevel="0" collapsed="false">
      <c r="A475" s="59" t="s">
        <v>138</v>
      </c>
      <c r="B475" s="60" t="n">
        <v>41397</v>
      </c>
      <c r="C475" s="1" t="s">
        <v>544</v>
      </c>
      <c r="D475" s="1" t="s">
        <v>140</v>
      </c>
      <c r="E475" s="1" t="s">
        <v>141</v>
      </c>
      <c r="F475" s="1" t="s">
        <v>20</v>
      </c>
      <c r="G475" s="59" t="n">
        <v>7</v>
      </c>
      <c r="H475" s="59" t="n">
        <v>3</v>
      </c>
      <c r="I475" s="1" t="s">
        <v>829</v>
      </c>
      <c r="J475" s="62" t="n">
        <v>0</v>
      </c>
      <c r="K475" s="62" t="n">
        <v>30</v>
      </c>
      <c r="L475" s="62" t="n">
        <v>0</v>
      </c>
      <c r="M475" s="62" t="n">
        <v>8</v>
      </c>
      <c r="N475" s="62" t="n">
        <v>0</v>
      </c>
      <c r="R475" s="20"/>
      <c r="S475" s="20"/>
      <c r="T475" s="20"/>
      <c r="U475" s="20"/>
    </row>
    <row r="476" customFormat="false" ht="13.8" hidden="false" customHeight="false" outlineLevel="0" collapsed="false">
      <c r="A476" s="59" t="s">
        <v>138</v>
      </c>
      <c r="B476" s="60" t="n">
        <v>41397</v>
      </c>
      <c r="C476" s="1" t="s">
        <v>544</v>
      </c>
      <c r="D476" s="1" t="s">
        <v>140</v>
      </c>
      <c r="E476" s="1" t="s">
        <v>141</v>
      </c>
      <c r="F476" s="1" t="s">
        <v>20</v>
      </c>
      <c r="G476" s="59" t="n">
        <v>7</v>
      </c>
      <c r="H476" s="59" t="n">
        <v>3</v>
      </c>
      <c r="I476" s="1" t="s">
        <v>829</v>
      </c>
      <c r="J476" s="62" t="n">
        <v>0</v>
      </c>
      <c r="K476" s="62" t="n">
        <v>30</v>
      </c>
      <c r="L476" s="62" t="n">
        <v>0</v>
      </c>
      <c r="M476" s="62" t="n">
        <v>0</v>
      </c>
      <c r="N476" s="62" t="n">
        <v>0</v>
      </c>
      <c r="R476" s="20"/>
      <c r="S476" s="20"/>
      <c r="T476" s="20"/>
      <c r="U476" s="20"/>
    </row>
    <row r="477" customFormat="false" ht="13.8" hidden="false" customHeight="false" outlineLevel="0" collapsed="false">
      <c r="A477" s="59" t="s">
        <v>138</v>
      </c>
      <c r="B477" s="60" t="n">
        <v>41397</v>
      </c>
      <c r="C477" s="1" t="s">
        <v>544</v>
      </c>
      <c r="D477" s="1" t="s">
        <v>140</v>
      </c>
      <c r="E477" s="1" t="s">
        <v>141</v>
      </c>
      <c r="F477" s="1" t="s">
        <v>20</v>
      </c>
      <c r="G477" s="59" t="n">
        <v>7</v>
      </c>
      <c r="H477" s="59" t="n">
        <v>3</v>
      </c>
      <c r="I477" s="1" t="s">
        <v>830</v>
      </c>
      <c r="J477" s="62" t="n">
        <v>0</v>
      </c>
      <c r="K477" s="62" t="n">
        <v>10</v>
      </c>
      <c r="L477" s="62" t="n">
        <v>4</v>
      </c>
      <c r="M477" s="62" t="n">
        <v>4</v>
      </c>
      <c r="N477" s="62" t="n">
        <v>0</v>
      </c>
      <c r="R477" s="20"/>
      <c r="S477" s="20"/>
      <c r="T477" s="20"/>
      <c r="U477" s="20"/>
    </row>
    <row r="478" customFormat="false" ht="13.8" hidden="false" customHeight="false" outlineLevel="0" collapsed="false">
      <c r="A478" s="59" t="s">
        <v>138</v>
      </c>
      <c r="B478" s="60" t="n">
        <v>41397</v>
      </c>
      <c r="C478" s="1" t="s">
        <v>544</v>
      </c>
      <c r="D478" s="1" t="s">
        <v>140</v>
      </c>
      <c r="E478" s="1" t="s">
        <v>141</v>
      </c>
      <c r="F478" s="1" t="s">
        <v>20</v>
      </c>
      <c r="G478" s="59" t="n">
        <v>7</v>
      </c>
      <c r="H478" s="59" t="n">
        <v>4</v>
      </c>
      <c r="I478" s="1" t="s">
        <v>827</v>
      </c>
      <c r="J478" s="62" t="n">
        <v>13</v>
      </c>
      <c r="K478" s="62" t="n">
        <v>9</v>
      </c>
      <c r="L478" s="62" t="n">
        <v>2</v>
      </c>
      <c r="M478" s="62" t="n">
        <v>0</v>
      </c>
      <c r="N478" s="62" t="n">
        <v>1</v>
      </c>
      <c r="R478" s="20"/>
      <c r="S478" s="20"/>
      <c r="T478" s="20"/>
      <c r="U478" s="20"/>
    </row>
    <row r="479" customFormat="false" ht="13.8" hidden="false" customHeight="false" outlineLevel="0" collapsed="false">
      <c r="A479" s="59" t="s">
        <v>138</v>
      </c>
      <c r="B479" s="60" t="n">
        <v>41397</v>
      </c>
      <c r="C479" s="1" t="s">
        <v>544</v>
      </c>
      <c r="D479" s="1" t="s">
        <v>140</v>
      </c>
      <c r="E479" s="1" t="s">
        <v>141</v>
      </c>
      <c r="F479" s="1" t="s">
        <v>20</v>
      </c>
      <c r="G479" s="59" t="n">
        <v>7</v>
      </c>
      <c r="H479" s="59" t="n">
        <v>4</v>
      </c>
      <c r="I479" s="1" t="s">
        <v>827</v>
      </c>
      <c r="J479" s="62" t="n">
        <v>0</v>
      </c>
      <c r="K479" s="62" t="n">
        <v>9</v>
      </c>
      <c r="L479" s="62" t="n">
        <v>0</v>
      </c>
      <c r="M479" s="62" t="n">
        <v>0</v>
      </c>
      <c r="N479" s="62" t="n">
        <v>0</v>
      </c>
      <c r="R479" s="20"/>
      <c r="S479" s="20"/>
      <c r="T479" s="20"/>
      <c r="U479" s="20"/>
    </row>
    <row r="480" customFormat="false" ht="13.8" hidden="false" customHeight="false" outlineLevel="0" collapsed="false">
      <c r="A480" s="59" t="s">
        <v>138</v>
      </c>
      <c r="B480" s="60" t="n">
        <v>41397</v>
      </c>
      <c r="C480" s="1" t="s">
        <v>544</v>
      </c>
      <c r="D480" s="1" t="s">
        <v>140</v>
      </c>
      <c r="E480" s="1" t="s">
        <v>141</v>
      </c>
      <c r="F480" s="1" t="s">
        <v>20</v>
      </c>
      <c r="G480" s="59" t="n">
        <v>7</v>
      </c>
      <c r="H480" s="59" t="n">
        <v>4</v>
      </c>
      <c r="I480" s="1" t="s">
        <v>828</v>
      </c>
      <c r="J480" s="62" t="n">
        <v>0</v>
      </c>
      <c r="K480" s="62" t="n">
        <v>17</v>
      </c>
      <c r="L480" s="62" t="n">
        <v>1</v>
      </c>
      <c r="M480" s="62" t="n">
        <v>2</v>
      </c>
      <c r="N480" s="62" t="n">
        <v>6</v>
      </c>
      <c r="R480" s="20"/>
      <c r="S480" s="20"/>
      <c r="T480" s="20"/>
      <c r="U480" s="20"/>
    </row>
    <row r="481" customFormat="false" ht="13.8" hidden="false" customHeight="false" outlineLevel="0" collapsed="false">
      <c r="A481" s="59" t="s">
        <v>138</v>
      </c>
      <c r="B481" s="60" t="n">
        <v>41397</v>
      </c>
      <c r="C481" s="1" t="s">
        <v>544</v>
      </c>
      <c r="D481" s="1" t="s">
        <v>140</v>
      </c>
      <c r="E481" s="1" t="s">
        <v>141</v>
      </c>
      <c r="F481" s="1" t="s">
        <v>20</v>
      </c>
      <c r="G481" s="59" t="n">
        <v>7</v>
      </c>
      <c r="H481" s="59" t="n">
        <v>4</v>
      </c>
      <c r="I481" s="1" t="s">
        <v>829</v>
      </c>
      <c r="J481" s="62" t="n">
        <v>9.5</v>
      </c>
      <c r="K481" s="62" t="n">
        <v>0</v>
      </c>
      <c r="L481" s="62" t="n">
        <v>2</v>
      </c>
      <c r="M481" s="62" t="n">
        <v>4</v>
      </c>
      <c r="N481" s="62" t="n">
        <v>6</v>
      </c>
      <c r="R481" s="20"/>
      <c r="S481" s="20"/>
      <c r="T481" s="20"/>
      <c r="U481" s="20"/>
    </row>
    <row r="482" customFormat="false" ht="13.8" hidden="false" customHeight="false" outlineLevel="0" collapsed="false">
      <c r="A482" s="59" t="s">
        <v>138</v>
      </c>
      <c r="B482" s="60" t="n">
        <v>41397</v>
      </c>
      <c r="C482" s="1" t="s">
        <v>544</v>
      </c>
      <c r="D482" s="1" t="s">
        <v>140</v>
      </c>
      <c r="E482" s="1" t="s">
        <v>141</v>
      </c>
      <c r="F482" s="1" t="s">
        <v>20</v>
      </c>
      <c r="G482" s="59" t="n">
        <v>7</v>
      </c>
      <c r="H482" s="59" t="n">
        <v>4</v>
      </c>
      <c r="I482" s="1" t="s">
        <v>830</v>
      </c>
      <c r="J482" s="62" t="n">
        <v>0</v>
      </c>
      <c r="K482" s="62" t="n">
        <v>6</v>
      </c>
      <c r="L482" s="62" t="n">
        <v>5</v>
      </c>
      <c r="M482" s="62" t="n">
        <v>0</v>
      </c>
      <c r="N482" s="62" t="n">
        <v>0</v>
      </c>
      <c r="R482" s="20"/>
      <c r="S482" s="20"/>
      <c r="T482" s="20"/>
      <c r="U482" s="20"/>
    </row>
    <row r="483" customFormat="false" ht="13.8" hidden="false" customHeight="false" outlineLevel="0" collapsed="false">
      <c r="A483" s="59" t="s">
        <v>138</v>
      </c>
      <c r="B483" s="60" t="n">
        <v>41397</v>
      </c>
      <c r="C483" s="1" t="s">
        <v>544</v>
      </c>
      <c r="D483" s="1" t="s">
        <v>140</v>
      </c>
      <c r="E483" s="1" t="s">
        <v>141</v>
      </c>
      <c r="F483" s="1" t="s">
        <v>20</v>
      </c>
      <c r="G483" s="59" t="n">
        <v>7</v>
      </c>
      <c r="H483" s="59" t="n">
        <v>5</v>
      </c>
      <c r="I483" s="1" t="s">
        <v>827</v>
      </c>
      <c r="J483" s="62" t="n">
        <v>0</v>
      </c>
      <c r="K483" s="62" t="n">
        <v>8</v>
      </c>
      <c r="L483" s="62" t="n">
        <v>1</v>
      </c>
      <c r="M483" s="62" t="n">
        <v>3</v>
      </c>
      <c r="N483" s="62" t="n">
        <v>8</v>
      </c>
      <c r="R483" s="20"/>
      <c r="S483" s="20"/>
      <c r="T483" s="20"/>
      <c r="U483" s="20"/>
    </row>
    <row r="484" customFormat="false" ht="13.8" hidden="false" customHeight="false" outlineLevel="0" collapsed="false">
      <c r="A484" s="59" t="s">
        <v>138</v>
      </c>
      <c r="B484" s="60" t="n">
        <v>41397</v>
      </c>
      <c r="C484" s="1" t="s">
        <v>544</v>
      </c>
      <c r="D484" s="1" t="s">
        <v>140</v>
      </c>
      <c r="E484" s="1" t="s">
        <v>141</v>
      </c>
      <c r="F484" s="1" t="s">
        <v>20</v>
      </c>
      <c r="G484" s="59" t="n">
        <v>7</v>
      </c>
      <c r="H484" s="59" t="n">
        <v>5</v>
      </c>
      <c r="I484" s="1" t="s">
        <v>828</v>
      </c>
      <c r="J484" s="62" t="n">
        <v>0</v>
      </c>
      <c r="K484" s="62" t="n">
        <v>8.6</v>
      </c>
      <c r="L484" s="62" t="n">
        <v>0</v>
      </c>
      <c r="M484" s="62" t="n">
        <v>0</v>
      </c>
      <c r="N484" s="62" t="n">
        <v>3</v>
      </c>
      <c r="R484" s="20"/>
      <c r="S484" s="20"/>
      <c r="T484" s="20"/>
      <c r="U484" s="20"/>
    </row>
    <row r="485" customFormat="false" ht="13.8" hidden="false" customHeight="false" outlineLevel="0" collapsed="false">
      <c r="A485" s="59" t="s">
        <v>138</v>
      </c>
      <c r="B485" s="60" t="n">
        <v>41397</v>
      </c>
      <c r="C485" s="1" t="s">
        <v>544</v>
      </c>
      <c r="D485" s="1" t="s">
        <v>140</v>
      </c>
      <c r="E485" s="1" t="s">
        <v>141</v>
      </c>
      <c r="F485" s="1" t="s">
        <v>20</v>
      </c>
      <c r="G485" s="59" t="n">
        <v>7</v>
      </c>
      <c r="H485" s="59" t="n">
        <v>5</v>
      </c>
      <c r="I485" s="1" t="s">
        <v>829</v>
      </c>
      <c r="J485" s="62" t="n">
        <v>0</v>
      </c>
      <c r="K485" s="62" t="n">
        <v>0</v>
      </c>
      <c r="L485" s="62" t="n">
        <v>0</v>
      </c>
      <c r="M485" s="62" t="n">
        <v>3</v>
      </c>
      <c r="N485" s="62" t="n">
        <v>12</v>
      </c>
      <c r="R485" s="20"/>
      <c r="S485" s="20"/>
      <c r="T485" s="20"/>
      <c r="U485" s="20"/>
    </row>
    <row r="486" customFormat="false" ht="13.8" hidden="false" customHeight="false" outlineLevel="0" collapsed="false">
      <c r="A486" s="59" t="s">
        <v>138</v>
      </c>
      <c r="B486" s="60" t="n">
        <v>41397</v>
      </c>
      <c r="C486" s="1" t="s">
        <v>544</v>
      </c>
      <c r="D486" s="1" t="s">
        <v>140</v>
      </c>
      <c r="E486" s="1" t="s">
        <v>141</v>
      </c>
      <c r="F486" s="1" t="s">
        <v>20</v>
      </c>
      <c r="G486" s="59" t="n">
        <v>7</v>
      </c>
      <c r="H486" s="59" t="n">
        <v>5</v>
      </c>
      <c r="I486" s="1" t="s">
        <v>830</v>
      </c>
      <c r="J486" s="62" t="n">
        <v>13.6</v>
      </c>
      <c r="K486" s="62" t="n">
        <v>0</v>
      </c>
      <c r="L486" s="62" t="n">
        <v>0</v>
      </c>
      <c r="M486" s="62" t="n">
        <v>3</v>
      </c>
      <c r="N486" s="62" t="n">
        <v>0</v>
      </c>
      <c r="R486" s="20"/>
      <c r="S486" s="20"/>
      <c r="T486" s="20"/>
      <c r="U486" s="20"/>
    </row>
    <row r="487" customFormat="false" ht="13.8" hidden="false" customHeight="false" outlineLevel="0" collapsed="false">
      <c r="A487" s="59" t="s">
        <v>138</v>
      </c>
      <c r="B487" s="60" t="n">
        <v>41397</v>
      </c>
      <c r="C487" s="1" t="s">
        <v>544</v>
      </c>
      <c r="D487" s="1" t="s">
        <v>140</v>
      </c>
      <c r="E487" s="1" t="s">
        <v>141</v>
      </c>
      <c r="F487" s="1" t="s">
        <v>20</v>
      </c>
      <c r="G487" s="59" t="n">
        <v>7</v>
      </c>
      <c r="H487" s="59" t="n">
        <v>6</v>
      </c>
      <c r="I487" s="1" t="s">
        <v>827</v>
      </c>
      <c r="J487" s="62" t="n">
        <v>0</v>
      </c>
      <c r="K487" s="62" t="n">
        <v>0</v>
      </c>
      <c r="L487" s="62" t="n">
        <v>1</v>
      </c>
      <c r="M487" s="62" t="n">
        <v>0</v>
      </c>
      <c r="N487" s="62" t="n">
        <v>0</v>
      </c>
      <c r="R487" s="20"/>
      <c r="S487" s="20"/>
      <c r="T487" s="20"/>
      <c r="U487" s="20"/>
    </row>
    <row r="488" customFormat="false" ht="13.8" hidden="false" customHeight="false" outlineLevel="0" collapsed="false">
      <c r="A488" s="59" t="s">
        <v>138</v>
      </c>
      <c r="B488" s="60" t="n">
        <v>41397</v>
      </c>
      <c r="C488" s="1" t="s">
        <v>544</v>
      </c>
      <c r="D488" s="1" t="s">
        <v>140</v>
      </c>
      <c r="E488" s="1" t="s">
        <v>141</v>
      </c>
      <c r="F488" s="1" t="s">
        <v>20</v>
      </c>
      <c r="G488" s="59" t="n">
        <v>7</v>
      </c>
      <c r="H488" s="59" t="n">
        <v>6</v>
      </c>
      <c r="I488" s="1" t="s">
        <v>828</v>
      </c>
      <c r="J488" s="62" t="n">
        <v>0</v>
      </c>
      <c r="K488" s="62" t="n">
        <v>0</v>
      </c>
      <c r="L488" s="62" t="n">
        <v>0</v>
      </c>
      <c r="M488" s="62" t="n">
        <v>2</v>
      </c>
      <c r="N488" s="62" t="n">
        <v>4</v>
      </c>
      <c r="R488" s="20"/>
      <c r="S488" s="20"/>
      <c r="T488" s="20"/>
      <c r="U488" s="20"/>
    </row>
    <row r="489" customFormat="false" ht="13.8" hidden="false" customHeight="false" outlineLevel="0" collapsed="false">
      <c r="A489" s="59" t="s">
        <v>138</v>
      </c>
      <c r="B489" s="60" t="n">
        <v>41397</v>
      </c>
      <c r="C489" s="1" t="s">
        <v>544</v>
      </c>
      <c r="D489" s="1" t="s">
        <v>140</v>
      </c>
      <c r="E489" s="1" t="s">
        <v>141</v>
      </c>
      <c r="F489" s="1" t="s">
        <v>20</v>
      </c>
      <c r="G489" s="59" t="n">
        <v>7</v>
      </c>
      <c r="H489" s="59" t="n">
        <v>6</v>
      </c>
      <c r="I489" s="1" t="s">
        <v>829</v>
      </c>
      <c r="J489" s="62" t="n">
        <v>0</v>
      </c>
      <c r="K489" s="62" t="n">
        <v>8</v>
      </c>
      <c r="L489" s="62" t="n">
        <v>8</v>
      </c>
      <c r="M489" s="62" t="n">
        <v>0</v>
      </c>
      <c r="N489" s="62" t="n">
        <v>0</v>
      </c>
      <c r="R489" s="20"/>
      <c r="S489" s="20"/>
      <c r="T489" s="20"/>
      <c r="U489" s="20"/>
    </row>
    <row r="490" customFormat="false" ht="13.8" hidden="false" customHeight="false" outlineLevel="0" collapsed="false">
      <c r="A490" s="59" t="s">
        <v>138</v>
      </c>
      <c r="B490" s="60" t="n">
        <v>41397</v>
      </c>
      <c r="C490" s="1" t="s">
        <v>544</v>
      </c>
      <c r="D490" s="1" t="s">
        <v>140</v>
      </c>
      <c r="E490" s="1" t="s">
        <v>141</v>
      </c>
      <c r="F490" s="1" t="s">
        <v>20</v>
      </c>
      <c r="G490" s="59" t="n">
        <v>7</v>
      </c>
      <c r="H490" s="59" t="n">
        <v>6</v>
      </c>
      <c r="I490" s="1" t="s">
        <v>829</v>
      </c>
      <c r="J490" s="62" t="n">
        <v>0</v>
      </c>
      <c r="K490" s="62" t="n">
        <v>9</v>
      </c>
      <c r="L490" s="62" t="n">
        <v>0</v>
      </c>
      <c r="M490" s="62" t="n">
        <v>0</v>
      </c>
      <c r="N490" s="62" t="n">
        <v>0</v>
      </c>
      <c r="R490" s="20"/>
      <c r="S490" s="20"/>
      <c r="T490" s="20"/>
      <c r="U490" s="20"/>
    </row>
    <row r="491" customFormat="false" ht="13.8" hidden="false" customHeight="false" outlineLevel="0" collapsed="false">
      <c r="A491" s="59" t="s">
        <v>138</v>
      </c>
      <c r="B491" s="60" t="n">
        <v>41397</v>
      </c>
      <c r="C491" s="1" t="s">
        <v>544</v>
      </c>
      <c r="D491" s="1" t="s">
        <v>140</v>
      </c>
      <c r="E491" s="1" t="s">
        <v>141</v>
      </c>
      <c r="F491" s="1" t="s">
        <v>20</v>
      </c>
      <c r="G491" s="59" t="n">
        <v>7</v>
      </c>
      <c r="H491" s="59" t="n">
        <v>6</v>
      </c>
      <c r="I491" s="1" t="s">
        <v>830</v>
      </c>
      <c r="J491" s="62" t="n">
        <v>0</v>
      </c>
      <c r="K491" s="62" t="n">
        <v>9</v>
      </c>
      <c r="L491" s="62" t="n">
        <v>1</v>
      </c>
      <c r="M491" s="62" t="n">
        <v>0</v>
      </c>
      <c r="N491" s="62" t="n">
        <v>0</v>
      </c>
      <c r="R491" s="20"/>
      <c r="S491" s="20"/>
      <c r="T491" s="20"/>
      <c r="U491" s="20"/>
    </row>
    <row r="492" customFormat="false" ht="13.8" hidden="false" customHeight="false" outlineLevel="0" collapsed="false">
      <c r="A492" s="59" t="s">
        <v>138</v>
      </c>
      <c r="B492" s="60" t="n">
        <v>41397</v>
      </c>
      <c r="C492" s="1" t="s">
        <v>544</v>
      </c>
      <c r="D492" s="1" t="s">
        <v>140</v>
      </c>
      <c r="E492" s="1" t="s">
        <v>141</v>
      </c>
      <c r="F492" s="1" t="s">
        <v>20</v>
      </c>
      <c r="G492" s="59" t="n">
        <v>8</v>
      </c>
      <c r="H492" s="59" t="n">
        <v>1</v>
      </c>
      <c r="I492" s="1" t="s">
        <v>827</v>
      </c>
      <c r="J492" s="62" t="n">
        <v>0</v>
      </c>
      <c r="K492" s="62" t="n">
        <v>0</v>
      </c>
      <c r="L492" s="62" t="n">
        <v>2</v>
      </c>
      <c r="M492" s="62" t="n">
        <v>2</v>
      </c>
      <c r="N492" s="62" t="n">
        <v>3</v>
      </c>
      <c r="R492" s="20"/>
      <c r="S492" s="20"/>
      <c r="T492" s="20"/>
      <c r="U492" s="20"/>
    </row>
    <row r="493" customFormat="false" ht="13.8" hidden="false" customHeight="false" outlineLevel="0" collapsed="false">
      <c r="A493" s="59" t="s">
        <v>138</v>
      </c>
      <c r="B493" s="60" t="n">
        <v>41397</v>
      </c>
      <c r="C493" s="1" t="s">
        <v>544</v>
      </c>
      <c r="D493" s="1" t="s">
        <v>140</v>
      </c>
      <c r="E493" s="1" t="s">
        <v>141</v>
      </c>
      <c r="F493" s="1" t="s">
        <v>20</v>
      </c>
      <c r="G493" s="59" t="n">
        <v>8</v>
      </c>
      <c r="H493" s="59" t="n">
        <v>1</v>
      </c>
      <c r="I493" s="1" t="s">
        <v>828</v>
      </c>
      <c r="J493" s="62" t="n">
        <v>0</v>
      </c>
      <c r="K493" s="62" t="n">
        <v>0</v>
      </c>
      <c r="L493" s="62" t="n">
        <v>2</v>
      </c>
      <c r="M493" s="62" t="n">
        <v>4</v>
      </c>
      <c r="N493" s="62" t="n">
        <v>1</v>
      </c>
      <c r="R493" s="20"/>
      <c r="S493" s="20"/>
      <c r="T493" s="20"/>
      <c r="U493" s="20"/>
    </row>
    <row r="494" customFormat="false" ht="13.8" hidden="false" customHeight="false" outlineLevel="0" collapsed="false">
      <c r="A494" s="59" t="s">
        <v>138</v>
      </c>
      <c r="B494" s="60" t="n">
        <v>41397</v>
      </c>
      <c r="C494" s="1" t="s">
        <v>544</v>
      </c>
      <c r="D494" s="1" t="s">
        <v>140</v>
      </c>
      <c r="E494" s="1" t="s">
        <v>141</v>
      </c>
      <c r="F494" s="1" t="s">
        <v>20</v>
      </c>
      <c r="G494" s="59" t="n">
        <v>8</v>
      </c>
      <c r="H494" s="59" t="n">
        <v>1</v>
      </c>
      <c r="I494" s="1" t="s">
        <v>829</v>
      </c>
      <c r="J494" s="62" t="n">
        <v>0</v>
      </c>
      <c r="K494" s="62" t="n">
        <v>0</v>
      </c>
      <c r="L494" s="62" t="n">
        <v>2</v>
      </c>
      <c r="M494" s="62" t="n">
        <v>3</v>
      </c>
      <c r="N494" s="62" t="n">
        <v>3</v>
      </c>
      <c r="R494" s="20"/>
      <c r="S494" s="20"/>
      <c r="T494" s="20"/>
      <c r="U494" s="20"/>
    </row>
    <row r="495" customFormat="false" ht="13.8" hidden="false" customHeight="false" outlineLevel="0" collapsed="false">
      <c r="A495" s="59" t="s">
        <v>138</v>
      </c>
      <c r="B495" s="60" t="n">
        <v>41397</v>
      </c>
      <c r="C495" s="1" t="s">
        <v>544</v>
      </c>
      <c r="D495" s="1" t="s">
        <v>140</v>
      </c>
      <c r="E495" s="1" t="s">
        <v>141</v>
      </c>
      <c r="F495" s="1" t="s">
        <v>20</v>
      </c>
      <c r="G495" s="59" t="n">
        <v>8</v>
      </c>
      <c r="H495" s="59" t="n">
        <v>1</v>
      </c>
      <c r="I495" s="1" t="s">
        <v>830</v>
      </c>
      <c r="J495" s="62" t="n">
        <v>0</v>
      </c>
      <c r="K495" s="62" t="n">
        <v>0</v>
      </c>
      <c r="L495" s="62" t="n">
        <v>0</v>
      </c>
      <c r="M495" s="62" t="n">
        <v>3</v>
      </c>
      <c r="N495" s="62" t="n">
        <v>6</v>
      </c>
      <c r="R495" s="20"/>
      <c r="S495" s="20"/>
      <c r="T495" s="20"/>
      <c r="U495" s="20"/>
    </row>
    <row r="496" customFormat="false" ht="13.8" hidden="false" customHeight="false" outlineLevel="0" collapsed="false">
      <c r="A496" s="59" t="s">
        <v>138</v>
      </c>
      <c r="B496" s="60" t="n">
        <v>41397</v>
      </c>
      <c r="C496" s="1" t="s">
        <v>544</v>
      </c>
      <c r="D496" s="1" t="s">
        <v>140</v>
      </c>
      <c r="E496" s="1" t="s">
        <v>141</v>
      </c>
      <c r="F496" s="1" t="s">
        <v>20</v>
      </c>
      <c r="G496" s="59" t="n">
        <v>8</v>
      </c>
      <c r="H496" s="59" t="n">
        <v>2</v>
      </c>
      <c r="I496" s="1" t="s">
        <v>827</v>
      </c>
      <c r="J496" s="62" t="n">
        <v>0</v>
      </c>
      <c r="K496" s="62" t="n">
        <v>0</v>
      </c>
      <c r="L496" s="62" t="n">
        <v>0</v>
      </c>
      <c r="M496" s="62" t="n">
        <v>1</v>
      </c>
      <c r="N496" s="62" t="n">
        <v>3</v>
      </c>
      <c r="R496" s="20"/>
      <c r="S496" s="20"/>
      <c r="T496" s="20"/>
      <c r="U496" s="20"/>
    </row>
    <row r="497" customFormat="false" ht="13.8" hidden="false" customHeight="false" outlineLevel="0" collapsed="false">
      <c r="A497" s="59" t="s">
        <v>138</v>
      </c>
      <c r="B497" s="60" t="n">
        <v>41397</v>
      </c>
      <c r="C497" s="1" t="s">
        <v>544</v>
      </c>
      <c r="D497" s="1" t="s">
        <v>140</v>
      </c>
      <c r="E497" s="1" t="s">
        <v>141</v>
      </c>
      <c r="F497" s="1" t="s">
        <v>20</v>
      </c>
      <c r="G497" s="59" t="n">
        <v>8</v>
      </c>
      <c r="H497" s="59" t="n">
        <v>2</v>
      </c>
      <c r="I497" s="1" t="s">
        <v>828</v>
      </c>
      <c r="J497" s="62" t="n">
        <v>0</v>
      </c>
      <c r="K497" s="62" t="n">
        <v>0</v>
      </c>
      <c r="L497" s="62" t="n">
        <v>1</v>
      </c>
      <c r="M497" s="62" t="n">
        <v>2</v>
      </c>
      <c r="N497" s="62" t="n">
        <v>1</v>
      </c>
      <c r="R497" s="20"/>
      <c r="S497" s="20"/>
      <c r="T497" s="20"/>
      <c r="U497" s="20"/>
    </row>
    <row r="498" customFormat="false" ht="13.8" hidden="false" customHeight="false" outlineLevel="0" collapsed="false">
      <c r="A498" s="59" t="s">
        <v>138</v>
      </c>
      <c r="B498" s="60" t="n">
        <v>41397</v>
      </c>
      <c r="C498" s="1" t="s">
        <v>544</v>
      </c>
      <c r="D498" s="1" t="s">
        <v>140</v>
      </c>
      <c r="E498" s="1" t="s">
        <v>141</v>
      </c>
      <c r="F498" s="1" t="s">
        <v>20</v>
      </c>
      <c r="G498" s="59" t="n">
        <v>8</v>
      </c>
      <c r="H498" s="59" t="n">
        <v>2</v>
      </c>
      <c r="I498" s="1" t="s">
        <v>829</v>
      </c>
      <c r="J498" s="62" t="n">
        <v>0</v>
      </c>
      <c r="K498" s="62" t="n">
        <v>0</v>
      </c>
      <c r="L498" s="62" t="n">
        <v>1</v>
      </c>
      <c r="M498" s="62" t="n">
        <v>1</v>
      </c>
      <c r="N498" s="62" t="n">
        <v>4</v>
      </c>
      <c r="R498" s="20"/>
      <c r="S498" s="20"/>
      <c r="T498" s="20"/>
      <c r="U498" s="20"/>
    </row>
    <row r="499" customFormat="false" ht="13.8" hidden="false" customHeight="false" outlineLevel="0" collapsed="false">
      <c r="A499" s="59" t="s">
        <v>138</v>
      </c>
      <c r="B499" s="60" t="n">
        <v>41397</v>
      </c>
      <c r="C499" s="1" t="s">
        <v>544</v>
      </c>
      <c r="D499" s="1" t="s">
        <v>140</v>
      </c>
      <c r="E499" s="1" t="s">
        <v>141</v>
      </c>
      <c r="F499" s="1" t="s">
        <v>20</v>
      </c>
      <c r="G499" s="59" t="n">
        <v>8</v>
      </c>
      <c r="H499" s="59" t="n">
        <v>2</v>
      </c>
      <c r="I499" s="1" t="s">
        <v>830</v>
      </c>
      <c r="J499" s="62" t="n">
        <v>0</v>
      </c>
      <c r="K499" s="62" t="n">
        <v>0</v>
      </c>
      <c r="L499" s="62" t="n">
        <v>0</v>
      </c>
      <c r="M499" s="62" t="n">
        <v>0</v>
      </c>
      <c r="N499" s="62" t="n">
        <v>1</v>
      </c>
      <c r="R499" s="20"/>
      <c r="S499" s="20"/>
      <c r="T499" s="20"/>
      <c r="U499" s="20"/>
    </row>
    <row r="500" customFormat="false" ht="13.8" hidden="false" customHeight="false" outlineLevel="0" collapsed="false">
      <c r="A500" s="59" t="s">
        <v>138</v>
      </c>
      <c r="B500" s="60" t="n">
        <v>41397</v>
      </c>
      <c r="C500" s="1" t="s">
        <v>544</v>
      </c>
      <c r="D500" s="1" t="s">
        <v>140</v>
      </c>
      <c r="E500" s="1" t="s">
        <v>141</v>
      </c>
      <c r="F500" s="1" t="s">
        <v>20</v>
      </c>
      <c r="G500" s="59" t="n">
        <v>8</v>
      </c>
      <c r="H500" s="59" t="n">
        <v>3</v>
      </c>
      <c r="I500" s="1" t="s">
        <v>827</v>
      </c>
      <c r="J500" s="62" t="n">
        <v>0</v>
      </c>
      <c r="K500" s="62" t="n">
        <v>0</v>
      </c>
      <c r="L500" s="62" t="n">
        <v>1</v>
      </c>
      <c r="M500" s="62" t="n">
        <v>3</v>
      </c>
      <c r="N500" s="62" t="n">
        <v>0</v>
      </c>
      <c r="R500" s="20"/>
      <c r="S500" s="20"/>
      <c r="T500" s="20"/>
      <c r="U500" s="20"/>
    </row>
    <row r="501" customFormat="false" ht="13.8" hidden="false" customHeight="false" outlineLevel="0" collapsed="false">
      <c r="A501" s="59" t="s">
        <v>138</v>
      </c>
      <c r="B501" s="60" t="n">
        <v>41397</v>
      </c>
      <c r="C501" s="1" t="s">
        <v>544</v>
      </c>
      <c r="D501" s="1" t="s">
        <v>140</v>
      </c>
      <c r="E501" s="1" t="s">
        <v>141</v>
      </c>
      <c r="F501" s="1" t="s">
        <v>20</v>
      </c>
      <c r="G501" s="59" t="n">
        <v>8</v>
      </c>
      <c r="H501" s="59" t="n">
        <v>3</v>
      </c>
      <c r="I501" s="1" t="s">
        <v>828</v>
      </c>
      <c r="J501" s="62" t="n">
        <v>0</v>
      </c>
      <c r="K501" s="62" t="n">
        <v>0</v>
      </c>
      <c r="L501" s="62" t="n">
        <v>0</v>
      </c>
      <c r="M501" s="62" t="n">
        <v>5</v>
      </c>
      <c r="N501" s="62" t="n">
        <v>6</v>
      </c>
      <c r="R501" s="20"/>
      <c r="S501" s="20"/>
      <c r="T501" s="20"/>
      <c r="U501" s="20"/>
    </row>
    <row r="502" customFormat="false" ht="13.8" hidden="false" customHeight="false" outlineLevel="0" collapsed="false">
      <c r="A502" s="59" t="s">
        <v>138</v>
      </c>
      <c r="B502" s="60" t="n">
        <v>41397</v>
      </c>
      <c r="C502" s="1" t="s">
        <v>544</v>
      </c>
      <c r="D502" s="1" t="s">
        <v>140</v>
      </c>
      <c r="E502" s="1" t="s">
        <v>141</v>
      </c>
      <c r="F502" s="1" t="s">
        <v>20</v>
      </c>
      <c r="G502" s="59" t="n">
        <v>8</v>
      </c>
      <c r="H502" s="59" t="n">
        <v>3</v>
      </c>
      <c r="I502" s="1" t="s">
        <v>829</v>
      </c>
      <c r="J502" s="62" t="n">
        <v>0</v>
      </c>
      <c r="K502" s="62" t="n">
        <v>0</v>
      </c>
      <c r="L502" s="62" t="n">
        <v>0</v>
      </c>
      <c r="M502" s="62" t="n">
        <v>2</v>
      </c>
      <c r="N502" s="62" t="n">
        <v>0</v>
      </c>
      <c r="R502" s="20"/>
      <c r="S502" s="20"/>
      <c r="T502" s="20"/>
      <c r="U502" s="20"/>
    </row>
    <row r="503" customFormat="false" ht="13.8" hidden="false" customHeight="false" outlineLevel="0" collapsed="false">
      <c r="A503" s="59" t="s">
        <v>138</v>
      </c>
      <c r="B503" s="60" t="n">
        <v>41397</v>
      </c>
      <c r="C503" s="1" t="s">
        <v>544</v>
      </c>
      <c r="D503" s="1" t="s">
        <v>140</v>
      </c>
      <c r="E503" s="1" t="s">
        <v>141</v>
      </c>
      <c r="F503" s="1" t="s">
        <v>20</v>
      </c>
      <c r="G503" s="59" t="n">
        <v>8</v>
      </c>
      <c r="H503" s="59" t="n">
        <v>3</v>
      </c>
      <c r="I503" s="1" t="s">
        <v>830</v>
      </c>
      <c r="J503" s="62" t="n">
        <v>0</v>
      </c>
      <c r="K503" s="62" t="n">
        <v>0</v>
      </c>
      <c r="L503" s="62" t="n">
        <v>0</v>
      </c>
      <c r="M503" s="62" t="n">
        <v>0</v>
      </c>
      <c r="N503" s="62" t="n">
        <v>0</v>
      </c>
      <c r="R503" s="20"/>
      <c r="S503" s="20"/>
      <c r="T503" s="20"/>
      <c r="U503" s="20"/>
    </row>
    <row r="504" customFormat="false" ht="13.8" hidden="false" customHeight="false" outlineLevel="0" collapsed="false">
      <c r="A504" s="59" t="s">
        <v>138</v>
      </c>
      <c r="B504" s="60" t="n">
        <v>41397</v>
      </c>
      <c r="C504" s="1" t="s">
        <v>544</v>
      </c>
      <c r="D504" s="1" t="s">
        <v>140</v>
      </c>
      <c r="E504" s="1" t="s">
        <v>141</v>
      </c>
      <c r="F504" s="1" t="s">
        <v>20</v>
      </c>
      <c r="G504" s="59" t="n">
        <v>8</v>
      </c>
      <c r="H504" s="59" t="n">
        <v>4</v>
      </c>
      <c r="I504" s="1" t="s">
        <v>827</v>
      </c>
      <c r="J504" s="62" t="n">
        <v>0</v>
      </c>
      <c r="K504" s="62" t="n">
        <v>0</v>
      </c>
      <c r="L504" s="62" t="n">
        <v>0</v>
      </c>
      <c r="M504" s="62" t="n">
        <v>1</v>
      </c>
      <c r="N504" s="62" t="n">
        <v>2</v>
      </c>
      <c r="R504" s="20"/>
      <c r="S504" s="20"/>
      <c r="T504" s="20"/>
      <c r="U504" s="20"/>
    </row>
    <row r="505" customFormat="false" ht="13.8" hidden="false" customHeight="false" outlineLevel="0" collapsed="false">
      <c r="A505" s="59" t="s">
        <v>138</v>
      </c>
      <c r="B505" s="60" t="n">
        <v>41397</v>
      </c>
      <c r="C505" s="1" t="s">
        <v>544</v>
      </c>
      <c r="D505" s="1" t="s">
        <v>140</v>
      </c>
      <c r="E505" s="1" t="s">
        <v>141</v>
      </c>
      <c r="F505" s="1" t="s">
        <v>20</v>
      </c>
      <c r="G505" s="59" t="n">
        <v>8</v>
      </c>
      <c r="H505" s="59" t="n">
        <v>4</v>
      </c>
      <c r="I505" s="1" t="s">
        <v>828</v>
      </c>
      <c r="J505" s="62" t="n">
        <v>0</v>
      </c>
      <c r="K505" s="62" t="n">
        <v>0</v>
      </c>
      <c r="L505" s="62" t="n">
        <v>0</v>
      </c>
      <c r="M505" s="62" t="n">
        <v>3</v>
      </c>
      <c r="N505" s="62" t="n">
        <v>7</v>
      </c>
      <c r="R505" s="20"/>
      <c r="S505" s="20"/>
      <c r="T505" s="20"/>
      <c r="U505" s="20"/>
    </row>
    <row r="506" customFormat="false" ht="13.8" hidden="false" customHeight="false" outlineLevel="0" collapsed="false">
      <c r="A506" s="59" t="s">
        <v>138</v>
      </c>
      <c r="B506" s="60" t="n">
        <v>41397</v>
      </c>
      <c r="C506" s="1" t="s">
        <v>544</v>
      </c>
      <c r="D506" s="1" t="s">
        <v>140</v>
      </c>
      <c r="E506" s="1" t="s">
        <v>141</v>
      </c>
      <c r="F506" s="1" t="s">
        <v>20</v>
      </c>
      <c r="G506" s="59" t="n">
        <v>8</v>
      </c>
      <c r="H506" s="59" t="n">
        <v>4</v>
      </c>
      <c r="I506" s="1" t="s">
        <v>829</v>
      </c>
      <c r="J506" s="62" t="n">
        <v>0</v>
      </c>
      <c r="K506" s="62" t="n">
        <v>0</v>
      </c>
      <c r="L506" s="62" t="n">
        <v>0</v>
      </c>
      <c r="M506" s="62" t="n">
        <v>1</v>
      </c>
      <c r="N506" s="62" t="n">
        <v>5</v>
      </c>
      <c r="R506" s="20"/>
      <c r="S506" s="20"/>
      <c r="T506" s="20"/>
      <c r="U506" s="20"/>
    </row>
    <row r="507" customFormat="false" ht="13.8" hidden="false" customHeight="false" outlineLevel="0" collapsed="false">
      <c r="A507" s="59" t="s">
        <v>138</v>
      </c>
      <c r="B507" s="60" t="n">
        <v>41397</v>
      </c>
      <c r="C507" s="1" t="s">
        <v>544</v>
      </c>
      <c r="D507" s="1" t="s">
        <v>140</v>
      </c>
      <c r="E507" s="1" t="s">
        <v>141</v>
      </c>
      <c r="F507" s="1" t="s">
        <v>20</v>
      </c>
      <c r="G507" s="59" t="n">
        <v>8</v>
      </c>
      <c r="H507" s="59" t="n">
        <v>4</v>
      </c>
      <c r="I507" s="1" t="s">
        <v>830</v>
      </c>
      <c r="J507" s="62" t="n">
        <v>0</v>
      </c>
      <c r="K507" s="62" t="n">
        <v>0</v>
      </c>
      <c r="L507" s="62" t="n">
        <v>3</v>
      </c>
      <c r="M507" s="62" t="n">
        <v>2</v>
      </c>
      <c r="N507" s="62" t="n">
        <v>6</v>
      </c>
      <c r="R507" s="20"/>
      <c r="S507" s="20"/>
      <c r="T507" s="20"/>
      <c r="U507" s="20"/>
    </row>
    <row r="508" customFormat="false" ht="13.8" hidden="false" customHeight="false" outlineLevel="0" collapsed="false">
      <c r="A508" s="59" t="s">
        <v>138</v>
      </c>
      <c r="B508" s="60" t="n">
        <v>41398</v>
      </c>
      <c r="C508" s="1" t="s">
        <v>544</v>
      </c>
      <c r="D508" s="1" t="s">
        <v>140</v>
      </c>
      <c r="E508" s="1" t="s">
        <v>141</v>
      </c>
      <c r="F508" s="1" t="s">
        <v>20</v>
      </c>
      <c r="G508" s="59" t="s">
        <v>174</v>
      </c>
      <c r="H508" s="59" t="n">
        <v>1</v>
      </c>
      <c r="I508" s="1" t="s">
        <v>827</v>
      </c>
      <c r="J508" s="62" t="n">
        <v>0</v>
      </c>
      <c r="K508" s="62" t="n">
        <v>7.5</v>
      </c>
      <c r="L508" s="62" t="n">
        <v>1</v>
      </c>
      <c r="M508" s="62" t="n">
        <v>4</v>
      </c>
      <c r="N508" s="62" t="n">
        <v>2</v>
      </c>
      <c r="R508" s="20"/>
      <c r="S508" s="20"/>
      <c r="T508" s="20"/>
      <c r="U508" s="20"/>
    </row>
    <row r="509" customFormat="false" ht="13.8" hidden="false" customHeight="false" outlineLevel="0" collapsed="false">
      <c r="A509" s="59" t="s">
        <v>138</v>
      </c>
      <c r="B509" s="60" t="n">
        <v>41398</v>
      </c>
      <c r="C509" s="1" t="s">
        <v>544</v>
      </c>
      <c r="D509" s="1" t="s">
        <v>140</v>
      </c>
      <c r="E509" s="1" t="s">
        <v>141</v>
      </c>
      <c r="F509" s="1" t="s">
        <v>20</v>
      </c>
      <c r="G509" s="59" t="s">
        <v>174</v>
      </c>
      <c r="H509" s="59" t="n">
        <v>1</v>
      </c>
      <c r="I509" s="1" t="s">
        <v>828</v>
      </c>
      <c r="J509" s="62" t="n">
        <v>0</v>
      </c>
      <c r="K509" s="62" t="n">
        <v>0</v>
      </c>
      <c r="L509" s="62" t="n">
        <v>7</v>
      </c>
      <c r="M509" s="62" t="n">
        <v>2</v>
      </c>
      <c r="N509" s="62" t="n">
        <v>5</v>
      </c>
      <c r="R509" s="20"/>
      <c r="S509" s="20"/>
      <c r="T509" s="20"/>
      <c r="U509" s="20"/>
    </row>
    <row r="510" customFormat="false" ht="13.8" hidden="false" customHeight="false" outlineLevel="0" collapsed="false">
      <c r="A510" s="59" t="s">
        <v>138</v>
      </c>
      <c r="B510" s="60" t="n">
        <v>41398</v>
      </c>
      <c r="C510" s="1" t="s">
        <v>544</v>
      </c>
      <c r="D510" s="1" t="s">
        <v>140</v>
      </c>
      <c r="E510" s="1" t="s">
        <v>141</v>
      </c>
      <c r="F510" s="1" t="s">
        <v>20</v>
      </c>
      <c r="G510" s="59" t="s">
        <v>174</v>
      </c>
      <c r="H510" s="59" t="n">
        <v>1</v>
      </c>
      <c r="I510" s="1" t="s">
        <v>829</v>
      </c>
      <c r="J510" s="62" t="n">
        <v>0</v>
      </c>
      <c r="K510" s="62" t="n">
        <v>1</v>
      </c>
      <c r="L510" s="62" t="n">
        <v>1</v>
      </c>
      <c r="M510" s="62" t="n">
        <v>4</v>
      </c>
      <c r="N510" s="62" t="n">
        <v>10</v>
      </c>
      <c r="R510" s="20"/>
      <c r="S510" s="20"/>
      <c r="T510" s="20"/>
      <c r="U510" s="20"/>
    </row>
    <row r="511" customFormat="false" ht="13.8" hidden="false" customHeight="false" outlineLevel="0" collapsed="false">
      <c r="A511" s="59" t="s">
        <v>138</v>
      </c>
      <c r="B511" s="60" t="n">
        <v>41398</v>
      </c>
      <c r="C511" s="1" t="s">
        <v>544</v>
      </c>
      <c r="D511" s="1" t="s">
        <v>140</v>
      </c>
      <c r="E511" s="1" t="s">
        <v>141</v>
      </c>
      <c r="F511" s="1" t="s">
        <v>20</v>
      </c>
      <c r="G511" s="59" t="s">
        <v>174</v>
      </c>
      <c r="H511" s="59" t="n">
        <v>1</v>
      </c>
      <c r="I511" s="1" t="s">
        <v>830</v>
      </c>
      <c r="J511" s="62" t="n">
        <v>0</v>
      </c>
      <c r="K511" s="62" t="n">
        <v>0</v>
      </c>
      <c r="L511" s="62" t="n">
        <v>2</v>
      </c>
      <c r="M511" s="62" t="n">
        <v>7</v>
      </c>
      <c r="N511" s="62" t="n">
        <v>17</v>
      </c>
      <c r="R511" s="20"/>
      <c r="S511" s="20"/>
      <c r="T511" s="20"/>
      <c r="U511" s="20"/>
    </row>
    <row r="512" customFormat="false" ht="13.8" hidden="false" customHeight="false" outlineLevel="0" collapsed="false">
      <c r="A512" s="59" t="s">
        <v>138</v>
      </c>
      <c r="B512" s="60" t="n">
        <v>41398</v>
      </c>
      <c r="C512" s="1" t="s">
        <v>544</v>
      </c>
      <c r="D512" s="1" t="s">
        <v>140</v>
      </c>
      <c r="E512" s="1" t="s">
        <v>141</v>
      </c>
      <c r="F512" s="1" t="s">
        <v>20</v>
      </c>
      <c r="G512" s="59" t="s">
        <v>174</v>
      </c>
      <c r="H512" s="59" t="n">
        <v>2</v>
      </c>
      <c r="I512" s="1" t="s">
        <v>827</v>
      </c>
      <c r="J512" s="62" t="n">
        <v>0</v>
      </c>
      <c r="K512" s="62" t="n">
        <v>7.7</v>
      </c>
      <c r="L512" s="62" t="n">
        <v>2</v>
      </c>
      <c r="M512" s="62" t="n">
        <v>4</v>
      </c>
      <c r="N512" s="62" t="n">
        <v>12</v>
      </c>
      <c r="R512" s="20"/>
      <c r="S512" s="20"/>
      <c r="T512" s="20"/>
      <c r="U512" s="20"/>
    </row>
    <row r="513" customFormat="false" ht="13.8" hidden="false" customHeight="false" outlineLevel="0" collapsed="false">
      <c r="A513" s="59" t="s">
        <v>138</v>
      </c>
      <c r="B513" s="60" t="n">
        <v>41398</v>
      </c>
      <c r="C513" s="1" t="s">
        <v>544</v>
      </c>
      <c r="D513" s="1" t="s">
        <v>140</v>
      </c>
      <c r="E513" s="1" t="s">
        <v>141</v>
      </c>
      <c r="F513" s="1" t="s">
        <v>20</v>
      </c>
      <c r="G513" s="59" t="s">
        <v>174</v>
      </c>
      <c r="H513" s="59" t="n">
        <v>2</v>
      </c>
      <c r="I513" s="1" t="s">
        <v>827</v>
      </c>
      <c r="J513" s="62" t="n">
        <v>0</v>
      </c>
      <c r="K513" s="62" t="n">
        <v>14</v>
      </c>
      <c r="L513" s="62" t="n">
        <v>0</v>
      </c>
      <c r="M513" s="62" t="n">
        <v>0</v>
      </c>
      <c r="N513" s="62" t="n">
        <v>0</v>
      </c>
      <c r="R513" s="20"/>
      <c r="S513" s="20"/>
      <c r="T513" s="20"/>
      <c r="U513" s="20"/>
    </row>
    <row r="514" customFormat="false" ht="13.8" hidden="false" customHeight="false" outlineLevel="0" collapsed="false">
      <c r="A514" s="59" t="s">
        <v>138</v>
      </c>
      <c r="B514" s="60" t="n">
        <v>41398</v>
      </c>
      <c r="C514" s="1" t="s">
        <v>544</v>
      </c>
      <c r="D514" s="1" t="s">
        <v>140</v>
      </c>
      <c r="E514" s="1" t="s">
        <v>141</v>
      </c>
      <c r="F514" s="1" t="s">
        <v>20</v>
      </c>
      <c r="G514" s="59" t="s">
        <v>174</v>
      </c>
      <c r="H514" s="59" t="n">
        <v>2</v>
      </c>
      <c r="I514" s="1" t="s">
        <v>827</v>
      </c>
      <c r="J514" s="62" t="n">
        <v>0</v>
      </c>
      <c r="K514" s="62" t="n">
        <v>7.2</v>
      </c>
      <c r="L514" s="62" t="n">
        <v>0</v>
      </c>
      <c r="M514" s="62" t="n">
        <v>0</v>
      </c>
      <c r="N514" s="62" t="n">
        <v>0</v>
      </c>
      <c r="R514" s="20"/>
      <c r="S514" s="20"/>
      <c r="T514" s="20"/>
      <c r="U514" s="20"/>
    </row>
    <row r="515" customFormat="false" ht="13.8" hidden="false" customHeight="false" outlineLevel="0" collapsed="false">
      <c r="A515" s="59" t="s">
        <v>138</v>
      </c>
      <c r="B515" s="60" t="n">
        <v>41398</v>
      </c>
      <c r="C515" s="1" t="s">
        <v>544</v>
      </c>
      <c r="D515" s="1" t="s">
        <v>140</v>
      </c>
      <c r="E515" s="1" t="s">
        <v>141</v>
      </c>
      <c r="F515" s="1" t="s">
        <v>20</v>
      </c>
      <c r="G515" s="59" t="s">
        <v>174</v>
      </c>
      <c r="H515" s="59" t="n">
        <v>2</v>
      </c>
      <c r="I515" s="1" t="s">
        <v>828</v>
      </c>
      <c r="J515" s="62" t="n">
        <v>9.1</v>
      </c>
      <c r="K515" s="62" t="n">
        <v>0</v>
      </c>
      <c r="L515" s="62" t="n">
        <v>5</v>
      </c>
      <c r="M515" s="62" t="n">
        <v>3</v>
      </c>
      <c r="N515" s="62" t="n">
        <v>7</v>
      </c>
      <c r="R515" s="20"/>
      <c r="S515" s="20"/>
      <c r="T515" s="20"/>
      <c r="U515" s="20"/>
    </row>
    <row r="516" customFormat="false" ht="13.8" hidden="false" customHeight="false" outlineLevel="0" collapsed="false">
      <c r="A516" s="59" t="s">
        <v>138</v>
      </c>
      <c r="B516" s="60" t="n">
        <v>41398</v>
      </c>
      <c r="C516" s="1" t="s">
        <v>544</v>
      </c>
      <c r="D516" s="1" t="s">
        <v>140</v>
      </c>
      <c r="E516" s="1" t="s">
        <v>141</v>
      </c>
      <c r="F516" s="1" t="s">
        <v>20</v>
      </c>
      <c r="G516" s="59" t="s">
        <v>174</v>
      </c>
      <c r="H516" s="59" t="n">
        <v>2</v>
      </c>
      <c r="I516" s="1" t="s">
        <v>829</v>
      </c>
      <c r="J516" s="62" t="n">
        <v>8.4</v>
      </c>
      <c r="K516" s="62" t="n">
        <v>0</v>
      </c>
      <c r="L516" s="62" t="n">
        <v>2</v>
      </c>
      <c r="M516" s="62" t="n">
        <v>3</v>
      </c>
      <c r="N516" s="62" t="n">
        <v>17</v>
      </c>
      <c r="R516" s="20"/>
      <c r="S516" s="20"/>
      <c r="T516" s="20"/>
      <c r="U516" s="20"/>
    </row>
    <row r="517" customFormat="false" ht="13.8" hidden="false" customHeight="false" outlineLevel="0" collapsed="false">
      <c r="A517" s="59" t="s">
        <v>138</v>
      </c>
      <c r="B517" s="60" t="n">
        <v>41398</v>
      </c>
      <c r="C517" s="1" t="s">
        <v>544</v>
      </c>
      <c r="D517" s="1" t="s">
        <v>140</v>
      </c>
      <c r="E517" s="1" t="s">
        <v>141</v>
      </c>
      <c r="F517" s="1" t="s">
        <v>20</v>
      </c>
      <c r="G517" s="59" t="s">
        <v>174</v>
      </c>
      <c r="H517" s="59" t="n">
        <v>2</v>
      </c>
      <c r="I517" s="1" t="s">
        <v>830</v>
      </c>
      <c r="J517" s="62" t="n">
        <v>0</v>
      </c>
      <c r="K517" s="62" t="n">
        <v>0</v>
      </c>
      <c r="L517" s="62" t="n">
        <v>0</v>
      </c>
      <c r="M517" s="62" t="n">
        <v>9</v>
      </c>
      <c r="N517" s="62" t="n">
        <v>8</v>
      </c>
      <c r="R517" s="20"/>
      <c r="S517" s="20"/>
      <c r="T517" s="20"/>
      <c r="U517" s="20"/>
    </row>
    <row r="518" customFormat="false" ht="13.8" hidden="false" customHeight="false" outlineLevel="0" collapsed="false">
      <c r="A518" s="59" t="s">
        <v>138</v>
      </c>
      <c r="B518" s="60" t="n">
        <v>41398</v>
      </c>
      <c r="C518" s="1" t="s">
        <v>544</v>
      </c>
      <c r="D518" s="1" t="s">
        <v>140</v>
      </c>
      <c r="E518" s="1" t="s">
        <v>141</v>
      </c>
      <c r="F518" s="1" t="s">
        <v>20</v>
      </c>
      <c r="G518" s="59" t="s">
        <v>174</v>
      </c>
      <c r="H518" s="59" t="n">
        <v>3</v>
      </c>
      <c r="I518" s="1" t="s">
        <v>827</v>
      </c>
      <c r="J518" s="62" t="n">
        <v>0</v>
      </c>
      <c r="K518" s="62" t="n">
        <v>0</v>
      </c>
      <c r="L518" s="62" t="n">
        <v>0</v>
      </c>
      <c r="M518" s="62" t="n">
        <v>4</v>
      </c>
      <c r="N518" s="62" t="n">
        <v>3</v>
      </c>
      <c r="R518" s="20"/>
      <c r="S518" s="20"/>
      <c r="T518" s="20"/>
      <c r="U518" s="20"/>
    </row>
    <row r="519" customFormat="false" ht="13.8" hidden="false" customHeight="false" outlineLevel="0" collapsed="false">
      <c r="A519" s="59" t="s">
        <v>138</v>
      </c>
      <c r="B519" s="60" t="n">
        <v>41398</v>
      </c>
      <c r="C519" s="1" t="s">
        <v>544</v>
      </c>
      <c r="D519" s="1" t="s">
        <v>140</v>
      </c>
      <c r="E519" s="1" t="s">
        <v>141</v>
      </c>
      <c r="F519" s="1" t="s">
        <v>20</v>
      </c>
      <c r="G519" s="59" t="s">
        <v>174</v>
      </c>
      <c r="H519" s="59" t="n">
        <v>3</v>
      </c>
      <c r="I519" s="1" t="s">
        <v>828</v>
      </c>
      <c r="J519" s="62" t="n">
        <v>0</v>
      </c>
      <c r="K519" s="62" t="n">
        <v>0</v>
      </c>
      <c r="L519" s="62" t="n">
        <v>0</v>
      </c>
      <c r="M519" s="62" t="n">
        <v>4</v>
      </c>
      <c r="N519" s="62" t="n">
        <v>8</v>
      </c>
      <c r="R519" s="20"/>
      <c r="S519" s="20"/>
      <c r="T519" s="20"/>
      <c r="U519" s="20"/>
    </row>
    <row r="520" customFormat="false" ht="13.8" hidden="false" customHeight="false" outlineLevel="0" collapsed="false">
      <c r="A520" s="59" t="s">
        <v>138</v>
      </c>
      <c r="B520" s="60" t="n">
        <v>41398</v>
      </c>
      <c r="C520" s="1" t="s">
        <v>544</v>
      </c>
      <c r="D520" s="1" t="s">
        <v>140</v>
      </c>
      <c r="E520" s="1" t="s">
        <v>141</v>
      </c>
      <c r="F520" s="1" t="s">
        <v>20</v>
      </c>
      <c r="G520" s="59" t="s">
        <v>174</v>
      </c>
      <c r="H520" s="59" t="n">
        <v>3</v>
      </c>
      <c r="I520" s="1" t="s">
        <v>829</v>
      </c>
      <c r="J520" s="62" t="n">
        <v>0</v>
      </c>
      <c r="K520" s="62" t="n">
        <v>0</v>
      </c>
      <c r="L520" s="62" t="n">
        <v>0</v>
      </c>
      <c r="M520" s="62" t="n">
        <v>0</v>
      </c>
      <c r="N520" s="62" t="n">
        <v>0</v>
      </c>
      <c r="R520" s="20"/>
      <c r="S520" s="20"/>
      <c r="T520" s="20"/>
      <c r="U520" s="20"/>
    </row>
    <row r="521" customFormat="false" ht="13.8" hidden="false" customHeight="false" outlineLevel="0" collapsed="false">
      <c r="A521" s="59" t="s">
        <v>138</v>
      </c>
      <c r="B521" s="60" t="n">
        <v>41398</v>
      </c>
      <c r="C521" s="1" t="s">
        <v>544</v>
      </c>
      <c r="D521" s="1" t="s">
        <v>140</v>
      </c>
      <c r="E521" s="1" t="s">
        <v>141</v>
      </c>
      <c r="F521" s="1" t="s">
        <v>20</v>
      </c>
      <c r="G521" s="59" t="s">
        <v>174</v>
      </c>
      <c r="H521" s="59" t="n">
        <v>3</v>
      </c>
      <c r="I521" s="1" t="s">
        <v>830</v>
      </c>
      <c r="J521" s="62" t="n">
        <v>0</v>
      </c>
      <c r="K521" s="62" t="n">
        <v>0</v>
      </c>
      <c r="L521" s="62" t="n">
        <v>0</v>
      </c>
      <c r="M521" s="62" t="n">
        <v>0</v>
      </c>
      <c r="N521" s="62" t="n">
        <v>0</v>
      </c>
      <c r="R521" s="20"/>
      <c r="S521" s="20"/>
      <c r="T521" s="20"/>
      <c r="U521" s="20"/>
    </row>
    <row r="522" customFormat="false" ht="13.8" hidden="false" customHeight="false" outlineLevel="0" collapsed="false">
      <c r="A522" s="59" t="s">
        <v>138</v>
      </c>
      <c r="B522" s="60" t="n">
        <v>41398</v>
      </c>
      <c r="C522" s="1" t="s">
        <v>544</v>
      </c>
      <c r="D522" s="1" t="s">
        <v>140</v>
      </c>
      <c r="E522" s="1" t="s">
        <v>141</v>
      </c>
      <c r="F522" s="1" t="s">
        <v>20</v>
      </c>
      <c r="G522" s="59" t="s">
        <v>174</v>
      </c>
      <c r="H522" s="59" t="n">
        <v>4</v>
      </c>
      <c r="I522" s="1" t="s">
        <v>827</v>
      </c>
      <c r="J522" s="62" t="n">
        <v>0</v>
      </c>
      <c r="K522" s="62" t="n">
        <v>0</v>
      </c>
      <c r="L522" s="62" t="n">
        <v>0</v>
      </c>
      <c r="M522" s="62" t="n">
        <v>2</v>
      </c>
      <c r="N522" s="62" t="n">
        <v>7</v>
      </c>
      <c r="R522" s="20"/>
      <c r="S522" s="20"/>
      <c r="T522" s="20"/>
      <c r="U522" s="20"/>
    </row>
    <row r="523" customFormat="false" ht="13.8" hidden="false" customHeight="false" outlineLevel="0" collapsed="false">
      <c r="A523" s="59" t="s">
        <v>138</v>
      </c>
      <c r="B523" s="60" t="n">
        <v>41398</v>
      </c>
      <c r="C523" s="1" t="s">
        <v>544</v>
      </c>
      <c r="D523" s="1" t="s">
        <v>140</v>
      </c>
      <c r="E523" s="1" t="s">
        <v>141</v>
      </c>
      <c r="F523" s="1" t="s">
        <v>20</v>
      </c>
      <c r="G523" s="59" t="s">
        <v>174</v>
      </c>
      <c r="H523" s="59" t="n">
        <v>4</v>
      </c>
      <c r="I523" s="1" t="s">
        <v>828</v>
      </c>
      <c r="J523" s="62" t="n">
        <v>0</v>
      </c>
      <c r="K523" s="62" t="n">
        <v>0</v>
      </c>
      <c r="L523" s="62" t="n">
        <v>0</v>
      </c>
      <c r="M523" s="62" t="n">
        <v>3</v>
      </c>
      <c r="N523" s="62" t="n">
        <v>0</v>
      </c>
      <c r="R523" s="20"/>
      <c r="S523" s="20"/>
      <c r="T523" s="20"/>
      <c r="U523" s="20"/>
    </row>
    <row r="524" customFormat="false" ht="13.8" hidden="false" customHeight="false" outlineLevel="0" collapsed="false">
      <c r="A524" s="59" t="s">
        <v>138</v>
      </c>
      <c r="B524" s="60" t="n">
        <v>41398</v>
      </c>
      <c r="C524" s="1" t="s">
        <v>544</v>
      </c>
      <c r="D524" s="1" t="s">
        <v>140</v>
      </c>
      <c r="E524" s="1" t="s">
        <v>141</v>
      </c>
      <c r="F524" s="1" t="s">
        <v>20</v>
      </c>
      <c r="G524" s="59" t="s">
        <v>174</v>
      </c>
      <c r="H524" s="59" t="n">
        <v>4</v>
      </c>
      <c r="I524" s="1" t="s">
        <v>829</v>
      </c>
      <c r="J524" s="62" t="n">
        <v>0</v>
      </c>
      <c r="K524" s="62" t="n">
        <v>0</v>
      </c>
      <c r="L524" s="62" t="n">
        <v>0</v>
      </c>
      <c r="M524" s="62" t="n">
        <v>0</v>
      </c>
      <c r="N524" s="62" t="n">
        <v>0</v>
      </c>
      <c r="R524" s="20"/>
      <c r="S524" s="20"/>
      <c r="T524" s="20"/>
      <c r="U524" s="20"/>
    </row>
    <row r="525" customFormat="false" ht="13.8" hidden="false" customHeight="false" outlineLevel="0" collapsed="false">
      <c r="A525" s="59" t="s">
        <v>138</v>
      </c>
      <c r="B525" s="60" t="n">
        <v>41398</v>
      </c>
      <c r="C525" s="1" t="s">
        <v>544</v>
      </c>
      <c r="D525" s="1" t="s">
        <v>140</v>
      </c>
      <c r="E525" s="1" t="s">
        <v>141</v>
      </c>
      <c r="F525" s="1" t="s">
        <v>20</v>
      </c>
      <c r="G525" s="59" t="s">
        <v>174</v>
      </c>
      <c r="H525" s="59" t="n">
        <v>4</v>
      </c>
      <c r="I525" s="1" t="s">
        <v>830</v>
      </c>
      <c r="J525" s="62" t="n">
        <v>0</v>
      </c>
      <c r="K525" s="62" t="n">
        <v>0</v>
      </c>
      <c r="L525" s="62" t="n">
        <v>0</v>
      </c>
      <c r="M525" s="62" t="n">
        <v>0</v>
      </c>
      <c r="N525" s="62" t="n">
        <v>0</v>
      </c>
      <c r="R525" s="20"/>
      <c r="S525" s="20"/>
      <c r="T525" s="20"/>
      <c r="U525" s="20"/>
    </row>
    <row r="526" customFormat="false" ht="13.8" hidden="false" customHeight="false" outlineLevel="0" collapsed="false">
      <c r="A526" s="59" t="s">
        <v>138</v>
      </c>
      <c r="B526" s="60" t="n">
        <v>41398</v>
      </c>
      <c r="C526" s="1" t="s">
        <v>544</v>
      </c>
      <c r="D526" s="1" t="s">
        <v>140</v>
      </c>
      <c r="E526" s="1" t="s">
        <v>141</v>
      </c>
      <c r="F526" s="1" t="s">
        <v>20</v>
      </c>
      <c r="G526" s="59" t="s">
        <v>179</v>
      </c>
      <c r="H526" s="59" t="n">
        <v>1</v>
      </c>
      <c r="I526" s="1" t="s">
        <v>827</v>
      </c>
      <c r="J526" s="62" t="n">
        <v>0</v>
      </c>
      <c r="K526" s="62" t="n">
        <v>8</v>
      </c>
      <c r="L526" s="62" t="n">
        <v>2</v>
      </c>
      <c r="M526" s="62" t="n">
        <v>2</v>
      </c>
      <c r="N526" s="62" t="n">
        <v>0</v>
      </c>
      <c r="R526" s="20"/>
      <c r="S526" s="20"/>
      <c r="T526" s="20"/>
      <c r="U526" s="20"/>
    </row>
    <row r="527" customFormat="false" ht="13.8" hidden="false" customHeight="false" outlineLevel="0" collapsed="false">
      <c r="A527" s="59" t="s">
        <v>138</v>
      </c>
      <c r="B527" s="60" t="n">
        <v>41398</v>
      </c>
      <c r="C527" s="1" t="s">
        <v>544</v>
      </c>
      <c r="D527" s="1" t="s">
        <v>140</v>
      </c>
      <c r="E527" s="1" t="s">
        <v>141</v>
      </c>
      <c r="F527" s="1" t="s">
        <v>20</v>
      </c>
      <c r="G527" s="59" t="s">
        <v>179</v>
      </c>
      <c r="H527" s="59" t="n">
        <v>1</v>
      </c>
      <c r="I527" s="1" t="s">
        <v>828</v>
      </c>
      <c r="J527" s="62" t="n">
        <v>0</v>
      </c>
      <c r="K527" s="62" t="n">
        <v>0</v>
      </c>
      <c r="L527" s="62" t="n">
        <v>1</v>
      </c>
      <c r="M527" s="62" t="n">
        <v>1</v>
      </c>
      <c r="N527" s="62" t="n">
        <v>10</v>
      </c>
      <c r="R527" s="20"/>
      <c r="S527" s="20"/>
      <c r="T527" s="20"/>
      <c r="U527" s="20"/>
    </row>
    <row r="528" customFormat="false" ht="13.8" hidden="false" customHeight="false" outlineLevel="0" collapsed="false">
      <c r="A528" s="59" t="s">
        <v>138</v>
      </c>
      <c r="B528" s="60" t="n">
        <v>41398</v>
      </c>
      <c r="C528" s="1" t="s">
        <v>544</v>
      </c>
      <c r="D528" s="1" t="s">
        <v>140</v>
      </c>
      <c r="E528" s="1" t="s">
        <v>141</v>
      </c>
      <c r="F528" s="1" t="s">
        <v>20</v>
      </c>
      <c r="G528" s="59" t="s">
        <v>179</v>
      </c>
      <c r="H528" s="59" t="n">
        <v>1</v>
      </c>
      <c r="I528" s="1" t="s">
        <v>829</v>
      </c>
      <c r="J528" s="62" t="n">
        <v>0</v>
      </c>
      <c r="K528" s="62" t="n">
        <v>0</v>
      </c>
      <c r="L528" s="62" t="n">
        <v>3</v>
      </c>
      <c r="M528" s="62" t="n">
        <v>6</v>
      </c>
      <c r="N528" s="62" t="n">
        <v>2</v>
      </c>
      <c r="R528" s="20"/>
      <c r="S528" s="20"/>
      <c r="T528" s="20"/>
      <c r="U528" s="20"/>
    </row>
    <row r="529" customFormat="false" ht="13.8" hidden="false" customHeight="false" outlineLevel="0" collapsed="false">
      <c r="A529" s="59" t="s">
        <v>138</v>
      </c>
      <c r="B529" s="60" t="n">
        <v>41398</v>
      </c>
      <c r="C529" s="1" t="s">
        <v>544</v>
      </c>
      <c r="D529" s="1" t="s">
        <v>140</v>
      </c>
      <c r="E529" s="1" t="s">
        <v>141</v>
      </c>
      <c r="F529" s="1" t="s">
        <v>20</v>
      </c>
      <c r="G529" s="59" t="s">
        <v>179</v>
      </c>
      <c r="H529" s="59" t="n">
        <v>1</v>
      </c>
      <c r="I529" s="1" t="s">
        <v>830</v>
      </c>
      <c r="J529" s="62" t="n">
        <v>12.5</v>
      </c>
      <c r="K529" s="62" t="n">
        <v>0</v>
      </c>
      <c r="L529" s="62" t="n">
        <v>0</v>
      </c>
      <c r="M529" s="62" t="n">
        <v>1</v>
      </c>
      <c r="N529" s="62" t="n">
        <v>9</v>
      </c>
      <c r="R529" s="20"/>
      <c r="S529" s="20"/>
      <c r="T529" s="20"/>
      <c r="U529" s="20"/>
    </row>
    <row r="530" customFormat="false" ht="13.8" hidden="false" customHeight="false" outlineLevel="0" collapsed="false">
      <c r="A530" s="59" t="s">
        <v>138</v>
      </c>
      <c r="B530" s="60" t="n">
        <v>41398</v>
      </c>
      <c r="C530" s="1" t="s">
        <v>544</v>
      </c>
      <c r="D530" s="1" t="s">
        <v>140</v>
      </c>
      <c r="E530" s="1" t="s">
        <v>141</v>
      </c>
      <c r="F530" s="1" t="s">
        <v>20</v>
      </c>
      <c r="G530" s="59" t="s">
        <v>179</v>
      </c>
      <c r="H530" s="59" t="n">
        <v>2</v>
      </c>
      <c r="I530" s="1" t="s">
        <v>827</v>
      </c>
      <c r="J530" s="62" t="n">
        <v>0</v>
      </c>
      <c r="K530" s="62" t="n">
        <v>11</v>
      </c>
      <c r="L530" s="62" t="n">
        <v>2</v>
      </c>
      <c r="M530" s="62" t="n">
        <v>5</v>
      </c>
      <c r="N530" s="62" t="n">
        <v>9</v>
      </c>
      <c r="R530" s="20"/>
      <c r="S530" s="20"/>
      <c r="T530" s="20"/>
      <c r="U530" s="20"/>
    </row>
    <row r="531" customFormat="false" ht="13.8" hidden="false" customHeight="false" outlineLevel="0" collapsed="false">
      <c r="A531" s="59" t="s">
        <v>138</v>
      </c>
      <c r="B531" s="60" t="n">
        <v>41398</v>
      </c>
      <c r="C531" s="1" t="s">
        <v>544</v>
      </c>
      <c r="D531" s="1" t="s">
        <v>140</v>
      </c>
      <c r="E531" s="1" t="s">
        <v>141</v>
      </c>
      <c r="F531" s="1" t="s">
        <v>20</v>
      </c>
      <c r="G531" s="59" t="s">
        <v>179</v>
      </c>
      <c r="H531" s="59" t="n">
        <v>2</v>
      </c>
      <c r="I531" s="1" t="s">
        <v>827</v>
      </c>
      <c r="J531" s="62" t="n">
        <v>0</v>
      </c>
      <c r="K531" s="62" t="n">
        <v>10</v>
      </c>
      <c r="L531" s="62" t="n">
        <v>0</v>
      </c>
      <c r="M531" s="62" t="n">
        <v>0</v>
      </c>
      <c r="N531" s="62" t="n">
        <v>0</v>
      </c>
      <c r="R531" s="20"/>
      <c r="S531" s="20"/>
      <c r="T531" s="20"/>
      <c r="U531" s="20"/>
    </row>
    <row r="532" customFormat="false" ht="13.8" hidden="false" customHeight="false" outlineLevel="0" collapsed="false">
      <c r="A532" s="59" t="s">
        <v>138</v>
      </c>
      <c r="B532" s="60" t="n">
        <v>41398</v>
      </c>
      <c r="C532" s="1" t="s">
        <v>544</v>
      </c>
      <c r="D532" s="1" t="s">
        <v>140</v>
      </c>
      <c r="E532" s="1" t="s">
        <v>141</v>
      </c>
      <c r="F532" s="1" t="s">
        <v>20</v>
      </c>
      <c r="G532" s="59" t="s">
        <v>179</v>
      </c>
      <c r="H532" s="59" t="n">
        <v>2</v>
      </c>
      <c r="I532" s="1" t="s">
        <v>828</v>
      </c>
      <c r="J532" s="62" t="n">
        <v>11.8</v>
      </c>
      <c r="K532" s="62" t="n">
        <v>0</v>
      </c>
      <c r="L532" s="62" t="n">
        <v>2</v>
      </c>
      <c r="M532" s="62" t="n">
        <v>5</v>
      </c>
      <c r="N532" s="62" t="n">
        <v>5</v>
      </c>
      <c r="R532" s="20"/>
      <c r="S532" s="20"/>
      <c r="T532" s="20"/>
      <c r="U532" s="20"/>
    </row>
    <row r="533" customFormat="false" ht="13.8" hidden="false" customHeight="false" outlineLevel="0" collapsed="false">
      <c r="A533" s="59" t="s">
        <v>138</v>
      </c>
      <c r="B533" s="60" t="n">
        <v>41398</v>
      </c>
      <c r="C533" s="1" t="s">
        <v>544</v>
      </c>
      <c r="D533" s="1" t="s">
        <v>140</v>
      </c>
      <c r="E533" s="1" t="s">
        <v>141</v>
      </c>
      <c r="F533" s="1" t="s">
        <v>20</v>
      </c>
      <c r="G533" s="59" t="s">
        <v>179</v>
      </c>
      <c r="H533" s="59" t="n">
        <v>2</v>
      </c>
      <c r="I533" s="1" t="s">
        <v>829</v>
      </c>
      <c r="J533" s="62" t="n">
        <v>0</v>
      </c>
      <c r="K533" s="62" t="n">
        <v>10</v>
      </c>
      <c r="L533" s="62" t="n">
        <v>1</v>
      </c>
      <c r="M533" s="62" t="n">
        <v>1</v>
      </c>
      <c r="N533" s="62" t="n">
        <v>5</v>
      </c>
      <c r="R533" s="20"/>
      <c r="S533" s="20"/>
      <c r="T533" s="20"/>
      <c r="U533" s="20"/>
    </row>
    <row r="534" customFormat="false" ht="13.8" hidden="false" customHeight="false" outlineLevel="0" collapsed="false">
      <c r="A534" s="59" t="s">
        <v>138</v>
      </c>
      <c r="B534" s="60" t="n">
        <v>41398</v>
      </c>
      <c r="C534" s="1" t="s">
        <v>544</v>
      </c>
      <c r="D534" s="1" t="s">
        <v>140</v>
      </c>
      <c r="E534" s="1" t="s">
        <v>141</v>
      </c>
      <c r="F534" s="1" t="s">
        <v>20</v>
      </c>
      <c r="G534" s="59" t="s">
        <v>179</v>
      </c>
      <c r="H534" s="59" t="n">
        <v>2</v>
      </c>
      <c r="I534" s="1" t="s">
        <v>830</v>
      </c>
      <c r="J534" s="62" t="n">
        <v>0</v>
      </c>
      <c r="K534" s="62" t="n">
        <v>0</v>
      </c>
      <c r="L534" s="62" t="n">
        <v>2</v>
      </c>
      <c r="M534" s="62" t="n">
        <v>2</v>
      </c>
      <c r="N534" s="62" t="n">
        <v>3</v>
      </c>
      <c r="R534" s="20"/>
      <c r="S534" s="20"/>
      <c r="T534" s="20"/>
      <c r="U534" s="20"/>
    </row>
    <row r="535" customFormat="false" ht="13.8" hidden="false" customHeight="false" outlineLevel="0" collapsed="false">
      <c r="A535" s="59" t="s">
        <v>138</v>
      </c>
      <c r="B535" s="60" t="n">
        <v>41398</v>
      </c>
      <c r="C535" s="1" t="s">
        <v>544</v>
      </c>
      <c r="D535" s="1" t="s">
        <v>140</v>
      </c>
      <c r="E535" s="1" t="s">
        <v>141</v>
      </c>
      <c r="F535" s="1" t="s">
        <v>20</v>
      </c>
      <c r="G535" s="59" t="s">
        <v>179</v>
      </c>
      <c r="H535" s="59" t="n">
        <v>3</v>
      </c>
      <c r="I535" s="1" t="s">
        <v>827</v>
      </c>
      <c r="J535" s="62" t="n">
        <v>18.8</v>
      </c>
      <c r="K535" s="62" t="n">
        <v>9</v>
      </c>
      <c r="L535" s="62" t="n">
        <v>5</v>
      </c>
      <c r="M535" s="62" t="n">
        <v>2</v>
      </c>
      <c r="N535" s="62" t="n">
        <v>13</v>
      </c>
      <c r="R535" s="20"/>
      <c r="S535" s="20"/>
      <c r="T535" s="20"/>
      <c r="U535" s="20"/>
    </row>
    <row r="536" customFormat="false" ht="13.8" hidden="false" customHeight="false" outlineLevel="0" collapsed="false">
      <c r="A536" s="59" t="s">
        <v>138</v>
      </c>
      <c r="B536" s="60" t="n">
        <v>41398</v>
      </c>
      <c r="C536" s="1" t="s">
        <v>544</v>
      </c>
      <c r="D536" s="1" t="s">
        <v>140</v>
      </c>
      <c r="E536" s="1" t="s">
        <v>141</v>
      </c>
      <c r="F536" s="1" t="s">
        <v>20</v>
      </c>
      <c r="G536" s="59" t="s">
        <v>179</v>
      </c>
      <c r="H536" s="59" t="n">
        <v>3</v>
      </c>
      <c r="I536" s="1" t="s">
        <v>828</v>
      </c>
      <c r="J536" s="62" t="n">
        <v>8</v>
      </c>
      <c r="K536" s="62" t="n">
        <v>0</v>
      </c>
      <c r="L536" s="62" t="n">
        <v>3</v>
      </c>
      <c r="M536" s="62" t="n">
        <v>4</v>
      </c>
      <c r="N536" s="62" t="n">
        <v>0</v>
      </c>
      <c r="R536" s="20"/>
      <c r="S536" s="20"/>
      <c r="T536" s="20"/>
      <c r="U536" s="20"/>
    </row>
    <row r="537" customFormat="false" ht="13.8" hidden="false" customHeight="false" outlineLevel="0" collapsed="false">
      <c r="A537" s="59" t="s">
        <v>138</v>
      </c>
      <c r="B537" s="60" t="n">
        <v>41398</v>
      </c>
      <c r="C537" s="1" t="s">
        <v>544</v>
      </c>
      <c r="D537" s="1" t="s">
        <v>140</v>
      </c>
      <c r="E537" s="1" t="s">
        <v>141</v>
      </c>
      <c r="F537" s="1" t="s">
        <v>20</v>
      </c>
      <c r="G537" s="59" t="s">
        <v>179</v>
      </c>
      <c r="H537" s="59" t="n">
        <v>3</v>
      </c>
      <c r="I537" s="1" t="s">
        <v>828</v>
      </c>
      <c r="J537" s="62" t="n">
        <v>11</v>
      </c>
      <c r="K537" s="62" t="n">
        <v>0</v>
      </c>
      <c r="L537" s="62" t="n">
        <v>0</v>
      </c>
      <c r="M537" s="62" t="n">
        <v>0</v>
      </c>
      <c r="N537" s="62" t="n">
        <v>0</v>
      </c>
      <c r="R537" s="20"/>
      <c r="S537" s="20"/>
      <c r="T537" s="20"/>
      <c r="U537" s="20"/>
    </row>
    <row r="538" customFormat="false" ht="13.8" hidden="false" customHeight="false" outlineLevel="0" collapsed="false">
      <c r="A538" s="59" t="s">
        <v>138</v>
      </c>
      <c r="B538" s="60" t="n">
        <v>41398</v>
      </c>
      <c r="C538" s="1" t="s">
        <v>544</v>
      </c>
      <c r="D538" s="1" t="s">
        <v>140</v>
      </c>
      <c r="E538" s="1" t="s">
        <v>141</v>
      </c>
      <c r="F538" s="1" t="s">
        <v>20</v>
      </c>
      <c r="G538" s="59" t="s">
        <v>179</v>
      </c>
      <c r="H538" s="59" t="n">
        <v>3</v>
      </c>
      <c r="I538" s="1" t="s">
        <v>829</v>
      </c>
      <c r="J538" s="62" t="n">
        <v>17</v>
      </c>
      <c r="K538" s="62" t="n">
        <v>17</v>
      </c>
      <c r="L538" s="62" t="n">
        <v>1</v>
      </c>
      <c r="M538" s="62" t="n">
        <v>1</v>
      </c>
      <c r="N538" s="62" t="n">
        <v>2</v>
      </c>
      <c r="R538" s="20"/>
      <c r="S538" s="20"/>
      <c r="T538" s="20"/>
      <c r="U538" s="20"/>
    </row>
    <row r="539" customFormat="false" ht="13.8" hidden="false" customHeight="false" outlineLevel="0" collapsed="false">
      <c r="A539" s="59" t="s">
        <v>138</v>
      </c>
      <c r="B539" s="60" t="n">
        <v>41398</v>
      </c>
      <c r="C539" s="1" t="s">
        <v>544</v>
      </c>
      <c r="D539" s="1" t="s">
        <v>140</v>
      </c>
      <c r="E539" s="1" t="s">
        <v>141</v>
      </c>
      <c r="F539" s="1" t="s">
        <v>20</v>
      </c>
      <c r="G539" s="59" t="s">
        <v>179</v>
      </c>
      <c r="H539" s="59" t="n">
        <v>3</v>
      </c>
      <c r="I539" s="1" t="s">
        <v>829</v>
      </c>
      <c r="J539" s="62" t="n">
        <v>13</v>
      </c>
      <c r="K539" s="62" t="n">
        <v>0</v>
      </c>
      <c r="L539" s="62" t="n">
        <v>0</v>
      </c>
      <c r="M539" s="62" t="n">
        <v>0</v>
      </c>
      <c r="N539" s="62" t="n">
        <v>0</v>
      </c>
      <c r="R539" s="20"/>
      <c r="S539" s="20"/>
      <c r="T539" s="20"/>
      <c r="U539" s="20"/>
    </row>
    <row r="540" customFormat="false" ht="13.8" hidden="false" customHeight="false" outlineLevel="0" collapsed="false">
      <c r="A540" s="59" t="s">
        <v>138</v>
      </c>
      <c r="B540" s="60" t="n">
        <v>41398</v>
      </c>
      <c r="C540" s="1" t="s">
        <v>544</v>
      </c>
      <c r="D540" s="1" t="s">
        <v>140</v>
      </c>
      <c r="E540" s="1" t="s">
        <v>141</v>
      </c>
      <c r="F540" s="1" t="s">
        <v>20</v>
      </c>
      <c r="G540" s="59" t="s">
        <v>179</v>
      </c>
      <c r="H540" s="59" t="n">
        <v>3</v>
      </c>
      <c r="I540" s="1" t="s">
        <v>830</v>
      </c>
      <c r="J540" s="62" t="n">
        <v>18</v>
      </c>
      <c r="K540" s="62" t="n">
        <v>21</v>
      </c>
      <c r="L540" s="62" t="n">
        <v>3</v>
      </c>
      <c r="M540" s="62" t="n">
        <v>0</v>
      </c>
      <c r="N540" s="62" t="n">
        <v>3</v>
      </c>
      <c r="R540" s="20"/>
      <c r="S540" s="20"/>
      <c r="T540" s="20"/>
      <c r="U540" s="20"/>
    </row>
    <row r="541" customFormat="false" ht="13.8" hidden="false" customHeight="false" outlineLevel="0" collapsed="false">
      <c r="A541" s="59" t="s">
        <v>138</v>
      </c>
      <c r="B541" s="60" t="n">
        <v>41398</v>
      </c>
      <c r="C541" s="1" t="s">
        <v>544</v>
      </c>
      <c r="D541" s="1" t="s">
        <v>140</v>
      </c>
      <c r="E541" s="1" t="s">
        <v>141</v>
      </c>
      <c r="F541" s="1" t="s">
        <v>20</v>
      </c>
      <c r="G541" s="59" t="s">
        <v>179</v>
      </c>
      <c r="H541" s="59" t="n">
        <v>4</v>
      </c>
      <c r="I541" s="1" t="s">
        <v>827</v>
      </c>
      <c r="J541" s="62" t="n">
        <v>9</v>
      </c>
      <c r="K541" s="62" t="n">
        <v>0</v>
      </c>
      <c r="L541" s="62" t="n">
        <v>2</v>
      </c>
      <c r="M541" s="62" t="n">
        <v>9</v>
      </c>
      <c r="N541" s="62" t="n">
        <v>20</v>
      </c>
      <c r="R541" s="20"/>
      <c r="S541" s="20"/>
      <c r="T541" s="20"/>
      <c r="U541" s="20"/>
    </row>
    <row r="542" customFormat="false" ht="13.8" hidden="false" customHeight="false" outlineLevel="0" collapsed="false">
      <c r="A542" s="59" t="s">
        <v>138</v>
      </c>
      <c r="B542" s="60" t="n">
        <v>41398</v>
      </c>
      <c r="C542" s="1" t="s">
        <v>544</v>
      </c>
      <c r="D542" s="1" t="s">
        <v>140</v>
      </c>
      <c r="E542" s="1" t="s">
        <v>141</v>
      </c>
      <c r="F542" s="1" t="s">
        <v>20</v>
      </c>
      <c r="G542" s="59" t="s">
        <v>179</v>
      </c>
      <c r="H542" s="59" t="n">
        <v>4</v>
      </c>
      <c r="I542" s="1" t="s">
        <v>827</v>
      </c>
      <c r="J542" s="62" t="n">
        <v>8</v>
      </c>
      <c r="K542" s="62" t="n">
        <v>0</v>
      </c>
      <c r="L542" s="62" t="n">
        <v>0</v>
      </c>
      <c r="M542" s="62" t="n">
        <v>0</v>
      </c>
      <c r="N542" s="62" t="n">
        <v>0</v>
      </c>
      <c r="R542" s="20"/>
      <c r="S542" s="20"/>
      <c r="T542" s="20"/>
      <c r="U542" s="20"/>
    </row>
    <row r="543" customFormat="false" ht="13.8" hidden="false" customHeight="false" outlineLevel="0" collapsed="false">
      <c r="A543" s="59" t="s">
        <v>138</v>
      </c>
      <c r="B543" s="60" t="n">
        <v>41398</v>
      </c>
      <c r="C543" s="1" t="s">
        <v>544</v>
      </c>
      <c r="D543" s="1" t="s">
        <v>140</v>
      </c>
      <c r="E543" s="1" t="s">
        <v>141</v>
      </c>
      <c r="F543" s="1" t="s">
        <v>20</v>
      </c>
      <c r="G543" s="59" t="s">
        <v>179</v>
      </c>
      <c r="H543" s="59" t="n">
        <v>4</v>
      </c>
      <c r="I543" s="1" t="s">
        <v>828</v>
      </c>
      <c r="J543" s="62" t="n">
        <v>24</v>
      </c>
      <c r="K543" s="62" t="n">
        <v>0</v>
      </c>
      <c r="L543" s="62" t="n">
        <v>0</v>
      </c>
      <c r="M543" s="62" t="n">
        <v>0</v>
      </c>
      <c r="N543" s="62" t="n">
        <v>0</v>
      </c>
      <c r="R543" s="20"/>
      <c r="S543" s="20"/>
      <c r="T543" s="20"/>
      <c r="U543" s="20"/>
    </row>
    <row r="544" customFormat="false" ht="13.8" hidden="false" customHeight="false" outlineLevel="0" collapsed="false">
      <c r="A544" s="59" t="s">
        <v>138</v>
      </c>
      <c r="B544" s="60" t="n">
        <v>41398</v>
      </c>
      <c r="C544" s="1" t="s">
        <v>544</v>
      </c>
      <c r="D544" s="1" t="s">
        <v>140</v>
      </c>
      <c r="E544" s="1" t="s">
        <v>141</v>
      </c>
      <c r="F544" s="1" t="s">
        <v>20</v>
      </c>
      <c r="G544" s="59" t="s">
        <v>179</v>
      </c>
      <c r="H544" s="59" t="n">
        <v>4</v>
      </c>
      <c r="I544" s="1" t="s">
        <v>828</v>
      </c>
      <c r="J544" s="62" t="n">
        <v>16</v>
      </c>
      <c r="K544" s="62" t="n">
        <v>0</v>
      </c>
      <c r="L544" s="62" t="n">
        <v>0</v>
      </c>
      <c r="M544" s="62" t="n">
        <v>0</v>
      </c>
      <c r="N544" s="62" t="n">
        <v>0</v>
      </c>
      <c r="R544" s="20"/>
      <c r="S544" s="20"/>
      <c r="T544" s="20"/>
      <c r="U544" s="20"/>
    </row>
    <row r="545" customFormat="false" ht="13.8" hidden="false" customHeight="false" outlineLevel="0" collapsed="false">
      <c r="A545" s="59" t="s">
        <v>138</v>
      </c>
      <c r="B545" s="60" t="n">
        <v>41398</v>
      </c>
      <c r="C545" s="1" t="s">
        <v>544</v>
      </c>
      <c r="D545" s="1" t="s">
        <v>140</v>
      </c>
      <c r="E545" s="1" t="s">
        <v>141</v>
      </c>
      <c r="F545" s="1" t="s">
        <v>20</v>
      </c>
      <c r="G545" s="59" t="s">
        <v>179</v>
      </c>
      <c r="H545" s="59" t="n">
        <v>4</v>
      </c>
      <c r="I545" s="1" t="s">
        <v>829</v>
      </c>
      <c r="J545" s="62" t="n">
        <v>0</v>
      </c>
      <c r="K545" s="62" t="n">
        <v>0</v>
      </c>
      <c r="L545" s="62" t="n">
        <v>0</v>
      </c>
      <c r="M545" s="62" t="n">
        <v>2</v>
      </c>
      <c r="N545" s="62" t="n">
        <v>2</v>
      </c>
      <c r="R545" s="20"/>
      <c r="S545" s="20"/>
      <c r="T545" s="20"/>
      <c r="U545" s="20"/>
    </row>
    <row r="546" customFormat="false" ht="13.8" hidden="false" customHeight="false" outlineLevel="0" collapsed="false">
      <c r="A546" s="59" t="s">
        <v>138</v>
      </c>
      <c r="B546" s="60" t="n">
        <v>41398</v>
      </c>
      <c r="C546" s="1" t="s">
        <v>544</v>
      </c>
      <c r="D546" s="1" t="s">
        <v>140</v>
      </c>
      <c r="E546" s="1" t="s">
        <v>141</v>
      </c>
      <c r="F546" s="1" t="s">
        <v>20</v>
      </c>
      <c r="G546" s="59" t="s">
        <v>179</v>
      </c>
      <c r="H546" s="59" t="n">
        <v>4</v>
      </c>
      <c r="I546" s="1" t="s">
        <v>830</v>
      </c>
      <c r="J546" s="62" t="n">
        <v>0</v>
      </c>
      <c r="K546" s="62" t="n">
        <v>0</v>
      </c>
      <c r="L546" s="62" t="n">
        <v>1</v>
      </c>
      <c r="M546" s="62" t="n">
        <v>0</v>
      </c>
      <c r="N546" s="62" t="n">
        <v>4</v>
      </c>
      <c r="R546" s="20"/>
      <c r="S546" s="20"/>
      <c r="T546" s="20"/>
      <c r="U546" s="20"/>
    </row>
    <row r="547" customFormat="false" ht="13.8" hidden="false" customHeight="false" outlineLevel="0" collapsed="false">
      <c r="A547" s="59" t="s">
        <v>138</v>
      </c>
      <c r="B547" s="60" t="n">
        <v>41398</v>
      </c>
      <c r="C547" s="1" t="s">
        <v>544</v>
      </c>
      <c r="D547" s="1" t="s">
        <v>140</v>
      </c>
      <c r="E547" s="1" t="s">
        <v>141</v>
      </c>
      <c r="F547" s="1" t="s">
        <v>20</v>
      </c>
      <c r="G547" s="59" t="s">
        <v>179</v>
      </c>
      <c r="H547" s="59" t="n">
        <v>5</v>
      </c>
      <c r="I547" s="1" t="s">
        <v>827</v>
      </c>
      <c r="J547" s="62" t="n">
        <v>0</v>
      </c>
      <c r="K547" s="62" t="n">
        <v>8</v>
      </c>
      <c r="L547" s="62" t="n">
        <v>9</v>
      </c>
      <c r="M547" s="62" t="n">
        <v>4</v>
      </c>
      <c r="N547" s="62" t="n">
        <v>6</v>
      </c>
      <c r="R547" s="20"/>
      <c r="S547" s="20"/>
      <c r="T547" s="20"/>
      <c r="U547" s="20"/>
    </row>
    <row r="548" customFormat="false" ht="13.8" hidden="false" customHeight="false" outlineLevel="0" collapsed="false">
      <c r="A548" s="59" t="s">
        <v>138</v>
      </c>
      <c r="B548" s="60" t="n">
        <v>41398</v>
      </c>
      <c r="C548" s="1" t="s">
        <v>544</v>
      </c>
      <c r="D548" s="1" t="s">
        <v>140</v>
      </c>
      <c r="E548" s="1" t="s">
        <v>141</v>
      </c>
      <c r="F548" s="1" t="s">
        <v>20</v>
      </c>
      <c r="G548" s="59" t="s">
        <v>179</v>
      </c>
      <c r="H548" s="59" t="n">
        <v>5</v>
      </c>
      <c r="I548" s="1" t="s">
        <v>827</v>
      </c>
      <c r="J548" s="62" t="n">
        <v>0</v>
      </c>
      <c r="K548" s="62" t="n">
        <v>14</v>
      </c>
      <c r="L548" s="62" t="n">
        <v>0</v>
      </c>
      <c r="M548" s="62" t="n">
        <v>0</v>
      </c>
      <c r="N548" s="62" t="n">
        <v>0</v>
      </c>
      <c r="R548" s="20"/>
      <c r="S548" s="20"/>
      <c r="T548" s="20"/>
      <c r="U548" s="20"/>
    </row>
    <row r="549" customFormat="false" ht="13.8" hidden="false" customHeight="false" outlineLevel="0" collapsed="false">
      <c r="A549" s="59" t="s">
        <v>138</v>
      </c>
      <c r="B549" s="60" t="n">
        <v>41398</v>
      </c>
      <c r="C549" s="1" t="s">
        <v>544</v>
      </c>
      <c r="D549" s="1" t="s">
        <v>140</v>
      </c>
      <c r="E549" s="1" t="s">
        <v>141</v>
      </c>
      <c r="F549" s="1" t="s">
        <v>20</v>
      </c>
      <c r="G549" s="59" t="s">
        <v>179</v>
      </c>
      <c r="H549" s="59" t="n">
        <v>5</v>
      </c>
      <c r="I549" s="1" t="s">
        <v>828</v>
      </c>
      <c r="J549" s="62" t="n">
        <v>8</v>
      </c>
      <c r="K549" s="62" t="n">
        <v>12</v>
      </c>
      <c r="L549" s="62" t="n">
        <v>0</v>
      </c>
      <c r="M549" s="62" t="n">
        <v>2</v>
      </c>
      <c r="N549" s="62" t="n">
        <v>4</v>
      </c>
      <c r="R549" s="20"/>
      <c r="S549" s="20"/>
      <c r="T549" s="20"/>
      <c r="U549" s="20"/>
    </row>
    <row r="550" customFormat="false" ht="13.8" hidden="false" customHeight="false" outlineLevel="0" collapsed="false">
      <c r="A550" s="59" t="s">
        <v>138</v>
      </c>
      <c r="B550" s="60" t="n">
        <v>41398</v>
      </c>
      <c r="C550" s="1" t="s">
        <v>544</v>
      </c>
      <c r="D550" s="1" t="s">
        <v>140</v>
      </c>
      <c r="E550" s="1" t="s">
        <v>141</v>
      </c>
      <c r="F550" s="1" t="s">
        <v>20</v>
      </c>
      <c r="G550" s="59" t="s">
        <v>179</v>
      </c>
      <c r="H550" s="59" t="n">
        <v>5</v>
      </c>
      <c r="I550" s="1" t="s">
        <v>828</v>
      </c>
      <c r="J550" s="62" t="n">
        <v>0</v>
      </c>
      <c r="K550" s="62" t="n">
        <v>22</v>
      </c>
      <c r="L550" s="62" t="n">
        <v>0</v>
      </c>
      <c r="M550" s="62" t="n">
        <v>0</v>
      </c>
      <c r="N550" s="62" t="n">
        <v>0</v>
      </c>
      <c r="R550" s="20"/>
      <c r="S550" s="20"/>
      <c r="T550" s="20"/>
      <c r="U550" s="20"/>
    </row>
    <row r="551" customFormat="false" ht="13.8" hidden="false" customHeight="false" outlineLevel="0" collapsed="false">
      <c r="A551" s="59" t="s">
        <v>138</v>
      </c>
      <c r="B551" s="60" t="n">
        <v>41398</v>
      </c>
      <c r="C551" s="1" t="s">
        <v>544</v>
      </c>
      <c r="D551" s="1" t="s">
        <v>140</v>
      </c>
      <c r="E551" s="1" t="s">
        <v>141</v>
      </c>
      <c r="F551" s="1" t="s">
        <v>20</v>
      </c>
      <c r="G551" s="59" t="s">
        <v>179</v>
      </c>
      <c r="H551" s="59" t="n">
        <v>5</v>
      </c>
      <c r="I551" s="1" t="s">
        <v>829</v>
      </c>
      <c r="J551" s="62" t="n">
        <v>0</v>
      </c>
      <c r="K551" s="62" t="n">
        <v>0</v>
      </c>
      <c r="L551" s="62" t="n">
        <v>2</v>
      </c>
      <c r="M551" s="62" t="n">
        <v>10</v>
      </c>
      <c r="N551" s="62" t="n">
        <v>5</v>
      </c>
      <c r="R551" s="20"/>
      <c r="S551" s="20"/>
      <c r="T551" s="20"/>
      <c r="U551" s="20"/>
    </row>
    <row r="552" customFormat="false" ht="13.8" hidden="false" customHeight="false" outlineLevel="0" collapsed="false">
      <c r="A552" s="59" t="s">
        <v>138</v>
      </c>
      <c r="B552" s="60" t="n">
        <v>41398</v>
      </c>
      <c r="C552" s="1" t="s">
        <v>544</v>
      </c>
      <c r="D552" s="1" t="s">
        <v>140</v>
      </c>
      <c r="E552" s="1" t="s">
        <v>141</v>
      </c>
      <c r="F552" s="1" t="s">
        <v>20</v>
      </c>
      <c r="G552" s="59" t="s">
        <v>179</v>
      </c>
      <c r="H552" s="59" t="n">
        <v>5</v>
      </c>
      <c r="I552" s="1" t="s">
        <v>830</v>
      </c>
      <c r="J552" s="62" t="n">
        <v>0</v>
      </c>
      <c r="K552" s="62" t="n">
        <v>0</v>
      </c>
      <c r="L552" s="62" t="n">
        <v>0</v>
      </c>
      <c r="M552" s="62" t="n">
        <v>1</v>
      </c>
      <c r="N552" s="62" t="n">
        <v>5</v>
      </c>
      <c r="R552" s="20"/>
      <c r="S552" s="20"/>
      <c r="T552" s="20"/>
      <c r="U552" s="20"/>
    </row>
    <row r="553" customFormat="false" ht="13.8" hidden="false" customHeight="false" outlineLevel="0" collapsed="false">
      <c r="A553" s="59" t="s">
        <v>138</v>
      </c>
      <c r="B553" s="60" t="n">
        <v>41398</v>
      </c>
      <c r="C553" s="1" t="s">
        <v>544</v>
      </c>
      <c r="D553" s="1" t="s">
        <v>140</v>
      </c>
      <c r="E553" s="1" t="s">
        <v>141</v>
      </c>
      <c r="F553" s="1" t="s">
        <v>20</v>
      </c>
      <c r="G553" s="59" t="s">
        <v>179</v>
      </c>
      <c r="H553" s="59" t="n">
        <v>6</v>
      </c>
      <c r="I553" s="1" t="s">
        <v>827</v>
      </c>
      <c r="J553" s="62" t="n">
        <v>0</v>
      </c>
      <c r="K553" s="62" t="n">
        <v>16</v>
      </c>
      <c r="L553" s="62" t="n">
        <v>0</v>
      </c>
      <c r="M553" s="62" t="n">
        <v>3</v>
      </c>
      <c r="N553" s="62" t="n">
        <v>21</v>
      </c>
      <c r="R553" s="20"/>
      <c r="S553" s="20"/>
      <c r="T553" s="20"/>
      <c r="U553" s="20"/>
    </row>
    <row r="554" customFormat="false" ht="13.8" hidden="false" customHeight="false" outlineLevel="0" collapsed="false">
      <c r="A554" s="59" t="s">
        <v>138</v>
      </c>
      <c r="B554" s="60" t="n">
        <v>41398</v>
      </c>
      <c r="C554" s="1" t="s">
        <v>544</v>
      </c>
      <c r="D554" s="1" t="s">
        <v>140</v>
      </c>
      <c r="E554" s="1" t="s">
        <v>141</v>
      </c>
      <c r="F554" s="1" t="s">
        <v>20</v>
      </c>
      <c r="G554" s="59" t="s">
        <v>179</v>
      </c>
      <c r="H554" s="59" t="n">
        <v>6</v>
      </c>
      <c r="I554" s="1" t="s">
        <v>828</v>
      </c>
      <c r="J554" s="62" t="n">
        <v>0</v>
      </c>
      <c r="K554" s="62" t="n">
        <v>0</v>
      </c>
      <c r="L554" s="62" t="n">
        <v>0</v>
      </c>
      <c r="M554" s="62" t="n">
        <v>2</v>
      </c>
      <c r="N554" s="62" t="n">
        <v>11</v>
      </c>
      <c r="R554" s="20"/>
      <c r="S554" s="20"/>
      <c r="T554" s="20"/>
      <c r="U554" s="20"/>
    </row>
    <row r="555" customFormat="false" ht="13.8" hidden="false" customHeight="false" outlineLevel="0" collapsed="false">
      <c r="A555" s="59" t="s">
        <v>138</v>
      </c>
      <c r="B555" s="60" t="n">
        <v>41398</v>
      </c>
      <c r="C555" s="1" t="s">
        <v>544</v>
      </c>
      <c r="D555" s="1" t="s">
        <v>140</v>
      </c>
      <c r="E555" s="1" t="s">
        <v>141</v>
      </c>
      <c r="F555" s="1" t="s">
        <v>20</v>
      </c>
      <c r="G555" s="59" t="s">
        <v>179</v>
      </c>
      <c r="H555" s="59" t="n">
        <v>6</v>
      </c>
      <c r="I555" s="1" t="s">
        <v>829</v>
      </c>
      <c r="J555" s="62" t="n">
        <v>12</v>
      </c>
      <c r="K555" s="62" t="n">
        <v>0</v>
      </c>
      <c r="L555" s="62" t="n">
        <v>0</v>
      </c>
      <c r="M555" s="62" t="n">
        <v>1</v>
      </c>
      <c r="N555" s="62" t="n">
        <v>0</v>
      </c>
      <c r="R555" s="20"/>
      <c r="S555" s="20"/>
      <c r="T555" s="20"/>
      <c r="U555" s="20"/>
    </row>
    <row r="556" customFormat="false" ht="13.8" hidden="false" customHeight="false" outlineLevel="0" collapsed="false">
      <c r="A556" s="59" t="s">
        <v>138</v>
      </c>
      <c r="B556" s="60" t="n">
        <v>41398</v>
      </c>
      <c r="C556" s="1" t="s">
        <v>544</v>
      </c>
      <c r="D556" s="1" t="s">
        <v>140</v>
      </c>
      <c r="E556" s="1" t="s">
        <v>141</v>
      </c>
      <c r="F556" s="1" t="s">
        <v>20</v>
      </c>
      <c r="G556" s="59" t="s">
        <v>179</v>
      </c>
      <c r="H556" s="59" t="n">
        <v>6</v>
      </c>
      <c r="I556" s="1" t="s">
        <v>830</v>
      </c>
      <c r="J556" s="62" t="n">
        <v>0</v>
      </c>
      <c r="K556" s="62" t="n">
        <v>0</v>
      </c>
      <c r="L556" s="62" t="n">
        <v>1</v>
      </c>
      <c r="M556" s="62" t="n">
        <v>2</v>
      </c>
      <c r="N556" s="62" t="n">
        <v>4</v>
      </c>
      <c r="R556" s="20"/>
      <c r="S556" s="20"/>
      <c r="T556" s="20"/>
      <c r="U556" s="20"/>
    </row>
    <row r="557" customFormat="false" ht="13.8" hidden="false" customHeight="false" outlineLevel="0" collapsed="false">
      <c r="A557" s="59" t="s">
        <v>138</v>
      </c>
      <c r="B557" s="60" t="n">
        <v>41398</v>
      </c>
      <c r="C557" s="1" t="s">
        <v>544</v>
      </c>
      <c r="D557" s="1" t="s">
        <v>140</v>
      </c>
      <c r="E557" s="1" t="s">
        <v>141</v>
      </c>
      <c r="F557" s="1" t="s">
        <v>20</v>
      </c>
      <c r="G557" s="59" t="s">
        <v>185</v>
      </c>
      <c r="H557" s="59" t="n">
        <v>1</v>
      </c>
      <c r="I557" s="1" t="s">
        <v>827</v>
      </c>
      <c r="J557" s="62" t="n">
        <v>0</v>
      </c>
      <c r="K557" s="62" t="n">
        <v>8.5</v>
      </c>
      <c r="L557" s="62" t="n">
        <v>3</v>
      </c>
      <c r="M557" s="62" t="n">
        <v>11</v>
      </c>
      <c r="N557" s="62" t="n">
        <v>13</v>
      </c>
      <c r="R557" s="20"/>
      <c r="S557" s="20"/>
      <c r="T557" s="20"/>
      <c r="U557" s="20"/>
    </row>
    <row r="558" customFormat="false" ht="13.8" hidden="false" customHeight="false" outlineLevel="0" collapsed="false">
      <c r="A558" s="59" t="s">
        <v>138</v>
      </c>
      <c r="B558" s="60" t="n">
        <v>41398</v>
      </c>
      <c r="C558" s="1" t="s">
        <v>544</v>
      </c>
      <c r="D558" s="1" t="s">
        <v>140</v>
      </c>
      <c r="E558" s="1" t="s">
        <v>141</v>
      </c>
      <c r="F558" s="1" t="s">
        <v>20</v>
      </c>
      <c r="G558" s="59" t="s">
        <v>185</v>
      </c>
      <c r="H558" s="59" t="n">
        <v>1</v>
      </c>
      <c r="I558" s="1" t="s">
        <v>828</v>
      </c>
      <c r="J558" s="62" t="n">
        <v>0</v>
      </c>
      <c r="K558" s="62" t="n">
        <v>0</v>
      </c>
      <c r="L558" s="62" t="n">
        <v>0</v>
      </c>
      <c r="M558" s="62" t="n">
        <v>11</v>
      </c>
      <c r="N558" s="62" t="n">
        <v>12</v>
      </c>
      <c r="R558" s="20"/>
      <c r="S558" s="20"/>
      <c r="T558" s="20"/>
      <c r="U558" s="20"/>
    </row>
    <row r="559" customFormat="false" ht="13.8" hidden="false" customHeight="false" outlineLevel="0" collapsed="false">
      <c r="A559" s="59" t="s">
        <v>138</v>
      </c>
      <c r="B559" s="60" t="n">
        <v>41398</v>
      </c>
      <c r="C559" s="1" t="s">
        <v>544</v>
      </c>
      <c r="D559" s="1" t="s">
        <v>140</v>
      </c>
      <c r="E559" s="1" t="s">
        <v>141</v>
      </c>
      <c r="F559" s="1" t="s">
        <v>20</v>
      </c>
      <c r="G559" s="59" t="s">
        <v>185</v>
      </c>
      <c r="H559" s="59" t="n">
        <v>1</v>
      </c>
      <c r="I559" s="1" t="s">
        <v>829</v>
      </c>
      <c r="J559" s="62" t="n">
        <v>0</v>
      </c>
      <c r="K559" s="62" t="n">
        <v>0</v>
      </c>
      <c r="L559" s="62" t="n">
        <v>4</v>
      </c>
      <c r="M559" s="62" t="n">
        <v>5</v>
      </c>
      <c r="N559" s="62" t="n">
        <v>10</v>
      </c>
      <c r="R559" s="20"/>
      <c r="S559" s="20"/>
      <c r="T559" s="20"/>
      <c r="U559" s="20"/>
    </row>
    <row r="560" customFormat="false" ht="13.8" hidden="false" customHeight="false" outlineLevel="0" collapsed="false">
      <c r="A560" s="59" t="s">
        <v>138</v>
      </c>
      <c r="B560" s="60" t="n">
        <v>41398</v>
      </c>
      <c r="C560" s="1" t="s">
        <v>544</v>
      </c>
      <c r="D560" s="1" t="s">
        <v>140</v>
      </c>
      <c r="E560" s="1" t="s">
        <v>141</v>
      </c>
      <c r="F560" s="1" t="s">
        <v>20</v>
      </c>
      <c r="G560" s="59" t="s">
        <v>185</v>
      </c>
      <c r="H560" s="59" t="n">
        <v>1</v>
      </c>
      <c r="I560" s="1" t="s">
        <v>830</v>
      </c>
      <c r="J560" s="62" t="n">
        <v>0</v>
      </c>
      <c r="K560" s="62" t="n">
        <v>0</v>
      </c>
      <c r="L560" s="62" t="n">
        <v>0</v>
      </c>
      <c r="M560" s="62" t="n">
        <v>6</v>
      </c>
      <c r="N560" s="62" t="n">
        <v>10</v>
      </c>
      <c r="R560" s="20"/>
      <c r="S560" s="20"/>
      <c r="T560" s="20"/>
      <c r="U560" s="20"/>
    </row>
    <row r="561" customFormat="false" ht="13.8" hidden="false" customHeight="false" outlineLevel="0" collapsed="false">
      <c r="A561" s="59" t="s">
        <v>138</v>
      </c>
      <c r="B561" s="60" t="n">
        <v>41398</v>
      </c>
      <c r="C561" s="1" t="s">
        <v>544</v>
      </c>
      <c r="D561" s="1" t="s">
        <v>140</v>
      </c>
      <c r="E561" s="1" t="s">
        <v>141</v>
      </c>
      <c r="F561" s="1" t="s">
        <v>20</v>
      </c>
      <c r="G561" s="59" t="s">
        <v>185</v>
      </c>
      <c r="H561" s="59" t="n">
        <v>2</v>
      </c>
      <c r="I561" s="1" t="s">
        <v>827</v>
      </c>
      <c r="J561" s="62" t="n">
        <v>0</v>
      </c>
      <c r="K561" s="62" t="n">
        <v>0</v>
      </c>
      <c r="L561" s="62" t="n">
        <v>1</v>
      </c>
      <c r="M561" s="62" t="n">
        <v>2</v>
      </c>
      <c r="N561" s="62" t="n">
        <v>5</v>
      </c>
      <c r="R561" s="20"/>
      <c r="S561" s="20"/>
      <c r="T561" s="20"/>
      <c r="U561" s="20"/>
    </row>
    <row r="562" customFormat="false" ht="13.8" hidden="false" customHeight="false" outlineLevel="0" collapsed="false">
      <c r="A562" s="59" t="s">
        <v>138</v>
      </c>
      <c r="B562" s="60" t="n">
        <v>41398</v>
      </c>
      <c r="C562" s="1" t="s">
        <v>544</v>
      </c>
      <c r="D562" s="1" t="s">
        <v>140</v>
      </c>
      <c r="E562" s="1" t="s">
        <v>141</v>
      </c>
      <c r="F562" s="1" t="s">
        <v>20</v>
      </c>
      <c r="G562" s="59" t="s">
        <v>185</v>
      </c>
      <c r="H562" s="59" t="n">
        <v>2</v>
      </c>
      <c r="I562" s="1" t="s">
        <v>828</v>
      </c>
      <c r="J562" s="62" t="n">
        <v>0</v>
      </c>
      <c r="K562" s="62" t="n">
        <v>8.3</v>
      </c>
      <c r="L562" s="62" t="n">
        <v>1</v>
      </c>
      <c r="M562" s="62" t="n">
        <v>5</v>
      </c>
      <c r="N562" s="62" t="n">
        <v>7</v>
      </c>
      <c r="R562" s="20"/>
      <c r="S562" s="20"/>
      <c r="T562" s="20"/>
      <c r="U562" s="20"/>
    </row>
    <row r="563" customFormat="false" ht="13.8" hidden="false" customHeight="false" outlineLevel="0" collapsed="false">
      <c r="A563" s="59" t="s">
        <v>138</v>
      </c>
      <c r="B563" s="60" t="n">
        <v>41398</v>
      </c>
      <c r="C563" s="1" t="s">
        <v>544</v>
      </c>
      <c r="D563" s="1" t="s">
        <v>140</v>
      </c>
      <c r="E563" s="1" t="s">
        <v>141</v>
      </c>
      <c r="F563" s="1" t="s">
        <v>20</v>
      </c>
      <c r="G563" s="59" t="s">
        <v>185</v>
      </c>
      <c r="H563" s="59" t="n">
        <v>2</v>
      </c>
      <c r="I563" s="1" t="s">
        <v>829</v>
      </c>
      <c r="J563" s="62" t="n">
        <v>0</v>
      </c>
      <c r="K563" s="62" t="n">
        <v>8</v>
      </c>
      <c r="L563" s="62" t="n">
        <v>0</v>
      </c>
      <c r="M563" s="62" t="n">
        <v>3</v>
      </c>
      <c r="N563" s="62" t="n">
        <v>0</v>
      </c>
      <c r="R563" s="20"/>
      <c r="S563" s="20"/>
      <c r="T563" s="20"/>
      <c r="U563" s="20"/>
    </row>
    <row r="564" customFormat="false" ht="13.8" hidden="false" customHeight="false" outlineLevel="0" collapsed="false">
      <c r="A564" s="59" t="s">
        <v>138</v>
      </c>
      <c r="B564" s="60" t="n">
        <v>41398</v>
      </c>
      <c r="C564" s="1" t="s">
        <v>544</v>
      </c>
      <c r="D564" s="1" t="s">
        <v>140</v>
      </c>
      <c r="E564" s="1" t="s">
        <v>141</v>
      </c>
      <c r="F564" s="1" t="s">
        <v>20</v>
      </c>
      <c r="G564" s="59" t="s">
        <v>185</v>
      </c>
      <c r="H564" s="59" t="n">
        <v>2</v>
      </c>
      <c r="I564" s="1" t="s">
        <v>829</v>
      </c>
      <c r="J564" s="62" t="n">
        <v>0</v>
      </c>
      <c r="K564" s="62" t="n">
        <v>9</v>
      </c>
      <c r="L564" s="62" t="n">
        <v>0</v>
      </c>
      <c r="M564" s="62" t="n">
        <v>0</v>
      </c>
      <c r="N564" s="62" t="n">
        <v>0</v>
      </c>
      <c r="R564" s="20"/>
      <c r="S564" s="20"/>
      <c r="T564" s="20"/>
      <c r="U564" s="20"/>
    </row>
    <row r="565" customFormat="false" ht="13.8" hidden="false" customHeight="false" outlineLevel="0" collapsed="false">
      <c r="A565" s="59" t="s">
        <v>138</v>
      </c>
      <c r="B565" s="60" t="n">
        <v>41398</v>
      </c>
      <c r="C565" s="1" t="s">
        <v>544</v>
      </c>
      <c r="D565" s="1" t="s">
        <v>140</v>
      </c>
      <c r="E565" s="1" t="s">
        <v>141</v>
      </c>
      <c r="F565" s="1" t="s">
        <v>20</v>
      </c>
      <c r="G565" s="59" t="s">
        <v>185</v>
      </c>
      <c r="H565" s="59" t="n">
        <v>2</v>
      </c>
      <c r="I565" s="1" t="s">
        <v>830</v>
      </c>
      <c r="J565" s="62" t="n">
        <v>0</v>
      </c>
      <c r="K565" s="62" t="n">
        <v>0</v>
      </c>
      <c r="L565" s="62" t="n">
        <v>0</v>
      </c>
      <c r="M565" s="62" t="n">
        <v>4</v>
      </c>
      <c r="N565" s="62" t="n">
        <v>0</v>
      </c>
      <c r="R565" s="20"/>
      <c r="S565" s="20"/>
      <c r="T565" s="20"/>
      <c r="U565" s="20"/>
    </row>
    <row r="566" customFormat="false" ht="13.8" hidden="false" customHeight="false" outlineLevel="0" collapsed="false">
      <c r="A566" s="59" t="s">
        <v>138</v>
      </c>
      <c r="B566" s="60" t="n">
        <v>41398</v>
      </c>
      <c r="C566" s="1" t="s">
        <v>544</v>
      </c>
      <c r="D566" s="1" t="s">
        <v>140</v>
      </c>
      <c r="E566" s="1" t="s">
        <v>141</v>
      </c>
      <c r="F566" s="1" t="s">
        <v>20</v>
      </c>
      <c r="G566" s="59" t="s">
        <v>185</v>
      </c>
      <c r="H566" s="59" t="n">
        <v>3</v>
      </c>
      <c r="I566" s="1" t="s">
        <v>827</v>
      </c>
      <c r="J566" s="62" t="n">
        <v>0</v>
      </c>
      <c r="K566" s="62" t="n">
        <v>0</v>
      </c>
      <c r="L566" s="62" t="n">
        <v>2</v>
      </c>
      <c r="M566" s="62" t="n">
        <v>3</v>
      </c>
      <c r="N566" s="62" t="n">
        <v>14</v>
      </c>
      <c r="R566" s="20"/>
      <c r="S566" s="20"/>
      <c r="T566" s="20"/>
      <c r="U566" s="20"/>
    </row>
    <row r="567" customFormat="false" ht="13.8" hidden="false" customHeight="false" outlineLevel="0" collapsed="false">
      <c r="A567" s="59" t="s">
        <v>138</v>
      </c>
      <c r="B567" s="60" t="n">
        <v>41398</v>
      </c>
      <c r="C567" s="1" t="s">
        <v>544</v>
      </c>
      <c r="D567" s="1" t="s">
        <v>140</v>
      </c>
      <c r="E567" s="1" t="s">
        <v>141</v>
      </c>
      <c r="F567" s="1" t="s">
        <v>20</v>
      </c>
      <c r="G567" s="59" t="s">
        <v>185</v>
      </c>
      <c r="H567" s="59" t="n">
        <v>3</v>
      </c>
      <c r="I567" s="1" t="s">
        <v>828</v>
      </c>
      <c r="J567" s="62" t="n">
        <v>0</v>
      </c>
      <c r="K567" s="62" t="n">
        <v>0</v>
      </c>
      <c r="L567" s="62" t="n">
        <v>0</v>
      </c>
      <c r="M567" s="62" t="n">
        <v>1</v>
      </c>
      <c r="N567" s="62" t="n">
        <v>3</v>
      </c>
      <c r="R567" s="20"/>
      <c r="S567" s="20"/>
      <c r="T567" s="20"/>
      <c r="U567" s="20"/>
    </row>
    <row r="568" customFormat="false" ht="13.8" hidden="false" customHeight="false" outlineLevel="0" collapsed="false">
      <c r="A568" s="59" t="s">
        <v>138</v>
      </c>
      <c r="B568" s="60" t="n">
        <v>41398</v>
      </c>
      <c r="C568" s="1" t="s">
        <v>544</v>
      </c>
      <c r="D568" s="1" t="s">
        <v>140</v>
      </c>
      <c r="E568" s="1" t="s">
        <v>141</v>
      </c>
      <c r="F568" s="1" t="s">
        <v>20</v>
      </c>
      <c r="G568" s="59" t="s">
        <v>185</v>
      </c>
      <c r="H568" s="59" t="n">
        <v>3</v>
      </c>
      <c r="I568" s="1" t="s">
        <v>829</v>
      </c>
      <c r="J568" s="62" t="n">
        <v>0</v>
      </c>
      <c r="K568" s="62" t="n">
        <v>0</v>
      </c>
      <c r="L568" s="62" t="n">
        <v>1</v>
      </c>
      <c r="M568" s="62" t="n">
        <v>1</v>
      </c>
      <c r="N568" s="62" t="n">
        <v>3</v>
      </c>
      <c r="R568" s="20"/>
      <c r="S568" s="20"/>
      <c r="T568" s="20"/>
      <c r="U568" s="20"/>
    </row>
    <row r="569" customFormat="false" ht="13.8" hidden="false" customHeight="false" outlineLevel="0" collapsed="false">
      <c r="A569" s="59" t="s">
        <v>138</v>
      </c>
      <c r="B569" s="60" t="n">
        <v>41398</v>
      </c>
      <c r="C569" s="1" t="s">
        <v>544</v>
      </c>
      <c r="D569" s="1" t="s">
        <v>140</v>
      </c>
      <c r="E569" s="1" t="s">
        <v>141</v>
      </c>
      <c r="F569" s="1" t="s">
        <v>20</v>
      </c>
      <c r="G569" s="59" t="s">
        <v>185</v>
      </c>
      <c r="H569" s="59" t="n">
        <v>3</v>
      </c>
      <c r="I569" s="1" t="s">
        <v>830</v>
      </c>
      <c r="J569" s="62" t="n">
        <v>0</v>
      </c>
      <c r="K569" s="62" t="n">
        <v>0</v>
      </c>
      <c r="L569" s="62" t="n">
        <v>1</v>
      </c>
      <c r="M569" s="62" t="n">
        <v>2</v>
      </c>
      <c r="N569" s="62" t="n">
        <v>4</v>
      </c>
      <c r="R569" s="20"/>
      <c r="S569" s="20"/>
      <c r="T569" s="20"/>
      <c r="U569" s="20"/>
    </row>
    <row r="570" customFormat="false" ht="13.8" hidden="false" customHeight="false" outlineLevel="0" collapsed="false">
      <c r="A570" s="59" t="s">
        <v>138</v>
      </c>
      <c r="B570" s="60" t="n">
        <v>41398</v>
      </c>
      <c r="C570" s="1" t="s">
        <v>544</v>
      </c>
      <c r="D570" s="1" t="s">
        <v>140</v>
      </c>
      <c r="E570" s="1" t="s">
        <v>141</v>
      </c>
      <c r="F570" s="1" t="s">
        <v>20</v>
      </c>
      <c r="G570" s="59" t="s">
        <v>185</v>
      </c>
      <c r="H570" s="59" t="n">
        <v>4</v>
      </c>
      <c r="I570" s="1" t="s">
        <v>827</v>
      </c>
      <c r="J570" s="62" t="n">
        <v>0</v>
      </c>
      <c r="K570" s="62" t="n">
        <v>0</v>
      </c>
      <c r="L570" s="62" t="n">
        <v>0</v>
      </c>
      <c r="M570" s="62" t="n">
        <v>0</v>
      </c>
      <c r="N570" s="62" t="n">
        <v>5</v>
      </c>
      <c r="R570" s="20"/>
      <c r="S570" s="20"/>
      <c r="T570" s="20"/>
      <c r="U570" s="20"/>
    </row>
    <row r="571" customFormat="false" ht="13.8" hidden="false" customHeight="false" outlineLevel="0" collapsed="false">
      <c r="A571" s="59" t="s">
        <v>138</v>
      </c>
      <c r="B571" s="60" t="n">
        <v>41398</v>
      </c>
      <c r="C571" s="1" t="s">
        <v>544</v>
      </c>
      <c r="D571" s="1" t="s">
        <v>140</v>
      </c>
      <c r="E571" s="1" t="s">
        <v>141</v>
      </c>
      <c r="F571" s="1" t="s">
        <v>20</v>
      </c>
      <c r="G571" s="59" t="s">
        <v>185</v>
      </c>
      <c r="H571" s="59" t="n">
        <v>4</v>
      </c>
      <c r="I571" s="1" t="s">
        <v>828</v>
      </c>
      <c r="J571" s="62" t="n">
        <v>0</v>
      </c>
      <c r="K571" s="62" t="n">
        <v>0</v>
      </c>
      <c r="L571" s="62" t="n">
        <v>0</v>
      </c>
      <c r="M571" s="62" t="n">
        <v>7</v>
      </c>
      <c r="N571" s="62" t="n">
        <v>12</v>
      </c>
      <c r="R571" s="20"/>
      <c r="S571" s="20"/>
      <c r="T571" s="20"/>
      <c r="U571" s="20"/>
    </row>
    <row r="572" customFormat="false" ht="13.8" hidden="false" customHeight="false" outlineLevel="0" collapsed="false">
      <c r="A572" s="59" t="s">
        <v>138</v>
      </c>
      <c r="B572" s="60" t="n">
        <v>41398</v>
      </c>
      <c r="C572" s="1" t="s">
        <v>544</v>
      </c>
      <c r="D572" s="1" t="s">
        <v>140</v>
      </c>
      <c r="E572" s="1" t="s">
        <v>141</v>
      </c>
      <c r="F572" s="1" t="s">
        <v>20</v>
      </c>
      <c r="G572" s="59" t="s">
        <v>185</v>
      </c>
      <c r="H572" s="59" t="n">
        <v>4</v>
      </c>
      <c r="I572" s="1" t="s">
        <v>829</v>
      </c>
      <c r="J572" s="62" t="n">
        <v>9.5</v>
      </c>
      <c r="K572" s="62" t="n">
        <v>0</v>
      </c>
      <c r="L572" s="62" t="n">
        <v>0</v>
      </c>
      <c r="M572" s="62" t="n">
        <v>1</v>
      </c>
      <c r="N572" s="62" t="n">
        <v>3</v>
      </c>
      <c r="R572" s="20"/>
      <c r="S572" s="20"/>
      <c r="T572" s="20"/>
      <c r="U572" s="20"/>
    </row>
    <row r="573" customFormat="false" ht="13.8" hidden="false" customHeight="false" outlineLevel="0" collapsed="false">
      <c r="A573" s="59" t="s">
        <v>138</v>
      </c>
      <c r="B573" s="60" t="n">
        <v>41398</v>
      </c>
      <c r="C573" s="1" t="s">
        <v>544</v>
      </c>
      <c r="D573" s="1" t="s">
        <v>140</v>
      </c>
      <c r="E573" s="1" t="s">
        <v>141</v>
      </c>
      <c r="F573" s="1" t="s">
        <v>20</v>
      </c>
      <c r="G573" s="59" t="s">
        <v>185</v>
      </c>
      <c r="H573" s="59" t="n">
        <v>4</v>
      </c>
      <c r="I573" s="1" t="s">
        <v>830</v>
      </c>
      <c r="J573" s="62" t="n">
        <v>0</v>
      </c>
      <c r="K573" s="62" t="n">
        <v>0</v>
      </c>
      <c r="L573" s="62" t="n">
        <v>0</v>
      </c>
      <c r="M573" s="62" t="n">
        <v>3</v>
      </c>
      <c r="N573" s="62" t="n">
        <v>0</v>
      </c>
      <c r="R573" s="20"/>
      <c r="S573" s="20"/>
      <c r="T573" s="20"/>
      <c r="U573" s="20"/>
    </row>
    <row r="574" customFormat="false" ht="13.8" hidden="false" customHeight="false" outlineLevel="0" collapsed="false">
      <c r="A574" s="59" t="s">
        <v>138</v>
      </c>
      <c r="B574" s="60" t="n">
        <v>41398</v>
      </c>
      <c r="C574" s="1" t="s">
        <v>544</v>
      </c>
      <c r="D574" s="1" t="s">
        <v>140</v>
      </c>
      <c r="E574" s="1" t="s">
        <v>141</v>
      </c>
      <c r="F574" s="1" t="s">
        <v>20</v>
      </c>
      <c r="G574" s="59" t="s">
        <v>185</v>
      </c>
      <c r="H574" s="59" t="n">
        <v>5</v>
      </c>
      <c r="I574" s="1" t="s">
        <v>827</v>
      </c>
      <c r="J574" s="62" t="n">
        <v>0</v>
      </c>
      <c r="K574" s="62" t="n">
        <v>8</v>
      </c>
      <c r="L574" s="62" t="n">
        <v>2</v>
      </c>
      <c r="M574" s="62" t="n">
        <v>8</v>
      </c>
      <c r="N574" s="62" t="n">
        <v>18</v>
      </c>
      <c r="R574" s="20"/>
      <c r="S574" s="20"/>
      <c r="T574" s="20"/>
      <c r="U574" s="20"/>
    </row>
    <row r="575" customFormat="false" ht="13.8" hidden="false" customHeight="false" outlineLevel="0" collapsed="false">
      <c r="A575" s="59" t="s">
        <v>138</v>
      </c>
      <c r="B575" s="60" t="n">
        <v>41398</v>
      </c>
      <c r="C575" s="1" t="s">
        <v>544</v>
      </c>
      <c r="D575" s="1" t="s">
        <v>140</v>
      </c>
      <c r="E575" s="1" t="s">
        <v>141</v>
      </c>
      <c r="F575" s="1" t="s">
        <v>20</v>
      </c>
      <c r="G575" s="59" t="s">
        <v>185</v>
      </c>
      <c r="H575" s="59" t="n">
        <v>5</v>
      </c>
      <c r="I575" s="1" t="s">
        <v>828</v>
      </c>
      <c r="J575" s="62" t="n">
        <v>0</v>
      </c>
      <c r="K575" s="62" t="n">
        <v>8.6</v>
      </c>
      <c r="L575" s="62" t="n">
        <v>0</v>
      </c>
      <c r="M575" s="62" t="n">
        <v>0</v>
      </c>
      <c r="N575" s="62" t="n">
        <v>3</v>
      </c>
      <c r="R575" s="20"/>
      <c r="S575" s="20"/>
      <c r="T575" s="20"/>
      <c r="U575" s="20"/>
    </row>
    <row r="576" customFormat="false" ht="13.8" hidden="false" customHeight="false" outlineLevel="0" collapsed="false">
      <c r="A576" s="59" t="s">
        <v>138</v>
      </c>
      <c r="B576" s="60" t="n">
        <v>41398</v>
      </c>
      <c r="C576" s="1" t="s">
        <v>544</v>
      </c>
      <c r="D576" s="1" t="s">
        <v>140</v>
      </c>
      <c r="E576" s="1" t="s">
        <v>141</v>
      </c>
      <c r="F576" s="1" t="s">
        <v>20</v>
      </c>
      <c r="G576" s="59" t="s">
        <v>185</v>
      </c>
      <c r="H576" s="59" t="n">
        <v>5</v>
      </c>
      <c r="I576" s="1" t="s">
        <v>829</v>
      </c>
      <c r="J576" s="62" t="n">
        <v>0</v>
      </c>
      <c r="K576" s="62" t="n">
        <v>0</v>
      </c>
      <c r="L576" s="62" t="n">
        <v>0</v>
      </c>
      <c r="M576" s="62" t="n">
        <v>1</v>
      </c>
      <c r="N576" s="62" t="n">
        <v>2</v>
      </c>
      <c r="R576" s="20"/>
      <c r="S576" s="20"/>
      <c r="T576" s="20"/>
      <c r="U576" s="20"/>
    </row>
    <row r="577" customFormat="false" ht="13.8" hidden="false" customHeight="false" outlineLevel="0" collapsed="false">
      <c r="A577" s="59" t="s">
        <v>138</v>
      </c>
      <c r="B577" s="60" t="n">
        <v>41398</v>
      </c>
      <c r="C577" s="1" t="s">
        <v>544</v>
      </c>
      <c r="D577" s="1" t="s">
        <v>140</v>
      </c>
      <c r="E577" s="1" t="s">
        <v>141</v>
      </c>
      <c r="F577" s="1" t="s">
        <v>20</v>
      </c>
      <c r="G577" s="59" t="s">
        <v>185</v>
      </c>
      <c r="H577" s="59" t="n">
        <v>5</v>
      </c>
      <c r="I577" s="1" t="s">
        <v>830</v>
      </c>
      <c r="J577" s="62" t="n">
        <v>0</v>
      </c>
      <c r="K577" s="62" t="n">
        <v>0</v>
      </c>
      <c r="L577" s="62" t="n">
        <v>0</v>
      </c>
      <c r="M577" s="62" t="n">
        <v>2</v>
      </c>
      <c r="N577" s="62" t="n">
        <v>6</v>
      </c>
      <c r="R577" s="20"/>
      <c r="S577" s="20"/>
      <c r="T577" s="20"/>
      <c r="U577" s="20"/>
    </row>
    <row r="578" customFormat="false" ht="13.8" hidden="false" customHeight="false" outlineLevel="0" collapsed="false">
      <c r="A578" s="59" t="s">
        <v>138</v>
      </c>
      <c r="B578" s="60" t="n">
        <v>41398</v>
      </c>
      <c r="C578" s="1" t="s">
        <v>544</v>
      </c>
      <c r="D578" s="1" t="s">
        <v>140</v>
      </c>
      <c r="E578" s="1" t="s">
        <v>141</v>
      </c>
      <c r="F578" s="1" t="s">
        <v>20</v>
      </c>
      <c r="G578" s="59" t="s">
        <v>185</v>
      </c>
      <c r="H578" s="59" t="n">
        <v>6</v>
      </c>
      <c r="I578" s="1" t="s">
        <v>827</v>
      </c>
      <c r="J578" s="62" t="n">
        <v>23.6</v>
      </c>
      <c r="K578" s="62" t="n">
        <v>11.5</v>
      </c>
      <c r="L578" s="62" t="n">
        <v>1</v>
      </c>
      <c r="M578" s="62" t="n">
        <v>2</v>
      </c>
      <c r="N578" s="62" t="n">
        <v>5</v>
      </c>
      <c r="R578" s="20"/>
      <c r="S578" s="20"/>
      <c r="T578" s="20"/>
      <c r="U578" s="20"/>
    </row>
    <row r="579" customFormat="false" ht="13.8" hidden="false" customHeight="false" outlineLevel="0" collapsed="false">
      <c r="A579" s="59" t="s">
        <v>138</v>
      </c>
      <c r="B579" s="60" t="n">
        <v>41398</v>
      </c>
      <c r="C579" s="1" t="s">
        <v>544</v>
      </c>
      <c r="D579" s="1" t="s">
        <v>140</v>
      </c>
      <c r="E579" s="1" t="s">
        <v>141</v>
      </c>
      <c r="F579" s="1" t="s">
        <v>20</v>
      </c>
      <c r="G579" s="59" t="s">
        <v>185</v>
      </c>
      <c r="H579" s="59" t="n">
        <v>6</v>
      </c>
      <c r="I579" s="1" t="s">
        <v>828</v>
      </c>
      <c r="J579" s="62" t="n">
        <v>0</v>
      </c>
      <c r="K579" s="62" t="n">
        <v>0</v>
      </c>
      <c r="L579" s="62" t="n">
        <v>8</v>
      </c>
      <c r="M579" s="62" t="n">
        <v>5</v>
      </c>
      <c r="N579" s="62" t="n">
        <v>0</v>
      </c>
      <c r="R579" s="20"/>
      <c r="S579" s="20"/>
      <c r="T579" s="20"/>
      <c r="U579" s="20"/>
    </row>
    <row r="580" customFormat="false" ht="13.8" hidden="false" customHeight="false" outlineLevel="0" collapsed="false">
      <c r="A580" s="59" t="s">
        <v>138</v>
      </c>
      <c r="B580" s="60" t="n">
        <v>41398</v>
      </c>
      <c r="C580" s="1" t="s">
        <v>544</v>
      </c>
      <c r="D580" s="1" t="s">
        <v>140</v>
      </c>
      <c r="E580" s="1" t="s">
        <v>141</v>
      </c>
      <c r="F580" s="1" t="s">
        <v>20</v>
      </c>
      <c r="G580" s="59" t="s">
        <v>185</v>
      </c>
      <c r="H580" s="59" t="n">
        <v>6</v>
      </c>
      <c r="I580" s="1" t="s">
        <v>829</v>
      </c>
      <c r="J580" s="62" t="n">
        <v>11</v>
      </c>
      <c r="K580" s="62" t="n">
        <v>13</v>
      </c>
      <c r="L580" s="62" t="n">
        <v>12</v>
      </c>
      <c r="M580" s="62" t="n">
        <v>5</v>
      </c>
      <c r="N580" s="62" t="n">
        <v>10</v>
      </c>
      <c r="R580" s="20"/>
      <c r="S580" s="20"/>
      <c r="T580" s="20"/>
      <c r="U580" s="20"/>
    </row>
    <row r="581" customFormat="false" ht="13.8" hidden="false" customHeight="false" outlineLevel="0" collapsed="false">
      <c r="A581" s="59" t="s">
        <v>138</v>
      </c>
      <c r="B581" s="60" t="n">
        <v>41398</v>
      </c>
      <c r="C581" s="1" t="s">
        <v>544</v>
      </c>
      <c r="D581" s="1" t="s">
        <v>140</v>
      </c>
      <c r="E581" s="1" t="s">
        <v>141</v>
      </c>
      <c r="F581" s="1" t="s">
        <v>20</v>
      </c>
      <c r="G581" s="59" t="s">
        <v>185</v>
      </c>
      <c r="H581" s="59" t="n">
        <v>6</v>
      </c>
      <c r="I581" s="1" t="s">
        <v>829</v>
      </c>
      <c r="J581" s="62" t="n">
        <v>10</v>
      </c>
      <c r="K581" s="62" t="n">
        <v>8</v>
      </c>
      <c r="L581" s="62" t="n">
        <v>0</v>
      </c>
      <c r="M581" s="62" t="n">
        <v>0</v>
      </c>
      <c r="N581" s="62" t="n">
        <v>0</v>
      </c>
      <c r="R581" s="20"/>
      <c r="S581" s="20"/>
      <c r="T581" s="20"/>
      <c r="U581" s="20"/>
    </row>
    <row r="582" customFormat="false" ht="13.8" hidden="false" customHeight="false" outlineLevel="0" collapsed="false">
      <c r="A582" s="59" t="s">
        <v>138</v>
      </c>
      <c r="B582" s="60" t="n">
        <v>41398</v>
      </c>
      <c r="C582" s="1" t="s">
        <v>544</v>
      </c>
      <c r="D582" s="1" t="s">
        <v>140</v>
      </c>
      <c r="E582" s="1" t="s">
        <v>141</v>
      </c>
      <c r="F582" s="1" t="s">
        <v>20</v>
      </c>
      <c r="G582" s="59" t="s">
        <v>185</v>
      </c>
      <c r="H582" s="59" t="n">
        <v>6</v>
      </c>
      <c r="I582" s="1" t="s">
        <v>829</v>
      </c>
      <c r="J582" s="62" t="n">
        <v>8</v>
      </c>
      <c r="K582" s="62" t="n">
        <v>0</v>
      </c>
      <c r="L582" s="62" t="n">
        <v>0</v>
      </c>
      <c r="M582" s="62" t="n">
        <v>0</v>
      </c>
      <c r="N582" s="62" t="n">
        <v>0</v>
      </c>
      <c r="R582" s="20"/>
      <c r="S582" s="20"/>
      <c r="T582" s="20"/>
      <c r="U582" s="20"/>
    </row>
    <row r="583" customFormat="false" ht="13.8" hidden="false" customHeight="false" outlineLevel="0" collapsed="false">
      <c r="A583" s="59" t="s">
        <v>138</v>
      </c>
      <c r="B583" s="60" t="n">
        <v>41398</v>
      </c>
      <c r="C583" s="1" t="s">
        <v>544</v>
      </c>
      <c r="D583" s="1" t="s">
        <v>140</v>
      </c>
      <c r="E583" s="1" t="s">
        <v>141</v>
      </c>
      <c r="F583" s="1" t="s">
        <v>20</v>
      </c>
      <c r="G583" s="59" t="s">
        <v>185</v>
      </c>
      <c r="H583" s="59" t="n">
        <v>6</v>
      </c>
      <c r="I583" s="1" t="s">
        <v>829</v>
      </c>
      <c r="J583" s="62" t="n">
        <v>8</v>
      </c>
      <c r="K583" s="62" t="n">
        <v>0</v>
      </c>
      <c r="L583" s="62" t="n">
        <v>0</v>
      </c>
      <c r="M583" s="62" t="n">
        <v>0</v>
      </c>
      <c r="N583" s="62" t="n">
        <v>0</v>
      </c>
      <c r="R583" s="20"/>
      <c r="S583" s="20"/>
      <c r="T583" s="20"/>
      <c r="U583" s="20"/>
    </row>
    <row r="584" customFormat="false" ht="13.8" hidden="false" customHeight="false" outlineLevel="0" collapsed="false">
      <c r="A584" s="59" t="s">
        <v>138</v>
      </c>
      <c r="B584" s="60" t="n">
        <v>41398</v>
      </c>
      <c r="C584" s="1" t="s">
        <v>544</v>
      </c>
      <c r="D584" s="1" t="s">
        <v>140</v>
      </c>
      <c r="E584" s="1" t="s">
        <v>141</v>
      </c>
      <c r="F584" s="1" t="s">
        <v>20</v>
      </c>
      <c r="G584" s="59" t="s">
        <v>185</v>
      </c>
      <c r="H584" s="59" t="n">
        <v>6</v>
      </c>
      <c r="I584" s="1" t="s">
        <v>829</v>
      </c>
      <c r="J584" s="62" t="n">
        <v>9</v>
      </c>
      <c r="K584" s="62" t="n">
        <v>0</v>
      </c>
      <c r="L584" s="62" t="n">
        <v>0</v>
      </c>
      <c r="M584" s="62" t="n">
        <v>0</v>
      </c>
      <c r="N584" s="62" t="n">
        <v>0</v>
      </c>
      <c r="R584" s="20"/>
      <c r="S584" s="20"/>
      <c r="T584" s="20"/>
      <c r="U584" s="20"/>
    </row>
    <row r="585" customFormat="false" ht="13.8" hidden="false" customHeight="false" outlineLevel="0" collapsed="false">
      <c r="A585" s="59" t="s">
        <v>138</v>
      </c>
      <c r="B585" s="60" t="n">
        <v>41398</v>
      </c>
      <c r="C585" s="1" t="s">
        <v>544</v>
      </c>
      <c r="D585" s="1" t="s">
        <v>140</v>
      </c>
      <c r="E585" s="1" t="s">
        <v>141</v>
      </c>
      <c r="F585" s="1" t="s">
        <v>20</v>
      </c>
      <c r="G585" s="59" t="s">
        <v>185</v>
      </c>
      <c r="H585" s="59" t="n">
        <v>6</v>
      </c>
      <c r="I585" s="1" t="s">
        <v>830</v>
      </c>
      <c r="J585" s="62" t="n">
        <v>0</v>
      </c>
      <c r="K585" s="62" t="n">
        <v>25</v>
      </c>
      <c r="L585" s="62" t="n">
        <v>3</v>
      </c>
      <c r="M585" s="62" t="n">
        <v>10</v>
      </c>
      <c r="N585" s="62" t="n">
        <v>12</v>
      </c>
      <c r="R585" s="20"/>
      <c r="S585" s="20"/>
      <c r="T585" s="20"/>
      <c r="U585" s="20"/>
    </row>
    <row r="586" customFormat="false" ht="13.8" hidden="false" customHeight="false" outlineLevel="0" collapsed="false">
      <c r="A586" s="59" t="s">
        <v>138</v>
      </c>
      <c r="B586" s="60" t="n">
        <v>41398</v>
      </c>
      <c r="C586" s="1" t="s">
        <v>544</v>
      </c>
      <c r="D586" s="1" t="s">
        <v>140</v>
      </c>
      <c r="E586" s="1" t="s">
        <v>141</v>
      </c>
      <c r="F586" s="1" t="s">
        <v>20</v>
      </c>
      <c r="G586" s="59" t="s">
        <v>185</v>
      </c>
      <c r="H586" s="59" t="n">
        <v>6</v>
      </c>
      <c r="I586" s="1" t="s">
        <v>830</v>
      </c>
      <c r="J586" s="62" t="n">
        <v>0</v>
      </c>
      <c r="K586" s="62" t="n">
        <v>22</v>
      </c>
      <c r="L586" s="62" t="n">
        <v>0</v>
      </c>
      <c r="M586" s="62" t="n">
        <v>0</v>
      </c>
      <c r="N586" s="62" t="n">
        <v>0</v>
      </c>
      <c r="R586" s="20"/>
      <c r="S586" s="20"/>
      <c r="T586" s="20"/>
      <c r="U586" s="20"/>
    </row>
    <row r="587" customFormat="false" ht="13.8" hidden="false" customHeight="false" outlineLevel="0" collapsed="false">
      <c r="A587" s="59" t="s">
        <v>138</v>
      </c>
      <c r="B587" s="60" t="n">
        <v>41398</v>
      </c>
      <c r="C587" s="1" t="s">
        <v>544</v>
      </c>
      <c r="D587" s="1" t="s">
        <v>140</v>
      </c>
      <c r="E587" s="1" t="s">
        <v>141</v>
      </c>
      <c r="F587" s="1" t="s">
        <v>20</v>
      </c>
      <c r="G587" s="59" t="s">
        <v>185</v>
      </c>
      <c r="H587" s="59" t="n">
        <v>6</v>
      </c>
      <c r="I587" s="1" t="s">
        <v>830</v>
      </c>
      <c r="J587" s="62" t="n">
        <v>0</v>
      </c>
      <c r="K587" s="62" t="n">
        <v>9</v>
      </c>
      <c r="L587" s="62" t="n">
        <v>0</v>
      </c>
      <c r="M587" s="62" t="n">
        <v>0</v>
      </c>
      <c r="N587" s="62" t="n">
        <v>0</v>
      </c>
      <c r="R587" s="20"/>
      <c r="S587" s="20"/>
      <c r="T587" s="20"/>
      <c r="U587" s="20"/>
    </row>
    <row r="588" customFormat="false" ht="13.8" hidden="false" customHeight="false" outlineLevel="0" collapsed="false">
      <c r="A588" s="59" t="s">
        <v>845</v>
      </c>
      <c r="B588" s="60" t="n">
        <v>41398</v>
      </c>
      <c r="C588" s="1" t="s">
        <v>544</v>
      </c>
      <c r="D588" s="1" t="s">
        <v>140</v>
      </c>
      <c r="E588" s="1" t="s">
        <v>141</v>
      </c>
      <c r="F588" s="1" t="s">
        <v>20</v>
      </c>
      <c r="G588" s="59" t="s">
        <v>190</v>
      </c>
      <c r="H588" s="59" t="n">
        <v>1</v>
      </c>
      <c r="I588" s="1" t="s">
        <v>827</v>
      </c>
      <c r="J588" s="62" t="n">
        <v>15.8</v>
      </c>
      <c r="K588" s="62" t="n">
        <v>0</v>
      </c>
      <c r="L588" s="62" t="n">
        <v>0</v>
      </c>
      <c r="M588" s="62" t="n">
        <v>0</v>
      </c>
      <c r="N588" s="62" t="n">
        <v>2</v>
      </c>
      <c r="R588" s="20"/>
      <c r="S588" s="20"/>
      <c r="T588" s="20"/>
      <c r="U588" s="20"/>
    </row>
    <row r="589" customFormat="false" ht="13.8" hidden="false" customHeight="false" outlineLevel="0" collapsed="false">
      <c r="A589" s="59" t="s">
        <v>845</v>
      </c>
      <c r="B589" s="60" t="n">
        <v>41398</v>
      </c>
      <c r="C589" s="1" t="s">
        <v>544</v>
      </c>
      <c r="D589" s="1" t="s">
        <v>140</v>
      </c>
      <c r="E589" s="1" t="s">
        <v>141</v>
      </c>
      <c r="F589" s="1" t="s">
        <v>20</v>
      </c>
      <c r="G589" s="59" t="s">
        <v>190</v>
      </c>
      <c r="H589" s="59" t="n">
        <v>2</v>
      </c>
      <c r="I589" s="1" t="s">
        <v>828</v>
      </c>
      <c r="J589" s="62" t="n">
        <v>0</v>
      </c>
      <c r="K589" s="62" t="n">
        <v>0</v>
      </c>
      <c r="L589" s="62" t="n">
        <v>1</v>
      </c>
      <c r="M589" s="62" t="n">
        <v>0</v>
      </c>
      <c r="N589" s="62" t="n">
        <v>4</v>
      </c>
      <c r="R589" s="20"/>
      <c r="S589" s="20"/>
      <c r="T589" s="20"/>
      <c r="U589" s="20"/>
    </row>
    <row r="590" customFormat="false" ht="13.8" hidden="false" customHeight="false" outlineLevel="0" collapsed="false">
      <c r="A590" s="59" t="s">
        <v>845</v>
      </c>
      <c r="B590" s="60" t="n">
        <v>41398</v>
      </c>
      <c r="C590" s="1" t="s">
        <v>544</v>
      </c>
      <c r="D590" s="1" t="s">
        <v>140</v>
      </c>
      <c r="E590" s="1" t="s">
        <v>141</v>
      </c>
      <c r="F590" s="1" t="s">
        <v>20</v>
      </c>
      <c r="G590" s="59" t="s">
        <v>190</v>
      </c>
      <c r="H590" s="59" t="n">
        <v>3</v>
      </c>
      <c r="I590" s="1" t="s">
        <v>829</v>
      </c>
      <c r="J590" s="62" t="n">
        <v>0</v>
      </c>
      <c r="K590" s="62" t="n">
        <v>0</v>
      </c>
      <c r="L590" s="62" t="n">
        <v>0</v>
      </c>
      <c r="M590" s="62" t="n">
        <v>1</v>
      </c>
      <c r="N590" s="62" t="n">
        <v>0</v>
      </c>
      <c r="R590" s="20"/>
      <c r="S590" s="20"/>
      <c r="T590" s="20"/>
      <c r="U590" s="20"/>
    </row>
    <row r="591" customFormat="false" ht="13.8" hidden="false" customHeight="false" outlineLevel="0" collapsed="false">
      <c r="A591" s="59" t="s">
        <v>845</v>
      </c>
      <c r="B591" s="60" t="n">
        <v>41398</v>
      </c>
      <c r="C591" s="1" t="s">
        <v>544</v>
      </c>
      <c r="D591" s="1" t="s">
        <v>140</v>
      </c>
      <c r="E591" s="1" t="s">
        <v>141</v>
      </c>
      <c r="F591" s="1" t="s">
        <v>20</v>
      </c>
      <c r="G591" s="59" t="s">
        <v>190</v>
      </c>
      <c r="H591" s="59" t="n">
        <v>4</v>
      </c>
      <c r="I591" s="1" t="s">
        <v>830</v>
      </c>
      <c r="J591" s="62" t="n">
        <v>0</v>
      </c>
      <c r="K591" s="62" t="n">
        <v>0</v>
      </c>
      <c r="L591" s="62" t="n">
        <v>0</v>
      </c>
      <c r="M591" s="62" t="n">
        <v>1</v>
      </c>
      <c r="N591" s="62" t="n">
        <v>1</v>
      </c>
      <c r="R591" s="20"/>
      <c r="S591" s="20"/>
      <c r="T591" s="20"/>
      <c r="U591" s="20"/>
    </row>
    <row r="592" customFormat="false" ht="13.8" hidden="false" customHeight="false" outlineLevel="0" collapsed="false">
      <c r="A592" s="59" t="s">
        <v>138</v>
      </c>
      <c r="B592" s="60" t="n">
        <v>41398</v>
      </c>
      <c r="C592" s="1" t="s">
        <v>544</v>
      </c>
      <c r="D592" s="1" t="s">
        <v>140</v>
      </c>
      <c r="E592" s="1" t="s">
        <v>141</v>
      </c>
      <c r="F592" s="1" t="s">
        <v>20</v>
      </c>
      <c r="G592" s="59" t="s">
        <v>190</v>
      </c>
      <c r="H592" s="59" t="n">
        <v>2</v>
      </c>
      <c r="I592" s="1" t="s">
        <v>827</v>
      </c>
      <c r="J592" s="62" t="n">
        <v>0</v>
      </c>
      <c r="K592" s="62" t="n">
        <v>0</v>
      </c>
      <c r="L592" s="62" t="n">
        <v>1</v>
      </c>
      <c r="M592" s="62" t="n">
        <v>4</v>
      </c>
      <c r="N592" s="62" t="n">
        <v>4</v>
      </c>
      <c r="R592" s="20"/>
      <c r="S592" s="20"/>
      <c r="T592" s="20"/>
      <c r="U592" s="20"/>
    </row>
    <row r="593" customFormat="false" ht="13.8" hidden="false" customHeight="false" outlineLevel="0" collapsed="false">
      <c r="A593" s="59" t="s">
        <v>138</v>
      </c>
      <c r="B593" s="60" t="n">
        <v>41398</v>
      </c>
      <c r="C593" s="1" t="s">
        <v>544</v>
      </c>
      <c r="D593" s="1" t="s">
        <v>140</v>
      </c>
      <c r="E593" s="1" t="s">
        <v>141</v>
      </c>
      <c r="F593" s="1" t="s">
        <v>20</v>
      </c>
      <c r="G593" s="59" t="s">
        <v>190</v>
      </c>
      <c r="H593" s="59" t="n">
        <v>2</v>
      </c>
      <c r="I593" s="1" t="s">
        <v>828</v>
      </c>
      <c r="J593" s="62" t="n">
        <v>0</v>
      </c>
      <c r="K593" s="62" t="n">
        <v>0</v>
      </c>
      <c r="L593" s="62" t="n">
        <v>0</v>
      </c>
      <c r="M593" s="62" t="n">
        <v>3</v>
      </c>
      <c r="N593" s="62" t="n">
        <v>8</v>
      </c>
    </row>
    <row r="594" customFormat="false" ht="13.8" hidden="false" customHeight="false" outlineLevel="0" collapsed="false">
      <c r="A594" s="59" t="s">
        <v>138</v>
      </c>
      <c r="B594" s="60" t="n">
        <v>41398</v>
      </c>
      <c r="C594" s="1" t="s">
        <v>544</v>
      </c>
      <c r="D594" s="1" t="s">
        <v>140</v>
      </c>
      <c r="E594" s="1" t="s">
        <v>141</v>
      </c>
      <c r="F594" s="1" t="s">
        <v>20</v>
      </c>
      <c r="G594" s="59" t="s">
        <v>190</v>
      </c>
      <c r="H594" s="59" t="n">
        <v>2</v>
      </c>
      <c r="I594" s="1" t="s">
        <v>829</v>
      </c>
      <c r="J594" s="62" t="n">
        <v>0</v>
      </c>
      <c r="K594" s="62" t="n">
        <v>0</v>
      </c>
      <c r="L594" s="62" t="n">
        <v>0</v>
      </c>
      <c r="M594" s="62" t="n">
        <v>7</v>
      </c>
      <c r="N594" s="62" t="n">
        <v>5</v>
      </c>
    </row>
    <row r="595" customFormat="false" ht="13.8" hidden="false" customHeight="false" outlineLevel="0" collapsed="false">
      <c r="A595" s="59" t="s">
        <v>138</v>
      </c>
      <c r="B595" s="60" t="n">
        <v>41398</v>
      </c>
      <c r="C595" s="1" t="s">
        <v>544</v>
      </c>
      <c r="D595" s="1" t="s">
        <v>140</v>
      </c>
      <c r="E595" s="1" t="s">
        <v>141</v>
      </c>
      <c r="F595" s="1" t="s">
        <v>20</v>
      </c>
      <c r="G595" s="59" t="s">
        <v>190</v>
      </c>
      <c r="H595" s="59" t="n">
        <v>2</v>
      </c>
      <c r="I595" s="1" t="s">
        <v>830</v>
      </c>
      <c r="J595" s="62" t="n">
        <v>0</v>
      </c>
      <c r="K595" s="62" t="n">
        <v>0</v>
      </c>
      <c r="L595" s="62" t="n">
        <v>1</v>
      </c>
      <c r="M595" s="62" t="n">
        <v>4</v>
      </c>
      <c r="N595" s="62" t="n">
        <v>8</v>
      </c>
    </row>
    <row r="596" customFormat="false" ht="13.8" hidden="false" customHeight="false" outlineLevel="0" collapsed="false">
      <c r="A596" s="59" t="s">
        <v>138</v>
      </c>
      <c r="B596" s="60" t="n">
        <v>41398</v>
      </c>
      <c r="C596" s="1" t="s">
        <v>544</v>
      </c>
      <c r="D596" s="1" t="s">
        <v>140</v>
      </c>
      <c r="E596" s="1" t="s">
        <v>141</v>
      </c>
      <c r="F596" s="1" t="s">
        <v>20</v>
      </c>
      <c r="G596" s="59" t="s">
        <v>190</v>
      </c>
      <c r="H596" s="59" t="n">
        <v>3</v>
      </c>
      <c r="I596" s="1" t="s">
        <v>827</v>
      </c>
      <c r="J596" s="62" t="n">
        <v>0</v>
      </c>
      <c r="K596" s="62" t="n">
        <v>0</v>
      </c>
      <c r="L596" s="62" t="n">
        <v>0</v>
      </c>
      <c r="M596" s="62" t="n">
        <v>2</v>
      </c>
      <c r="N596" s="62" t="n">
        <v>2</v>
      </c>
    </row>
    <row r="597" customFormat="false" ht="13.8" hidden="false" customHeight="false" outlineLevel="0" collapsed="false">
      <c r="A597" s="59" t="s">
        <v>138</v>
      </c>
      <c r="B597" s="60" t="n">
        <v>41398</v>
      </c>
      <c r="C597" s="1" t="s">
        <v>544</v>
      </c>
      <c r="D597" s="1" t="s">
        <v>140</v>
      </c>
      <c r="E597" s="1" t="s">
        <v>141</v>
      </c>
      <c r="F597" s="1" t="s">
        <v>20</v>
      </c>
      <c r="G597" s="59" t="s">
        <v>190</v>
      </c>
      <c r="H597" s="59" t="n">
        <v>3</v>
      </c>
      <c r="I597" s="1" t="s">
        <v>828</v>
      </c>
      <c r="J597" s="62" t="n">
        <v>0</v>
      </c>
      <c r="K597" s="62" t="n">
        <v>0</v>
      </c>
      <c r="L597" s="62" t="n">
        <v>0</v>
      </c>
      <c r="M597" s="62" t="n">
        <v>2</v>
      </c>
      <c r="N597" s="62" t="n">
        <v>2</v>
      </c>
    </row>
    <row r="598" customFormat="false" ht="13.8" hidden="false" customHeight="false" outlineLevel="0" collapsed="false">
      <c r="A598" s="59" t="s">
        <v>138</v>
      </c>
      <c r="B598" s="60" t="n">
        <v>41398</v>
      </c>
      <c r="C598" s="1" t="s">
        <v>544</v>
      </c>
      <c r="D598" s="1" t="s">
        <v>140</v>
      </c>
      <c r="E598" s="1" t="s">
        <v>141</v>
      </c>
      <c r="F598" s="1" t="s">
        <v>20</v>
      </c>
      <c r="G598" s="59" t="s">
        <v>190</v>
      </c>
      <c r="H598" s="59" t="n">
        <v>3</v>
      </c>
      <c r="I598" s="1" t="s">
        <v>829</v>
      </c>
      <c r="J598" s="62" t="n">
        <v>0</v>
      </c>
      <c r="K598" s="62" t="n">
        <v>0</v>
      </c>
      <c r="L598" s="62" t="n">
        <v>0</v>
      </c>
      <c r="M598" s="62" t="n">
        <v>5</v>
      </c>
      <c r="N598" s="62" t="n">
        <v>0</v>
      </c>
    </row>
    <row r="599" customFormat="false" ht="13.8" hidden="false" customHeight="false" outlineLevel="0" collapsed="false">
      <c r="A599" s="59" t="s">
        <v>138</v>
      </c>
      <c r="B599" s="60" t="n">
        <v>41398</v>
      </c>
      <c r="C599" s="1" t="s">
        <v>544</v>
      </c>
      <c r="D599" s="1" t="s">
        <v>140</v>
      </c>
      <c r="E599" s="1" t="s">
        <v>141</v>
      </c>
      <c r="F599" s="1" t="s">
        <v>20</v>
      </c>
      <c r="G599" s="59" t="s">
        <v>190</v>
      </c>
      <c r="H599" s="59" t="n">
        <v>3</v>
      </c>
      <c r="I599" s="1" t="s">
        <v>830</v>
      </c>
      <c r="J599" s="62" t="n">
        <v>0</v>
      </c>
      <c r="K599" s="62" t="n">
        <v>0</v>
      </c>
      <c r="L599" s="62" t="n">
        <v>14</v>
      </c>
      <c r="M599" s="62" t="n">
        <v>3</v>
      </c>
      <c r="N599" s="62" t="n">
        <v>5</v>
      </c>
    </row>
    <row r="600" customFormat="false" ht="13.8" hidden="false" customHeight="false" outlineLevel="0" collapsed="false">
      <c r="A600" s="59" t="s">
        <v>138</v>
      </c>
      <c r="B600" s="60" t="n">
        <v>41398</v>
      </c>
      <c r="C600" s="1" t="s">
        <v>544</v>
      </c>
      <c r="D600" s="1" t="s">
        <v>140</v>
      </c>
      <c r="E600" s="1" t="s">
        <v>141</v>
      </c>
      <c r="F600" s="1" t="s">
        <v>20</v>
      </c>
      <c r="G600" s="59" t="s">
        <v>190</v>
      </c>
      <c r="H600" s="59" t="n">
        <v>4</v>
      </c>
      <c r="I600" s="1" t="s">
        <v>827</v>
      </c>
      <c r="J600" s="62" t="n">
        <v>0</v>
      </c>
      <c r="K600" s="62" t="n">
        <v>0</v>
      </c>
      <c r="L600" s="62" t="n">
        <v>0</v>
      </c>
      <c r="M600" s="62" t="n">
        <v>0</v>
      </c>
      <c r="N600" s="62" t="n">
        <v>1</v>
      </c>
    </row>
    <row r="601" customFormat="false" ht="13.8" hidden="false" customHeight="false" outlineLevel="0" collapsed="false">
      <c r="A601" s="59" t="s">
        <v>138</v>
      </c>
      <c r="B601" s="60" t="n">
        <v>41398</v>
      </c>
      <c r="C601" s="1" t="s">
        <v>544</v>
      </c>
      <c r="D601" s="1" t="s">
        <v>140</v>
      </c>
      <c r="E601" s="1" t="s">
        <v>141</v>
      </c>
      <c r="F601" s="1" t="s">
        <v>20</v>
      </c>
      <c r="G601" s="59" t="s">
        <v>190</v>
      </c>
      <c r="H601" s="59" t="n">
        <v>4</v>
      </c>
      <c r="I601" s="1" t="s">
        <v>828</v>
      </c>
      <c r="J601" s="62" t="n">
        <v>0</v>
      </c>
      <c r="K601" s="62" t="n">
        <v>0</v>
      </c>
      <c r="L601" s="62" t="n">
        <v>15</v>
      </c>
      <c r="M601" s="62" t="n">
        <v>0</v>
      </c>
      <c r="N601" s="62" t="n">
        <v>0</v>
      </c>
    </row>
    <row r="602" customFormat="false" ht="13.8" hidden="false" customHeight="false" outlineLevel="0" collapsed="false">
      <c r="A602" s="59" t="s">
        <v>138</v>
      </c>
      <c r="B602" s="60" t="n">
        <v>41398</v>
      </c>
      <c r="C602" s="1" t="s">
        <v>544</v>
      </c>
      <c r="D602" s="1" t="s">
        <v>140</v>
      </c>
      <c r="E602" s="1" t="s">
        <v>141</v>
      </c>
      <c r="F602" s="1" t="s">
        <v>20</v>
      </c>
      <c r="G602" s="59" t="s">
        <v>190</v>
      </c>
      <c r="H602" s="59" t="n">
        <v>4</v>
      </c>
      <c r="I602" s="1" t="s">
        <v>829</v>
      </c>
      <c r="J602" s="62" t="n">
        <v>0</v>
      </c>
      <c r="K602" s="62" t="n">
        <v>0</v>
      </c>
      <c r="L602" s="62" t="n">
        <v>0</v>
      </c>
      <c r="M602" s="62" t="n">
        <v>0</v>
      </c>
      <c r="N602" s="62" t="n">
        <v>0</v>
      </c>
    </row>
    <row r="603" customFormat="false" ht="13.8" hidden="false" customHeight="false" outlineLevel="0" collapsed="false">
      <c r="A603" s="59" t="s">
        <v>138</v>
      </c>
      <c r="B603" s="60" t="n">
        <v>41398</v>
      </c>
      <c r="C603" s="1" t="s">
        <v>544</v>
      </c>
      <c r="D603" s="1" t="s">
        <v>140</v>
      </c>
      <c r="E603" s="1" t="s">
        <v>141</v>
      </c>
      <c r="F603" s="1" t="s">
        <v>20</v>
      </c>
      <c r="G603" s="59" t="s">
        <v>190</v>
      </c>
      <c r="H603" s="59" t="n">
        <v>4</v>
      </c>
      <c r="I603" s="1" t="s">
        <v>830</v>
      </c>
      <c r="J603" s="62" t="n">
        <v>0</v>
      </c>
      <c r="K603" s="62" t="n">
        <v>0</v>
      </c>
      <c r="L603" s="62" t="n">
        <v>0</v>
      </c>
      <c r="M603" s="62" t="n">
        <v>4</v>
      </c>
      <c r="N603" s="62" t="n">
        <v>0</v>
      </c>
    </row>
    <row r="604" customFormat="false" ht="13.8" hidden="false" customHeight="false" outlineLevel="0" collapsed="false">
      <c r="A604" s="59" t="s">
        <v>138</v>
      </c>
      <c r="B604" s="60" t="n">
        <v>41398</v>
      </c>
      <c r="C604" s="1" t="s">
        <v>544</v>
      </c>
      <c r="D604" s="1" t="s">
        <v>140</v>
      </c>
      <c r="E604" s="1" t="s">
        <v>141</v>
      </c>
      <c r="F604" s="1" t="s">
        <v>20</v>
      </c>
      <c r="G604" s="59" t="s">
        <v>190</v>
      </c>
      <c r="H604" s="59" t="n">
        <v>5</v>
      </c>
      <c r="I604" s="1" t="s">
        <v>827</v>
      </c>
      <c r="J604" s="62" t="n">
        <v>0</v>
      </c>
      <c r="K604" s="62" t="n">
        <v>42</v>
      </c>
      <c r="L604" s="62" t="n">
        <v>0</v>
      </c>
      <c r="M604" s="62" t="n">
        <v>2</v>
      </c>
      <c r="N604" s="62" t="n">
        <v>6</v>
      </c>
    </row>
    <row r="605" customFormat="false" ht="13.8" hidden="false" customHeight="false" outlineLevel="0" collapsed="false">
      <c r="A605" s="59" t="s">
        <v>138</v>
      </c>
      <c r="B605" s="60" t="n">
        <v>41398</v>
      </c>
      <c r="C605" s="1" t="s">
        <v>544</v>
      </c>
      <c r="D605" s="1" t="s">
        <v>140</v>
      </c>
      <c r="E605" s="1" t="s">
        <v>141</v>
      </c>
      <c r="F605" s="1" t="s">
        <v>20</v>
      </c>
      <c r="G605" s="59" t="s">
        <v>190</v>
      </c>
      <c r="H605" s="59" t="n">
        <v>5</v>
      </c>
      <c r="I605" s="1" t="s">
        <v>828</v>
      </c>
      <c r="J605" s="62" t="n">
        <v>0</v>
      </c>
      <c r="K605" s="62" t="n">
        <v>0</v>
      </c>
      <c r="L605" s="62" t="n">
        <v>0</v>
      </c>
      <c r="M605" s="62" t="n">
        <v>1</v>
      </c>
      <c r="N605" s="62" t="n">
        <v>0</v>
      </c>
    </row>
    <row r="606" customFormat="false" ht="13.8" hidden="false" customHeight="false" outlineLevel="0" collapsed="false">
      <c r="A606" s="59" t="s">
        <v>138</v>
      </c>
      <c r="B606" s="60" t="n">
        <v>41398</v>
      </c>
      <c r="C606" s="1" t="s">
        <v>544</v>
      </c>
      <c r="D606" s="1" t="s">
        <v>140</v>
      </c>
      <c r="E606" s="1" t="s">
        <v>141</v>
      </c>
      <c r="F606" s="1" t="s">
        <v>20</v>
      </c>
      <c r="G606" s="59" t="s">
        <v>190</v>
      </c>
      <c r="H606" s="59" t="n">
        <v>5</v>
      </c>
      <c r="I606" s="1" t="s">
        <v>829</v>
      </c>
      <c r="J606" s="62" t="n">
        <v>0</v>
      </c>
      <c r="K606" s="62" t="n">
        <v>0</v>
      </c>
      <c r="L606" s="62" t="n">
        <v>0</v>
      </c>
      <c r="M606" s="62" t="n">
        <v>0</v>
      </c>
      <c r="N606" s="62" t="n">
        <v>0</v>
      </c>
    </row>
    <row r="607" customFormat="false" ht="13.8" hidden="false" customHeight="false" outlineLevel="0" collapsed="false">
      <c r="A607" s="59" t="s">
        <v>138</v>
      </c>
      <c r="B607" s="60" t="n">
        <v>41398</v>
      </c>
      <c r="C607" s="1" t="s">
        <v>544</v>
      </c>
      <c r="D607" s="1" t="s">
        <v>140</v>
      </c>
      <c r="E607" s="1" t="s">
        <v>141</v>
      </c>
      <c r="F607" s="1" t="s">
        <v>20</v>
      </c>
      <c r="G607" s="59" t="s">
        <v>190</v>
      </c>
      <c r="H607" s="59" t="n">
        <v>5</v>
      </c>
      <c r="I607" s="1" t="s">
        <v>830</v>
      </c>
      <c r="J607" s="62" t="n">
        <v>0</v>
      </c>
      <c r="K607" s="62" t="n">
        <v>12.4</v>
      </c>
      <c r="L607" s="62" t="n">
        <v>0</v>
      </c>
      <c r="M607" s="62" t="n">
        <v>0</v>
      </c>
      <c r="N607" s="62" t="n">
        <v>0</v>
      </c>
    </row>
    <row r="608" customFormat="false" ht="13.8" hidden="false" customHeight="false" outlineLevel="0" collapsed="false">
      <c r="A608" s="59" t="s">
        <v>138</v>
      </c>
      <c r="B608" s="60" t="n">
        <v>41398</v>
      </c>
      <c r="C608" s="1" t="s">
        <v>544</v>
      </c>
      <c r="D608" s="1" t="s">
        <v>140</v>
      </c>
      <c r="E608" s="1" t="s">
        <v>141</v>
      </c>
      <c r="F608" s="1" t="s">
        <v>20</v>
      </c>
      <c r="G608" s="59" t="s">
        <v>190</v>
      </c>
      <c r="H608" s="59" t="n">
        <v>6</v>
      </c>
      <c r="I608" s="1" t="s">
        <v>827</v>
      </c>
      <c r="J608" s="62" t="n">
        <v>0</v>
      </c>
      <c r="K608" s="62" t="n">
        <v>0</v>
      </c>
      <c r="L608" s="62" t="n">
        <v>1</v>
      </c>
      <c r="M608" s="62" t="n">
        <v>1</v>
      </c>
      <c r="N608" s="62" t="n">
        <v>0</v>
      </c>
    </row>
    <row r="609" customFormat="false" ht="13.8" hidden="false" customHeight="false" outlineLevel="0" collapsed="false">
      <c r="A609" s="59" t="s">
        <v>138</v>
      </c>
      <c r="B609" s="60" t="n">
        <v>41398</v>
      </c>
      <c r="C609" s="1" t="s">
        <v>544</v>
      </c>
      <c r="D609" s="1" t="s">
        <v>140</v>
      </c>
      <c r="E609" s="1" t="s">
        <v>141</v>
      </c>
      <c r="F609" s="1" t="s">
        <v>20</v>
      </c>
      <c r="G609" s="59" t="s">
        <v>190</v>
      </c>
      <c r="H609" s="59" t="n">
        <v>6</v>
      </c>
      <c r="I609" s="1" t="s">
        <v>828</v>
      </c>
      <c r="J609" s="62" t="n">
        <v>0</v>
      </c>
      <c r="K609" s="62" t="n">
        <v>0</v>
      </c>
      <c r="L609" s="62" t="n">
        <v>0</v>
      </c>
      <c r="M609" s="62" t="n">
        <v>1</v>
      </c>
      <c r="N609" s="62" t="n">
        <v>0</v>
      </c>
    </row>
    <row r="610" customFormat="false" ht="13.8" hidden="false" customHeight="false" outlineLevel="0" collapsed="false">
      <c r="A610" s="59" t="s">
        <v>138</v>
      </c>
      <c r="B610" s="60" t="n">
        <v>41398</v>
      </c>
      <c r="C610" s="1" t="s">
        <v>544</v>
      </c>
      <c r="D610" s="1" t="s">
        <v>140</v>
      </c>
      <c r="E610" s="1" t="s">
        <v>141</v>
      </c>
      <c r="F610" s="1" t="s">
        <v>20</v>
      </c>
      <c r="G610" s="59" t="s">
        <v>190</v>
      </c>
      <c r="H610" s="59" t="n">
        <v>6</v>
      </c>
      <c r="I610" s="1" t="s">
        <v>829</v>
      </c>
      <c r="J610" s="62" t="n">
        <v>0</v>
      </c>
      <c r="K610" s="62" t="n">
        <v>0</v>
      </c>
      <c r="L610" s="62" t="n">
        <v>1</v>
      </c>
      <c r="M610" s="62" t="n">
        <v>0</v>
      </c>
      <c r="N610" s="62" t="n">
        <v>0</v>
      </c>
    </row>
    <row r="611" customFormat="false" ht="13.8" hidden="false" customHeight="false" outlineLevel="0" collapsed="false">
      <c r="A611" s="59" t="s">
        <v>138</v>
      </c>
      <c r="B611" s="60" t="n">
        <v>41398</v>
      </c>
      <c r="C611" s="1" t="s">
        <v>544</v>
      </c>
      <c r="D611" s="1" t="s">
        <v>140</v>
      </c>
      <c r="E611" s="1" t="s">
        <v>141</v>
      </c>
      <c r="F611" s="1" t="s">
        <v>20</v>
      </c>
      <c r="G611" s="59" t="s">
        <v>190</v>
      </c>
      <c r="H611" s="59" t="n">
        <v>6</v>
      </c>
      <c r="I611" s="1" t="s">
        <v>830</v>
      </c>
      <c r="J611" s="62" t="n">
        <v>0</v>
      </c>
      <c r="K611" s="62" t="n">
        <v>12.7</v>
      </c>
      <c r="L611" s="62" t="n">
        <v>0</v>
      </c>
      <c r="M611" s="62" t="n">
        <v>4</v>
      </c>
      <c r="N611" s="62" t="n">
        <v>3</v>
      </c>
    </row>
    <row r="612" customFormat="false" ht="13.8" hidden="false" customHeight="false" outlineLevel="0" collapsed="false">
      <c r="A612" s="59" t="s">
        <v>138</v>
      </c>
      <c r="B612" s="60" t="n">
        <v>41395</v>
      </c>
      <c r="C612" s="1" t="s">
        <v>544</v>
      </c>
      <c r="D612" s="1" t="s">
        <v>140</v>
      </c>
      <c r="E612" s="1" t="s">
        <v>141</v>
      </c>
      <c r="F612" s="1" t="s">
        <v>20</v>
      </c>
      <c r="G612" s="59" t="s">
        <v>199</v>
      </c>
      <c r="H612" s="59" t="n">
        <v>4</v>
      </c>
      <c r="I612" s="1" t="s">
        <v>827</v>
      </c>
      <c r="J612" s="62" t="n">
        <v>0</v>
      </c>
      <c r="K612" s="62" t="n">
        <v>0</v>
      </c>
      <c r="L612" s="62" t="n">
        <v>0</v>
      </c>
      <c r="M612" s="62" t="n">
        <v>0</v>
      </c>
      <c r="N612" s="62" t="n">
        <v>0</v>
      </c>
    </row>
    <row r="613" customFormat="false" ht="13.8" hidden="false" customHeight="false" outlineLevel="0" collapsed="false">
      <c r="A613" s="59" t="s">
        <v>138</v>
      </c>
      <c r="B613" s="60" t="n">
        <v>41395</v>
      </c>
      <c r="C613" s="1" t="s">
        <v>544</v>
      </c>
      <c r="D613" s="1" t="s">
        <v>140</v>
      </c>
      <c r="E613" s="1" t="s">
        <v>141</v>
      </c>
      <c r="F613" s="1" t="s">
        <v>20</v>
      </c>
      <c r="G613" s="59" t="s">
        <v>199</v>
      </c>
      <c r="H613" s="59" t="n">
        <v>4</v>
      </c>
      <c r="I613" s="1" t="s">
        <v>828</v>
      </c>
      <c r="J613" s="62" t="n">
        <v>0</v>
      </c>
      <c r="K613" s="62" t="n">
        <v>0</v>
      </c>
      <c r="L613" s="62" t="n">
        <v>0</v>
      </c>
      <c r="M613" s="62" t="n">
        <v>1</v>
      </c>
      <c r="N613" s="62" t="n">
        <v>2</v>
      </c>
    </row>
    <row r="614" customFormat="false" ht="13.8" hidden="false" customHeight="false" outlineLevel="0" collapsed="false">
      <c r="A614" s="59" t="s">
        <v>138</v>
      </c>
      <c r="B614" s="60" t="n">
        <v>41395</v>
      </c>
      <c r="C614" s="1" t="s">
        <v>544</v>
      </c>
      <c r="D614" s="1" t="s">
        <v>140</v>
      </c>
      <c r="E614" s="1" t="s">
        <v>141</v>
      </c>
      <c r="F614" s="1" t="s">
        <v>20</v>
      </c>
      <c r="G614" s="59" t="s">
        <v>199</v>
      </c>
      <c r="H614" s="59" t="n">
        <v>4</v>
      </c>
      <c r="I614" s="1" t="s">
        <v>829</v>
      </c>
      <c r="J614" s="62" t="n">
        <v>0</v>
      </c>
      <c r="K614" s="62" t="n">
        <v>0</v>
      </c>
      <c r="L614" s="62" t="n">
        <v>0</v>
      </c>
      <c r="M614" s="62" t="n">
        <v>3</v>
      </c>
      <c r="N614" s="62" t="n">
        <v>2</v>
      </c>
    </row>
    <row r="615" customFormat="false" ht="13.8" hidden="false" customHeight="false" outlineLevel="0" collapsed="false">
      <c r="A615" s="59" t="s">
        <v>138</v>
      </c>
      <c r="B615" s="60" t="n">
        <v>41395</v>
      </c>
      <c r="C615" s="1" t="s">
        <v>544</v>
      </c>
      <c r="D615" s="1" t="s">
        <v>140</v>
      </c>
      <c r="E615" s="1" t="s">
        <v>141</v>
      </c>
      <c r="F615" s="1" t="s">
        <v>20</v>
      </c>
      <c r="G615" s="59" t="s">
        <v>199</v>
      </c>
      <c r="H615" s="59" t="n">
        <v>4</v>
      </c>
      <c r="I615" s="1" t="s">
        <v>830</v>
      </c>
      <c r="J615" s="62" t="n">
        <v>0</v>
      </c>
      <c r="K615" s="62" t="n">
        <v>0</v>
      </c>
      <c r="L615" s="62" t="n">
        <v>0</v>
      </c>
      <c r="M615" s="62" t="n">
        <v>0</v>
      </c>
      <c r="N615" s="62" t="n">
        <v>0</v>
      </c>
    </row>
    <row r="616" customFormat="false" ht="13.8" hidden="false" customHeight="false" outlineLevel="0" collapsed="false">
      <c r="A616" s="59" t="s">
        <v>138</v>
      </c>
      <c r="B616" s="60" t="n">
        <v>41395</v>
      </c>
      <c r="C616" s="1" t="s">
        <v>544</v>
      </c>
      <c r="D616" s="1" t="s">
        <v>140</v>
      </c>
      <c r="E616" s="1" t="s">
        <v>141</v>
      </c>
      <c r="F616" s="1" t="s">
        <v>20</v>
      </c>
      <c r="G616" s="59" t="s">
        <v>199</v>
      </c>
      <c r="H616" s="59" t="n">
        <v>5</v>
      </c>
      <c r="I616" s="1" t="s">
        <v>827</v>
      </c>
      <c r="J616" s="62" t="n">
        <v>0</v>
      </c>
      <c r="K616" s="62" t="n">
        <v>0</v>
      </c>
      <c r="L616" s="62" t="n">
        <v>0</v>
      </c>
      <c r="M616" s="62" t="n">
        <v>4</v>
      </c>
      <c r="N616" s="62" t="n">
        <v>23</v>
      </c>
    </row>
    <row r="617" customFormat="false" ht="13.8" hidden="false" customHeight="false" outlineLevel="0" collapsed="false">
      <c r="A617" s="59" t="s">
        <v>138</v>
      </c>
      <c r="B617" s="60" t="n">
        <v>41395</v>
      </c>
      <c r="C617" s="1" t="s">
        <v>544</v>
      </c>
      <c r="D617" s="1" t="s">
        <v>140</v>
      </c>
      <c r="E617" s="1" t="s">
        <v>141</v>
      </c>
      <c r="F617" s="1" t="s">
        <v>20</v>
      </c>
      <c r="G617" s="59" t="s">
        <v>199</v>
      </c>
      <c r="H617" s="59" t="n">
        <v>5</v>
      </c>
      <c r="I617" s="1" t="s">
        <v>828</v>
      </c>
      <c r="J617" s="62" t="n">
        <v>0</v>
      </c>
      <c r="K617" s="62" t="n">
        <v>0</v>
      </c>
      <c r="L617" s="62" t="n">
        <v>0</v>
      </c>
      <c r="M617" s="62" t="n">
        <v>1</v>
      </c>
      <c r="N617" s="62" t="n">
        <v>5</v>
      </c>
    </row>
    <row r="618" customFormat="false" ht="13.8" hidden="false" customHeight="false" outlineLevel="0" collapsed="false">
      <c r="A618" s="59" t="s">
        <v>138</v>
      </c>
      <c r="B618" s="60" t="n">
        <v>41395</v>
      </c>
      <c r="C618" s="1" t="s">
        <v>544</v>
      </c>
      <c r="D618" s="1" t="s">
        <v>140</v>
      </c>
      <c r="E618" s="1" t="s">
        <v>141</v>
      </c>
      <c r="F618" s="1" t="s">
        <v>20</v>
      </c>
      <c r="G618" s="59" t="s">
        <v>199</v>
      </c>
      <c r="H618" s="59" t="n">
        <v>5</v>
      </c>
      <c r="I618" s="1" t="s">
        <v>829</v>
      </c>
      <c r="J618" s="62" t="n">
        <v>0</v>
      </c>
      <c r="K618" s="62" t="n">
        <v>0</v>
      </c>
      <c r="L618" s="62" t="n">
        <v>0</v>
      </c>
      <c r="M618" s="62" t="n">
        <v>11</v>
      </c>
      <c r="N618" s="62" t="n">
        <v>3</v>
      </c>
    </row>
    <row r="619" customFormat="false" ht="13.8" hidden="false" customHeight="false" outlineLevel="0" collapsed="false">
      <c r="A619" s="59" t="s">
        <v>138</v>
      </c>
      <c r="B619" s="60" t="n">
        <v>41395</v>
      </c>
      <c r="C619" s="1" t="s">
        <v>544</v>
      </c>
      <c r="D619" s="1" t="s">
        <v>140</v>
      </c>
      <c r="E619" s="1" t="s">
        <v>141</v>
      </c>
      <c r="F619" s="1" t="s">
        <v>20</v>
      </c>
      <c r="G619" s="59" t="s">
        <v>199</v>
      </c>
      <c r="H619" s="59" t="n">
        <v>5</v>
      </c>
      <c r="I619" s="1" t="s">
        <v>830</v>
      </c>
      <c r="J619" s="62" t="n">
        <v>0</v>
      </c>
      <c r="K619" s="62" t="n">
        <v>0</v>
      </c>
      <c r="L619" s="62" t="n">
        <v>0</v>
      </c>
      <c r="M619" s="62" t="n">
        <v>0</v>
      </c>
      <c r="N619" s="62" t="n">
        <v>0</v>
      </c>
    </row>
    <row r="620" customFormat="false" ht="13.8" hidden="false" customHeight="false" outlineLevel="0" collapsed="false">
      <c r="A620" s="59" t="s">
        <v>138</v>
      </c>
      <c r="B620" s="60" t="n">
        <v>41395</v>
      </c>
      <c r="C620" s="1" t="s">
        <v>544</v>
      </c>
      <c r="D620" s="1" t="s">
        <v>140</v>
      </c>
      <c r="E620" s="1" t="s">
        <v>141</v>
      </c>
      <c r="F620" s="1" t="s">
        <v>20</v>
      </c>
      <c r="G620" s="59" t="s">
        <v>199</v>
      </c>
      <c r="H620" s="59" t="n">
        <v>6</v>
      </c>
      <c r="I620" s="1" t="s">
        <v>827</v>
      </c>
      <c r="J620" s="62" t="n">
        <v>0</v>
      </c>
      <c r="K620" s="62" t="n">
        <v>0</v>
      </c>
      <c r="L620" s="62" t="n">
        <v>0</v>
      </c>
      <c r="M620" s="62" t="n">
        <v>4</v>
      </c>
      <c r="N620" s="62" t="n">
        <v>22</v>
      </c>
    </row>
    <row r="621" customFormat="false" ht="13.8" hidden="false" customHeight="false" outlineLevel="0" collapsed="false">
      <c r="A621" s="59" t="s">
        <v>138</v>
      </c>
      <c r="B621" s="60" t="n">
        <v>41395</v>
      </c>
      <c r="C621" s="1" t="s">
        <v>544</v>
      </c>
      <c r="D621" s="1" t="s">
        <v>140</v>
      </c>
      <c r="E621" s="1" t="s">
        <v>141</v>
      </c>
      <c r="F621" s="1" t="s">
        <v>20</v>
      </c>
      <c r="G621" s="59" t="s">
        <v>199</v>
      </c>
      <c r="H621" s="59" t="n">
        <v>6</v>
      </c>
      <c r="I621" s="1" t="s">
        <v>828</v>
      </c>
      <c r="J621" s="62" t="n">
        <v>0</v>
      </c>
      <c r="K621" s="62" t="n">
        <v>0</v>
      </c>
      <c r="L621" s="62" t="n">
        <v>0</v>
      </c>
      <c r="M621" s="62" t="n">
        <v>3</v>
      </c>
      <c r="N621" s="62" t="n">
        <v>3</v>
      </c>
    </row>
    <row r="622" customFormat="false" ht="13.8" hidden="false" customHeight="false" outlineLevel="0" collapsed="false">
      <c r="A622" s="59" t="s">
        <v>138</v>
      </c>
      <c r="B622" s="60" t="n">
        <v>41395</v>
      </c>
      <c r="C622" s="1" t="s">
        <v>544</v>
      </c>
      <c r="D622" s="1" t="s">
        <v>140</v>
      </c>
      <c r="E622" s="1" t="s">
        <v>141</v>
      </c>
      <c r="F622" s="1" t="s">
        <v>20</v>
      </c>
      <c r="G622" s="59" t="s">
        <v>199</v>
      </c>
      <c r="H622" s="59" t="n">
        <v>6</v>
      </c>
      <c r="I622" s="1" t="s">
        <v>829</v>
      </c>
      <c r="J622" s="62" t="n">
        <v>0</v>
      </c>
      <c r="K622" s="62" t="n">
        <v>0</v>
      </c>
      <c r="L622" s="62" t="n">
        <v>0</v>
      </c>
      <c r="M622" s="62" t="n">
        <v>4</v>
      </c>
      <c r="N622" s="62" t="n">
        <v>10</v>
      </c>
    </row>
    <row r="623" customFormat="false" ht="13.8" hidden="false" customHeight="false" outlineLevel="0" collapsed="false">
      <c r="A623" s="59" t="s">
        <v>138</v>
      </c>
      <c r="B623" s="60" t="n">
        <v>41395</v>
      </c>
      <c r="C623" s="1" t="s">
        <v>544</v>
      </c>
      <c r="D623" s="1" t="s">
        <v>140</v>
      </c>
      <c r="E623" s="1" t="s">
        <v>141</v>
      </c>
      <c r="F623" s="1" t="s">
        <v>20</v>
      </c>
      <c r="G623" s="59" t="s">
        <v>199</v>
      </c>
      <c r="H623" s="59" t="n">
        <v>6</v>
      </c>
      <c r="I623" s="1" t="s">
        <v>830</v>
      </c>
      <c r="J623" s="62" t="n">
        <v>0</v>
      </c>
      <c r="K623" s="62" t="n">
        <v>0</v>
      </c>
      <c r="L623" s="62" t="n">
        <v>0</v>
      </c>
      <c r="M623" s="62" t="n">
        <v>9</v>
      </c>
      <c r="N623" s="62" t="n">
        <v>11</v>
      </c>
    </row>
    <row r="624" s="18" customFormat="true" ht="13.8" hidden="false" customHeight="false" outlineLevel="0" collapsed="false">
      <c r="A624" s="1" t="s">
        <v>91</v>
      </c>
      <c r="B624" s="12" t="n">
        <v>43460</v>
      </c>
      <c r="C624" s="1" t="s">
        <v>19</v>
      </c>
      <c r="D624" s="1" t="s">
        <v>19</v>
      </c>
      <c r="E624" s="1" t="s">
        <v>19</v>
      </c>
      <c r="F624" s="1" t="s">
        <v>203</v>
      </c>
      <c r="G624" s="1" t="s">
        <v>221</v>
      </c>
      <c r="H624" s="1" t="n">
        <v>1</v>
      </c>
      <c r="I624" s="1" t="s">
        <v>827</v>
      </c>
      <c r="J624" s="1" t="n">
        <v>0</v>
      </c>
      <c r="K624" s="1" t="n">
        <v>9.5</v>
      </c>
      <c r="L624" s="1" t="n">
        <v>0</v>
      </c>
      <c r="M624" s="1" t="n">
        <v>1</v>
      </c>
      <c r="N624" s="1" t="n">
        <v>1</v>
      </c>
      <c r="O624" s="1"/>
    </row>
    <row r="625" s="18" customFormat="true" ht="13.8" hidden="false" customHeight="false" outlineLevel="0" collapsed="false">
      <c r="A625" s="1" t="s">
        <v>91</v>
      </c>
      <c r="B625" s="12" t="n">
        <v>43460</v>
      </c>
      <c r="C625" s="1" t="s">
        <v>19</v>
      </c>
      <c r="D625" s="1" t="s">
        <v>19</v>
      </c>
      <c r="E625" s="1" t="s">
        <v>19</v>
      </c>
      <c r="F625" s="1" t="s">
        <v>203</v>
      </c>
      <c r="G625" s="1" t="s">
        <v>221</v>
      </c>
      <c r="H625" s="1" t="n">
        <v>1</v>
      </c>
      <c r="I625" s="1" t="s">
        <v>828</v>
      </c>
      <c r="J625" s="1" t="n">
        <v>0</v>
      </c>
      <c r="K625" s="1" t="n">
        <v>0</v>
      </c>
      <c r="L625" s="1" t="n">
        <v>0</v>
      </c>
      <c r="M625" s="1" t="n">
        <v>2</v>
      </c>
      <c r="N625" s="1" t="n">
        <v>1</v>
      </c>
      <c r="O625" s="1"/>
    </row>
    <row r="626" s="18" customFormat="true" ht="13.8" hidden="false" customHeight="false" outlineLevel="0" collapsed="false">
      <c r="A626" s="1" t="s">
        <v>91</v>
      </c>
      <c r="B626" s="12" t="n">
        <v>43460</v>
      </c>
      <c r="C626" s="1" t="s">
        <v>19</v>
      </c>
      <c r="D626" s="1" t="s">
        <v>19</v>
      </c>
      <c r="E626" s="1" t="s">
        <v>19</v>
      </c>
      <c r="F626" s="1" t="s">
        <v>203</v>
      </c>
      <c r="G626" s="1" t="s">
        <v>221</v>
      </c>
      <c r="H626" s="1" t="n">
        <v>1</v>
      </c>
      <c r="I626" s="1" t="s">
        <v>829</v>
      </c>
      <c r="J626" s="1" t="n">
        <v>0</v>
      </c>
      <c r="K626" s="1" t="n">
        <v>0</v>
      </c>
      <c r="L626" s="1" t="n">
        <v>0</v>
      </c>
      <c r="M626" s="1" t="n">
        <v>2</v>
      </c>
      <c r="N626" s="1" t="n">
        <v>2</v>
      </c>
      <c r="O626" s="1"/>
    </row>
    <row r="627" s="18" customFormat="true" ht="13.8" hidden="false" customHeight="false" outlineLevel="0" collapsed="false">
      <c r="A627" s="1" t="s">
        <v>91</v>
      </c>
      <c r="B627" s="12" t="n">
        <v>43460</v>
      </c>
      <c r="C627" s="1" t="s">
        <v>19</v>
      </c>
      <c r="D627" s="1" t="s">
        <v>19</v>
      </c>
      <c r="E627" s="1" t="s">
        <v>19</v>
      </c>
      <c r="F627" s="1" t="s">
        <v>203</v>
      </c>
      <c r="G627" s="1" t="s">
        <v>221</v>
      </c>
      <c r="H627" s="1" t="n">
        <v>1</v>
      </c>
      <c r="I627" s="1" t="s">
        <v>830</v>
      </c>
      <c r="J627" s="1" t="n">
        <v>0</v>
      </c>
      <c r="K627" s="1" t="n">
        <v>0</v>
      </c>
      <c r="L627" s="1" t="n">
        <v>0</v>
      </c>
      <c r="M627" s="1" t="n">
        <v>7</v>
      </c>
      <c r="N627" s="1" t="n">
        <v>12</v>
      </c>
      <c r="O627" s="1"/>
    </row>
    <row r="628" s="18" customFormat="true" ht="13.8" hidden="false" customHeight="false" outlineLevel="0" collapsed="false">
      <c r="A628" s="1" t="s">
        <v>91</v>
      </c>
      <c r="B628" s="12" t="n">
        <v>43460</v>
      </c>
      <c r="C628" s="1" t="s">
        <v>19</v>
      </c>
      <c r="D628" s="1" t="s">
        <v>19</v>
      </c>
      <c r="E628" s="1" t="s">
        <v>19</v>
      </c>
      <c r="F628" s="1" t="s">
        <v>203</v>
      </c>
      <c r="G628" s="1" t="s">
        <v>221</v>
      </c>
      <c r="H628" s="1" t="n">
        <v>2</v>
      </c>
      <c r="I628" s="1" t="s">
        <v>827</v>
      </c>
      <c r="J628" s="1" t="n">
        <v>0</v>
      </c>
      <c r="K628" s="1" t="n">
        <v>0</v>
      </c>
      <c r="L628" s="1" t="n">
        <v>1</v>
      </c>
      <c r="M628" s="1" t="n">
        <v>0</v>
      </c>
      <c r="N628" s="1" t="n">
        <v>0</v>
      </c>
      <c r="O628" s="1"/>
    </row>
    <row r="629" s="18" customFormat="true" ht="13.8" hidden="false" customHeight="false" outlineLevel="0" collapsed="false">
      <c r="A629" s="1" t="s">
        <v>91</v>
      </c>
      <c r="B629" s="12" t="n">
        <v>43460</v>
      </c>
      <c r="C629" s="1" t="s">
        <v>19</v>
      </c>
      <c r="D629" s="1" t="s">
        <v>19</v>
      </c>
      <c r="E629" s="1" t="s">
        <v>19</v>
      </c>
      <c r="F629" s="1" t="s">
        <v>203</v>
      </c>
      <c r="G629" s="1" t="s">
        <v>221</v>
      </c>
      <c r="H629" s="1" t="n">
        <v>2</v>
      </c>
      <c r="I629" s="1" t="s">
        <v>828</v>
      </c>
      <c r="J629" s="1" t="n">
        <v>0</v>
      </c>
      <c r="K629" s="1" t="n">
        <v>0</v>
      </c>
      <c r="L629" s="1" t="n">
        <v>2</v>
      </c>
      <c r="M629" s="1" t="n">
        <v>2</v>
      </c>
      <c r="N629" s="1" t="n">
        <v>2</v>
      </c>
      <c r="O629" s="1"/>
    </row>
    <row r="630" s="18" customFormat="true" ht="13.8" hidden="false" customHeight="false" outlineLevel="0" collapsed="false">
      <c r="A630" s="1" t="s">
        <v>91</v>
      </c>
      <c r="B630" s="12" t="n">
        <v>43460</v>
      </c>
      <c r="C630" s="1" t="s">
        <v>19</v>
      </c>
      <c r="D630" s="1" t="s">
        <v>19</v>
      </c>
      <c r="E630" s="1" t="s">
        <v>19</v>
      </c>
      <c r="F630" s="1" t="s">
        <v>203</v>
      </c>
      <c r="G630" s="1" t="s">
        <v>221</v>
      </c>
      <c r="H630" s="1" t="n">
        <v>2</v>
      </c>
      <c r="I630" s="1" t="s">
        <v>829</v>
      </c>
      <c r="J630" s="1" t="n">
        <v>0</v>
      </c>
      <c r="K630" s="1" t="n">
        <v>0</v>
      </c>
      <c r="L630" s="1" t="n">
        <v>3</v>
      </c>
      <c r="M630" s="1" t="n">
        <v>2</v>
      </c>
      <c r="N630" s="1" t="n">
        <v>1</v>
      </c>
      <c r="O630" s="1"/>
    </row>
    <row r="631" s="18" customFormat="true" ht="13.8" hidden="false" customHeight="false" outlineLevel="0" collapsed="false">
      <c r="A631" s="1" t="s">
        <v>91</v>
      </c>
      <c r="B631" s="12" t="n">
        <v>43460</v>
      </c>
      <c r="C631" s="1" t="s">
        <v>19</v>
      </c>
      <c r="D631" s="1" t="s">
        <v>19</v>
      </c>
      <c r="E631" s="1" t="s">
        <v>19</v>
      </c>
      <c r="F631" s="1" t="s">
        <v>203</v>
      </c>
      <c r="G631" s="1" t="s">
        <v>221</v>
      </c>
      <c r="H631" s="1" t="n">
        <v>2</v>
      </c>
      <c r="I631" s="1" t="s">
        <v>830</v>
      </c>
      <c r="J631" s="1" t="n">
        <v>0</v>
      </c>
      <c r="K631" s="1" t="n">
        <v>0</v>
      </c>
      <c r="L631" s="1" t="n">
        <v>0</v>
      </c>
      <c r="M631" s="1" t="n">
        <v>0</v>
      </c>
      <c r="N631" s="1" t="n">
        <v>6</v>
      </c>
      <c r="O631" s="1"/>
    </row>
    <row r="632" s="18" customFormat="true" ht="13.8" hidden="false" customHeight="false" outlineLevel="0" collapsed="false">
      <c r="A632" s="1" t="s">
        <v>91</v>
      </c>
      <c r="B632" s="12" t="n">
        <v>43460</v>
      </c>
      <c r="C632" s="1" t="s">
        <v>19</v>
      </c>
      <c r="D632" s="1" t="s">
        <v>19</v>
      </c>
      <c r="E632" s="1" t="s">
        <v>19</v>
      </c>
      <c r="F632" s="1" t="s">
        <v>203</v>
      </c>
      <c r="G632" s="1" t="s">
        <v>221</v>
      </c>
      <c r="H632" s="1" t="n">
        <v>3</v>
      </c>
      <c r="I632" s="1" t="s">
        <v>827</v>
      </c>
      <c r="J632" s="1" t="n">
        <v>0</v>
      </c>
      <c r="K632" s="1" t="n">
        <v>0</v>
      </c>
      <c r="L632" s="1" t="n">
        <v>0</v>
      </c>
      <c r="M632" s="1" t="n">
        <v>2</v>
      </c>
      <c r="N632" s="1" t="n">
        <v>4</v>
      </c>
      <c r="O632" s="1"/>
    </row>
    <row r="633" s="18" customFormat="true" ht="13.8" hidden="false" customHeight="false" outlineLevel="0" collapsed="false">
      <c r="A633" s="1" t="s">
        <v>91</v>
      </c>
      <c r="B633" s="12" t="n">
        <v>43460</v>
      </c>
      <c r="C633" s="1" t="s">
        <v>19</v>
      </c>
      <c r="D633" s="1" t="s">
        <v>19</v>
      </c>
      <c r="E633" s="1" t="s">
        <v>19</v>
      </c>
      <c r="F633" s="1" t="s">
        <v>203</v>
      </c>
      <c r="G633" s="1" t="s">
        <v>221</v>
      </c>
      <c r="H633" s="1" t="n">
        <v>3</v>
      </c>
      <c r="I633" s="1" t="s">
        <v>828</v>
      </c>
      <c r="J633" s="1" t="n">
        <v>0</v>
      </c>
      <c r="K633" s="1" t="n">
        <v>0</v>
      </c>
      <c r="L633" s="1" t="n">
        <v>0</v>
      </c>
      <c r="M633" s="1" t="n">
        <v>0</v>
      </c>
      <c r="N633" s="1" t="n">
        <v>0</v>
      </c>
      <c r="O633" s="1"/>
    </row>
    <row r="634" s="18" customFormat="true" ht="13.8" hidden="false" customHeight="false" outlineLevel="0" collapsed="false">
      <c r="A634" s="1" t="s">
        <v>91</v>
      </c>
      <c r="B634" s="12" t="n">
        <v>43460</v>
      </c>
      <c r="C634" s="1" t="s">
        <v>19</v>
      </c>
      <c r="D634" s="1" t="s">
        <v>19</v>
      </c>
      <c r="E634" s="1" t="s">
        <v>19</v>
      </c>
      <c r="F634" s="1" t="s">
        <v>203</v>
      </c>
      <c r="G634" s="1" t="s">
        <v>221</v>
      </c>
      <c r="H634" s="1" t="n">
        <v>3</v>
      </c>
      <c r="I634" s="1" t="s">
        <v>829</v>
      </c>
      <c r="J634" s="1" t="n">
        <v>0</v>
      </c>
      <c r="K634" s="1" t="n">
        <v>0</v>
      </c>
      <c r="L634" s="1" t="n">
        <v>1</v>
      </c>
      <c r="M634" s="1" t="n">
        <v>3</v>
      </c>
      <c r="N634" s="1" t="n">
        <v>18</v>
      </c>
      <c r="O634" s="1"/>
    </row>
    <row r="635" s="18" customFormat="true" ht="13.8" hidden="false" customHeight="false" outlineLevel="0" collapsed="false">
      <c r="A635" s="1" t="s">
        <v>91</v>
      </c>
      <c r="B635" s="12" t="n">
        <v>43460</v>
      </c>
      <c r="C635" s="1" t="s">
        <v>19</v>
      </c>
      <c r="D635" s="1" t="s">
        <v>19</v>
      </c>
      <c r="E635" s="1" t="s">
        <v>19</v>
      </c>
      <c r="F635" s="1" t="s">
        <v>203</v>
      </c>
      <c r="G635" s="1" t="s">
        <v>221</v>
      </c>
      <c r="H635" s="1" t="n">
        <v>3</v>
      </c>
      <c r="I635" s="1" t="s">
        <v>830</v>
      </c>
      <c r="J635" s="1" t="n">
        <v>0</v>
      </c>
      <c r="K635" s="1" t="n">
        <v>0</v>
      </c>
      <c r="L635" s="1" t="n">
        <v>0</v>
      </c>
      <c r="M635" s="1" t="n">
        <v>4</v>
      </c>
      <c r="N635" s="1" t="n">
        <v>0</v>
      </c>
      <c r="O635" s="1"/>
    </row>
    <row r="636" s="18" customFormat="true" ht="13.8" hidden="false" customHeight="false" outlineLevel="0" collapsed="false">
      <c r="A636" s="1" t="s">
        <v>91</v>
      </c>
      <c r="B636" s="12" t="n">
        <v>43460</v>
      </c>
      <c r="C636" s="1" t="s">
        <v>19</v>
      </c>
      <c r="D636" s="1" t="s">
        <v>19</v>
      </c>
      <c r="E636" s="1" t="s">
        <v>19</v>
      </c>
      <c r="F636" s="1" t="s">
        <v>203</v>
      </c>
      <c r="G636" s="1" t="s">
        <v>221</v>
      </c>
      <c r="H636" s="1" t="n">
        <v>4</v>
      </c>
      <c r="I636" s="1" t="s">
        <v>827</v>
      </c>
      <c r="J636" s="1" t="n">
        <v>0</v>
      </c>
      <c r="K636" s="1" t="n">
        <v>0</v>
      </c>
      <c r="L636" s="1" t="n">
        <v>0</v>
      </c>
      <c r="M636" s="1" t="n">
        <v>0</v>
      </c>
      <c r="N636" s="1" t="n">
        <v>0</v>
      </c>
      <c r="O636" s="1"/>
    </row>
    <row r="637" s="18" customFormat="true" ht="13.8" hidden="false" customHeight="false" outlineLevel="0" collapsed="false">
      <c r="A637" s="1" t="s">
        <v>91</v>
      </c>
      <c r="B637" s="12" t="n">
        <v>43460</v>
      </c>
      <c r="C637" s="1" t="s">
        <v>19</v>
      </c>
      <c r="D637" s="1" t="s">
        <v>19</v>
      </c>
      <c r="E637" s="1" t="s">
        <v>19</v>
      </c>
      <c r="F637" s="1" t="s">
        <v>203</v>
      </c>
      <c r="G637" s="1" t="s">
        <v>221</v>
      </c>
      <c r="H637" s="1" t="n">
        <v>4</v>
      </c>
      <c r="I637" s="1" t="s">
        <v>828</v>
      </c>
      <c r="J637" s="1" t="n">
        <v>0</v>
      </c>
      <c r="K637" s="1" t="n">
        <v>0</v>
      </c>
      <c r="L637" s="1" t="n">
        <v>0</v>
      </c>
      <c r="M637" s="1" t="n">
        <v>3</v>
      </c>
      <c r="N637" s="1" t="n">
        <v>5</v>
      </c>
      <c r="O637" s="1"/>
    </row>
    <row r="638" s="18" customFormat="true" ht="13.8" hidden="false" customHeight="false" outlineLevel="0" collapsed="false">
      <c r="A638" s="1" t="s">
        <v>91</v>
      </c>
      <c r="B638" s="12" t="n">
        <v>43460</v>
      </c>
      <c r="C638" s="1" t="s">
        <v>19</v>
      </c>
      <c r="D638" s="1" t="s">
        <v>19</v>
      </c>
      <c r="E638" s="1" t="s">
        <v>19</v>
      </c>
      <c r="F638" s="1" t="s">
        <v>203</v>
      </c>
      <c r="G638" s="1" t="s">
        <v>221</v>
      </c>
      <c r="H638" s="1" t="n">
        <v>4</v>
      </c>
      <c r="I638" s="1" t="s">
        <v>829</v>
      </c>
      <c r="J638" s="1" t="n">
        <v>0</v>
      </c>
      <c r="K638" s="1" t="n">
        <v>0</v>
      </c>
      <c r="L638" s="1" t="n">
        <v>0</v>
      </c>
      <c r="M638" s="1" t="n">
        <v>2</v>
      </c>
      <c r="N638" s="1" t="n">
        <v>5</v>
      </c>
      <c r="O638" s="1"/>
    </row>
    <row r="639" s="18" customFormat="true" ht="13.8" hidden="false" customHeight="false" outlineLevel="0" collapsed="false">
      <c r="A639" s="1" t="s">
        <v>91</v>
      </c>
      <c r="B639" s="12" t="n">
        <v>43460</v>
      </c>
      <c r="C639" s="1" t="s">
        <v>19</v>
      </c>
      <c r="D639" s="1" t="s">
        <v>19</v>
      </c>
      <c r="E639" s="1" t="s">
        <v>19</v>
      </c>
      <c r="F639" s="1" t="s">
        <v>203</v>
      </c>
      <c r="G639" s="1" t="s">
        <v>221</v>
      </c>
      <c r="H639" s="1" t="n">
        <v>4</v>
      </c>
      <c r="I639" s="1" t="s">
        <v>830</v>
      </c>
      <c r="J639" s="1" t="n">
        <v>0</v>
      </c>
      <c r="K639" s="1" t="n">
        <v>0</v>
      </c>
      <c r="L639" s="1" t="n">
        <v>0</v>
      </c>
      <c r="M639" s="1" t="n">
        <v>1</v>
      </c>
      <c r="N639" s="1" t="n">
        <v>0</v>
      </c>
      <c r="O639" s="1"/>
    </row>
    <row r="640" s="18" customFormat="true" ht="13.8" hidden="false" customHeight="false" outlineLevel="0" collapsed="false">
      <c r="A640" s="1" t="s">
        <v>91</v>
      </c>
      <c r="B640" s="12" t="n">
        <v>43460</v>
      </c>
      <c r="C640" s="1" t="s">
        <v>19</v>
      </c>
      <c r="D640" s="1" t="s">
        <v>19</v>
      </c>
      <c r="E640" s="1" t="s">
        <v>19</v>
      </c>
      <c r="F640" s="1" t="s">
        <v>203</v>
      </c>
      <c r="G640" s="1" t="s">
        <v>221</v>
      </c>
      <c r="H640" s="1" t="n">
        <v>5</v>
      </c>
      <c r="I640" s="1" t="s">
        <v>827</v>
      </c>
      <c r="J640" s="1" t="n">
        <v>0</v>
      </c>
      <c r="K640" s="1" t="n">
        <v>0</v>
      </c>
      <c r="L640" s="1" t="n">
        <v>0</v>
      </c>
      <c r="M640" s="1" t="n">
        <v>1</v>
      </c>
      <c r="N640" s="1" t="n">
        <v>2</v>
      </c>
      <c r="O640" s="1"/>
    </row>
    <row r="641" s="18" customFormat="true" ht="13.8" hidden="false" customHeight="false" outlineLevel="0" collapsed="false">
      <c r="A641" s="1" t="s">
        <v>91</v>
      </c>
      <c r="B641" s="12" t="n">
        <v>43460</v>
      </c>
      <c r="C641" s="1" t="s">
        <v>19</v>
      </c>
      <c r="D641" s="1" t="s">
        <v>19</v>
      </c>
      <c r="E641" s="1" t="s">
        <v>19</v>
      </c>
      <c r="F641" s="1" t="s">
        <v>203</v>
      </c>
      <c r="G641" s="1" t="s">
        <v>221</v>
      </c>
      <c r="H641" s="1" t="n">
        <v>5</v>
      </c>
      <c r="I641" s="1" t="s">
        <v>828</v>
      </c>
      <c r="J641" s="1" t="n">
        <v>0</v>
      </c>
      <c r="K641" s="1" t="n">
        <v>0</v>
      </c>
      <c r="L641" s="1" t="n">
        <v>0</v>
      </c>
      <c r="M641" s="1" t="n">
        <v>1</v>
      </c>
      <c r="N641" s="1" t="n">
        <v>3</v>
      </c>
      <c r="O641" s="1"/>
    </row>
    <row r="642" s="18" customFormat="true" ht="13.8" hidden="false" customHeight="false" outlineLevel="0" collapsed="false">
      <c r="A642" s="1" t="s">
        <v>91</v>
      </c>
      <c r="B642" s="12" t="n">
        <v>43460</v>
      </c>
      <c r="C642" s="1" t="s">
        <v>19</v>
      </c>
      <c r="D642" s="1" t="s">
        <v>19</v>
      </c>
      <c r="E642" s="1" t="s">
        <v>19</v>
      </c>
      <c r="F642" s="1" t="s">
        <v>203</v>
      </c>
      <c r="G642" s="1" t="s">
        <v>221</v>
      </c>
      <c r="H642" s="1" t="n">
        <v>5</v>
      </c>
      <c r="I642" s="1" t="s">
        <v>829</v>
      </c>
      <c r="J642" s="1" t="n">
        <v>0</v>
      </c>
      <c r="K642" s="1" t="n">
        <v>0</v>
      </c>
      <c r="L642" s="1" t="n">
        <v>0</v>
      </c>
      <c r="M642" s="1" t="n">
        <v>1</v>
      </c>
      <c r="N642" s="1" t="n">
        <v>4</v>
      </c>
      <c r="O642" s="1"/>
    </row>
    <row r="643" s="18" customFormat="true" ht="13.8" hidden="false" customHeight="false" outlineLevel="0" collapsed="false">
      <c r="A643" s="1" t="s">
        <v>91</v>
      </c>
      <c r="B643" s="12" t="n">
        <v>43460</v>
      </c>
      <c r="C643" s="1" t="s">
        <v>19</v>
      </c>
      <c r="D643" s="1" t="s">
        <v>19</v>
      </c>
      <c r="E643" s="1" t="s">
        <v>19</v>
      </c>
      <c r="F643" s="1" t="s">
        <v>203</v>
      </c>
      <c r="G643" s="1" t="s">
        <v>221</v>
      </c>
      <c r="H643" s="1" t="n">
        <v>5</v>
      </c>
      <c r="I643" s="1" t="s">
        <v>830</v>
      </c>
      <c r="J643" s="1" t="n">
        <v>0</v>
      </c>
      <c r="K643" s="1" t="n">
        <v>0</v>
      </c>
      <c r="L643" s="1" t="n">
        <v>0</v>
      </c>
      <c r="M643" s="1" t="n">
        <v>3</v>
      </c>
      <c r="N643" s="1" t="n">
        <v>2</v>
      </c>
      <c r="O643" s="1"/>
    </row>
    <row r="644" s="18" customFormat="true" ht="13.8" hidden="false" customHeight="false" outlineLevel="0" collapsed="false">
      <c r="A644" s="1" t="s">
        <v>91</v>
      </c>
      <c r="B644" s="12" t="n">
        <v>43461</v>
      </c>
      <c r="C644" s="1" t="s">
        <v>19</v>
      </c>
      <c r="D644" s="1" t="s">
        <v>19</v>
      </c>
      <c r="E644" s="1" t="s">
        <v>19</v>
      </c>
      <c r="F644" s="1" t="s">
        <v>203</v>
      </c>
      <c r="G644" s="1" t="s">
        <v>226</v>
      </c>
      <c r="H644" s="1" t="n">
        <v>1</v>
      </c>
      <c r="I644" s="1" t="s">
        <v>827</v>
      </c>
      <c r="J644" s="1" t="n">
        <v>0</v>
      </c>
      <c r="K644" s="1" t="n">
        <v>0</v>
      </c>
      <c r="L644" s="1" t="n">
        <v>0</v>
      </c>
      <c r="M644" s="1" t="n">
        <v>6</v>
      </c>
      <c r="N644" s="1" t="n">
        <v>22</v>
      </c>
      <c r="O644" s="1"/>
    </row>
    <row r="645" s="18" customFormat="true" ht="13.8" hidden="false" customHeight="false" outlineLevel="0" collapsed="false">
      <c r="A645" s="1" t="s">
        <v>91</v>
      </c>
      <c r="B645" s="12" t="n">
        <v>43461</v>
      </c>
      <c r="C645" s="1" t="s">
        <v>19</v>
      </c>
      <c r="D645" s="1" t="s">
        <v>19</v>
      </c>
      <c r="E645" s="1" t="s">
        <v>19</v>
      </c>
      <c r="F645" s="1" t="s">
        <v>203</v>
      </c>
      <c r="G645" s="1" t="s">
        <v>226</v>
      </c>
      <c r="H645" s="1" t="n">
        <v>1</v>
      </c>
      <c r="I645" s="1" t="s">
        <v>828</v>
      </c>
      <c r="J645" s="1" t="n">
        <v>0</v>
      </c>
      <c r="K645" s="1" t="n">
        <v>0</v>
      </c>
      <c r="L645" s="1" t="n">
        <v>0</v>
      </c>
      <c r="M645" s="1" t="n">
        <v>9</v>
      </c>
      <c r="N645" s="1" t="n">
        <v>6</v>
      </c>
      <c r="O645" s="1"/>
    </row>
    <row r="646" s="18" customFormat="true" ht="13.8" hidden="false" customHeight="false" outlineLevel="0" collapsed="false">
      <c r="A646" s="1" t="s">
        <v>91</v>
      </c>
      <c r="B646" s="12" t="n">
        <v>43461</v>
      </c>
      <c r="C646" s="1" t="s">
        <v>19</v>
      </c>
      <c r="D646" s="1" t="s">
        <v>19</v>
      </c>
      <c r="E646" s="1" t="s">
        <v>19</v>
      </c>
      <c r="F646" s="1" t="s">
        <v>203</v>
      </c>
      <c r="G646" s="1" t="s">
        <v>226</v>
      </c>
      <c r="H646" s="1" t="n">
        <v>1</v>
      </c>
      <c r="I646" s="1" t="s">
        <v>829</v>
      </c>
      <c r="J646" s="1" t="n">
        <v>0</v>
      </c>
      <c r="K646" s="1" t="n">
        <v>0</v>
      </c>
      <c r="L646" s="1" t="n">
        <v>0</v>
      </c>
      <c r="M646" s="1" t="n">
        <v>0</v>
      </c>
      <c r="N646" s="1" t="n">
        <v>3</v>
      </c>
      <c r="O646" s="1"/>
    </row>
    <row r="647" s="18" customFormat="true" ht="13.8" hidden="false" customHeight="false" outlineLevel="0" collapsed="false">
      <c r="A647" s="1" t="s">
        <v>91</v>
      </c>
      <c r="B647" s="12" t="n">
        <v>43461</v>
      </c>
      <c r="C647" s="1" t="s">
        <v>19</v>
      </c>
      <c r="D647" s="1" t="s">
        <v>19</v>
      </c>
      <c r="E647" s="1" t="s">
        <v>19</v>
      </c>
      <c r="F647" s="1" t="s">
        <v>203</v>
      </c>
      <c r="G647" s="1" t="s">
        <v>226</v>
      </c>
      <c r="H647" s="1" t="n">
        <v>1</v>
      </c>
      <c r="I647" s="1" t="s">
        <v>830</v>
      </c>
      <c r="J647" s="1" t="n">
        <v>0</v>
      </c>
      <c r="K647" s="1" t="n">
        <v>0</v>
      </c>
      <c r="L647" s="1" t="n">
        <v>0</v>
      </c>
      <c r="M647" s="1" t="n">
        <v>3</v>
      </c>
      <c r="N647" s="1" t="n">
        <v>12</v>
      </c>
      <c r="O647" s="1"/>
    </row>
    <row r="648" s="18" customFormat="true" ht="13.8" hidden="false" customHeight="false" outlineLevel="0" collapsed="false">
      <c r="A648" s="1" t="s">
        <v>91</v>
      </c>
      <c r="B648" s="12" t="n">
        <v>43461</v>
      </c>
      <c r="C648" s="1" t="s">
        <v>19</v>
      </c>
      <c r="D648" s="1" t="s">
        <v>19</v>
      </c>
      <c r="E648" s="1" t="s">
        <v>19</v>
      </c>
      <c r="F648" s="1" t="s">
        <v>203</v>
      </c>
      <c r="G648" s="1" t="s">
        <v>226</v>
      </c>
      <c r="H648" s="1" t="n">
        <v>2</v>
      </c>
      <c r="I648" s="1" t="s">
        <v>827</v>
      </c>
      <c r="J648" s="1" t="n">
        <v>0</v>
      </c>
      <c r="K648" s="1" t="n">
        <v>0</v>
      </c>
      <c r="L648" s="1" t="n">
        <v>1</v>
      </c>
      <c r="M648" s="1" t="n">
        <v>1</v>
      </c>
      <c r="N648" s="1" t="n">
        <v>16</v>
      </c>
      <c r="O648" s="1"/>
    </row>
    <row r="649" s="18" customFormat="true" ht="13.8" hidden="false" customHeight="false" outlineLevel="0" collapsed="false">
      <c r="A649" s="1" t="s">
        <v>91</v>
      </c>
      <c r="B649" s="12" t="n">
        <v>43461</v>
      </c>
      <c r="C649" s="1" t="s">
        <v>19</v>
      </c>
      <c r="D649" s="1" t="s">
        <v>19</v>
      </c>
      <c r="E649" s="1" t="s">
        <v>19</v>
      </c>
      <c r="F649" s="1" t="s">
        <v>203</v>
      </c>
      <c r="G649" s="1" t="s">
        <v>226</v>
      </c>
      <c r="H649" s="1" t="n">
        <v>2</v>
      </c>
      <c r="I649" s="1" t="s">
        <v>828</v>
      </c>
      <c r="J649" s="1" t="n">
        <v>0</v>
      </c>
      <c r="K649" s="1" t="n">
        <v>0</v>
      </c>
      <c r="L649" s="1" t="n">
        <v>0</v>
      </c>
      <c r="M649" s="1" t="n">
        <v>1</v>
      </c>
      <c r="N649" s="1" t="n">
        <v>10</v>
      </c>
      <c r="O649" s="1"/>
    </row>
    <row r="650" s="18" customFormat="true" ht="13.8" hidden="false" customHeight="false" outlineLevel="0" collapsed="false">
      <c r="A650" s="1" t="s">
        <v>91</v>
      </c>
      <c r="B650" s="12" t="n">
        <v>43461</v>
      </c>
      <c r="C650" s="1" t="s">
        <v>19</v>
      </c>
      <c r="D650" s="1" t="s">
        <v>19</v>
      </c>
      <c r="E650" s="1" t="s">
        <v>19</v>
      </c>
      <c r="F650" s="1" t="s">
        <v>203</v>
      </c>
      <c r="G650" s="1" t="s">
        <v>226</v>
      </c>
      <c r="H650" s="1" t="n">
        <v>2</v>
      </c>
      <c r="I650" s="1" t="s">
        <v>829</v>
      </c>
      <c r="J650" s="1" t="n">
        <v>0</v>
      </c>
      <c r="K650" s="1" t="n">
        <v>0</v>
      </c>
      <c r="L650" s="1" t="n">
        <v>0</v>
      </c>
      <c r="M650" s="1" t="n">
        <v>3</v>
      </c>
      <c r="N650" s="1" t="n">
        <v>44</v>
      </c>
      <c r="O650" s="1"/>
    </row>
    <row r="651" s="18" customFormat="true" ht="13.8" hidden="false" customHeight="false" outlineLevel="0" collapsed="false">
      <c r="A651" s="1" t="s">
        <v>91</v>
      </c>
      <c r="B651" s="12" t="n">
        <v>43461</v>
      </c>
      <c r="C651" s="1" t="s">
        <v>19</v>
      </c>
      <c r="D651" s="1" t="s">
        <v>19</v>
      </c>
      <c r="E651" s="1" t="s">
        <v>19</v>
      </c>
      <c r="F651" s="1" t="s">
        <v>203</v>
      </c>
      <c r="G651" s="1" t="s">
        <v>226</v>
      </c>
      <c r="H651" s="1" t="n">
        <v>2</v>
      </c>
      <c r="I651" s="1" t="s">
        <v>830</v>
      </c>
      <c r="J651" s="1" t="n">
        <v>0</v>
      </c>
      <c r="K651" s="1" t="n">
        <v>0</v>
      </c>
      <c r="L651" s="1" t="n">
        <v>1</v>
      </c>
      <c r="M651" s="1" t="n">
        <v>0</v>
      </c>
      <c r="N651" s="1" t="n">
        <v>7</v>
      </c>
      <c r="O651" s="1"/>
    </row>
    <row r="652" s="18" customFormat="true" ht="13.8" hidden="false" customHeight="false" outlineLevel="0" collapsed="false">
      <c r="A652" s="1" t="s">
        <v>91</v>
      </c>
      <c r="B652" s="12" t="n">
        <v>43461</v>
      </c>
      <c r="C652" s="1" t="s">
        <v>19</v>
      </c>
      <c r="D652" s="1" t="s">
        <v>19</v>
      </c>
      <c r="E652" s="1" t="s">
        <v>19</v>
      </c>
      <c r="F652" s="1" t="s">
        <v>203</v>
      </c>
      <c r="G652" s="1" t="s">
        <v>226</v>
      </c>
      <c r="H652" s="1" t="n">
        <v>3</v>
      </c>
      <c r="I652" s="1" t="s">
        <v>827</v>
      </c>
      <c r="J652" s="1" t="n">
        <v>0</v>
      </c>
      <c r="K652" s="1" t="n">
        <v>0</v>
      </c>
      <c r="L652" s="1" t="n">
        <v>0</v>
      </c>
      <c r="M652" s="1" t="n">
        <v>0</v>
      </c>
      <c r="N652" s="1" t="n">
        <v>3</v>
      </c>
      <c r="O652" s="1"/>
    </row>
    <row r="653" s="18" customFormat="true" ht="13.8" hidden="false" customHeight="false" outlineLevel="0" collapsed="false">
      <c r="A653" s="1" t="s">
        <v>91</v>
      </c>
      <c r="B653" s="12" t="n">
        <v>43461</v>
      </c>
      <c r="C653" s="1" t="s">
        <v>19</v>
      </c>
      <c r="D653" s="1" t="s">
        <v>19</v>
      </c>
      <c r="E653" s="1" t="s">
        <v>19</v>
      </c>
      <c r="F653" s="1" t="s">
        <v>203</v>
      </c>
      <c r="G653" s="1" t="s">
        <v>226</v>
      </c>
      <c r="H653" s="1" t="n">
        <v>3</v>
      </c>
      <c r="I653" s="1" t="s">
        <v>828</v>
      </c>
      <c r="J653" s="1" t="n">
        <v>0</v>
      </c>
      <c r="K653" s="1" t="n">
        <v>0</v>
      </c>
      <c r="L653" s="1" t="n">
        <v>0</v>
      </c>
      <c r="M653" s="1" t="n">
        <v>3</v>
      </c>
      <c r="N653" s="1" t="n">
        <v>9</v>
      </c>
      <c r="O653" s="1"/>
    </row>
    <row r="654" s="18" customFormat="true" ht="13.8" hidden="false" customHeight="false" outlineLevel="0" collapsed="false">
      <c r="A654" s="1" t="s">
        <v>91</v>
      </c>
      <c r="B654" s="12" t="n">
        <v>43461</v>
      </c>
      <c r="C654" s="1" t="s">
        <v>19</v>
      </c>
      <c r="D654" s="1" t="s">
        <v>19</v>
      </c>
      <c r="E654" s="1" t="s">
        <v>19</v>
      </c>
      <c r="F654" s="1" t="s">
        <v>203</v>
      </c>
      <c r="G654" s="1" t="s">
        <v>226</v>
      </c>
      <c r="H654" s="1" t="n">
        <v>3</v>
      </c>
      <c r="I654" s="1" t="s">
        <v>829</v>
      </c>
      <c r="J654" s="1" t="n">
        <v>0</v>
      </c>
      <c r="K654" s="1" t="n">
        <v>0</v>
      </c>
      <c r="L654" s="1" t="n">
        <v>1</v>
      </c>
      <c r="M654" s="1" t="n">
        <v>3</v>
      </c>
      <c r="N654" s="1" t="n">
        <v>11</v>
      </c>
      <c r="O654" s="1"/>
    </row>
    <row r="655" s="18" customFormat="true" ht="13.8" hidden="false" customHeight="false" outlineLevel="0" collapsed="false">
      <c r="A655" s="1" t="s">
        <v>91</v>
      </c>
      <c r="B655" s="12" t="n">
        <v>43461</v>
      </c>
      <c r="C655" s="1" t="s">
        <v>19</v>
      </c>
      <c r="D655" s="1" t="s">
        <v>19</v>
      </c>
      <c r="E655" s="1" t="s">
        <v>19</v>
      </c>
      <c r="F655" s="1" t="s">
        <v>203</v>
      </c>
      <c r="G655" s="1" t="s">
        <v>226</v>
      </c>
      <c r="H655" s="1" t="n">
        <v>3</v>
      </c>
      <c r="I655" s="1" t="s">
        <v>830</v>
      </c>
      <c r="J655" s="1" t="n">
        <v>0</v>
      </c>
      <c r="K655" s="1" t="n">
        <v>0</v>
      </c>
      <c r="L655" s="1" t="n">
        <v>0</v>
      </c>
      <c r="M655" s="1" t="n">
        <v>1</v>
      </c>
      <c r="N655" s="1" t="n">
        <v>4</v>
      </c>
      <c r="O655" s="1"/>
    </row>
    <row r="656" s="18" customFormat="true" ht="13.8" hidden="false" customHeight="false" outlineLevel="0" collapsed="false">
      <c r="A656" s="1" t="s">
        <v>91</v>
      </c>
      <c r="B656" s="12" t="n">
        <v>43461</v>
      </c>
      <c r="C656" s="1" t="s">
        <v>19</v>
      </c>
      <c r="D656" s="1" t="s">
        <v>19</v>
      </c>
      <c r="E656" s="1" t="s">
        <v>19</v>
      </c>
      <c r="F656" s="1" t="s">
        <v>203</v>
      </c>
      <c r="G656" s="1" t="s">
        <v>226</v>
      </c>
      <c r="H656" s="1" t="n">
        <v>4</v>
      </c>
      <c r="I656" s="1" t="s">
        <v>827</v>
      </c>
      <c r="J656" s="1" t="n">
        <v>0</v>
      </c>
      <c r="K656" s="1" t="n">
        <v>0</v>
      </c>
      <c r="L656" s="1" t="n">
        <v>0</v>
      </c>
      <c r="M656" s="1" t="n">
        <v>0</v>
      </c>
      <c r="N656" s="1" t="n">
        <v>8</v>
      </c>
      <c r="O656" s="1"/>
    </row>
    <row r="657" s="18" customFormat="true" ht="13.8" hidden="false" customHeight="false" outlineLevel="0" collapsed="false">
      <c r="A657" s="1" t="s">
        <v>91</v>
      </c>
      <c r="B657" s="12" t="n">
        <v>43461</v>
      </c>
      <c r="C657" s="1" t="s">
        <v>19</v>
      </c>
      <c r="D657" s="1" t="s">
        <v>19</v>
      </c>
      <c r="E657" s="1" t="s">
        <v>19</v>
      </c>
      <c r="F657" s="1" t="s">
        <v>203</v>
      </c>
      <c r="G657" s="1" t="s">
        <v>226</v>
      </c>
      <c r="H657" s="1" t="n">
        <v>4</v>
      </c>
      <c r="I657" s="1" t="s">
        <v>828</v>
      </c>
      <c r="J657" s="1" t="n">
        <v>0</v>
      </c>
      <c r="K657" s="1" t="n">
        <v>0</v>
      </c>
      <c r="L657" s="1" t="n">
        <v>0</v>
      </c>
      <c r="M657" s="1" t="n">
        <v>2</v>
      </c>
      <c r="N657" s="1" t="n">
        <v>2</v>
      </c>
      <c r="O657" s="1"/>
    </row>
    <row r="658" s="18" customFormat="true" ht="13.8" hidden="false" customHeight="false" outlineLevel="0" collapsed="false">
      <c r="A658" s="1" t="s">
        <v>91</v>
      </c>
      <c r="B658" s="12" t="n">
        <v>43461</v>
      </c>
      <c r="C658" s="1" t="s">
        <v>19</v>
      </c>
      <c r="D658" s="1" t="s">
        <v>19</v>
      </c>
      <c r="E658" s="1" t="s">
        <v>19</v>
      </c>
      <c r="F658" s="1" t="s">
        <v>203</v>
      </c>
      <c r="G658" s="1" t="s">
        <v>226</v>
      </c>
      <c r="H658" s="1" t="n">
        <v>4</v>
      </c>
      <c r="I658" s="1" t="s">
        <v>829</v>
      </c>
      <c r="J658" s="1" t="n">
        <v>0</v>
      </c>
      <c r="K658" s="1" t="n">
        <v>0</v>
      </c>
      <c r="L658" s="1" t="n">
        <v>0</v>
      </c>
      <c r="M658" s="1" t="n">
        <v>2</v>
      </c>
      <c r="N658" s="1" t="n">
        <v>7</v>
      </c>
      <c r="O658" s="1"/>
    </row>
    <row r="659" s="18" customFormat="true" ht="13.8" hidden="false" customHeight="false" outlineLevel="0" collapsed="false">
      <c r="A659" s="1" t="s">
        <v>91</v>
      </c>
      <c r="B659" s="12" t="n">
        <v>43461</v>
      </c>
      <c r="C659" s="1" t="s">
        <v>19</v>
      </c>
      <c r="D659" s="1" t="s">
        <v>19</v>
      </c>
      <c r="E659" s="1" t="s">
        <v>19</v>
      </c>
      <c r="F659" s="1" t="s">
        <v>203</v>
      </c>
      <c r="G659" s="1" t="s">
        <v>226</v>
      </c>
      <c r="H659" s="1" t="n">
        <v>4</v>
      </c>
      <c r="I659" s="1" t="s">
        <v>830</v>
      </c>
      <c r="J659" s="1" t="n">
        <v>0</v>
      </c>
      <c r="K659" s="1" t="n">
        <v>0</v>
      </c>
      <c r="L659" s="1" t="n">
        <v>7</v>
      </c>
      <c r="M659" s="1" t="n">
        <v>1</v>
      </c>
      <c r="N659" s="1" t="n">
        <v>0</v>
      </c>
      <c r="O659" s="1"/>
    </row>
    <row r="660" s="18" customFormat="true" ht="13.8" hidden="false" customHeight="false" outlineLevel="0" collapsed="false">
      <c r="A660" s="1" t="s">
        <v>91</v>
      </c>
      <c r="B660" s="12" t="n">
        <v>43461</v>
      </c>
      <c r="C660" s="1" t="s">
        <v>19</v>
      </c>
      <c r="D660" s="1" t="s">
        <v>19</v>
      </c>
      <c r="E660" s="1" t="s">
        <v>19</v>
      </c>
      <c r="F660" s="1" t="s">
        <v>203</v>
      </c>
      <c r="G660" s="1" t="s">
        <v>226</v>
      </c>
      <c r="H660" s="1" t="n">
        <v>5</v>
      </c>
      <c r="I660" s="1" t="s">
        <v>827</v>
      </c>
      <c r="J660" s="1" t="n">
        <v>0</v>
      </c>
      <c r="K660" s="1" t="n">
        <v>0</v>
      </c>
      <c r="L660" s="1" t="n">
        <v>0</v>
      </c>
      <c r="M660" s="1" t="n">
        <v>2</v>
      </c>
      <c r="N660" s="1" t="n">
        <v>12</v>
      </c>
      <c r="O660" s="1"/>
    </row>
    <row r="661" s="18" customFormat="true" ht="13.8" hidden="false" customHeight="false" outlineLevel="0" collapsed="false">
      <c r="A661" s="1" t="s">
        <v>91</v>
      </c>
      <c r="B661" s="12" t="n">
        <v>43461</v>
      </c>
      <c r="C661" s="1" t="s">
        <v>19</v>
      </c>
      <c r="D661" s="1" t="s">
        <v>19</v>
      </c>
      <c r="E661" s="1" t="s">
        <v>19</v>
      </c>
      <c r="F661" s="1" t="s">
        <v>203</v>
      </c>
      <c r="G661" s="1" t="s">
        <v>226</v>
      </c>
      <c r="H661" s="1" t="n">
        <v>5</v>
      </c>
      <c r="I661" s="1" t="s">
        <v>828</v>
      </c>
      <c r="J661" s="1" t="n">
        <v>0</v>
      </c>
      <c r="K661" s="1" t="n">
        <v>0</v>
      </c>
      <c r="L661" s="1" t="n">
        <v>0</v>
      </c>
      <c r="M661" s="1" t="n">
        <v>1</v>
      </c>
      <c r="N661" s="1" t="n">
        <v>42</v>
      </c>
      <c r="O661" s="1"/>
    </row>
    <row r="662" s="18" customFormat="true" ht="13.8" hidden="false" customHeight="false" outlineLevel="0" collapsed="false">
      <c r="A662" s="1" t="s">
        <v>91</v>
      </c>
      <c r="B662" s="12" t="n">
        <v>43461</v>
      </c>
      <c r="C662" s="1" t="s">
        <v>19</v>
      </c>
      <c r="D662" s="1" t="s">
        <v>19</v>
      </c>
      <c r="E662" s="1" t="s">
        <v>19</v>
      </c>
      <c r="F662" s="1" t="s">
        <v>203</v>
      </c>
      <c r="G662" s="1" t="s">
        <v>226</v>
      </c>
      <c r="H662" s="1" t="n">
        <v>5</v>
      </c>
      <c r="I662" s="1" t="s">
        <v>829</v>
      </c>
      <c r="J662" s="1" t="n">
        <v>0</v>
      </c>
      <c r="K662" s="1" t="n">
        <v>0</v>
      </c>
      <c r="L662" s="1" t="n">
        <v>0</v>
      </c>
      <c r="M662" s="1" t="n">
        <v>0</v>
      </c>
      <c r="N662" s="1" t="n">
        <v>0</v>
      </c>
      <c r="O662" s="1"/>
    </row>
    <row r="663" s="18" customFormat="true" ht="13.8" hidden="false" customHeight="false" outlineLevel="0" collapsed="false">
      <c r="A663" s="1" t="s">
        <v>91</v>
      </c>
      <c r="B663" s="12" t="n">
        <v>43461</v>
      </c>
      <c r="C663" s="1" t="s">
        <v>19</v>
      </c>
      <c r="D663" s="1" t="s">
        <v>19</v>
      </c>
      <c r="E663" s="1" t="s">
        <v>19</v>
      </c>
      <c r="F663" s="1" t="s">
        <v>203</v>
      </c>
      <c r="G663" s="1" t="s">
        <v>226</v>
      </c>
      <c r="H663" s="1" t="n">
        <v>5</v>
      </c>
      <c r="I663" s="1" t="s">
        <v>830</v>
      </c>
      <c r="J663" s="1" t="n">
        <v>0</v>
      </c>
      <c r="K663" s="1" t="n">
        <v>0</v>
      </c>
      <c r="L663" s="1" t="n">
        <v>3</v>
      </c>
      <c r="M663" s="1" t="n">
        <v>1</v>
      </c>
      <c r="N663" s="1" t="n">
        <v>0</v>
      </c>
      <c r="O663" s="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01"/>
  <sheetViews>
    <sheetView showFormulas="false" showGridLines="true" showRowColHeaders="true" showZeros="true" rightToLeft="false" tabSelected="false" showOutlineSymbols="true" defaultGridColor="true" view="normal" topLeftCell="A160" colorId="64" zoomScale="75" zoomScaleNormal="75" zoomScalePageLayoutView="100" workbookViewId="0">
      <selection pane="topLeft" activeCell="H178" activeCellId="0" sqref="H178"/>
    </sheetView>
  </sheetViews>
  <sheetFormatPr defaultRowHeight="13.8" zeroHeight="false" outlineLevelRow="0" outlineLevelCol="0"/>
  <cols>
    <col collapsed="false" customWidth="true" hidden="false" outlineLevel="0" max="2" min="1" style="1" width="9"/>
    <col collapsed="false" customWidth="true" hidden="false" outlineLevel="0" max="3" min="3" style="1" width="10.63"/>
    <col collapsed="false" customWidth="true" hidden="false" outlineLevel="0" max="5" min="4" style="1" width="12.13"/>
    <col collapsed="false" customWidth="true" hidden="false" outlineLevel="0" max="9" min="6" style="1" width="9"/>
    <col collapsed="false" customWidth="true" hidden="false" outlineLevel="0" max="10" min="10" style="1" width="27.36"/>
    <col collapsed="false" customWidth="true" hidden="false" outlineLevel="0" max="11" min="11" style="1" width="18.5"/>
    <col collapsed="false" customWidth="true" hidden="false" outlineLevel="0" max="12" min="12" style="1" width="18.68"/>
    <col collapsed="false" customWidth="true" hidden="false" outlineLevel="0" max="1025" min="13" style="1" width="9"/>
  </cols>
  <sheetData>
    <row r="1" s="2" customFormat="true" ht="13.8" hidden="false" customHeight="false" outlineLevel="0" collapsed="false">
      <c r="A1" s="4" t="s">
        <v>0</v>
      </c>
      <c r="B1" s="4" t="s">
        <v>1</v>
      </c>
      <c r="C1" s="4" t="s">
        <v>329</v>
      </c>
      <c r="D1" s="4" t="s">
        <v>330</v>
      </c>
      <c r="E1" s="4" t="s">
        <v>331</v>
      </c>
      <c r="F1" s="4" t="s">
        <v>5</v>
      </c>
      <c r="G1" s="4" t="s">
        <v>6</v>
      </c>
      <c r="H1" s="4" t="s">
        <v>7</v>
      </c>
      <c r="I1" s="4" t="s">
        <v>819</v>
      </c>
      <c r="J1" s="4" t="s">
        <v>846</v>
      </c>
      <c r="K1" s="63" t="s">
        <v>847</v>
      </c>
      <c r="L1" s="4" t="s">
        <v>825</v>
      </c>
    </row>
    <row r="2" customFormat="false" ht="13.8" hidden="false" customHeight="false" outlineLevel="0" collapsed="false">
      <c r="A2" s="1" t="s">
        <v>17</v>
      </c>
      <c r="B2" s="12" t="n">
        <v>42150</v>
      </c>
      <c r="C2" s="1" t="s">
        <v>826</v>
      </c>
      <c r="D2" s="1" t="s">
        <v>19</v>
      </c>
      <c r="E2" s="1" t="s">
        <v>19</v>
      </c>
      <c r="F2" s="1" t="s">
        <v>20</v>
      </c>
      <c r="G2" s="1" t="n">
        <v>1</v>
      </c>
      <c r="H2" s="1" t="n">
        <v>1</v>
      </c>
      <c r="I2" s="1" t="s">
        <v>827</v>
      </c>
      <c r="J2" s="1" t="s">
        <v>848</v>
      </c>
      <c r="K2" s="47" t="n">
        <f aca="false">100*(3.8-2+12-5)/12</f>
        <v>73.3333333333333</v>
      </c>
      <c r="L2" s="18"/>
    </row>
    <row r="3" customFormat="false" ht="13.8" hidden="false" customHeight="false" outlineLevel="0" collapsed="false">
      <c r="A3" s="1" t="s">
        <v>17</v>
      </c>
      <c r="B3" s="12" t="n">
        <v>42150</v>
      </c>
      <c r="C3" s="1" t="s">
        <v>826</v>
      </c>
      <c r="D3" s="1" t="s">
        <v>19</v>
      </c>
      <c r="E3" s="1" t="s">
        <v>19</v>
      </c>
      <c r="F3" s="1" t="s">
        <v>20</v>
      </c>
      <c r="G3" s="1" t="n">
        <v>1</v>
      </c>
      <c r="H3" s="1" t="n">
        <v>1</v>
      </c>
      <c r="I3" s="1" t="s">
        <v>829</v>
      </c>
      <c r="J3" s="1" t="s">
        <v>849</v>
      </c>
      <c r="K3" s="47" t="n">
        <f aca="false">100*(12-10+9.5-6.5+5-0)/12</f>
        <v>83.3333333333333</v>
      </c>
      <c r="L3" s="18"/>
    </row>
    <row r="4" customFormat="false" ht="13.8" hidden="false" customHeight="false" outlineLevel="0" collapsed="false">
      <c r="A4" s="1" t="s">
        <v>17</v>
      </c>
      <c r="B4" s="12" t="n">
        <v>42150</v>
      </c>
      <c r="C4" s="1" t="s">
        <v>826</v>
      </c>
      <c r="D4" s="1" t="s">
        <v>19</v>
      </c>
      <c r="E4" s="1" t="s">
        <v>19</v>
      </c>
      <c r="F4" s="1" t="s">
        <v>20</v>
      </c>
      <c r="G4" s="1" t="n">
        <v>1</v>
      </c>
      <c r="H4" s="1" t="n">
        <v>2</v>
      </c>
      <c r="I4" s="1" t="s">
        <v>827</v>
      </c>
      <c r="J4" s="1" t="s">
        <v>850</v>
      </c>
      <c r="K4" s="47" t="n">
        <f aca="false">100*(12-4.8+3.6)/12</f>
        <v>90</v>
      </c>
      <c r="L4" s="18"/>
    </row>
    <row r="5" customFormat="false" ht="13.8" hidden="false" customHeight="false" outlineLevel="0" collapsed="false">
      <c r="A5" s="1" t="s">
        <v>17</v>
      </c>
      <c r="B5" s="12" t="n">
        <v>42150</v>
      </c>
      <c r="C5" s="1" t="s">
        <v>826</v>
      </c>
      <c r="D5" s="1" t="s">
        <v>19</v>
      </c>
      <c r="E5" s="1" t="s">
        <v>19</v>
      </c>
      <c r="F5" s="1" t="s">
        <v>20</v>
      </c>
      <c r="G5" s="1" t="n">
        <v>1</v>
      </c>
      <c r="H5" s="1" t="n">
        <v>2</v>
      </c>
      <c r="I5" s="1" t="s">
        <v>829</v>
      </c>
      <c r="J5" s="1" t="s">
        <v>851</v>
      </c>
      <c r="K5" s="47" t="n">
        <f aca="false">100*(12-9.8+8.8)/12</f>
        <v>91.6666666666667</v>
      </c>
      <c r="L5" s="18"/>
    </row>
    <row r="6" customFormat="false" ht="13.8" hidden="false" customHeight="false" outlineLevel="0" collapsed="false">
      <c r="A6" s="1" t="s">
        <v>17</v>
      </c>
      <c r="B6" s="12" t="n">
        <v>42150</v>
      </c>
      <c r="C6" s="1" t="s">
        <v>826</v>
      </c>
      <c r="D6" s="1" t="s">
        <v>19</v>
      </c>
      <c r="E6" s="1" t="s">
        <v>19</v>
      </c>
      <c r="F6" s="1" t="s">
        <v>20</v>
      </c>
      <c r="G6" s="1" t="n">
        <v>1</v>
      </c>
      <c r="H6" s="1" t="n">
        <v>3</v>
      </c>
      <c r="I6" s="1" t="s">
        <v>827</v>
      </c>
      <c r="J6" s="1" t="s">
        <v>852</v>
      </c>
      <c r="K6" s="47" t="n">
        <f aca="false">100*(12-8.8+6.7-4.2+3.3)/12</f>
        <v>75</v>
      </c>
      <c r="L6" s="18"/>
    </row>
    <row r="7" customFormat="false" ht="13.8" hidden="false" customHeight="false" outlineLevel="0" collapsed="false">
      <c r="A7" s="1" t="s">
        <v>17</v>
      </c>
      <c r="B7" s="12" t="n">
        <v>42150</v>
      </c>
      <c r="C7" s="1" t="s">
        <v>826</v>
      </c>
      <c r="D7" s="1" t="s">
        <v>19</v>
      </c>
      <c r="E7" s="1" t="s">
        <v>19</v>
      </c>
      <c r="F7" s="1" t="s">
        <v>20</v>
      </c>
      <c r="G7" s="1" t="n">
        <v>1</v>
      </c>
      <c r="H7" s="1" t="n">
        <v>3</v>
      </c>
      <c r="I7" s="1" t="s">
        <v>829</v>
      </c>
      <c r="J7" s="1" t="s">
        <v>853</v>
      </c>
      <c r="K7" s="47" t="n">
        <f aca="false">100*(12-11.5+8.5-2.5+2.1)/12</f>
        <v>71.6666666666667</v>
      </c>
      <c r="L7" s="18"/>
    </row>
    <row r="8" customFormat="false" ht="13.8" hidden="false" customHeight="false" outlineLevel="0" collapsed="false">
      <c r="A8" s="1" t="s">
        <v>17</v>
      </c>
      <c r="B8" s="12" t="n">
        <v>42150</v>
      </c>
      <c r="C8" s="1" t="s">
        <v>826</v>
      </c>
      <c r="D8" s="1" t="s">
        <v>19</v>
      </c>
      <c r="E8" s="1" t="s">
        <v>19</v>
      </c>
      <c r="F8" s="1" t="s">
        <v>20</v>
      </c>
      <c r="G8" s="1" t="n">
        <v>1</v>
      </c>
      <c r="H8" s="1" t="n">
        <v>4</v>
      </c>
      <c r="I8" s="1" t="s">
        <v>827</v>
      </c>
      <c r="J8" s="1" t="s">
        <v>854</v>
      </c>
      <c r="K8" s="47" t="n">
        <f aca="false">100*(12-0)/12</f>
        <v>100</v>
      </c>
      <c r="L8" s="18"/>
    </row>
    <row r="9" customFormat="false" ht="13.8" hidden="false" customHeight="false" outlineLevel="0" collapsed="false">
      <c r="A9" s="1" t="s">
        <v>17</v>
      </c>
      <c r="B9" s="12" t="n">
        <v>42150</v>
      </c>
      <c r="C9" s="1" t="s">
        <v>826</v>
      </c>
      <c r="D9" s="1" t="s">
        <v>19</v>
      </c>
      <c r="E9" s="1" t="s">
        <v>19</v>
      </c>
      <c r="F9" s="1" t="s">
        <v>20</v>
      </c>
      <c r="G9" s="1" t="n">
        <v>1</v>
      </c>
      <c r="H9" s="1" t="n">
        <v>4</v>
      </c>
      <c r="I9" s="1" t="s">
        <v>829</v>
      </c>
      <c r="J9" s="1" t="s">
        <v>855</v>
      </c>
      <c r="K9" s="47" t="n">
        <f aca="false">100*(7.5-5+4.7-2)/12</f>
        <v>43.3333333333333</v>
      </c>
      <c r="L9" s="18"/>
    </row>
    <row r="10" customFormat="false" ht="13.8" hidden="false" customHeight="false" outlineLevel="0" collapsed="false">
      <c r="A10" s="1" t="s">
        <v>17</v>
      </c>
      <c r="B10" s="12" t="n">
        <v>42150</v>
      </c>
      <c r="C10" s="1" t="s">
        <v>826</v>
      </c>
      <c r="D10" s="1" t="s">
        <v>19</v>
      </c>
      <c r="E10" s="1" t="s">
        <v>19</v>
      </c>
      <c r="F10" s="1" t="s">
        <v>20</v>
      </c>
      <c r="G10" s="1" t="n">
        <v>1</v>
      </c>
      <c r="H10" s="1" t="n">
        <v>5</v>
      </c>
      <c r="I10" s="1" t="s">
        <v>827</v>
      </c>
      <c r="J10" s="1" t="s">
        <v>856</v>
      </c>
      <c r="K10" s="47" t="n">
        <f aca="false">100*(12-6.8+4.2-1.6)/12</f>
        <v>65</v>
      </c>
      <c r="L10" s="18"/>
    </row>
    <row r="11" customFormat="false" ht="13.8" hidden="false" customHeight="false" outlineLevel="0" collapsed="false">
      <c r="A11" s="1" t="s">
        <v>17</v>
      </c>
      <c r="B11" s="12" t="n">
        <v>42150</v>
      </c>
      <c r="C11" s="1" t="s">
        <v>826</v>
      </c>
      <c r="D11" s="1" t="s">
        <v>19</v>
      </c>
      <c r="E11" s="1" t="s">
        <v>19</v>
      </c>
      <c r="F11" s="1" t="s">
        <v>20</v>
      </c>
      <c r="G11" s="1" t="n">
        <v>1</v>
      </c>
      <c r="H11" s="1" t="n">
        <v>5</v>
      </c>
      <c r="I11" s="1" t="s">
        <v>829</v>
      </c>
      <c r="J11" s="1" t="s">
        <v>857</v>
      </c>
      <c r="K11" s="47" t="n">
        <f aca="false">100*(12-3.1+1.5-0)/12</f>
        <v>86.6666666666667</v>
      </c>
      <c r="L11" s="18"/>
    </row>
    <row r="12" customFormat="false" ht="13.8" hidden="false" customHeight="false" outlineLevel="0" collapsed="false">
      <c r="A12" s="1" t="s">
        <v>17</v>
      </c>
      <c r="B12" s="27" t="n">
        <v>42151</v>
      </c>
      <c r="C12" s="1" t="s">
        <v>826</v>
      </c>
      <c r="D12" s="1" t="s">
        <v>19</v>
      </c>
      <c r="E12" s="1" t="s">
        <v>19</v>
      </c>
      <c r="F12" s="1" t="s">
        <v>20</v>
      </c>
      <c r="G12" s="1" t="n">
        <v>2</v>
      </c>
      <c r="H12" s="1" t="n">
        <v>1</v>
      </c>
      <c r="I12" s="1" t="s">
        <v>827</v>
      </c>
      <c r="J12" s="1" t="s">
        <v>858</v>
      </c>
      <c r="K12" s="30" t="n">
        <f aca="false">100*(12-10.1+8.9-6+5.7)/12</f>
        <v>87.5</v>
      </c>
      <c r="L12" s="18"/>
    </row>
    <row r="13" customFormat="false" ht="13.8" hidden="false" customHeight="false" outlineLevel="0" collapsed="false">
      <c r="A13" s="1" t="s">
        <v>17</v>
      </c>
      <c r="B13" s="27" t="n">
        <v>42151</v>
      </c>
      <c r="C13" s="1" t="s">
        <v>826</v>
      </c>
      <c r="D13" s="1" t="s">
        <v>19</v>
      </c>
      <c r="E13" s="1" t="s">
        <v>19</v>
      </c>
      <c r="F13" s="1" t="s">
        <v>20</v>
      </c>
      <c r="G13" s="1" t="n">
        <v>2</v>
      </c>
      <c r="H13" s="1" t="n">
        <v>1</v>
      </c>
      <c r="I13" s="1" t="s">
        <v>829</v>
      </c>
      <c r="J13" s="1" t="s">
        <v>859</v>
      </c>
      <c r="K13" s="30" t="n">
        <f aca="false">100*(12-10.4+10-2.5+1.9-1.6+1.4)/12</f>
        <v>90</v>
      </c>
      <c r="L13" s="18"/>
    </row>
    <row r="14" customFormat="false" ht="13.8" hidden="false" customHeight="false" outlineLevel="0" collapsed="false">
      <c r="A14" s="1" t="s">
        <v>17</v>
      </c>
      <c r="B14" s="27" t="n">
        <v>42151</v>
      </c>
      <c r="C14" s="1" t="s">
        <v>826</v>
      </c>
      <c r="D14" s="1" t="s">
        <v>19</v>
      </c>
      <c r="E14" s="1" t="s">
        <v>19</v>
      </c>
      <c r="F14" s="1" t="s">
        <v>20</v>
      </c>
      <c r="G14" s="1" t="n">
        <v>2</v>
      </c>
      <c r="H14" s="1" t="n">
        <v>2</v>
      </c>
      <c r="I14" s="1" t="s">
        <v>827</v>
      </c>
      <c r="J14" s="1" t="s">
        <v>854</v>
      </c>
      <c r="K14" s="30" t="n">
        <f aca="false">100*(12)/12</f>
        <v>100</v>
      </c>
      <c r="L14" s="18"/>
    </row>
    <row r="15" customFormat="false" ht="13.8" hidden="false" customHeight="false" outlineLevel="0" collapsed="false">
      <c r="A15" s="1" t="s">
        <v>17</v>
      </c>
      <c r="B15" s="27" t="n">
        <v>42151</v>
      </c>
      <c r="C15" s="1" t="s">
        <v>826</v>
      </c>
      <c r="D15" s="1" t="s">
        <v>19</v>
      </c>
      <c r="E15" s="1" t="s">
        <v>19</v>
      </c>
      <c r="F15" s="1" t="s">
        <v>20</v>
      </c>
      <c r="G15" s="1" t="n">
        <v>2</v>
      </c>
      <c r="H15" s="1" t="n">
        <v>2</v>
      </c>
      <c r="I15" s="1" t="s">
        <v>829</v>
      </c>
      <c r="J15" s="1" t="s">
        <v>860</v>
      </c>
      <c r="K15" s="30" t="n">
        <f aca="false">100*(12-8.6+6.8)/12</f>
        <v>85</v>
      </c>
      <c r="L15" s="18"/>
    </row>
    <row r="16" customFormat="false" ht="13.8" hidden="false" customHeight="false" outlineLevel="0" collapsed="false">
      <c r="A16" s="1" t="s">
        <v>17</v>
      </c>
      <c r="B16" s="27" t="n">
        <v>42151</v>
      </c>
      <c r="C16" s="1" t="s">
        <v>826</v>
      </c>
      <c r="D16" s="1" t="s">
        <v>19</v>
      </c>
      <c r="E16" s="1" t="s">
        <v>19</v>
      </c>
      <c r="F16" s="1" t="s">
        <v>20</v>
      </c>
      <c r="G16" s="1" t="n">
        <v>2</v>
      </c>
      <c r="H16" s="1" t="n">
        <v>3</v>
      </c>
      <c r="I16" s="1" t="s">
        <v>827</v>
      </c>
      <c r="J16" s="1" t="s">
        <v>861</v>
      </c>
      <c r="K16" s="30" t="n">
        <f aca="false">100*(12-5+4.5-2.6+1.8)/12</f>
        <v>89.1666666666667</v>
      </c>
      <c r="L16" s="18"/>
    </row>
    <row r="17" customFormat="false" ht="13.8" hidden="false" customHeight="false" outlineLevel="0" collapsed="false">
      <c r="A17" s="1" t="s">
        <v>17</v>
      </c>
      <c r="B17" s="27" t="n">
        <v>42151</v>
      </c>
      <c r="C17" s="1" t="s">
        <v>826</v>
      </c>
      <c r="D17" s="1" t="s">
        <v>19</v>
      </c>
      <c r="E17" s="1" t="s">
        <v>19</v>
      </c>
      <c r="F17" s="1" t="s">
        <v>20</v>
      </c>
      <c r="G17" s="1" t="n">
        <v>2</v>
      </c>
      <c r="H17" s="1" t="n">
        <v>3</v>
      </c>
      <c r="I17" s="1" t="s">
        <v>829</v>
      </c>
      <c r="J17" s="1" t="s">
        <v>862</v>
      </c>
      <c r="K17" s="30" t="n">
        <f aca="false">100*(12-5.3+4-0.4)/12</f>
        <v>85.8333333333333</v>
      </c>
      <c r="L17" s="18"/>
    </row>
    <row r="18" customFormat="false" ht="13.8" hidden="false" customHeight="false" outlineLevel="0" collapsed="false">
      <c r="A18" s="1" t="s">
        <v>17</v>
      </c>
      <c r="B18" s="27" t="n">
        <v>42151</v>
      </c>
      <c r="C18" s="1" t="s">
        <v>826</v>
      </c>
      <c r="D18" s="1" t="s">
        <v>19</v>
      </c>
      <c r="E18" s="1" t="s">
        <v>19</v>
      </c>
      <c r="F18" s="1" t="s">
        <v>20</v>
      </c>
      <c r="G18" s="1" t="n">
        <v>2</v>
      </c>
      <c r="H18" s="1" t="n">
        <v>4</v>
      </c>
      <c r="I18" s="1" t="s">
        <v>827</v>
      </c>
      <c r="J18" s="1" t="s">
        <v>863</v>
      </c>
      <c r="K18" s="30" t="n">
        <f aca="false">100*(12-10.7+10.3-8.5+4.1)/12</f>
        <v>60</v>
      </c>
      <c r="L18" s="18"/>
    </row>
    <row r="19" customFormat="false" ht="13.8" hidden="false" customHeight="false" outlineLevel="0" collapsed="false">
      <c r="A19" s="1" t="s">
        <v>17</v>
      </c>
      <c r="B19" s="27" t="n">
        <v>42151</v>
      </c>
      <c r="C19" s="1" t="s">
        <v>826</v>
      </c>
      <c r="D19" s="1" t="s">
        <v>19</v>
      </c>
      <c r="E19" s="1" t="s">
        <v>19</v>
      </c>
      <c r="F19" s="1" t="s">
        <v>20</v>
      </c>
      <c r="G19" s="1" t="n">
        <v>2</v>
      </c>
      <c r="H19" s="1" t="n">
        <v>4</v>
      </c>
      <c r="I19" s="1" t="s">
        <v>829</v>
      </c>
      <c r="J19" s="1" t="s">
        <v>864</v>
      </c>
      <c r="K19" s="30" t="n">
        <f aca="false">100*(12-7.1+6.4)/12</f>
        <v>94.1666666666667</v>
      </c>
      <c r="L19" s="18"/>
    </row>
    <row r="20" customFormat="false" ht="13.8" hidden="false" customHeight="false" outlineLevel="0" collapsed="false">
      <c r="A20" s="1" t="s">
        <v>17</v>
      </c>
      <c r="B20" s="27" t="n">
        <v>42151</v>
      </c>
      <c r="C20" s="1" t="s">
        <v>826</v>
      </c>
      <c r="D20" s="1" t="s">
        <v>19</v>
      </c>
      <c r="E20" s="1" t="s">
        <v>19</v>
      </c>
      <c r="F20" s="1" t="s">
        <v>20</v>
      </c>
      <c r="G20" s="1" t="n">
        <v>2</v>
      </c>
      <c r="H20" s="1" t="n">
        <v>5</v>
      </c>
      <c r="I20" s="1" t="s">
        <v>827</v>
      </c>
      <c r="J20" s="1" t="s">
        <v>865</v>
      </c>
      <c r="K20" s="30" t="n">
        <f aca="false">100*(10.7-6.6+1.8)/12</f>
        <v>49.1666666666667</v>
      </c>
      <c r="L20" s="18"/>
    </row>
    <row r="21" customFormat="false" ht="13.8" hidden="false" customHeight="false" outlineLevel="0" collapsed="false">
      <c r="A21" s="1" t="s">
        <v>17</v>
      </c>
      <c r="B21" s="27" t="n">
        <v>42151</v>
      </c>
      <c r="C21" s="1" t="s">
        <v>826</v>
      </c>
      <c r="D21" s="1" t="s">
        <v>19</v>
      </c>
      <c r="E21" s="1" t="s">
        <v>19</v>
      </c>
      <c r="F21" s="1" t="s">
        <v>20</v>
      </c>
      <c r="G21" s="1" t="n">
        <v>2</v>
      </c>
      <c r="H21" s="1" t="n">
        <v>5</v>
      </c>
      <c r="I21" s="1" t="s">
        <v>829</v>
      </c>
      <c r="J21" s="1" t="s">
        <v>866</v>
      </c>
      <c r="K21" s="30" t="n">
        <f aca="false">100*(11.1)/12</f>
        <v>92.5</v>
      </c>
      <c r="L21" s="18"/>
    </row>
    <row r="22" customFormat="false" ht="13.8" hidden="false" customHeight="false" outlineLevel="0" collapsed="false">
      <c r="A22" s="1" t="s">
        <v>17</v>
      </c>
      <c r="B22" s="27" t="n">
        <v>42152</v>
      </c>
      <c r="C22" s="1" t="s">
        <v>826</v>
      </c>
      <c r="D22" s="1" t="s">
        <v>19</v>
      </c>
      <c r="E22" s="1" t="s">
        <v>19</v>
      </c>
      <c r="F22" s="1" t="s">
        <v>20</v>
      </c>
      <c r="G22" s="1" t="n">
        <v>3</v>
      </c>
      <c r="H22" s="1" t="n">
        <v>1</v>
      </c>
      <c r="I22" s="1" t="s">
        <v>827</v>
      </c>
      <c r="J22" s="1" t="s">
        <v>867</v>
      </c>
      <c r="K22" s="47" t="n">
        <f aca="false">100*(12-8.7+8.2-4.3+3.8)/12</f>
        <v>91.6666666666667</v>
      </c>
      <c r="L22" s="18"/>
    </row>
    <row r="23" customFormat="false" ht="13.8" hidden="false" customHeight="false" outlineLevel="0" collapsed="false">
      <c r="A23" s="1" t="s">
        <v>17</v>
      </c>
      <c r="B23" s="27" t="n">
        <v>42152</v>
      </c>
      <c r="C23" s="1" t="s">
        <v>826</v>
      </c>
      <c r="D23" s="1" t="s">
        <v>19</v>
      </c>
      <c r="E23" s="1" t="s">
        <v>19</v>
      </c>
      <c r="F23" s="1" t="s">
        <v>20</v>
      </c>
      <c r="G23" s="1" t="n">
        <v>3</v>
      </c>
      <c r="H23" s="1" t="n">
        <v>1</v>
      </c>
      <c r="I23" s="1" t="s">
        <v>829</v>
      </c>
      <c r="J23" s="1" t="s">
        <v>868</v>
      </c>
      <c r="K23" s="30" t="n">
        <f aca="false">100*(12-7.8+6.1-3.8+1.7)/12</f>
        <v>68.3333333333333</v>
      </c>
      <c r="L23" s="18" t="s">
        <v>869</v>
      </c>
    </row>
    <row r="24" customFormat="false" ht="13.8" hidden="false" customHeight="false" outlineLevel="0" collapsed="false">
      <c r="A24" s="1" t="s">
        <v>17</v>
      </c>
      <c r="B24" s="27" t="n">
        <v>42152</v>
      </c>
      <c r="C24" s="1" t="s">
        <v>826</v>
      </c>
      <c r="D24" s="1" t="s">
        <v>19</v>
      </c>
      <c r="E24" s="1" t="s">
        <v>19</v>
      </c>
      <c r="F24" s="1" t="s">
        <v>20</v>
      </c>
      <c r="G24" s="1" t="n">
        <v>3</v>
      </c>
      <c r="H24" s="1" t="n">
        <v>2</v>
      </c>
      <c r="I24" s="1" t="s">
        <v>827</v>
      </c>
      <c r="J24" s="1" t="s">
        <v>870</v>
      </c>
      <c r="K24" s="47" t="n">
        <f aca="false">100*(12-8+5.8-4.1+3.5)/12</f>
        <v>76.6666666666667</v>
      </c>
      <c r="L24" s="18"/>
    </row>
    <row r="25" customFormat="false" ht="13.8" hidden="false" customHeight="false" outlineLevel="0" collapsed="false">
      <c r="A25" s="1" t="s">
        <v>17</v>
      </c>
      <c r="B25" s="27" t="n">
        <v>42152</v>
      </c>
      <c r="C25" s="1" t="s">
        <v>826</v>
      </c>
      <c r="D25" s="1" t="s">
        <v>19</v>
      </c>
      <c r="E25" s="1" t="s">
        <v>19</v>
      </c>
      <c r="F25" s="1" t="s">
        <v>20</v>
      </c>
      <c r="G25" s="1" t="n">
        <v>3</v>
      </c>
      <c r="H25" s="1" t="n">
        <v>2</v>
      </c>
      <c r="I25" s="1" t="s">
        <v>829</v>
      </c>
      <c r="J25" s="1" t="s">
        <v>871</v>
      </c>
      <c r="K25" s="47" t="n">
        <f aca="false">100*(11.2-9.5+8.7-2.3+2)/12</f>
        <v>84.1666666666666</v>
      </c>
      <c r="L25" s="18" t="s">
        <v>869</v>
      </c>
    </row>
    <row r="26" customFormat="false" ht="13.8" hidden="false" customHeight="false" outlineLevel="0" collapsed="false">
      <c r="A26" s="1" t="s">
        <v>17</v>
      </c>
      <c r="B26" s="27" t="n">
        <v>42152</v>
      </c>
      <c r="C26" s="1" t="s">
        <v>826</v>
      </c>
      <c r="D26" s="1" t="s">
        <v>19</v>
      </c>
      <c r="E26" s="1" t="s">
        <v>19</v>
      </c>
      <c r="F26" s="1" t="s">
        <v>20</v>
      </c>
      <c r="G26" s="1" t="n">
        <v>3</v>
      </c>
      <c r="H26" s="1" t="n">
        <v>3</v>
      </c>
      <c r="I26" s="1" t="s">
        <v>827</v>
      </c>
      <c r="J26" s="1" t="s">
        <v>872</v>
      </c>
      <c r="K26" s="47" t="n">
        <f aca="false">100*(12-11.5+9.8-8.5+7.4)/12</f>
        <v>76.6666666666667</v>
      </c>
      <c r="L26" s="64" t="s">
        <v>873</v>
      </c>
    </row>
    <row r="27" customFormat="false" ht="13.8" hidden="false" customHeight="false" outlineLevel="0" collapsed="false">
      <c r="A27" s="1" t="s">
        <v>17</v>
      </c>
      <c r="B27" s="27" t="n">
        <v>42152</v>
      </c>
      <c r="C27" s="1" t="s">
        <v>826</v>
      </c>
      <c r="D27" s="1" t="s">
        <v>19</v>
      </c>
      <c r="E27" s="1" t="s">
        <v>19</v>
      </c>
      <c r="F27" s="1" t="s">
        <v>20</v>
      </c>
      <c r="G27" s="1" t="n">
        <v>3</v>
      </c>
      <c r="H27" s="1" t="n">
        <v>3</v>
      </c>
      <c r="I27" s="1" t="s">
        <v>829</v>
      </c>
      <c r="J27" s="1" t="s">
        <v>874</v>
      </c>
      <c r="K27" s="47" t="n">
        <f aca="false">100*(12-6.6+4.1)/12</f>
        <v>79.1666666666667</v>
      </c>
      <c r="L27" s="18"/>
    </row>
    <row r="28" customFormat="false" ht="13.8" hidden="false" customHeight="false" outlineLevel="0" collapsed="false">
      <c r="A28" s="1" t="s">
        <v>17</v>
      </c>
      <c r="B28" s="27" t="n">
        <v>42152</v>
      </c>
      <c r="C28" s="1" t="s">
        <v>826</v>
      </c>
      <c r="D28" s="1" t="s">
        <v>19</v>
      </c>
      <c r="E28" s="1" t="s">
        <v>19</v>
      </c>
      <c r="F28" s="1" t="s">
        <v>20</v>
      </c>
      <c r="G28" s="1" t="n">
        <v>3</v>
      </c>
      <c r="H28" s="1" t="n">
        <v>4</v>
      </c>
      <c r="I28" s="1" t="s">
        <v>827</v>
      </c>
      <c r="J28" s="1" t="s">
        <v>875</v>
      </c>
      <c r="K28" s="47" t="n">
        <f aca="false">100*(12-6.9+6.5)/12</f>
        <v>96.6666666666667</v>
      </c>
      <c r="L28" s="18"/>
    </row>
    <row r="29" customFormat="false" ht="13.8" hidden="false" customHeight="false" outlineLevel="0" collapsed="false">
      <c r="A29" s="1" t="s">
        <v>17</v>
      </c>
      <c r="B29" s="27" t="n">
        <v>42152</v>
      </c>
      <c r="C29" s="1" t="s">
        <v>826</v>
      </c>
      <c r="D29" s="1" t="s">
        <v>19</v>
      </c>
      <c r="E29" s="1" t="s">
        <v>19</v>
      </c>
      <c r="F29" s="1" t="s">
        <v>20</v>
      </c>
      <c r="G29" s="1" t="n">
        <v>3</v>
      </c>
      <c r="H29" s="1" t="n">
        <v>4</v>
      </c>
      <c r="I29" s="1" t="s">
        <v>829</v>
      </c>
      <c r="J29" s="20" t="s">
        <v>854</v>
      </c>
      <c r="K29" s="47" t="n">
        <f aca="false">100*(12)/12</f>
        <v>100</v>
      </c>
      <c r="L29" s="18" t="s">
        <v>876</v>
      </c>
    </row>
    <row r="30" customFormat="false" ht="13.8" hidden="false" customHeight="false" outlineLevel="0" collapsed="false">
      <c r="A30" s="1" t="s">
        <v>17</v>
      </c>
      <c r="B30" s="27" t="n">
        <v>42152</v>
      </c>
      <c r="C30" s="1" t="s">
        <v>826</v>
      </c>
      <c r="D30" s="1" t="s">
        <v>19</v>
      </c>
      <c r="E30" s="1" t="s">
        <v>19</v>
      </c>
      <c r="F30" s="1" t="s">
        <v>20</v>
      </c>
      <c r="G30" s="1" t="n">
        <v>3</v>
      </c>
      <c r="H30" s="1" t="n">
        <v>5</v>
      </c>
      <c r="I30" s="1" t="s">
        <v>827</v>
      </c>
      <c r="J30" s="1" t="s">
        <v>877</v>
      </c>
      <c r="K30" s="47" t="n">
        <f aca="false">100*(12-4.8+3.8)/12</f>
        <v>91.6666666666667</v>
      </c>
      <c r="L30" s="18"/>
    </row>
    <row r="31" customFormat="false" ht="13.8" hidden="false" customHeight="false" outlineLevel="0" collapsed="false">
      <c r="A31" s="1" t="s">
        <v>17</v>
      </c>
      <c r="B31" s="27" t="n">
        <v>42152</v>
      </c>
      <c r="C31" s="1" t="s">
        <v>826</v>
      </c>
      <c r="D31" s="1" t="s">
        <v>19</v>
      </c>
      <c r="E31" s="1" t="s">
        <v>19</v>
      </c>
      <c r="F31" s="1" t="s">
        <v>20</v>
      </c>
      <c r="G31" s="1" t="n">
        <v>3</v>
      </c>
      <c r="H31" s="1" t="n">
        <v>5</v>
      </c>
      <c r="I31" s="1" t="s">
        <v>829</v>
      </c>
      <c r="J31" s="1" t="s">
        <v>878</v>
      </c>
      <c r="K31" s="30" t="n">
        <f aca="false">100*(12-3.1+1.8)/12</f>
        <v>89.1666666666667</v>
      </c>
      <c r="L31" s="18"/>
    </row>
    <row r="32" customFormat="false" ht="13.8" hidden="false" customHeight="false" outlineLevel="0" collapsed="false">
      <c r="A32" s="1" t="s">
        <v>17</v>
      </c>
      <c r="B32" s="12" t="n">
        <v>42154</v>
      </c>
      <c r="C32" s="1" t="s">
        <v>826</v>
      </c>
      <c r="D32" s="1" t="s">
        <v>19</v>
      </c>
      <c r="E32" s="1" t="s">
        <v>19</v>
      </c>
      <c r="F32" s="1" t="s">
        <v>20</v>
      </c>
      <c r="G32" s="1" t="n">
        <v>4</v>
      </c>
      <c r="H32" s="1" t="n">
        <v>1</v>
      </c>
      <c r="I32" s="1" t="s">
        <v>827</v>
      </c>
      <c r="J32" s="1" t="s">
        <v>879</v>
      </c>
      <c r="K32" s="30" t="n">
        <f aca="false">100*(12-5.1+2.6)/12</f>
        <v>79.1666666666667</v>
      </c>
      <c r="L32" s="18" t="s">
        <v>880</v>
      </c>
    </row>
    <row r="33" customFormat="false" ht="13.8" hidden="false" customHeight="false" outlineLevel="0" collapsed="false">
      <c r="A33" s="1" t="s">
        <v>17</v>
      </c>
      <c r="B33" s="12" t="n">
        <v>42154</v>
      </c>
      <c r="C33" s="1" t="s">
        <v>826</v>
      </c>
      <c r="D33" s="1" t="s">
        <v>19</v>
      </c>
      <c r="E33" s="1" t="s">
        <v>19</v>
      </c>
      <c r="F33" s="1" t="s">
        <v>20</v>
      </c>
      <c r="G33" s="1" t="n">
        <v>4</v>
      </c>
      <c r="H33" s="1" t="n">
        <v>1</v>
      </c>
      <c r="I33" s="1" t="s">
        <v>829</v>
      </c>
      <c r="J33" s="1" t="s">
        <v>881</v>
      </c>
      <c r="K33" s="30" t="n">
        <f aca="false">100*(12-9.1+8.9-7.8+6.6)/12</f>
        <v>88.3333333333334</v>
      </c>
      <c r="L33" s="18" t="s">
        <v>882</v>
      </c>
    </row>
    <row r="34" customFormat="false" ht="13.8" hidden="false" customHeight="false" outlineLevel="0" collapsed="false">
      <c r="A34" s="1" t="s">
        <v>17</v>
      </c>
      <c r="B34" s="12" t="n">
        <v>42154</v>
      </c>
      <c r="C34" s="1" t="s">
        <v>826</v>
      </c>
      <c r="D34" s="1" t="s">
        <v>19</v>
      </c>
      <c r="E34" s="1" t="s">
        <v>19</v>
      </c>
      <c r="F34" s="1" t="s">
        <v>20</v>
      </c>
      <c r="G34" s="1" t="n">
        <v>4</v>
      </c>
      <c r="H34" s="1" t="n">
        <v>2</v>
      </c>
      <c r="I34" s="1" t="s">
        <v>827</v>
      </c>
      <c r="J34" s="1" t="s">
        <v>883</v>
      </c>
      <c r="K34" s="30" t="n">
        <f aca="false">100*(12-5.3+4.9-2.3+2.1-1.3+1.1)/12</f>
        <v>93.3333333333333</v>
      </c>
      <c r="L34" s="18" t="s">
        <v>884</v>
      </c>
    </row>
    <row r="35" customFormat="false" ht="13.8" hidden="false" customHeight="false" outlineLevel="0" collapsed="false">
      <c r="A35" s="1" t="s">
        <v>17</v>
      </c>
      <c r="B35" s="12" t="n">
        <v>42154</v>
      </c>
      <c r="C35" s="1" t="s">
        <v>826</v>
      </c>
      <c r="D35" s="1" t="s">
        <v>19</v>
      </c>
      <c r="E35" s="1" t="s">
        <v>19</v>
      </c>
      <c r="F35" s="1" t="s">
        <v>20</v>
      </c>
      <c r="G35" s="1" t="n">
        <v>4</v>
      </c>
      <c r="H35" s="1" t="n">
        <v>2</v>
      </c>
      <c r="I35" s="1" t="s">
        <v>829</v>
      </c>
      <c r="J35" s="1" t="s">
        <v>885</v>
      </c>
      <c r="K35" s="30" t="n">
        <f aca="false">100*(12-1.5+1.4)/12</f>
        <v>99.1666666666667</v>
      </c>
      <c r="L35" s="18" t="s">
        <v>886</v>
      </c>
    </row>
    <row r="36" customFormat="false" ht="13.8" hidden="false" customHeight="false" outlineLevel="0" collapsed="false">
      <c r="A36" s="1" t="s">
        <v>17</v>
      </c>
      <c r="B36" s="12" t="n">
        <v>42154</v>
      </c>
      <c r="C36" s="1" t="s">
        <v>826</v>
      </c>
      <c r="D36" s="1" t="s">
        <v>19</v>
      </c>
      <c r="E36" s="1" t="s">
        <v>19</v>
      </c>
      <c r="F36" s="1" t="s">
        <v>20</v>
      </c>
      <c r="G36" s="1" t="n">
        <v>4</v>
      </c>
      <c r="H36" s="1" t="n">
        <v>3</v>
      </c>
      <c r="I36" s="1" t="s">
        <v>827</v>
      </c>
      <c r="J36" s="1" t="s">
        <v>887</v>
      </c>
      <c r="K36" s="30" t="n">
        <f aca="false">100*(12-4.1+3.2-2.5+2)/12</f>
        <v>88.3333333333334</v>
      </c>
      <c r="L36" s="18" t="s">
        <v>888</v>
      </c>
    </row>
    <row r="37" customFormat="false" ht="13.8" hidden="false" customHeight="false" outlineLevel="0" collapsed="false">
      <c r="A37" s="1" t="s">
        <v>17</v>
      </c>
      <c r="B37" s="12" t="n">
        <v>42154</v>
      </c>
      <c r="C37" s="1" t="s">
        <v>826</v>
      </c>
      <c r="D37" s="1" t="s">
        <v>19</v>
      </c>
      <c r="E37" s="1" t="s">
        <v>19</v>
      </c>
      <c r="F37" s="1" t="s">
        <v>20</v>
      </c>
      <c r="G37" s="1" t="n">
        <v>4</v>
      </c>
      <c r="H37" s="1" t="n">
        <v>3</v>
      </c>
      <c r="I37" s="1" t="s">
        <v>829</v>
      </c>
      <c r="J37" s="1" t="s">
        <v>889</v>
      </c>
      <c r="K37" s="30" t="n">
        <f aca="false">100*(12-6.7+5.7)/12</f>
        <v>91.6666666666667</v>
      </c>
      <c r="L37" s="18"/>
    </row>
    <row r="38" customFormat="false" ht="13.8" hidden="false" customHeight="false" outlineLevel="0" collapsed="false">
      <c r="A38" s="1" t="s">
        <v>17</v>
      </c>
      <c r="B38" s="12" t="n">
        <v>42154</v>
      </c>
      <c r="C38" s="1" t="s">
        <v>826</v>
      </c>
      <c r="D38" s="1" t="s">
        <v>19</v>
      </c>
      <c r="E38" s="1" t="s">
        <v>19</v>
      </c>
      <c r="F38" s="1" t="s">
        <v>20</v>
      </c>
      <c r="G38" s="1" t="n">
        <v>4</v>
      </c>
      <c r="H38" s="1" t="n">
        <v>4</v>
      </c>
      <c r="I38" s="1" t="s">
        <v>827</v>
      </c>
      <c r="J38" s="1" t="s">
        <v>890</v>
      </c>
      <c r="K38" s="30" t="n">
        <f aca="false">100*(12-9.1+7.8-5.1+4.5-2.2+1.9)/12</f>
        <v>81.6666666666667</v>
      </c>
      <c r="L38" s="18"/>
    </row>
    <row r="39" customFormat="false" ht="13.8" hidden="false" customHeight="false" outlineLevel="0" collapsed="false">
      <c r="A39" s="1" t="s">
        <v>17</v>
      </c>
      <c r="B39" s="12" t="n">
        <v>42154</v>
      </c>
      <c r="C39" s="1" t="s">
        <v>826</v>
      </c>
      <c r="D39" s="1" t="s">
        <v>19</v>
      </c>
      <c r="E39" s="1" t="s">
        <v>19</v>
      </c>
      <c r="F39" s="1" t="s">
        <v>20</v>
      </c>
      <c r="G39" s="1" t="n">
        <v>4</v>
      </c>
      <c r="H39" s="1" t="n">
        <v>4</v>
      </c>
      <c r="I39" s="1" t="s">
        <v>829</v>
      </c>
      <c r="J39" s="1" t="s">
        <v>891</v>
      </c>
      <c r="K39" s="30" t="n">
        <f aca="false">100*(12-10.1+8.8)/12</f>
        <v>89.1666666666667</v>
      </c>
      <c r="L39" s="18"/>
    </row>
    <row r="40" customFormat="false" ht="13.8" hidden="false" customHeight="false" outlineLevel="0" collapsed="false">
      <c r="A40" s="1" t="s">
        <v>17</v>
      </c>
      <c r="B40" s="12" t="n">
        <v>42154</v>
      </c>
      <c r="C40" s="1" t="s">
        <v>826</v>
      </c>
      <c r="D40" s="1" t="s">
        <v>19</v>
      </c>
      <c r="E40" s="1" t="s">
        <v>19</v>
      </c>
      <c r="F40" s="1" t="s">
        <v>20</v>
      </c>
      <c r="G40" s="1" t="n">
        <v>4</v>
      </c>
      <c r="H40" s="1" t="n">
        <v>5</v>
      </c>
      <c r="I40" s="1" t="s">
        <v>827</v>
      </c>
      <c r="J40" s="1" t="s">
        <v>892</v>
      </c>
      <c r="K40" s="30" t="n">
        <f aca="false">100*(12-5.8)/12</f>
        <v>51.6666666666667</v>
      </c>
      <c r="L40" s="18"/>
    </row>
    <row r="41" customFormat="false" ht="13.8" hidden="false" customHeight="false" outlineLevel="0" collapsed="false">
      <c r="A41" s="1" t="s">
        <v>17</v>
      </c>
      <c r="B41" s="12" t="n">
        <v>42154</v>
      </c>
      <c r="C41" s="1" t="s">
        <v>826</v>
      </c>
      <c r="D41" s="1" t="s">
        <v>19</v>
      </c>
      <c r="E41" s="1" t="s">
        <v>19</v>
      </c>
      <c r="F41" s="1" t="s">
        <v>20</v>
      </c>
      <c r="G41" s="1" t="n">
        <v>4</v>
      </c>
      <c r="H41" s="1" t="n">
        <v>5</v>
      </c>
      <c r="I41" s="1" t="s">
        <v>829</v>
      </c>
      <c r="J41" s="1" t="s">
        <v>893</v>
      </c>
      <c r="K41" s="30" t="n">
        <f aca="false">100*(12-8+6-4.9+4.2)/12</f>
        <v>77.5</v>
      </c>
      <c r="L41" s="18"/>
    </row>
    <row r="42" customFormat="false" ht="13.8" hidden="false" customHeight="false" outlineLevel="0" collapsed="false">
      <c r="A42" s="1" t="s">
        <v>17</v>
      </c>
      <c r="B42" s="27" t="n">
        <v>42155</v>
      </c>
      <c r="C42" s="1" t="s">
        <v>826</v>
      </c>
      <c r="D42" s="1" t="s">
        <v>19</v>
      </c>
      <c r="E42" s="1" t="s">
        <v>19</v>
      </c>
      <c r="F42" s="1" t="s">
        <v>20</v>
      </c>
      <c r="G42" s="1" t="n">
        <v>5</v>
      </c>
      <c r="H42" s="1" t="n">
        <v>1</v>
      </c>
      <c r="I42" s="1" t="s">
        <v>827</v>
      </c>
      <c r="J42" s="1" t="s">
        <v>894</v>
      </c>
      <c r="K42" s="30" t="n">
        <f aca="false">100*(12-10+8.1-2.5+1.9)/12</f>
        <v>79.1666666666667</v>
      </c>
      <c r="L42" s="18"/>
    </row>
    <row r="43" customFormat="false" ht="13.8" hidden="false" customHeight="false" outlineLevel="0" collapsed="false">
      <c r="A43" s="1" t="s">
        <v>17</v>
      </c>
      <c r="B43" s="27" t="n">
        <v>42155</v>
      </c>
      <c r="C43" s="1" t="s">
        <v>826</v>
      </c>
      <c r="D43" s="1" t="s">
        <v>19</v>
      </c>
      <c r="E43" s="1" t="s">
        <v>19</v>
      </c>
      <c r="F43" s="1" t="s">
        <v>20</v>
      </c>
      <c r="G43" s="1" t="n">
        <v>5</v>
      </c>
      <c r="H43" s="1" t="n">
        <v>1</v>
      </c>
      <c r="I43" s="1" t="s">
        <v>829</v>
      </c>
      <c r="J43" s="1" t="s">
        <v>895</v>
      </c>
      <c r="K43" s="30" t="n">
        <f aca="false">100*(12-8.1+7.4-6.8+3.9)/12</f>
        <v>70</v>
      </c>
      <c r="L43" s="18"/>
    </row>
    <row r="44" customFormat="false" ht="13.8" hidden="false" customHeight="false" outlineLevel="0" collapsed="false">
      <c r="A44" s="1" t="s">
        <v>17</v>
      </c>
      <c r="B44" s="27" t="n">
        <v>42155</v>
      </c>
      <c r="C44" s="1" t="s">
        <v>826</v>
      </c>
      <c r="D44" s="1" t="s">
        <v>19</v>
      </c>
      <c r="E44" s="1" t="s">
        <v>19</v>
      </c>
      <c r="F44" s="1" t="s">
        <v>20</v>
      </c>
      <c r="G44" s="1" t="n">
        <v>5</v>
      </c>
      <c r="H44" s="1" t="n">
        <v>2</v>
      </c>
      <c r="I44" s="1" t="s">
        <v>827</v>
      </c>
      <c r="J44" s="1" t="s">
        <v>896</v>
      </c>
      <c r="K44" s="30" t="n">
        <f aca="false">100*(12-9.5+9.4-2.4)/12</f>
        <v>79.1666666666667</v>
      </c>
      <c r="L44" s="18"/>
    </row>
    <row r="45" customFormat="false" ht="13.8" hidden="false" customHeight="false" outlineLevel="0" collapsed="false">
      <c r="A45" s="1" t="s">
        <v>17</v>
      </c>
      <c r="B45" s="27" t="n">
        <v>42155</v>
      </c>
      <c r="C45" s="1" t="s">
        <v>826</v>
      </c>
      <c r="D45" s="1" t="s">
        <v>19</v>
      </c>
      <c r="E45" s="1" t="s">
        <v>19</v>
      </c>
      <c r="F45" s="1" t="s">
        <v>20</v>
      </c>
      <c r="G45" s="1" t="n">
        <v>5</v>
      </c>
      <c r="H45" s="1" t="n">
        <v>2</v>
      </c>
      <c r="I45" s="1" t="s">
        <v>829</v>
      </c>
      <c r="J45" s="1" t="s">
        <v>897</v>
      </c>
      <c r="K45" s="30" t="n">
        <f aca="false">100*(12-7.5+7.3-6+5.4-2+1.5)/12</f>
        <v>89.1666666666667</v>
      </c>
      <c r="L45" s="18"/>
    </row>
    <row r="46" customFormat="false" ht="13.8" hidden="false" customHeight="false" outlineLevel="0" collapsed="false">
      <c r="A46" s="1" t="s">
        <v>17</v>
      </c>
      <c r="B46" s="27" t="n">
        <v>42155</v>
      </c>
      <c r="C46" s="1" t="s">
        <v>826</v>
      </c>
      <c r="D46" s="1" t="s">
        <v>19</v>
      </c>
      <c r="E46" s="1" t="s">
        <v>19</v>
      </c>
      <c r="F46" s="1" t="s">
        <v>20</v>
      </c>
      <c r="G46" s="1" t="n">
        <v>5</v>
      </c>
      <c r="H46" s="1" t="n">
        <v>3</v>
      </c>
      <c r="I46" s="1" t="s">
        <v>827</v>
      </c>
      <c r="J46" s="1" t="s">
        <v>898</v>
      </c>
      <c r="K46" s="30" t="n">
        <f aca="false">100*(12-3.7+1.1)/12</f>
        <v>78.3333333333333</v>
      </c>
      <c r="L46" s="18"/>
    </row>
    <row r="47" customFormat="false" ht="13.8" hidden="false" customHeight="false" outlineLevel="0" collapsed="false">
      <c r="A47" s="1" t="s">
        <v>17</v>
      </c>
      <c r="B47" s="27" t="n">
        <v>42155</v>
      </c>
      <c r="C47" s="1" t="s">
        <v>826</v>
      </c>
      <c r="D47" s="1" t="s">
        <v>19</v>
      </c>
      <c r="E47" s="1" t="s">
        <v>19</v>
      </c>
      <c r="F47" s="1" t="s">
        <v>20</v>
      </c>
      <c r="G47" s="1" t="n">
        <v>5</v>
      </c>
      <c r="H47" s="1" t="n">
        <v>3</v>
      </c>
      <c r="I47" s="1" t="s">
        <v>829</v>
      </c>
      <c r="J47" s="1" t="s">
        <v>854</v>
      </c>
      <c r="K47" s="30" t="n">
        <f aca="false">100*(12)/12</f>
        <v>100</v>
      </c>
      <c r="L47" s="18"/>
    </row>
    <row r="48" customFormat="false" ht="13.8" hidden="false" customHeight="false" outlineLevel="0" collapsed="false">
      <c r="A48" s="1" t="s">
        <v>17</v>
      </c>
      <c r="B48" s="27" t="n">
        <v>42155</v>
      </c>
      <c r="C48" s="1" t="s">
        <v>826</v>
      </c>
      <c r="D48" s="1" t="s">
        <v>19</v>
      </c>
      <c r="E48" s="1" t="s">
        <v>19</v>
      </c>
      <c r="F48" s="1" t="s">
        <v>20</v>
      </c>
      <c r="G48" s="1" t="n">
        <v>5</v>
      </c>
      <c r="H48" s="1" t="n">
        <v>4</v>
      </c>
      <c r="I48" s="1" t="s">
        <v>827</v>
      </c>
      <c r="J48" s="1" t="s">
        <v>899</v>
      </c>
      <c r="K48" s="30" t="n">
        <f aca="false">100*(12-2.1+1.8)/12</f>
        <v>97.5</v>
      </c>
      <c r="L48" s="18"/>
    </row>
    <row r="49" customFormat="false" ht="13.8" hidden="false" customHeight="false" outlineLevel="0" collapsed="false">
      <c r="A49" s="1" t="s">
        <v>17</v>
      </c>
      <c r="B49" s="27" t="n">
        <v>42155</v>
      </c>
      <c r="C49" s="1" t="s">
        <v>826</v>
      </c>
      <c r="D49" s="1" t="s">
        <v>19</v>
      </c>
      <c r="E49" s="1" t="s">
        <v>19</v>
      </c>
      <c r="F49" s="1" t="s">
        <v>20</v>
      </c>
      <c r="G49" s="1" t="n">
        <v>5</v>
      </c>
      <c r="H49" s="1" t="n">
        <v>4</v>
      </c>
      <c r="I49" s="1" t="s">
        <v>829</v>
      </c>
      <c r="J49" s="1" t="s">
        <v>900</v>
      </c>
      <c r="K49" s="30" t="n">
        <f aca="false">100*(12-2.1+1.8)/12</f>
        <v>97.5</v>
      </c>
      <c r="L49" s="18"/>
    </row>
    <row r="50" customFormat="false" ht="13.8" hidden="false" customHeight="false" outlineLevel="0" collapsed="false">
      <c r="A50" s="1" t="s">
        <v>17</v>
      </c>
      <c r="B50" s="27" t="n">
        <v>42155</v>
      </c>
      <c r="C50" s="1" t="s">
        <v>826</v>
      </c>
      <c r="D50" s="1" t="s">
        <v>19</v>
      </c>
      <c r="E50" s="1" t="s">
        <v>19</v>
      </c>
      <c r="F50" s="1" t="s">
        <v>20</v>
      </c>
      <c r="G50" s="1" t="n">
        <v>5</v>
      </c>
      <c r="H50" s="1" t="n">
        <v>5</v>
      </c>
      <c r="I50" s="1" t="s">
        <v>827</v>
      </c>
      <c r="J50" s="1" t="s">
        <v>854</v>
      </c>
      <c r="K50" s="30" t="n">
        <f aca="false">100*(12)/12</f>
        <v>100</v>
      </c>
      <c r="L50" s="18"/>
    </row>
    <row r="51" customFormat="false" ht="13.8" hidden="false" customHeight="false" outlineLevel="0" collapsed="false">
      <c r="A51" s="1" t="s">
        <v>17</v>
      </c>
      <c r="B51" s="27" t="n">
        <v>42155</v>
      </c>
      <c r="C51" s="1" t="s">
        <v>826</v>
      </c>
      <c r="D51" s="1" t="s">
        <v>19</v>
      </c>
      <c r="E51" s="1" t="s">
        <v>19</v>
      </c>
      <c r="F51" s="1" t="s">
        <v>20</v>
      </c>
      <c r="G51" s="1" t="n">
        <v>5</v>
      </c>
      <c r="H51" s="1" t="n">
        <v>5</v>
      </c>
      <c r="I51" s="1" t="s">
        <v>829</v>
      </c>
      <c r="J51" s="1" t="s">
        <v>901</v>
      </c>
      <c r="K51" s="30" t="n">
        <f aca="false">100*(12-10.1+6.7)/12</f>
        <v>71.6666666666667</v>
      </c>
      <c r="L51" s="18"/>
    </row>
    <row r="52" customFormat="false" ht="13.8" hidden="false" customHeight="false" outlineLevel="0" collapsed="false">
      <c r="A52" s="1" t="s">
        <v>17</v>
      </c>
      <c r="B52" s="27" t="n">
        <v>42156</v>
      </c>
      <c r="C52" s="23" t="s">
        <v>826</v>
      </c>
      <c r="D52" s="1" t="s">
        <v>19</v>
      </c>
      <c r="E52" s="1" t="s">
        <v>19</v>
      </c>
      <c r="F52" s="1" t="s">
        <v>20</v>
      </c>
      <c r="G52" s="23" t="n">
        <v>6</v>
      </c>
      <c r="H52" s="1" t="n">
        <v>1</v>
      </c>
      <c r="I52" s="1" t="s">
        <v>827</v>
      </c>
      <c r="J52" s="1" t="s">
        <v>902</v>
      </c>
      <c r="K52" s="47" t="n">
        <f aca="false">100*(12-6.2+5.7-2.5+1.8)/12</f>
        <v>90</v>
      </c>
      <c r="L52" s="18"/>
    </row>
    <row r="53" customFormat="false" ht="13.8" hidden="false" customHeight="false" outlineLevel="0" collapsed="false">
      <c r="A53" s="1" t="s">
        <v>17</v>
      </c>
      <c r="B53" s="27" t="n">
        <v>42156</v>
      </c>
      <c r="C53" s="23" t="s">
        <v>826</v>
      </c>
      <c r="D53" s="1" t="s">
        <v>19</v>
      </c>
      <c r="E53" s="1" t="s">
        <v>19</v>
      </c>
      <c r="F53" s="1" t="s">
        <v>20</v>
      </c>
      <c r="G53" s="23" t="n">
        <v>6</v>
      </c>
      <c r="H53" s="1" t="n">
        <v>1</v>
      </c>
      <c r="I53" s="1" t="s">
        <v>829</v>
      </c>
      <c r="J53" s="1" t="s">
        <v>903</v>
      </c>
      <c r="K53" s="47" t="n">
        <f aca="false">100*(12-6.4+5.2)/12</f>
        <v>90</v>
      </c>
      <c r="L53" s="18"/>
    </row>
    <row r="54" customFormat="false" ht="13.8" hidden="false" customHeight="false" outlineLevel="0" collapsed="false">
      <c r="A54" s="1" t="s">
        <v>17</v>
      </c>
      <c r="B54" s="27" t="n">
        <v>42156</v>
      </c>
      <c r="C54" s="23" t="s">
        <v>826</v>
      </c>
      <c r="D54" s="1" t="s">
        <v>19</v>
      </c>
      <c r="E54" s="1" t="s">
        <v>19</v>
      </c>
      <c r="F54" s="1" t="s">
        <v>20</v>
      </c>
      <c r="G54" s="23" t="n">
        <v>6</v>
      </c>
      <c r="H54" s="1" t="n">
        <v>2</v>
      </c>
      <c r="I54" s="1" t="s">
        <v>827</v>
      </c>
      <c r="J54" s="1" t="s">
        <v>904</v>
      </c>
      <c r="K54" s="47" t="n">
        <f aca="false">100*(12-4.7+3.1-1)/12</f>
        <v>78.3333333333333</v>
      </c>
      <c r="L54" s="18"/>
    </row>
    <row r="55" customFormat="false" ht="13.8" hidden="false" customHeight="false" outlineLevel="0" collapsed="false">
      <c r="A55" s="1" t="s">
        <v>17</v>
      </c>
      <c r="B55" s="27" t="n">
        <v>42156</v>
      </c>
      <c r="C55" s="23" t="s">
        <v>826</v>
      </c>
      <c r="D55" s="1" t="s">
        <v>19</v>
      </c>
      <c r="E55" s="1" t="s">
        <v>19</v>
      </c>
      <c r="F55" s="1" t="s">
        <v>20</v>
      </c>
      <c r="G55" s="23" t="n">
        <v>6</v>
      </c>
      <c r="H55" s="1" t="n">
        <v>2</v>
      </c>
      <c r="I55" s="1" t="s">
        <v>829</v>
      </c>
      <c r="J55" s="1" t="s">
        <v>905</v>
      </c>
      <c r="K55" s="47" t="n">
        <f aca="false">100*(12-7.6+5.8)/12</f>
        <v>85</v>
      </c>
      <c r="L55" s="18"/>
    </row>
    <row r="56" customFormat="false" ht="13.8" hidden="false" customHeight="false" outlineLevel="0" collapsed="false">
      <c r="A56" s="1" t="s">
        <v>17</v>
      </c>
      <c r="B56" s="27" t="n">
        <v>42156</v>
      </c>
      <c r="C56" s="23" t="s">
        <v>826</v>
      </c>
      <c r="D56" s="1" t="s">
        <v>19</v>
      </c>
      <c r="E56" s="1" t="s">
        <v>19</v>
      </c>
      <c r="F56" s="1" t="s">
        <v>20</v>
      </c>
      <c r="G56" s="23" t="n">
        <v>6</v>
      </c>
      <c r="H56" s="1" t="n">
        <v>3</v>
      </c>
      <c r="I56" s="1" t="s">
        <v>827</v>
      </c>
      <c r="J56" s="1" t="s">
        <v>854</v>
      </c>
      <c r="K56" s="47" t="n">
        <f aca="false">100*(12)/12</f>
        <v>100</v>
      </c>
      <c r="L56" s="18"/>
    </row>
    <row r="57" customFormat="false" ht="13.8" hidden="false" customHeight="false" outlineLevel="0" collapsed="false">
      <c r="A57" s="1" t="s">
        <v>17</v>
      </c>
      <c r="B57" s="27" t="n">
        <v>42156</v>
      </c>
      <c r="C57" s="23" t="s">
        <v>826</v>
      </c>
      <c r="D57" s="1" t="s">
        <v>19</v>
      </c>
      <c r="E57" s="1" t="s">
        <v>19</v>
      </c>
      <c r="F57" s="1" t="s">
        <v>20</v>
      </c>
      <c r="G57" s="23" t="n">
        <v>6</v>
      </c>
      <c r="H57" s="1" t="n">
        <v>3</v>
      </c>
      <c r="I57" s="1" t="s">
        <v>829</v>
      </c>
      <c r="J57" s="1" t="s">
        <v>906</v>
      </c>
      <c r="K57" s="47" t="n">
        <f aca="false">100*(9.5-3.5+2.5)/12</f>
        <v>70.8333333333333</v>
      </c>
      <c r="L57" s="18"/>
    </row>
    <row r="58" customFormat="false" ht="13.8" hidden="false" customHeight="false" outlineLevel="0" collapsed="false">
      <c r="A58" s="1" t="s">
        <v>17</v>
      </c>
      <c r="B58" s="27" t="n">
        <v>42156</v>
      </c>
      <c r="C58" s="23" t="s">
        <v>826</v>
      </c>
      <c r="D58" s="1" t="s">
        <v>19</v>
      </c>
      <c r="E58" s="1" t="s">
        <v>19</v>
      </c>
      <c r="F58" s="1" t="s">
        <v>20</v>
      </c>
      <c r="G58" s="23" t="n">
        <v>6</v>
      </c>
      <c r="H58" s="1" t="n">
        <v>4</v>
      </c>
      <c r="I58" s="1" t="s">
        <v>827</v>
      </c>
      <c r="J58" s="1" t="s">
        <v>907</v>
      </c>
      <c r="K58" s="47" t="n">
        <f aca="false">100*(12-2.2+1.7)/12</f>
        <v>95.8333333333333</v>
      </c>
      <c r="L58" s="18"/>
    </row>
    <row r="59" customFormat="false" ht="13.8" hidden="false" customHeight="false" outlineLevel="0" collapsed="false">
      <c r="A59" s="1" t="s">
        <v>17</v>
      </c>
      <c r="B59" s="27" t="n">
        <v>42156</v>
      </c>
      <c r="C59" s="23" t="s">
        <v>826</v>
      </c>
      <c r="D59" s="1" t="s">
        <v>19</v>
      </c>
      <c r="E59" s="1" t="s">
        <v>19</v>
      </c>
      <c r="F59" s="1" t="s">
        <v>20</v>
      </c>
      <c r="G59" s="23" t="n">
        <v>6</v>
      </c>
      <c r="H59" s="1" t="n">
        <v>4</v>
      </c>
      <c r="I59" s="1" t="s">
        <v>829</v>
      </c>
      <c r="J59" s="1" t="s">
        <v>908</v>
      </c>
      <c r="K59" s="47" t="n">
        <f aca="false">100*(12-2.5+1.3)/12</f>
        <v>90</v>
      </c>
      <c r="L59" s="18"/>
    </row>
    <row r="60" customFormat="false" ht="13.8" hidden="false" customHeight="false" outlineLevel="0" collapsed="false">
      <c r="A60" s="1" t="s">
        <v>17</v>
      </c>
      <c r="B60" s="27" t="n">
        <v>42156</v>
      </c>
      <c r="C60" s="23" t="s">
        <v>826</v>
      </c>
      <c r="D60" s="1" t="s">
        <v>19</v>
      </c>
      <c r="E60" s="1" t="s">
        <v>19</v>
      </c>
      <c r="F60" s="1" t="s">
        <v>20</v>
      </c>
      <c r="G60" s="23" t="n">
        <v>6</v>
      </c>
      <c r="H60" s="1" t="n">
        <v>5</v>
      </c>
      <c r="I60" s="1" t="s">
        <v>827</v>
      </c>
      <c r="J60" s="1" t="s">
        <v>854</v>
      </c>
      <c r="K60" s="47" t="n">
        <f aca="false">100*(12)/12</f>
        <v>100</v>
      </c>
      <c r="L60" s="18"/>
    </row>
    <row r="61" customFormat="false" ht="13.8" hidden="false" customHeight="false" outlineLevel="0" collapsed="false">
      <c r="A61" s="1" t="s">
        <v>17</v>
      </c>
      <c r="B61" s="27" t="n">
        <v>42156</v>
      </c>
      <c r="C61" s="23" t="s">
        <v>826</v>
      </c>
      <c r="D61" s="1" t="s">
        <v>19</v>
      </c>
      <c r="E61" s="1" t="s">
        <v>19</v>
      </c>
      <c r="F61" s="1" t="s">
        <v>20</v>
      </c>
      <c r="G61" s="23" t="n">
        <v>6</v>
      </c>
      <c r="H61" s="1" t="n">
        <v>5</v>
      </c>
      <c r="I61" s="1" t="s">
        <v>829</v>
      </c>
      <c r="J61" s="1" t="s">
        <v>909</v>
      </c>
      <c r="K61" s="47" t="n">
        <f aca="false">100*(12-11.1+9.9-6.2+6)/12</f>
        <v>88.3333333333334</v>
      </c>
      <c r="L61" s="18"/>
    </row>
    <row r="62" customFormat="false" ht="13.8" hidden="false" customHeight="false" outlineLevel="0" collapsed="false">
      <c r="A62" s="23" t="s">
        <v>17</v>
      </c>
      <c r="B62" s="27" t="n">
        <v>42157</v>
      </c>
      <c r="C62" s="23" t="s">
        <v>826</v>
      </c>
      <c r="D62" s="1" t="s">
        <v>19</v>
      </c>
      <c r="E62" s="1" t="s">
        <v>19</v>
      </c>
      <c r="F62" s="1" t="s">
        <v>20</v>
      </c>
      <c r="G62" s="23" t="n">
        <v>7</v>
      </c>
      <c r="H62" s="23" t="n">
        <v>1</v>
      </c>
      <c r="I62" s="1" t="s">
        <v>827</v>
      </c>
      <c r="J62" s="23" t="s">
        <v>910</v>
      </c>
      <c r="K62" s="47" t="n">
        <f aca="false">100*(8.9)/12</f>
        <v>74.1666666666667</v>
      </c>
      <c r="L62" s="18"/>
    </row>
    <row r="63" customFormat="false" ht="13.8" hidden="false" customHeight="false" outlineLevel="0" collapsed="false">
      <c r="A63" s="23" t="s">
        <v>17</v>
      </c>
      <c r="B63" s="27" t="n">
        <v>42157</v>
      </c>
      <c r="C63" s="23" t="s">
        <v>826</v>
      </c>
      <c r="D63" s="1" t="s">
        <v>19</v>
      </c>
      <c r="E63" s="1" t="s">
        <v>19</v>
      </c>
      <c r="F63" s="1" t="s">
        <v>20</v>
      </c>
      <c r="G63" s="23" t="n">
        <v>7</v>
      </c>
      <c r="H63" s="23" t="n">
        <v>1</v>
      </c>
      <c r="I63" s="1" t="s">
        <v>829</v>
      </c>
      <c r="J63" s="23" t="s">
        <v>911</v>
      </c>
      <c r="K63" s="47" t="n">
        <f aca="false">100*(9.2-8.1+6.8)/12</f>
        <v>65.8333333333333</v>
      </c>
      <c r="L63" s="18"/>
    </row>
    <row r="64" customFormat="false" ht="13.8" hidden="false" customHeight="false" outlineLevel="0" collapsed="false">
      <c r="A64" s="23" t="s">
        <v>17</v>
      </c>
      <c r="B64" s="27" t="n">
        <v>42157</v>
      </c>
      <c r="C64" s="23" t="s">
        <v>826</v>
      </c>
      <c r="D64" s="1" t="s">
        <v>19</v>
      </c>
      <c r="E64" s="1" t="s">
        <v>19</v>
      </c>
      <c r="F64" s="1" t="s">
        <v>20</v>
      </c>
      <c r="G64" s="23" t="n">
        <v>7</v>
      </c>
      <c r="H64" s="23" t="n">
        <v>2</v>
      </c>
      <c r="I64" s="1" t="s">
        <v>827</v>
      </c>
      <c r="J64" s="23" t="s">
        <v>912</v>
      </c>
      <c r="K64" s="47" t="n">
        <f aca="false">100*(12-11.8+11.5-10.2+9.4-0.9)/12</f>
        <v>83.3333333333333</v>
      </c>
      <c r="L64" s="18"/>
    </row>
    <row r="65" customFormat="false" ht="13.8" hidden="false" customHeight="false" outlineLevel="0" collapsed="false">
      <c r="A65" s="23" t="s">
        <v>17</v>
      </c>
      <c r="B65" s="27" t="n">
        <v>42157</v>
      </c>
      <c r="C65" s="23" t="s">
        <v>826</v>
      </c>
      <c r="D65" s="1" t="s">
        <v>19</v>
      </c>
      <c r="E65" s="1" t="s">
        <v>19</v>
      </c>
      <c r="F65" s="1" t="s">
        <v>20</v>
      </c>
      <c r="G65" s="23" t="n">
        <v>7</v>
      </c>
      <c r="H65" s="23" t="n">
        <v>2</v>
      </c>
      <c r="I65" s="1" t="s">
        <v>829</v>
      </c>
      <c r="J65" s="23" t="s">
        <v>913</v>
      </c>
      <c r="K65" s="47" t="n">
        <f aca="false">100*(12-9.5+9.3-8.4+6.7)/12</f>
        <v>84.1666666666667</v>
      </c>
      <c r="L65" s="18"/>
    </row>
    <row r="66" customFormat="false" ht="13.8" hidden="false" customHeight="false" outlineLevel="0" collapsed="false">
      <c r="A66" s="23" t="s">
        <v>17</v>
      </c>
      <c r="B66" s="27" t="n">
        <v>42157</v>
      </c>
      <c r="C66" s="23" t="s">
        <v>826</v>
      </c>
      <c r="D66" s="1" t="s">
        <v>19</v>
      </c>
      <c r="E66" s="1" t="s">
        <v>19</v>
      </c>
      <c r="F66" s="1" t="s">
        <v>20</v>
      </c>
      <c r="G66" s="23" t="n">
        <v>7</v>
      </c>
      <c r="H66" s="23" t="n">
        <v>3</v>
      </c>
      <c r="I66" s="1" t="s">
        <v>827</v>
      </c>
      <c r="J66" s="23" t="s">
        <v>914</v>
      </c>
      <c r="K66" s="47" t="n">
        <f aca="false">100*(12-11.8+11.6-10.2+9.2-1.6)/12</f>
        <v>76.6666666666667</v>
      </c>
      <c r="L66" s="18"/>
    </row>
    <row r="67" customFormat="false" ht="13.8" hidden="false" customHeight="false" outlineLevel="0" collapsed="false">
      <c r="A67" s="23" t="s">
        <v>17</v>
      </c>
      <c r="B67" s="27" t="n">
        <v>42157</v>
      </c>
      <c r="C67" s="23" t="s">
        <v>826</v>
      </c>
      <c r="D67" s="1" t="s">
        <v>19</v>
      </c>
      <c r="E67" s="1" t="s">
        <v>19</v>
      </c>
      <c r="F67" s="1" t="s">
        <v>20</v>
      </c>
      <c r="G67" s="23" t="n">
        <v>7</v>
      </c>
      <c r="H67" s="23" t="n">
        <v>3</v>
      </c>
      <c r="I67" s="1" t="s">
        <v>829</v>
      </c>
      <c r="J67" s="23" t="s">
        <v>915</v>
      </c>
      <c r="K67" s="47" t="n">
        <f aca="false">100*(12-8.8+6.5)/12</f>
        <v>80.8333333333333</v>
      </c>
      <c r="L67" s="18"/>
    </row>
    <row r="68" customFormat="false" ht="13.8" hidden="false" customHeight="false" outlineLevel="0" collapsed="false">
      <c r="A68" s="23" t="s">
        <v>17</v>
      </c>
      <c r="B68" s="27" t="n">
        <v>42157</v>
      </c>
      <c r="C68" s="23" t="s">
        <v>826</v>
      </c>
      <c r="D68" s="1" t="s">
        <v>19</v>
      </c>
      <c r="E68" s="1" t="s">
        <v>19</v>
      </c>
      <c r="F68" s="1" t="s">
        <v>20</v>
      </c>
      <c r="G68" s="23" t="n">
        <v>7</v>
      </c>
      <c r="H68" s="23" t="n">
        <v>4</v>
      </c>
      <c r="I68" s="1" t="s">
        <v>827</v>
      </c>
      <c r="J68" s="23" t="s">
        <v>916</v>
      </c>
      <c r="K68" s="47" t="n">
        <f aca="false">100*(12-2.8+0.9)/12</f>
        <v>84.1666666666667</v>
      </c>
      <c r="L68" s="18"/>
    </row>
    <row r="69" customFormat="false" ht="13.8" hidden="false" customHeight="false" outlineLevel="0" collapsed="false">
      <c r="A69" s="23" t="s">
        <v>17</v>
      </c>
      <c r="B69" s="27" t="n">
        <v>42157</v>
      </c>
      <c r="C69" s="23" t="s">
        <v>826</v>
      </c>
      <c r="D69" s="1" t="s">
        <v>19</v>
      </c>
      <c r="E69" s="1" t="s">
        <v>19</v>
      </c>
      <c r="F69" s="1" t="s">
        <v>20</v>
      </c>
      <c r="G69" s="23" t="n">
        <v>7</v>
      </c>
      <c r="H69" s="23" t="n">
        <v>4</v>
      </c>
      <c r="I69" s="1" t="s">
        <v>829</v>
      </c>
      <c r="J69" s="23" t="s">
        <v>917</v>
      </c>
      <c r="K69" s="47" t="n">
        <f aca="false">100*(12-5.3+2.8)/12</f>
        <v>79.1666666666667</v>
      </c>
      <c r="L69" s="18"/>
    </row>
    <row r="70" customFormat="false" ht="13.8" hidden="false" customHeight="false" outlineLevel="0" collapsed="false">
      <c r="A70" s="23" t="s">
        <v>17</v>
      </c>
      <c r="B70" s="27" t="n">
        <v>42157</v>
      </c>
      <c r="C70" s="23" t="s">
        <v>826</v>
      </c>
      <c r="D70" s="1" t="s">
        <v>19</v>
      </c>
      <c r="E70" s="1" t="s">
        <v>19</v>
      </c>
      <c r="F70" s="1" t="s">
        <v>20</v>
      </c>
      <c r="G70" s="23" t="n">
        <v>7</v>
      </c>
      <c r="H70" s="23" t="n">
        <v>5</v>
      </c>
      <c r="I70" s="1" t="s">
        <v>827</v>
      </c>
      <c r="J70" s="23" t="s">
        <v>918</v>
      </c>
      <c r="K70" s="47" t="n">
        <f aca="false">100*(12-7.9+6.3)/12</f>
        <v>86.6666666666666</v>
      </c>
      <c r="L70" s="18"/>
    </row>
    <row r="71" customFormat="false" ht="13.8" hidden="false" customHeight="false" outlineLevel="0" collapsed="false">
      <c r="A71" s="23" t="s">
        <v>17</v>
      </c>
      <c r="B71" s="27" t="n">
        <v>42157</v>
      </c>
      <c r="C71" s="23" t="s">
        <v>826</v>
      </c>
      <c r="D71" s="1" t="s">
        <v>19</v>
      </c>
      <c r="E71" s="1" t="s">
        <v>19</v>
      </c>
      <c r="F71" s="1" t="s">
        <v>20</v>
      </c>
      <c r="G71" s="23" t="n">
        <v>7</v>
      </c>
      <c r="H71" s="23" t="n">
        <v>5</v>
      </c>
      <c r="I71" s="1" t="s">
        <v>829</v>
      </c>
      <c r="J71" s="23" t="s">
        <v>919</v>
      </c>
      <c r="K71" s="47" t="n">
        <f aca="false">100*(12-10.7+9.9-5.8+3.9)/12</f>
        <v>77.5</v>
      </c>
      <c r="L71" s="18"/>
    </row>
    <row r="72" customFormat="false" ht="13.8" hidden="false" customHeight="false" outlineLevel="0" collapsed="false">
      <c r="A72" s="1" t="s">
        <v>91</v>
      </c>
      <c r="B72" s="12" t="n">
        <v>42177</v>
      </c>
      <c r="C72" s="1" t="s">
        <v>833</v>
      </c>
      <c r="D72" s="1" t="s">
        <v>19</v>
      </c>
      <c r="E72" s="1" t="s">
        <v>19</v>
      </c>
      <c r="F72" s="1" t="s">
        <v>20</v>
      </c>
      <c r="G72" s="1" t="n">
        <v>1</v>
      </c>
      <c r="H72" s="1" t="n">
        <v>1</v>
      </c>
      <c r="I72" s="1" t="s">
        <v>827</v>
      </c>
      <c r="J72" s="1" t="s">
        <v>920</v>
      </c>
      <c r="K72" s="55" t="n">
        <f aca="false">100*(12-6.7)/12</f>
        <v>44.1666666666667</v>
      </c>
      <c r="L72" s="18"/>
    </row>
    <row r="73" customFormat="false" ht="13.8" hidden="false" customHeight="false" outlineLevel="0" collapsed="false">
      <c r="A73" s="1" t="s">
        <v>91</v>
      </c>
      <c r="B73" s="12" t="n">
        <v>42177</v>
      </c>
      <c r="C73" s="1" t="s">
        <v>833</v>
      </c>
      <c r="D73" s="1" t="s">
        <v>19</v>
      </c>
      <c r="E73" s="1" t="s">
        <v>19</v>
      </c>
      <c r="F73" s="1" t="s">
        <v>20</v>
      </c>
      <c r="G73" s="1" t="n">
        <v>1</v>
      </c>
      <c r="H73" s="1" t="n">
        <v>1</v>
      </c>
      <c r="I73" s="1" t="s">
        <v>829</v>
      </c>
      <c r="J73" s="1" t="s">
        <v>921</v>
      </c>
      <c r="K73" s="55" t="n">
        <f aca="false">100*(23.2-20.5+16.7-14.9)/12</f>
        <v>37.5</v>
      </c>
      <c r="L73" s="18"/>
    </row>
    <row r="74" customFormat="false" ht="13.8" hidden="false" customHeight="false" outlineLevel="0" collapsed="false">
      <c r="A74" s="1" t="s">
        <v>91</v>
      </c>
      <c r="B74" s="12" t="n">
        <v>42177</v>
      </c>
      <c r="C74" s="1" t="s">
        <v>833</v>
      </c>
      <c r="D74" s="1" t="s">
        <v>19</v>
      </c>
      <c r="E74" s="1" t="s">
        <v>19</v>
      </c>
      <c r="F74" s="1" t="s">
        <v>20</v>
      </c>
      <c r="G74" s="1" t="n">
        <v>1</v>
      </c>
      <c r="H74" s="1" t="n">
        <v>2</v>
      </c>
      <c r="I74" s="1" t="s">
        <v>827</v>
      </c>
      <c r="J74" s="1" t="s">
        <v>922</v>
      </c>
      <c r="K74" s="55" t="n">
        <f aca="false">100*(12-9.5+7.2-5.6+3.8)/12</f>
        <v>65.8333333333333</v>
      </c>
      <c r="L74" s="18"/>
    </row>
    <row r="75" customFormat="false" ht="13.8" hidden="false" customHeight="false" outlineLevel="0" collapsed="false">
      <c r="A75" s="1" t="s">
        <v>91</v>
      </c>
      <c r="B75" s="12" t="n">
        <v>42177</v>
      </c>
      <c r="C75" s="1" t="s">
        <v>833</v>
      </c>
      <c r="D75" s="1" t="s">
        <v>19</v>
      </c>
      <c r="E75" s="1" t="s">
        <v>19</v>
      </c>
      <c r="F75" s="1" t="s">
        <v>20</v>
      </c>
      <c r="G75" s="1" t="n">
        <v>1</v>
      </c>
      <c r="H75" s="1" t="n">
        <v>2</v>
      </c>
      <c r="I75" s="1" t="s">
        <v>829</v>
      </c>
      <c r="J75" s="1" t="s">
        <v>923</v>
      </c>
      <c r="K75" s="55" t="n">
        <f aca="false">100*(24-22+20-18.4+15.8-12)/12</f>
        <v>61.6666666666667</v>
      </c>
      <c r="L75" s="18"/>
    </row>
    <row r="76" customFormat="false" ht="13.8" hidden="false" customHeight="false" outlineLevel="0" collapsed="false">
      <c r="A76" s="1" t="s">
        <v>91</v>
      </c>
      <c r="B76" s="12" t="n">
        <v>42177</v>
      </c>
      <c r="C76" s="1" t="s">
        <v>833</v>
      </c>
      <c r="D76" s="1" t="s">
        <v>19</v>
      </c>
      <c r="E76" s="1" t="s">
        <v>19</v>
      </c>
      <c r="F76" s="1" t="s">
        <v>20</v>
      </c>
      <c r="G76" s="1" t="n">
        <v>1</v>
      </c>
      <c r="H76" s="1" t="n">
        <v>3</v>
      </c>
      <c r="I76" s="1" t="s">
        <v>827</v>
      </c>
      <c r="J76" s="1" t="s">
        <v>924</v>
      </c>
      <c r="K76" s="55" t="n">
        <f aca="false">100*(12-10+9.2-7+5.8)/12</f>
        <v>83.3333333333333</v>
      </c>
      <c r="L76" s="18"/>
    </row>
    <row r="77" customFormat="false" ht="13.8" hidden="false" customHeight="false" outlineLevel="0" collapsed="false">
      <c r="A77" s="1" t="s">
        <v>91</v>
      </c>
      <c r="B77" s="12" t="n">
        <v>42177</v>
      </c>
      <c r="C77" s="1" t="s">
        <v>833</v>
      </c>
      <c r="D77" s="1" t="s">
        <v>19</v>
      </c>
      <c r="E77" s="1" t="s">
        <v>19</v>
      </c>
      <c r="F77" s="1" t="s">
        <v>20</v>
      </c>
      <c r="G77" s="1" t="n">
        <v>1</v>
      </c>
      <c r="H77" s="1" t="n">
        <v>3</v>
      </c>
      <c r="I77" s="1" t="s">
        <v>829</v>
      </c>
      <c r="J77" s="1" t="s">
        <v>925</v>
      </c>
      <c r="K77" s="55" t="n">
        <f aca="false">100*(24-21.8+18.2-14.6)/12</f>
        <v>48.3333333333333</v>
      </c>
      <c r="L77" s="18"/>
    </row>
    <row r="78" customFormat="false" ht="13.8" hidden="false" customHeight="false" outlineLevel="0" collapsed="false">
      <c r="A78" s="1" t="s">
        <v>91</v>
      </c>
      <c r="B78" s="12" t="n">
        <v>42177</v>
      </c>
      <c r="C78" s="1" t="s">
        <v>833</v>
      </c>
      <c r="D78" s="1" t="s">
        <v>19</v>
      </c>
      <c r="E78" s="1" t="s">
        <v>19</v>
      </c>
      <c r="F78" s="1" t="s">
        <v>20</v>
      </c>
      <c r="G78" s="1" t="n">
        <v>1</v>
      </c>
      <c r="H78" s="1" t="n">
        <v>4</v>
      </c>
      <c r="I78" s="1" t="s">
        <v>827</v>
      </c>
      <c r="J78" s="1" t="s">
        <v>926</v>
      </c>
      <c r="K78" s="55" t="n">
        <f aca="false">100*(12-6.3+2.7)/12</f>
        <v>70</v>
      </c>
      <c r="L78" s="18"/>
    </row>
    <row r="79" customFormat="false" ht="13.8" hidden="false" customHeight="false" outlineLevel="0" collapsed="false">
      <c r="A79" s="1" t="s">
        <v>91</v>
      </c>
      <c r="B79" s="12" t="n">
        <v>42177</v>
      </c>
      <c r="C79" s="1" t="s">
        <v>833</v>
      </c>
      <c r="D79" s="1" t="s">
        <v>19</v>
      </c>
      <c r="E79" s="1" t="s">
        <v>19</v>
      </c>
      <c r="F79" s="1" t="s">
        <v>20</v>
      </c>
      <c r="G79" s="1" t="n">
        <v>1</v>
      </c>
      <c r="H79" s="1" t="n">
        <v>4</v>
      </c>
      <c r="I79" s="1" t="s">
        <v>829</v>
      </c>
      <c r="J79" s="1" t="s">
        <v>927</v>
      </c>
      <c r="K79" s="55" t="n">
        <f aca="false">100*(24-18.2+16.9-15.4+14-12)/12</f>
        <v>77.5</v>
      </c>
      <c r="L79" s="18"/>
    </row>
    <row r="80" customFormat="false" ht="13.8" hidden="false" customHeight="false" outlineLevel="0" collapsed="false">
      <c r="A80" s="1" t="s">
        <v>91</v>
      </c>
      <c r="B80" s="12" t="n">
        <v>42177</v>
      </c>
      <c r="C80" s="1" t="s">
        <v>833</v>
      </c>
      <c r="D80" s="1" t="s">
        <v>19</v>
      </c>
      <c r="E80" s="1" t="s">
        <v>19</v>
      </c>
      <c r="F80" s="1" t="s">
        <v>20</v>
      </c>
      <c r="G80" s="1" t="n">
        <v>1</v>
      </c>
      <c r="H80" s="1" t="n">
        <v>5</v>
      </c>
      <c r="I80" s="1" t="s">
        <v>827</v>
      </c>
      <c r="J80" s="1" t="s">
        <v>928</v>
      </c>
      <c r="K80" s="55" t="n">
        <f aca="false">100*(12-8.8)/12</f>
        <v>26.6666666666667</v>
      </c>
      <c r="L80" s="18"/>
    </row>
    <row r="81" customFormat="false" ht="13.8" hidden="false" customHeight="false" outlineLevel="0" collapsed="false">
      <c r="A81" s="1" t="s">
        <v>91</v>
      </c>
      <c r="B81" s="12" t="n">
        <v>42177</v>
      </c>
      <c r="C81" s="1" t="s">
        <v>833</v>
      </c>
      <c r="D81" s="1" t="s">
        <v>19</v>
      </c>
      <c r="E81" s="1" t="s">
        <v>19</v>
      </c>
      <c r="F81" s="1" t="s">
        <v>20</v>
      </c>
      <c r="G81" s="1" t="n">
        <v>1</v>
      </c>
      <c r="H81" s="1" t="n">
        <v>5</v>
      </c>
      <c r="I81" s="1" t="s">
        <v>829</v>
      </c>
      <c r="J81" s="1" t="s">
        <v>929</v>
      </c>
      <c r="K81" s="55" t="n">
        <f aca="false">100*(21.7-20+15.8-12)/12</f>
        <v>45.8333333333333</v>
      </c>
      <c r="L81" s="18"/>
    </row>
    <row r="82" customFormat="false" ht="13.8" hidden="false" customHeight="false" outlineLevel="0" collapsed="false">
      <c r="A82" s="1" t="s">
        <v>91</v>
      </c>
      <c r="B82" s="12" t="n">
        <v>42178</v>
      </c>
      <c r="C82" s="1" t="s">
        <v>833</v>
      </c>
      <c r="D82" s="1" t="s">
        <v>19</v>
      </c>
      <c r="E82" s="1" t="s">
        <v>19</v>
      </c>
      <c r="F82" s="1" t="s">
        <v>20</v>
      </c>
      <c r="G82" s="1" t="n">
        <v>2</v>
      </c>
      <c r="H82" s="1" t="n">
        <v>1</v>
      </c>
      <c r="I82" s="1" t="s">
        <v>827</v>
      </c>
      <c r="J82" s="1" t="s">
        <v>930</v>
      </c>
      <c r="K82" s="55" t="n">
        <f aca="false">100*(8.7-3.4+2.4-1)/12</f>
        <v>55.8333333333333</v>
      </c>
      <c r="L82" s="18"/>
    </row>
    <row r="83" customFormat="false" ht="13.8" hidden="false" customHeight="false" outlineLevel="0" collapsed="false">
      <c r="A83" s="1" t="s">
        <v>91</v>
      </c>
      <c r="B83" s="12" t="n">
        <v>42178</v>
      </c>
      <c r="C83" s="1" t="s">
        <v>833</v>
      </c>
      <c r="D83" s="1" t="s">
        <v>19</v>
      </c>
      <c r="E83" s="1" t="s">
        <v>19</v>
      </c>
      <c r="F83" s="1" t="s">
        <v>20</v>
      </c>
      <c r="G83" s="1" t="n">
        <v>2</v>
      </c>
      <c r="H83" s="1" t="n">
        <v>1</v>
      </c>
      <c r="I83" s="1" t="s">
        <v>829</v>
      </c>
      <c r="J83" s="1" t="s">
        <v>931</v>
      </c>
      <c r="K83" s="55" t="n">
        <f aca="false">100*(24-21.4+17-15)/12</f>
        <v>38.3333333333333</v>
      </c>
      <c r="L83" s="18"/>
    </row>
    <row r="84" customFormat="false" ht="13.8" hidden="false" customHeight="false" outlineLevel="0" collapsed="false">
      <c r="A84" s="1" t="s">
        <v>91</v>
      </c>
      <c r="B84" s="12" t="n">
        <v>42178</v>
      </c>
      <c r="C84" s="1" t="s">
        <v>833</v>
      </c>
      <c r="D84" s="1" t="s">
        <v>19</v>
      </c>
      <c r="E84" s="1" t="s">
        <v>19</v>
      </c>
      <c r="F84" s="1" t="s">
        <v>20</v>
      </c>
      <c r="G84" s="1" t="n">
        <v>2</v>
      </c>
      <c r="H84" s="1" t="n">
        <v>2</v>
      </c>
      <c r="I84" s="1" t="s">
        <v>827</v>
      </c>
      <c r="J84" s="1" t="s">
        <v>932</v>
      </c>
      <c r="K84" s="55" t="n">
        <f aca="false">100*(5.2-3.2)/12</f>
        <v>16.6666666666667</v>
      </c>
      <c r="L84" s="18"/>
    </row>
    <row r="85" customFormat="false" ht="13.8" hidden="false" customHeight="false" outlineLevel="0" collapsed="false">
      <c r="A85" s="1" t="s">
        <v>91</v>
      </c>
      <c r="B85" s="12" t="n">
        <v>42178</v>
      </c>
      <c r="C85" s="1" t="s">
        <v>833</v>
      </c>
      <c r="D85" s="1" t="s">
        <v>19</v>
      </c>
      <c r="E85" s="1" t="s">
        <v>19</v>
      </c>
      <c r="F85" s="1" t="s">
        <v>20</v>
      </c>
      <c r="G85" s="1" t="n">
        <v>2</v>
      </c>
      <c r="H85" s="1" t="n">
        <v>2</v>
      </c>
      <c r="I85" s="1" t="s">
        <v>829</v>
      </c>
      <c r="J85" s="1" t="s">
        <v>933</v>
      </c>
      <c r="K85" s="55" t="n">
        <f aca="false">100*(24-20.8+17.2-15)/12</f>
        <v>45</v>
      </c>
      <c r="L85" s="18"/>
    </row>
    <row r="86" customFormat="false" ht="13.8" hidden="false" customHeight="false" outlineLevel="0" collapsed="false">
      <c r="A86" s="1" t="s">
        <v>91</v>
      </c>
      <c r="B86" s="12" t="n">
        <v>42178</v>
      </c>
      <c r="C86" s="1" t="s">
        <v>833</v>
      </c>
      <c r="D86" s="1" t="s">
        <v>19</v>
      </c>
      <c r="E86" s="1" t="s">
        <v>19</v>
      </c>
      <c r="F86" s="1" t="s">
        <v>20</v>
      </c>
      <c r="G86" s="1" t="n">
        <v>2</v>
      </c>
      <c r="H86" s="1" t="n">
        <v>3</v>
      </c>
      <c r="I86" s="1" t="s">
        <v>827</v>
      </c>
      <c r="J86" s="1" t="s">
        <v>934</v>
      </c>
      <c r="K86" s="55" t="n">
        <f aca="false">100*(9-6.6+5-2)/12</f>
        <v>45</v>
      </c>
      <c r="L86" s="18"/>
    </row>
    <row r="87" customFormat="false" ht="13.8" hidden="false" customHeight="false" outlineLevel="0" collapsed="false">
      <c r="A87" s="1" t="s">
        <v>91</v>
      </c>
      <c r="B87" s="12" t="n">
        <v>42178</v>
      </c>
      <c r="C87" s="1" t="s">
        <v>833</v>
      </c>
      <c r="D87" s="1" t="s">
        <v>19</v>
      </c>
      <c r="E87" s="1" t="s">
        <v>19</v>
      </c>
      <c r="F87" s="1" t="s">
        <v>20</v>
      </c>
      <c r="G87" s="1" t="n">
        <v>2</v>
      </c>
      <c r="H87" s="1" t="n">
        <v>3</v>
      </c>
      <c r="I87" s="1" t="s">
        <v>829</v>
      </c>
      <c r="J87" s="1" t="s">
        <v>935</v>
      </c>
      <c r="K87" s="55" t="n">
        <v>0</v>
      </c>
      <c r="L87" s="1" t="s">
        <v>936</v>
      </c>
    </row>
    <row r="88" customFormat="false" ht="13.8" hidden="false" customHeight="false" outlineLevel="0" collapsed="false">
      <c r="A88" s="1" t="s">
        <v>91</v>
      </c>
      <c r="B88" s="12" t="n">
        <v>42178</v>
      </c>
      <c r="C88" s="1" t="s">
        <v>833</v>
      </c>
      <c r="D88" s="1" t="s">
        <v>19</v>
      </c>
      <c r="E88" s="1" t="s">
        <v>19</v>
      </c>
      <c r="F88" s="1" t="s">
        <v>20</v>
      </c>
      <c r="G88" s="1" t="n">
        <v>2</v>
      </c>
      <c r="H88" s="1" t="n">
        <v>4</v>
      </c>
      <c r="I88" s="1" t="s">
        <v>827</v>
      </c>
      <c r="J88" s="1" t="s">
        <v>937</v>
      </c>
      <c r="K88" s="55" t="n">
        <f aca="false">100*(12-7)/12</f>
        <v>41.6666666666667</v>
      </c>
      <c r="L88" s="18"/>
    </row>
    <row r="89" customFormat="false" ht="13.8" hidden="false" customHeight="false" outlineLevel="0" collapsed="false">
      <c r="A89" s="1" t="s">
        <v>91</v>
      </c>
      <c r="B89" s="12" t="n">
        <v>42178</v>
      </c>
      <c r="C89" s="1" t="s">
        <v>833</v>
      </c>
      <c r="D89" s="1" t="s">
        <v>19</v>
      </c>
      <c r="E89" s="1" t="s">
        <v>19</v>
      </c>
      <c r="F89" s="1" t="s">
        <v>20</v>
      </c>
      <c r="G89" s="1" t="n">
        <v>2</v>
      </c>
      <c r="H89" s="1" t="n">
        <v>4</v>
      </c>
      <c r="I89" s="1" t="s">
        <v>829</v>
      </c>
      <c r="J89" s="1" t="s">
        <v>938</v>
      </c>
      <c r="K89" s="55" t="n">
        <f aca="false">100*(24-19.2)/12</f>
        <v>40</v>
      </c>
      <c r="L89" s="18"/>
    </row>
    <row r="90" customFormat="false" ht="13.8" hidden="false" customHeight="false" outlineLevel="0" collapsed="false">
      <c r="A90" s="1" t="s">
        <v>91</v>
      </c>
      <c r="B90" s="12" t="n">
        <v>42178</v>
      </c>
      <c r="C90" s="1" t="s">
        <v>833</v>
      </c>
      <c r="D90" s="1" t="s">
        <v>19</v>
      </c>
      <c r="E90" s="1" t="s">
        <v>19</v>
      </c>
      <c r="F90" s="1" t="s">
        <v>20</v>
      </c>
      <c r="G90" s="1" t="n">
        <v>2</v>
      </c>
      <c r="H90" s="1" t="n">
        <v>5</v>
      </c>
      <c r="I90" s="1" t="s">
        <v>827</v>
      </c>
      <c r="J90" s="1" t="s">
        <v>939</v>
      </c>
      <c r="K90" s="55" t="n">
        <f aca="false">100*(12-10.2+9-6.3+2.8)/12</f>
        <v>60.8333333333333</v>
      </c>
      <c r="L90" s="18"/>
    </row>
    <row r="91" customFormat="false" ht="13.8" hidden="false" customHeight="false" outlineLevel="0" collapsed="false">
      <c r="A91" s="1" t="s">
        <v>91</v>
      </c>
      <c r="B91" s="12" t="n">
        <v>42178</v>
      </c>
      <c r="C91" s="1" t="s">
        <v>833</v>
      </c>
      <c r="D91" s="1" t="s">
        <v>19</v>
      </c>
      <c r="E91" s="1" t="s">
        <v>19</v>
      </c>
      <c r="F91" s="1" t="s">
        <v>20</v>
      </c>
      <c r="G91" s="1" t="n">
        <v>2</v>
      </c>
      <c r="H91" s="1" t="n">
        <v>5</v>
      </c>
      <c r="I91" s="1" t="s">
        <v>829</v>
      </c>
      <c r="J91" s="1" t="s">
        <v>940</v>
      </c>
      <c r="K91" s="55" t="n">
        <f aca="false">100*(19.7-16.3)/12</f>
        <v>28.3333333333333</v>
      </c>
      <c r="L91" s="18"/>
    </row>
    <row r="92" customFormat="false" ht="13.8" hidden="false" customHeight="false" outlineLevel="0" collapsed="false">
      <c r="A92" s="1" t="s">
        <v>91</v>
      </c>
      <c r="B92" s="12" t="n">
        <v>42179</v>
      </c>
      <c r="C92" s="1" t="s">
        <v>833</v>
      </c>
      <c r="D92" s="1" t="s">
        <v>19</v>
      </c>
      <c r="E92" s="1" t="s">
        <v>19</v>
      </c>
      <c r="F92" s="1" t="s">
        <v>20</v>
      </c>
      <c r="G92" s="1" t="n">
        <v>3</v>
      </c>
      <c r="H92" s="1" t="n">
        <v>1</v>
      </c>
      <c r="I92" s="1" t="s">
        <v>827</v>
      </c>
      <c r="J92" s="1" t="s">
        <v>935</v>
      </c>
      <c r="K92" s="55" t="n">
        <v>0</v>
      </c>
      <c r="L92" s="1" t="s">
        <v>936</v>
      </c>
    </row>
    <row r="93" customFormat="false" ht="13.8" hidden="false" customHeight="false" outlineLevel="0" collapsed="false">
      <c r="A93" s="1" t="s">
        <v>91</v>
      </c>
      <c r="B93" s="12" t="n">
        <v>42179</v>
      </c>
      <c r="C93" s="1" t="s">
        <v>833</v>
      </c>
      <c r="D93" s="1" t="s">
        <v>19</v>
      </c>
      <c r="E93" s="1" t="s">
        <v>19</v>
      </c>
      <c r="F93" s="1" t="s">
        <v>20</v>
      </c>
      <c r="G93" s="1" t="n">
        <v>3</v>
      </c>
      <c r="H93" s="1" t="n">
        <v>1</v>
      </c>
      <c r="I93" s="1" t="s">
        <v>829</v>
      </c>
      <c r="J93" s="1" t="s">
        <v>941</v>
      </c>
      <c r="K93" s="55" t="n">
        <f aca="false">100*(14.5-13.4)/12</f>
        <v>9.16666666666666</v>
      </c>
      <c r="L93" s="18"/>
    </row>
    <row r="94" customFormat="false" ht="13.8" hidden="false" customHeight="false" outlineLevel="0" collapsed="false">
      <c r="A94" s="1" t="s">
        <v>91</v>
      </c>
      <c r="B94" s="12" t="n">
        <v>42179</v>
      </c>
      <c r="C94" s="1" t="s">
        <v>833</v>
      </c>
      <c r="D94" s="1" t="s">
        <v>19</v>
      </c>
      <c r="E94" s="1" t="s">
        <v>19</v>
      </c>
      <c r="F94" s="1" t="s">
        <v>20</v>
      </c>
      <c r="G94" s="1" t="n">
        <v>3</v>
      </c>
      <c r="H94" s="1" t="n">
        <v>2</v>
      </c>
      <c r="I94" s="1" t="s">
        <v>827</v>
      </c>
      <c r="J94" s="1" t="s">
        <v>935</v>
      </c>
      <c r="K94" s="55" t="n">
        <v>0</v>
      </c>
      <c r="L94" s="1" t="s">
        <v>936</v>
      </c>
    </row>
    <row r="95" customFormat="false" ht="13.8" hidden="false" customHeight="false" outlineLevel="0" collapsed="false">
      <c r="A95" s="1" t="s">
        <v>91</v>
      </c>
      <c r="B95" s="12" t="n">
        <v>42179</v>
      </c>
      <c r="C95" s="1" t="s">
        <v>833</v>
      </c>
      <c r="D95" s="1" t="s">
        <v>19</v>
      </c>
      <c r="E95" s="1" t="s">
        <v>19</v>
      </c>
      <c r="F95" s="1" t="s">
        <v>20</v>
      </c>
      <c r="G95" s="1" t="n">
        <v>3</v>
      </c>
      <c r="H95" s="1" t="n">
        <v>2</v>
      </c>
      <c r="I95" s="1" t="s">
        <v>829</v>
      </c>
      <c r="J95" s="1" t="s">
        <v>935</v>
      </c>
      <c r="K95" s="55" t="n">
        <v>0</v>
      </c>
      <c r="L95" s="1" t="s">
        <v>936</v>
      </c>
    </row>
    <row r="96" customFormat="false" ht="13.8" hidden="false" customHeight="false" outlineLevel="0" collapsed="false">
      <c r="A96" s="1" t="s">
        <v>91</v>
      </c>
      <c r="B96" s="12" t="n">
        <v>42179</v>
      </c>
      <c r="C96" s="1" t="s">
        <v>833</v>
      </c>
      <c r="D96" s="1" t="s">
        <v>19</v>
      </c>
      <c r="E96" s="1" t="s">
        <v>19</v>
      </c>
      <c r="F96" s="1" t="s">
        <v>20</v>
      </c>
      <c r="G96" s="1" t="n">
        <v>3</v>
      </c>
      <c r="H96" s="1" t="n">
        <v>3</v>
      </c>
      <c r="I96" s="1" t="s">
        <v>827</v>
      </c>
      <c r="J96" s="1" t="s">
        <v>935</v>
      </c>
      <c r="K96" s="55" t="n">
        <v>0</v>
      </c>
      <c r="L96" s="1" t="s">
        <v>936</v>
      </c>
    </row>
    <row r="97" customFormat="false" ht="13.8" hidden="false" customHeight="false" outlineLevel="0" collapsed="false">
      <c r="A97" s="1" t="s">
        <v>91</v>
      </c>
      <c r="B97" s="12" t="n">
        <v>42179</v>
      </c>
      <c r="C97" s="1" t="s">
        <v>833</v>
      </c>
      <c r="D97" s="1" t="s">
        <v>19</v>
      </c>
      <c r="E97" s="1" t="s">
        <v>19</v>
      </c>
      <c r="F97" s="1" t="s">
        <v>20</v>
      </c>
      <c r="G97" s="1" t="n">
        <v>3</v>
      </c>
      <c r="H97" s="1" t="n">
        <v>3</v>
      </c>
      <c r="I97" s="1" t="s">
        <v>829</v>
      </c>
      <c r="J97" s="1" t="s">
        <v>935</v>
      </c>
      <c r="K97" s="55" t="n">
        <v>0</v>
      </c>
      <c r="L97" s="1" t="s">
        <v>936</v>
      </c>
    </row>
    <row r="98" customFormat="false" ht="13.8" hidden="false" customHeight="false" outlineLevel="0" collapsed="false">
      <c r="A98" s="1" t="s">
        <v>91</v>
      </c>
      <c r="B98" s="12" t="n">
        <v>42179</v>
      </c>
      <c r="C98" s="1" t="s">
        <v>833</v>
      </c>
      <c r="D98" s="1" t="s">
        <v>19</v>
      </c>
      <c r="E98" s="1" t="s">
        <v>19</v>
      </c>
      <c r="F98" s="1" t="s">
        <v>20</v>
      </c>
      <c r="G98" s="1" t="n">
        <v>3</v>
      </c>
      <c r="H98" s="1" t="n">
        <v>4</v>
      </c>
      <c r="I98" s="1" t="s">
        <v>827</v>
      </c>
      <c r="J98" s="1" t="s">
        <v>935</v>
      </c>
      <c r="K98" s="55" t="n">
        <v>0</v>
      </c>
      <c r="L98" s="1" t="s">
        <v>936</v>
      </c>
    </row>
    <row r="99" customFormat="false" ht="13.8" hidden="false" customHeight="false" outlineLevel="0" collapsed="false">
      <c r="A99" s="1" t="s">
        <v>91</v>
      </c>
      <c r="B99" s="12" t="n">
        <v>42179</v>
      </c>
      <c r="C99" s="1" t="s">
        <v>833</v>
      </c>
      <c r="D99" s="1" t="s">
        <v>19</v>
      </c>
      <c r="E99" s="1" t="s">
        <v>19</v>
      </c>
      <c r="F99" s="1" t="s">
        <v>20</v>
      </c>
      <c r="G99" s="1" t="n">
        <v>3</v>
      </c>
      <c r="H99" s="1" t="n">
        <v>4</v>
      </c>
      <c r="I99" s="1" t="s">
        <v>829</v>
      </c>
      <c r="J99" s="1" t="s">
        <v>942</v>
      </c>
      <c r="K99" s="55" t="n">
        <f aca="false">100*(19.5-17)/12</f>
        <v>20.8333333333333</v>
      </c>
      <c r="L99" s="18"/>
    </row>
    <row r="100" customFormat="false" ht="13.8" hidden="false" customHeight="false" outlineLevel="0" collapsed="false">
      <c r="A100" s="1" t="s">
        <v>91</v>
      </c>
      <c r="B100" s="12" t="n">
        <v>42179</v>
      </c>
      <c r="C100" s="1" t="s">
        <v>833</v>
      </c>
      <c r="D100" s="1" t="s">
        <v>19</v>
      </c>
      <c r="E100" s="1" t="s">
        <v>19</v>
      </c>
      <c r="F100" s="1" t="s">
        <v>20</v>
      </c>
      <c r="G100" s="1" t="n">
        <v>3</v>
      </c>
      <c r="H100" s="1" t="n">
        <v>5</v>
      </c>
      <c r="I100" s="1" t="s">
        <v>827</v>
      </c>
      <c r="J100" s="1" t="s">
        <v>935</v>
      </c>
      <c r="K100" s="55" t="n">
        <v>0</v>
      </c>
      <c r="L100" s="1" t="s">
        <v>936</v>
      </c>
    </row>
    <row r="101" customFormat="false" ht="13.8" hidden="false" customHeight="false" outlineLevel="0" collapsed="false">
      <c r="A101" s="1" t="s">
        <v>91</v>
      </c>
      <c r="B101" s="12" t="n">
        <v>42179</v>
      </c>
      <c r="C101" s="1" t="s">
        <v>833</v>
      </c>
      <c r="D101" s="1" t="s">
        <v>19</v>
      </c>
      <c r="E101" s="1" t="s">
        <v>19</v>
      </c>
      <c r="F101" s="1" t="s">
        <v>20</v>
      </c>
      <c r="G101" s="1" t="n">
        <v>3</v>
      </c>
      <c r="H101" s="1" t="n">
        <v>5</v>
      </c>
      <c r="I101" s="1" t="s">
        <v>829</v>
      </c>
      <c r="J101" s="1" t="s">
        <v>935</v>
      </c>
      <c r="K101" s="55" t="n">
        <v>0</v>
      </c>
      <c r="L101" s="1" t="s">
        <v>936</v>
      </c>
    </row>
    <row r="102" s="18" customFormat="true" ht="13.8" hidden="false" customHeight="false" outlineLevel="0" collapsed="false">
      <c r="A102" s="1" t="s">
        <v>91</v>
      </c>
      <c r="B102" s="12" t="n">
        <v>42180</v>
      </c>
      <c r="C102" s="1" t="s">
        <v>833</v>
      </c>
      <c r="D102" s="1" t="s">
        <v>19</v>
      </c>
      <c r="E102" s="1" t="s">
        <v>19</v>
      </c>
      <c r="F102" s="1" t="s">
        <v>20</v>
      </c>
      <c r="G102" s="1" t="n">
        <v>4</v>
      </c>
      <c r="H102" s="1" t="n">
        <v>1</v>
      </c>
      <c r="I102" s="1" t="s">
        <v>827</v>
      </c>
      <c r="J102" s="1" t="s">
        <v>943</v>
      </c>
      <c r="K102" s="55" t="n">
        <f aca="false">100*(12-10+8.3-3)/12</f>
        <v>60.8333333333333</v>
      </c>
    </row>
    <row r="103" s="18" customFormat="true" ht="13.8" hidden="false" customHeight="false" outlineLevel="0" collapsed="false">
      <c r="A103" s="1" t="s">
        <v>91</v>
      </c>
      <c r="B103" s="12" t="n">
        <v>42180</v>
      </c>
      <c r="C103" s="1" t="s">
        <v>833</v>
      </c>
      <c r="D103" s="1" t="s">
        <v>19</v>
      </c>
      <c r="E103" s="1" t="s">
        <v>19</v>
      </c>
      <c r="F103" s="1" t="s">
        <v>20</v>
      </c>
      <c r="G103" s="1" t="n">
        <v>4</v>
      </c>
      <c r="H103" s="1" t="n">
        <v>1</v>
      </c>
      <c r="I103" s="1" t="s">
        <v>829</v>
      </c>
      <c r="J103" s="1" t="s">
        <v>944</v>
      </c>
      <c r="K103" s="55" t="n">
        <f aca="false">100*(24-18+17.4-14+13.3-12)/12</f>
        <v>89.1666666666667</v>
      </c>
    </row>
    <row r="104" s="18" customFormat="true" ht="13.8" hidden="false" customHeight="false" outlineLevel="0" collapsed="false">
      <c r="A104" s="1" t="s">
        <v>91</v>
      </c>
      <c r="B104" s="12" t="n">
        <v>42180</v>
      </c>
      <c r="C104" s="1" t="s">
        <v>833</v>
      </c>
      <c r="D104" s="1" t="s">
        <v>19</v>
      </c>
      <c r="E104" s="1" t="s">
        <v>19</v>
      </c>
      <c r="F104" s="1" t="s">
        <v>20</v>
      </c>
      <c r="G104" s="1" t="n">
        <v>4</v>
      </c>
      <c r="H104" s="1" t="n">
        <v>2</v>
      </c>
      <c r="I104" s="1" t="s">
        <v>827</v>
      </c>
      <c r="J104" s="1" t="s">
        <v>945</v>
      </c>
      <c r="K104" s="55" t="n">
        <f aca="false">100*(12-2)/12</f>
        <v>83.3333333333333</v>
      </c>
    </row>
    <row r="105" s="18" customFormat="true" ht="13.8" hidden="false" customHeight="false" outlineLevel="0" collapsed="false">
      <c r="A105" s="1" t="s">
        <v>91</v>
      </c>
      <c r="B105" s="12" t="n">
        <v>42180</v>
      </c>
      <c r="C105" s="1" t="s">
        <v>833</v>
      </c>
      <c r="D105" s="1" t="s">
        <v>19</v>
      </c>
      <c r="E105" s="1" t="s">
        <v>19</v>
      </c>
      <c r="F105" s="1" t="s">
        <v>20</v>
      </c>
      <c r="G105" s="1" t="n">
        <v>4</v>
      </c>
      <c r="H105" s="1" t="n">
        <v>2</v>
      </c>
      <c r="I105" s="1" t="s">
        <v>829</v>
      </c>
      <c r="J105" s="1" t="s">
        <v>946</v>
      </c>
      <c r="K105" s="55" t="n">
        <f aca="false">100*(19.5-12)/12</f>
        <v>62.5</v>
      </c>
    </row>
    <row r="106" s="18" customFormat="true" ht="13.8" hidden="false" customHeight="false" outlineLevel="0" collapsed="false">
      <c r="A106" s="1" t="s">
        <v>91</v>
      </c>
      <c r="B106" s="12" t="n">
        <v>42180</v>
      </c>
      <c r="C106" s="1" t="s">
        <v>833</v>
      </c>
      <c r="D106" s="1" t="s">
        <v>19</v>
      </c>
      <c r="E106" s="1" t="s">
        <v>19</v>
      </c>
      <c r="F106" s="1" t="s">
        <v>20</v>
      </c>
      <c r="G106" s="1" t="n">
        <v>4</v>
      </c>
      <c r="H106" s="1" t="n">
        <v>3</v>
      </c>
      <c r="I106" s="1" t="s">
        <v>827</v>
      </c>
      <c r="J106" s="1" t="s">
        <v>947</v>
      </c>
      <c r="K106" s="55" t="n">
        <f aca="false">100*(12-10+5-1)/12</f>
        <v>50</v>
      </c>
    </row>
    <row r="107" s="18" customFormat="true" ht="13.8" hidden="false" customHeight="false" outlineLevel="0" collapsed="false">
      <c r="A107" s="1" t="s">
        <v>91</v>
      </c>
      <c r="B107" s="12" t="n">
        <v>42180</v>
      </c>
      <c r="C107" s="1" t="s">
        <v>833</v>
      </c>
      <c r="D107" s="1" t="s">
        <v>19</v>
      </c>
      <c r="E107" s="1" t="s">
        <v>19</v>
      </c>
      <c r="F107" s="1" t="s">
        <v>20</v>
      </c>
      <c r="G107" s="1" t="n">
        <v>4</v>
      </c>
      <c r="H107" s="1" t="n">
        <v>3</v>
      </c>
      <c r="I107" s="1" t="s">
        <v>829</v>
      </c>
      <c r="J107" s="1" t="s">
        <v>948</v>
      </c>
      <c r="K107" s="55" t="n">
        <f aca="false">100*(24-18.3+15.4-12)/12</f>
        <v>75.8333333333333</v>
      </c>
    </row>
    <row r="108" s="18" customFormat="true" ht="13.8" hidden="false" customHeight="false" outlineLevel="0" collapsed="false">
      <c r="A108" s="1" t="s">
        <v>91</v>
      </c>
      <c r="B108" s="12" t="n">
        <v>42180</v>
      </c>
      <c r="C108" s="1" t="s">
        <v>833</v>
      </c>
      <c r="D108" s="1" t="s">
        <v>19</v>
      </c>
      <c r="E108" s="1" t="s">
        <v>19</v>
      </c>
      <c r="F108" s="1" t="s">
        <v>20</v>
      </c>
      <c r="G108" s="1" t="n">
        <v>4</v>
      </c>
      <c r="H108" s="1" t="n">
        <v>4</v>
      </c>
      <c r="I108" s="1" t="s">
        <v>827</v>
      </c>
      <c r="J108" s="1" t="s">
        <v>949</v>
      </c>
      <c r="K108" s="55" t="n">
        <f aca="false">100*(8-3)/12</f>
        <v>41.6666666666667</v>
      </c>
    </row>
    <row r="109" s="18" customFormat="true" ht="13.8" hidden="false" customHeight="false" outlineLevel="0" collapsed="false">
      <c r="A109" s="1" t="s">
        <v>91</v>
      </c>
      <c r="B109" s="12" t="n">
        <v>42180</v>
      </c>
      <c r="C109" s="1" t="s">
        <v>833</v>
      </c>
      <c r="D109" s="1" t="s">
        <v>19</v>
      </c>
      <c r="E109" s="1" t="s">
        <v>19</v>
      </c>
      <c r="F109" s="1" t="s">
        <v>20</v>
      </c>
      <c r="G109" s="1" t="n">
        <v>4</v>
      </c>
      <c r="H109" s="1" t="n">
        <v>4</v>
      </c>
      <c r="I109" s="1" t="s">
        <v>829</v>
      </c>
      <c r="J109" s="1" t="s">
        <v>950</v>
      </c>
      <c r="K109" s="55" t="n">
        <f aca="false">100*(24-14)/12</f>
        <v>83.3333333333333</v>
      </c>
    </row>
    <row r="110" s="18" customFormat="true" ht="13.8" hidden="false" customHeight="false" outlineLevel="0" collapsed="false">
      <c r="A110" s="1" t="s">
        <v>91</v>
      </c>
      <c r="B110" s="12" t="n">
        <v>42180</v>
      </c>
      <c r="C110" s="1" t="s">
        <v>833</v>
      </c>
      <c r="D110" s="1" t="s">
        <v>19</v>
      </c>
      <c r="E110" s="1" t="s">
        <v>19</v>
      </c>
      <c r="F110" s="1" t="s">
        <v>20</v>
      </c>
      <c r="G110" s="1" t="n">
        <v>4</v>
      </c>
      <c r="H110" s="1" t="n">
        <v>5</v>
      </c>
      <c r="I110" s="1" t="s">
        <v>827</v>
      </c>
      <c r="J110" s="1" t="s">
        <v>951</v>
      </c>
      <c r="K110" s="55" t="n">
        <f aca="false">100*(8-5)/12</f>
        <v>25</v>
      </c>
    </row>
    <row r="111" s="18" customFormat="true" ht="13.8" hidden="false" customHeight="false" outlineLevel="0" collapsed="false">
      <c r="A111" s="1" t="s">
        <v>91</v>
      </c>
      <c r="B111" s="12" t="n">
        <v>42180</v>
      </c>
      <c r="C111" s="1" t="s">
        <v>833</v>
      </c>
      <c r="D111" s="1" t="s">
        <v>19</v>
      </c>
      <c r="E111" s="1" t="s">
        <v>19</v>
      </c>
      <c r="F111" s="1" t="s">
        <v>20</v>
      </c>
      <c r="G111" s="1" t="n">
        <v>4</v>
      </c>
      <c r="H111" s="1" t="n">
        <v>5</v>
      </c>
      <c r="I111" s="1" t="s">
        <v>829</v>
      </c>
      <c r="J111" s="1" t="s">
        <v>952</v>
      </c>
      <c r="K111" s="55" t="n">
        <f aca="false">100*(24-20+16-12)/12</f>
        <v>66.6666666666667</v>
      </c>
    </row>
    <row r="112" s="18" customFormat="true" ht="13.8" hidden="false" customHeight="false" outlineLevel="0" collapsed="false">
      <c r="A112" s="1" t="s">
        <v>91</v>
      </c>
      <c r="B112" s="12" t="n">
        <v>42181</v>
      </c>
      <c r="C112" s="1" t="s">
        <v>833</v>
      </c>
      <c r="D112" s="1" t="s">
        <v>19</v>
      </c>
      <c r="E112" s="1" t="s">
        <v>19</v>
      </c>
      <c r="F112" s="1" t="s">
        <v>20</v>
      </c>
      <c r="G112" s="1" t="n">
        <v>5</v>
      </c>
      <c r="H112" s="1" t="n">
        <v>1</v>
      </c>
      <c r="I112" s="1" t="s">
        <v>827</v>
      </c>
      <c r="J112" s="1" t="s">
        <v>953</v>
      </c>
      <c r="K112" s="55" t="n">
        <f aca="false">100*(11-4)/12</f>
        <v>58.3333333333333</v>
      </c>
    </row>
    <row r="113" s="18" customFormat="true" ht="13.8" hidden="false" customHeight="false" outlineLevel="0" collapsed="false">
      <c r="A113" s="1" t="s">
        <v>91</v>
      </c>
      <c r="B113" s="12" t="n">
        <v>42181</v>
      </c>
      <c r="C113" s="1" t="s">
        <v>833</v>
      </c>
      <c r="D113" s="1" t="s">
        <v>19</v>
      </c>
      <c r="E113" s="1" t="s">
        <v>19</v>
      </c>
      <c r="F113" s="1" t="s">
        <v>20</v>
      </c>
      <c r="G113" s="1" t="n">
        <v>5</v>
      </c>
      <c r="H113" s="1" t="n">
        <v>1</v>
      </c>
      <c r="I113" s="1" t="s">
        <v>829</v>
      </c>
      <c r="J113" s="1" t="s">
        <v>950</v>
      </c>
      <c r="K113" s="55" t="n">
        <f aca="false">100*(24-14)/12</f>
        <v>83.3333333333333</v>
      </c>
    </row>
    <row r="114" s="18" customFormat="true" ht="13.8" hidden="false" customHeight="false" outlineLevel="0" collapsed="false">
      <c r="A114" s="1" t="s">
        <v>91</v>
      </c>
      <c r="B114" s="12" t="n">
        <v>42181</v>
      </c>
      <c r="C114" s="1" t="s">
        <v>833</v>
      </c>
      <c r="D114" s="1" t="s">
        <v>19</v>
      </c>
      <c r="E114" s="1" t="s">
        <v>19</v>
      </c>
      <c r="F114" s="1" t="s">
        <v>20</v>
      </c>
      <c r="G114" s="1" t="n">
        <v>5</v>
      </c>
      <c r="H114" s="1" t="n">
        <v>2</v>
      </c>
      <c r="I114" s="1" t="s">
        <v>827</v>
      </c>
      <c r="J114" s="1" t="s">
        <v>954</v>
      </c>
      <c r="K114" s="55" t="n">
        <f aca="false">100*(12-5.5+3.3)/12</f>
        <v>81.6666666666667</v>
      </c>
    </row>
    <row r="115" s="18" customFormat="true" ht="13.8" hidden="false" customHeight="false" outlineLevel="0" collapsed="false">
      <c r="A115" s="1" t="s">
        <v>91</v>
      </c>
      <c r="B115" s="12" t="n">
        <v>42181</v>
      </c>
      <c r="C115" s="1" t="s">
        <v>833</v>
      </c>
      <c r="D115" s="1" t="s">
        <v>19</v>
      </c>
      <c r="E115" s="1" t="s">
        <v>19</v>
      </c>
      <c r="F115" s="1" t="s">
        <v>20</v>
      </c>
      <c r="G115" s="1" t="n">
        <v>5</v>
      </c>
      <c r="H115" s="1" t="n">
        <v>2</v>
      </c>
      <c r="I115" s="1" t="s">
        <v>829</v>
      </c>
      <c r="J115" s="1" t="s">
        <v>955</v>
      </c>
      <c r="K115" s="55" t="n">
        <f aca="false">100*(21-18+16-13)/12</f>
        <v>50</v>
      </c>
    </row>
    <row r="116" s="18" customFormat="true" ht="13.8" hidden="false" customHeight="false" outlineLevel="0" collapsed="false">
      <c r="A116" s="1" t="s">
        <v>91</v>
      </c>
      <c r="B116" s="12" t="n">
        <v>42181</v>
      </c>
      <c r="C116" s="1" t="s">
        <v>833</v>
      </c>
      <c r="D116" s="1" t="s">
        <v>19</v>
      </c>
      <c r="E116" s="1" t="s">
        <v>19</v>
      </c>
      <c r="F116" s="1" t="s">
        <v>20</v>
      </c>
      <c r="G116" s="1" t="n">
        <v>5</v>
      </c>
      <c r="H116" s="1" t="n">
        <v>3</v>
      </c>
      <c r="I116" s="1" t="s">
        <v>827</v>
      </c>
      <c r="J116" s="1" t="s">
        <v>956</v>
      </c>
      <c r="K116" s="55" t="n">
        <f aca="false">100*(12-9.7+7.7-5+3)/12</f>
        <v>66.6666666666667</v>
      </c>
    </row>
    <row r="117" s="18" customFormat="true" ht="13.8" hidden="false" customHeight="false" outlineLevel="0" collapsed="false">
      <c r="A117" s="1" t="s">
        <v>91</v>
      </c>
      <c r="B117" s="12" t="n">
        <v>42181</v>
      </c>
      <c r="C117" s="1" t="s">
        <v>833</v>
      </c>
      <c r="D117" s="1" t="s">
        <v>19</v>
      </c>
      <c r="E117" s="1" t="s">
        <v>19</v>
      </c>
      <c r="F117" s="1" t="s">
        <v>20</v>
      </c>
      <c r="G117" s="1" t="n">
        <v>5</v>
      </c>
      <c r="H117" s="1" t="n">
        <v>3</v>
      </c>
      <c r="I117" s="1" t="s">
        <v>829</v>
      </c>
      <c r="J117" s="1" t="s">
        <v>957</v>
      </c>
      <c r="K117" s="55" t="n">
        <f aca="false">100*(24-20+18.5-12)/12</f>
        <v>87.5</v>
      </c>
    </row>
    <row r="118" s="18" customFormat="true" ht="13.8" hidden="false" customHeight="false" outlineLevel="0" collapsed="false">
      <c r="A118" s="1" t="s">
        <v>91</v>
      </c>
      <c r="B118" s="12" t="n">
        <v>42181</v>
      </c>
      <c r="C118" s="1" t="s">
        <v>833</v>
      </c>
      <c r="D118" s="1" t="s">
        <v>19</v>
      </c>
      <c r="E118" s="1" t="s">
        <v>19</v>
      </c>
      <c r="F118" s="1" t="s">
        <v>20</v>
      </c>
      <c r="G118" s="1" t="n">
        <v>5</v>
      </c>
      <c r="H118" s="1" t="n">
        <v>4</v>
      </c>
      <c r="I118" s="1" t="s">
        <v>827</v>
      </c>
      <c r="J118" s="1" t="s">
        <v>937</v>
      </c>
      <c r="K118" s="55" t="n">
        <f aca="false">100*(12-7)/12</f>
        <v>41.6666666666667</v>
      </c>
    </row>
    <row r="119" s="18" customFormat="true" ht="13.8" hidden="false" customHeight="false" outlineLevel="0" collapsed="false">
      <c r="A119" s="1" t="s">
        <v>91</v>
      </c>
      <c r="B119" s="12" t="n">
        <v>42181</v>
      </c>
      <c r="C119" s="1" t="s">
        <v>833</v>
      </c>
      <c r="D119" s="1" t="s">
        <v>19</v>
      </c>
      <c r="E119" s="1" t="s">
        <v>19</v>
      </c>
      <c r="F119" s="1" t="s">
        <v>20</v>
      </c>
      <c r="G119" s="1" t="n">
        <v>5</v>
      </c>
      <c r="H119" s="1" t="n">
        <v>4</v>
      </c>
      <c r="I119" s="1" t="s">
        <v>829</v>
      </c>
      <c r="J119" s="1" t="s">
        <v>958</v>
      </c>
      <c r="K119" s="55" t="n">
        <f aca="false">100*(24-15.3+14.4-12)/12</f>
        <v>92.5</v>
      </c>
    </row>
    <row r="120" s="18" customFormat="true" ht="13.8" hidden="false" customHeight="false" outlineLevel="0" collapsed="false">
      <c r="A120" s="1" t="s">
        <v>91</v>
      </c>
      <c r="B120" s="12" t="n">
        <v>42181</v>
      </c>
      <c r="C120" s="1" t="s">
        <v>833</v>
      </c>
      <c r="D120" s="1" t="s">
        <v>19</v>
      </c>
      <c r="E120" s="1" t="s">
        <v>19</v>
      </c>
      <c r="F120" s="1" t="s">
        <v>20</v>
      </c>
      <c r="G120" s="1" t="n">
        <v>5</v>
      </c>
      <c r="H120" s="1" t="n">
        <v>5</v>
      </c>
      <c r="I120" s="1" t="s">
        <v>827</v>
      </c>
      <c r="J120" s="1" t="s">
        <v>959</v>
      </c>
      <c r="K120" s="55" t="n">
        <f aca="false">100*(12-8.5+5.2-1.5)/12</f>
        <v>60</v>
      </c>
    </row>
    <row r="121" s="18" customFormat="true" ht="13.8" hidden="false" customHeight="false" outlineLevel="0" collapsed="false">
      <c r="A121" s="1" t="s">
        <v>91</v>
      </c>
      <c r="B121" s="12" t="n">
        <v>42181</v>
      </c>
      <c r="C121" s="1" t="s">
        <v>833</v>
      </c>
      <c r="D121" s="1" t="s">
        <v>19</v>
      </c>
      <c r="E121" s="1" t="s">
        <v>19</v>
      </c>
      <c r="F121" s="1" t="s">
        <v>20</v>
      </c>
      <c r="G121" s="1" t="n">
        <v>5</v>
      </c>
      <c r="H121" s="1" t="n">
        <v>5</v>
      </c>
      <c r="I121" s="1" t="s">
        <v>829</v>
      </c>
      <c r="J121" s="1" t="s">
        <v>960</v>
      </c>
      <c r="K121" s="55" t="n">
        <f aca="false">100*(24-21.5+20.2-16.5+14-12)/12</f>
        <v>68.3333333333333</v>
      </c>
    </row>
    <row r="122" s="18" customFormat="true" ht="13.8" hidden="false" customHeight="false" outlineLevel="0" collapsed="false">
      <c r="A122" s="1" t="s">
        <v>91</v>
      </c>
      <c r="B122" s="12" t="n">
        <v>42182</v>
      </c>
      <c r="C122" s="1" t="s">
        <v>833</v>
      </c>
      <c r="D122" s="1" t="s">
        <v>19</v>
      </c>
      <c r="E122" s="1" t="s">
        <v>19</v>
      </c>
      <c r="F122" s="1" t="s">
        <v>20</v>
      </c>
      <c r="G122" s="1" t="n">
        <v>6</v>
      </c>
      <c r="H122" s="1" t="n">
        <v>1</v>
      </c>
      <c r="I122" s="1" t="s">
        <v>827</v>
      </c>
      <c r="J122" s="1" t="s">
        <v>961</v>
      </c>
      <c r="K122" s="55" t="n">
        <f aca="false">100*(12-6.6+4.8-0.2)/12</f>
        <v>83.3333333333333</v>
      </c>
    </row>
    <row r="123" s="18" customFormat="true" ht="13.8" hidden="false" customHeight="false" outlineLevel="0" collapsed="false">
      <c r="A123" s="1" t="s">
        <v>91</v>
      </c>
      <c r="B123" s="12" t="n">
        <v>42182</v>
      </c>
      <c r="C123" s="1" t="s">
        <v>833</v>
      </c>
      <c r="D123" s="1" t="s">
        <v>19</v>
      </c>
      <c r="E123" s="1" t="s">
        <v>19</v>
      </c>
      <c r="F123" s="1" t="s">
        <v>20</v>
      </c>
      <c r="G123" s="1" t="n">
        <v>6</v>
      </c>
      <c r="H123" s="1" t="n">
        <v>1</v>
      </c>
      <c r="I123" s="1" t="s">
        <v>829</v>
      </c>
      <c r="J123" s="1" t="s">
        <v>962</v>
      </c>
      <c r="K123" s="55" t="n">
        <f aca="false">100*(18-12)/12</f>
        <v>50</v>
      </c>
    </row>
    <row r="124" s="18" customFormat="true" ht="13.8" hidden="false" customHeight="false" outlineLevel="0" collapsed="false">
      <c r="A124" s="1" t="s">
        <v>91</v>
      </c>
      <c r="B124" s="12" t="n">
        <v>42182</v>
      </c>
      <c r="C124" s="1" t="s">
        <v>833</v>
      </c>
      <c r="D124" s="1" t="s">
        <v>19</v>
      </c>
      <c r="E124" s="1" t="s">
        <v>19</v>
      </c>
      <c r="F124" s="1" t="s">
        <v>20</v>
      </c>
      <c r="G124" s="1" t="n">
        <v>6</v>
      </c>
      <c r="H124" s="1" t="n">
        <v>2</v>
      </c>
      <c r="I124" s="1" t="s">
        <v>827</v>
      </c>
      <c r="J124" s="1" t="s">
        <v>963</v>
      </c>
      <c r="K124" s="55" t="n">
        <f aca="false">100*(9.7-4)/12</f>
        <v>47.5</v>
      </c>
    </row>
    <row r="125" s="18" customFormat="true" ht="13.8" hidden="false" customHeight="false" outlineLevel="0" collapsed="false">
      <c r="A125" s="1" t="s">
        <v>91</v>
      </c>
      <c r="B125" s="12" t="n">
        <v>42182</v>
      </c>
      <c r="C125" s="1" t="s">
        <v>833</v>
      </c>
      <c r="D125" s="1" t="s">
        <v>19</v>
      </c>
      <c r="E125" s="1" t="s">
        <v>19</v>
      </c>
      <c r="F125" s="1" t="s">
        <v>20</v>
      </c>
      <c r="G125" s="1" t="n">
        <v>6</v>
      </c>
      <c r="H125" s="1" t="n">
        <v>2</v>
      </c>
      <c r="I125" s="1" t="s">
        <v>829</v>
      </c>
      <c r="J125" s="1" t="s">
        <v>964</v>
      </c>
      <c r="K125" s="55" t="n">
        <f aca="false">100*(18.6-12)/12</f>
        <v>55</v>
      </c>
    </row>
    <row r="126" s="18" customFormat="true" ht="13.8" hidden="false" customHeight="false" outlineLevel="0" collapsed="false">
      <c r="A126" s="1" t="s">
        <v>91</v>
      </c>
      <c r="B126" s="12" t="n">
        <v>42182</v>
      </c>
      <c r="C126" s="1" t="s">
        <v>833</v>
      </c>
      <c r="D126" s="1" t="s">
        <v>19</v>
      </c>
      <c r="E126" s="1" t="s">
        <v>19</v>
      </c>
      <c r="F126" s="1" t="s">
        <v>20</v>
      </c>
      <c r="G126" s="1" t="n">
        <v>6</v>
      </c>
      <c r="H126" s="1" t="n">
        <v>3</v>
      </c>
      <c r="I126" s="1" t="s">
        <v>827</v>
      </c>
      <c r="J126" s="1" t="s">
        <v>965</v>
      </c>
      <c r="K126" s="55" t="n">
        <f aca="false">100*(12-9.4+7.9)/12</f>
        <v>87.5</v>
      </c>
    </row>
    <row r="127" s="18" customFormat="true" ht="13.8" hidden="false" customHeight="false" outlineLevel="0" collapsed="false">
      <c r="A127" s="1" t="s">
        <v>91</v>
      </c>
      <c r="B127" s="12" t="n">
        <v>42182</v>
      </c>
      <c r="C127" s="1" t="s">
        <v>833</v>
      </c>
      <c r="D127" s="1" t="s">
        <v>19</v>
      </c>
      <c r="E127" s="1" t="s">
        <v>19</v>
      </c>
      <c r="F127" s="1" t="s">
        <v>20</v>
      </c>
      <c r="G127" s="1" t="n">
        <v>6</v>
      </c>
      <c r="H127" s="1" t="n">
        <v>3</v>
      </c>
      <c r="I127" s="1" t="s">
        <v>829</v>
      </c>
      <c r="J127" s="1" t="s">
        <v>966</v>
      </c>
      <c r="K127" s="55" t="n">
        <f aca="false">100</f>
        <v>100</v>
      </c>
    </row>
    <row r="128" s="18" customFormat="true" ht="13.8" hidden="false" customHeight="false" outlineLevel="0" collapsed="false">
      <c r="A128" s="1" t="s">
        <v>91</v>
      </c>
      <c r="B128" s="12" t="n">
        <v>42182</v>
      </c>
      <c r="C128" s="1" t="s">
        <v>833</v>
      </c>
      <c r="D128" s="1" t="s">
        <v>19</v>
      </c>
      <c r="E128" s="1" t="s">
        <v>19</v>
      </c>
      <c r="F128" s="1" t="s">
        <v>20</v>
      </c>
      <c r="G128" s="1" t="n">
        <v>6</v>
      </c>
      <c r="H128" s="1" t="n">
        <v>4</v>
      </c>
      <c r="I128" s="1" t="s">
        <v>827</v>
      </c>
      <c r="J128" s="1" t="s">
        <v>967</v>
      </c>
      <c r="K128" s="55" t="n">
        <f aca="false">100*(12-8.2+7-2.5)/12</f>
        <v>69.1666666666667</v>
      </c>
    </row>
    <row r="129" s="18" customFormat="true" ht="13.8" hidden="false" customHeight="false" outlineLevel="0" collapsed="false">
      <c r="A129" s="1" t="s">
        <v>91</v>
      </c>
      <c r="B129" s="12" t="n">
        <v>42182</v>
      </c>
      <c r="C129" s="1" t="s">
        <v>833</v>
      </c>
      <c r="D129" s="1" t="s">
        <v>19</v>
      </c>
      <c r="E129" s="1" t="s">
        <v>19</v>
      </c>
      <c r="F129" s="1" t="s">
        <v>20</v>
      </c>
      <c r="G129" s="1" t="n">
        <v>6</v>
      </c>
      <c r="H129" s="1" t="n">
        <v>4</v>
      </c>
      <c r="I129" s="1" t="s">
        <v>829</v>
      </c>
      <c r="J129" s="1" t="s">
        <v>966</v>
      </c>
      <c r="K129" s="55" t="n">
        <f aca="false">100</f>
        <v>100</v>
      </c>
    </row>
    <row r="130" s="18" customFormat="true" ht="13.8" hidden="false" customHeight="false" outlineLevel="0" collapsed="false">
      <c r="A130" s="1" t="s">
        <v>91</v>
      </c>
      <c r="B130" s="12" t="n">
        <v>42182</v>
      </c>
      <c r="C130" s="1" t="s">
        <v>833</v>
      </c>
      <c r="D130" s="1" t="s">
        <v>19</v>
      </c>
      <c r="E130" s="1" t="s">
        <v>19</v>
      </c>
      <c r="F130" s="1" t="s">
        <v>20</v>
      </c>
      <c r="G130" s="1" t="n">
        <v>6</v>
      </c>
      <c r="H130" s="1" t="n">
        <v>5</v>
      </c>
      <c r="I130" s="1" t="s">
        <v>827</v>
      </c>
      <c r="J130" s="1" t="s">
        <v>854</v>
      </c>
      <c r="K130" s="55" t="n">
        <f aca="false">100</f>
        <v>100</v>
      </c>
    </row>
    <row r="131" s="18" customFormat="true" ht="13.8" hidden="false" customHeight="false" outlineLevel="0" collapsed="false">
      <c r="A131" s="1" t="s">
        <v>91</v>
      </c>
      <c r="B131" s="12" t="n">
        <v>42182</v>
      </c>
      <c r="C131" s="1" t="s">
        <v>833</v>
      </c>
      <c r="D131" s="1" t="s">
        <v>19</v>
      </c>
      <c r="E131" s="1" t="s">
        <v>19</v>
      </c>
      <c r="F131" s="1" t="s">
        <v>20</v>
      </c>
      <c r="G131" s="1" t="n">
        <v>6</v>
      </c>
      <c r="H131" s="1" t="n">
        <v>5</v>
      </c>
      <c r="I131" s="1" t="s">
        <v>829</v>
      </c>
      <c r="J131" s="1" t="s">
        <v>968</v>
      </c>
      <c r="K131" s="55" t="n">
        <f aca="false">100*(24-20.5+19-17+14-12)/12</f>
        <v>62.5</v>
      </c>
    </row>
    <row r="132" s="18" customFormat="true" ht="13.8" hidden="false" customHeight="false" outlineLevel="0" collapsed="false">
      <c r="A132" s="1" t="s">
        <v>91</v>
      </c>
      <c r="B132" s="12" t="n">
        <v>42183</v>
      </c>
      <c r="C132" s="1" t="s">
        <v>833</v>
      </c>
      <c r="D132" s="1" t="s">
        <v>19</v>
      </c>
      <c r="E132" s="1" t="s">
        <v>19</v>
      </c>
      <c r="F132" s="1" t="s">
        <v>20</v>
      </c>
      <c r="G132" s="1" t="n">
        <v>7</v>
      </c>
      <c r="H132" s="1" t="n">
        <v>1</v>
      </c>
      <c r="I132" s="1" t="s">
        <v>827</v>
      </c>
      <c r="J132" s="1" t="s">
        <v>969</v>
      </c>
      <c r="K132" s="1" t="n">
        <f aca="false">100*(12-8.6+4.3-2)/12</f>
        <v>47.5</v>
      </c>
    </row>
    <row r="133" s="18" customFormat="true" ht="13.8" hidden="false" customHeight="false" outlineLevel="0" collapsed="false">
      <c r="A133" s="1" t="s">
        <v>91</v>
      </c>
      <c r="B133" s="12" t="n">
        <v>42183</v>
      </c>
      <c r="C133" s="1" t="s">
        <v>833</v>
      </c>
      <c r="D133" s="1" t="s">
        <v>19</v>
      </c>
      <c r="E133" s="1" t="s">
        <v>19</v>
      </c>
      <c r="F133" s="1" t="s">
        <v>20</v>
      </c>
      <c r="G133" s="1" t="n">
        <v>7</v>
      </c>
      <c r="H133" s="1" t="n">
        <v>1</v>
      </c>
      <c r="I133" s="1" t="s">
        <v>829</v>
      </c>
      <c r="J133" s="1" t="s">
        <v>970</v>
      </c>
      <c r="K133" s="55" t="n">
        <f aca="false">100*(24-18+14.8-12)/12</f>
        <v>73.3333333333333</v>
      </c>
    </row>
    <row r="134" s="18" customFormat="true" ht="13.8" hidden="false" customHeight="false" outlineLevel="0" collapsed="false">
      <c r="A134" s="1" t="s">
        <v>91</v>
      </c>
      <c r="B134" s="12" t="n">
        <v>42183</v>
      </c>
      <c r="C134" s="1" t="s">
        <v>833</v>
      </c>
      <c r="D134" s="1" t="s">
        <v>19</v>
      </c>
      <c r="E134" s="1" t="s">
        <v>19</v>
      </c>
      <c r="F134" s="1" t="s">
        <v>20</v>
      </c>
      <c r="G134" s="1" t="n">
        <v>7</v>
      </c>
      <c r="H134" s="1" t="n">
        <v>2</v>
      </c>
      <c r="I134" s="1" t="s">
        <v>827</v>
      </c>
      <c r="J134" s="1" t="s">
        <v>971</v>
      </c>
      <c r="K134" s="55" t="n">
        <f aca="false">100*(12-9.8+1.8)/12</f>
        <v>33.3333333333333</v>
      </c>
    </row>
    <row r="135" s="18" customFormat="true" ht="13.8" hidden="false" customHeight="false" outlineLevel="0" collapsed="false">
      <c r="A135" s="1" t="s">
        <v>91</v>
      </c>
      <c r="B135" s="12" t="n">
        <v>42183</v>
      </c>
      <c r="C135" s="1" t="s">
        <v>833</v>
      </c>
      <c r="D135" s="1" t="s">
        <v>19</v>
      </c>
      <c r="E135" s="1" t="s">
        <v>19</v>
      </c>
      <c r="F135" s="1" t="s">
        <v>20</v>
      </c>
      <c r="G135" s="1" t="n">
        <v>7</v>
      </c>
      <c r="H135" s="1" t="n">
        <v>2</v>
      </c>
      <c r="I135" s="1" t="s">
        <v>829</v>
      </c>
      <c r="J135" s="1" t="s">
        <v>972</v>
      </c>
      <c r="K135" s="55" t="n">
        <f aca="false">100*(24-20+16.8-12)/12</f>
        <v>73.3333333333333</v>
      </c>
    </row>
    <row r="136" s="18" customFormat="true" ht="13.8" hidden="false" customHeight="false" outlineLevel="0" collapsed="false">
      <c r="A136" s="1" t="s">
        <v>91</v>
      </c>
      <c r="B136" s="12" t="n">
        <v>42183</v>
      </c>
      <c r="C136" s="1" t="s">
        <v>833</v>
      </c>
      <c r="D136" s="1" t="s">
        <v>19</v>
      </c>
      <c r="E136" s="1" t="s">
        <v>19</v>
      </c>
      <c r="F136" s="1" t="s">
        <v>20</v>
      </c>
      <c r="G136" s="1" t="n">
        <v>7</v>
      </c>
      <c r="H136" s="1" t="n">
        <v>3</v>
      </c>
      <c r="I136" s="1" t="s">
        <v>827</v>
      </c>
      <c r="J136" s="1" t="s">
        <v>973</v>
      </c>
      <c r="K136" s="55" t="n">
        <f aca="false">100*(12-6.1)/12</f>
        <v>49.1666666666667</v>
      </c>
    </row>
    <row r="137" s="18" customFormat="true" ht="13.8" hidden="false" customHeight="false" outlineLevel="0" collapsed="false">
      <c r="A137" s="1" t="s">
        <v>91</v>
      </c>
      <c r="B137" s="12" t="n">
        <v>42183</v>
      </c>
      <c r="C137" s="1" t="s">
        <v>833</v>
      </c>
      <c r="D137" s="1" t="s">
        <v>19</v>
      </c>
      <c r="E137" s="1" t="s">
        <v>19</v>
      </c>
      <c r="F137" s="1" t="s">
        <v>20</v>
      </c>
      <c r="G137" s="1" t="n">
        <v>7</v>
      </c>
      <c r="H137" s="1" t="n">
        <v>3</v>
      </c>
      <c r="I137" s="1" t="s">
        <v>829</v>
      </c>
      <c r="J137" s="1" t="s">
        <v>974</v>
      </c>
      <c r="K137" s="55" t="n">
        <f aca="false">100*(21.5-12)/12</f>
        <v>79.1666666666667</v>
      </c>
    </row>
    <row r="138" s="18" customFormat="true" ht="13.8" hidden="false" customHeight="false" outlineLevel="0" collapsed="false">
      <c r="A138" s="1" t="s">
        <v>91</v>
      </c>
      <c r="B138" s="12" t="n">
        <v>42183</v>
      </c>
      <c r="C138" s="1" t="s">
        <v>833</v>
      </c>
      <c r="D138" s="1" t="s">
        <v>19</v>
      </c>
      <c r="E138" s="1" t="s">
        <v>19</v>
      </c>
      <c r="F138" s="1" t="s">
        <v>20</v>
      </c>
      <c r="G138" s="1" t="n">
        <v>7</v>
      </c>
      <c r="H138" s="1" t="n">
        <v>4</v>
      </c>
      <c r="I138" s="1" t="s">
        <v>827</v>
      </c>
      <c r="J138" s="1" t="s">
        <v>975</v>
      </c>
      <c r="K138" s="55" t="n">
        <f aca="false">100*(4.5)/12</f>
        <v>37.5</v>
      </c>
    </row>
    <row r="139" s="18" customFormat="true" ht="13.8" hidden="false" customHeight="false" outlineLevel="0" collapsed="false">
      <c r="A139" s="1" t="s">
        <v>91</v>
      </c>
      <c r="B139" s="12" t="n">
        <v>42183</v>
      </c>
      <c r="C139" s="1" t="s">
        <v>833</v>
      </c>
      <c r="D139" s="1" t="s">
        <v>19</v>
      </c>
      <c r="E139" s="1" t="s">
        <v>19</v>
      </c>
      <c r="F139" s="1" t="s">
        <v>20</v>
      </c>
      <c r="G139" s="1" t="n">
        <v>7</v>
      </c>
      <c r="H139" s="1" t="n">
        <v>4</v>
      </c>
      <c r="I139" s="1" t="s">
        <v>829</v>
      </c>
      <c r="J139" s="1" t="s">
        <v>935</v>
      </c>
      <c r="K139" s="55" t="n">
        <f aca="false">0</f>
        <v>0</v>
      </c>
      <c r="L139" s="1" t="s">
        <v>936</v>
      </c>
    </row>
    <row r="140" s="18" customFormat="true" ht="13.8" hidden="false" customHeight="false" outlineLevel="0" collapsed="false">
      <c r="A140" s="1" t="s">
        <v>91</v>
      </c>
      <c r="B140" s="12" t="n">
        <v>42183</v>
      </c>
      <c r="C140" s="1" t="s">
        <v>833</v>
      </c>
      <c r="D140" s="1" t="s">
        <v>19</v>
      </c>
      <c r="E140" s="1" t="s">
        <v>19</v>
      </c>
      <c r="F140" s="1" t="s">
        <v>20</v>
      </c>
      <c r="G140" s="1" t="n">
        <v>7</v>
      </c>
      <c r="H140" s="1" t="n">
        <v>5</v>
      </c>
      <c r="I140" s="1" t="s">
        <v>827</v>
      </c>
      <c r="J140" s="1" t="s">
        <v>976</v>
      </c>
      <c r="K140" s="55" t="n">
        <f aca="false">100*(9.8-2.4)/12</f>
        <v>61.6666666666667</v>
      </c>
      <c r="L140" s="1"/>
    </row>
    <row r="141" s="18" customFormat="true" ht="13.8" hidden="false" customHeight="false" outlineLevel="0" collapsed="false">
      <c r="A141" s="1" t="s">
        <v>91</v>
      </c>
      <c r="B141" s="12" t="n">
        <v>42183</v>
      </c>
      <c r="C141" s="1" t="s">
        <v>833</v>
      </c>
      <c r="D141" s="1" t="s">
        <v>19</v>
      </c>
      <c r="E141" s="1" t="s">
        <v>19</v>
      </c>
      <c r="F141" s="1" t="s">
        <v>20</v>
      </c>
      <c r="G141" s="1" t="n">
        <v>7</v>
      </c>
      <c r="H141" s="1" t="n">
        <v>5</v>
      </c>
      <c r="I141" s="1" t="s">
        <v>829</v>
      </c>
      <c r="J141" s="1" t="s">
        <v>977</v>
      </c>
      <c r="K141" s="55" t="n">
        <f aca="false">100*(24-23)/12</f>
        <v>8.33333333333333</v>
      </c>
      <c r="L141" s="1"/>
    </row>
    <row r="142" s="18" customFormat="true" ht="13.8" hidden="false" customHeight="false" outlineLevel="0" collapsed="false">
      <c r="A142" s="1" t="s">
        <v>91</v>
      </c>
      <c r="B142" s="12" t="n">
        <v>42184</v>
      </c>
      <c r="C142" s="1" t="s">
        <v>833</v>
      </c>
      <c r="D142" s="1" t="s">
        <v>19</v>
      </c>
      <c r="E142" s="1" t="s">
        <v>19</v>
      </c>
      <c r="F142" s="1" t="s">
        <v>20</v>
      </c>
      <c r="G142" s="1" t="n">
        <v>8</v>
      </c>
      <c r="H142" s="1" t="n">
        <v>1</v>
      </c>
      <c r="I142" s="1" t="s">
        <v>827</v>
      </c>
      <c r="J142" s="1" t="s">
        <v>978</v>
      </c>
      <c r="K142" s="55" t="n">
        <f aca="false">100*(12-7+5.6-5+2.7-1)/12</f>
        <v>60.8333333333333</v>
      </c>
      <c r="L142" s="1"/>
    </row>
    <row r="143" s="18" customFormat="true" ht="13.8" hidden="false" customHeight="false" outlineLevel="0" collapsed="false">
      <c r="A143" s="1" t="s">
        <v>91</v>
      </c>
      <c r="B143" s="12" t="n">
        <v>42184</v>
      </c>
      <c r="C143" s="1" t="s">
        <v>833</v>
      </c>
      <c r="D143" s="1" t="s">
        <v>19</v>
      </c>
      <c r="E143" s="1" t="s">
        <v>19</v>
      </c>
      <c r="F143" s="1" t="s">
        <v>20</v>
      </c>
      <c r="G143" s="1" t="n">
        <v>8</v>
      </c>
      <c r="H143" s="1" t="n">
        <v>1</v>
      </c>
      <c r="I143" s="1" t="s">
        <v>829</v>
      </c>
      <c r="J143" s="1" t="s">
        <v>979</v>
      </c>
      <c r="K143" s="55" t="n">
        <f aca="false">100*(24-17+14-12)/12</f>
        <v>75</v>
      </c>
      <c r="L143" s="1"/>
    </row>
    <row r="144" s="18" customFormat="true" ht="13.8" hidden="false" customHeight="false" outlineLevel="0" collapsed="false">
      <c r="A144" s="1" t="s">
        <v>91</v>
      </c>
      <c r="B144" s="12" t="n">
        <v>42184</v>
      </c>
      <c r="C144" s="1" t="s">
        <v>833</v>
      </c>
      <c r="D144" s="1" t="s">
        <v>19</v>
      </c>
      <c r="E144" s="1" t="s">
        <v>19</v>
      </c>
      <c r="F144" s="1" t="s">
        <v>20</v>
      </c>
      <c r="G144" s="1" t="n">
        <v>8</v>
      </c>
      <c r="H144" s="1" t="n">
        <v>2</v>
      </c>
      <c r="I144" s="1" t="s">
        <v>827</v>
      </c>
      <c r="J144" s="1" t="s">
        <v>980</v>
      </c>
      <c r="K144" s="55" t="n">
        <f aca="false">100*(4-1)/12</f>
        <v>25</v>
      </c>
      <c r="L144" s="1"/>
    </row>
    <row r="145" s="18" customFormat="true" ht="13.8" hidden="false" customHeight="false" outlineLevel="0" collapsed="false">
      <c r="A145" s="1" t="s">
        <v>91</v>
      </c>
      <c r="B145" s="12" t="n">
        <v>42184</v>
      </c>
      <c r="C145" s="1" t="s">
        <v>833</v>
      </c>
      <c r="D145" s="1" t="s">
        <v>19</v>
      </c>
      <c r="E145" s="1" t="s">
        <v>19</v>
      </c>
      <c r="F145" s="1" t="s">
        <v>20</v>
      </c>
      <c r="G145" s="1" t="n">
        <v>8</v>
      </c>
      <c r="H145" s="1" t="n">
        <v>2</v>
      </c>
      <c r="I145" s="1" t="s">
        <v>829</v>
      </c>
      <c r="J145" s="1" t="s">
        <v>981</v>
      </c>
      <c r="K145" s="55" t="n">
        <f aca="false">100*(24-21+19-12)/12</f>
        <v>83.3333333333333</v>
      </c>
      <c r="L145" s="1"/>
    </row>
    <row r="146" s="18" customFormat="true" ht="13.8" hidden="false" customHeight="false" outlineLevel="0" collapsed="false">
      <c r="A146" s="1" t="s">
        <v>91</v>
      </c>
      <c r="B146" s="12" t="n">
        <v>42184</v>
      </c>
      <c r="C146" s="1" t="s">
        <v>833</v>
      </c>
      <c r="D146" s="1" t="s">
        <v>19</v>
      </c>
      <c r="E146" s="1" t="s">
        <v>19</v>
      </c>
      <c r="F146" s="1" t="s">
        <v>20</v>
      </c>
      <c r="G146" s="1" t="n">
        <v>8</v>
      </c>
      <c r="H146" s="1" t="n">
        <v>3</v>
      </c>
      <c r="I146" s="1" t="s">
        <v>827</v>
      </c>
      <c r="J146" s="1" t="s">
        <v>982</v>
      </c>
      <c r="K146" s="55" t="n">
        <f aca="false">100*(12-9.5+6.3-3)/12</f>
        <v>48.3333333333333</v>
      </c>
      <c r="L146" s="1"/>
    </row>
    <row r="147" s="18" customFormat="true" ht="13.8" hidden="false" customHeight="false" outlineLevel="0" collapsed="false">
      <c r="A147" s="1" t="s">
        <v>91</v>
      </c>
      <c r="B147" s="12" t="n">
        <v>42184</v>
      </c>
      <c r="C147" s="1" t="s">
        <v>833</v>
      </c>
      <c r="D147" s="1" t="s">
        <v>19</v>
      </c>
      <c r="E147" s="1" t="s">
        <v>19</v>
      </c>
      <c r="F147" s="1" t="s">
        <v>20</v>
      </c>
      <c r="G147" s="1" t="n">
        <v>8</v>
      </c>
      <c r="H147" s="1" t="n">
        <v>3</v>
      </c>
      <c r="I147" s="1" t="s">
        <v>829</v>
      </c>
      <c r="J147" s="1" t="s">
        <v>983</v>
      </c>
      <c r="K147" s="55" t="n">
        <f aca="false">100*(22.7-17+16-12)/12</f>
        <v>80.8333333333333</v>
      </c>
      <c r="L147" s="1"/>
    </row>
    <row r="148" s="18" customFormat="true" ht="13.8" hidden="false" customHeight="false" outlineLevel="0" collapsed="false">
      <c r="A148" s="1" t="s">
        <v>91</v>
      </c>
      <c r="B148" s="12" t="n">
        <v>42184</v>
      </c>
      <c r="C148" s="1" t="s">
        <v>833</v>
      </c>
      <c r="D148" s="1" t="s">
        <v>19</v>
      </c>
      <c r="E148" s="1" t="s">
        <v>19</v>
      </c>
      <c r="F148" s="1" t="s">
        <v>20</v>
      </c>
      <c r="G148" s="1" t="n">
        <v>8</v>
      </c>
      <c r="H148" s="1" t="n">
        <v>4</v>
      </c>
      <c r="I148" s="1" t="s">
        <v>827</v>
      </c>
      <c r="J148" s="1" t="s">
        <v>984</v>
      </c>
      <c r="K148" s="55" t="n">
        <f aca="false">100*(12-9+8-6+5-2.5)/12</f>
        <v>62.5</v>
      </c>
      <c r="L148" s="1"/>
    </row>
    <row r="149" s="18" customFormat="true" ht="13.8" hidden="false" customHeight="false" outlineLevel="0" collapsed="false">
      <c r="A149" s="1" t="s">
        <v>91</v>
      </c>
      <c r="B149" s="12" t="n">
        <v>42184</v>
      </c>
      <c r="C149" s="1" t="s">
        <v>833</v>
      </c>
      <c r="D149" s="1" t="s">
        <v>19</v>
      </c>
      <c r="E149" s="1" t="s">
        <v>19</v>
      </c>
      <c r="F149" s="1" t="s">
        <v>20</v>
      </c>
      <c r="G149" s="1" t="n">
        <v>8</v>
      </c>
      <c r="H149" s="1" t="n">
        <v>4</v>
      </c>
      <c r="I149" s="1" t="s">
        <v>829</v>
      </c>
      <c r="J149" s="1" t="s">
        <v>985</v>
      </c>
      <c r="K149" s="55" t="n">
        <f aca="false">100*(24-18+12-10.5)/12</f>
        <v>62.5</v>
      </c>
      <c r="L149" s="1"/>
    </row>
    <row r="150" s="18" customFormat="true" ht="13.8" hidden="false" customHeight="false" outlineLevel="0" collapsed="false">
      <c r="A150" s="1" t="s">
        <v>91</v>
      </c>
      <c r="B150" s="12" t="n">
        <v>42184</v>
      </c>
      <c r="C150" s="1" t="s">
        <v>833</v>
      </c>
      <c r="D150" s="1" t="s">
        <v>19</v>
      </c>
      <c r="E150" s="1" t="s">
        <v>19</v>
      </c>
      <c r="F150" s="1" t="s">
        <v>20</v>
      </c>
      <c r="G150" s="1" t="n">
        <v>8</v>
      </c>
      <c r="H150" s="1" t="n">
        <v>5</v>
      </c>
      <c r="I150" s="1" t="s">
        <v>827</v>
      </c>
      <c r="J150" s="1" t="s">
        <v>986</v>
      </c>
      <c r="K150" s="55" t="n">
        <f aca="false">100*(12-3.5+2.6)/12</f>
        <v>92.5</v>
      </c>
      <c r="L150" s="1"/>
    </row>
    <row r="151" s="18" customFormat="true" ht="13.8" hidden="false" customHeight="false" outlineLevel="0" collapsed="false">
      <c r="A151" s="1" t="s">
        <v>91</v>
      </c>
      <c r="B151" s="12" t="n">
        <v>42184</v>
      </c>
      <c r="C151" s="1" t="s">
        <v>833</v>
      </c>
      <c r="D151" s="1" t="s">
        <v>19</v>
      </c>
      <c r="E151" s="1" t="s">
        <v>19</v>
      </c>
      <c r="F151" s="1" t="s">
        <v>20</v>
      </c>
      <c r="G151" s="1" t="n">
        <v>8</v>
      </c>
      <c r="H151" s="1" t="n">
        <v>5</v>
      </c>
      <c r="I151" s="1" t="s">
        <v>829</v>
      </c>
      <c r="J151" s="1" t="s">
        <v>987</v>
      </c>
      <c r="K151" s="55" t="n">
        <f aca="false">100*(22-14.7)/12</f>
        <v>60.8333333333333</v>
      </c>
      <c r="L151" s="1"/>
    </row>
    <row r="152" s="18" customFormat="true" ht="13.8" hidden="false" customHeight="false" outlineLevel="0" collapsed="false">
      <c r="A152" s="1" t="s">
        <v>91</v>
      </c>
      <c r="B152" s="12" t="n">
        <v>42185</v>
      </c>
      <c r="C152" s="1" t="s">
        <v>833</v>
      </c>
      <c r="D152" s="1" t="s">
        <v>19</v>
      </c>
      <c r="E152" s="1" t="s">
        <v>19</v>
      </c>
      <c r="F152" s="1" t="s">
        <v>20</v>
      </c>
      <c r="G152" s="1" t="n">
        <v>9</v>
      </c>
      <c r="H152" s="1" t="n">
        <v>1</v>
      </c>
      <c r="I152" s="1" t="s">
        <v>827</v>
      </c>
      <c r="J152" s="1" t="s">
        <v>988</v>
      </c>
      <c r="K152" s="55" t="n">
        <f aca="false">100*(12-10+6.7-5.2+4.8-1)/12</f>
        <v>60.8333333333333</v>
      </c>
      <c r="L152" s="1"/>
    </row>
    <row r="153" s="18" customFormat="true" ht="13.8" hidden="false" customHeight="false" outlineLevel="0" collapsed="false">
      <c r="A153" s="1" t="s">
        <v>91</v>
      </c>
      <c r="B153" s="12" t="n">
        <v>42185</v>
      </c>
      <c r="C153" s="1" t="s">
        <v>833</v>
      </c>
      <c r="D153" s="1" t="s">
        <v>19</v>
      </c>
      <c r="E153" s="1" t="s">
        <v>19</v>
      </c>
      <c r="F153" s="1" t="s">
        <v>20</v>
      </c>
      <c r="G153" s="1" t="n">
        <v>9</v>
      </c>
      <c r="H153" s="1" t="n">
        <v>1</v>
      </c>
      <c r="I153" s="1" t="s">
        <v>829</v>
      </c>
      <c r="J153" s="1" t="s">
        <v>989</v>
      </c>
      <c r="K153" s="55" t="n">
        <f aca="false">100*(22.7-12)/12</f>
        <v>89.1666666666667</v>
      </c>
      <c r="L153" s="1"/>
    </row>
    <row r="154" s="18" customFormat="true" ht="13.8" hidden="false" customHeight="false" outlineLevel="0" collapsed="false">
      <c r="A154" s="1" t="s">
        <v>91</v>
      </c>
      <c r="B154" s="12" t="n">
        <v>42185</v>
      </c>
      <c r="C154" s="1" t="s">
        <v>833</v>
      </c>
      <c r="D154" s="1" t="s">
        <v>19</v>
      </c>
      <c r="E154" s="1" t="s">
        <v>19</v>
      </c>
      <c r="F154" s="1" t="s">
        <v>20</v>
      </c>
      <c r="G154" s="1" t="n">
        <v>9</v>
      </c>
      <c r="H154" s="1" t="n">
        <v>2</v>
      </c>
      <c r="I154" s="1" t="s">
        <v>827</v>
      </c>
      <c r="J154" s="1" t="s">
        <v>990</v>
      </c>
      <c r="K154" s="55" t="n">
        <f aca="false">100*(12-8.5+6.2)/12</f>
        <v>80.8333333333333</v>
      </c>
      <c r="L154" s="1"/>
    </row>
    <row r="155" s="18" customFormat="true" ht="13.8" hidden="false" customHeight="false" outlineLevel="0" collapsed="false">
      <c r="A155" s="1" t="s">
        <v>91</v>
      </c>
      <c r="B155" s="12" t="n">
        <v>42185</v>
      </c>
      <c r="C155" s="1" t="s">
        <v>833</v>
      </c>
      <c r="D155" s="1" t="s">
        <v>19</v>
      </c>
      <c r="E155" s="1" t="s">
        <v>19</v>
      </c>
      <c r="F155" s="1" t="s">
        <v>20</v>
      </c>
      <c r="G155" s="1" t="n">
        <v>9</v>
      </c>
      <c r="H155" s="1" t="n">
        <v>2</v>
      </c>
      <c r="I155" s="1" t="s">
        <v>829</v>
      </c>
      <c r="J155" s="1" t="s">
        <v>991</v>
      </c>
      <c r="K155" s="55" t="n">
        <f aca="false">100*(24-22+20.8-18+17-14+12.5-12)/12</f>
        <v>69.1666666666667</v>
      </c>
      <c r="L155" s="1"/>
    </row>
    <row r="156" s="18" customFormat="true" ht="13.8" hidden="false" customHeight="false" outlineLevel="0" collapsed="false">
      <c r="A156" s="1" t="s">
        <v>91</v>
      </c>
      <c r="B156" s="12" t="n">
        <v>42185</v>
      </c>
      <c r="C156" s="1" t="s">
        <v>833</v>
      </c>
      <c r="D156" s="1" t="s">
        <v>19</v>
      </c>
      <c r="E156" s="1" t="s">
        <v>19</v>
      </c>
      <c r="F156" s="1" t="s">
        <v>20</v>
      </c>
      <c r="G156" s="1" t="n">
        <v>9</v>
      </c>
      <c r="H156" s="1" t="n">
        <v>3</v>
      </c>
      <c r="I156" s="1" t="s">
        <v>827</v>
      </c>
      <c r="J156" s="1" t="s">
        <v>992</v>
      </c>
      <c r="K156" s="55" t="n">
        <f aca="false">100*(10-7.5)/12</f>
        <v>20.8333333333333</v>
      </c>
      <c r="L156" s="1"/>
    </row>
    <row r="157" s="18" customFormat="true" ht="13.8" hidden="false" customHeight="false" outlineLevel="0" collapsed="false">
      <c r="A157" s="1" t="s">
        <v>91</v>
      </c>
      <c r="B157" s="12" t="n">
        <v>42185</v>
      </c>
      <c r="C157" s="1" t="s">
        <v>833</v>
      </c>
      <c r="D157" s="1" t="s">
        <v>19</v>
      </c>
      <c r="E157" s="1" t="s">
        <v>19</v>
      </c>
      <c r="F157" s="1" t="s">
        <v>20</v>
      </c>
      <c r="G157" s="1" t="n">
        <v>9</v>
      </c>
      <c r="H157" s="1" t="n">
        <v>3</v>
      </c>
      <c r="I157" s="1" t="s">
        <v>829</v>
      </c>
      <c r="J157" s="1" t="s">
        <v>993</v>
      </c>
      <c r="K157" s="55" t="n">
        <f aca="false">100*(20.3-17.4)/12</f>
        <v>24.1666666666667</v>
      </c>
      <c r="L157" s="1"/>
    </row>
    <row r="158" s="18" customFormat="true" ht="13.8" hidden="false" customHeight="false" outlineLevel="0" collapsed="false">
      <c r="A158" s="1" t="s">
        <v>91</v>
      </c>
      <c r="B158" s="12" t="n">
        <v>42185</v>
      </c>
      <c r="C158" s="1" t="s">
        <v>833</v>
      </c>
      <c r="D158" s="1" t="s">
        <v>19</v>
      </c>
      <c r="E158" s="1" t="s">
        <v>19</v>
      </c>
      <c r="F158" s="1" t="s">
        <v>20</v>
      </c>
      <c r="G158" s="1" t="n">
        <v>9</v>
      </c>
      <c r="H158" s="1" t="n">
        <v>4</v>
      </c>
      <c r="I158" s="1" t="s">
        <v>827</v>
      </c>
      <c r="J158" s="1" t="s">
        <v>994</v>
      </c>
      <c r="K158" s="55" t="n">
        <f aca="false">100*(12-6.4)/12</f>
        <v>46.6666666666667</v>
      </c>
      <c r="L158" s="1"/>
    </row>
    <row r="159" s="18" customFormat="true" ht="13.8" hidden="false" customHeight="false" outlineLevel="0" collapsed="false">
      <c r="A159" s="1" t="s">
        <v>91</v>
      </c>
      <c r="B159" s="12" t="n">
        <v>42185</v>
      </c>
      <c r="C159" s="1" t="s">
        <v>833</v>
      </c>
      <c r="D159" s="1" t="s">
        <v>19</v>
      </c>
      <c r="E159" s="1" t="s">
        <v>19</v>
      </c>
      <c r="F159" s="1" t="s">
        <v>20</v>
      </c>
      <c r="G159" s="1" t="n">
        <v>9</v>
      </c>
      <c r="H159" s="1" t="n">
        <v>4</v>
      </c>
      <c r="I159" s="1" t="s">
        <v>829</v>
      </c>
      <c r="J159" s="1" t="s">
        <v>995</v>
      </c>
      <c r="K159" s="55" t="n">
        <f aca="false">100*(24-17.4+15.4-12)/12</f>
        <v>83.3333333333333</v>
      </c>
      <c r="L159" s="1"/>
    </row>
    <row r="160" s="18" customFormat="true" ht="13.8" hidden="false" customHeight="false" outlineLevel="0" collapsed="false">
      <c r="A160" s="1" t="s">
        <v>91</v>
      </c>
      <c r="B160" s="12" t="n">
        <v>42185</v>
      </c>
      <c r="C160" s="1" t="s">
        <v>833</v>
      </c>
      <c r="D160" s="1" t="s">
        <v>19</v>
      </c>
      <c r="E160" s="1" t="s">
        <v>19</v>
      </c>
      <c r="F160" s="1" t="s">
        <v>20</v>
      </c>
      <c r="G160" s="1" t="n">
        <v>9</v>
      </c>
      <c r="H160" s="1" t="n">
        <v>5</v>
      </c>
      <c r="I160" s="1" t="s">
        <v>827</v>
      </c>
      <c r="J160" s="1" t="s">
        <v>996</v>
      </c>
      <c r="K160" s="55" t="n">
        <f aca="false">100*(12-9+6.2)/12</f>
        <v>76.6666666666667</v>
      </c>
      <c r="L160" s="1"/>
    </row>
    <row r="161" s="18" customFormat="true" ht="13.8" hidden="false" customHeight="false" outlineLevel="0" collapsed="false">
      <c r="A161" s="1" t="s">
        <v>91</v>
      </c>
      <c r="B161" s="12" t="n">
        <v>42185</v>
      </c>
      <c r="C161" s="1" t="s">
        <v>833</v>
      </c>
      <c r="D161" s="1" t="s">
        <v>19</v>
      </c>
      <c r="E161" s="1" t="s">
        <v>19</v>
      </c>
      <c r="F161" s="1" t="s">
        <v>20</v>
      </c>
      <c r="G161" s="1" t="n">
        <v>9</v>
      </c>
      <c r="H161" s="1" t="n">
        <v>5</v>
      </c>
      <c r="I161" s="1" t="s">
        <v>829</v>
      </c>
      <c r="J161" s="1" t="s">
        <v>997</v>
      </c>
      <c r="K161" s="55" t="n">
        <f aca="false">100*(24-15+14.7-12)/12</f>
        <v>97.5</v>
      </c>
      <c r="L161" s="1"/>
    </row>
    <row r="162" s="18" customFormat="true" ht="13.8" hidden="false" customHeight="false" outlineLevel="0" collapsed="false">
      <c r="A162" s="1" t="s">
        <v>91</v>
      </c>
      <c r="B162" s="12" t="n">
        <v>42185</v>
      </c>
      <c r="C162" s="1" t="s">
        <v>833</v>
      </c>
      <c r="D162" s="1" t="s">
        <v>19</v>
      </c>
      <c r="E162" s="1" t="s">
        <v>19</v>
      </c>
      <c r="F162" s="1" t="s">
        <v>20</v>
      </c>
      <c r="G162" s="1" t="n">
        <v>10</v>
      </c>
      <c r="H162" s="1" t="n">
        <v>1</v>
      </c>
      <c r="I162" s="1" t="s">
        <v>827</v>
      </c>
      <c r="J162" s="1" t="s">
        <v>945</v>
      </c>
      <c r="K162" s="55" t="n">
        <f aca="false">100*(12-2)/12</f>
        <v>83.3333333333333</v>
      </c>
      <c r="L162" s="1"/>
    </row>
    <row r="163" s="18" customFormat="true" ht="13.8" hidden="false" customHeight="false" outlineLevel="0" collapsed="false">
      <c r="A163" s="1" t="s">
        <v>91</v>
      </c>
      <c r="B163" s="12" t="n">
        <v>42185</v>
      </c>
      <c r="C163" s="1" t="s">
        <v>833</v>
      </c>
      <c r="D163" s="1" t="s">
        <v>19</v>
      </c>
      <c r="E163" s="1" t="s">
        <v>19</v>
      </c>
      <c r="F163" s="1" t="s">
        <v>20</v>
      </c>
      <c r="G163" s="1" t="n">
        <v>10</v>
      </c>
      <c r="H163" s="1" t="n">
        <v>1</v>
      </c>
      <c r="I163" s="1" t="s">
        <v>829</v>
      </c>
      <c r="J163" s="1" t="s">
        <v>998</v>
      </c>
      <c r="K163" s="55" t="n">
        <f aca="false">100*(24-19.7+19-12)/12</f>
        <v>94.1666666666667</v>
      </c>
      <c r="L163" s="1"/>
    </row>
    <row r="164" s="18" customFormat="true" ht="13.8" hidden="false" customHeight="false" outlineLevel="0" collapsed="false">
      <c r="A164" s="1" t="s">
        <v>91</v>
      </c>
      <c r="B164" s="12" t="n">
        <v>42185</v>
      </c>
      <c r="C164" s="1" t="s">
        <v>833</v>
      </c>
      <c r="D164" s="1" t="s">
        <v>19</v>
      </c>
      <c r="E164" s="1" t="s">
        <v>19</v>
      </c>
      <c r="F164" s="1" t="s">
        <v>20</v>
      </c>
      <c r="G164" s="1" t="n">
        <v>10</v>
      </c>
      <c r="H164" s="1" t="n">
        <v>2</v>
      </c>
      <c r="I164" s="1" t="s">
        <v>827</v>
      </c>
      <c r="J164" s="1" t="s">
        <v>854</v>
      </c>
      <c r="K164" s="55" t="n">
        <f aca="false">100</f>
        <v>100</v>
      </c>
      <c r="L164" s="1"/>
    </row>
    <row r="165" s="18" customFormat="true" ht="13.8" hidden="false" customHeight="false" outlineLevel="0" collapsed="false">
      <c r="A165" s="1" t="s">
        <v>91</v>
      </c>
      <c r="B165" s="12" t="n">
        <v>42185</v>
      </c>
      <c r="C165" s="1" t="s">
        <v>833</v>
      </c>
      <c r="D165" s="1" t="s">
        <v>19</v>
      </c>
      <c r="E165" s="1" t="s">
        <v>19</v>
      </c>
      <c r="F165" s="1" t="s">
        <v>20</v>
      </c>
      <c r="G165" s="1" t="n">
        <v>10</v>
      </c>
      <c r="H165" s="1" t="n">
        <v>2</v>
      </c>
      <c r="I165" s="1" t="s">
        <v>829</v>
      </c>
      <c r="J165" s="1" t="s">
        <v>999</v>
      </c>
      <c r="K165" s="55" t="n">
        <f aca="false">100*(24-18.8+17.7-12)/12</f>
        <v>90.8333333333333</v>
      </c>
      <c r="L165" s="1"/>
    </row>
    <row r="166" s="18" customFormat="true" ht="13.8" hidden="false" customHeight="false" outlineLevel="0" collapsed="false">
      <c r="A166" s="1" t="s">
        <v>91</v>
      </c>
      <c r="B166" s="12" t="n">
        <v>42185</v>
      </c>
      <c r="C166" s="1" t="s">
        <v>833</v>
      </c>
      <c r="D166" s="1" t="s">
        <v>19</v>
      </c>
      <c r="E166" s="1" t="s">
        <v>19</v>
      </c>
      <c r="F166" s="1" t="s">
        <v>20</v>
      </c>
      <c r="G166" s="1" t="n">
        <v>10</v>
      </c>
      <c r="H166" s="1" t="n">
        <v>3</v>
      </c>
      <c r="I166" s="1" t="s">
        <v>827</v>
      </c>
      <c r="J166" s="1" t="s">
        <v>1000</v>
      </c>
      <c r="K166" s="55" t="n">
        <f aca="false">100*(12-5)/12</f>
        <v>58.3333333333333</v>
      </c>
      <c r="L166" s="1"/>
    </row>
    <row r="167" s="18" customFormat="true" ht="13.8" hidden="false" customHeight="false" outlineLevel="0" collapsed="false">
      <c r="A167" s="1" t="s">
        <v>91</v>
      </c>
      <c r="B167" s="12" t="n">
        <v>42185</v>
      </c>
      <c r="C167" s="1" t="s">
        <v>833</v>
      </c>
      <c r="D167" s="1" t="s">
        <v>19</v>
      </c>
      <c r="E167" s="1" t="s">
        <v>19</v>
      </c>
      <c r="F167" s="1" t="s">
        <v>20</v>
      </c>
      <c r="G167" s="1" t="n">
        <v>10</v>
      </c>
      <c r="H167" s="1" t="n">
        <v>3</v>
      </c>
      <c r="I167" s="1" t="s">
        <v>829</v>
      </c>
      <c r="J167" s="1" t="s">
        <v>966</v>
      </c>
      <c r="K167" s="55" t="n">
        <f aca="false">100</f>
        <v>100</v>
      </c>
      <c r="L167" s="1"/>
    </row>
    <row r="168" s="18" customFormat="true" ht="13.8" hidden="false" customHeight="false" outlineLevel="0" collapsed="false">
      <c r="A168" s="1" t="s">
        <v>91</v>
      </c>
      <c r="B168" s="12" t="n">
        <v>42185</v>
      </c>
      <c r="C168" s="1" t="s">
        <v>833</v>
      </c>
      <c r="D168" s="1" t="s">
        <v>19</v>
      </c>
      <c r="E168" s="1" t="s">
        <v>19</v>
      </c>
      <c r="F168" s="1" t="s">
        <v>20</v>
      </c>
      <c r="G168" s="1" t="n">
        <v>10</v>
      </c>
      <c r="H168" s="1" t="n">
        <v>4</v>
      </c>
      <c r="I168" s="1" t="s">
        <v>827</v>
      </c>
      <c r="J168" s="1" t="s">
        <v>1001</v>
      </c>
      <c r="K168" s="55" t="n">
        <f aca="false">100*(12-7.7+6.3)/12</f>
        <v>88.3333333333333</v>
      </c>
      <c r="L168" s="1"/>
    </row>
    <row r="169" s="18" customFormat="true" ht="13.8" hidden="false" customHeight="false" outlineLevel="0" collapsed="false">
      <c r="A169" s="1" t="s">
        <v>91</v>
      </c>
      <c r="B169" s="12" t="n">
        <v>42185</v>
      </c>
      <c r="C169" s="1" t="s">
        <v>833</v>
      </c>
      <c r="D169" s="1" t="s">
        <v>19</v>
      </c>
      <c r="E169" s="1" t="s">
        <v>19</v>
      </c>
      <c r="F169" s="1" t="s">
        <v>20</v>
      </c>
      <c r="G169" s="1" t="n">
        <v>10</v>
      </c>
      <c r="H169" s="1" t="n">
        <v>4</v>
      </c>
      <c r="I169" s="1" t="s">
        <v>829</v>
      </c>
      <c r="J169" s="1" t="s">
        <v>966</v>
      </c>
      <c r="K169" s="55" t="n">
        <f aca="false">100</f>
        <v>100</v>
      </c>
      <c r="L169" s="1"/>
    </row>
    <row r="170" s="18" customFormat="true" ht="13.8" hidden="false" customHeight="false" outlineLevel="0" collapsed="false">
      <c r="A170" s="1" t="s">
        <v>91</v>
      </c>
      <c r="B170" s="12" t="n">
        <v>42185</v>
      </c>
      <c r="C170" s="1" t="s">
        <v>833</v>
      </c>
      <c r="D170" s="1" t="s">
        <v>19</v>
      </c>
      <c r="E170" s="1" t="s">
        <v>19</v>
      </c>
      <c r="F170" s="1" t="s">
        <v>20</v>
      </c>
      <c r="G170" s="1" t="n">
        <v>10</v>
      </c>
      <c r="H170" s="1" t="n">
        <v>5</v>
      </c>
      <c r="I170" s="1" t="s">
        <v>827</v>
      </c>
      <c r="J170" s="1" t="s">
        <v>1002</v>
      </c>
      <c r="K170" s="55" t="n">
        <f aca="false">100*(12-6.7+5.6-1)/12</f>
        <v>82.5</v>
      </c>
      <c r="L170" s="1"/>
    </row>
    <row r="171" s="18" customFormat="true" ht="13.8" hidden="false" customHeight="false" outlineLevel="0" collapsed="false">
      <c r="A171" s="1" t="s">
        <v>91</v>
      </c>
      <c r="B171" s="12" t="n">
        <v>42185</v>
      </c>
      <c r="C171" s="1" t="s">
        <v>833</v>
      </c>
      <c r="D171" s="1" t="s">
        <v>19</v>
      </c>
      <c r="E171" s="1" t="s">
        <v>19</v>
      </c>
      <c r="F171" s="1" t="s">
        <v>20</v>
      </c>
      <c r="G171" s="1" t="n">
        <v>10</v>
      </c>
      <c r="H171" s="1" t="n">
        <v>5</v>
      </c>
      <c r="I171" s="1" t="s">
        <v>829</v>
      </c>
      <c r="J171" s="1" t="s">
        <v>1003</v>
      </c>
      <c r="K171" s="55" t="n">
        <f aca="false">100*(24-13.5)/12</f>
        <v>87.5</v>
      </c>
      <c r="L171" s="1"/>
    </row>
    <row r="172" s="18" customFormat="true" ht="13.8" hidden="false" customHeight="false" outlineLevel="0" collapsed="false">
      <c r="A172" s="1" t="s">
        <v>91</v>
      </c>
      <c r="B172" s="12" t="n">
        <v>43460</v>
      </c>
      <c r="C172" s="1" t="s">
        <v>19</v>
      </c>
      <c r="D172" s="1" t="s">
        <v>19</v>
      </c>
      <c r="E172" s="1" t="s">
        <v>19</v>
      </c>
      <c r="F172" s="1" t="s">
        <v>203</v>
      </c>
      <c r="G172" s="1" t="s">
        <v>221</v>
      </c>
      <c r="H172" s="1" t="n">
        <v>1</v>
      </c>
      <c r="I172" s="1" t="s">
        <v>827</v>
      </c>
      <c r="J172" s="1" t="s">
        <v>1004</v>
      </c>
      <c r="K172" s="30" t="n">
        <v>48.33333</v>
      </c>
      <c r="L172" s="1"/>
    </row>
    <row r="173" s="18" customFormat="true" ht="13.8" hidden="false" customHeight="false" outlineLevel="0" collapsed="false">
      <c r="A173" s="1" t="s">
        <v>91</v>
      </c>
      <c r="B173" s="12" t="n">
        <v>43460</v>
      </c>
      <c r="C173" s="1" t="s">
        <v>19</v>
      </c>
      <c r="D173" s="1" t="s">
        <v>19</v>
      </c>
      <c r="E173" s="1" t="s">
        <v>19</v>
      </c>
      <c r="F173" s="1" t="s">
        <v>203</v>
      </c>
      <c r="G173" s="1" t="s">
        <v>221</v>
      </c>
      <c r="H173" s="1" t="n">
        <v>1</v>
      </c>
      <c r="I173" s="1" t="s">
        <v>829</v>
      </c>
      <c r="J173" s="1" t="s">
        <v>1005</v>
      </c>
      <c r="K173" s="30" t="n">
        <v>100</v>
      </c>
      <c r="L173" s="1"/>
    </row>
    <row r="174" s="18" customFormat="true" ht="13.8" hidden="false" customHeight="false" outlineLevel="0" collapsed="false">
      <c r="A174" s="1" t="s">
        <v>91</v>
      </c>
      <c r="B174" s="12" t="n">
        <v>43460</v>
      </c>
      <c r="C174" s="1" t="s">
        <v>19</v>
      </c>
      <c r="D174" s="1" t="s">
        <v>19</v>
      </c>
      <c r="E174" s="1" t="s">
        <v>19</v>
      </c>
      <c r="F174" s="1" t="s">
        <v>203</v>
      </c>
      <c r="G174" s="1" t="s">
        <v>221</v>
      </c>
      <c r="H174" s="1" t="n">
        <v>2</v>
      </c>
      <c r="I174" s="1" t="s">
        <v>827</v>
      </c>
      <c r="J174" s="1" t="s">
        <v>1006</v>
      </c>
      <c r="K174" s="30" t="n">
        <v>8.3333</v>
      </c>
      <c r="L174" s="1"/>
    </row>
    <row r="175" s="18" customFormat="true" ht="13.8" hidden="false" customHeight="false" outlineLevel="0" collapsed="false">
      <c r="A175" s="1" t="s">
        <v>91</v>
      </c>
      <c r="B175" s="12" t="n">
        <v>43460</v>
      </c>
      <c r="C175" s="1" t="s">
        <v>19</v>
      </c>
      <c r="D175" s="1" t="s">
        <v>19</v>
      </c>
      <c r="E175" s="1" t="s">
        <v>19</v>
      </c>
      <c r="F175" s="1" t="s">
        <v>203</v>
      </c>
      <c r="G175" s="1" t="s">
        <v>221</v>
      </c>
      <c r="H175" s="1" t="n">
        <v>2</v>
      </c>
      <c r="I175" s="1" t="s">
        <v>829</v>
      </c>
      <c r="J175" s="1" t="s">
        <v>1007</v>
      </c>
      <c r="K175" s="30" t="n">
        <v>41.6666</v>
      </c>
      <c r="L175" s="1"/>
    </row>
    <row r="176" s="18" customFormat="true" ht="13.8" hidden="false" customHeight="false" outlineLevel="0" collapsed="false">
      <c r="A176" s="1" t="s">
        <v>91</v>
      </c>
      <c r="B176" s="12" t="n">
        <v>43460</v>
      </c>
      <c r="C176" s="1" t="s">
        <v>19</v>
      </c>
      <c r="D176" s="1" t="s">
        <v>19</v>
      </c>
      <c r="E176" s="1" t="s">
        <v>19</v>
      </c>
      <c r="F176" s="1" t="s">
        <v>203</v>
      </c>
      <c r="G176" s="1" t="s">
        <v>221</v>
      </c>
      <c r="H176" s="1" t="n">
        <v>3</v>
      </c>
      <c r="I176" s="1" t="s">
        <v>827</v>
      </c>
      <c r="J176" s="1" t="s">
        <v>1008</v>
      </c>
      <c r="K176" s="30" t="n">
        <v>100</v>
      </c>
      <c r="L176" s="1"/>
    </row>
    <row r="177" s="18" customFormat="true" ht="13.8" hidden="false" customHeight="false" outlineLevel="0" collapsed="false">
      <c r="A177" s="1" t="s">
        <v>91</v>
      </c>
      <c r="B177" s="12" t="n">
        <v>43460</v>
      </c>
      <c r="C177" s="1" t="s">
        <v>19</v>
      </c>
      <c r="D177" s="1" t="s">
        <v>19</v>
      </c>
      <c r="E177" s="1" t="s">
        <v>19</v>
      </c>
      <c r="F177" s="1" t="s">
        <v>203</v>
      </c>
      <c r="G177" s="1" t="s">
        <v>221</v>
      </c>
      <c r="H177" s="1" t="n">
        <v>3</v>
      </c>
      <c r="I177" s="1" t="s">
        <v>829</v>
      </c>
      <c r="J177" s="1" t="s">
        <v>1009</v>
      </c>
      <c r="K177" s="30" t="n">
        <v>83.33333</v>
      </c>
      <c r="L177" s="1"/>
    </row>
    <row r="178" s="18" customFormat="true" ht="13.8" hidden="false" customHeight="false" outlineLevel="0" collapsed="false">
      <c r="A178" s="1" t="s">
        <v>91</v>
      </c>
      <c r="B178" s="12" t="n">
        <v>43460</v>
      </c>
      <c r="C178" s="1" t="s">
        <v>19</v>
      </c>
      <c r="D178" s="1" t="s">
        <v>19</v>
      </c>
      <c r="E178" s="1" t="s">
        <v>19</v>
      </c>
      <c r="F178" s="1" t="s">
        <v>203</v>
      </c>
      <c r="G178" s="1" t="s">
        <v>221</v>
      </c>
      <c r="H178" s="1" t="n">
        <v>4</v>
      </c>
      <c r="I178" s="1" t="s">
        <v>827</v>
      </c>
      <c r="J178" s="1" t="s">
        <v>1010</v>
      </c>
      <c r="K178" s="30" t="n">
        <v>50</v>
      </c>
      <c r="L178" s="1"/>
    </row>
    <row r="179" s="18" customFormat="true" ht="13.8" hidden="false" customHeight="false" outlineLevel="0" collapsed="false">
      <c r="A179" s="1" t="s">
        <v>91</v>
      </c>
      <c r="B179" s="12" t="n">
        <v>43460</v>
      </c>
      <c r="C179" s="1" t="s">
        <v>19</v>
      </c>
      <c r="D179" s="1" t="s">
        <v>19</v>
      </c>
      <c r="E179" s="1" t="s">
        <v>19</v>
      </c>
      <c r="F179" s="1" t="s">
        <v>203</v>
      </c>
      <c r="G179" s="1" t="s">
        <v>221</v>
      </c>
      <c r="H179" s="1" t="n">
        <v>4</v>
      </c>
      <c r="I179" s="1" t="s">
        <v>829</v>
      </c>
      <c r="J179" s="1" t="s">
        <v>1011</v>
      </c>
      <c r="K179" s="30" t="n">
        <v>75</v>
      </c>
      <c r="L179" s="1"/>
    </row>
    <row r="180" s="18" customFormat="true" ht="13.8" hidden="false" customHeight="false" outlineLevel="0" collapsed="false">
      <c r="A180" s="1" t="s">
        <v>91</v>
      </c>
      <c r="B180" s="12" t="n">
        <v>43460</v>
      </c>
      <c r="C180" s="1" t="s">
        <v>19</v>
      </c>
      <c r="D180" s="1" t="s">
        <v>19</v>
      </c>
      <c r="E180" s="1" t="s">
        <v>19</v>
      </c>
      <c r="F180" s="1" t="s">
        <v>203</v>
      </c>
      <c r="G180" s="1" t="s">
        <v>221</v>
      </c>
      <c r="H180" s="1" t="n">
        <v>5</v>
      </c>
      <c r="I180" s="1" t="s">
        <v>827</v>
      </c>
      <c r="J180" s="1" t="s">
        <v>1012</v>
      </c>
      <c r="K180" s="30" t="n">
        <v>75</v>
      </c>
      <c r="L180" s="1"/>
    </row>
    <row r="181" s="18" customFormat="true" ht="13.8" hidden="false" customHeight="false" outlineLevel="0" collapsed="false">
      <c r="A181" s="1" t="s">
        <v>91</v>
      </c>
      <c r="B181" s="12" t="n">
        <v>43460</v>
      </c>
      <c r="C181" s="1" t="s">
        <v>19</v>
      </c>
      <c r="D181" s="1" t="s">
        <v>19</v>
      </c>
      <c r="E181" s="1" t="s">
        <v>19</v>
      </c>
      <c r="F181" s="1" t="s">
        <v>203</v>
      </c>
      <c r="G181" s="1" t="s">
        <v>221</v>
      </c>
      <c r="H181" s="1" t="n">
        <v>5</v>
      </c>
      <c r="I181" s="1" t="s">
        <v>829</v>
      </c>
      <c r="J181" s="1" t="s">
        <v>1008</v>
      </c>
      <c r="K181" s="30" t="n">
        <v>100</v>
      </c>
      <c r="L181" s="1"/>
    </row>
    <row r="182" s="18" customFormat="true" ht="13.8" hidden="false" customHeight="false" outlineLevel="0" collapsed="false">
      <c r="A182" s="1" t="s">
        <v>91</v>
      </c>
      <c r="B182" s="12" t="n">
        <v>43461</v>
      </c>
      <c r="C182" s="1" t="s">
        <v>19</v>
      </c>
      <c r="D182" s="1" t="s">
        <v>19</v>
      </c>
      <c r="E182" s="1" t="s">
        <v>19</v>
      </c>
      <c r="F182" s="1" t="s">
        <v>203</v>
      </c>
      <c r="G182" s="1" t="s">
        <v>226</v>
      </c>
      <c r="H182" s="1" t="n">
        <v>1</v>
      </c>
      <c r="I182" s="1" t="s">
        <v>827</v>
      </c>
      <c r="J182" s="1" t="s">
        <v>1013</v>
      </c>
      <c r="K182" s="30" t="n">
        <v>83.33</v>
      </c>
      <c r="L182" s="1"/>
    </row>
    <row r="183" s="18" customFormat="true" ht="13.8" hidden="false" customHeight="false" outlineLevel="0" collapsed="false">
      <c r="A183" s="1" t="s">
        <v>91</v>
      </c>
      <c r="B183" s="12" t="n">
        <v>43461</v>
      </c>
      <c r="C183" s="1" t="s">
        <v>19</v>
      </c>
      <c r="D183" s="1" t="s">
        <v>19</v>
      </c>
      <c r="E183" s="1" t="s">
        <v>19</v>
      </c>
      <c r="F183" s="1" t="s">
        <v>203</v>
      </c>
      <c r="G183" s="1" t="s">
        <v>226</v>
      </c>
      <c r="H183" s="1" t="n">
        <v>1</v>
      </c>
      <c r="I183" s="1" t="s">
        <v>829</v>
      </c>
      <c r="J183" s="1" t="s">
        <v>1014</v>
      </c>
      <c r="K183" s="30" t="n">
        <v>58.33</v>
      </c>
      <c r="L183" s="1"/>
    </row>
    <row r="184" s="18" customFormat="true" ht="13.8" hidden="false" customHeight="false" outlineLevel="0" collapsed="false">
      <c r="A184" s="1" t="s">
        <v>91</v>
      </c>
      <c r="B184" s="12" t="n">
        <v>43461</v>
      </c>
      <c r="C184" s="1" t="s">
        <v>19</v>
      </c>
      <c r="D184" s="1" t="s">
        <v>19</v>
      </c>
      <c r="E184" s="1" t="s">
        <v>19</v>
      </c>
      <c r="F184" s="1" t="s">
        <v>203</v>
      </c>
      <c r="G184" s="1" t="s">
        <v>226</v>
      </c>
      <c r="H184" s="1" t="n">
        <v>2</v>
      </c>
      <c r="I184" s="1" t="s">
        <v>827</v>
      </c>
      <c r="J184" s="1" t="s">
        <v>1008</v>
      </c>
      <c r="K184" s="30" t="n">
        <v>100</v>
      </c>
      <c r="L184" s="1"/>
    </row>
    <row r="185" s="18" customFormat="true" ht="13.8" hidden="false" customHeight="false" outlineLevel="0" collapsed="false">
      <c r="A185" s="1" t="s">
        <v>91</v>
      </c>
      <c r="B185" s="12" t="n">
        <v>43461</v>
      </c>
      <c r="C185" s="1" t="s">
        <v>19</v>
      </c>
      <c r="D185" s="1" t="s">
        <v>19</v>
      </c>
      <c r="E185" s="1" t="s">
        <v>19</v>
      </c>
      <c r="F185" s="1" t="s">
        <v>203</v>
      </c>
      <c r="G185" s="1" t="s">
        <v>226</v>
      </c>
      <c r="H185" s="1" t="n">
        <v>2</v>
      </c>
      <c r="I185" s="1" t="s">
        <v>829</v>
      </c>
      <c r="J185" s="1" t="s">
        <v>1008</v>
      </c>
      <c r="K185" s="30" t="n">
        <v>100</v>
      </c>
      <c r="L185" s="1"/>
    </row>
    <row r="186" s="18" customFormat="true" ht="13.8" hidden="false" customHeight="false" outlineLevel="0" collapsed="false">
      <c r="A186" s="1" t="s">
        <v>91</v>
      </c>
      <c r="B186" s="12" t="n">
        <v>43461</v>
      </c>
      <c r="C186" s="1" t="s">
        <v>19</v>
      </c>
      <c r="D186" s="1" t="s">
        <v>19</v>
      </c>
      <c r="E186" s="1" t="s">
        <v>19</v>
      </c>
      <c r="F186" s="1" t="s">
        <v>203</v>
      </c>
      <c r="G186" s="1" t="s">
        <v>226</v>
      </c>
      <c r="H186" s="1" t="n">
        <v>3</v>
      </c>
      <c r="I186" s="1" t="s">
        <v>827</v>
      </c>
      <c r="J186" s="1" t="s">
        <v>1015</v>
      </c>
      <c r="K186" s="30" t="n">
        <v>58.33</v>
      </c>
      <c r="L186" s="1"/>
    </row>
    <row r="187" s="18" customFormat="true" ht="13.8" hidden="false" customHeight="false" outlineLevel="0" collapsed="false">
      <c r="A187" s="1" t="s">
        <v>91</v>
      </c>
      <c r="B187" s="12" t="n">
        <v>43461</v>
      </c>
      <c r="C187" s="1" t="s">
        <v>19</v>
      </c>
      <c r="D187" s="1" t="s">
        <v>19</v>
      </c>
      <c r="E187" s="1" t="s">
        <v>19</v>
      </c>
      <c r="F187" s="1" t="s">
        <v>203</v>
      </c>
      <c r="G187" s="1" t="s">
        <v>226</v>
      </c>
      <c r="H187" s="1" t="n">
        <v>3</v>
      </c>
      <c r="I187" s="1" t="s">
        <v>829</v>
      </c>
      <c r="J187" s="1" t="s">
        <v>596</v>
      </c>
      <c r="K187" s="30" t="n">
        <v>41.66</v>
      </c>
      <c r="L187" s="1"/>
    </row>
    <row r="188" s="18" customFormat="true" ht="13.8" hidden="false" customHeight="false" outlineLevel="0" collapsed="false">
      <c r="A188" s="1" t="s">
        <v>91</v>
      </c>
      <c r="B188" s="12" t="n">
        <v>43461</v>
      </c>
      <c r="C188" s="1" t="s">
        <v>19</v>
      </c>
      <c r="D188" s="1" t="s">
        <v>19</v>
      </c>
      <c r="E188" s="1" t="s">
        <v>19</v>
      </c>
      <c r="F188" s="1" t="s">
        <v>203</v>
      </c>
      <c r="G188" s="1" t="s">
        <v>226</v>
      </c>
      <c r="H188" s="1" t="n">
        <v>4</v>
      </c>
      <c r="I188" s="1" t="s">
        <v>827</v>
      </c>
      <c r="J188" s="1" t="s">
        <v>1009</v>
      </c>
      <c r="K188" s="30" t="n">
        <v>58.33</v>
      </c>
      <c r="L188" s="1"/>
    </row>
    <row r="189" s="18" customFormat="true" ht="13.8" hidden="false" customHeight="false" outlineLevel="0" collapsed="false">
      <c r="A189" s="1" t="s">
        <v>91</v>
      </c>
      <c r="B189" s="12" t="n">
        <v>43461</v>
      </c>
      <c r="C189" s="1" t="s">
        <v>19</v>
      </c>
      <c r="D189" s="1" t="s">
        <v>19</v>
      </c>
      <c r="E189" s="1" t="s">
        <v>19</v>
      </c>
      <c r="F189" s="1" t="s">
        <v>203</v>
      </c>
      <c r="G189" s="1" t="s">
        <v>226</v>
      </c>
      <c r="H189" s="1" t="n">
        <v>4</v>
      </c>
      <c r="I189" s="1" t="s">
        <v>829</v>
      </c>
      <c r="J189" s="1" t="s">
        <v>1008</v>
      </c>
      <c r="K189" s="30" t="n">
        <v>100</v>
      </c>
      <c r="L189" s="1"/>
    </row>
    <row r="190" s="18" customFormat="true" ht="13.8" hidden="false" customHeight="false" outlineLevel="0" collapsed="false">
      <c r="A190" s="1" t="s">
        <v>91</v>
      </c>
      <c r="B190" s="12" t="n">
        <v>43461</v>
      </c>
      <c r="C190" s="1" t="s">
        <v>19</v>
      </c>
      <c r="D190" s="1" t="s">
        <v>19</v>
      </c>
      <c r="E190" s="1" t="s">
        <v>19</v>
      </c>
      <c r="F190" s="1" t="s">
        <v>203</v>
      </c>
      <c r="G190" s="1" t="s">
        <v>226</v>
      </c>
      <c r="H190" s="1" t="n">
        <v>5</v>
      </c>
      <c r="I190" s="1" t="s">
        <v>827</v>
      </c>
      <c r="J190" s="1" t="s">
        <v>1008</v>
      </c>
      <c r="K190" s="30" t="n">
        <v>100</v>
      </c>
      <c r="L190" s="1"/>
    </row>
    <row r="191" s="18" customFormat="true" ht="13.8" hidden="false" customHeight="false" outlineLevel="0" collapsed="false">
      <c r="A191" s="1" t="s">
        <v>91</v>
      </c>
      <c r="B191" s="12" t="n">
        <v>43461</v>
      </c>
      <c r="C191" s="1" t="s">
        <v>19</v>
      </c>
      <c r="D191" s="1" t="s">
        <v>19</v>
      </c>
      <c r="E191" s="1" t="s">
        <v>19</v>
      </c>
      <c r="F191" s="1" t="s">
        <v>203</v>
      </c>
      <c r="G191" s="1" t="s">
        <v>226</v>
      </c>
      <c r="H191" s="1" t="n">
        <v>5</v>
      </c>
      <c r="I191" s="1" t="s">
        <v>829</v>
      </c>
      <c r="J191" s="1" t="s">
        <v>1016</v>
      </c>
      <c r="K191" s="30" t="n">
        <v>8.33</v>
      </c>
      <c r="L191" s="1"/>
    </row>
    <row r="192" s="18" customFormat="true" ht="13.8" hidden="false" customHeight="false" outlineLevel="0" collapsed="false">
      <c r="A192" s="1" t="s">
        <v>91</v>
      </c>
      <c r="B192" s="12" t="n">
        <v>41271</v>
      </c>
      <c r="C192" s="1" t="s">
        <v>19</v>
      </c>
      <c r="D192" s="1" t="s">
        <v>19</v>
      </c>
      <c r="E192" s="1" t="s">
        <v>19</v>
      </c>
      <c r="F192" s="1" t="s">
        <v>203</v>
      </c>
      <c r="G192" s="1" t="s">
        <v>230</v>
      </c>
      <c r="H192" s="1" t="n">
        <v>1</v>
      </c>
      <c r="I192" s="1" t="s">
        <v>827</v>
      </c>
      <c r="J192" s="1" t="n">
        <v>0</v>
      </c>
      <c r="K192" s="1" t="n">
        <v>0</v>
      </c>
      <c r="L192" s="1"/>
    </row>
    <row r="193" s="18" customFormat="true" ht="13.8" hidden="false" customHeight="false" outlineLevel="0" collapsed="false">
      <c r="A193" s="1" t="s">
        <v>91</v>
      </c>
      <c r="B193" s="12" t="n">
        <v>41271</v>
      </c>
      <c r="C193" s="1" t="s">
        <v>19</v>
      </c>
      <c r="D193" s="1" t="s">
        <v>19</v>
      </c>
      <c r="E193" s="1" t="s">
        <v>19</v>
      </c>
      <c r="F193" s="1" t="s">
        <v>203</v>
      </c>
      <c r="G193" s="1" t="s">
        <v>230</v>
      </c>
      <c r="H193" s="1" t="n">
        <v>1</v>
      </c>
      <c r="I193" s="1" t="s">
        <v>829</v>
      </c>
      <c r="J193" s="1" t="n">
        <v>0</v>
      </c>
      <c r="K193" s="1" t="n">
        <v>0</v>
      </c>
      <c r="L193" s="1"/>
    </row>
    <row r="194" s="18" customFormat="true" ht="13.8" hidden="false" customHeight="false" outlineLevel="0" collapsed="false">
      <c r="A194" s="1" t="s">
        <v>91</v>
      </c>
      <c r="B194" s="12" t="n">
        <v>41271</v>
      </c>
      <c r="C194" s="1" t="s">
        <v>19</v>
      </c>
      <c r="D194" s="1" t="s">
        <v>19</v>
      </c>
      <c r="E194" s="1" t="s">
        <v>19</v>
      </c>
      <c r="F194" s="1" t="s">
        <v>203</v>
      </c>
      <c r="G194" s="1" t="s">
        <v>230</v>
      </c>
      <c r="H194" s="1" t="n">
        <v>2</v>
      </c>
      <c r="I194" s="1" t="s">
        <v>827</v>
      </c>
      <c r="J194" s="1" t="n">
        <v>0</v>
      </c>
      <c r="K194" s="1" t="n">
        <v>0</v>
      </c>
      <c r="L194" s="1"/>
    </row>
    <row r="195" s="18" customFormat="true" ht="13.8" hidden="false" customHeight="false" outlineLevel="0" collapsed="false">
      <c r="A195" s="1" t="s">
        <v>91</v>
      </c>
      <c r="B195" s="12" t="n">
        <v>41271</v>
      </c>
      <c r="C195" s="1" t="s">
        <v>19</v>
      </c>
      <c r="D195" s="1" t="s">
        <v>19</v>
      </c>
      <c r="E195" s="1" t="s">
        <v>19</v>
      </c>
      <c r="F195" s="1" t="s">
        <v>203</v>
      </c>
      <c r="G195" s="1" t="s">
        <v>230</v>
      </c>
      <c r="H195" s="1" t="n">
        <v>2</v>
      </c>
      <c r="I195" s="1" t="s">
        <v>829</v>
      </c>
      <c r="J195" s="1" t="n">
        <v>0</v>
      </c>
      <c r="K195" s="1" t="n">
        <v>0</v>
      </c>
      <c r="L195" s="1"/>
    </row>
    <row r="196" s="18" customFormat="true" ht="13.8" hidden="false" customHeight="false" outlineLevel="0" collapsed="false">
      <c r="A196" s="1" t="s">
        <v>91</v>
      </c>
      <c r="B196" s="12" t="n">
        <v>41271</v>
      </c>
      <c r="C196" s="1" t="s">
        <v>19</v>
      </c>
      <c r="D196" s="1" t="s">
        <v>19</v>
      </c>
      <c r="E196" s="1" t="s">
        <v>19</v>
      </c>
      <c r="F196" s="1" t="s">
        <v>203</v>
      </c>
      <c r="G196" s="1" t="s">
        <v>230</v>
      </c>
      <c r="H196" s="1" t="n">
        <v>3</v>
      </c>
      <c r="I196" s="1" t="s">
        <v>827</v>
      </c>
      <c r="J196" s="1" t="s">
        <v>1017</v>
      </c>
      <c r="K196" s="1" t="n">
        <v>50</v>
      </c>
      <c r="L196" s="1"/>
    </row>
    <row r="197" s="18" customFormat="true" ht="13.8" hidden="false" customHeight="false" outlineLevel="0" collapsed="false">
      <c r="A197" s="1" t="s">
        <v>91</v>
      </c>
      <c r="B197" s="12" t="n">
        <v>41271</v>
      </c>
      <c r="C197" s="1" t="s">
        <v>19</v>
      </c>
      <c r="D197" s="1" t="s">
        <v>19</v>
      </c>
      <c r="E197" s="1" t="s">
        <v>19</v>
      </c>
      <c r="F197" s="1" t="s">
        <v>203</v>
      </c>
      <c r="G197" s="1" t="s">
        <v>230</v>
      </c>
      <c r="H197" s="1" t="n">
        <v>3</v>
      </c>
      <c r="I197" s="1" t="s">
        <v>829</v>
      </c>
      <c r="J197" s="1" t="n">
        <v>0</v>
      </c>
      <c r="K197" s="1" t="n">
        <v>0</v>
      </c>
      <c r="L197" s="1"/>
    </row>
    <row r="198" s="18" customFormat="true" ht="13.8" hidden="false" customHeight="false" outlineLevel="0" collapsed="false">
      <c r="A198" s="1" t="s">
        <v>91</v>
      </c>
      <c r="B198" s="12" t="n">
        <v>41271</v>
      </c>
      <c r="C198" s="1" t="s">
        <v>19</v>
      </c>
      <c r="D198" s="1" t="s">
        <v>19</v>
      </c>
      <c r="E198" s="1" t="s">
        <v>19</v>
      </c>
      <c r="F198" s="1" t="s">
        <v>203</v>
      </c>
      <c r="G198" s="1" t="s">
        <v>230</v>
      </c>
      <c r="H198" s="1" t="n">
        <v>4</v>
      </c>
      <c r="I198" s="1" t="s">
        <v>827</v>
      </c>
      <c r="J198" s="1" t="n">
        <v>0</v>
      </c>
      <c r="K198" s="1" t="n">
        <v>0</v>
      </c>
      <c r="L198" s="1"/>
    </row>
    <row r="199" s="18" customFormat="true" ht="13.8" hidden="false" customHeight="false" outlineLevel="0" collapsed="false">
      <c r="A199" s="1" t="s">
        <v>91</v>
      </c>
      <c r="B199" s="12" t="n">
        <v>41271</v>
      </c>
      <c r="C199" s="1" t="s">
        <v>19</v>
      </c>
      <c r="D199" s="1" t="s">
        <v>19</v>
      </c>
      <c r="E199" s="1" t="s">
        <v>19</v>
      </c>
      <c r="F199" s="1" t="s">
        <v>203</v>
      </c>
      <c r="G199" s="1" t="s">
        <v>230</v>
      </c>
      <c r="H199" s="1" t="n">
        <v>4</v>
      </c>
      <c r="I199" s="1" t="s">
        <v>829</v>
      </c>
      <c r="J199" s="1" t="n">
        <v>0</v>
      </c>
      <c r="K199" s="1" t="n">
        <v>0</v>
      </c>
      <c r="L199" s="1"/>
    </row>
    <row r="200" s="18" customFormat="true" ht="13.8" hidden="false" customHeight="false" outlineLevel="0" collapsed="false">
      <c r="A200" s="1" t="s">
        <v>91</v>
      </c>
      <c r="B200" s="12" t="n">
        <v>41271</v>
      </c>
      <c r="C200" s="1" t="s">
        <v>19</v>
      </c>
      <c r="D200" s="1" t="s">
        <v>19</v>
      </c>
      <c r="E200" s="1" t="s">
        <v>19</v>
      </c>
      <c r="F200" s="1" t="s">
        <v>203</v>
      </c>
      <c r="G200" s="1" t="s">
        <v>230</v>
      </c>
      <c r="H200" s="1" t="n">
        <v>5</v>
      </c>
      <c r="I200" s="1" t="s">
        <v>827</v>
      </c>
      <c r="J200" s="1" t="n">
        <v>0</v>
      </c>
      <c r="K200" s="1" t="n">
        <v>0</v>
      </c>
      <c r="L200" s="1"/>
    </row>
    <row r="201" s="18" customFormat="true" ht="13.8" hidden="false" customHeight="false" outlineLevel="0" collapsed="false">
      <c r="A201" s="1" t="s">
        <v>91</v>
      </c>
      <c r="B201" s="12" t="n">
        <v>41271</v>
      </c>
      <c r="C201" s="1" t="s">
        <v>19</v>
      </c>
      <c r="D201" s="1" t="s">
        <v>19</v>
      </c>
      <c r="E201" s="1" t="s">
        <v>19</v>
      </c>
      <c r="F201" s="1" t="s">
        <v>203</v>
      </c>
      <c r="G201" s="1" t="s">
        <v>230</v>
      </c>
      <c r="H201" s="1" t="n">
        <v>5</v>
      </c>
      <c r="I201" s="1" t="s">
        <v>829</v>
      </c>
      <c r="J201" s="1" t="n">
        <v>0</v>
      </c>
      <c r="K201" s="1" t="n">
        <v>0</v>
      </c>
      <c r="L201" s="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13"/>
  <sheetViews>
    <sheetView showFormulas="false" showGridLines="true" showRowColHeaders="true" showZeros="true" rightToLeft="false" tabSelected="false" showOutlineSymbols="true" defaultGridColor="true" view="normal" topLeftCell="A187" colorId="64" zoomScale="75" zoomScaleNormal="75" zoomScalePageLayoutView="100" workbookViewId="0">
      <selection pane="topLeft" activeCell="I75" activeCellId="0" sqref="I75"/>
    </sheetView>
  </sheetViews>
  <sheetFormatPr defaultRowHeight="13.8" zeroHeight="false" outlineLevelRow="0" outlineLevelCol="0"/>
  <cols>
    <col collapsed="false" customWidth="true" hidden="false" outlineLevel="0" max="2" min="1" style="1" width="9"/>
    <col collapsed="false" customWidth="true" hidden="false" outlineLevel="0" max="3" min="3" style="1" width="13.52"/>
    <col collapsed="false" customWidth="true" hidden="false" outlineLevel="0" max="4" min="4" style="1" width="14.87"/>
    <col collapsed="false" customWidth="true" hidden="false" outlineLevel="0" max="5" min="5" style="1" width="16.34"/>
    <col collapsed="false" customWidth="true" hidden="false" outlineLevel="0" max="8" min="6" style="1" width="9"/>
    <col collapsed="false" customWidth="true" hidden="false" outlineLevel="0" max="9" min="9" style="1" width="18.8"/>
    <col collapsed="false" customWidth="true" hidden="false" outlineLevel="0" max="1025" min="10" style="1" width="9"/>
  </cols>
  <sheetData>
    <row r="1" customFormat="false" ht="13.8" hidden="false" customHeight="false" outlineLevel="0" collapsed="false">
      <c r="A1" s="65" t="s">
        <v>0</v>
      </c>
      <c r="B1" s="65" t="s">
        <v>1</v>
      </c>
      <c r="C1" s="65" t="s">
        <v>329</v>
      </c>
      <c r="D1" s="65" t="s">
        <v>330</v>
      </c>
      <c r="E1" s="65" t="s">
        <v>331</v>
      </c>
      <c r="F1" s="65" t="s">
        <v>5</v>
      </c>
      <c r="G1" s="65" t="s">
        <v>6</v>
      </c>
      <c r="H1" s="65" t="s">
        <v>7</v>
      </c>
      <c r="I1" s="65" t="s">
        <v>1018</v>
      </c>
      <c r="J1" s="65" t="s">
        <v>1019</v>
      </c>
      <c r="K1" s="65" t="s">
        <v>1020</v>
      </c>
      <c r="L1" s="65" t="s">
        <v>825</v>
      </c>
    </row>
    <row r="2" customFormat="false" ht="13.8" hidden="false" customHeight="false" outlineLevel="0" collapsed="false">
      <c r="A2" s="1" t="s">
        <v>17</v>
      </c>
      <c r="B2" s="12" t="n">
        <v>42150</v>
      </c>
      <c r="C2" s="1" t="s">
        <v>19</v>
      </c>
      <c r="D2" s="1" t="s">
        <v>19</v>
      </c>
      <c r="E2" s="1" t="s">
        <v>19</v>
      </c>
      <c r="F2" s="1" t="s">
        <v>20</v>
      </c>
      <c r="G2" s="1" t="n">
        <v>1</v>
      </c>
      <c r="H2" s="1" t="n">
        <v>1</v>
      </c>
      <c r="I2" s="23" t="str">
        <f aca="false">IF(J2="RHAP", "Rhizophora apiculata", IF(J2="EXAG", "Excoecaria agallocha", IF(J2="BRPA", "Bruguiera parviflora", IF(J2="XYMO", "Xylocarpus moluccensis", IF(J2="BRCY", "Bruguiera cylindrica", IF(J2="AVAL", "Avicennia alba", IF(J2="AVOF", "Avicennia officinalis", IF(J2="LURA", "Lumnitzera racemosa", IF(J2="CETA", "Ceriops tagal", IF(J2="XYGR", "Xylocarpus granatum", IF(J2="AVMA", "Avicennia marina", IF(J2="RHMU", "Rhizophora mucronata", IF(J2="BRGY", "Bruguiera gymnorrhiza", IF(J2="BRSE", "Bruguiera sexangula", IF(J2="SOOV", "Sonneratia ovata", IF(J2="SOCA", "Sonneratia caseolaris", IF(J2="HELI", "Heritiera littoralis", IF(J2="HESY", "Heritiera sylvatica", IF(J2="NYFR", "Nypa fruticans", IF(J2="CYRA", "Cynometra ramiflora", IF(J2="PHPA", "Phoenix paludosa", IF(J2="SCHY", "Scyphiphora hydrophyllacea", IF(J2="DIMA", "Diospyros maritima", IF(J2="POPI", "Pongamia pinnata", IF(J2="MAPS", "Maniltoa psilogyne", IF(J2="INBI", "Intsia bijuga", IF(J2="ACEB", "Acanthus ebracteatus", IF(J2="CAER", "Calamus erinaceus", IF(J2="UNUN", "Unknown unknown",  IF(J2="SOAL", "Sonneratia alba",  IF(J2="AECO", "Aegiceras corniculatum", "" )) )))))))))))))))))))))))))))))</f>
        <v>Rhizophora apiculata</v>
      </c>
      <c r="J2" s="1" t="s">
        <v>21</v>
      </c>
      <c r="K2" s="1" t="n">
        <v>4</v>
      </c>
    </row>
    <row r="3" customFormat="false" ht="13.8" hidden="false" customHeight="false" outlineLevel="0" collapsed="false">
      <c r="A3" s="1" t="s">
        <v>17</v>
      </c>
      <c r="B3" s="12" t="n">
        <v>42150</v>
      </c>
      <c r="C3" s="1" t="s">
        <v>19</v>
      </c>
      <c r="D3" s="1" t="s">
        <v>19</v>
      </c>
      <c r="E3" s="1" t="s">
        <v>19</v>
      </c>
      <c r="F3" s="1" t="s">
        <v>20</v>
      </c>
      <c r="G3" s="1" t="n">
        <v>1</v>
      </c>
      <c r="H3" s="1" t="n">
        <v>2</v>
      </c>
      <c r="I3" s="23" t="str">
        <f aca="false">IF(J3="RHAP", "Rhizophora apiculata", IF(J3="EXAG", "Excoecaria agallocha", IF(J3="BRPA", "Bruguiera parviflora", IF(J3="XYMO", "Xylocarpus moluccensis", IF(J3="BRCY", "Bruguiera cylindrica", IF(J3="AVAL", "Avicennia alba", IF(J3="AVOF", "Avicennia officinalis", IF(J3="LURA", "Lumnitzera racemosa", IF(J3="CETA", "Ceriops tagal", IF(J3="XYGR", "Xylocarpus granatum", IF(J3="AVMA", "Avicennia marina", IF(J3="RHMU", "Rhizophora mucronata", IF(J3="BRGY", "Bruguiera gymnorrhiza", IF(J3="BRSE", "Bruguiera sexangula", IF(J3="SOOV", "Sonneratia ovata", IF(J3="SOCA", "Sonneratia caseolaris", IF(J3="HELI", "Heritiera littoralis", IF(J3="HESY", "Heritiera sylvatica", IF(J3="NYFR", "Nypa fruticans", IF(J3="CYRA", "Cynometra ramiflora", IF(J3="PHPA", "Phoenix paludosa", IF(J3="SCHY", "Scyphiphora hydrophyllacea", IF(J3="DIMA", "Diospyros maritima", IF(J3="POPI", "Pongamia pinnata", IF(J3="MAPS", "Maniltoa psilogyne", IF(J3="INBI", "Intsia bijuga", IF(J3="ACEB", "Acanthus ebracteatus", IF(J3="CAER", "Calamus erinaceus", IF(J3="UNUN", "Unknown unknown",  IF(J3="SOAL", "Sonneratia alba",  IF(J3="AECO", "Aegiceras corniculatum", "" )) )))))))))))))))))))))))))))))</f>
        <v>Rhizophora apiculata</v>
      </c>
      <c r="J3" s="1" t="s">
        <v>21</v>
      </c>
      <c r="K3" s="1" t="n">
        <v>14</v>
      </c>
    </row>
    <row r="4" customFormat="false" ht="13.8" hidden="false" customHeight="false" outlineLevel="0" collapsed="false">
      <c r="A4" s="1" t="s">
        <v>17</v>
      </c>
      <c r="B4" s="12" t="n">
        <v>42150</v>
      </c>
      <c r="C4" s="1" t="s">
        <v>19</v>
      </c>
      <c r="D4" s="1" t="s">
        <v>19</v>
      </c>
      <c r="E4" s="1" t="s">
        <v>19</v>
      </c>
      <c r="F4" s="1" t="s">
        <v>20</v>
      </c>
      <c r="G4" s="1" t="n">
        <v>1</v>
      </c>
      <c r="H4" s="1" t="n">
        <v>3</v>
      </c>
      <c r="I4" s="23" t="str">
        <f aca="false">IF(J4="RHAP", "Rhizophora apiculata", IF(J4="EXAG", "Excoecaria agallocha", IF(J4="BRPA", "Bruguiera parviflora", IF(J4="XYMO", "Xylocarpus moluccensis", IF(J4="BRCY", "Bruguiera cylindrica", IF(J4="AVAL", "Avicennia alba", IF(J4="AVOF", "Avicennia officinalis", IF(J4="LURA", "Lumnitzera racemosa", IF(J4="CETA", "Ceriops tagal", IF(J4="XYGR", "Xylocarpus granatum", IF(J4="AVMA", "Avicennia marina", IF(J4="RHMU", "Rhizophora mucronata", IF(J4="BRGY", "Bruguiera gymnorrhiza", IF(J4="BRSE", "Bruguiera sexangula", IF(J4="SOOV", "Sonneratia ovata", IF(J4="SOCA", "Sonneratia caseolaris", IF(J4="HELI", "Heritiera littoralis", IF(J4="HESY", "Heritiera sylvatica", IF(J4="NYFR", "Nypa fruticans", IF(J4="CYRA", "Cynometra ramiflora", IF(J4="PHPA", "Phoenix paludosa", IF(J4="SCHY", "Scyphiphora hydrophyllacea", IF(J4="DIMA", "Diospyros maritima", IF(J4="POPI", "Pongamia pinnata", IF(J4="MAPS", "Maniltoa psilogyne", IF(J4="INBI", "Intsia bijuga", IF(J4="ACEB", "Acanthus ebracteatus", IF(J4="CAER", "Calamus erinaceus", IF(J4="UNUN", "Unknown unknown",  IF(J4="SOAL", "Sonneratia alba",  IF(J4="AECO", "Aegiceras corniculatum", "" )) )))))))))))))))))))))))))))))</f>
        <v>Rhizophora apiculata</v>
      </c>
      <c r="J4" s="1" t="s">
        <v>21</v>
      </c>
      <c r="K4" s="1" t="n">
        <v>14</v>
      </c>
    </row>
    <row r="5" customFormat="false" ht="13.8" hidden="false" customHeight="false" outlineLevel="0" collapsed="false">
      <c r="A5" s="1" t="s">
        <v>17</v>
      </c>
      <c r="B5" s="12" t="n">
        <v>42150</v>
      </c>
      <c r="C5" s="1" t="s">
        <v>19</v>
      </c>
      <c r="D5" s="1" t="s">
        <v>19</v>
      </c>
      <c r="E5" s="1" t="s">
        <v>19</v>
      </c>
      <c r="F5" s="1" t="s">
        <v>20</v>
      </c>
      <c r="G5" s="1" t="n">
        <v>1</v>
      </c>
      <c r="H5" s="1" t="n">
        <v>3</v>
      </c>
      <c r="I5" s="23" t="str">
        <f aca="false">IF(J5="RHAP", "Rhizophora apiculata", IF(J5="EXAG", "Excoecaria agallocha", IF(J5="BRPA", "Bruguiera parviflora", IF(J5="XYMO", "Xylocarpus moluccensis", IF(J5="BRCY", "Bruguiera cylindrica", IF(J5="AVAL", "Avicennia alba", IF(J5="AVOF", "Avicennia officinalis", IF(J5="LURA", "Lumnitzera racemosa", IF(J5="CETA", "Ceriops tagal", IF(J5="XYGR", "Xylocarpus granatum", IF(J5="AVMA", "Avicennia marina", IF(J5="RHMU", "Rhizophora mucronata", IF(J5="BRGY", "Bruguiera gymnorrhiza", IF(J5="BRSE", "Bruguiera sexangula", IF(J5="SOOV", "Sonneratia ovata", IF(J5="SOCA", "Sonneratia caseolaris", IF(J5="HELI", "Heritiera littoralis", IF(J5="HESY", "Heritiera sylvatica", IF(J5="NYFR", "Nypa fruticans", IF(J5="CYRA", "Cynometra ramiflora", IF(J5="PHPA", "Phoenix paludosa", IF(J5="SCHY", "Scyphiphora hydrophyllacea", IF(J5="DIMA", "Diospyros maritima", IF(J5="POPI", "Pongamia pinnata", IF(J5="MAPS", "Maniltoa psilogyne", IF(J5="INBI", "Intsia bijuga", IF(J5="ACEB", "Acanthus ebracteatus", IF(J5="CAER", "Calamus erinaceus", IF(J5="UNUN", "Unknown unknown",  IF(J5="SOAL", "Sonneratia alba",  IF(J5="AECO", "Aegiceras corniculatum", "" )) )))))))))))))))))))))))))))))</f>
        <v>Avicennia alba</v>
      </c>
      <c r="J5" s="1" t="s">
        <v>27</v>
      </c>
      <c r="K5" s="1" t="n">
        <v>1</v>
      </c>
    </row>
    <row r="6" customFormat="false" ht="13.8" hidden="false" customHeight="false" outlineLevel="0" collapsed="false">
      <c r="A6" s="1" t="s">
        <v>17</v>
      </c>
      <c r="B6" s="12" t="n">
        <v>42150</v>
      </c>
      <c r="C6" s="1" t="s">
        <v>19</v>
      </c>
      <c r="D6" s="1" t="s">
        <v>19</v>
      </c>
      <c r="E6" s="1" t="s">
        <v>19</v>
      </c>
      <c r="F6" s="1" t="s">
        <v>20</v>
      </c>
      <c r="G6" s="1" t="n">
        <v>1</v>
      </c>
      <c r="H6" s="1" t="n">
        <v>4</v>
      </c>
      <c r="I6" s="23" t="str">
        <f aca="false">IF(J6="RHAP", "Rhizophora apiculata", IF(J6="EXAG", "Excoecaria agallocha", IF(J6="BRPA", "Bruguiera parviflora", IF(J6="XYMO", "Xylocarpus moluccensis", IF(J6="BRCY", "Bruguiera cylindrica", IF(J6="AVAL", "Avicennia alba", IF(J6="AVOF", "Avicennia officinalis", IF(J6="LURA", "Lumnitzera racemosa", IF(J6="CETA", "Ceriops tagal", IF(J6="XYGR", "Xylocarpus granatum", IF(J6="AVMA", "Avicennia marina", IF(J6="RHMU", "Rhizophora mucronata", IF(J6="BRGY", "Bruguiera gymnorrhiza", IF(J6="BRSE", "Bruguiera sexangula", IF(J6="SOOV", "Sonneratia ovata", IF(J6="SOCA", "Sonneratia caseolaris", IF(J6="HELI", "Heritiera littoralis", IF(J6="HESY", "Heritiera sylvatica", IF(J6="NYFR", "Nypa fruticans", IF(J6="CYRA", "Cynometra ramiflora", IF(J6="PHPA", "Phoenix paludosa", IF(J6="SCHY", "Scyphiphora hydrophyllacea", IF(J6="DIMA", "Diospyros maritima", IF(J6="POPI", "Pongamia pinnata", IF(J6="MAPS", "Maniltoa psilogyne", IF(J6="INBI", "Intsia bijuga", IF(J6="ACEB", "Acanthus ebracteatus", IF(J6="CAER", "Calamus erinaceus", IF(J6="UNUN", "Unknown unknown",  IF(J6="SOAL", "Sonneratia alba",  IF(J6="AECO", "Aegiceras corniculatum", "" )) )))))))))))))))))))))))))))))</f>
        <v>Avicennia alba</v>
      </c>
      <c r="J6" s="1" t="s">
        <v>27</v>
      </c>
      <c r="K6" s="1" t="n">
        <v>37</v>
      </c>
    </row>
    <row r="7" customFormat="false" ht="13.8" hidden="false" customHeight="false" outlineLevel="0" collapsed="false">
      <c r="A7" s="1" t="s">
        <v>17</v>
      </c>
      <c r="B7" s="12" t="n">
        <v>42150</v>
      </c>
      <c r="C7" s="1" t="s">
        <v>19</v>
      </c>
      <c r="D7" s="1" t="s">
        <v>19</v>
      </c>
      <c r="E7" s="1" t="s">
        <v>19</v>
      </c>
      <c r="F7" s="1" t="s">
        <v>20</v>
      </c>
      <c r="G7" s="1" t="n">
        <v>1</v>
      </c>
      <c r="H7" s="1" t="n">
        <v>5</v>
      </c>
      <c r="I7" s="23" t="str">
        <f aca="false">IF(J7="RHAP", "Rhizophora apiculata", IF(J7="EXAG", "Excoecaria agallocha", IF(J7="BRPA", "Bruguiera parviflora", IF(J7="XYMO", "Xylocarpus moluccensis", IF(J7="BRCY", "Bruguiera cylindrica", IF(J7="AVAL", "Avicennia alba", IF(J7="AVOF", "Avicennia officinalis", IF(J7="LURA", "Lumnitzera racemosa", IF(J7="CETA", "Ceriops tagal", IF(J7="XYGR", "Xylocarpus granatum", IF(J7="AVMA", "Avicennia marina", IF(J7="RHMU", "Rhizophora mucronata", IF(J7="BRGY", "Bruguiera gymnorrhiza", IF(J7="BRSE", "Bruguiera sexangula", IF(J7="SOOV", "Sonneratia ovata", IF(J7="SOCA", "Sonneratia caseolaris", IF(J7="HELI", "Heritiera littoralis", IF(J7="HESY", "Heritiera sylvatica", IF(J7="NYFR", "Nypa fruticans", IF(J7="CYRA", "Cynometra ramiflora", IF(J7="PHPA", "Phoenix paludosa", IF(J7="SCHY", "Scyphiphora hydrophyllacea", IF(J7="DIMA", "Diospyros maritima", IF(J7="POPI", "Pongamia pinnata", IF(J7="MAPS", "Maniltoa psilogyne", IF(J7="INBI", "Intsia bijuga", IF(J7="ACEB", "Acanthus ebracteatus", IF(J7="CAER", "Calamus erinaceus", IF(J7="UNUN", "Unknown unknown",  IF(J7="SOAL", "Sonneratia alba",  IF(J7="AECO", "Aegiceras corniculatum", "" )) )))))))))))))))))))))))))))))</f>
        <v>Avicennia alba</v>
      </c>
      <c r="J7" s="1" t="s">
        <v>27</v>
      </c>
      <c r="K7" s="1" t="n">
        <v>2</v>
      </c>
    </row>
    <row r="8" customFormat="false" ht="13.8" hidden="false" customHeight="false" outlineLevel="0" collapsed="false">
      <c r="A8" s="1" t="s">
        <v>17</v>
      </c>
      <c r="B8" s="12" t="n">
        <v>42150</v>
      </c>
      <c r="C8" s="1" t="s">
        <v>19</v>
      </c>
      <c r="D8" s="1" t="s">
        <v>19</v>
      </c>
      <c r="E8" s="1" t="s">
        <v>19</v>
      </c>
      <c r="F8" s="1" t="s">
        <v>20</v>
      </c>
      <c r="G8" s="1" t="n">
        <v>1</v>
      </c>
      <c r="H8" s="1" t="n">
        <v>5</v>
      </c>
      <c r="I8" s="23" t="str">
        <f aca="false">IF(J8="RHAP", "Rhizophora apiculata", IF(J8="EXAG", "Excoecaria agallocha", IF(J8="BRPA", "Bruguiera parviflora", IF(J8="XYMO", "Xylocarpus moluccensis", IF(J8="BRCY", "Bruguiera cylindrica", IF(J8="AVAL", "Avicennia alba", IF(J8="AVOF", "Avicennia officinalis", IF(J8="LURA", "Lumnitzera racemosa", IF(J8="CETA", "Ceriops tagal", IF(J8="XYGR", "Xylocarpus granatum", IF(J8="AVMA", "Avicennia marina", IF(J8="RHMU", "Rhizophora mucronata", IF(J8="BRGY", "Bruguiera gymnorrhiza", IF(J8="BRSE", "Bruguiera sexangula", IF(J8="SOOV", "Sonneratia ovata", IF(J8="SOCA", "Sonneratia caseolaris", IF(J8="HELI", "Heritiera littoralis", IF(J8="HESY", "Heritiera sylvatica", IF(J8="NYFR", "Nypa fruticans", IF(J8="CYRA", "Cynometra ramiflora", IF(J8="PHPA", "Phoenix paludosa", IF(J8="SCHY", "Scyphiphora hydrophyllacea", IF(J8="DIMA", "Diospyros maritima", IF(J8="POPI", "Pongamia pinnata", IF(J8="MAPS", "Maniltoa psilogyne", IF(J8="INBI", "Intsia bijuga", IF(J8="ACEB", "Acanthus ebracteatus", IF(J8="CAER", "Calamus erinaceus", IF(J8="UNUN", "Unknown unknown",  IF(J8="SOAL", "Sonneratia alba",  IF(J8="AECO", "Aegiceras corniculatum", "" )) )))))))))))))))))))))))))))))</f>
        <v>Rhizophora apiculata</v>
      </c>
      <c r="J8" s="1" t="s">
        <v>21</v>
      </c>
      <c r="K8" s="1" t="n">
        <v>1</v>
      </c>
    </row>
    <row r="9" customFormat="false" ht="13.8" hidden="false" customHeight="false" outlineLevel="0" collapsed="false">
      <c r="A9" s="1" t="s">
        <v>17</v>
      </c>
      <c r="B9" s="12" t="n">
        <v>42151</v>
      </c>
      <c r="C9" s="1" t="s">
        <v>19</v>
      </c>
      <c r="D9" s="1" t="s">
        <v>19</v>
      </c>
      <c r="E9" s="1" t="s">
        <v>19</v>
      </c>
      <c r="F9" s="1" t="s">
        <v>20</v>
      </c>
      <c r="G9" s="1" t="n">
        <v>2</v>
      </c>
      <c r="H9" s="1" t="n">
        <v>1</v>
      </c>
      <c r="I9" s="23" t="str">
        <f aca="false">IF(J9="RHAP", "Rhizophora apiculata", IF(J9="EXAG", "Excoecaria agallocha", IF(J9="BRPA", "Bruguiera parviflora", IF(J9="XYMO", "Xylocarpus moluccensis", IF(J9="BRCY", "Bruguiera cylindrica", IF(J9="AVAL", "Avicennia alba", IF(J9="AVOF", "Avicennia officinalis", IF(J9="LURA", "Lumnitzera racemosa", IF(J9="CETA", "Ceriops tagal", IF(J9="XYGR", "Xylocarpus granatum", IF(J9="AVMA", "Avicennia marina", IF(J9="RHMU", "Rhizophora mucronata", IF(J9="BRGY", "Bruguiera gymnorrhiza", IF(J9="BRSE", "Bruguiera sexangula", IF(J9="SOOV", "Sonneratia ovata", IF(J9="SOCA", "Sonneratia caseolaris", IF(J9="HELI", "Heritiera littoralis", IF(J9="HESY", "Heritiera sylvatica", IF(J9="NYFR", "Nypa fruticans", IF(J9="CYRA", "Cynometra ramiflora", IF(J9="PHPA", "Phoenix paludosa", IF(J9="SCHY", "Scyphiphora hydrophyllacea", IF(J9="DIMA", "Diospyros maritima", IF(J9="POPI", "Pongamia pinnata", IF(J9="MAPS", "Maniltoa psilogyne", IF(J9="INBI", "Intsia bijuga", IF(J9="ACEB", "Acanthus ebracteatus", IF(J9="CAER", "Calamus erinaceus", IF(J9="UNUN", "Unknown unknown",  IF(J9="SOAL", "Sonneratia alba",  IF(J9="AECO", "Aegiceras corniculatum", "" )) )))))))))))))))))))))))))))))</f>
        <v>Bruguiera cylindrica</v>
      </c>
      <c r="J9" s="1" t="s">
        <v>98</v>
      </c>
      <c r="K9" s="1" t="n">
        <v>3</v>
      </c>
    </row>
    <row r="10" customFormat="false" ht="13.8" hidden="false" customHeight="false" outlineLevel="0" collapsed="false">
      <c r="A10" s="1" t="s">
        <v>17</v>
      </c>
      <c r="B10" s="12" t="n">
        <v>42151</v>
      </c>
      <c r="C10" s="1" t="s">
        <v>19</v>
      </c>
      <c r="D10" s="1" t="s">
        <v>19</v>
      </c>
      <c r="E10" s="1" t="s">
        <v>19</v>
      </c>
      <c r="F10" s="1" t="s">
        <v>20</v>
      </c>
      <c r="G10" s="1" t="n">
        <v>2</v>
      </c>
      <c r="H10" s="1" t="n">
        <v>1</v>
      </c>
      <c r="I10" s="23" t="str">
        <f aca="false">IF(J10="RHAP", "Rhizophora apiculata", IF(J10="EXAG", "Excoecaria agallocha", IF(J10="BRPA", "Bruguiera parviflora", IF(J10="XYMO", "Xylocarpus moluccensis", IF(J10="BRCY", "Bruguiera cylindrica", IF(J10="AVAL", "Avicennia alba", IF(J10="AVOF", "Avicennia officinalis", IF(J10="LURA", "Lumnitzera racemosa", IF(J10="CETA", "Ceriops tagal", IF(J10="XYGR", "Xylocarpus granatum", IF(J10="AVMA", "Avicennia marina", IF(J10="RHMU", "Rhizophora mucronata", IF(J10="BRGY", "Bruguiera gymnorrhiza", IF(J10="BRSE", "Bruguiera sexangula", IF(J10="SOOV", "Sonneratia ovata", IF(J10="SOCA", "Sonneratia caseolaris", IF(J10="HELI", "Heritiera littoralis", IF(J10="HESY", "Heritiera sylvatica", IF(J10="NYFR", "Nypa fruticans", IF(J10="CYRA", "Cynometra ramiflora", IF(J10="PHPA", "Phoenix paludosa", IF(J10="SCHY", "Scyphiphora hydrophyllacea", IF(J10="DIMA", "Diospyros maritima", IF(J10="POPI", "Pongamia pinnata", IF(J10="MAPS", "Maniltoa psilogyne", IF(J10="INBI", "Intsia bijuga", IF(J10="ACEB", "Acanthus ebracteatus", IF(J10="CAER", "Calamus erinaceus", IF(J10="UNUN", "Unknown unknown",  IF(J10="SOAL", "Sonneratia alba",  IF(J10="AECO", "Aegiceras corniculatum", "" )) )))))))))))))))))))))))))))))</f>
        <v>Avicennia alba</v>
      </c>
      <c r="J10" s="1" t="s">
        <v>27</v>
      </c>
      <c r="K10" s="1" t="n">
        <v>2</v>
      </c>
    </row>
    <row r="11" customFormat="false" ht="13.8" hidden="false" customHeight="false" outlineLevel="0" collapsed="false">
      <c r="A11" s="1" t="s">
        <v>17</v>
      </c>
      <c r="B11" s="12" t="n">
        <v>42151</v>
      </c>
      <c r="C11" s="1" t="s">
        <v>19</v>
      </c>
      <c r="D11" s="1" t="s">
        <v>19</v>
      </c>
      <c r="E11" s="1" t="s">
        <v>19</v>
      </c>
      <c r="F11" s="1" t="s">
        <v>20</v>
      </c>
      <c r="G11" s="1" t="n">
        <v>2</v>
      </c>
      <c r="H11" s="1" t="n">
        <v>2</v>
      </c>
      <c r="I11" s="23" t="str">
        <f aca="false">IF(J11="RHAP", "Rhizophora apiculata", IF(J11="EXAG", "Excoecaria agallocha", IF(J11="BRPA", "Bruguiera parviflora", IF(J11="XYMO", "Xylocarpus moluccensis", IF(J11="BRCY", "Bruguiera cylindrica", IF(J11="AVAL", "Avicennia alba", IF(J11="AVOF", "Avicennia officinalis", IF(J11="LURA", "Lumnitzera racemosa", IF(J11="CETA", "Ceriops tagal", IF(J11="XYGR", "Xylocarpus granatum", IF(J11="AVMA", "Avicennia marina", IF(J11="RHMU", "Rhizophora mucronata", IF(J11="BRGY", "Bruguiera gymnorrhiza", IF(J11="BRSE", "Bruguiera sexangula", IF(J11="SOOV", "Sonneratia ovata", IF(J11="SOCA", "Sonneratia caseolaris", IF(J11="HELI", "Heritiera littoralis", IF(J11="HESY", "Heritiera sylvatica", IF(J11="NYFR", "Nypa fruticans", IF(J11="CYRA", "Cynometra ramiflora", IF(J11="PHPA", "Phoenix paludosa", IF(J11="SCHY", "Scyphiphora hydrophyllacea", IF(J11="DIMA", "Diospyros maritima", IF(J11="POPI", "Pongamia pinnata", IF(J11="MAPS", "Maniltoa psilogyne", IF(J11="INBI", "Intsia bijuga", IF(J11="ACEB", "Acanthus ebracteatus", IF(J11="CAER", "Calamus erinaceus", IF(J11="UNUN", "Unknown unknown",  IF(J11="SOAL", "Sonneratia alba",  IF(J11="AECO", "Aegiceras corniculatum", "" )) )))))))))))))))))))))))))))))</f>
        <v/>
      </c>
      <c r="J11" s="1" t="s">
        <v>1021</v>
      </c>
      <c r="K11" s="1" t="n">
        <v>52</v>
      </c>
    </row>
    <row r="12" customFormat="false" ht="13.8" hidden="false" customHeight="false" outlineLevel="0" collapsed="false">
      <c r="A12" s="1" t="s">
        <v>17</v>
      </c>
      <c r="B12" s="12" t="n">
        <v>42151</v>
      </c>
      <c r="C12" s="1" t="s">
        <v>19</v>
      </c>
      <c r="D12" s="1" t="s">
        <v>19</v>
      </c>
      <c r="E12" s="1" t="s">
        <v>19</v>
      </c>
      <c r="F12" s="1" t="s">
        <v>20</v>
      </c>
      <c r="G12" s="1" t="n">
        <v>2</v>
      </c>
      <c r="H12" s="1" t="n">
        <v>3</v>
      </c>
      <c r="I12" s="23" t="str">
        <f aca="false">IF(J12="RHAP", "Rhizophora apiculata", IF(J12="EXAG", "Excoecaria agallocha", IF(J12="BRPA", "Bruguiera parviflora", IF(J12="XYMO", "Xylocarpus moluccensis", IF(J12="BRCY", "Bruguiera cylindrica", IF(J12="AVAL", "Avicennia alba", IF(J12="AVOF", "Avicennia officinalis", IF(J12="LURA", "Lumnitzera racemosa", IF(J12="CETA", "Ceriops tagal", IF(J12="XYGR", "Xylocarpus granatum", IF(J12="AVMA", "Avicennia marina", IF(J12="RHMU", "Rhizophora mucronata", IF(J12="BRGY", "Bruguiera gymnorrhiza", IF(J12="BRSE", "Bruguiera sexangula", IF(J12="SOOV", "Sonneratia ovata", IF(J12="SOCA", "Sonneratia caseolaris", IF(J12="HELI", "Heritiera littoralis", IF(J12="HESY", "Heritiera sylvatica", IF(J12="NYFR", "Nypa fruticans", IF(J12="CYRA", "Cynometra ramiflora", IF(J12="PHPA", "Phoenix paludosa", IF(J12="SCHY", "Scyphiphora hydrophyllacea", IF(J12="DIMA", "Diospyros maritima", IF(J12="POPI", "Pongamia pinnata", IF(J12="MAPS", "Maniltoa psilogyne", IF(J12="INBI", "Intsia bijuga", IF(J12="ACEB", "Acanthus ebracteatus", IF(J12="CAER", "Calamus erinaceus", IF(J12="UNUN", "Unknown unknown",  IF(J12="SOAL", "Sonneratia alba",  IF(J12="AECO", "Aegiceras corniculatum", "" )) )))))))))))))))))))))))))))))</f>
        <v/>
      </c>
      <c r="J12" s="1" t="s">
        <v>1021</v>
      </c>
      <c r="K12" s="1" t="n">
        <v>24</v>
      </c>
    </row>
    <row r="13" customFormat="false" ht="13.8" hidden="false" customHeight="false" outlineLevel="0" collapsed="false">
      <c r="A13" s="1" t="s">
        <v>17</v>
      </c>
      <c r="B13" s="12" t="n">
        <v>42151</v>
      </c>
      <c r="C13" s="1" t="s">
        <v>19</v>
      </c>
      <c r="D13" s="1" t="s">
        <v>19</v>
      </c>
      <c r="E13" s="1" t="s">
        <v>19</v>
      </c>
      <c r="F13" s="1" t="s">
        <v>20</v>
      </c>
      <c r="G13" s="1" t="n">
        <v>2</v>
      </c>
      <c r="H13" s="1" t="n">
        <v>4</v>
      </c>
      <c r="I13" s="23" t="str">
        <f aca="false">IF(J13="RHAP", "Rhizophora apiculata", IF(J13="EXAG", "Excoecaria agallocha", IF(J13="BRPA", "Bruguiera parviflora", IF(J13="XYMO", "Xylocarpus moluccensis", IF(J13="BRCY", "Bruguiera cylindrica", IF(J13="AVAL", "Avicennia alba", IF(J13="AVOF", "Avicennia officinalis", IF(J13="LURA", "Lumnitzera racemosa", IF(J13="CETA", "Ceriops tagal", IF(J13="XYGR", "Xylocarpus granatum", IF(J13="AVMA", "Avicennia marina", IF(J13="RHMU", "Rhizophora mucronata", IF(J13="BRGY", "Bruguiera gymnorrhiza", IF(J13="BRSE", "Bruguiera sexangula", IF(J13="SOOV", "Sonneratia ovata", IF(J13="SOCA", "Sonneratia caseolaris", IF(J13="HELI", "Heritiera littoralis", IF(J13="HESY", "Heritiera sylvatica", IF(J13="NYFR", "Nypa fruticans", IF(J13="CYRA", "Cynometra ramiflora", IF(J13="PHPA", "Phoenix paludosa", IF(J13="SCHY", "Scyphiphora hydrophyllacea", IF(J13="DIMA", "Diospyros maritima", IF(J13="POPI", "Pongamia pinnata", IF(J13="MAPS", "Maniltoa psilogyne", IF(J13="INBI", "Intsia bijuga", IF(J13="ACEB", "Acanthus ebracteatus", IF(J13="CAER", "Calamus erinaceus", IF(J13="UNUN", "Unknown unknown",  IF(J13="SOAL", "Sonneratia alba",  IF(J13="AECO", "Aegiceras corniculatum", "" )) )))))))))))))))))))))))))))))</f>
        <v/>
      </c>
      <c r="J13" s="1" t="s">
        <v>1021</v>
      </c>
      <c r="K13" s="1" t="n">
        <v>40</v>
      </c>
    </row>
    <row r="14" customFormat="false" ht="13.8" hidden="false" customHeight="false" outlineLevel="0" collapsed="false">
      <c r="A14" s="1" t="s">
        <v>17</v>
      </c>
      <c r="B14" s="12" t="n">
        <v>42151</v>
      </c>
      <c r="C14" s="1" t="s">
        <v>19</v>
      </c>
      <c r="D14" s="1" t="s">
        <v>19</v>
      </c>
      <c r="E14" s="1" t="s">
        <v>19</v>
      </c>
      <c r="F14" s="1" t="s">
        <v>20</v>
      </c>
      <c r="G14" s="1" t="n">
        <v>2</v>
      </c>
      <c r="H14" s="1" t="n">
        <v>5</v>
      </c>
      <c r="I14" s="23" t="str">
        <f aca="false">IF(J14="RHAP", "Rhizophora apiculata", IF(J14="EXAG", "Excoecaria agallocha", IF(J14="BRPA", "Bruguiera parviflora", IF(J14="XYMO", "Xylocarpus moluccensis", IF(J14="BRCY", "Bruguiera cylindrica", IF(J14="AVAL", "Avicennia alba", IF(J14="AVOF", "Avicennia officinalis", IF(J14="LURA", "Lumnitzera racemosa", IF(J14="CETA", "Ceriops tagal", IF(J14="XYGR", "Xylocarpus granatum", IF(J14="AVMA", "Avicennia marina", IF(J14="RHMU", "Rhizophora mucronata", IF(J14="BRGY", "Bruguiera gymnorrhiza", IF(J14="BRSE", "Bruguiera sexangula", IF(J14="SOOV", "Sonneratia ovata", IF(J14="SOCA", "Sonneratia caseolaris", IF(J14="HELI", "Heritiera littoralis", IF(J14="HESY", "Heritiera sylvatica", IF(J14="NYFR", "Nypa fruticans", IF(J14="CYRA", "Cynometra ramiflora", IF(J14="PHPA", "Phoenix paludosa", IF(J14="SCHY", "Scyphiphora hydrophyllacea", IF(J14="DIMA", "Diospyros maritima", IF(J14="POPI", "Pongamia pinnata", IF(J14="MAPS", "Maniltoa psilogyne", IF(J14="INBI", "Intsia bijuga", IF(J14="ACEB", "Acanthus ebracteatus", IF(J14="CAER", "Calamus erinaceus", IF(J14="UNUN", "Unknown unknown",  IF(J14="SOAL", "Sonneratia alba",  IF(J14="AECO", "Aegiceras corniculatum", "" )) )))))))))))))))))))))))))))))</f>
        <v>Rhizophora apiculata</v>
      </c>
      <c r="J14" s="1" t="s">
        <v>21</v>
      </c>
      <c r="K14" s="1" t="n">
        <v>1</v>
      </c>
    </row>
    <row r="15" customFormat="false" ht="13.8" hidden="false" customHeight="false" outlineLevel="0" collapsed="false">
      <c r="A15" s="1" t="s">
        <v>17</v>
      </c>
      <c r="B15" s="12" t="n">
        <v>42151</v>
      </c>
      <c r="C15" s="1" t="s">
        <v>19</v>
      </c>
      <c r="D15" s="1" t="s">
        <v>19</v>
      </c>
      <c r="E15" s="1" t="s">
        <v>19</v>
      </c>
      <c r="F15" s="1" t="s">
        <v>20</v>
      </c>
      <c r="G15" s="1" t="n">
        <v>2</v>
      </c>
      <c r="H15" s="1" t="n">
        <v>5</v>
      </c>
      <c r="I15" s="23" t="str">
        <f aca="false">IF(J15="RHAP", "Rhizophora apiculata", IF(J15="EXAG", "Excoecaria agallocha", IF(J15="BRPA", "Bruguiera parviflora", IF(J15="XYMO", "Xylocarpus moluccensis", IF(J15="BRCY", "Bruguiera cylindrica", IF(J15="AVAL", "Avicennia alba", IF(J15="AVOF", "Avicennia officinalis", IF(J15="LURA", "Lumnitzera racemosa", IF(J15="CETA", "Ceriops tagal", IF(J15="XYGR", "Xylocarpus granatum", IF(J15="AVMA", "Avicennia marina", IF(J15="RHMU", "Rhizophora mucronata", IF(J15="BRGY", "Bruguiera gymnorrhiza", IF(J15="BRSE", "Bruguiera sexangula", IF(J15="SOOV", "Sonneratia ovata", IF(J15="SOCA", "Sonneratia caseolaris", IF(J15="HELI", "Heritiera littoralis", IF(J15="HESY", "Heritiera sylvatica", IF(J15="NYFR", "Nypa fruticans", IF(J15="CYRA", "Cynometra ramiflora", IF(J15="PHPA", "Phoenix paludosa", IF(J15="SCHY", "Scyphiphora hydrophyllacea", IF(J15="DIMA", "Diospyros maritima", IF(J15="POPI", "Pongamia pinnata", IF(J15="MAPS", "Maniltoa psilogyne", IF(J15="INBI", "Intsia bijuga", IF(J15="ACEB", "Acanthus ebracteatus", IF(J15="CAER", "Calamus erinaceus", IF(J15="UNUN", "Unknown unknown",  IF(J15="SOAL", "Sonneratia alba",  IF(J15="AECO", "Aegiceras corniculatum", "" )) )))))))))))))))))))))))))))))</f>
        <v>Avicennia alba</v>
      </c>
      <c r="J15" s="1" t="s">
        <v>27</v>
      </c>
      <c r="K15" s="1" t="n">
        <v>1</v>
      </c>
    </row>
    <row r="16" customFormat="false" ht="13.8" hidden="false" customHeight="false" outlineLevel="0" collapsed="false">
      <c r="A16" s="1" t="s">
        <v>17</v>
      </c>
      <c r="B16" s="12" t="n">
        <v>42152</v>
      </c>
      <c r="C16" s="1" t="s">
        <v>19</v>
      </c>
      <c r="D16" s="1" t="s">
        <v>19</v>
      </c>
      <c r="E16" s="1" t="s">
        <v>19</v>
      </c>
      <c r="F16" s="1" t="s">
        <v>20</v>
      </c>
      <c r="G16" s="1" t="n">
        <v>3</v>
      </c>
      <c r="H16" s="1" t="n">
        <v>1</v>
      </c>
      <c r="I16" s="23" t="str">
        <f aca="false">IF(J16="RHAP", "Rhizophora apiculata", IF(J16="EXAG", "Excoecaria agallocha", IF(J16="BRPA", "Bruguiera parviflora", IF(J16="XYMO", "Xylocarpus moluccensis", IF(J16="BRCY", "Bruguiera cylindrica", IF(J16="AVAL", "Avicennia alba", IF(J16="AVOF", "Avicennia officinalis", IF(J16="LURA", "Lumnitzera racemosa", IF(J16="CETA", "Ceriops tagal", IF(J16="XYGR", "Xylocarpus granatum", IF(J16="AVMA", "Avicennia marina", IF(J16="RHMU", "Rhizophora mucronata", IF(J16="BRGY", "Bruguiera gymnorrhiza", IF(J16="BRSE", "Bruguiera sexangula", IF(J16="SOOV", "Sonneratia ovata", IF(J16="SOCA", "Sonneratia caseolaris", IF(J16="HELI", "Heritiera littoralis", IF(J16="HESY", "Heritiera sylvatica", IF(J16="NYFR", "Nypa fruticans", IF(J16="CYRA", "Cynometra ramiflora", IF(J16="PHPA", "Phoenix paludosa", IF(J16="SCHY", "Scyphiphora hydrophyllacea", IF(J16="DIMA", "Diospyros maritima", IF(J16="POPI", "Pongamia pinnata", IF(J16="MAPS", "Maniltoa psilogyne", IF(J16="INBI", "Intsia bijuga", IF(J16="ACEB", "Acanthus ebracteatus", IF(J16="CAER", "Calamus erinaceus", IF(J16="UNUN", "Unknown unknown",  IF(J16="SOAL", "Sonneratia alba",  IF(J16="AECO", "Aegiceras corniculatum", "" )) )))))))))))))))))))))))))))))</f>
        <v>Avicennia alba</v>
      </c>
      <c r="J16" s="1" t="s">
        <v>27</v>
      </c>
      <c r="K16" s="1" t="n">
        <v>1</v>
      </c>
    </row>
    <row r="17" customFormat="false" ht="13.8" hidden="false" customHeight="false" outlineLevel="0" collapsed="false">
      <c r="A17" s="1" t="s">
        <v>17</v>
      </c>
      <c r="B17" s="12" t="n">
        <v>42152</v>
      </c>
      <c r="C17" s="1" t="s">
        <v>19</v>
      </c>
      <c r="D17" s="1" t="s">
        <v>19</v>
      </c>
      <c r="E17" s="1" t="s">
        <v>19</v>
      </c>
      <c r="F17" s="1" t="s">
        <v>20</v>
      </c>
      <c r="G17" s="1" t="n">
        <v>3</v>
      </c>
      <c r="H17" s="1" t="n">
        <v>1</v>
      </c>
      <c r="I17" s="23" t="str">
        <f aca="false">IF(J17="RHAP", "Rhizophora apiculata", IF(J17="EXAG", "Excoecaria agallocha", IF(J17="BRPA", "Bruguiera parviflora", IF(J17="XYMO", "Xylocarpus moluccensis", IF(J17="BRCY", "Bruguiera cylindrica", IF(J17="AVAL", "Avicennia alba", IF(J17="AVOF", "Avicennia officinalis", IF(J17="LURA", "Lumnitzera racemosa", IF(J17="CETA", "Ceriops tagal", IF(J17="XYGR", "Xylocarpus granatum", IF(J17="AVMA", "Avicennia marina", IF(J17="RHMU", "Rhizophora mucronata", IF(J17="BRGY", "Bruguiera gymnorrhiza", IF(J17="BRSE", "Bruguiera sexangula", IF(J17="SOOV", "Sonneratia ovata", IF(J17="SOCA", "Sonneratia caseolaris", IF(J17="HELI", "Heritiera littoralis", IF(J17="HESY", "Heritiera sylvatica", IF(J17="NYFR", "Nypa fruticans", IF(J17="CYRA", "Cynometra ramiflora", IF(J17="PHPA", "Phoenix paludosa", IF(J17="SCHY", "Scyphiphora hydrophyllacea", IF(J17="DIMA", "Diospyros maritima", IF(J17="POPI", "Pongamia pinnata", IF(J17="MAPS", "Maniltoa psilogyne", IF(J17="INBI", "Intsia bijuga", IF(J17="ACEB", "Acanthus ebracteatus", IF(J17="CAER", "Calamus erinaceus", IF(J17="UNUN", "Unknown unknown",  IF(J17="SOAL", "Sonneratia alba",  IF(J17="AECO", "Aegiceras corniculatum", "" )) )))))))))))))))))))))))))))))</f>
        <v>Rhizophora apiculata</v>
      </c>
      <c r="J17" s="1" t="s">
        <v>21</v>
      </c>
      <c r="K17" s="1" t="n">
        <v>1</v>
      </c>
    </row>
    <row r="18" customFormat="false" ht="13.8" hidden="false" customHeight="false" outlineLevel="0" collapsed="false">
      <c r="A18" s="1" t="s">
        <v>17</v>
      </c>
      <c r="B18" s="12" t="n">
        <v>42152</v>
      </c>
      <c r="C18" s="1" t="s">
        <v>19</v>
      </c>
      <c r="D18" s="1" t="s">
        <v>19</v>
      </c>
      <c r="E18" s="1" t="s">
        <v>19</v>
      </c>
      <c r="F18" s="1" t="s">
        <v>20</v>
      </c>
      <c r="G18" s="1" t="n">
        <v>3</v>
      </c>
      <c r="H18" s="1" t="n">
        <v>1</v>
      </c>
      <c r="I18" s="23" t="str">
        <f aca="false">IF(J18="RHAP", "Rhizophora apiculata", IF(J18="EXAG", "Excoecaria agallocha", IF(J18="BRPA", "Bruguiera parviflora", IF(J18="XYMO", "Xylocarpus moluccensis", IF(J18="BRCY", "Bruguiera cylindrica", IF(J18="AVAL", "Avicennia alba", IF(J18="AVOF", "Avicennia officinalis", IF(J18="LURA", "Lumnitzera racemosa", IF(J18="CETA", "Ceriops tagal", IF(J18="XYGR", "Xylocarpus granatum", IF(J18="AVMA", "Avicennia marina", IF(J18="RHMU", "Rhizophora mucronata", IF(J18="BRGY", "Bruguiera gymnorrhiza", IF(J18="BRSE", "Bruguiera sexangula", IF(J18="SOOV", "Sonneratia ovata", IF(J18="SOCA", "Sonneratia caseolaris", IF(J18="HELI", "Heritiera littoralis", IF(J18="HESY", "Heritiera sylvatica", IF(J18="NYFR", "Nypa fruticans", IF(J18="CYRA", "Cynometra ramiflora", IF(J18="PHPA", "Phoenix paludosa", IF(J18="SCHY", "Scyphiphora hydrophyllacea", IF(J18="DIMA", "Diospyros maritima", IF(J18="POPI", "Pongamia pinnata", IF(J18="MAPS", "Maniltoa psilogyne", IF(J18="INBI", "Intsia bijuga", IF(J18="ACEB", "Acanthus ebracteatus", IF(J18="CAER", "Calamus erinaceus", IF(J18="UNUN", "Unknown unknown",  IF(J18="SOAL", "Sonneratia alba",  IF(J18="AECO", "Aegiceras corniculatum", "" )) )))))))))))))))))))))))))))))</f>
        <v>Avicennia alba</v>
      </c>
      <c r="J18" s="1" t="s">
        <v>27</v>
      </c>
      <c r="K18" s="1" t="n">
        <v>5</v>
      </c>
    </row>
    <row r="19" customFormat="false" ht="13.8" hidden="false" customHeight="false" outlineLevel="0" collapsed="false">
      <c r="A19" s="1" t="s">
        <v>17</v>
      </c>
      <c r="B19" s="12" t="n">
        <v>42152</v>
      </c>
      <c r="C19" s="1" t="s">
        <v>19</v>
      </c>
      <c r="D19" s="1" t="s">
        <v>19</v>
      </c>
      <c r="E19" s="1" t="s">
        <v>19</v>
      </c>
      <c r="F19" s="1" t="s">
        <v>20</v>
      </c>
      <c r="G19" s="1" t="n">
        <v>3</v>
      </c>
      <c r="H19" s="1" t="n">
        <v>3</v>
      </c>
      <c r="I19" s="23" t="str">
        <f aca="false">IF(J19="RHAP", "Rhizophora apiculata", IF(J19="EXAG", "Excoecaria agallocha", IF(J19="BRPA", "Bruguiera parviflora", IF(J19="XYMO", "Xylocarpus moluccensis", IF(J19="BRCY", "Bruguiera cylindrica", IF(J19="AVAL", "Avicennia alba", IF(J19="AVOF", "Avicennia officinalis", IF(J19="LURA", "Lumnitzera racemosa", IF(J19="CETA", "Ceriops tagal", IF(J19="XYGR", "Xylocarpus granatum", IF(J19="AVMA", "Avicennia marina", IF(J19="RHMU", "Rhizophora mucronata", IF(J19="BRGY", "Bruguiera gymnorrhiza", IF(J19="BRSE", "Bruguiera sexangula", IF(J19="SOOV", "Sonneratia ovata", IF(J19="SOCA", "Sonneratia caseolaris", IF(J19="HELI", "Heritiera littoralis", IF(J19="HESY", "Heritiera sylvatica", IF(J19="NYFR", "Nypa fruticans", IF(J19="CYRA", "Cynometra ramiflora", IF(J19="PHPA", "Phoenix paludosa", IF(J19="SCHY", "Scyphiphora hydrophyllacea", IF(J19="DIMA", "Diospyros maritima", IF(J19="POPI", "Pongamia pinnata", IF(J19="MAPS", "Maniltoa psilogyne", IF(J19="INBI", "Intsia bijuga", IF(J19="ACEB", "Acanthus ebracteatus", IF(J19="CAER", "Calamus erinaceus", IF(J19="UNUN", "Unknown unknown",  IF(J19="SOAL", "Sonneratia alba",  IF(J19="AECO", "Aegiceras corniculatum", "" )) )))))))))))))))))))))))))))))</f>
        <v>Xylocarpus moluccensis</v>
      </c>
      <c r="J19" s="1" t="s">
        <v>146</v>
      </c>
      <c r="K19" s="1" t="n">
        <v>1</v>
      </c>
    </row>
    <row r="20" customFormat="false" ht="13.8" hidden="false" customHeight="false" outlineLevel="0" collapsed="false">
      <c r="A20" s="1" t="s">
        <v>17</v>
      </c>
      <c r="B20" s="12" t="n">
        <v>42152</v>
      </c>
      <c r="C20" s="1" t="s">
        <v>19</v>
      </c>
      <c r="D20" s="1" t="s">
        <v>19</v>
      </c>
      <c r="E20" s="1" t="s">
        <v>19</v>
      </c>
      <c r="F20" s="1" t="s">
        <v>20</v>
      </c>
      <c r="G20" s="1" t="n">
        <v>3</v>
      </c>
      <c r="H20" s="1" t="n">
        <v>3</v>
      </c>
      <c r="I20" s="23" t="str">
        <f aca="false">IF(J20="RHAP", "Rhizophora apiculata", IF(J20="EXAG", "Excoecaria agallocha", IF(J20="BRPA", "Bruguiera parviflora", IF(J20="XYMO", "Xylocarpus moluccensis", IF(J20="BRCY", "Bruguiera cylindrica", IF(J20="AVAL", "Avicennia alba", IF(J20="AVOF", "Avicennia officinalis", IF(J20="LURA", "Lumnitzera racemosa", IF(J20="CETA", "Ceriops tagal", IF(J20="XYGR", "Xylocarpus granatum", IF(J20="AVMA", "Avicennia marina", IF(J20="RHMU", "Rhizophora mucronata", IF(J20="BRGY", "Bruguiera gymnorrhiza", IF(J20="BRSE", "Bruguiera sexangula", IF(J20="SOOV", "Sonneratia ovata", IF(J20="SOCA", "Sonneratia caseolaris", IF(J20="HELI", "Heritiera littoralis", IF(J20="HESY", "Heritiera sylvatica", IF(J20="NYFR", "Nypa fruticans", IF(J20="CYRA", "Cynometra ramiflora", IF(J20="PHPA", "Phoenix paludosa", IF(J20="SCHY", "Scyphiphora hydrophyllacea", IF(J20="DIMA", "Diospyros maritima", IF(J20="POPI", "Pongamia pinnata", IF(J20="MAPS", "Maniltoa psilogyne", IF(J20="INBI", "Intsia bijuga", IF(J20="ACEB", "Acanthus ebracteatus", IF(J20="CAER", "Calamus erinaceus", IF(J20="UNUN", "Unknown unknown",  IF(J20="SOAL", "Sonneratia alba",  IF(J20="AECO", "Aegiceras corniculatum", "" )) )))))))))))))))))))))))))))))</f>
        <v>Rhizophora apiculata</v>
      </c>
      <c r="J20" s="1" t="s">
        <v>21</v>
      </c>
      <c r="K20" s="1" t="n">
        <v>1</v>
      </c>
    </row>
    <row r="21" customFormat="false" ht="13.8" hidden="false" customHeight="false" outlineLevel="0" collapsed="false">
      <c r="A21" s="1" t="s">
        <v>17</v>
      </c>
      <c r="B21" s="12" t="n">
        <v>42152</v>
      </c>
      <c r="C21" s="1" t="s">
        <v>19</v>
      </c>
      <c r="D21" s="1" t="s">
        <v>19</v>
      </c>
      <c r="E21" s="1" t="s">
        <v>19</v>
      </c>
      <c r="F21" s="1" t="s">
        <v>20</v>
      </c>
      <c r="G21" s="1" t="n">
        <v>3</v>
      </c>
      <c r="H21" s="1" t="n">
        <v>5</v>
      </c>
      <c r="I21" s="23" t="str">
        <f aca="false">IF(J21="RHAP", "Rhizophora apiculata", IF(J21="EXAG", "Excoecaria agallocha", IF(J21="BRPA", "Bruguiera parviflora", IF(J21="XYMO", "Xylocarpus moluccensis", IF(J21="BRCY", "Bruguiera cylindrica", IF(J21="AVAL", "Avicennia alba", IF(J21="AVOF", "Avicennia officinalis", IF(J21="LURA", "Lumnitzera racemosa", IF(J21="CETA", "Ceriops tagal", IF(J21="XYGR", "Xylocarpus granatum", IF(J21="AVMA", "Avicennia marina", IF(J21="RHMU", "Rhizophora mucronata", IF(J21="BRGY", "Bruguiera gymnorrhiza", IF(J21="BRSE", "Bruguiera sexangula", IF(J21="SOOV", "Sonneratia ovata", IF(J21="SOCA", "Sonneratia caseolaris", IF(J21="HELI", "Heritiera littoralis", IF(J21="HESY", "Heritiera sylvatica", IF(J21="NYFR", "Nypa fruticans", IF(J21="CYRA", "Cynometra ramiflora", IF(J21="PHPA", "Phoenix paludosa", IF(J21="SCHY", "Scyphiphora hydrophyllacea", IF(J21="DIMA", "Diospyros maritima", IF(J21="POPI", "Pongamia pinnata", IF(J21="MAPS", "Maniltoa psilogyne", IF(J21="INBI", "Intsia bijuga", IF(J21="ACEB", "Acanthus ebracteatus", IF(J21="CAER", "Calamus erinaceus", IF(J21="UNUN", "Unknown unknown",  IF(J21="SOAL", "Sonneratia alba",  IF(J21="AECO", "Aegiceras corniculatum", "" )) )))))))))))))))))))))))))))))</f>
        <v>Rhizophora apiculata</v>
      </c>
      <c r="J21" s="1" t="s">
        <v>21</v>
      </c>
      <c r="K21" s="1" t="n">
        <v>1</v>
      </c>
    </row>
    <row r="22" customFormat="false" ht="13.8" hidden="false" customHeight="false" outlineLevel="0" collapsed="false">
      <c r="A22" s="1" t="s">
        <v>17</v>
      </c>
      <c r="B22" s="12" t="n">
        <v>42154</v>
      </c>
      <c r="C22" s="1" t="s">
        <v>826</v>
      </c>
      <c r="D22" s="1" t="s">
        <v>19</v>
      </c>
      <c r="E22" s="1" t="s">
        <v>19</v>
      </c>
      <c r="F22" s="1" t="s">
        <v>20</v>
      </c>
      <c r="G22" s="1" t="n">
        <v>4</v>
      </c>
      <c r="H22" s="1" t="n">
        <v>2</v>
      </c>
      <c r="I22" s="23" t="str">
        <f aca="false">IF(J22="RHAP", "Rhizophora apiculata", IF(J22="EXAG", "Excoecaria agallocha", IF(J22="BRPA", "Bruguiera parviflora", IF(J22="XYMO", "Xylocarpus moluccensis", IF(J22="BRCY", "Bruguiera cylindrica", IF(J22="AVAL", "Avicennia alba", IF(J22="AVOF", "Avicennia officinalis", IF(J22="LURA", "Lumnitzera racemosa", IF(J22="CETA", "Ceriops tagal", IF(J22="XYGR", "Xylocarpus granatum", IF(J22="AVMA", "Avicennia marina", IF(J22="RHMU", "Rhizophora mucronata", IF(J22="BRGY", "Bruguiera gymnorrhiza", IF(J22="BRSE", "Bruguiera sexangula", IF(J22="SOOV", "Sonneratia ovata", IF(J22="SOCA", "Sonneratia caseolaris", IF(J22="HELI", "Heritiera littoralis", IF(J22="HESY", "Heritiera sylvatica", IF(J22="NYFR", "Nypa fruticans", IF(J22="CYRA", "Cynometra ramiflora", IF(J22="PHPA", "Phoenix paludosa", IF(J22="SCHY", "Scyphiphora hydrophyllacea", IF(J22="DIMA", "Diospyros maritima", IF(J22="POPI", "Pongamia pinnata", IF(J22="MAPS", "Maniltoa psilogyne", IF(J22="INBI", "Intsia bijuga", IF(J22="ACEB", "Acanthus ebracteatus", IF(J22="CAER", "Calamus erinaceus", IF(J22="UNUN", "Unknown unknown",  IF(J22="SOAL", "Sonneratia alba",  IF(J22="AECO", "Aegiceras corniculatum", "" )) )))))))))))))))))))))))))))))</f>
        <v>Rhizophora apiculata</v>
      </c>
      <c r="J22" s="1" t="s">
        <v>21</v>
      </c>
      <c r="K22" s="1" t="n">
        <v>1</v>
      </c>
    </row>
    <row r="23" customFormat="false" ht="13.8" hidden="false" customHeight="false" outlineLevel="0" collapsed="false">
      <c r="A23" s="1" t="s">
        <v>17</v>
      </c>
      <c r="B23" s="12" t="n">
        <v>42154</v>
      </c>
      <c r="C23" s="1" t="s">
        <v>826</v>
      </c>
      <c r="D23" s="1" t="s">
        <v>19</v>
      </c>
      <c r="E23" s="1" t="s">
        <v>19</v>
      </c>
      <c r="F23" s="1" t="s">
        <v>20</v>
      </c>
      <c r="G23" s="1" t="n">
        <v>4</v>
      </c>
      <c r="H23" s="1" t="n">
        <v>3</v>
      </c>
      <c r="I23" s="23" t="str">
        <f aca="false">IF(J23="RHAP", "Rhizophora apiculata", IF(J23="EXAG", "Excoecaria agallocha", IF(J23="BRPA", "Bruguiera parviflora", IF(J23="XYMO", "Xylocarpus moluccensis", IF(J23="BRCY", "Bruguiera cylindrica", IF(J23="AVAL", "Avicennia alba", IF(J23="AVOF", "Avicennia officinalis", IF(J23="LURA", "Lumnitzera racemosa", IF(J23="CETA", "Ceriops tagal", IF(J23="XYGR", "Xylocarpus granatum", IF(J23="AVMA", "Avicennia marina", IF(J23="RHMU", "Rhizophora mucronata", IF(J23="BRGY", "Bruguiera gymnorrhiza", IF(J23="BRSE", "Bruguiera sexangula", IF(J23="SOOV", "Sonneratia ovata", IF(J23="SOCA", "Sonneratia caseolaris", IF(J23="HELI", "Heritiera littoralis", IF(J23="HESY", "Heritiera sylvatica", IF(J23="NYFR", "Nypa fruticans", IF(J23="CYRA", "Cynometra ramiflora", IF(J23="PHPA", "Phoenix paludosa", IF(J23="SCHY", "Scyphiphora hydrophyllacea", IF(J23="DIMA", "Diospyros maritima", IF(J23="POPI", "Pongamia pinnata", IF(J23="MAPS", "Maniltoa psilogyne", IF(J23="INBI", "Intsia bijuga", IF(J23="ACEB", "Acanthus ebracteatus", IF(J23="CAER", "Calamus erinaceus", IF(J23="UNUN", "Unknown unknown",  IF(J23="SOAL", "Sonneratia alba",  IF(J23="AECO", "Aegiceras corniculatum", "" )) )))))))))))))))))))))))))))))</f>
        <v>Rhizophora apiculata</v>
      </c>
      <c r="J23" s="1" t="s">
        <v>21</v>
      </c>
      <c r="K23" s="1" t="n">
        <v>1</v>
      </c>
    </row>
    <row r="24" customFormat="false" ht="13.8" hidden="false" customHeight="false" outlineLevel="0" collapsed="false">
      <c r="A24" s="1" t="s">
        <v>17</v>
      </c>
      <c r="B24" s="12" t="n">
        <v>42154</v>
      </c>
      <c r="C24" s="1" t="s">
        <v>826</v>
      </c>
      <c r="D24" s="1" t="s">
        <v>19</v>
      </c>
      <c r="E24" s="1" t="s">
        <v>19</v>
      </c>
      <c r="F24" s="1" t="s">
        <v>20</v>
      </c>
      <c r="G24" s="1" t="n">
        <v>4</v>
      </c>
      <c r="H24" s="1" t="n">
        <v>4</v>
      </c>
      <c r="I24" s="23" t="str">
        <f aca="false">IF(J24="RHAP", "Rhizophora apiculata", IF(J24="EXAG", "Excoecaria agallocha", IF(J24="BRPA", "Bruguiera parviflora", IF(J24="XYMO", "Xylocarpus moluccensis", IF(J24="BRCY", "Bruguiera cylindrica", IF(J24="AVAL", "Avicennia alba", IF(J24="AVOF", "Avicennia officinalis", IF(J24="LURA", "Lumnitzera racemosa", IF(J24="CETA", "Ceriops tagal", IF(J24="XYGR", "Xylocarpus granatum", IF(J24="AVMA", "Avicennia marina", IF(J24="RHMU", "Rhizophora mucronata", IF(J24="BRGY", "Bruguiera gymnorrhiza", IF(J24="BRSE", "Bruguiera sexangula", IF(J24="SOOV", "Sonneratia ovata", IF(J24="SOCA", "Sonneratia caseolaris", IF(J24="HELI", "Heritiera littoralis", IF(J24="HESY", "Heritiera sylvatica", IF(J24="NYFR", "Nypa fruticans", IF(J24="CYRA", "Cynometra ramiflora", IF(J24="PHPA", "Phoenix paludosa", IF(J24="SCHY", "Scyphiphora hydrophyllacea", IF(J24="DIMA", "Diospyros maritima", IF(J24="POPI", "Pongamia pinnata", IF(J24="MAPS", "Maniltoa psilogyne", IF(J24="INBI", "Intsia bijuga", IF(J24="ACEB", "Acanthus ebracteatus", IF(J24="CAER", "Calamus erinaceus", IF(J24="UNUN", "Unknown unknown",  IF(J24="SOAL", "Sonneratia alba",  IF(J24="AECO", "Aegiceras corniculatum", "" )) )))))))))))))))))))))))))))))</f>
        <v>Xylocarpus granatum</v>
      </c>
      <c r="J24" s="1" t="s">
        <v>1022</v>
      </c>
      <c r="K24" s="1" t="n">
        <v>1</v>
      </c>
    </row>
    <row r="25" customFormat="false" ht="13.8" hidden="false" customHeight="false" outlineLevel="0" collapsed="false">
      <c r="A25" s="1" t="s">
        <v>17</v>
      </c>
      <c r="B25" s="12" t="n">
        <v>42154</v>
      </c>
      <c r="C25" s="1" t="s">
        <v>826</v>
      </c>
      <c r="D25" s="1" t="s">
        <v>19</v>
      </c>
      <c r="E25" s="1" t="s">
        <v>19</v>
      </c>
      <c r="F25" s="1" t="s">
        <v>20</v>
      </c>
      <c r="G25" s="1" t="n">
        <v>4</v>
      </c>
      <c r="H25" s="1" t="n">
        <v>4</v>
      </c>
      <c r="I25" s="23" t="str">
        <f aca="false">IF(J25="RHAP", "Rhizophora apiculata", IF(J25="EXAG", "Excoecaria agallocha", IF(J25="BRPA", "Bruguiera parviflora", IF(J25="XYMO", "Xylocarpus moluccensis", IF(J25="BRCY", "Bruguiera cylindrica", IF(J25="AVAL", "Avicennia alba", IF(J25="AVOF", "Avicennia officinalis", IF(J25="LURA", "Lumnitzera racemosa", IF(J25="CETA", "Ceriops tagal", IF(J25="XYGR", "Xylocarpus granatum", IF(J25="AVMA", "Avicennia marina", IF(J25="RHMU", "Rhizophora mucronata", IF(J25="BRGY", "Bruguiera gymnorrhiza", IF(J25="BRSE", "Bruguiera sexangula", IF(J25="SOOV", "Sonneratia ovata", IF(J25="SOCA", "Sonneratia caseolaris", IF(J25="HELI", "Heritiera littoralis", IF(J25="HESY", "Heritiera sylvatica", IF(J25="NYFR", "Nypa fruticans", IF(J25="CYRA", "Cynometra ramiflora", IF(J25="PHPA", "Phoenix paludosa", IF(J25="SCHY", "Scyphiphora hydrophyllacea", IF(J25="DIMA", "Diospyros maritima", IF(J25="POPI", "Pongamia pinnata", IF(J25="MAPS", "Maniltoa psilogyne", IF(J25="INBI", "Intsia bijuga", IF(J25="ACEB", "Acanthus ebracteatus", IF(J25="CAER", "Calamus erinaceus", IF(J25="UNUN", "Unknown unknown",  IF(J25="SOAL", "Sonneratia alba",  IF(J25="AECO", "Aegiceras corniculatum", "" )) )))))))))))))))))))))))))))))</f>
        <v>Rhizophora apiculata</v>
      </c>
      <c r="J25" s="1" t="s">
        <v>21</v>
      </c>
      <c r="K25" s="1" t="n">
        <v>1</v>
      </c>
    </row>
    <row r="26" customFormat="false" ht="13.8" hidden="false" customHeight="false" outlineLevel="0" collapsed="false">
      <c r="A26" s="1" t="s">
        <v>17</v>
      </c>
      <c r="B26" s="12" t="n">
        <v>42154</v>
      </c>
      <c r="C26" s="1" t="s">
        <v>826</v>
      </c>
      <c r="D26" s="1" t="s">
        <v>19</v>
      </c>
      <c r="E26" s="1" t="s">
        <v>19</v>
      </c>
      <c r="F26" s="1" t="s">
        <v>20</v>
      </c>
      <c r="G26" s="1" t="n">
        <v>4</v>
      </c>
      <c r="H26" s="1" t="n">
        <v>5</v>
      </c>
      <c r="I26" s="23" t="str">
        <f aca="false">IF(J26="RHAP", "Rhizophora apiculata", IF(J26="EXAG", "Excoecaria agallocha", IF(J26="BRPA", "Bruguiera parviflora", IF(J26="XYMO", "Xylocarpus moluccensis", IF(J26="BRCY", "Bruguiera cylindrica", IF(J26="AVAL", "Avicennia alba", IF(J26="AVOF", "Avicennia officinalis", IF(J26="LURA", "Lumnitzera racemosa", IF(J26="CETA", "Ceriops tagal", IF(J26="XYGR", "Xylocarpus granatum", IF(J26="AVMA", "Avicennia marina", IF(J26="RHMU", "Rhizophora mucronata", IF(J26="BRGY", "Bruguiera gymnorrhiza", IF(J26="BRSE", "Bruguiera sexangula", IF(J26="SOOV", "Sonneratia ovata", IF(J26="SOCA", "Sonneratia caseolaris", IF(J26="HELI", "Heritiera littoralis", IF(J26="HESY", "Heritiera sylvatica", IF(J26="NYFR", "Nypa fruticans", IF(J26="CYRA", "Cynometra ramiflora", IF(J26="PHPA", "Phoenix paludosa", IF(J26="SCHY", "Scyphiphora hydrophyllacea", IF(J26="DIMA", "Diospyros maritima", IF(J26="POPI", "Pongamia pinnata", IF(J26="MAPS", "Maniltoa psilogyne", IF(J26="INBI", "Intsia bijuga", IF(J26="ACEB", "Acanthus ebracteatus", IF(J26="CAER", "Calamus erinaceus", IF(J26="UNUN", "Unknown unknown",  IF(J26="SOAL", "Sonneratia alba",  IF(J26="AECO", "Aegiceras corniculatum", "" )) )))))))))))))))))))))))))))))</f>
        <v>Xylocarpus granatum</v>
      </c>
      <c r="J26" s="1" t="s">
        <v>1022</v>
      </c>
      <c r="K26" s="1" t="n">
        <v>1</v>
      </c>
    </row>
    <row r="27" customFormat="false" ht="13.8" hidden="false" customHeight="false" outlineLevel="0" collapsed="false">
      <c r="A27" s="1" t="s">
        <v>17</v>
      </c>
      <c r="B27" s="12" t="n">
        <v>42154</v>
      </c>
      <c r="C27" s="1" t="s">
        <v>826</v>
      </c>
      <c r="D27" s="1" t="s">
        <v>19</v>
      </c>
      <c r="E27" s="1" t="s">
        <v>19</v>
      </c>
      <c r="F27" s="1" t="s">
        <v>20</v>
      </c>
      <c r="G27" s="1" t="n">
        <v>4</v>
      </c>
      <c r="H27" s="1" t="n">
        <v>5</v>
      </c>
      <c r="I27" s="23" t="str">
        <f aca="false">IF(J27="RHAP", "Rhizophora apiculata", IF(J27="EXAG", "Excoecaria agallocha", IF(J27="BRPA", "Bruguiera parviflora", IF(J27="XYMO", "Xylocarpus moluccensis", IF(J27="BRCY", "Bruguiera cylindrica", IF(J27="AVAL", "Avicennia alba", IF(J27="AVOF", "Avicennia officinalis", IF(J27="LURA", "Lumnitzera racemosa", IF(J27="CETA", "Ceriops tagal", IF(J27="XYGR", "Xylocarpus granatum", IF(J27="AVMA", "Avicennia marina", IF(J27="RHMU", "Rhizophora mucronata", IF(J27="BRGY", "Bruguiera gymnorrhiza", IF(J27="BRSE", "Bruguiera sexangula", IF(J27="SOOV", "Sonneratia ovata", IF(J27="SOCA", "Sonneratia caseolaris", IF(J27="HELI", "Heritiera littoralis", IF(J27="HESY", "Heritiera sylvatica", IF(J27="NYFR", "Nypa fruticans", IF(J27="CYRA", "Cynometra ramiflora", IF(J27="PHPA", "Phoenix paludosa", IF(J27="SCHY", "Scyphiphora hydrophyllacea", IF(J27="DIMA", "Diospyros maritima", IF(J27="POPI", "Pongamia pinnata", IF(J27="MAPS", "Maniltoa psilogyne", IF(J27="INBI", "Intsia bijuga", IF(J27="ACEB", "Acanthus ebracteatus", IF(J27="CAER", "Calamus erinaceus", IF(J27="UNUN", "Unknown unknown",  IF(J27="SOAL", "Sonneratia alba",  IF(J27="AECO", "Aegiceras corniculatum", "" )) )))))))))))))))))))))))))))))</f>
        <v>Rhizophora apiculata</v>
      </c>
      <c r="J27" s="1" t="s">
        <v>21</v>
      </c>
      <c r="K27" s="1" t="n">
        <v>1</v>
      </c>
    </row>
    <row r="28" customFormat="false" ht="13.8" hidden="false" customHeight="false" outlineLevel="0" collapsed="false">
      <c r="A28" s="1" t="s">
        <v>17</v>
      </c>
      <c r="B28" s="12" t="n">
        <v>42155</v>
      </c>
      <c r="C28" s="1" t="s">
        <v>826</v>
      </c>
      <c r="D28" s="1" t="s">
        <v>19</v>
      </c>
      <c r="E28" s="1" t="s">
        <v>19</v>
      </c>
      <c r="F28" s="1" t="s">
        <v>20</v>
      </c>
      <c r="G28" s="1" t="n">
        <v>5</v>
      </c>
      <c r="H28" s="1" t="n">
        <v>1</v>
      </c>
      <c r="I28" s="23" t="str">
        <f aca="false">IF(J28="RHAP", "Rhizophora apiculata", IF(J28="EXAG", "Excoecaria agallocha", IF(J28="BRPA", "Bruguiera parviflora", IF(J28="XYMO", "Xylocarpus moluccensis", IF(J28="BRCY", "Bruguiera cylindrica", IF(J28="AVAL", "Avicennia alba", IF(J28="AVOF", "Avicennia officinalis", IF(J28="LURA", "Lumnitzera racemosa", IF(J28="CETA", "Ceriops tagal", IF(J28="XYGR", "Xylocarpus granatum", IF(J28="AVMA", "Avicennia marina", IF(J28="RHMU", "Rhizophora mucronata", IF(J28="BRGY", "Bruguiera gymnorrhiza", IF(J28="BRSE", "Bruguiera sexangula", IF(J28="SOOV", "Sonneratia ovata", IF(J28="SOCA", "Sonneratia caseolaris", IF(J28="HELI", "Heritiera littoralis", IF(J28="HESY", "Heritiera sylvatica", IF(J28="NYFR", "Nypa fruticans", IF(J28="CYRA", "Cynometra ramiflora", IF(J28="PHPA", "Phoenix paludosa", IF(J28="SCHY", "Scyphiphora hydrophyllacea", IF(J28="DIMA", "Diospyros maritima", IF(J28="POPI", "Pongamia pinnata", IF(J28="MAPS", "Maniltoa psilogyne", IF(J28="INBI", "Intsia bijuga", IF(J28="ACEB", "Acanthus ebracteatus", IF(J28="CAER", "Calamus erinaceus", IF(J28="UNUN", "Unknown unknown",  IF(J28="SOAL", "Sonneratia alba",  IF(J28="AECO", "Aegiceras corniculatum", "" )) )))))))))))))))))))))))))))))</f>
        <v>Xylocarpus granatum</v>
      </c>
      <c r="J28" s="1" t="s">
        <v>1022</v>
      </c>
      <c r="K28" s="1" t="n">
        <v>1</v>
      </c>
    </row>
    <row r="29" customFormat="false" ht="13.8" hidden="false" customHeight="false" outlineLevel="0" collapsed="false">
      <c r="A29" s="1" t="s">
        <v>17</v>
      </c>
      <c r="B29" s="12" t="n">
        <v>42155</v>
      </c>
      <c r="C29" s="1" t="s">
        <v>826</v>
      </c>
      <c r="D29" s="1" t="s">
        <v>19</v>
      </c>
      <c r="E29" s="1" t="s">
        <v>19</v>
      </c>
      <c r="F29" s="1" t="s">
        <v>20</v>
      </c>
      <c r="G29" s="1" t="n">
        <v>5</v>
      </c>
      <c r="H29" s="1" t="n">
        <v>1</v>
      </c>
      <c r="I29" s="23" t="str">
        <f aca="false">IF(J29="RHAP", "Rhizophora apiculata", IF(J29="EXAG", "Excoecaria agallocha", IF(J29="BRPA", "Bruguiera parviflora", IF(J29="XYMO", "Xylocarpus moluccensis", IF(J29="BRCY", "Bruguiera cylindrica", IF(J29="AVAL", "Avicennia alba", IF(J29="AVOF", "Avicennia officinalis", IF(J29="LURA", "Lumnitzera racemosa", IF(J29="CETA", "Ceriops tagal", IF(J29="XYGR", "Xylocarpus granatum", IF(J29="AVMA", "Avicennia marina", IF(J29="RHMU", "Rhizophora mucronata", IF(J29="BRGY", "Bruguiera gymnorrhiza", IF(J29="BRSE", "Bruguiera sexangula", IF(J29="SOOV", "Sonneratia ovata", IF(J29="SOCA", "Sonneratia caseolaris", IF(J29="HELI", "Heritiera littoralis", IF(J29="HESY", "Heritiera sylvatica", IF(J29="NYFR", "Nypa fruticans", IF(J29="CYRA", "Cynometra ramiflora", IF(J29="PHPA", "Phoenix paludosa", IF(J29="SCHY", "Scyphiphora hydrophyllacea", IF(J29="DIMA", "Diospyros maritima", IF(J29="POPI", "Pongamia pinnata", IF(J29="MAPS", "Maniltoa psilogyne", IF(J29="INBI", "Intsia bijuga", IF(J29="ACEB", "Acanthus ebracteatus", IF(J29="CAER", "Calamus erinaceus", IF(J29="UNUN", "Unknown unknown",  IF(J29="SOAL", "Sonneratia alba",  IF(J29="AECO", "Aegiceras corniculatum", "" )) )))))))))))))))))))))))))))))</f>
        <v>Rhizophora apiculata</v>
      </c>
      <c r="J29" s="1" t="s">
        <v>21</v>
      </c>
      <c r="K29" s="1" t="n">
        <v>1</v>
      </c>
    </row>
    <row r="30" customFormat="false" ht="13.8" hidden="false" customHeight="false" outlineLevel="0" collapsed="false">
      <c r="A30" s="1" t="s">
        <v>17</v>
      </c>
      <c r="B30" s="12" t="n">
        <v>42155</v>
      </c>
      <c r="C30" s="1" t="s">
        <v>826</v>
      </c>
      <c r="D30" s="1" t="s">
        <v>19</v>
      </c>
      <c r="E30" s="1" t="s">
        <v>19</v>
      </c>
      <c r="F30" s="1" t="s">
        <v>20</v>
      </c>
      <c r="G30" s="1" t="n">
        <v>5</v>
      </c>
      <c r="H30" s="1" t="n">
        <v>1</v>
      </c>
      <c r="I30" s="23" t="str">
        <f aca="false">IF(J30="RHAP", "Rhizophora apiculata", IF(J30="EXAG", "Excoecaria agallocha", IF(J30="BRPA", "Bruguiera parviflora", IF(J30="XYMO", "Xylocarpus moluccensis", IF(J30="BRCY", "Bruguiera cylindrica", IF(J30="AVAL", "Avicennia alba", IF(J30="AVOF", "Avicennia officinalis", IF(J30="LURA", "Lumnitzera racemosa", IF(J30="CETA", "Ceriops tagal", IF(J30="XYGR", "Xylocarpus granatum", IF(J30="AVMA", "Avicennia marina", IF(J30="RHMU", "Rhizophora mucronata", IF(J30="BRGY", "Bruguiera gymnorrhiza", IF(J30="BRSE", "Bruguiera sexangula", IF(J30="SOOV", "Sonneratia ovata", IF(J30="SOCA", "Sonneratia caseolaris", IF(J30="HELI", "Heritiera littoralis", IF(J30="HESY", "Heritiera sylvatica", IF(J30="NYFR", "Nypa fruticans", IF(J30="CYRA", "Cynometra ramiflora", IF(J30="PHPA", "Phoenix paludosa", IF(J30="SCHY", "Scyphiphora hydrophyllacea", IF(J30="DIMA", "Diospyros maritima", IF(J30="POPI", "Pongamia pinnata", IF(J30="MAPS", "Maniltoa psilogyne", IF(J30="INBI", "Intsia bijuga", IF(J30="ACEB", "Acanthus ebracteatus", IF(J30="CAER", "Calamus erinaceus", IF(J30="UNUN", "Unknown unknown",  IF(J30="SOAL", "Sonneratia alba",  IF(J30="AECO", "Aegiceras corniculatum", "" )) )))))))))))))))))))))))))))))</f>
        <v>Xylocarpus granatum</v>
      </c>
      <c r="J30" s="1" t="s">
        <v>1022</v>
      </c>
      <c r="K30" s="1" t="n">
        <v>1</v>
      </c>
    </row>
    <row r="31" customFormat="false" ht="13.8" hidden="false" customHeight="false" outlineLevel="0" collapsed="false">
      <c r="A31" s="1" t="s">
        <v>17</v>
      </c>
      <c r="B31" s="12" t="n">
        <v>42155</v>
      </c>
      <c r="C31" s="1" t="s">
        <v>826</v>
      </c>
      <c r="D31" s="1" t="s">
        <v>19</v>
      </c>
      <c r="E31" s="1" t="s">
        <v>19</v>
      </c>
      <c r="F31" s="1" t="s">
        <v>20</v>
      </c>
      <c r="G31" s="1" t="n">
        <v>5</v>
      </c>
      <c r="H31" s="1" t="n">
        <v>3</v>
      </c>
      <c r="I31" s="23" t="str">
        <f aca="false">IF(J31="RHAP", "Rhizophora apiculata", IF(J31="EXAG", "Excoecaria agallocha", IF(J31="BRPA", "Bruguiera parviflora", IF(J31="XYMO", "Xylocarpus moluccensis", IF(J31="BRCY", "Bruguiera cylindrica", IF(J31="AVAL", "Avicennia alba", IF(J31="AVOF", "Avicennia officinalis", IF(J31="LURA", "Lumnitzera racemosa", IF(J31="CETA", "Ceriops tagal", IF(J31="XYGR", "Xylocarpus granatum", IF(J31="AVMA", "Avicennia marina", IF(J31="RHMU", "Rhizophora mucronata", IF(J31="BRGY", "Bruguiera gymnorrhiza", IF(J31="BRSE", "Bruguiera sexangula", IF(J31="SOOV", "Sonneratia ovata", IF(J31="SOCA", "Sonneratia caseolaris", IF(J31="HELI", "Heritiera littoralis", IF(J31="HESY", "Heritiera sylvatica", IF(J31="NYFR", "Nypa fruticans", IF(J31="CYRA", "Cynometra ramiflora", IF(J31="PHPA", "Phoenix paludosa", IF(J31="SCHY", "Scyphiphora hydrophyllacea", IF(J31="DIMA", "Diospyros maritima", IF(J31="POPI", "Pongamia pinnata", IF(J31="MAPS", "Maniltoa psilogyne", IF(J31="INBI", "Intsia bijuga", IF(J31="ACEB", "Acanthus ebracteatus", IF(J31="CAER", "Calamus erinaceus", IF(J31="UNUN", "Unknown unknown",  IF(J31="SOAL", "Sonneratia alba",  IF(J31="AECO", "Aegiceras corniculatum", "" )) )))))))))))))))))))))))))))))</f>
        <v>Xylocarpus granatum</v>
      </c>
      <c r="J31" s="1" t="s">
        <v>1022</v>
      </c>
      <c r="K31" s="1" t="n">
        <v>1</v>
      </c>
    </row>
    <row r="32" customFormat="false" ht="13.8" hidden="false" customHeight="false" outlineLevel="0" collapsed="false">
      <c r="A32" s="1" t="s">
        <v>17</v>
      </c>
      <c r="B32" s="12" t="n">
        <v>42156</v>
      </c>
      <c r="C32" s="1" t="s">
        <v>19</v>
      </c>
      <c r="D32" s="1" t="s">
        <v>19</v>
      </c>
      <c r="E32" s="1" t="s">
        <v>19</v>
      </c>
      <c r="F32" s="1" t="s">
        <v>20</v>
      </c>
      <c r="G32" s="1" t="n">
        <v>6</v>
      </c>
      <c r="H32" s="1" t="n">
        <v>1</v>
      </c>
      <c r="I32" s="23" t="str">
        <f aca="false">IF(J32="RHAP", "Rhizophora apiculata", IF(J32="EXAG", "Excoecaria agallocha", IF(J32="BRPA", "Bruguiera parviflora", IF(J32="XYMO", "Xylocarpus moluccensis", IF(J32="BRCY", "Bruguiera cylindrica", IF(J32="AVAL", "Avicennia alba", IF(J32="AVOF", "Avicennia officinalis", IF(J32="LURA", "Lumnitzera racemosa", IF(J32="CETA", "Ceriops tagal", IF(J32="XYGR", "Xylocarpus granatum", IF(J32="AVMA", "Avicennia marina", IF(J32="RHMU", "Rhizophora mucronata", IF(J32="BRGY", "Bruguiera gymnorrhiza", IF(J32="BRSE", "Bruguiera sexangula", IF(J32="SOOV", "Sonneratia ovata", IF(J32="SOCA", "Sonneratia caseolaris", IF(J32="HELI", "Heritiera littoralis", IF(J32="HESY", "Heritiera sylvatica", IF(J32="NYFR", "Nypa fruticans", IF(J32="CYRA", "Cynometra ramiflora", IF(J32="PHPA", "Phoenix paludosa", IF(J32="SCHY", "Scyphiphora hydrophyllacea", IF(J32="DIMA", "Diospyros maritima", IF(J32="POPI", "Pongamia pinnata", IF(J32="MAPS", "Maniltoa psilogyne", IF(J32="INBI", "Intsia bijuga", IF(J32="ACEB", "Acanthus ebracteatus", IF(J32="CAER", "Calamus erinaceus", IF(J32="UNUN", "Unknown unknown",  IF(J32="SOAL", "Sonneratia alba",  IF(J32="AECO", "Aegiceras corniculatum", "" )) )))))))))))))))))))))))))))))</f>
        <v>Xylocarpus granatum</v>
      </c>
      <c r="J32" s="1" t="s">
        <v>1022</v>
      </c>
      <c r="K32" s="1" t="n">
        <v>1</v>
      </c>
    </row>
    <row r="33" customFormat="false" ht="13.8" hidden="false" customHeight="false" outlineLevel="0" collapsed="false">
      <c r="A33" s="1" t="s">
        <v>17</v>
      </c>
      <c r="B33" s="12" t="n">
        <v>42156</v>
      </c>
      <c r="C33" s="1" t="s">
        <v>19</v>
      </c>
      <c r="D33" s="1" t="s">
        <v>19</v>
      </c>
      <c r="E33" s="1" t="s">
        <v>19</v>
      </c>
      <c r="F33" s="1" t="s">
        <v>20</v>
      </c>
      <c r="G33" s="1" t="n">
        <v>6</v>
      </c>
      <c r="H33" s="1" t="n">
        <v>3</v>
      </c>
      <c r="I33" s="23" t="str">
        <f aca="false">IF(J33="RHAP", "Rhizophora apiculata", IF(J33="EXAG", "Excoecaria agallocha", IF(J33="BRPA", "Bruguiera parviflora", IF(J33="XYMO", "Xylocarpus moluccensis", IF(J33="BRCY", "Bruguiera cylindrica", IF(J33="AVAL", "Avicennia alba", IF(J33="AVOF", "Avicennia officinalis", IF(J33="LURA", "Lumnitzera racemosa", IF(J33="CETA", "Ceriops tagal", IF(J33="XYGR", "Xylocarpus granatum", IF(J33="AVMA", "Avicennia marina", IF(J33="RHMU", "Rhizophora mucronata", IF(J33="BRGY", "Bruguiera gymnorrhiza", IF(J33="BRSE", "Bruguiera sexangula", IF(J33="SOOV", "Sonneratia ovata", IF(J33="SOCA", "Sonneratia caseolaris", IF(J33="HELI", "Heritiera littoralis", IF(J33="HESY", "Heritiera sylvatica", IF(J33="NYFR", "Nypa fruticans", IF(J33="CYRA", "Cynometra ramiflora", IF(J33="PHPA", "Phoenix paludosa", IF(J33="SCHY", "Scyphiphora hydrophyllacea", IF(J33="DIMA", "Diospyros maritima", IF(J33="POPI", "Pongamia pinnata", IF(J33="MAPS", "Maniltoa psilogyne", IF(J33="INBI", "Intsia bijuga", IF(J33="ACEB", "Acanthus ebracteatus", IF(J33="CAER", "Calamus erinaceus", IF(J33="UNUN", "Unknown unknown",  IF(J33="SOAL", "Sonneratia alba",  IF(J33="AECO", "Aegiceras corniculatum", "" )) )))))))))))))))))))))))))))))</f>
        <v>Xylocarpus granatum</v>
      </c>
      <c r="J33" s="1" t="s">
        <v>1022</v>
      </c>
      <c r="K33" s="1" t="n">
        <v>13</v>
      </c>
    </row>
    <row r="34" customFormat="false" ht="13.8" hidden="false" customHeight="false" outlineLevel="0" collapsed="false">
      <c r="A34" s="1" t="s">
        <v>17</v>
      </c>
      <c r="B34" s="12" t="n">
        <v>42156</v>
      </c>
      <c r="C34" s="1" t="s">
        <v>19</v>
      </c>
      <c r="D34" s="1" t="s">
        <v>19</v>
      </c>
      <c r="E34" s="1" t="s">
        <v>19</v>
      </c>
      <c r="F34" s="1" t="s">
        <v>20</v>
      </c>
      <c r="G34" s="1" t="n">
        <v>6</v>
      </c>
      <c r="H34" s="1" t="n">
        <v>4</v>
      </c>
      <c r="I34" s="23" t="str">
        <f aca="false">IF(J34="RHAP", "Rhizophora apiculata", IF(J34="EXAG", "Excoecaria agallocha", IF(J34="BRPA", "Bruguiera parviflora", IF(J34="XYMO", "Xylocarpus moluccensis", IF(J34="BRCY", "Bruguiera cylindrica", IF(J34="AVAL", "Avicennia alba", IF(J34="AVOF", "Avicennia officinalis", IF(J34="LURA", "Lumnitzera racemosa", IF(J34="CETA", "Ceriops tagal", IF(J34="XYGR", "Xylocarpus granatum", IF(J34="AVMA", "Avicennia marina", IF(J34="RHMU", "Rhizophora mucronata", IF(J34="BRGY", "Bruguiera gymnorrhiza", IF(J34="BRSE", "Bruguiera sexangula", IF(J34="SOOV", "Sonneratia ovata", IF(J34="SOCA", "Sonneratia caseolaris", IF(J34="HELI", "Heritiera littoralis", IF(J34="HESY", "Heritiera sylvatica", IF(J34="NYFR", "Nypa fruticans", IF(J34="CYRA", "Cynometra ramiflora", IF(J34="PHPA", "Phoenix paludosa", IF(J34="SCHY", "Scyphiphora hydrophyllacea", IF(J34="DIMA", "Diospyros maritima", IF(J34="POPI", "Pongamia pinnata", IF(J34="MAPS", "Maniltoa psilogyne", IF(J34="INBI", "Intsia bijuga", IF(J34="ACEB", "Acanthus ebracteatus", IF(J34="CAER", "Calamus erinaceus", IF(J34="UNUN", "Unknown unknown",  IF(J34="SOAL", "Sonneratia alba",  IF(J34="AECO", "Aegiceras corniculatum", "" )) )))))))))))))))))))))))))))))</f>
        <v>Xylocarpus granatum</v>
      </c>
      <c r="J34" s="1" t="s">
        <v>1022</v>
      </c>
      <c r="K34" s="1" t="n">
        <v>3</v>
      </c>
    </row>
    <row r="35" customFormat="false" ht="13.8" hidden="false" customHeight="false" outlineLevel="0" collapsed="false">
      <c r="A35" s="1" t="s">
        <v>17</v>
      </c>
      <c r="B35" s="12" t="n">
        <v>42156</v>
      </c>
      <c r="C35" s="1" t="s">
        <v>19</v>
      </c>
      <c r="D35" s="1" t="s">
        <v>19</v>
      </c>
      <c r="E35" s="1" t="s">
        <v>19</v>
      </c>
      <c r="F35" s="1" t="s">
        <v>20</v>
      </c>
      <c r="G35" s="1" t="n">
        <v>6</v>
      </c>
      <c r="H35" s="1" t="n">
        <v>5</v>
      </c>
      <c r="I35" s="23" t="str">
        <f aca="false">IF(J35="RHAP", "Rhizophora apiculata", IF(J35="EXAG", "Excoecaria agallocha", IF(J35="BRPA", "Bruguiera parviflora", IF(J35="XYMO", "Xylocarpus moluccensis", IF(J35="BRCY", "Bruguiera cylindrica", IF(J35="AVAL", "Avicennia alba", IF(J35="AVOF", "Avicennia officinalis", IF(J35="LURA", "Lumnitzera racemosa", IF(J35="CETA", "Ceriops tagal", IF(J35="XYGR", "Xylocarpus granatum", IF(J35="AVMA", "Avicennia marina", IF(J35="RHMU", "Rhizophora mucronata", IF(J35="BRGY", "Bruguiera gymnorrhiza", IF(J35="BRSE", "Bruguiera sexangula", IF(J35="SOOV", "Sonneratia ovata", IF(J35="SOCA", "Sonneratia caseolaris", IF(J35="HELI", "Heritiera littoralis", IF(J35="HESY", "Heritiera sylvatica", IF(J35="NYFR", "Nypa fruticans", IF(J35="CYRA", "Cynometra ramiflora", IF(J35="PHPA", "Phoenix paludosa", IF(J35="SCHY", "Scyphiphora hydrophyllacea", IF(J35="DIMA", "Diospyros maritima", IF(J35="POPI", "Pongamia pinnata", IF(J35="MAPS", "Maniltoa psilogyne", IF(J35="INBI", "Intsia bijuga", IF(J35="ACEB", "Acanthus ebracteatus", IF(J35="CAER", "Calamus erinaceus", IF(J35="UNUN", "Unknown unknown",  IF(J35="SOAL", "Sonneratia alba",  IF(J35="AECO", "Aegiceras corniculatum", "" )) )))))))))))))))))))))))))))))</f>
        <v>Rhizophora apiculata</v>
      </c>
      <c r="J35" s="1" t="s">
        <v>21</v>
      </c>
      <c r="K35" s="1" t="n">
        <v>1</v>
      </c>
    </row>
    <row r="36" customFormat="false" ht="13.8" hidden="false" customHeight="false" outlineLevel="0" collapsed="false">
      <c r="A36" s="1" t="s">
        <v>17</v>
      </c>
      <c r="B36" s="12" t="n">
        <v>42157</v>
      </c>
      <c r="C36" s="1" t="s">
        <v>19</v>
      </c>
      <c r="D36" s="1" t="s">
        <v>19</v>
      </c>
      <c r="E36" s="1" t="s">
        <v>19</v>
      </c>
      <c r="F36" s="1" t="s">
        <v>20</v>
      </c>
      <c r="G36" s="1" t="n">
        <v>7</v>
      </c>
      <c r="H36" s="1" t="n">
        <v>1</v>
      </c>
      <c r="I36" s="23" t="str">
        <f aca="false">IF(J36="RHAP", "Rhizophora apiculata", IF(J36="EXAG", "Excoecaria agallocha", IF(J36="BRPA", "Bruguiera parviflora", IF(J36="XYMO", "Xylocarpus moluccensis", IF(J36="BRCY", "Bruguiera cylindrica", IF(J36="AVAL", "Avicennia alba", IF(J36="AVOF", "Avicennia officinalis", IF(J36="LURA", "Lumnitzera racemosa", IF(J36="CETA", "Ceriops tagal", IF(J36="XYGR", "Xylocarpus granatum", IF(J36="AVMA", "Avicennia marina", IF(J36="RHMU", "Rhizophora mucronata", IF(J36="BRGY", "Bruguiera gymnorrhiza", IF(J36="BRSE", "Bruguiera sexangula", IF(J36="SOOV", "Sonneratia ovata", IF(J36="SOCA", "Sonneratia caseolaris", IF(J36="HELI", "Heritiera littoralis", IF(J36="HESY", "Heritiera sylvatica", IF(J36="NYFR", "Nypa fruticans", IF(J36="CYRA", "Cynometra ramiflora", IF(J36="PHPA", "Phoenix paludosa", IF(J36="SCHY", "Scyphiphora hydrophyllacea", IF(J36="DIMA", "Diospyros maritima", IF(J36="POPI", "Pongamia pinnata", IF(J36="MAPS", "Maniltoa psilogyne", IF(J36="INBI", "Intsia bijuga", IF(J36="ACEB", "Acanthus ebracteatus", IF(J36="CAER", "Calamus erinaceus", IF(J36="UNUN", "Unknown unknown",  IF(J36="SOAL", "Sonneratia alba",  IF(J36="AECO", "Aegiceras corniculatum", "" )) )))))))))))))))))))))))))))))</f>
        <v>Xylocarpus granatum</v>
      </c>
      <c r="J36" s="1" t="s">
        <v>1022</v>
      </c>
      <c r="K36" s="1" t="n">
        <v>4</v>
      </c>
    </row>
    <row r="37" customFormat="false" ht="13.8" hidden="false" customHeight="false" outlineLevel="0" collapsed="false">
      <c r="A37" s="1" t="s">
        <v>17</v>
      </c>
      <c r="B37" s="12" t="n">
        <v>42157</v>
      </c>
      <c r="C37" s="1" t="s">
        <v>19</v>
      </c>
      <c r="D37" s="1" t="s">
        <v>19</v>
      </c>
      <c r="E37" s="1" t="s">
        <v>19</v>
      </c>
      <c r="F37" s="1" t="s">
        <v>20</v>
      </c>
      <c r="G37" s="1" t="n">
        <v>7</v>
      </c>
      <c r="H37" s="1" t="n">
        <v>1</v>
      </c>
      <c r="I37" s="23" t="str">
        <f aca="false">IF(J37="RHAP", "Rhizophora apiculata", IF(J37="EXAG", "Excoecaria agallocha", IF(J37="BRPA", "Bruguiera parviflora", IF(J37="XYMO", "Xylocarpus moluccensis", IF(J37="BRCY", "Bruguiera cylindrica", IF(J37="AVAL", "Avicennia alba", IF(J37="AVOF", "Avicennia officinalis", IF(J37="LURA", "Lumnitzera racemosa", IF(J37="CETA", "Ceriops tagal", IF(J37="XYGR", "Xylocarpus granatum", IF(J37="AVMA", "Avicennia marina", IF(J37="RHMU", "Rhizophora mucronata", IF(J37="BRGY", "Bruguiera gymnorrhiza", IF(J37="BRSE", "Bruguiera sexangula", IF(J37="SOOV", "Sonneratia ovata", IF(J37="SOCA", "Sonneratia caseolaris", IF(J37="HELI", "Heritiera littoralis", IF(J37="HESY", "Heritiera sylvatica", IF(J37="NYFR", "Nypa fruticans", IF(J37="CYRA", "Cynometra ramiflora", IF(J37="PHPA", "Phoenix paludosa", IF(J37="SCHY", "Scyphiphora hydrophyllacea", IF(J37="DIMA", "Diospyros maritima", IF(J37="POPI", "Pongamia pinnata", IF(J37="MAPS", "Maniltoa psilogyne", IF(J37="INBI", "Intsia bijuga", IF(J37="ACEB", "Acanthus ebracteatus", IF(J37="CAER", "Calamus erinaceus", IF(J37="UNUN", "Unknown unknown",  IF(J37="SOAL", "Sonneratia alba",  IF(J37="AECO", "Aegiceras corniculatum", "" )) )))))))))))))))))))))))))))))</f>
        <v>Avicennia alba</v>
      </c>
      <c r="J37" s="1" t="s">
        <v>27</v>
      </c>
      <c r="K37" s="1" t="n">
        <v>12</v>
      </c>
    </row>
    <row r="38" customFormat="false" ht="13.8" hidden="false" customHeight="false" outlineLevel="0" collapsed="false">
      <c r="A38" s="1" t="s">
        <v>17</v>
      </c>
      <c r="B38" s="12" t="n">
        <v>42157</v>
      </c>
      <c r="C38" s="1" t="s">
        <v>19</v>
      </c>
      <c r="D38" s="1" t="s">
        <v>19</v>
      </c>
      <c r="E38" s="1" t="s">
        <v>19</v>
      </c>
      <c r="F38" s="1" t="s">
        <v>20</v>
      </c>
      <c r="G38" s="1" t="n">
        <v>7</v>
      </c>
      <c r="H38" s="1" t="n">
        <v>1</v>
      </c>
      <c r="I38" s="23" t="str">
        <f aca="false">IF(J38="RHAP", "Rhizophora apiculata", IF(J38="EXAG", "Excoecaria agallocha", IF(J38="BRPA", "Bruguiera parviflora", IF(J38="XYMO", "Xylocarpus moluccensis", IF(J38="BRCY", "Bruguiera cylindrica", IF(J38="AVAL", "Avicennia alba", IF(J38="AVOF", "Avicennia officinalis", IF(J38="LURA", "Lumnitzera racemosa", IF(J38="CETA", "Ceriops tagal", IF(J38="XYGR", "Xylocarpus granatum", IF(J38="AVMA", "Avicennia marina", IF(J38="RHMU", "Rhizophora mucronata", IF(J38="BRGY", "Bruguiera gymnorrhiza", IF(J38="BRSE", "Bruguiera sexangula", IF(J38="SOOV", "Sonneratia ovata", IF(J38="SOCA", "Sonneratia caseolaris", IF(J38="HELI", "Heritiera littoralis", IF(J38="HESY", "Heritiera sylvatica", IF(J38="NYFR", "Nypa fruticans", IF(J38="CYRA", "Cynometra ramiflora", IF(J38="PHPA", "Phoenix paludosa", IF(J38="SCHY", "Scyphiphora hydrophyllacea", IF(J38="DIMA", "Diospyros maritima", IF(J38="POPI", "Pongamia pinnata", IF(J38="MAPS", "Maniltoa psilogyne", IF(J38="INBI", "Intsia bijuga", IF(J38="ACEB", "Acanthus ebracteatus", IF(J38="CAER", "Calamus erinaceus", IF(J38="UNUN", "Unknown unknown",  IF(J38="SOAL", "Sonneratia alba",  IF(J38="AECO", "Aegiceras corniculatum", "" )) )))))))))))))))))))))))))))))</f>
        <v>Rhizophora apiculata</v>
      </c>
      <c r="J38" s="1" t="s">
        <v>21</v>
      </c>
      <c r="K38" s="1" t="n">
        <v>12</v>
      </c>
    </row>
    <row r="39" customFormat="false" ht="13.8" hidden="false" customHeight="false" outlineLevel="0" collapsed="false">
      <c r="A39" s="1" t="s">
        <v>17</v>
      </c>
      <c r="B39" s="12" t="n">
        <v>42157</v>
      </c>
      <c r="C39" s="1" t="s">
        <v>19</v>
      </c>
      <c r="D39" s="1" t="s">
        <v>19</v>
      </c>
      <c r="E39" s="1" t="s">
        <v>19</v>
      </c>
      <c r="F39" s="1" t="s">
        <v>20</v>
      </c>
      <c r="G39" s="1" t="n">
        <v>7</v>
      </c>
      <c r="H39" s="1" t="n">
        <v>2</v>
      </c>
      <c r="I39" s="23" t="str">
        <f aca="false">IF(J39="RHAP", "Rhizophora apiculata", IF(J39="EXAG", "Excoecaria agallocha", IF(J39="BRPA", "Bruguiera parviflora", IF(J39="XYMO", "Xylocarpus moluccensis", IF(J39="BRCY", "Bruguiera cylindrica", IF(J39="AVAL", "Avicennia alba", IF(J39="AVOF", "Avicennia officinalis", IF(J39="LURA", "Lumnitzera racemosa", IF(J39="CETA", "Ceriops tagal", IF(J39="XYGR", "Xylocarpus granatum", IF(J39="AVMA", "Avicennia marina", IF(J39="RHMU", "Rhizophora mucronata", IF(J39="BRGY", "Bruguiera gymnorrhiza", IF(J39="BRSE", "Bruguiera sexangula", IF(J39="SOOV", "Sonneratia ovata", IF(J39="SOCA", "Sonneratia caseolaris", IF(J39="HELI", "Heritiera littoralis", IF(J39="HESY", "Heritiera sylvatica", IF(J39="NYFR", "Nypa fruticans", IF(J39="CYRA", "Cynometra ramiflora", IF(J39="PHPA", "Phoenix paludosa", IF(J39="SCHY", "Scyphiphora hydrophyllacea", IF(J39="DIMA", "Diospyros maritima", IF(J39="POPI", "Pongamia pinnata", IF(J39="MAPS", "Maniltoa psilogyne", IF(J39="INBI", "Intsia bijuga", IF(J39="ACEB", "Acanthus ebracteatus", IF(J39="CAER", "Calamus erinaceus", IF(J39="UNUN", "Unknown unknown",  IF(J39="SOAL", "Sonneratia alba",  IF(J39="AECO", "Aegiceras corniculatum", "" )) )))))))))))))))))))))))))))))</f>
        <v>Avicennia alba</v>
      </c>
      <c r="J39" s="1" t="s">
        <v>27</v>
      </c>
      <c r="K39" s="1" t="n">
        <v>24</v>
      </c>
    </row>
    <row r="40" customFormat="false" ht="13.8" hidden="false" customHeight="false" outlineLevel="0" collapsed="false">
      <c r="A40" s="1" t="s">
        <v>17</v>
      </c>
      <c r="B40" s="12" t="n">
        <v>42157</v>
      </c>
      <c r="C40" s="1" t="s">
        <v>19</v>
      </c>
      <c r="D40" s="1" t="s">
        <v>19</v>
      </c>
      <c r="E40" s="1" t="s">
        <v>19</v>
      </c>
      <c r="F40" s="1" t="s">
        <v>20</v>
      </c>
      <c r="G40" s="1" t="n">
        <v>7</v>
      </c>
      <c r="H40" s="1" t="n">
        <v>2</v>
      </c>
      <c r="I40" s="23" t="str">
        <f aca="false">IF(J40="RHAP", "Rhizophora apiculata", IF(J40="EXAG", "Excoecaria agallocha", IF(J40="BRPA", "Bruguiera parviflora", IF(J40="XYMO", "Xylocarpus moluccensis", IF(J40="BRCY", "Bruguiera cylindrica", IF(J40="AVAL", "Avicennia alba", IF(J40="AVOF", "Avicennia officinalis", IF(J40="LURA", "Lumnitzera racemosa", IF(J40="CETA", "Ceriops tagal", IF(J40="XYGR", "Xylocarpus granatum", IF(J40="AVMA", "Avicennia marina", IF(J40="RHMU", "Rhizophora mucronata", IF(J40="BRGY", "Bruguiera gymnorrhiza", IF(J40="BRSE", "Bruguiera sexangula", IF(J40="SOOV", "Sonneratia ovata", IF(J40="SOCA", "Sonneratia caseolaris", IF(J40="HELI", "Heritiera littoralis", IF(J40="HESY", "Heritiera sylvatica", IF(J40="NYFR", "Nypa fruticans", IF(J40="CYRA", "Cynometra ramiflora", IF(J40="PHPA", "Phoenix paludosa", IF(J40="SCHY", "Scyphiphora hydrophyllacea", IF(J40="DIMA", "Diospyros maritima", IF(J40="POPI", "Pongamia pinnata", IF(J40="MAPS", "Maniltoa psilogyne", IF(J40="INBI", "Intsia bijuga", IF(J40="ACEB", "Acanthus ebracteatus", IF(J40="CAER", "Calamus erinaceus", IF(J40="UNUN", "Unknown unknown",  IF(J40="SOAL", "Sonneratia alba",  IF(J40="AECO", "Aegiceras corniculatum", "" )) )))))))))))))))))))))))))))))</f>
        <v>Avicennia alba</v>
      </c>
      <c r="J40" s="1" t="s">
        <v>27</v>
      </c>
      <c r="K40" s="1" t="n">
        <v>6</v>
      </c>
    </row>
    <row r="41" customFormat="false" ht="13.8" hidden="false" customHeight="false" outlineLevel="0" collapsed="false">
      <c r="A41" s="1" t="s">
        <v>17</v>
      </c>
      <c r="B41" s="12" t="n">
        <v>42157</v>
      </c>
      <c r="C41" s="1" t="s">
        <v>19</v>
      </c>
      <c r="D41" s="1" t="s">
        <v>19</v>
      </c>
      <c r="E41" s="1" t="s">
        <v>19</v>
      </c>
      <c r="F41" s="1" t="s">
        <v>20</v>
      </c>
      <c r="G41" s="1" t="n">
        <v>7</v>
      </c>
      <c r="H41" s="1" t="n">
        <v>2</v>
      </c>
      <c r="I41" s="23" t="str">
        <f aca="false">IF(J41="RHAP", "Rhizophora apiculata", IF(J41="EXAG", "Excoecaria agallocha", IF(J41="BRPA", "Bruguiera parviflora", IF(J41="XYMO", "Xylocarpus moluccensis", IF(J41="BRCY", "Bruguiera cylindrica", IF(J41="AVAL", "Avicennia alba", IF(J41="AVOF", "Avicennia officinalis", IF(J41="LURA", "Lumnitzera racemosa", IF(J41="CETA", "Ceriops tagal", IF(J41="XYGR", "Xylocarpus granatum", IF(J41="AVMA", "Avicennia marina", IF(J41="RHMU", "Rhizophora mucronata", IF(J41="BRGY", "Bruguiera gymnorrhiza", IF(J41="BRSE", "Bruguiera sexangula", IF(J41="SOOV", "Sonneratia ovata", IF(J41="SOCA", "Sonneratia caseolaris", IF(J41="HELI", "Heritiera littoralis", IF(J41="HESY", "Heritiera sylvatica", IF(J41="NYFR", "Nypa fruticans", IF(J41="CYRA", "Cynometra ramiflora", IF(J41="PHPA", "Phoenix paludosa", IF(J41="SCHY", "Scyphiphora hydrophyllacea", IF(J41="DIMA", "Diospyros maritima", IF(J41="POPI", "Pongamia pinnata", IF(J41="MAPS", "Maniltoa psilogyne", IF(J41="INBI", "Intsia bijuga", IF(J41="ACEB", "Acanthus ebracteatus", IF(J41="CAER", "Calamus erinaceus", IF(J41="UNUN", "Unknown unknown",  IF(J41="SOAL", "Sonneratia alba",  IF(J41="AECO", "Aegiceras corniculatum", "" )) )))))))))))))))))))))))))))))</f>
        <v>Rhizophora apiculata</v>
      </c>
      <c r="J41" s="1" t="s">
        <v>21</v>
      </c>
      <c r="K41" s="1" t="n">
        <v>4</v>
      </c>
    </row>
    <row r="42" customFormat="false" ht="13.8" hidden="false" customHeight="false" outlineLevel="0" collapsed="false">
      <c r="A42" s="1" t="s">
        <v>17</v>
      </c>
      <c r="B42" s="12" t="n">
        <v>42157</v>
      </c>
      <c r="C42" s="1" t="s">
        <v>19</v>
      </c>
      <c r="D42" s="1" t="s">
        <v>19</v>
      </c>
      <c r="E42" s="1" t="s">
        <v>19</v>
      </c>
      <c r="F42" s="1" t="s">
        <v>20</v>
      </c>
      <c r="G42" s="1" t="n">
        <v>7</v>
      </c>
      <c r="H42" s="1" t="n">
        <v>3</v>
      </c>
      <c r="I42" s="23" t="str">
        <f aca="false">IF(J42="RHAP", "Rhizophora apiculata", IF(J42="EXAG", "Excoecaria agallocha", IF(J42="BRPA", "Bruguiera parviflora", IF(J42="XYMO", "Xylocarpus moluccensis", IF(J42="BRCY", "Bruguiera cylindrica", IF(J42="AVAL", "Avicennia alba", IF(J42="AVOF", "Avicennia officinalis", IF(J42="LURA", "Lumnitzera racemosa", IF(J42="CETA", "Ceriops tagal", IF(J42="XYGR", "Xylocarpus granatum", IF(J42="AVMA", "Avicennia marina", IF(J42="RHMU", "Rhizophora mucronata", IF(J42="BRGY", "Bruguiera gymnorrhiza", IF(J42="BRSE", "Bruguiera sexangula", IF(J42="SOOV", "Sonneratia ovata", IF(J42="SOCA", "Sonneratia caseolaris", IF(J42="HELI", "Heritiera littoralis", IF(J42="HESY", "Heritiera sylvatica", IF(J42="NYFR", "Nypa fruticans", IF(J42="CYRA", "Cynometra ramiflora", IF(J42="PHPA", "Phoenix paludosa", IF(J42="SCHY", "Scyphiphora hydrophyllacea", IF(J42="DIMA", "Diospyros maritima", IF(J42="POPI", "Pongamia pinnata", IF(J42="MAPS", "Maniltoa psilogyne", IF(J42="INBI", "Intsia bijuga", IF(J42="ACEB", "Acanthus ebracteatus", IF(J42="CAER", "Calamus erinaceus", IF(J42="UNUN", "Unknown unknown",  IF(J42="SOAL", "Sonneratia alba",  IF(J42="AECO", "Aegiceras corniculatum", "" )) )))))))))))))))))))))))))))))</f>
        <v>Avicennia alba</v>
      </c>
      <c r="J42" s="1" t="s">
        <v>27</v>
      </c>
      <c r="K42" s="1" t="n">
        <v>15</v>
      </c>
    </row>
    <row r="43" customFormat="false" ht="13.8" hidden="false" customHeight="false" outlineLevel="0" collapsed="false">
      <c r="A43" s="1" t="s">
        <v>17</v>
      </c>
      <c r="B43" s="12" t="n">
        <v>42157</v>
      </c>
      <c r="C43" s="1" t="s">
        <v>19</v>
      </c>
      <c r="D43" s="1" t="s">
        <v>19</v>
      </c>
      <c r="E43" s="1" t="s">
        <v>19</v>
      </c>
      <c r="F43" s="1" t="s">
        <v>20</v>
      </c>
      <c r="G43" s="1" t="n">
        <v>7</v>
      </c>
      <c r="H43" s="1" t="n">
        <v>3</v>
      </c>
      <c r="I43" s="23" t="str">
        <f aca="false">IF(J43="RHAP", "Rhizophora apiculata", IF(J43="EXAG", "Excoecaria agallocha", IF(J43="BRPA", "Bruguiera parviflora", IF(J43="XYMO", "Xylocarpus moluccensis", IF(J43="BRCY", "Bruguiera cylindrica", IF(J43="AVAL", "Avicennia alba", IF(J43="AVOF", "Avicennia officinalis", IF(J43="LURA", "Lumnitzera racemosa", IF(J43="CETA", "Ceriops tagal", IF(J43="XYGR", "Xylocarpus granatum", IF(J43="AVMA", "Avicennia marina", IF(J43="RHMU", "Rhizophora mucronata", IF(J43="BRGY", "Bruguiera gymnorrhiza", IF(J43="BRSE", "Bruguiera sexangula", IF(J43="SOOV", "Sonneratia ovata", IF(J43="SOCA", "Sonneratia caseolaris", IF(J43="HELI", "Heritiera littoralis", IF(J43="HESY", "Heritiera sylvatica", IF(J43="NYFR", "Nypa fruticans", IF(J43="CYRA", "Cynometra ramiflora", IF(J43="PHPA", "Phoenix paludosa", IF(J43="SCHY", "Scyphiphora hydrophyllacea", IF(J43="DIMA", "Diospyros maritima", IF(J43="POPI", "Pongamia pinnata", IF(J43="MAPS", "Maniltoa psilogyne", IF(J43="INBI", "Intsia bijuga", IF(J43="ACEB", "Acanthus ebracteatus", IF(J43="CAER", "Calamus erinaceus", IF(J43="UNUN", "Unknown unknown",  IF(J43="SOAL", "Sonneratia alba",  IF(J43="AECO", "Aegiceras corniculatum", "" )) )))))))))))))))))))))))))))))</f>
        <v>Xylocarpus moluccensis</v>
      </c>
      <c r="J43" s="1" t="s">
        <v>146</v>
      </c>
      <c r="K43" s="1" t="n">
        <v>3</v>
      </c>
    </row>
    <row r="44" customFormat="false" ht="13.8" hidden="false" customHeight="false" outlineLevel="0" collapsed="false">
      <c r="A44" s="1" t="s">
        <v>17</v>
      </c>
      <c r="B44" s="12" t="n">
        <v>42157</v>
      </c>
      <c r="C44" s="1" t="s">
        <v>19</v>
      </c>
      <c r="D44" s="1" t="s">
        <v>19</v>
      </c>
      <c r="E44" s="1" t="s">
        <v>19</v>
      </c>
      <c r="F44" s="1" t="s">
        <v>20</v>
      </c>
      <c r="G44" s="1" t="n">
        <v>7</v>
      </c>
      <c r="H44" s="1" t="n">
        <v>3</v>
      </c>
      <c r="I44" s="23" t="str">
        <f aca="false">IF(J44="RHAP", "Rhizophora apiculata", IF(J44="EXAG", "Excoecaria agallocha", IF(J44="BRPA", "Bruguiera parviflora", IF(J44="XYMO", "Xylocarpus moluccensis", IF(J44="BRCY", "Bruguiera cylindrica", IF(J44="AVAL", "Avicennia alba", IF(J44="AVOF", "Avicennia officinalis", IF(J44="LURA", "Lumnitzera racemosa", IF(J44="CETA", "Ceriops tagal", IF(J44="XYGR", "Xylocarpus granatum", IF(J44="AVMA", "Avicennia marina", IF(J44="RHMU", "Rhizophora mucronata", IF(J44="BRGY", "Bruguiera gymnorrhiza", IF(J44="BRSE", "Bruguiera sexangula", IF(J44="SOOV", "Sonneratia ovata", IF(J44="SOCA", "Sonneratia caseolaris", IF(J44="HELI", "Heritiera littoralis", IF(J44="HESY", "Heritiera sylvatica", IF(J44="NYFR", "Nypa fruticans", IF(J44="CYRA", "Cynometra ramiflora", IF(J44="PHPA", "Phoenix paludosa", IF(J44="SCHY", "Scyphiphora hydrophyllacea", IF(J44="DIMA", "Diospyros maritima", IF(J44="POPI", "Pongamia pinnata", IF(J44="MAPS", "Maniltoa psilogyne", IF(J44="INBI", "Intsia bijuga", IF(J44="ACEB", "Acanthus ebracteatus", IF(J44="CAER", "Calamus erinaceus", IF(J44="UNUN", "Unknown unknown",  IF(J44="SOAL", "Sonneratia alba",  IF(J44="AECO", "Aegiceras corniculatum", "" )) )))))))))))))))))))))))))))))</f>
        <v>Avicennia alba</v>
      </c>
      <c r="J44" s="1" t="s">
        <v>27</v>
      </c>
      <c r="K44" s="1" t="n">
        <v>12</v>
      </c>
    </row>
    <row r="45" customFormat="false" ht="13.8" hidden="false" customHeight="false" outlineLevel="0" collapsed="false">
      <c r="A45" s="1" t="s">
        <v>17</v>
      </c>
      <c r="B45" s="12" t="n">
        <v>42157</v>
      </c>
      <c r="C45" s="1" t="s">
        <v>826</v>
      </c>
      <c r="D45" s="1" t="s">
        <v>19</v>
      </c>
      <c r="E45" s="1" t="s">
        <v>19</v>
      </c>
      <c r="F45" s="1" t="s">
        <v>20</v>
      </c>
      <c r="G45" s="1" t="n">
        <v>7</v>
      </c>
      <c r="H45" s="1" t="n">
        <v>4</v>
      </c>
      <c r="I45" s="23" t="str">
        <f aca="false">IF(J45="RHAP", "Rhizophora apiculata", IF(J45="EXAG", "Excoecaria agallocha", IF(J45="BRPA", "Bruguiera parviflora", IF(J45="XYMO", "Xylocarpus moluccensis", IF(J45="BRCY", "Bruguiera cylindrica", IF(J45="AVAL", "Avicennia alba", IF(J45="AVOF", "Avicennia officinalis", IF(J45="LURA", "Lumnitzera racemosa", IF(J45="CETA", "Ceriops tagal", IF(J45="XYGR", "Xylocarpus granatum", IF(J45="AVMA", "Avicennia marina", IF(J45="RHMU", "Rhizophora mucronata", IF(J45="BRGY", "Bruguiera gymnorrhiza", IF(J45="BRSE", "Bruguiera sexangula", IF(J45="SOOV", "Sonneratia ovata", IF(J45="SOCA", "Sonneratia caseolaris", IF(J45="HELI", "Heritiera littoralis", IF(J45="HESY", "Heritiera sylvatica", IF(J45="NYFR", "Nypa fruticans", IF(J45="CYRA", "Cynometra ramiflora", IF(J45="PHPA", "Phoenix paludosa", IF(J45="SCHY", "Scyphiphora hydrophyllacea", IF(J45="DIMA", "Diospyros maritima", IF(J45="POPI", "Pongamia pinnata", IF(J45="MAPS", "Maniltoa psilogyne", IF(J45="INBI", "Intsia bijuga", IF(J45="ACEB", "Acanthus ebracteatus", IF(J45="CAER", "Calamus erinaceus", IF(J45="UNUN", "Unknown unknown",  IF(J45="SOAL", "Sonneratia alba",  IF(J45="AECO", "Aegiceras corniculatum", "" )) )))))))))))))))))))))))))))))</f>
        <v>Avicennia alba</v>
      </c>
      <c r="J45" s="1" t="s">
        <v>27</v>
      </c>
      <c r="K45" s="1" t="n">
        <v>3</v>
      </c>
    </row>
    <row r="46" customFormat="false" ht="13.8" hidden="false" customHeight="false" outlineLevel="0" collapsed="false">
      <c r="A46" s="1" t="s">
        <v>17</v>
      </c>
      <c r="B46" s="12" t="n">
        <v>42157</v>
      </c>
      <c r="C46" s="1" t="s">
        <v>826</v>
      </c>
      <c r="D46" s="1" t="s">
        <v>19</v>
      </c>
      <c r="E46" s="1" t="s">
        <v>19</v>
      </c>
      <c r="F46" s="1" t="s">
        <v>20</v>
      </c>
      <c r="G46" s="1" t="n">
        <v>7</v>
      </c>
      <c r="H46" s="1" t="n">
        <v>4</v>
      </c>
      <c r="I46" s="23" t="str">
        <f aca="false">IF(J46="RHAP", "Rhizophora apiculata", IF(J46="EXAG", "Excoecaria agallocha", IF(J46="BRPA", "Bruguiera parviflora", IF(J46="XYMO", "Xylocarpus moluccensis", IF(J46="BRCY", "Bruguiera cylindrica", IF(J46="AVAL", "Avicennia alba", IF(J46="AVOF", "Avicennia officinalis", IF(J46="LURA", "Lumnitzera racemosa", IF(J46="CETA", "Ceriops tagal", IF(J46="XYGR", "Xylocarpus granatum", IF(J46="AVMA", "Avicennia marina", IF(J46="RHMU", "Rhizophora mucronata", IF(J46="BRGY", "Bruguiera gymnorrhiza", IF(J46="BRSE", "Bruguiera sexangula", IF(J46="SOOV", "Sonneratia ovata", IF(J46="SOCA", "Sonneratia caseolaris", IF(J46="HELI", "Heritiera littoralis", IF(J46="HESY", "Heritiera sylvatica", IF(J46="NYFR", "Nypa fruticans", IF(J46="CYRA", "Cynometra ramiflora", IF(J46="PHPA", "Phoenix paludosa", IF(J46="SCHY", "Scyphiphora hydrophyllacea", IF(J46="DIMA", "Diospyros maritima", IF(J46="POPI", "Pongamia pinnata", IF(J46="MAPS", "Maniltoa psilogyne", IF(J46="INBI", "Intsia bijuga", IF(J46="ACEB", "Acanthus ebracteatus", IF(J46="CAER", "Calamus erinaceus", IF(J46="UNUN", "Unknown unknown",  IF(J46="SOAL", "Sonneratia alba",  IF(J46="AECO", "Aegiceras corniculatum", "" )) )))))))))))))))))))))))))))))</f>
        <v>Xylocarpus granatum</v>
      </c>
      <c r="J46" s="1" t="s">
        <v>1022</v>
      </c>
      <c r="K46" s="1" t="n">
        <v>1</v>
      </c>
    </row>
    <row r="47" customFormat="false" ht="13.8" hidden="false" customHeight="false" outlineLevel="0" collapsed="false">
      <c r="A47" s="1" t="s">
        <v>17</v>
      </c>
      <c r="B47" s="12" t="n">
        <v>42157</v>
      </c>
      <c r="C47" s="1" t="s">
        <v>826</v>
      </c>
      <c r="D47" s="1" t="s">
        <v>19</v>
      </c>
      <c r="E47" s="1" t="s">
        <v>19</v>
      </c>
      <c r="F47" s="1" t="s">
        <v>20</v>
      </c>
      <c r="G47" s="1" t="n">
        <v>7</v>
      </c>
      <c r="H47" s="1" t="n">
        <v>4</v>
      </c>
      <c r="I47" s="23" t="str">
        <f aca="false">IF(J47="RHAP", "Rhizophora apiculata", IF(J47="EXAG", "Excoecaria agallocha", IF(J47="BRPA", "Bruguiera parviflora", IF(J47="XYMO", "Xylocarpus moluccensis", IF(J47="BRCY", "Bruguiera cylindrica", IF(J47="AVAL", "Avicennia alba", IF(J47="AVOF", "Avicennia officinalis", IF(J47="LURA", "Lumnitzera racemosa", IF(J47="CETA", "Ceriops tagal", IF(J47="XYGR", "Xylocarpus granatum", IF(J47="AVMA", "Avicennia marina", IF(J47="RHMU", "Rhizophora mucronata", IF(J47="BRGY", "Bruguiera gymnorrhiza", IF(J47="BRSE", "Bruguiera sexangula", IF(J47="SOOV", "Sonneratia ovata", IF(J47="SOCA", "Sonneratia caseolaris", IF(J47="HELI", "Heritiera littoralis", IF(J47="HESY", "Heritiera sylvatica", IF(J47="NYFR", "Nypa fruticans", IF(J47="CYRA", "Cynometra ramiflora", IF(J47="PHPA", "Phoenix paludosa", IF(J47="SCHY", "Scyphiphora hydrophyllacea", IF(J47="DIMA", "Diospyros maritima", IF(J47="POPI", "Pongamia pinnata", IF(J47="MAPS", "Maniltoa psilogyne", IF(J47="INBI", "Intsia bijuga", IF(J47="ACEB", "Acanthus ebracteatus", IF(J47="CAER", "Calamus erinaceus", IF(J47="UNUN", "Unknown unknown",  IF(J47="SOAL", "Sonneratia alba",  IF(J47="AECO", "Aegiceras corniculatum", "" )) )))))))))))))))))))))))))))))</f>
        <v>Avicennia alba</v>
      </c>
      <c r="J47" s="1" t="s">
        <v>27</v>
      </c>
      <c r="K47" s="1" t="n">
        <v>25</v>
      </c>
    </row>
    <row r="48" customFormat="false" ht="13.8" hidden="false" customHeight="false" outlineLevel="0" collapsed="false">
      <c r="A48" s="1" t="s">
        <v>17</v>
      </c>
      <c r="B48" s="12" t="n">
        <v>42157</v>
      </c>
      <c r="C48" s="1" t="s">
        <v>826</v>
      </c>
      <c r="D48" s="1" t="s">
        <v>19</v>
      </c>
      <c r="E48" s="1" t="s">
        <v>19</v>
      </c>
      <c r="F48" s="1" t="s">
        <v>20</v>
      </c>
      <c r="G48" s="1" t="n">
        <v>7</v>
      </c>
      <c r="H48" s="1" t="n">
        <v>5</v>
      </c>
      <c r="I48" s="23" t="str">
        <f aca="false">IF(J48="RHAP", "Rhizophora apiculata", IF(J48="EXAG", "Excoecaria agallocha", IF(J48="BRPA", "Bruguiera parviflora", IF(J48="XYMO", "Xylocarpus moluccensis", IF(J48="BRCY", "Bruguiera cylindrica", IF(J48="AVAL", "Avicennia alba", IF(J48="AVOF", "Avicennia officinalis", IF(J48="LURA", "Lumnitzera racemosa", IF(J48="CETA", "Ceriops tagal", IF(J48="XYGR", "Xylocarpus granatum", IF(J48="AVMA", "Avicennia marina", IF(J48="RHMU", "Rhizophora mucronata", IF(J48="BRGY", "Bruguiera gymnorrhiza", IF(J48="BRSE", "Bruguiera sexangula", IF(J48="SOOV", "Sonneratia ovata", IF(J48="SOCA", "Sonneratia caseolaris", IF(J48="HELI", "Heritiera littoralis", IF(J48="HESY", "Heritiera sylvatica", IF(J48="NYFR", "Nypa fruticans", IF(J48="CYRA", "Cynometra ramiflora", IF(J48="PHPA", "Phoenix paludosa", IF(J48="SCHY", "Scyphiphora hydrophyllacea", IF(J48="DIMA", "Diospyros maritima", IF(J48="POPI", "Pongamia pinnata", IF(J48="MAPS", "Maniltoa psilogyne", IF(J48="INBI", "Intsia bijuga", IF(J48="ACEB", "Acanthus ebracteatus", IF(J48="CAER", "Calamus erinaceus", IF(J48="UNUN", "Unknown unknown",  IF(J48="SOAL", "Sonneratia alba",  IF(J48="AECO", "Aegiceras corniculatum", "" )) )))))))))))))))))))))))))))))</f>
        <v>Avicennia alba</v>
      </c>
      <c r="J48" s="1" t="s">
        <v>27</v>
      </c>
      <c r="K48" s="1" t="n">
        <v>30</v>
      </c>
    </row>
    <row r="49" customFormat="false" ht="13.8" hidden="false" customHeight="false" outlineLevel="0" collapsed="false">
      <c r="A49" s="1" t="s">
        <v>91</v>
      </c>
      <c r="B49" s="12" t="n">
        <v>42177</v>
      </c>
      <c r="C49" s="1" t="s">
        <v>19</v>
      </c>
      <c r="D49" s="1" t="s">
        <v>19</v>
      </c>
      <c r="E49" s="1" t="s">
        <v>19</v>
      </c>
      <c r="F49" s="1" t="s">
        <v>20</v>
      </c>
      <c r="G49" s="1" t="n">
        <v>1</v>
      </c>
      <c r="H49" s="1" t="n">
        <v>1</v>
      </c>
      <c r="I49" s="23" t="str">
        <f aca="false">IF(J49="RHAP", "Rhizophora apiculata", IF(J49="EXAG", "Excoecaria agallocha", IF(J49="BRPA", "Bruguiera parviflora", IF(J49="XYMO", "Xylocarpus moluccensis", IF(J49="BRCY", "Bruguiera cylindrica", IF(J49="AVAL", "Avicennia alba", IF(J49="AVOF", "Avicennia officinalis", IF(J49="LURA", "Lumnitzera racemosa", IF(J49="CETA", "Ceriops tagal", IF(J49="XYGR", "Xylocarpus granatum", IF(J49="AVMA", "Avicennia marina", IF(J49="RHMU", "Rhizophora mucronata", IF(J49="BRGY", "Bruguiera gymnorrhiza", IF(J49="BRSE", "Bruguiera sexangula", IF(J49="SOOV", "Sonneratia ovata", IF(J49="SOCA", "Sonneratia caseolaris", IF(J49="HELI", "Heritiera littoralis", IF(J49="HESY", "Heritiera sylvatica", IF(J49="NYFR", "Nypa fruticans", IF(J49="CYRA", "Cynometra ramiflora", IF(J49="PHPA", "Phoenix paludosa", IF(J49="SCHY", "Scyphiphora hydrophyllacea", IF(J49="DIMA", "Diospyros maritima", IF(J49="POPI", "Pongamia pinnata", IF(J49="MAPS", "Maniltoa psilogyne", IF(J49="INBI", "Intsia bijuga", IF(J49="ACEB", "Acanthus ebracteatus", IF(J49="CAER", "Calamus erinaceus", IF(J49="UNUN", "Unknown unknown",  IF(J49="SOAL", "Sonneratia alba",  IF(J49="AECO", "Aegiceras corniculatum", "" )) )))))))))))))))))))))))))))))</f>
        <v>Rhizophora apiculata</v>
      </c>
      <c r="J49" s="1" t="s">
        <v>21</v>
      </c>
      <c r="K49" s="1" t="n">
        <v>1</v>
      </c>
    </row>
    <row r="50" customFormat="false" ht="13.8" hidden="false" customHeight="false" outlineLevel="0" collapsed="false">
      <c r="A50" s="1" t="s">
        <v>91</v>
      </c>
      <c r="B50" s="12" t="n">
        <v>42177</v>
      </c>
      <c r="C50" s="1" t="s">
        <v>19</v>
      </c>
      <c r="D50" s="1" t="s">
        <v>19</v>
      </c>
      <c r="E50" s="1" t="s">
        <v>19</v>
      </c>
      <c r="F50" s="1" t="s">
        <v>20</v>
      </c>
      <c r="G50" s="1" t="n">
        <v>1</v>
      </c>
      <c r="H50" s="1" t="n">
        <v>2</v>
      </c>
      <c r="I50" s="23" t="str">
        <f aca="false">IF(J50="RHAP", "Rhizophora apiculata", IF(J50="EXAG", "Excoecaria agallocha", IF(J50="BRPA", "Bruguiera parviflora", IF(J50="XYMO", "Xylocarpus moluccensis", IF(J50="BRCY", "Bruguiera cylindrica", IF(J50="AVAL", "Avicennia alba", IF(J50="AVOF", "Avicennia officinalis", IF(J50="LURA", "Lumnitzera racemosa", IF(J50="CETA", "Ceriops tagal", IF(J50="XYGR", "Xylocarpus granatum", IF(J50="AVMA", "Avicennia marina", IF(J50="RHMU", "Rhizophora mucronata", IF(J50="BRGY", "Bruguiera gymnorrhiza", IF(J50="BRSE", "Bruguiera sexangula", IF(J50="SOOV", "Sonneratia ovata", IF(J50="SOCA", "Sonneratia caseolaris", IF(J50="HELI", "Heritiera littoralis", IF(J50="HESY", "Heritiera sylvatica", IF(J50="NYFR", "Nypa fruticans", IF(J50="CYRA", "Cynometra ramiflora", IF(J50="PHPA", "Phoenix paludosa", IF(J50="SCHY", "Scyphiphora hydrophyllacea", IF(J50="DIMA", "Diospyros maritima", IF(J50="POPI", "Pongamia pinnata", IF(J50="MAPS", "Maniltoa psilogyne", IF(J50="INBI", "Intsia bijuga", IF(J50="ACEB", "Acanthus ebracteatus", IF(J50="CAER", "Calamus erinaceus", IF(J50="UNUN", "Unknown unknown",  IF(J50="SOAL", "Sonneratia alba",  IF(J50="AECO", "Aegiceras corniculatum", "" )) )))))))))))))))))))))))))))))</f>
        <v>Rhizophora apiculata</v>
      </c>
      <c r="J50" s="1" t="s">
        <v>21</v>
      </c>
      <c r="K50" s="1" t="n">
        <v>5</v>
      </c>
    </row>
    <row r="51" customFormat="false" ht="13.8" hidden="false" customHeight="false" outlineLevel="0" collapsed="false">
      <c r="A51" s="1" t="s">
        <v>91</v>
      </c>
      <c r="B51" s="12" t="n">
        <v>42177</v>
      </c>
      <c r="C51" s="1" t="s">
        <v>19</v>
      </c>
      <c r="D51" s="1" t="s">
        <v>19</v>
      </c>
      <c r="E51" s="1" t="s">
        <v>19</v>
      </c>
      <c r="F51" s="1" t="s">
        <v>20</v>
      </c>
      <c r="G51" s="1" t="n">
        <v>1</v>
      </c>
      <c r="H51" s="1" t="n">
        <v>3</v>
      </c>
      <c r="I51" s="23" t="str">
        <f aca="false">IF(J51="RHAP", "Rhizophora apiculata", IF(J51="EXAG", "Excoecaria agallocha", IF(J51="BRPA", "Bruguiera parviflora", IF(J51="XYMO", "Xylocarpus moluccensis", IF(J51="BRCY", "Bruguiera cylindrica", IF(J51="AVAL", "Avicennia alba", IF(J51="AVOF", "Avicennia officinalis", IF(J51="LURA", "Lumnitzera racemosa", IF(J51="CETA", "Ceriops tagal", IF(J51="XYGR", "Xylocarpus granatum", IF(J51="AVMA", "Avicennia marina", IF(J51="RHMU", "Rhizophora mucronata", IF(J51="BRGY", "Bruguiera gymnorrhiza", IF(J51="BRSE", "Bruguiera sexangula", IF(J51="SOOV", "Sonneratia ovata", IF(J51="SOCA", "Sonneratia caseolaris", IF(J51="HELI", "Heritiera littoralis", IF(J51="HESY", "Heritiera sylvatica", IF(J51="NYFR", "Nypa fruticans", IF(J51="CYRA", "Cynometra ramiflora", IF(J51="PHPA", "Phoenix paludosa", IF(J51="SCHY", "Scyphiphora hydrophyllacea", IF(J51="DIMA", "Diospyros maritima", IF(J51="POPI", "Pongamia pinnata", IF(J51="MAPS", "Maniltoa psilogyne", IF(J51="INBI", "Intsia bijuga", IF(J51="ACEB", "Acanthus ebracteatus", IF(J51="CAER", "Calamus erinaceus", IF(J51="UNUN", "Unknown unknown",  IF(J51="SOAL", "Sonneratia alba",  IF(J51="AECO", "Aegiceras corniculatum", "" )) )))))))))))))))))))))))))))))</f>
        <v>Rhizophora apiculata</v>
      </c>
      <c r="J51" s="1" t="s">
        <v>21</v>
      </c>
      <c r="K51" s="1" t="n">
        <v>7</v>
      </c>
    </row>
    <row r="52" customFormat="false" ht="13.8" hidden="false" customHeight="false" outlineLevel="0" collapsed="false">
      <c r="A52" s="1" t="s">
        <v>91</v>
      </c>
      <c r="B52" s="12" t="n">
        <v>42177</v>
      </c>
      <c r="C52" s="1" t="s">
        <v>19</v>
      </c>
      <c r="D52" s="1" t="s">
        <v>19</v>
      </c>
      <c r="E52" s="1" t="s">
        <v>19</v>
      </c>
      <c r="F52" s="1" t="s">
        <v>20</v>
      </c>
      <c r="G52" s="1" t="n">
        <v>1</v>
      </c>
      <c r="H52" s="1" t="n">
        <v>3</v>
      </c>
      <c r="I52" s="23" t="str">
        <f aca="false">IF(J52="RHAP", "Rhizophora apiculata", IF(J52="EXAG", "Excoecaria agallocha", IF(J52="BRPA", "Bruguiera parviflora", IF(J52="XYMO", "Xylocarpus moluccensis", IF(J52="BRCY", "Bruguiera cylindrica", IF(J52="AVAL", "Avicennia alba", IF(J52="AVOF", "Avicennia officinalis", IF(J52="LURA", "Lumnitzera racemosa", IF(J52="CETA", "Ceriops tagal", IF(J52="XYGR", "Xylocarpus granatum", IF(J52="AVMA", "Avicennia marina", IF(J52="RHMU", "Rhizophora mucronata", IF(J52="BRGY", "Bruguiera gymnorrhiza", IF(J52="BRSE", "Bruguiera sexangula", IF(J52="SOOV", "Sonneratia ovata", IF(J52="SOCA", "Sonneratia caseolaris", IF(J52="HELI", "Heritiera littoralis", IF(J52="HESY", "Heritiera sylvatica", IF(J52="NYFR", "Nypa fruticans", IF(J52="CYRA", "Cynometra ramiflora", IF(J52="PHPA", "Phoenix paludosa", IF(J52="SCHY", "Scyphiphora hydrophyllacea", IF(J52="DIMA", "Diospyros maritima", IF(J52="POPI", "Pongamia pinnata", IF(J52="MAPS", "Maniltoa psilogyne", IF(J52="INBI", "Intsia bijuga", IF(J52="ACEB", "Acanthus ebracteatus", IF(J52="CAER", "Calamus erinaceus", IF(J52="UNUN", "Unknown unknown",  IF(J52="SOAL", "Sonneratia alba",  IF(J52="AECO", "Aegiceras corniculatum", "" )) )))))))))))))))))))))))))))))</f>
        <v>Bruguiera sexangula</v>
      </c>
      <c r="J52" s="1" t="s">
        <v>1023</v>
      </c>
      <c r="K52" s="1" t="n">
        <v>1</v>
      </c>
    </row>
    <row r="53" customFormat="false" ht="13.8" hidden="false" customHeight="false" outlineLevel="0" collapsed="false">
      <c r="A53" s="1" t="s">
        <v>91</v>
      </c>
      <c r="B53" s="12" t="n">
        <v>42177</v>
      </c>
      <c r="C53" s="1" t="s">
        <v>19</v>
      </c>
      <c r="D53" s="1" t="s">
        <v>19</v>
      </c>
      <c r="E53" s="1" t="s">
        <v>19</v>
      </c>
      <c r="F53" s="1" t="s">
        <v>20</v>
      </c>
      <c r="G53" s="1" t="n">
        <v>1</v>
      </c>
      <c r="H53" s="1" t="n">
        <v>3</v>
      </c>
      <c r="I53" s="23" t="str">
        <f aca="false">IF(J53="RHAP", "Rhizophora apiculata", IF(J53="EXAG", "Excoecaria agallocha", IF(J53="BRPA", "Bruguiera parviflora", IF(J53="XYMO", "Xylocarpus moluccensis", IF(J53="BRCY", "Bruguiera cylindrica", IF(J53="AVAL", "Avicennia alba", IF(J53="AVOF", "Avicennia officinalis", IF(J53="LURA", "Lumnitzera racemosa", IF(J53="CETA", "Ceriops tagal", IF(J53="XYGR", "Xylocarpus granatum", IF(J53="AVMA", "Avicennia marina", IF(J53="RHMU", "Rhizophora mucronata", IF(J53="BRGY", "Bruguiera gymnorrhiza", IF(J53="BRSE", "Bruguiera sexangula", IF(J53="SOOV", "Sonneratia ovata", IF(J53="SOCA", "Sonneratia caseolaris", IF(J53="HELI", "Heritiera littoralis", IF(J53="HESY", "Heritiera sylvatica", IF(J53="NYFR", "Nypa fruticans", IF(J53="CYRA", "Cynometra ramiflora", IF(J53="PHPA", "Phoenix paludosa", IF(J53="SCHY", "Scyphiphora hydrophyllacea", IF(J53="DIMA", "Diospyros maritima", IF(J53="POPI", "Pongamia pinnata", IF(J53="MAPS", "Maniltoa psilogyne", IF(J53="INBI", "Intsia bijuga", IF(J53="ACEB", "Acanthus ebracteatus", IF(J53="CAER", "Calamus erinaceus", IF(J53="UNUN", "Unknown unknown",  IF(J53="SOAL", "Sonneratia alba",  IF(J53="AECO", "Aegiceras corniculatum", "" )) )))))))))))))))))))))))))))))</f>
        <v>Bruguiera cylindrica</v>
      </c>
      <c r="J53" s="1" t="s">
        <v>98</v>
      </c>
      <c r="K53" s="1" t="n">
        <v>1</v>
      </c>
    </row>
    <row r="54" customFormat="false" ht="13.8" hidden="false" customHeight="false" outlineLevel="0" collapsed="false">
      <c r="A54" s="1" t="s">
        <v>91</v>
      </c>
      <c r="B54" s="12" t="n">
        <v>42177</v>
      </c>
      <c r="C54" s="1" t="s">
        <v>19</v>
      </c>
      <c r="D54" s="1" t="s">
        <v>19</v>
      </c>
      <c r="E54" s="1" t="s">
        <v>19</v>
      </c>
      <c r="F54" s="1" t="s">
        <v>20</v>
      </c>
      <c r="G54" s="1" t="n">
        <v>1</v>
      </c>
      <c r="H54" s="1" t="n">
        <v>5</v>
      </c>
      <c r="I54" s="23" t="str">
        <f aca="false">IF(J54="RHAP", "Rhizophora apiculata", IF(J54="EXAG", "Excoecaria agallocha", IF(J54="BRPA", "Bruguiera parviflora", IF(J54="XYMO", "Xylocarpus moluccensis", IF(J54="BRCY", "Bruguiera cylindrica", IF(J54="AVAL", "Avicennia alba", IF(J54="AVOF", "Avicennia officinalis", IF(J54="LURA", "Lumnitzera racemosa", IF(J54="CETA", "Ceriops tagal", IF(J54="XYGR", "Xylocarpus granatum", IF(J54="AVMA", "Avicennia marina", IF(J54="RHMU", "Rhizophora mucronata", IF(J54="BRGY", "Bruguiera gymnorrhiza", IF(J54="BRSE", "Bruguiera sexangula", IF(J54="SOOV", "Sonneratia ovata", IF(J54="SOCA", "Sonneratia caseolaris", IF(J54="HELI", "Heritiera littoralis", IF(J54="HESY", "Heritiera sylvatica", IF(J54="NYFR", "Nypa fruticans", IF(J54="CYRA", "Cynometra ramiflora", IF(J54="PHPA", "Phoenix paludosa", IF(J54="SCHY", "Scyphiphora hydrophyllacea", IF(J54="DIMA", "Diospyros maritima", IF(J54="POPI", "Pongamia pinnata", IF(J54="MAPS", "Maniltoa psilogyne", IF(J54="INBI", "Intsia bijuga", IF(J54="ACEB", "Acanthus ebracteatus", IF(J54="CAER", "Calamus erinaceus", IF(J54="UNUN", "Unknown unknown",  IF(J54="SOAL", "Sonneratia alba",  IF(J54="AECO", "Aegiceras corniculatum", "" )) )))))))))))))))))))))))))))))</f>
        <v>Bruguiera cylindrica</v>
      </c>
      <c r="J54" s="1" t="s">
        <v>98</v>
      </c>
      <c r="K54" s="1" t="n">
        <v>32</v>
      </c>
    </row>
    <row r="55" customFormat="false" ht="13.8" hidden="false" customHeight="false" outlineLevel="0" collapsed="false">
      <c r="A55" s="1" t="s">
        <v>91</v>
      </c>
      <c r="B55" s="12" t="n">
        <v>42177</v>
      </c>
      <c r="C55" s="1" t="s">
        <v>19</v>
      </c>
      <c r="D55" s="1" t="s">
        <v>19</v>
      </c>
      <c r="E55" s="1" t="s">
        <v>19</v>
      </c>
      <c r="F55" s="1" t="s">
        <v>20</v>
      </c>
      <c r="G55" s="1" t="n">
        <v>1</v>
      </c>
      <c r="H55" s="1" t="n">
        <v>5</v>
      </c>
      <c r="I55" s="23" t="str">
        <f aca="false">IF(J55="RHAP", "Rhizophora apiculata", IF(J55="EXAG", "Excoecaria agallocha", IF(J55="BRPA", "Bruguiera parviflora", IF(J55="XYMO", "Xylocarpus moluccensis", IF(J55="BRCY", "Bruguiera cylindrica", IF(J55="AVAL", "Avicennia alba", IF(J55="AVOF", "Avicennia officinalis", IF(J55="LURA", "Lumnitzera racemosa", IF(J55="CETA", "Ceriops tagal", IF(J55="XYGR", "Xylocarpus granatum", IF(J55="AVMA", "Avicennia marina", IF(J55="RHMU", "Rhizophora mucronata", IF(J55="BRGY", "Bruguiera gymnorrhiza", IF(J55="BRSE", "Bruguiera sexangula", IF(J55="SOOV", "Sonneratia ovata", IF(J55="SOCA", "Sonneratia caseolaris", IF(J55="HELI", "Heritiera littoralis", IF(J55="HESY", "Heritiera sylvatica", IF(J55="NYFR", "Nypa fruticans", IF(J55="CYRA", "Cynometra ramiflora", IF(J55="PHPA", "Phoenix paludosa", IF(J55="SCHY", "Scyphiphora hydrophyllacea", IF(J55="DIMA", "Diospyros maritima", IF(J55="POPI", "Pongamia pinnata", IF(J55="MAPS", "Maniltoa psilogyne", IF(J55="INBI", "Intsia bijuga", IF(J55="ACEB", "Acanthus ebracteatus", IF(J55="CAER", "Calamus erinaceus", IF(J55="UNUN", "Unknown unknown",  IF(J55="SOAL", "Sonneratia alba",  IF(J55="AECO", "Aegiceras corniculatum", "" )) )))))))))))))))))))))))))))))</f>
        <v>Rhizophora apiculata</v>
      </c>
      <c r="J55" s="1" t="s">
        <v>21</v>
      </c>
      <c r="K55" s="1" t="n">
        <v>1</v>
      </c>
    </row>
    <row r="56" customFormat="false" ht="13.8" hidden="false" customHeight="false" outlineLevel="0" collapsed="false">
      <c r="A56" s="1" t="s">
        <v>91</v>
      </c>
      <c r="B56" s="12" t="n">
        <v>42177</v>
      </c>
      <c r="C56" s="1" t="s">
        <v>19</v>
      </c>
      <c r="D56" s="1" t="s">
        <v>19</v>
      </c>
      <c r="E56" s="1" t="s">
        <v>19</v>
      </c>
      <c r="F56" s="1" t="s">
        <v>20</v>
      </c>
      <c r="G56" s="1" t="n">
        <v>1</v>
      </c>
      <c r="H56" s="1" t="n">
        <v>5</v>
      </c>
      <c r="I56" s="23" t="str">
        <f aca="false">IF(J56="RHAP", "Rhizophora apiculata", IF(J56="EXAG", "Excoecaria agallocha", IF(J56="BRPA", "Bruguiera parviflora", IF(J56="XYMO", "Xylocarpus moluccensis", IF(J56="BRCY", "Bruguiera cylindrica", IF(J56="AVAL", "Avicennia alba", IF(J56="AVOF", "Avicennia officinalis", IF(J56="LURA", "Lumnitzera racemosa", IF(J56="CETA", "Ceriops tagal", IF(J56="XYGR", "Xylocarpus granatum", IF(J56="AVMA", "Avicennia marina", IF(J56="RHMU", "Rhizophora mucronata", IF(J56="BRGY", "Bruguiera gymnorrhiza", IF(J56="BRSE", "Bruguiera sexangula", IF(J56="SOOV", "Sonneratia ovata", IF(J56="SOCA", "Sonneratia caseolaris", IF(J56="HELI", "Heritiera littoralis", IF(J56="HESY", "Heritiera sylvatica", IF(J56="NYFR", "Nypa fruticans", IF(J56="CYRA", "Cynometra ramiflora", IF(J56="PHPA", "Phoenix paludosa", IF(J56="SCHY", "Scyphiphora hydrophyllacea", IF(J56="DIMA", "Diospyros maritima", IF(J56="POPI", "Pongamia pinnata", IF(J56="MAPS", "Maniltoa psilogyne", IF(J56="INBI", "Intsia bijuga", IF(J56="ACEB", "Acanthus ebracteatus", IF(J56="CAER", "Calamus erinaceus", IF(J56="UNUN", "Unknown unknown",  IF(J56="SOAL", "Sonneratia alba",  IF(J56="AECO", "Aegiceras corniculatum", "" )) )))))))))))))))))))))))))))))</f>
        <v>Bruguiera sexangula</v>
      </c>
      <c r="J56" s="1" t="s">
        <v>1023</v>
      </c>
      <c r="K56" s="1" t="n">
        <v>1</v>
      </c>
    </row>
    <row r="57" customFormat="false" ht="13.8" hidden="false" customHeight="false" outlineLevel="0" collapsed="false">
      <c r="A57" s="1" t="s">
        <v>91</v>
      </c>
      <c r="B57" s="12" t="n">
        <v>42178</v>
      </c>
      <c r="C57" s="1" t="s">
        <v>833</v>
      </c>
      <c r="D57" s="1" t="s">
        <v>19</v>
      </c>
      <c r="E57" s="1" t="s">
        <v>19</v>
      </c>
      <c r="F57" s="1" t="s">
        <v>20</v>
      </c>
      <c r="G57" s="1" t="n">
        <v>2</v>
      </c>
      <c r="H57" s="1" t="n">
        <v>1</v>
      </c>
      <c r="I57" s="23" t="str">
        <f aca="false">IF(J57="RHAP", "Rhizophora apiculata", IF(J57="EXAG", "Excoecaria agallocha", IF(J57="BRPA", "Bruguiera parviflora", IF(J57="XYMO", "Xylocarpus moluccensis", IF(J57="BRCY", "Bruguiera cylindrica", IF(J57="AVAL", "Avicennia alba", IF(J57="AVOF", "Avicennia officinalis", IF(J57="LURA", "Lumnitzera racemosa", IF(J57="CETA", "Ceriops tagal", IF(J57="XYGR", "Xylocarpus granatum", IF(J57="AVMA", "Avicennia marina", IF(J57="RHMU", "Rhizophora mucronata", IF(J57="BRGY", "Bruguiera gymnorrhiza", IF(J57="BRSE", "Bruguiera sexangula", IF(J57="SOOV", "Sonneratia ovata", IF(J57="SOCA", "Sonneratia caseolaris", IF(J57="HELI", "Heritiera littoralis", IF(J57="HESY", "Heritiera sylvatica", IF(J57="NYFR", "Nypa fruticans", IF(J57="CYRA", "Cynometra ramiflora", IF(J57="PHPA", "Phoenix paludosa", IF(J57="SCHY", "Scyphiphora hydrophyllacea", IF(J57="DIMA", "Diospyros maritima", IF(J57="POPI", "Pongamia pinnata", IF(J57="MAPS", "Maniltoa psilogyne", IF(J57="INBI", "Intsia bijuga", IF(J57="ACEB", "Acanthus ebracteatus", IF(J57="CAER", "Calamus erinaceus", IF(J57="UNUN", "Unknown unknown",  IF(J57="SOAL", "Sonneratia alba",  IF(J57="AECO", "Aegiceras corniculatum", "" )) )))))))))))))))))))))))))))))</f>
        <v>Bruguiera cylindrica</v>
      </c>
      <c r="J57" s="1" t="s">
        <v>98</v>
      </c>
      <c r="K57" s="1" t="n">
        <v>1</v>
      </c>
    </row>
    <row r="58" customFormat="false" ht="13.8" hidden="false" customHeight="false" outlineLevel="0" collapsed="false">
      <c r="A58" s="1" t="s">
        <v>91</v>
      </c>
      <c r="B58" s="12" t="n">
        <v>42178</v>
      </c>
      <c r="C58" s="1" t="s">
        <v>833</v>
      </c>
      <c r="D58" s="1" t="s">
        <v>19</v>
      </c>
      <c r="E58" s="1" t="s">
        <v>19</v>
      </c>
      <c r="F58" s="1" t="s">
        <v>20</v>
      </c>
      <c r="G58" s="1" t="n">
        <v>2</v>
      </c>
      <c r="H58" s="1" t="n">
        <v>2</v>
      </c>
      <c r="I58" s="23" t="str">
        <f aca="false">IF(J58="RHAP", "Rhizophora apiculata", IF(J58="EXAG", "Excoecaria agallocha", IF(J58="BRPA", "Bruguiera parviflora", IF(J58="XYMO", "Xylocarpus moluccensis", IF(J58="BRCY", "Bruguiera cylindrica", IF(J58="AVAL", "Avicennia alba", IF(J58="AVOF", "Avicennia officinalis", IF(J58="LURA", "Lumnitzera racemosa", IF(J58="CETA", "Ceriops tagal", IF(J58="XYGR", "Xylocarpus granatum", IF(J58="AVMA", "Avicennia marina", IF(J58="RHMU", "Rhizophora mucronata", IF(J58="BRGY", "Bruguiera gymnorrhiza", IF(J58="BRSE", "Bruguiera sexangula", IF(J58="SOOV", "Sonneratia ovata", IF(J58="SOCA", "Sonneratia caseolaris", IF(J58="HELI", "Heritiera littoralis", IF(J58="HESY", "Heritiera sylvatica", IF(J58="NYFR", "Nypa fruticans", IF(J58="CYRA", "Cynometra ramiflora", IF(J58="PHPA", "Phoenix paludosa", IF(J58="SCHY", "Scyphiphora hydrophyllacea", IF(J58="DIMA", "Diospyros maritima", IF(J58="POPI", "Pongamia pinnata", IF(J58="MAPS", "Maniltoa psilogyne", IF(J58="INBI", "Intsia bijuga", IF(J58="ACEB", "Acanthus ebracteatus", IF(J58="CAER", "Calamus erinaceus", IF(J58="UNUN", "Unknown unknown",  IF(J58="SOAL", "Sonneratia alba",  IF(J58="AECO", "Aegiceras corniculatum", "" )) )))))))))))))))))))))))))))))</f>
        <v>Bruguiera cylindrica</v>
      </c>
      <c r="J58" s="1" t="s">
        <v>98</v>
      </c>
      <c r="K58" s="1" t="n">
        <v>6</v>
      </c>
    </row>
    <row r="59" customFormat="false" ht="13.8" hidden="false" customHeight="false" outlineLevel="0" collapsed="false">
      <c r="A59" s="1" t="s">
        <v>91</v>
      </c>
      <c r="B59" s="12" t="n">
        <v>42178</v>
      </c>
      <c r="C59" s="1" t="s">
        <v>833</v>
      </c>
      <c r="D59" s="1" t="s">
        <v>19</v>
      </c>
      <c r="E59" s="1" t="s">
        <v>19</v>
      </c>
      <c r="F59" s="1" t="s">
        <v>20</v>
      </c>
      <c r="G59" s="1" t="n">
        <v>2</v>
      </c>
      <c r="H59" s="1" t="n">
        <v>3</v>
      </c>
      <c r="I59" s="23" t="str">
        <f aca="false">IF(J59="RHAP", "Rhizophora apiculata", IF(J59="EXAG", "Excoecaria agallocha", IF(J59="BRPA", "Bruguiera parviflora", IF(J59="XYMO", "Xylocarpus moluccensis", IF(J59="BRCY", "Bruguiera cylindrica", IF(J59="AVAL", "Avicennia alba", IF(J59="AVOF", "Avicennia officinalis", IF(J59="LURA", "Lumnitzera racemosa", IF(J59="CETA", "Ceriops tagal", IF(J59="XYGR", "Xylocarpus granatum", IF(J59="AVMA", "Avicennia marina", IF(J59="RHMU", "Rhizophora mucronata", IF(J59="BRGY", "Bruguiera gymnorrhiza", IF(J59="BRSE", "Bruguiera sexangula", IF(J59="SOOV", "Sonneratia ovata", IF(J59="SOCA", "Sonneratia caseolaris", IF(J59="HELI", "Heritiera littoralis", IF(J59="HESY", "Heritiera sylvatica", IF(J59="NYFR", "Nypa fruticans", IF(J59="CYRA", "Cynometra ramiflora", IF(J59="PHPA", "Phoenix paludosa", IF(J59="SCHY", "Scyphiphora hydrophyllacea", IF(J59="DIMA", "Diospyros maritima", IF(J59="POPI", "Pongamia pinnata", IF(J59="MAPS", "Maniltoa psilogyne", IF(J59="INBI", "Intsia bijuga", IF(J59="ACEB", "Acanthus ebracteatus", IF(J59="CAER", "Calamus erinaceus", IF(J59="UNUN", "Unknown unknown",  IF(J59="SOAL", "Sonneratia alba",  IF(J59="AECO", "Aegiceras corniculatum", "" )) )))))))))))))))))))))))))))))</f>
        <v>Bruguiera cylindrica</v>
      </c>
      <c r="J59" s="1" t="s">
        <v>98</v>
      </c>
      <c r="K59" s="1" t="n">
        <v>2</v>
      </c>
    </row>
    <row r="60" customFormat="false" ht="13.8" hidden="false" customHeight="false" outlineLevel="0" collapsed="false">
      <c r="A60" s="1" t="s">
        <v>91</v>
      </c>
      <c r="B60" s="12" t="n">
        <v>42178</v>
      </c>
      <c r="C60" s="1" t="s">
        <v>833</v>
      </c>
      <c r="D60" s="1" t="s">
        <v>19</v>
      </c>
      <c r="E60" s="1" t="s">
        <v>19</v>
      </c>
      <c r="F60" s="1" t="s">
        <v>20</v>
      </c>
      <c r="G60" s="1" t="n">
        <v>2</v>
      </c>
      <c r="H60" s="1" t="n">
        <v>4</v>
      </c>
      <c r="I60" s="23" t="str">
        <f aca="false">IF(J60="RHAP", "Rhizophora apiculata", IF(J60="EXAG", "Excoecaria agallocha", IF(J60="BRPA", "Bruguiera parviflora", IF(J60="XYMO", "Xylocarpus moluccensis", IF(J60="BRCY", "Bruguiera cylindrica", IF(J60="AVAL", "Avicennia alba", IF(J60="AVOF", "Avicennia officinalis", IF(J60="LURA", "Lumnitzera racemosa", IF(J60="CETA", "Ceriops tagal", IF(J60="XYGR", "Xylocarpus granatum", IF(J60="AVMA", "Avicennia marina", IF(J60="RHMU", "Rhizophora mucronata", IF(J60="BRGY", "Bruguiera gymnorrhiza", IF(J60="BRSE", "Bruguiera sexangula", IF(J60="SOOV", "Sonneratia ovata", IF(J60="SOCA", "Sonneratia caseolaris", IF(J60="HELI", "Heritiera littoralis", IF(J60="HESY", "Heritiera sylvatica", IF(J60="NYFR", "Nypa fruticans", IF(J60="CYRA", "Cynometra ramiflora", IF(J60="PHPA", "Phoenix paludosa", IF(J60="SCHY", "Scyphiphora hydrophyllacea", IF(J60="DIMA", "Diospyros maritima", IF(J60="POPI", "Pongamia pinnata", IF(J60="MAPS", "Maniltoa psilogyne", IF(J60="INBI", "Intsia bijuga", IF(J60="ACEB", "Acanthus ebracteatus", IF(J60="CAER", "Calamus erinaceus", IF(J60="UNUN", "Unknown unknown",  IF(J60="SOAL", "Sonneratia alba",  IF(J60="AECO", "Aegiceras corniculatum", "" )) )))))))))))))))))))))))))))))</f>
        <v>Bruguiera cylindrica</v>
      </c>
      <c r="J60" s="1" t="s">
        <v>98</v>
      </c>
      <c r="K60" s="1" t="n">
        <v>6</v>
      </c>
    </row>
    <row r="61" customFormat="false" ht="13.8" hidden="false" customHeight="false" outlineLevel="0" collapsed="false">
      <c r="A61" s="1" t="s">
        <v>91</v>
      </c>
      <c r="B61" s="12" t="n">
        <v>42178</v>
      </c>
      <c r="C61" s="1" t="s">
        <v>833</v>
      </c>
      <c r="D61" s="1" t="s">
        <v>19</v>
      </c>
      <c r="E61" s="1" t="s">
        <v>19</v>
      </c>
      <c r="F61" s="1" t="s">
        <v>20</v>
      </c>
      <c r="G61" s="1" t="n">
        <v>2</v>
      </c>
      <c r="H61" s="1" t="n">
        <v>5</v>
      </c>
      <c r="I61" s="23" t="str">
        <f aca="false">IF(J61="RHAP", "Rhizophora apiculata", IF(J61="EXAG", "Excoecaria agallocha", IF(J61="BRPA", "Bruguiera parviflora", IF(J61="XYMO", "Xylocarpus moluccensis", IF(J61="BRCY", "Bruguiera cylindrica", IF(J61="AVAL", "Avicennia alba", IF(J61="AVOF", "Avicennia officinalis", IF(J61="LURA", "Lumnitzera racemosa", IF(J61="CETA", "Ceriops tagal", IF(J61="XYGR", "Xylocarpus granatum", IF(J61="AVMA", "Avicennia marina", IF(J61="RHMU", "Rhizophora mucronata", IF(J61="BRGY", "Bruguiera gymnorrhiza", IF(J61="BRSE", "Bruguiera sexangula", IF(J61="SOOV", "Sonneratia ovata", IF(J61="SOCA", "Sonneratia caseolaris", IF(J61="HELI", "Heritiera littoralis", IF(J61="HESY", "Heritiera sylvatica", IF(J61="NYFR", "Nypa fruticans", IF(J61="CYRA", "Cynometra ramiflora", IF(J61="PHPA", "Phoenix paludosa", IF(J61="SCHY", "Scyphiphora hydrophyllacea", IF(J61="DIMA", "Diospyros maritima", IF(J61="POPI", "Pongamia pinnata", IF(J61="MAPS", "Maniltoa psilogyne", IF(J61="INBI", "Intsia bijuga", IF(J61="ACEB", "Acanthus ebracteatus", IF(J61="CAER", "Calamus erinaceus", IF(J61="UNUN", "Unknown unknown",  IF(J61="SOAL", "Sonneratia alba",  IF(J61="AECO", "Aegiceras corniculatum", "" )) )))))))))))))))))))))))))))))</f>
        <v>Bruguiera cylindrica</v>
      </c>
      <c r="J61" s="1" t="s">
        <v>98</v>
      </c>
      <c r="K61" s="1" t="n">
        <v>3</v>
      </c>
    </row>
    <row r="62" customFormat="false" ht="13.8" hidden="false" customHeight="false" outlineLevel="0" collapsed="false">
      <c r="A62" s="1" t="s">
        <v>91</v>
      </c>
      <c r="B62" s="12" t="n">
        <v>42178</v>
      </c>
      <c r="C62" s="1" t="s">
        <v>833</v>
      </c>
      <c r="D62" s="1" t="s">
        <v>19</v>
      </c>
      <c r="E62" s="1" t="s">
        <v>19</v>
      </c>
      <c r="F62" s="1" t="s">
        <v>20</v>
      </c>
      <c r="G62" s="1" t="n">
        <v>2</v>
      </c>
      <c r="H62" s="1" t="n">
        <v>5</v>
      </c>
      <c r="I62" s="23" t="str">
        <f aca="false">IF(J62="RHAP", "Rhizophora apiculata", IF(J62="EXAG", "Excoecaria agallocha", IF(J62="BRPA", "Bruguiera parviflora", IF(J62="XYMO", "Xylocarpus moluccensis", IF(J62="BRCY", "Bruguiera cylindrica", IF(J62="AVAL", "Avicennia alba", IF(J62="AVOF", "Avicennia officinalis", IF(J62="LURA", "Lumnitzera racemosa", IF(J62="CETA", "Ceriops tagal", IF(J62="XYGR", "Xylocarpus granatum", IF(J62="AVMA", "Avicennia marina", IF(J62="RHMU", "Rhizophora mucronata", IF(J62="BRGY", "Bruguiera gymnorrhiza", IF(J62="BRSE", "Bruguiera sexangula", IF(J62="SOOV", "Sonneratia ovata", IF(J62="SOCA", "Sonneratia caseolaris", IF(J62="HELI", "Heritiera littoralis", IF(J62="HESY", "Heritiera sylvatica", IF(J62="NYFR", "Nypa fruticans", IF(J62="CYRA", "Cynometra ramiflora", IF(J62="PHPA", "Phoenix paludosa", IF(J62="SCHY", "Scyphiphora hydrophyllacea", IF(J62="DIMA", "Diospyros maritima", IF(J62="POPI", "Pongamia pinnata", IF(J62="MAPS", "Maniltoa psilogyne", IF(J62="INBI", "Intsia bijuga", IF(J62="ACEB", "Acanthus ebracteatus", IF(J62="CAER", "Calamus erinaceus", IF(J62="UNUN", "Unknown unknown",  IF(J62="SOAL", "Sonneratia alba",  IF(J62="AECO", "Aegiceras corniculatum", "" )) )))))))))))))))))))))))))))))</f>
        <v>Bruguiera sexangula</v>
      </c>
      <c r="J62" s="1" t="s">
        <v>1023</v>
      </c>
      <c r="K62" s="1" t="n">
        <v>8</v>
      </c>
    </row>
    <row r="63" customFormat="false" ht="13.8" hidden="false" customHeight="false" outlineLevel="0" collapsed="false">
      <c r="A63" s="1" t="s">
        <v>91</v>
      </c>
      <c r="B63" s="12" t="n">
        <v>42178</v>
      </c>
      <c r="C63" s="1" t="s">
        <v>833</v>
      </c>
      <c r="D63" s="1" t="s">
        <v>19</v>
      </c>
      <c r="E63" s="1" t="s">
        <v>19</v>
      </c>
      <c r="F63" s="1" t="s">
        <v>20</v>
      </c>
      <c r="G63" s="1" t="n">
        <v>2</v>
      </c>
      <c r="H63" s="1" t="n">
        <v>5</v>
      </c>
      <c r="I63" s="23" t="str">
        <f aca="false">IF(J63="RHAP", "Rhizophora apiculata", IF(J63="EXAG", "Excoecaria agallocha", IF(J63="BRPA", "Bruguiera parviflora", IF(J63="XYMO", "Xylocarpus moluccensis", IF(J63="BRCY", "Bruguiera cylindrica", IF(J63="AVAL", "Avicennia alba", IF(J63="AVOF", "Avicennia officinalis", IF(J63="LURA", "Lumnitzera racemosa", IF(J63="CETA", "Ceriops tagal", IF(J63="XYGR", "Xylocarpus granatum", IF(J63="AVMA", "Avicennia marina", IF(J63="RHMU", "Rhizophora mucronata", IF(J63="BRGY", "Bruguiera gymnorrhiza", IF(J63="BRSE", "Bruguiera sexangula", IF(J63="SOOV", "Sonneratia ovata", IF(J63="SOCA", "Sonneratia caseolaris", IF(J63="HELI", "Heritiera littoralis", IF(J63="HESY", "Heritiera sylvatica", IF(J63="NYFR", "Nypa fruticans", IF(J63="CYRA", "Cynometra ramiflora", IF(J63="PHPA", "Phoenix paludosa", IF(J63="SCHY", "Scyphiphora hydrophyllacea", IF(J63="DIMA", "Diospyros maritima", IF(J63="POPI", "Pongamia pinnata", IF(J63="MAPS", "Maniltoa psilogyne", IF(J63="INBI", "Intsia bijuga", IF(J63="ACEB", "Acanthus ebracteatus", IF(J63="CAER", "Calamus erinaceus", IF(J63="UNUN", "Unknown unknown",  IF(J63="SOAL", "Sonneratia alba",  IF(J63="AECO", "Aegiceras corniculatum", "" )) )))))))))))))))))))))))))))))</f>
        <v>Rhizophora apiculata</v>
      </c>
      <c r="J63" s="1" t="s">
        <v>21</v>
      </c>
      <c r="K63" s="1" t="n">
        <v>1</v>
      </c>
    </row>
    <row r="64" customFormat="false" ht="13.8" hidden="false" customHeight="false" outlineLevel="0" collapsed="false">
      <c r="A64" s="1" t="s">
        <v>91</v>
      </c>
      <c r="B64" s="12" t="n">
        <v>42180</v>
      </c>
      <c r="C64" s="1" t="s">
        <v>19</v>
      </c>
      <c r="D64" s="1" t="s">
        <v>19</v>
      </c>
      <c r="E64" s="1" t="s">
        <v>19</v>
      </c>
      <c r="F64" s="1" t="s">
        <v>20</v>
      </c>
      <c r="G64" s="1" t="n">
        <v>4</v>
      </c>
      <c r="H64" s="1" t="n">
        <v>3</v>
      </c>
      <c r="I64" s="23" t="str">
        <f aca="false">IF(J64="RHAP", "Rhizophora apiculata", IF(J64="EXAG", "Excoecaria agallocha", IF(J64="BRPA", "Bruguiera parviflora", IF(J64="XYMO", "Xylocarpus moluccensis", IF(J64="BRCY", "Bruguiera cylindrica", IF(J64="AVAL", "Avicennia alba", IF(J64="AVOF", "Avicennia officinalis", IF(J64="LURA", "Lumnitzera racemosa", IF(J64="CETA", "Ceriops tagal", IF(J64="XYGR", "Xylocarpus granatum", IF(J64="AVMA", "Avicennia marina", IF(J64="RHMU", "Rhizophora mucronata", IF(J64="BRGY", "Bruguiera gymnorrhiza", IF(J64="BRSE", "Bruguiera sexangula", IF(J64="SOOV", "Sonneratia ovata", IF(J64="SOCA", "Sonneratia caseolaris", IF(J64="HELI", "Heritiera littoralis", IF(J64="HESY", "Heritiera sylvatica", IF(J64="NYFR", "Nypa fruticans", IF(J64="CYRA", "Cynometra ramiflora", IF(J64="PHPA", "Phoenix paludosa", IF(J64="SCHY", "Scyphiphora hydrophyllacea", IF(J64="DIMA", "Diospyros maritima", IF(J64="POPI", "Pongamia pinnata", IF(J64="MAPS", "Maniltoa psilogyne", IF(J64="INBI", "Intsia bijuga", IF(J64="ACEB", "Acanthus ebracteatus", IF(J64="CAER", "Calamus erinaceus", IF(J64="UNUN", "Unknown unknown",  IF(J64="SOAL", "Sonneratia alba",  IF(J64="AECO", "Aegiceras corniculatum", "" )) )))))))))))))))))))))))))))))</f>
        <v>Rhizophora apiculata</v>
      </c>
      <c r="J64" s="1" t="s">
        <v>21</v>
      </c>
      <c r="K64" s="1" t="n">
        <v>2</v>
      </c>
    </row>
    <row r="65" customFormat="false" ht="13.8" hidden="false" customHeight="false" outlineLevel="0" collapsed="false">
      <c r="A65" s="1" t="s">
        <v>91</v>
      </c>
      <c r="B65" s="12" t="n">
        <v>42180</v>
      </c>
      <c r="C65" s="1" t="s">
        <v>19</v>
      </c>
      <c r="D65" s="1" t="s">
        <v>19</v>
      </c>
      <c r="E65" s="1" t="s">
        <v>19</v>
      </c>
      <c r="F65" s="1" t="s">
        <v>20</v>
      </c>
      <c r="G65" s="1" t="n">
        <v>4</v>
      </c>
      <c r="H65" s="1" t="n">
        <v>4</v>
      </c>
      <c r="I65" s="23" t="str">
        <f aca="false">IF(J65="RHAP", "Rhizophora apiculata", IF(J65="EXAG", "Excoecaria agallocha", IF(J65="BRPA", "Bruguiera parviflora", IF(J65="XYMO", "Xylocarpus moluccensis", IF(J65="BRCY", "Bruguiera cylindrica", IF(J65="AVAL", "Avicennia alba", IF(J65="AVOF", "Avicennia officinalis", IF(J65="LURA", "Lumnitzera racemosa", IF(J65="CETA", "Ceriops tagal", IF(J65="XYGR", "Xylocarpus granatum", IF(J65="AVMA", "Avicennia marina", IF(J65="RHMU", "Rhizophora mucronata", IF(J65="BRGY", "Bruguiera gymnorrhiza", IF(J65="BRSE", "Bruguiera sexangula", IF(J65="SOOV", "Sonneratia ovata", IF(J65="SOCA", "Sonneratia caseolaris", IF(J65="HELI", "Heritiera littoralis", IF(J65="HESY", "Heritiera sylvatica", IF(J65="NYFR", "Nypa fruticans", IF(J65="CYRA", "Cynometra ramiflora", IF(J65="PHPA", "Phoenix paludosa", IF(J65="SCHY", "Scyphiphora hydrophyllacea", IF(J65="DIMA", "Diospyros maritima", IF(J65="POPI", "Pongamia pinnata", IF(J65="MAPS", "Maniltoa psilogyne", IF(J65="INBI", "Intsia bijuga", IF(J65="ACEB", "Acanthus ebracteatus", IF(J65="CAER", "Calamus erinaceus", IF(J65="UNUN", "Unknown unknown",  IF(J65="SOAL", "Sonneratia alba",  IF(J65="AECO", "Aegiceras corniculatum", "" )) )))))))))))))))))))))))))))))</f>
        <v>Aegiceras corniculatum</v>
      </c>
      <c r="J65" s="1" t="s">
        <v>1024</v>
      </c>
      <c r="K65" s="1" t="n">
        <v>2</v>
      </c>
    </row>
    <row r="66" customFormat="false" ht="13.8" hidden="false" customHeight="false" outlineLevel="0" collapsed="false">
      <c r="A66" s="1" t="s">
        <v>91</v>
      </c>
      <c r="B66" s="12" t="n">
        <v>42180</v>
      </c>
      <c r="C66" s="1" t="s">
        <v>19</v>
      </c>
      <c r="D66" s="1" t="s">
        <v>19</v>
      </c>
      <c r="E66" s="1" t="s">
        <v>19</v>
      </c>
      <c r="F66" s="1" t="s">
        <v>20</v>
      </c>
      <c r="G66" s="1" t="n">
        <v>4</v>
      </c>
      <c r="H66" s="1" t="n">
        <v>4</v>
      </c>
      <c r="I66" s="23" t="str">
        <f aca="false">IF(J66="RHAP", "Rhizophora apiculata", IF(J66="EXAG", "Excoecaria agallocha", IF(J66="BRPA", "Bruguiera parviflora", IF(J66="XYMO", "Xylocarpus moluccensis", IF(J66="BRCY", "Bruguiera cylindrica", IF(J66="AVAL", "Avicennia alba", IF(J66="AVOF", "Avicennia officinalis", IF(J66="LURA", "Lumnitzera racemosa", IF(J66="CETA", "Ceriops tagal", IF(J66="XYGR", "Xylocarpus granatum", IF(J66="AVMA", "Avicennia marina", IF(J66="RHMU", "Rhizophora mucronata", IF(J66="BRGY", "Bruguiera gymnorrhiza", IF(J66="BRSE", "Bruguiera sexangula", IF(J66="SOOV", "Sonneratia ovata", IF(J66="SOCA", "Sonneratia caseolaris", IF(J66="HELI", "Heritiera littoralis", IF(J66="HESY", "Heritiera sylvatica", IF(J66="NYFR", "Nypa fruticans", IF(J66="CYRA", "Cynometra ramiflora", IF(J66="PHPA", "Phoenix paludosa", IF(J66="SCHY", "Scyphiphora hydrophyllacea", IF(J66="DIMA", "Diospyros maritima", IF(J66="POPI", "Pongamia pinnata", IF(J66="MAPS", "Maniltoa psilogyne", IF(J66="INBI", "Intsia bijuga", IF(J66="ACEB", "Acanthus ebracteatus", IF(J66="CAER", "Calamus erinaceus", IF(J66="UNUN", "Unknown unknown",  IF(J66="SOAL", "Sonneratia alba",  IF(J66="AECO", "Aegiceras corniculatum", "" )) )))))))))))))))))))))))))))))</f>
        <v>Rhizophora apiculata</v>
      </c>
      <c r="J66" s="1" t="s">
        <v>21</v>
      </c>
      <c r="K66" s="1" t="n">
        <v>6</v>
      </c>
    </row>
    <row r="67" customFormat="false" ht="13.8" hidden="false" customHeight="false" outlineLevel="0" collapsed="false">
      <c r="A67" s="1" t="s">
        <v>91</v>
      </c>
      <c r="B67" s="12" t="n">
        <v>42180</v>
      </c>
      <c r="C67" s="1" t="s">
        <v>19</v>
      </c>
      <c r="D67" s="1" t="s">
        <v>19</v>
      </c>
      <c r="E67" s="1" t="s">
        <v>19</v>
      </c>
      <c r="F67" s="1" t="s">
        <v>20</v>
      </c>
      <c r="G67" s="1" t="n">
        <v>4</v>
      </c>
      <c r="H67" s="1" t="n">
        <v>4</v>
      </c>
      <c r="I67" s="23" t="str">
        <f aca="false">IF(J67="RHAP", "Rhizophora apiculata", IF(J67="EXAG", "Excoecaria agallocha", IF(J67="BRPA", "Bruguiera parviflora", IF(J67="XYMO", "Xylocarpus moluccensis", IF(J67="BRCY", "Bruguiera cylindrica", IF(J67="AVAL", "Avicennia alba", IF(J67="AVOF", "Avicennia officinalis", IF(J67="LURA", "Lumnitzera racemosa", IF(J67="CETA", "Ceriops tagal", IF(J67="XYGR", "Xylocarpus granatum", IF(J67="AVMA", "Avicennia marina", IF(J67="RHMU", "Rhizophora mucronata", IF(J67="BRGY", "Bruguiera gymnorrhiza", IF(J67="BRSE", "Bruguiera sexangula", IF(J67="SOOV", "Sonneratia ovata", IF(J67="SOCA", "Sonneratia caseolaris", IF(J67="HELI", "Heritiera littoralis", IF(J67="HESY", "Heritiera sylvatica", IF(J67="NYFR", "Nypa fruticans", IF(J67="CYRA", "Cynometra ramiflora", IF(J67="PHPA", "Phoenix paludosa", IF(J67="SCHY", "Scyphiphora hydrophyllacea", IF(J67="DIMA", "Diospyros maritima", IF(J67="POPI", "Pongamia pinnata", IF(J67="MAPS", "Maniltoa psilogyne", IF(J67="INBI", "Intsia bijuga", IF(J67="ACEB", "Acanthus ebracteatus", IF(J67="CAER", "Calamus erinaceus", IF(J67="UNUN", "Unknown unknown",  IF(J67="SOAL", "Sonneratia alba",  IF(J67="AECO", "Aegiceras corniculatum", "" )) )))))))))))))))))))))))))))))</f>
        <v>Bruguiera cylindrica</v>
      </c>
      <c r="J67" s="1" t="s">
        <v>98</v>
      </c>
      <c r="K67" s="1" t="n">
        <v>1</v>
      </c>
    </row>
    <row r="68" customFormat="false" ht="13.8" hidden="false" customHeight="false" outlineLevel="0" collapsed="false">
      <c r="A68" s="1" t="s">
        <v>91</v>
      </c>
      <c r="B68" s="12" t="n">
        <v>42180</v>
      </c>
      <c r="C68" s="1" t="s">
        <v>19</v>
      </c>
      <c r="D68" s="1" t="s">
        <v>19</v>
      </c>
      <c r="E68" s="1" t="s">
        <v>19</v>
      </c>
      <c r="F68" s="1" t="s">
        <v>20</v>
      </c>
      <c r="G68" s="1" t="n">
        <v>4</v>
      </c>
      <c r="H68" s="1" t="n">
        <v>5</v>
      </c>
      <c r="I68" s="23" t="str">
        <f aca="false">IF(J68="RHAP", "Rhizophora apiculata", IF(J68="EXAG", "Excoecaria agallocha", IF(J68="BRPA", "Bruguiera parviflora", IF(J68="XYMO", "Xylocarpus moluccensis", IF(J68="BRCY", "Bruguiera cylindrica", IF(J68="AVAL", "Avicennia alba", IF(J68="AVOF", "Avicennia officinalis", IF(J68="LURA", "Lumnitzera racemosa", IF(J68="CETA", "Ceriops tagal", IF(J68="XYGR", "Xylocarpus granatum", IF(J68="AVMA", "Avicennia marina", IF(J68="RHMU", "Rhizophora mucronata", IF(J68="BRGY", "Bruguiera gymnorrhiza", IF(J68="BRSE", "Bruguiera sexangula", IF(J68="SOOV", "Sonneratia ovata", IF(J68="SOCA", "Sonneratia caseolaris", IF(J68="HELI", "Heritiera littoralis", IF(J68="HESY", "Heritiera sylvatica", IF(J68="NYFR", "Nypa fruticans", IF(J68="CYRA", "Cynometra ramiflora", IF(J68="PHPA", "Phoenix paludosa", IF(J68="SCHY", "Scyphiphora hydrophyllacea", IF(J68="DIMA", "Diospyros maritima", IF(J68="POPI", "Pongamia pinnata", IF(J68="MAPS", "Maniltoa psilogyne", IF(J68="INBI", "Intsia bijuga", IF(J68="ACEB", "Acanthus ebracteatus", IF(J68="CAER", "Calamus erinaceus", IF(J68="UNUN", "Unknown unknown",  IF(J68="SOAL", "Sonneratia alba",  IF(J68="AECO", "Aegiceras corniculatum", "" )) )))))))))))))))))))))))))))))</f>
        <v>Rhizophora apiculata</v>
      </c>
      <c r="J68" s="1" t="s">
        <v>21</v>
      </c>
      <c r="K68" s="1" t="n">
        <v>3</v>
      </c>
    </row>
    <row r="69" customFormat="false" ht="13.8" hidden="false" customHeight="false" outlineLevel="0" collapsed="false">
      <c r="A69" s="1" t="s">
        <v>91</v>
      </c>
      <c r="B69" s="12" t="n">
        <v>42180</v>
      </c>
      <c r="C69" s="1" t="s">
        <v>19</v>
      </c>
      <c r="D69" s="1" t="s">
        <v>19</v>
      </c>
      <c r="E69" s="1" t="s">
        <v>19</v>
      </c>
      <c r="F69" s="1" t="s">
        <v>20</v>
      </c>
      <c r="G69" s="1" t="n">
        <v>4</v>
      </c>
      <c r="H69" s="1" t="n">
        <v>5</v>
      </c>
      <c r="I69" s="23" t="str">
        <f aca="false">IF(J69="RHAP", "Rhizophora apiculata", IF(J69="EXAG", "Excoecaria agallocha", IF(J69="BRPA", "Bruguiera parviflora", IF(J69="XYMO", "Xylocarpus moluccensis", IF(J69="BRCY", "Bruguiera cylindrica", IF(J69="AVAL", "Avicennia alba", IF(J69="AVOF", "Avicennia officinalis", IF(J69="LURA", "Lumnitzera racemosa", IF(J69="CETA", "Ceriops tagal", IF(J69="XYGR", "Xylocarpus granatum", IF(J69="AVMA", "Avicennia marina", IF(J69="RHMU", "Rhizophora mucronata", IF(J69="BRGY", "Bruguiera gymnorrhiza", IF(J69="BRSE", "Bruguiera sexangula", IF(J69="SOOV", "Sonneratia ovata", IF(J69="SOCA", "Sonneratia caseolaris", IF(J69="HELI", "Heritiera littoralis", IF(J69="HESY", "Heritiera sylvatica", IF(J69="NYFR", "Nypa fruticans", IF(J69="CYRA", "Cynometra ramiflora", IF(J69="PHPA", "Phoenix paludosa", IF(J69="SCHY", "Scyphiphora hydrophyllacea", IF(J69="DIMA", "Diospyros maritima", IF(J69="POPI", "Pongamia pinnata", IF(J69="MAPS", "Maniltoa psilogyne", IF(J69="INBI", "Intsia bijuga", IF(J69="ACEB", "Acanthus ebracteatus", IF(J69="CAER", "Calamus erinaceus", IF(J69="UNUN", "Unknown unknown",  IF(J69="SOAL", "Sonneratia alba",  IF(J69="AECO", "Aegiceras corniculatum", "" )) )))))))))))))))))))))))))))))</f>
        <v>Bruguiera cylindrica</v>
      </c>
      <c r="J69" s="1" t="s">
        <v>98</v>
      </c>
      <c r="K69" s="1" t="n">
        <v>7</v>
      </c>
    </row>
    <row r="70" customFormat="false" ht="13.8" hidden="false" customHeight="false" outlineLevel="0" collapsed="false">
      <c r="A70" s="1" t="s">
        <v>91</v>
      </c>
      <c r="B70" s="12" t="n">
        <v>42181</v>
      </c>
      <c r="C70" s="1" t="s">
        <v>833</v>
      </c>
      <c r="D70" s="1" t="s">
        <v>19</v>
      </c>
      <c r="E70" s="1" t="s">
        <v>19</v>
      </c>
      <c r="F70" s="1" t="s">
        <v>20</v>
      </c>
      <c r="G70" s="1" t="n">
        <v>5</v>
      </c>
      <c r="H70" s="1" t="n">
        <v>1</v>
      </c>
      <c r="I70" s="23" t="str">
        <f aca="false">IF(J70="RHAP", "Rhizophora apiculata", IF(J70="EXAG", "Excoecaria agallocha", IF(J70="BRPA", "Bruguiera parviflora", IF(J70="XYMO", "Xylocarpus moluccensis", IF(J70="BRCY", "Bruguiera cylindrica", IF(J70="AVAL", "Avicennia alba", IF(J70="AVOF", "Avicennia officinalis", IF(J70="LURA", "Lumnitzera racemosa", IF(J70="CETA", "Ceriops tagal", IF(J70="XYGR", "Xylocarpus granatum", IF(J70="AVMA", "Avicennia marina", IF(J70="RHMU", "Rhizophora mucronata", IF(J70="BRGY", "Bruguiera gymnorrhiza", IF(J70="BRSE", "Bruguiera sexangula", IF(J70="SOOV", "Sonneratia ovata", IF(J70="SOCA", "Sonneratia caseolaris", IF(J70="HELI", "Heritiera littoralis", IF(J70="HESY", "Heritiera sylvatica", IF(J70="NYFR", "Nypa fruticans", IF(J70="CYRA", "Cynometra ramiflora", IF(J70="PHPA", "Phoenix paludosa", IF(J70="SCHY", "Scyphiphora hydrophyllacea", IF(J70="DIMA", "Diospyros maritima", IF(J70="POPI", "Pongamia pinnata", IF(J70="MAPS", "Maniltoa psilogyne", IF(J70="INBI", "Intsia bijuga", IF(J70="ACEB", "Acanthus ebracteatus", IF(J70="CAER", "Calamus erinaceus", IF(J70="UNUN", "Unknown unknown",  IF(J70="SOAL", "Sonneratia alba",  IF(J70="AECO", "Aegiceras corniculatum", "" )) )))))))))))))))))))))))))))))</f>
        <v>Bruguiera cylindrica</v>
      </c>
      <c r="J70" s="1" t="s">
        <v>98</v>
      </c>
      <c r="K70" s="1" t="n">
        <v>23</v>
      </c>
    </row>
    <row r="71" customFormat="false" ht="13.8" hidden="false" customHeight="false" outlineLevel="0" collapsed="false">
      <c r="A71" s="1" t="s">
        <v>91</v>
      </c>
      <c r="B71" s="12" t="n">
        <v>42181</v>
      </c>
      <c r="C71" s="1" t="s">
        <v>833</v>
      </c>
      <c r="D71" s="1" t="s">
        <v>19</v>
      </c>
      <c r="E71" s="1" t="s">
        <v>19</v>
      </c>
      <c r="F71" s="1" t="s">
        <v>20</v>
      </c>
      <c r="G71" s="1" t="n">
        <v>5</v>
      </c>
      <c r="H71" s="1" t="n">
        <v>1</v>
      </c>
      <c r="I71" s="23" t="str">
        <f aca="false">IF(J71="RHAP", "Rhizophora apiculata", IF(J71="EXAG", "Excoecaria agallocha", IF(J71="BRPA", "Bruguiera parviflora", IF(J71="XYMO", "Xylocarpus moluccensis", IF(J71="BRCY", "Bruguiera cylindrica", IF(J71="AVAL", "Avicennia alba", IF(J71="AVOF", "Avicennia officinalis", IF(J71="LURA", "Lumnitzera racemosa", IF(J71="CETA", "Ceriops tagal", IF(J71="XYGR", "Xylocarpus granatum", IF(J71="AVMA", "Avicennia marina", IF(J71="RHMU", "Rhizophora mucronata", IF(J71="BRGY", "Bruguiera gymnorrhiza", IF(J71="BRSE", "Bruguiera sexangula", IF(J71="SOOV", "Sonneratia ovata", IF(J71="SOCA", "Sonneratia caseolaris", IF(J71="HELI", "Heritiera littoralis", IF(J71="HESY", "Heritiera sylvatica", IF(J71="NYFR", "Nypa fruticans", IF(J71="CYRA", "Cynometra ramiflora", IF(J71="PHPA", "Phoenix paludosa", IF(J71="SCHY", "Scyphiphora hydrophyllacea", IF(J71="DIMA", "Diospyros maritima", IF(J71="POPI", "Pongamia pinnata", IF(J71="MAPS", "Maniltoa psilogyne", IF(J71="INBI", "Intsia bijuga", IF(J71="ACEB", "Acanthus ebracteatus", IF(J71="CAER", "Calamus erinaceus", IF(J71="UNUN", "Unknown unknown",  IF(J71="SOAL", "Sonneratia alba",  IF(J71="AECO", "Aegiceras corniculatum", "" )) )))))))))))))))))))))))))))))</f>
        <v>Rhizophora apiculata</v>
      </c>
      <c r="J71" s="1" t="s">
        <v>21</v>
      </c>
      <c r="K71" s="1" t="n">
        <v>2</v>
      </c>
    </row>
    <row r="72" customFormat="false" ht="13.8" hidden="false" customHeight="false" outlineLevel="0" collapsed="false">
      <c r="A72" s="1" t="s">
        <v>91</v>
      </c>
      <c r="B72" s="12" t="n">
        <v>42181</v>
      </c>
      <c r="C72" s="1" t="s">
        <v>833</v>
      </c>
      <c r="D72" s="1" t="s">
        <v>19</v>
      </c>
      <c r="E72" s="1" t="s">
        <v>19</v>
      </c>
      <c r="F72" s="1" t="s">
        <v>20</v>
      </c>
      <c r="G72" s="1" t="n">
        <v>5</v>
      </c>
      <c r="H72" s="1" t="n">
        <v>2</v>
      </c>
      <c r="I72" s="23" t="str">
        <f aca="false">IF(J72="RHAP", "Rhizophora apiculata", IF(J72="EXAG", "Excoecaria agallocha", IF(J72="BRPA", "Bruguiera parviflora", IF(J72="XYMO", "Xylocarpus moluccensis", IF(J72="BRCY", "Bruguiera cylindrica", IF(J72="AVAL", "Avicennia alba", IF(J72="AVOF", "Avicennia officinalis", IF(J72="LURA", "Lumnitzera racemosa", IF(J72="CETA", "Ceriops tagal", IF(J72="XYGR", "Xylocarpus granatum", IF(J72="AVMA", "Avicennia marina", IF(J72="RHMU", "Rhizophora mucronata", IF(J72="BRGY", "Bruguiera gymnorrhiza", IF(J72="BRSE", "Bruguiera sexangula", IF(J72="SOOV", "Sonneratia ovata", IF(J72="SOCA", "Sonneratia caseolaris", IF(J72="HELI", "Heritiera littoralis", IF(J72="HESY", "Heritiera sylvatica", IF(J72="NYFR", "Nypa fruticans", IF(J72="CYRA", "Cynometra ramiflora", IF(J72="PHPA", "Phoenix paludosa", IF(J72="SCHY", "Scyphiphora hydrophyllacea", IF(J72="DIMA", "Diospyros maritima", IF(J72="POPI", "Pongamia pinnata", IF(J72="MAPS", "Maniltoa psilogyne", IF(J72="INBI", "Intsia bijuga", IF(J72="ACEB", "Acanthus ebracteatus", IF(J72="CAER", "Calamus erinaceus", IF(J72="UNUN", "Unknown unknown",  IF(J72="SOAL", "Sonneratia alba",  IF(J72="AECO", "Aegiceras corniculatum", "" )) )))))))))))))))))))))))))))))</f>
        <v>Bruguiera sexangula</v>
      </c>
      <c r="J72" s="1" t="s">
        <v>1023</v>
      </c>
      <c r="K72" s="1" t="n">
        <v>5</v>
      </c>
    </row>
    <row r="73" customFormat="false" ht="13.8" hidden="false" customHeight="false" outlineLevel="0" collapsed="false">
      <c r="A73" s="1" t="s">
        <v>91</v>
      </c>
      <c r="B73" s="12" t="n">
        <v>42181</v>
      </c>
      <c r="C73" s="1" t="s">
        <v>833</v>
      </c>
      <c r="D73" s="1" t="s">
        <v>19</v>
      </c>
      <c r="E73" s="1" t="s">
        <v>19</v>
      </c>
      <c r="F73" s="1" t="s">
        <v>20</v>
      </c>
      <c r="G73" s="1" t="n">
        <v>5</v>
      </c>
      <c r="H73" s="1" t="n">
        <v>2</v>
      </c>
      <c r="I73" s="23" t="str">
        <f aca="false">IF(J73="RHAP", "Rhizophora apiculata", IF(J73="EXAG", "Excoecaria agallocha", IF(J73="BRPA", "Bruguiera parviflora", IF(J73="XYMO", "Xylocarpus moluccensis", IF(J73="BRCY", "Bruguiera cylindrica", IF(J73="AVAL", "Avicennia alba", IF(J73="AVOF", "Avicennia officinalis", IF(J73="LURA", "Lumnitzera racemosa", IF(J73="CETA", "Ceriops tagal", IF(J73="XYGR", "Xylocarpus granatum", IF(J73="AVMA", "Avicennia marina", IF(J73="RHMU", "Rhizophora mucronata", IF(J73="BRGY", "Bruguiera gymnorrhiza", IF(J73="BRSE", "Bruguiera sexangula", IF(J73="SOOV", "Sonneratia ovata", IF(J73="SOCA", "Sonneratia caseolaris", IF(J73="HELI", "Heritiera littoralis", IF(J73="HESY", "Heritiera sylvatica", IF(J73="NYFR", "Nypa fruticans", IF(J73="CYRA", "Cynometra ramiflora", IF(J73="PHPA", "Phoenix paludosa", IF(J73="SCHY", "Scyphiphora hydrophyllacea", IF(J73="DIMA", "Diospyros maritima", IF(J73="POPI", "Pongamia pinnata", IF(J73="MAPS", "Maniltoa psilogyne", IF(J73="INBI", "Intsia bijuga", IF(J73="ACEB", "Acanthus ebracteatus", IF(J73="CAER", "Calamus erinaceus", IF(J73="UNUN", "Unknown unknown",  IF(J73="SOAL", "Sonneratia alba",  IF(J73="AECO", "Aegiceras corniculatum", "" )) )))))))))))))))))))))))))))))</f>
        <v>Bruguiera cylindrica</v>
      </c>
      <c r="J73" s="1" t="s">
        <v>98</v>
      </c>
      <c r="K73" s="1" t="n">
        <v>70</v>
      </c>
    </row>
    <row r="74" customFormat="false" ht="13.8" hidden="false" customHeight="false" outlineLevel="0" collapsed="false">
      <c r="A74" s="1" t="s">
        <v>91</v>
      </c>
      <c r="B74" s="12" t="n">
        <v>42181</v>
      </c>
      <c r="C74" s="1" t="s">
        <v>833</v>
      </c>
      <c r="D74" s="1" t="s">
        <v>19</v>
      </c>
      <c r="E74" s="1" t="s">
        <v>19</v>
      </c>
      <c r="F74" s="1" t="s">
        <v>20</v>
      </c>
      <c r="G74" s="1" t="n">
        <v>5</v>
      </c>
      <c r="H74" s="1" t="n">
        <v>2</v>
      </c>
      <c r="I74" s="23" t="str">
        <f aca="false">IF(J74="RHAP", "Rhizophora apiculata", IF(J74="EXAG", "Excoecaria agallocha", IF(J74="BRPA", "Bruguiera parviflora", IF(J74="XYMO", "Xylocarpus moluccensis", IF(J74="BRCY", "Bruguiera cylindrica", IF(J74="AVAL", "Avicennia alba", IF(J74="AVOF", "Avicennia officinalis", IF(J74="LURA", "Lumnitzera racemosa", IF(J74="CETA", "Ceriops tagal", IF(J74="XYGR", "Xylocarpus granatum", IF(J74="AVMA", "Avicennia marina", IF(J74="RHMU", "Rhizophora mucronata", IF(J74="BRGY", "Bruguiera gymnorrhiza", IF(J74="BRSE", "Bruguiera sexangula", IF(J74="SOOV", "Sonneratia ovata", IF(J74="SOCA", "Sonneratia caseolaris", IF(J74="HELI", "Heritiera littoralis", IF(J74="HESY", "Heritiera sylvatica", IF(J74="NYFR", "Nypa fruticans", IF(J74="CYRA", "Cynometra ramiflora", IF(J74="PHPA", "Phoenix paludosa", IF(J74="SCHY", "Scyphiphora hydrophyllacea", IF(J74="DIMA", "Diospyros maritima", IF(J74="POPI", "Pongamia pinnata", IF(J74="MAPS", "Maniltoa psilogyne", IF(J74="INBI", "Intsia bijuga", IF(J74="ACEB", "Acanthus ebracteatus", IF(J74="CAER", "Calamus erinaceus", IF(J74="UNUN", "Unknown unknown",  IF(J74="SOAL", "Sonneratia alba",  IF(J74="AECO", "Aegiceras corniculatum", "" )) )))))))))))))))))))))))))))))</f>
        <v>Rhizophora apiculata</v>
      </c>
      <c r="J74" s="1" t="s">
        <v>21</v>
      </c>
      <c r="K74" s="1" t="n">
        <v>1</v>
      </c>
    </row>
    <row r="75" customFormat="false" ht="13.8" hidden="false" customHeight="false" outlineLevel="0" collapsed="false">
      <c r="A75" s="1" t="s">
        <v>91</v>
      </c>
      <c r="B75" s="12" t="n">
        <v>42181</v>
      </c>
      <c r="C75" s="1" t="s">
        <v>833</v>
      </c>
      <c r="D75" s="1" t="s">
        <v>19</v>
      </c>
      <c r="E75" s="1" t="s">
        <v>19</v>
      </c>
      <c r="F75" s="1" t="s">
        <v>20</v>
      </c>
      <c r="G75" s="1" t="n">
        <v>5</v>
      </c>
      <c r="H75" s="1" t="n">
        <v>3</v>
      </c>
      <c r="I75" s="23" t="str">
        <f aca="false">IF(J75="RHAP", "Rhizophora apiculata", IF(J75="EXAG", "Excoecaria agallocha", IF(J75="BRPA", "Bruguiera parviflora", IF(J75="XYMO", "Xylocarpus moluccensis", IF(J75="BRCY", "Bruguiera cylindrica", IF(J75="AVAL", "Avicennia alba", IF(J75="AVOF", "Avicennia officinalis", IF(J75="LURA", "Lumnitzera racemosa", IF(J75="CETA", "Ceriops tagal", IF(J75="XYGR", "Xylocarpus granatum", IF(J75="AVMA", "Avicennia marina", IF(J75="RHMU", "Rhizophora mucronata", IF(J75="BRGY", "Bruguiera gymnorrhiza", IF(J75="BRSE", "Bruguiera sexangula", IF(J75="SOOV", "Sonneratia ovata", IF(J75="SOCA", "Sonneratia caseolaris", IF(J75="HELI", "Heritiera littoralis", IF(J75="HESY", "Heritiera sylvatica", IF(J75="NYFR", "Nypa fruticans", IF(J75="CYRA", "Cynometra ramiflora", IF(J75="PHPA", "Phoenix paludosa", IF(J75="SCHY", "Scyphiphora hydrophyllacea", IF(J75="DIMA", "Diospyros maritima", IF(J75="POPI", "Pongamia pinnata", IF(J75="MAPS", "Maniltoa psilogyne", IF(J75="INBI", "Intsia bijuga", IF(J75="ACEB", "Acanthus ebracteatus", IF(J75="CAER", "Calamus erinaceus", IF(J75="UNUN", "Unknown unknown",  IF(J75="SOAL", "Sonneratia alba",  IF(J75="AECO", "Aegiceras corniculatum", "" )) )))))))))))))))))))))))))))))</f>
        <v>Bruguiera cylindrica</v>
      </c>
      <c r="J75" s="1" t="s">
        <v>98</v>
      </c>
      <c r="K75" s="1" t="n">
        <v>23</v>
      </c>
    </row>
    <row r="76" customFormat="false" ht="13.8" hidden="false" customHeight="false" outlineLevel="0" collapsed="false">
      <c r="A76" s="1" t="s">
        <v>91</v>
      </c>
      <c r="B76" s="12" t="n">
        <v>42181</v>
      </c>
      <c r="C76" s="1" t="s">
        <v>833</v>
      </c>
      <c r="D76" s="1" t="s">
        <v>19</v>
      </c>
      <c r="E76" s="1" t="s">
        <v>19</v>
      </c>
      <c r="F76" s="1" t="s">
        <v>20</v>
      </c>
      <c r="G76" s="1" t="n">
        <v>5</v>
      </c>
      <c r="H76" s="1" t="n">
        <v>3</v>
      </c>
      <c r="I76" s="23" t="str">
        <f aca="false">IF(J76="RHAP", "Rhizophora apiculata", IF(J76="EXAG", "Excoecaria agallocha", IF(J76="BRPA", "Bruguiera parviflora", IF(J76="XYMO", "Xylocarpus moluccensis", IF(J76="BRCY", "Bruguiera cylindrica", IF(J76="AVAL", "Avicennia alba", IF(J76="AVOF", "Avicennia officinalis", IF(J76="LURA", "Lumnitzera racemosa", IF(J76="CETA", "Ceriops tagal", IF(J76="XYGR", "Xylocarpus granatum", IF(J76="AVMA", "Avicennia marina", IF(J76="RHMU", "Rhizophora mucronata", IF(J76="BRGY", "Bruguiera gymnorrhiza", IF(J76="BRSE", "Bruguiera sexangula", IF(J76="SOOV", "Sonneratia ovata", IF(J76="SOCA", "Sonneratia caseolaris", IF(J76="HELI", "Heritiera littoralis", IF(J76="HESY", "Heritiera sylvatica", IF(J76="NYFR", "Nypa fruticans", IF(J76="CYRA", "Cynometra ramiflora", IF(J76="PHPA", "Phoenix paludosa", IF(J76="SCHY", "Scyphiphora hydrophyllacea", IF(J76="DIMA", "Diospyros maritima", IF(J76="POPI", "Pongamia pinnata", IF(J76="MAPS", "Maniltoa psilogyne", IF(J76="INBI", "Intsia bijuga", IF(J76="ACEB", "Acanthus ebracteatus", IF(J76="CAER", "Calamus erinaceus", IF(J76="UNUN", "Unknown unknown",  IF(J76="SOAL", "Sonneratia alba",  IF(J76="AECO", "Aegiceras corniculatum", "" )) )))))))))))))))))))))))))))))</f>
        <v>Bruguiera sexangula</v>
      </c>
      <c r="J76" s="1" t="s">
        <v>1023</v>
      </c>
      <c r="K76" s="1" t="n">
        <v>1</v>
      </c>
    </row>
    <row r="77" customFormat="false" ht="13.8" hidden="false" customHeight="false" outlineLevel="0" collapsed="false">
      <c r="A77" s="1" t="s">
        <v>91</v>
      </c>
      <c r="B77" s="12" t="n">
        <v>42181</v>
      </c>
      <c r="C77" s="1" t="s">
        <v>833</v>
      </c>
      <c r="D77" s="1" t="s">
        <v>19</v>
      </c>
      <c r="E77" s="1" t="s">
        <v>19</v>
      </c>
      <c r="F77" s="1" t="s">
        <v>20</v>
      </c>
      <c r="G77" s="1" t="n">
        <v>5</v>
      </c>
      <c r="H77" s="1" t="n">
        <v>4</v>
      </c>
      <c r="I77" s="23" t="str">
        <f aca="false">IF(J77="RHAP", "Rhizophora apiculata", IF(J77="EXAG", "Excoecaria agallocha", IF(J77="BRPA", "Bruguiera parviflora", IF(J77="XYMO", "Xylocarpus moluccensis", IF(J77="BRCY", "Bruguiera cylindrica", IF(J77="AVAL", "Avicennia alba", IF(J77="AVOF", "Avicennia officinalis", IF(J77="LURA", "Lumnitzera racemosa", IF(J77="CETA", "Ceriops tagal", IF(J77="XYGR", "Xylocarpus granatum", IF(J77="AVMA", "Avicennia marina", IF(J77="RHMU", "Rhizophora mucronata", IF(J77="BRGY", "Bruguiera gymnorrhiza", IF(J77="BRSE", "Bruguiera sexangula", IF(J77="SOOV", "Sonneratia ovata", IF(J77="SOCA", "Sonneratia caseolaris", IF(J77="HELI", "Heritiera littoralis", IF(J77="HESY", "Heritiera sylvatica", IF(J77="NYFR", "Nypa fruticans", IF(J77="CYRA", "Cynometra ramiflora", IF(J77="PHPA", "Phoenix paludosa", IF(J77="SCHY", "Scyphiphora hydrophyllacea", IF(J77="DIMA", "Diospyros maritima", IF(J77="POPI", "Pongamia pinnata", IF(J77="MAPS", "Maniltoa psilogyne", IF(J77="INBI", "Intsia bijuga", IF(J77="ACEB", "Acanthus ebracteatus", IF(J77="CAER", "Calamus erinaceus", IF(J77="UNUN", "Unknown unknown",  IF(J77="SOAL", "Sonneratia alba",  IF(J77="AECO", "Aegiceras corniculatum", "" )) )))))))))))))))))))))))))))))</f>
        <v>Bruguiera sexangula</v>
      </c>
      <c r="J77" s="1" t="s">
        <v>1023</v>
      </c>
      <c r="K77" s="1" t="n">
        <v>1</v>
      </c>
    </row>
    <row r="78" customFormat="false" ht="13.8" hidden="false" customHeight="false" outlineLevel="0" collapsed="false">
      <c r="A78" s="1" t="s">
        <v>91</v>
      </c>
      <c r="B78" s="12" t="n">
        <v>42181</v>
      </c>
      <c r="C78" s="1" t="s">
        <v>833</v>
      </c>
      <c r="D78" s="1" t="s">
        <v>19</v>
      </c>
      <c r="E78" s="1" t="s">
        <v>19</v>
      </c>
      <c r="F78" s="1" t="s">
        <v>20</v>
      </c>
      <c r="G78" s="1" t="n">
        <v>5</v>
      </c>
      <c r="H78" s="1" t="n">
        <v>5</v>
      </c>
      <c r="I78" s="23" t="str">
        <f aca="false">IF(J78="RHAP", "Rhizophora apiculata", IF(J78="EXAG", "Excoecaria agallocha", IF(J78="BRPA", "Bruguiera parviflora", IF(J78="XYMO", "Xylocarpus moluccensis", IF(J78="BRCY", "Bruguiera cylindrica", IF(J78="AVAL", "Avicennia alba", IF(J78="AVOF", "Avicennia officinalis", IF(J78="LURA", "Lumnitzera racemosa", IF(J78="CETA", "Ceriops tagal", IF(J78="XYGR", "Xylocarpus granatum", IF(J78="AVMA", "Avicennia marina", IF(J78="RHMU", "Rhizophora mucronata", IF(J78="BRGY", "Bruguiera gymnorrhiza", IF(J78="BRSE", "Bruguiera sexangula", IF(J78="SOOV", "Sonneratia ovata", IF(J78="SOCA", "Sonneratia caseolaris", IF(J78="HELI", "Heritiera littoralis", IF(J78="HESY", "Heritiera sylvatica", IF(J78="NYFR", "Nypa fruticans", IF(J78="CYRA", "Cynometra ramiflora", IF(J78="PHPA", "Phoenix paludosa", IF(J78="SCHY", "Scyphiphora hydrophyllacea", IF(J78="DIMA", "Diospyros maritima", IF(J78="POPI", "Pongamia pinnata", IF(J78="MAPS", "Maniltoa psilogyne", IF(J78="INBI", "Intsia bijuga", IF(J78="ACEB", "Acanthus ebracteatus", IF(J78="CAER", "Calamus erinaceus", IF(J78="UNUN", "Unknown unknown",  IF(J78="SOAL", "Sonneratia alba",  IF(J78="AECO", "Aegiceras corniculatum", "" )) )))))))))))))))))))))))))))))</f>
        <v>Bruguiera cylindrica</v>
      </c>
      <c r="J78" s="1" t="s">
        <v>98</v>
      </c>
      <c r="K78" s="1" t="n">
        <v>1</v>
      </c>
    </row>
    <row r="79" customFormat="false" ht="13.8" hidden="false" customHeight="false" outlineLevel="0" collapsed="false">
      <c r="A79" s="1" t="s">
        <v>91</v>
      </c>
      <c r="B79" s="12" t="n">
        <v>42182</v>
      </c>
      <c r="C79" s="1" t="s">
        <v>833</v>
      </c>
      <c r="D79" s="1" t="s">
        <v>19</v>
      </c>
      <c r="E79" s="1" t="s">
        <v>19</v>
      </c>
      <c r="F79" s="1" t="s">
        <v>20</v>
      </c>
      <c r="G79" s="1" t="n">
        <v>6</v>
      </c>
      <c r="H79" s="1" t="n">
        <v>1</v>
      </c>
      <c r="I79" s="23" t="str">
        <f aca="false">IF(J79="RHAP", "Rhizophora apiculata", IF(J79="EXAG", "Excoecaria agallocha", IF(J79="BRPA", "Bruguiera parviflora", IF(J79="XYMO", "Xylocarpus moluccensis", IF(J79="BRCY", "Bruguiera cylindrica", IF(J79="AVAL", "Avicennia alba", IF(J79="AVOF", "Avicennia officinalis", IF(J79="LURA", "Lumnitzera racemosa", IF(J79="CETA", "Ceriops tagal", IF(J79="XYGR", "Xylocarpus granatum", IF(J79="AVMA", "Avicennia marina", IF(J79="RHMU", "Rhizophora mucronata", IF(J79="BRGY", "Bruguiera gymnorrhiza", IF(J79="BRSE", "Bruguiera sexangula", IF(J79="SOOV", "Sonneratia ovata", IF(J79="SOCA", "Sonneratia caseolaris", IF(J79="HELI", "Heritiera littoralis", IF(J79="HESY", "Heritiera sylvatica", IF(J79="NYFR", "Nypa fruticans", IF(J79="CYRA", "Cynometra ramiflora", IF(J79="PHPA", "Phoenix paludosa", IF(J79="SCHY", "Scyphiphora hydrophyllacea", IF(J79="DIMA", "Diospyros maritima", IF(J79="POPI", "Pongamia pinnata", IF(J79="MAPS", "Maniltoa psilogyne", IF(J79="INBI", "Intsia bijuga", IF(J79="ACEB", "Acanthus ebracteatus", IF(J79="CAER", "Calamus erinaceus", IF(J79="UNUN", "Unknown unknown",  IF(J79="SOAL", "Sonneratia alba",  IF(J79="AECO", "Aegiceras corniculatum", "" )) )))))))))))))))))))))))))))))</f>
        <v>Rhizophora apiculata</v>
      </c>
      <c r="J79" s="1" t="s">
        <v>21</v>
      </c>
      <c r="K79" s="1" t="n">
        <v>10</v>
      </c>
    </row>
    <row r="80" customFormat="false" ht="13.8" hidden="false" customHeight="false" outlineLevel="0" collapsed="false">
      <c r="A80" s="1" t="s">
        <v>91</v>
      </c>
      <c r="B80" s="12" t="n">
        <v>42182</v>
      </c>
      <c r="C80" s="1" t="s">
        <v>19</v>
      </c>
      <c r="D80" s="1" t="s">
        <v>19</v>
      </c>
      <c r="E80" s="1" t="s">
        <v>19</v>
      </c>
      <c r="F80" s="1" t="s">
        <v>20</v>
      </c>
      <c r="G80" s="1" t="n">
        <v>6</v>
      </c>
      <c r="H80" s="1" t="n">
        <v>1</v>
      </c>
      <c r="I80" s="23" t="str">
        <f aca="false">IF(J80="RHAP", "Rhizophora apiculata", IF(J80="EXAG", "Excoecaria agallocha", IF(J80="BRPA", "Bruguiera parviflora", IF(J80="XYMO", "Xylocarpus moluccensis", IF(J80="BRCY", "Bruguiera cylindrica", IF(J80="AVAL", "Avicennia alba", IF(J80="AVOF", "Avicennia officinalis", IF(J80="LURA", "Lumnitzera racemosa", IF(J80="CETA", "Ceriops tagal", IF(J80="XYGR", "Xylocarpus granatum", IF(J80="AVMA", "Avicennia marina", IF(J80="RHMU", "Rhizophora mucronata", IF(J80="BRGY", "Bruguiera gymnorrhiza", IF(J80="BRSE", "Bruguiera sexangula", IF(J80="SOOV", "Sonneratia ovata", IF(J80="SOCA", "Sonneratia caseolaris", IF(J80="HELI", "Heritiera littoralis", IF(J80="HESY", "Heritiera sylvatica", IF(J80="NYFR", "Nypa fruticans", IF(J80="CYRA", "Cynometra ramiflora", IF(J80="PHPA", "Phoenix paludosa", IF(J80="SCHY", "Scyphiphora hydrophyllacea", IF(J80="DIMA", "Diospyros maritima", IF(J80="POPI", "Pongamia pinnata", IF(J80="MAPS", "Maniltoa psilogyne", IF(J80="INBI", "Intsia bijuga", IF(J80="ACEB", "Acanthus ebracteatus", IF(J80="CAER", "Calamus erinaceus", IF(J80="UNUN", "Unknown unknown",  IF(J80="SOAL", "Sonneratia alba",  IF(J80="AECO", "Aegiceras corniculatum", "" )) )))))))))))))))))))))))))))))</f>
        <v>Bruguiera sexangula</v>
      </c>
      <c r="J80" s="1" t="s">
        <v>1023</v>
      </c>
      <c r="K80" s="1" t="n">
        <v>1</v>
      </c>
    </row>
    <row r="81" customFormat="false" ht="13.8" hidden="false" customHeight="false" outlineLevel="0" collapsed="false">
      <c r="A81" s="1" t="s">
        <v>91</v>
      </c>
      <c r="B81" s="12" t="n">
        <v>42182</v>
      </c>
      <c r="C81" s="1" t="s">
        <v>19</v>
      </c>
      <c r="D81" s="1" t="s">
        <v>19</v>
      </c>
      <c r="E81" s="1" t="s">
        <v>19</v>
      </c>
      <c r="F81" s="1" t="s">
        <v>20</v>
      </c>
      <c r="G81" s="1" t="n">
        <v>6</v>
      </c>
      <c r="H81" s="1" t="n">
        <v>2</v>
      </c>
      <c r="I81" s="23" t="str">
        <f aca="false">IF(J81="RHAP", "Rhizophora apiculata", IF(J81="EXAG", "Excoecaria agallocha", IF(J81="BRPA", "Bruguiera parviflora", IF(J81="XYMO", "Xylocarpus moluccensis", IF(J81="BRCY", "Bruguiera cylindrica", IF(J81="AVAL", "Avicennia alba", IF(J81="AVOF", "Avicennia officinalis", IF(J81="LURA", "Lumnitzera racemosa", IF(J81="CETA", "Ceriops tagal", IF(J81="XYGR", "Xylocarpus granatum", IF(J81="AVMA", "Avicennia marina", IF(J81="RHMU", "Rhizophora mucronata", IF(J81="BRGY", "Bruguiera gymnorrhiza", IF(J81="BRSE", "Bruguiera sexangula", IF(J81="SOOV", "Sonneratia ovata", IF(J81="SOCA", "Sonneratia caseolaris", IF(J81="HELI", "Heritiera littoralis", IF(J81="HESY", "Heritiera sylvatica", IF(J81="NYFR", "Nypa fruticans", IF(J81="CYRA", "Cynometra ramiflora", IF(J81="PHPA", "Phoenix paludosa", IF(J81="SCHY", "Scyphiphora hydrophyllacea", IF(J81="DIMA", "Diospyros maritima", IF(J81="POPI", "Pongamia pinnata", IF(J81="MAPS", "Maniltoa psilogyne", IF(J81="INBI", "Intsia bijuga", IF(J81="ACEB", "Acanthus ebracteatus", IF(J81="CAER", "Calamus erinaceus", IF(J81="UNUN", "Unknown unknown",  IF(J81="SOAL", "Sonneratia alba",  IF(J81="AECO", "Aegiceras corniculatum", "" )) )))))))))))))))))))))))))))))</f>
        <v>Rhizophora apiculata</v>
      </c>
      <c r="J81" s="1" t="s">
        <v>21</v>
      </c>
      <c r="K81" s="1" t="n">
        <v>10</v>
      </c>
    </row>
    <row r="82" customFormat="false" ht="13.8" hidden="false" customHeight="false" outlineLevel="0" collapsed="false">
      <c r="A82" s="1" t="s">
        <v>91</v>
      </c>
      <c r="B82" s="12" t="n">
        <v>42182</v>
      </c>
      <c r="C82" s="1" t="s">
        <v>19</v>
      </c>
      <c r="D82" s="1" t="s">
        <v>19</v>
      </c>
      <c r="E82" s="1" t="s">
        <v>19</v>
      </c>
      <c r="F82" s="1" t="s">
        <v>20</v>
      </c>
      <c r="G82" s="1" t="n">
        <v>6</v>
      </c>
      <c r="H82" s="1" t="n">
        <v>3</v>
      </c>
      <c r="I82" s="23" t="str">
        <f aca="false">IF(J82="RHAP", "Rhizophora apiculata", IF(J82="EXAG", "Excoecaria agallocha", IF(J82="BRPA", "Bruguiera parviflora", IF(J82="XYMO", "Xylocarpus moluccensis", IF(J82="BRCY", "Bruguiera cylindrica", IF(J82="AVAL", "Avicennia alba", IF(J82="AVOF", "Avicennia officinalis", IF(J82="LURA", "Lumnitzera racemosa", IF(J82="CETA", "Ceriops tagal", IF(J82="XYGR", "Xylocarpus granatum", IF(J82="AVMA", "Avicennia marina", IF(J82="RHMU", "Rhizophora mucronata", IF(J82="BRGY", "Bruguiera gymnorrhiza", IF(J82="BRSE", "Bruguiera sexangula", IF(J82="SOOV", "Sonneratia ovata", IF(J82="SOCA", "Sonneratia caseolaris", IF(J82="HELI", "Heritiera littoralis", IF(J82="HESY", "Heritiera sylvatica", IF(J82="NYFR", "Nypa fruticans", IF(J82="CYRA", "Cynometra ramiflora", IF(J82="PHPA", "Phoenix paludosa", IF(J82="SCHY", "Scyphiphora hydrophyllacea", IF(J82="DIMA", "Diospyros maritima", IF(J82="POPI", "Pongamia pinnata", IF(J82="MAPS", "Maniltoa psilogyne", IF(J82="INBI", "Intsia bijuga", IF(J82="ACEB", "Acanthus ebracteatus", IF(J82="CAER", "Calamus erinaceus", IF(J82="UNUN", "Unknown unknown",  IF(J82="SOAL", "Sonneratia alba",  IF(J82="AECO", "Aegiceras corniculatum", "" )) )))))))))))))))))))))))))))))</f>
        <v>Rhizophora apiculata</v>
      </c>
      <c r="J82" s="1" t="s">
        <v>21</v>
      </c>
      <c r="K82" s="1" t="n">
        <v>42</v>
      </c>
    </row>
    <row r="83" customFormat="false" ht="13.8" hidden="false" customHeight="false" outlineLevel="0" collapsed="false">
      <c r="A83" s="1" t="s">
        <v>91</v>
      </c>
      <c r="B83" s="12" t="n">
        <v>42182</v>
      </c>
      <c r="C83" s="1" t="s">
        <v>19</v>
      </c>
      <c r="D83" s="1" t="s">
        <v>19</v>
      </c>
      <c r="E83" s="1" t="s">
        <v>19</v>
      </c>
      <c r="F83" s="1" t="s">
        <v>20</v>
      </c>
      <c r="G83" s="1" t="n">
        <v>6</v>
      </c>
      <c r="H83" s="1" t="n">
        <v>4</v>
      </c>
      <c r="I83" s="23" t="str">
        <f aca="false">IF(J83="RHAP", "Rhizophora apiculata", IF(J83="EXAG", "Excoecaria agallocha", IF(J83="BRPA", "Bruguiera parviflora", IF(J83="XYMO", "Xylocarpus moluccensis", IF(J83="BRCY", "Bruguiera cylindrica", IF(J83="AVAL", "Avicennia alba", IF(J83="AVOF", "Avicennia officinalis", IF(J83="LURA", "Lumnitzera racemosa", IF(J83="CETA", "Ceriops tagal", IF(J83="XYGR", "Xylocarpus granatum", IF(J83="AVMA", "Avicennia marina", IF(J83="RHMU", "Rhizophora mucronata", IF(J83="BRGY", "Bruguiera gymnorrhiza", IF(J83="BRSE", "Bruguiera sexangula", IF(J83="SOOV", "Sonneratia ovata", IF(J83="SOCA", "Sonneratia caseolaris", IF(J83="HELI", "Heritiera littoralis", IF(J83="HESY", "Heritiera sylvatica", IF(J83="NYFR", "Nypa fruticans", IF(J83="CYRA", "Cynometra ramiflora", IF(J83="PHPA", "Phoenix paludosa", IF(J83="SCHY", "Scyphiphora hydrophyllacea", IF(J83="DIMA", "Diospyros maritima", IF(J83="POPI", "Pongamia pinnata", IF(J83="MAPS", "Maniltoa psilogyne", IF(J83="INBI", "Intsia bijuga", IF(J83="ACEB", "Acanthus ebracteatus", IF(J83="CAER", "Calamus erinaceus", IF(J83="UNUN", "Unknown unknown",  IF(J83="SOAL", "Sonneratia alba",  IF(J83="AECO", "Aegiceras corniculatum", "" )) )))))))))))))))))))))))))))))</f>
        <v>Rhizophora apiculata</v>
      </c>
      <c r="J83" s="1" t="s">
        <v>21</v>
      </c>
      <c r="K83" s="1" t="n">
        <v>33</v>
      </c>
    </row>
    <row r="84" customFormat="false" ht="13.8" hidden="false" customHeight="false" outlineLevel="0" collapsed="false">
      <c r="A84" s="1" t="s">
        <v>91</v>
      </c>
      <c r="B84" s="12" t="n">
        <v>42182</v>
      </c>
      <c r="C84" s="1" t="s">
        <v>19</v>
      </c>
      <c r="D84" s="1" t="s">
        <v>19</v>
      </c>
      <c r="E84" s="1" t="s">
        <v>19</v>
      </c>
      <c r="F84" s="1" t="s">
        <v>20</v>
      </c>
      <c r="G84" s="1" t="n">
        <v>6</v>
      </c>
      <c r="H84" s="1" t="n">
        <v>5</v>
      </c>
      <c r="I84" s="23" t="str">
        <f aca="false">IF(J84="RHAP", "Rhizophora apiculata", IF(J84="EXAG", "Excoecaria agallocha", IF(J84="BRPA", "Bruguiera parviflora", IF(J84="XYMO", "Xylocarpus moluccensis", IF(J84="BRCY", "Bruguiera cylindrica", IF(J84="AVAL", "Avicennia alba", IF(J84="AVOF", "Avicennia officinalis", IF(J84="LURA", "Lumnitzera racemosa", IF(J84="CETA", "Ceriops tagal", IF(J84="XYGR", "Xylocarpus granatum", IF(J84="AVMA", "Avicennia marina", IF(J84="RHMU", "Rhizophora mucronata", IF(J84="BRGY", "Bruguiera gymnorrhiza", IF(J84="BRSE", "Bruguiera sexangula", IF(J84="SOOV", "Sonneratia ovata", IF(J84="SOCA", "Sonneratia caseolaris", IF(J84="HELI", "Heritiera littoralis", IF(J84="HESY", "Heritiera sylvatica", IF(J84="NYFR", "Nypa fruticans", IF(J84="CYRA", "Cynometra ramiflora", IF(J84="PHPA", "Phoenix paludosa", IF(J84="SCHY", "Scyphiphora hydrophyllacea", IF(J84="DIMA", "Diospyros maritima", IF(J84="POPI", "Pongamia pinnata", IF(J84="MAPS", "Maniltoa psilogyne", IF(J84="INBI", "Intsia bijuga", IF(J84="ACEB", "Acanthus ebracteatus", IF(J84="CAER", "Calamus erinaceus", IF(J84="UNUN", "Unknown unknown",  IF(J84="SOAL", "Sonneratia alba",  IF(J84="AECO", "Aegiceras corniculatum", "" )) )))))))))))))))))))))))))))))</f>
        <v>Rhizophora apiculata</v>
      </c>
      <c r="J84" s="1" t="s">
        <v>21</v>
      </c>
      <c r="K84" s="1" t="n">
        <v>11</v>
      </c>
    </row>
    <row r="85" customFormat="false" ht="13.8" hidden="false" customHeight="false" outlineLevel="0" collapsed="false">
      <c r="A85" s="1" t="s">
        <v>91</v>
      </c>
      <c r="B85" s="12" t="n">
        <v>42183</v>
      </c>
      <c r="C85" s="1" t="s">
        <v>19</v>
      </c>
      <c r="D85" s="1" t="s">
        <v>19</v>
      </c>
      <c r="E85" s="1" t="s">
        <v>19</v>
      </c>
      <c r="F85" s="1" t="s">
        <v>20</v>
      </c>
      <c r="G85" s="1" t="n">
        <v>7</v>
      </c>
      <c r="H85" s="1" t="n">
        <v>1</v>
      </c>
      <c r="I85" s="23" t="str">
        <f aca="false">IF(J85="RHAP", "Rhizophora apiculata", IF(J85="EXAG", "Excoecaria agallocha", IF(J85="BRPA", "Bruguiera parviflora", IF(J85="XYMO", "Xylocarpus moluccensis", IF(J85="BRCY", "Bruguiera cylindrica", IF(J85="AVAL", "Avicennia alba", IF(J85="AVOF", "Avicennia officinalis", IF(J85="LURA", "Lumnitzera racemosa", IF(J85="CETA", "Ceriops tagal", IF(J85="XYGR", "Xylocarpus granatum", IF(J85="AVMA", "Avicennia marina", IF(J85="RHMU", "Rhizophora mucronata", IF(J85="BRGY", "Bruguiera gymnorrhiza", IF(J85="BRSE", "Bruguiera sexangula", IF(J85="SOOV", "Sonneratia ovata", IF(J85="SOCA", "Sonneratia caseolaris", IF(J85="HELI", "Heritiera littoralis", IF(J85="HESY", "Heritiera sylvatica", IF(J85="NYFR", "Nypa fruticans", IF(J85="CYRA", "Cynometra ramiflora", IF(J85="PHPA", "Phoenix paludosa", IF(J85="SCHY", "Scyphiphora hydrophyllacea", IF(J85="DIMA", "Diospyros maritima", IF(J85="POPI", "Pongamia pinnata", IF(J85="MAPS", "Maniltoa psilogyne", IF(J85="INBI", "Intsia bijuga", IF(J85="ACEB", "Acanthus ebracteatus", IF(J85="CAER", "Calamus erinaceus", IF(J85="UNUN", "Unknown unknown",  IF(J85="SOAL", "Sonneratia alba",  IF(J85="AECO", "Aegiceras corniculatum", "" )) )))))))))))))))))))))))))))))</f>
        <v>Bruguiera cylindrica</v>
      </c>
      <c r="J85" s="1" t="s">
        <v>98</v>
      </c>
      <c r="K85" s="1" t="n">
        <v>4</v>
      </c>
    </row>
    <row r="86" customFormat="false" ht="13.8" hidden="false" customHeight="false" outlineLevel="0" collapsed="false">
      <c r="A86" s="1" t="s">
        <v>91</v>
      </c>
      <c r="B86" s="12" t="n">
        <v>42183</v>
      </c>
      <c r="C86" s="1" t="s">
        <v>833</v>
      </c>
      <c r="D86" s="1" t="s">
        <v>19</v>
      </c>
      <c r="E86" s="1" t="s">
        <v>19</v>
      </c>
      <c r="F86" s="1" t="s">
        <v>20</v>
      </c>
      <c r="G86" s="1" t="n">
        <v>7</v>
      </c>
      <c r="H86" s="1" t="n">
        <v>2</v>
      </c>
      <c r="I86" s="23" t="str">
        <f aca="false">IF(J86="RHAP", "Rhizophora apiculata", IF(J86="EXAG", "Excoecaria agallocha", IF(J86="BRPA", "Bruguiera parviflora", IF(J86="XYMO", "Xylocarpus moluccensis", IF(J86="BRCY", "Bruguiera cylindrica", IF(J86="AVAL", "Avicennia alba", IF(J86="AVOF", "Avicennia officinalis", IF(J86="LURA", "Lumnitzera racemosa", IF(J86="CETA", "Ceriops tagal", IF(J86="XYGR", "Xylocarpus granatum", IF(J86="AVMA", "Avicennia marina", IF(J86="RHMU", "Rhizophora mucronata", IF(J86="BRGY", "Bruguiera gymnorrhiza", IF(J86="BRSE", "Bruguiera sexangula", IF(J86="SOOV", "Sonneratia ovata", IF(J86="SOCA", "Sonneratia caseolaris", IF(J86="HELI", "Heritiera littoralis", IF(J86="HESY", "Heritiera sylvatica", IF(J86="NYFR", "Nypa fruticans", IF(J86="CYRA", "Cynometra ramiflora", IF(J86="PHPA", "Phoenix paludosa", IF(J86="SCHY", "Scyphiphora hydrophyllacea", IF(J86="DIMA", "Diospyros maritima", IF(J86="POPI", "Pongamia pinnata", IF(J86="MAPS", "Maniltoa psilogyne", IF(J86="INBI", "Intsia bijuga", IF(J86="ACEB", "Acanthus ebracteatus", IF(J86="CAER", "Calamus erinaceus", IF(J86="UNUN", "Unknown unknown",  IF(J86="SOAL", "Sonneratia alba",  IF(J86="AECO", "Aegiceras corniculatum", "" )) )))))))))))))))))))))))))))))</f>
        <v>Bruguiera cylindrica</v>
      </c>
      <c r="J86" s="1" t="s">
        <v>98</v>
      </c>
      <c r="K86" s="1" t="n">
        <v>27</v>
      </c>
    </row>
    <row r="87" customFormat="false" ht="13.8" hidden="false" customHeight="false" outlineLevel="0" collapsed="false">
      <c r="A87" s="1" t="s">
        <v>91</v>
      </c>
      <c r="B87" s="12" t="n">
        <v>42183</v>
      </c>
      <c r="C87" s="1" t="s">
        <v>19</v>
      </c>
      <c r="D87" s="1" t="s">
        <v>19</v>
      </c>
      <c r="E87" s="1" t="s">
        <v>19</v>
      </c>
      <c r="F87" s="1" t="s">
        <v>20</v>
      </c>
      <c r="G87" s="1" t="n">
        <v>7</v>
      </c>
      <c r="H87" s="1" t="n">
        <v>3</v>
      </c>
      <c r="I87" s="23" t="str">
        <f aca="false">IF(J87="RHAP", "Rhizophora apiculata", IF(J87="EXAG", "Excoecaria agallocha", IF(J87="BRPA", "Bruguiera parviflora", IF(J87="XYMO", "Xylocarpus moluccensis", IF(J87="BRCY", "Bruguiera cylindrica", IF(J87="AVAL", "Avicennia alba", IF(J87="AVOF", "Avicennia officinalis", IF(J87="LURA", "Lumnitzera racemosa", IF(J87="CETA", "Ceriops tagal", IF(J87="XYGR", "Xylocarpus granatum", IF(J87="AVMA", "Avicennia marina", IF(J87="RHMU", "Rhizophora mucronata", IF(J87="BRGY", "Bruguiera gymnorrhiza", IF(J87="BRSE", "Bruguiera sexangula", IF(J87="SOOV", "Sonneratia ovata", IF(J87="SOCA", "Sonneratia caseolaris", IF(J87="HELI", "Heritiera littoralis", IF(J87="HESY", "Heritiera sylvatica", IF(J87="NYFR", "Nypa fruticans", IF(J87="CYRA", "Cynometra ramiflora", IF(J87="PHPA", "Phoenix paludosa", IF(J87="SCHY", "Scyphiphora hydrophyllacea", IF(J87="DIMA", "Diospyros maritima", IF(J87="POPI", "Pongamia pinnata", IF(J87="MAPS", "Maniltoa psilogyne", IF(J87="INBI", "Intsia bijuga", IF(J87="ACEB", "Acanthus ebracteatus", IF(J87="CAER", "Calamus erinaceus", IF(J87="UNUN", "Unknown unknown",  IF(J87="SOAL", "Sonneratia alba",  IF(J87="AECO", "Aegiceras corniculatum", "" )) )))))))))))))))))))))))))))))</f>
        <v>Bruguiera cylindrica</v>
      </c>
      <c r="J87" s="1" t="s">
        <v>98</v>
      </c>
      <c r="K87" s="1" t="n">
        <v>6</v>
      </c>
    </row>
    <row r="88" customFormat="false" ht="13.8" hidden="false" customHeight="false" outlineLevel="0" collapsed="false">
      <c r="A88" s="1" t="s">
        <v>91</v>
      </c>
      <c r="B88" s="12" t="n">
        <v>42183</v>
      </c>
      <c r="C88" s="1" t="s">
        <v>19</v>
      </c>
      <c r="D88" s="1" t="s">
        <v>19</v>
      </c>
      <c r="E88" s="1" t="s">
        <v>19</v>
      </c>
      <c r="F88" s="1" t="s">
        <v>20</v>
      </c>
      <c r="G88" s="1" t="n">
        <v>7</v>
      </c>
      <c r="H88" s="1" t="n">
        <v>4</v>
      </c>
      <c r="I88" s="23" t="str">
        <f aca="false">IF(J88="RHAP", "Rhizophora apiculata", IF(J88="EXAG", "Excoecaria agallocha", IF(J88="BRPA", "Bruguiera parviflora", IF(J88="XYMO", "Xylocarpus moluccensis", IF(J88="BRCY", "Bruguiera cylindrica", IF(J88="AVAL", "Avicennia alba", IF(J88="AVOF", "Avicennia officinalis", IF(J88="LURA", "Lumnitzera racemosa", IF(J88="CETA", "Ceriops tagal", IF(J88="XYGR", "Xylocarpus granatum", IF(J88="AVMA", "Avicennia marina", IF(J88="RHMU", "Rhizophora mucronata", IF(J88="BRGY", "Bruguiera gymnorrhiza", IF(J88="BRSE", "Bruguiera sexangula", IF(J88="SOOV", "Sonneratia ovata", IF(J88="SOCA", "Sonneratia caseolaris", IF(J88="HELI", "Heritiera littoralis", IF(J88="HESY", "Heritiera sylvatica", IF(J88="NYFR", "Nypa fruticans", IF(J88="CYRA", "Cynometra ramiflora", IF(J88="PHPA", "Phoenix paludosa", IF(J88="SCHY", "Scyphiphora hydrophyllacea", IF(J88="DIMA", "Diospyros maritima", IF(J88="POPI", "Pongamia pinnata", IF(J88="MAPS", "Maniltoa psilogyne", IF(J88="INBI", "Intsia bijuga", IF(J88="ACEB", "Acanthus ebracteatus", IF(J88="CAER", "Calamus erinaceus", IF(J88="UNUN", "Unknown unknown",  IF(J88="SOAL", "Sonneratia alba",  IF(J88="AECO", "Aegiceras corniculatum", "" )) )))))))))))))))))))))))))))))</f>
        <v>Bruguiera cylindrica</v>
      </c>
      <c r="J88" s="1" t="s">
        <v>98</v>
      </c>
      <c r="K88" s="1" t="n">
        <v>24</v>
      </c>
    </row>
    <row r="89" customFormat="false" ht="13.8" hidden="false" customHeight="false" outlineLevel="0" collapsed="false">
      <c r="A89" s="1" t="s">
        <v>91</v>
      </c>
      <c r="B89" s="12" t="n">
        <v>42183</v>
      </c>
      <c r="C89" s="1" t="s">
        <v>19</v>
      </c>
      <c r="D89" s="1" t="s">
        <v>19</v>
      </c>
      <c r="E89" s="1" t="s">
        <v>19</v>
      </c>
      <c r="F89" s="1" t="s">
        <v>20</v>
      </c>
      <c r="G89" s="1" t="n">
        <v>7</v>
      </c>
      <c r="H89" s="1" t="n">
        <v>4</v>
      </c>
      <c r="I89" s="23" t="str">
        <f aca="false">IF(J89="RHAP", "Rhizophora apiculata", IF(J89="EXAG", "Excoecaria agallocha", IF(J89="BRPA", "Bruguiera parviflora", IF(J89="XYMO", "Xylocarpus moluccensis", IF(J89="BRCY", "Bruguiera cylindrica", IF(J89="AVAL", "Avicennia alba", IF(J89="AVOF", "Avicennia officinalis", IF(J89="LURA", "Lumnitzera racemosa", IF(J89="CETA", "Ceriops tagal", IF(J89="XYGR", "Xylocarpus granatum", IF(J89="AVMA", "Avicennia marina", IF(J89="RHMU", "Rhizophora mucronata", IF(J89="BRGY", "Bruguiera gymnorrhiza", IF(J89="BRSE", "Bruguiera sexangula", IF(J89="SOOV", "Sonneratia ovata", IF(J89="SOCA", "Sonneratia caseolaris", IF(J89="HELI", "Heritiera littoralis", IF(J89="HESY", "Heritiera sylvatica", IF(J89="NYFR", "Nypa fruticans", IF(J89="CYRA", "Cynometra ramiflora", IF(J89="PHPA", "Phoenix paludosa", IF(J89="SCHY", "Scyphiphora hydrophyllacea", IF(J89="DIMA", "Diospyros maritima", IF(J89="POPI", "Pongamia pinnata", IF(J89="MAPS", "Maniltoa psilogyne", IF(J89="INBI", "Intsia bijuga", IF(J89="ACEB", "Acanthus ebracteatus", IF(J89="CAER", "Calamus erinaceus", IF(J89="UNUN", "Unknown unknown",  IF(J89="SOAL", "Sonneratia alba",  IF(J89="AECO", "Aegiceras corniculatum", "" )) )))))))))))))))))))))))))))))</f>
        <v>Avicennia alba</v>
      </c>
      <c r="J89" s="1" t="s">
        <v>27</v>
      </c>
      <c r="K89" s="1" t="n">
        <v>1</v>
      </c>
    </row>
    <row r="90" customFormat="false" ht="13.8" hidden="false" customHeight="false" outlineLevel="0" collapsed="false">
      <c r="A90" s="1" t="s">
        <v>91</v>
      </c>
      <c r="B90" s="12" t="n">
        <v>42183</v>
      </c>
      <c r="C90" s="1" t="s">
        <v>19</v>
      </c>
      <c r="D90" s="1" t="s">
        <v>19</v>
      </c>
      <c r="E90" s="1" t="s">
        <v>19</v>
      </c>
      <c r="F90" s="1" t="s">
        <v>20</v>
      </c>
      <c r="G90" s="1" t="n">
        <v>7</v>
      </c>
      <c r="H90" s="1" t="n">
        <v>5</v>
      </c>
      <c r="I90" s="23" t="str">
        <f aca="false">IF(J90="RHAP", "Rhizophora apiculata", IF(J90="EXAG", "Excoecaria agallocha", IF(J90="BRPA", "Bruguiera parviflora", IF(J90="XYMO", "Xylocarpus moluccensis", IF(J90="BRCY", "Bruguiera cylindrica", IF(J90="AVAL", "Avicennia alba", IF(J90="AVOF", "Avicennia officinalis", IF(J90="LURA", "Lumnitzera racemosa", IF(J90="CETA", "Ceriops tagal", IF(J90="XYGR", "Xylocarpus granatum", IF(J90="AVMA", "Avicennia marina", IF(J90="RHMU", "Rhizophora mucronata", IF(J90="BRGY", "Bruguiera gymnorrhiza", IF(J90="BRSE", "Bruguiera sexangula", IF(J90="SOOV", "Sonneratia ovata", IF(J90="SOCA", "Sonneratia caseolaris", IF(J90="HELI", "Heritiera littoralis", IF(J90="HESY", "Heritiera sylvatica", IF(J90="NYFR", "Nypa fruticans", IF(J90="CYRA", "Cynometra ramiflora", IF(J90="PHPA", "Phoenix paludosa", IF(J90="SCHY", "Scyphiphora hydrophyllacea", IF(J90="DIMA", "Diospyros maritima", IF(J90="POPI", "Pongamia pinnata", IF(J90="MAPS", "Maniltoa psilogyne", IF(J90="INBI", "Intsia bijuga", IF(J90="ACEB", "Acanthus ebracteatus", IF(J90="CAER", "Calamus erinaceus", IF(J90="UNUN", "Unknown unknown",  IF(J90="SOAL", "Sonneratia alba",  IF(J90="AECO", "Aegiceras corniculatum", "" )) )))))))))))))))))))))))))))))</f>
        <v>Bruguiera cylindrica</v>
      </c>
      <c r="J90" s="1" t="s">
        <v>98</v>
      </c>
      <c r="K90" s="1" t="n">
        <v>4</v>
      </c>
    </row>
    <row r="91" customFormat="false" ht="13.8" hidden="false" customHeight="false" outlineLevel="0" collapsed="false">
      <c r="A91" s="1" t="s">
        <v>91</v>
      </c>
      <c r="B91" s="12" t="n">
        <v>42183</v>
      </c>
      <c r="C91" s="1" t="s">
        <v>19</v>
      </c>
      <c r="D91" s="1" t="s">
        <v>19</v>
      </c>
      <c r="E91" s="1" t="s">
        <v>19</v>
      </c>
      <c r="F91" s="1" t="s">
        <v>20</v>
      </c>
      <c r="G91" s="1" t="n">
        <v>7</v>
      </c>
      <c r="H91" s="1" t="n">
        <v>5</v>
      </c>
      <c r="I91" s="23" t="str">
        <f aca="false">IF(J91="RHAP", "Rhizophora apiculata", IF(J91="EXAG", "Excoecaria agallocha", IF(J91="BRPA", "Bruguiera parviflora", IF(J91="XYMO", "Xylocarpus moluccensis", IF(J91="BRCY", "Bruguiera cylindrica", IF(J91="AVAL", "Avicennia alba", IF(J91="AVOF", "Avicennia officinalis", IF(J91="LURA", "Lumnitzera racemosa", IF(J91="CETA", "Ceriops tagal", IF(J91="XYGR", "Xylocarpus granatum", IF(J91="AVMA", "Avicennia marina", IF(J91="RHMU", "Rhizophora mucronata", IF(J91="BRGY", "Bruguiera gymnorrhiza", IF(J91="BRSE", "Bruguiera sexangula", IF(J91="SOOV", "Sonneratia ovata", IF(J91="SOCA", "Sonneratia caseolaris", IF(J91="HELI", "Heritiera littoralis", IF(J91="HESY", "Heritiera sylvatica", IF(J91="NYFR", "Nypa fruticans", IF(J91="CYRA", "Cynometra ramiflora", IF(J91="PHPA", "Phoenix paludosa", IF(J91="SCHY", "Scyphiphora hydrophyllacea", IF(J91="DIMA", "Diospyros maritima", IF(J91="POPI", "Pongamia pinnata", IF(J91="MAPS", "Maniltoa psilogyne", IF(J91="INBI", "Intsia bijuga", IF(J91="ACEB", "Acanthus ebracteatus", IF(J91="CAER", "Calamus erinaceus", IF(J91="UNUN", "Unknown unknown",  IF(J91="SOAL", "Sonneratia alba",  IF(J91="AECO", "Aegiceras corniculatum", "" )) )))))))))))))))))))))))))))))</f>
        <v>Avicennia alba</v>
      </c>
      <c r="J91" s="1" t="s">
        <v>27</v>
      </c>
      <c r="K91" s="1" t="n">
        <v>1</v>
      </c>
    </row>
    <row r="92" customFormat="false" ht="13.8" hidden="false" customHeight="false" outlineLevel="0" collapsed="false">
      <c r="A92" s="1" t="s">
        <v>91</v>
      </c>
      <c r="B92" s="12" t="n">
        <v>42184</v>
      </c>
      <c r="C92" s="1" t="s">
        <v>19</v>
      </c>
      <c r="D92" s="1" t="s">
        <v>19</v>
      </c>
      <c r="E92" s="1" t="s">
        <v>19</v>
      </c>
      <c r="F92" s="1" t="s">
        <v>20</v>
      </c>
      <c r="G92" s="1" t="n">
        <v>8</v>
      </c>
      <c r="H92" s="1" t="n">
        <v>1</v>
      </c>
      <c r="I92" s="23" t="str">
        <f aca="false">IF(J92="RHAP", "Rhizophora apiculata", IF(J92="EXAG", "Excoecaria agallocha", IF(J92="BRPA", "Bruguiera parviflora", IF(J92="XYMO", "Xylocarpus moluccensis", IF(J92="BRCY", "Bruguiera cylindrica", IF(J92="AVAL", "Avicennia alba", IF(J92="AVOF", "Avicennia officinalis", IF(J92="LURA", "Lumnitzera racemosa", IF(J92="CETA", "Ceriops tagal", IF(J92="XYGR", "Xylocarpus granatum", IF(J92="AVMA", "Avicennia marina", IF(J92="RHMU", "Rhizophora mucronata", IF(J92="BRGY", "Bruguiera gymnorrhiza", IF(J92="BRSE", "Bruguiera sexangula", IF(J92="SOOV", "Sonneratia ovata", IF(J92="SOCA", "Sonneratia caseolaris", IF(J92="HELI", "Heritiera littoralis", IF(J92="HESY", "Heritiera sylvatica", IF(J92="NYFR", "Nypa fruticans", IF(J92="CYRA", "Cynometra ramiflora", IF(J92="PHPA", "Phoenix paludosa", IF(J92="SCHY", "Scyphiphora hydrophyllacea", IF(J92="DIMA", "Diospyros maritima", IF(J92="POPI", "Pongamia pinnata", IF(J92="MAPS", "Maniltoa psilogyne", IF(J92="INBI", "Intsia bijuga", IF(J92="ACEB", "Acanthus ebracteatus", IF(J92="CAER", "Calamus erinaceus", IF(J92="UNUN", "Unknown unknown",  IF(J92="SOAL", "Sonneratia alba",  IF(J92="AECO", "Aegiceras corniculatum", "" )) )))))))))))))))))))))))))))))</f>
        <v>Bruguiera cylindrica</v>
      </c>
      <c r="J92" s="1" t="s">
        <v>98</v>
      </c>
      <c r="K92" s="1" t="n">
        <v>5</v>
      </c>
    </row>
    <row r="93" customFormat="false" ht="13.8" hidden="false" customHeight="false" outlineLevel="0" collapsed="false">
      <c r="A93" s="1" t="s">
        <v>91</v>
      </c>
      <c r="B93" s="12" t="n">
        <v>42184</v>
      </c>
      <c r="C93" s="1" t="s">
        <v>19</v>
      </c>
      <c r="D93" s="1" t="s">
        <v>19</v>
      </c>
      <c r="E93" s="1" t="s">
        <v>19</v>
      </c>
      <c r="F93" s="1" t="s">
        <v>20</v>
      </c>
      <c r="G93" s="1" t="n">
        <v>8</v>
      </c>
      <c r="H93" s="1" t="n">
        <v>2</v>
      </c>
      <c r="I93" s="23" t="str">
        <f aca="false">IF(J93="RHAP", "Rhizophora apiculata", IF(J93="EXAG", "Excoecaria agallocha", IF(J93="BRPA", "Bruguiera parviflora", IF(J93="XYMO", "Xylocarpus moluccensis", IF(J93="BRCY", "Bruguiera cylindrica", IF(J93="AVAL", "Avicennia alba", IF(J93="AVOF", "Avicennia officinalis", IF(J93="LURA", "Lumnitzera racemosa", IF(J93="CETA", "Ceriops tagal", IF(J93="XYGR", "Xylocarpus granatum", IF(J93="AVMA", "Avicennia marina", IF(J93="RHMU", "Rhizophora mucronata", IF(J93="BRGY", "Bruguiera gymnorrhiza", IF(J93="BRSE", "Bruguiera sexangula", IF(J93="SOOV", "Sonneratia ovata", IF(J93="SOCA", "Sonneratia caseolaris", IF(J93="HELI", "Heritiera littoralis", IF(J93="HESY", "Heritiera sylvatica", IF(J93="NYFR", "Nypa fruticans", IF(J93="CYRA", "Cynometra ramiflora", IF(J93="PHPA", "Phoenix paludosa", IF(J93="SCHY", "Scyphiphora hydrophyllacea", IF(J93="DIMA", "Diospyros maritima", IF(J93="POPI", "Pongamia pinnata", IF(J93="MAPS", "Maniltoa psilogyne", IF(J93="INBI", "Intsia bijuga", IF(J93="ACEB", "Acanthus ebracteatus", IF(J93="CAER", "Calamus erinaceus", IF(J93="UNUN", "Unknown unknown",  IF(J93="SOAL", "Sonneratia alba",  IF(J93="AECO", "Aegiceras corniculatum", "" )) )))))))))))))))))))))))))))))</f>
        <v>Bruguiera cylindrica</v>
      </c>
      <c r="J93" s="1" t="s">
        <v>98</v>
      </c>
      <c r="K93" s="1" t="n">
        <v>7</v>
      </c>
    </row>
    <row r="94" customFormat="false" ht="13.8" hidden="false" customHeight="false" outlineLevel="0" collapsed="false">
      <c r="A94" s="1" t="s">
        <v>91</v>
      </c>
      <c r="B94" s="12" t="n">
        <v>42184</v>
      </c>
      <c r="C94" s="1" t="s">
        <v>19</v>
      </c>
      <c r="D94" s="1" t="s">
        <v>19</v>
      </c>
      <c r="E94" s="1" t="s">
        <v>19</v>
      </c>
      <c r="F94" s="1" t="s">
        <v>20</v>
      </c>
      <c r="G94" s="1" t="n">
        <v>8</v>
      </c>
      <c r="H94" s="1" t="n">
        <v>2</v>
      </c>
      <c r="I94" s="23" t="str">
        <f aca="false">IF(J94="RHAP", "Rhizophora apiculata", IF(J94="EXAG", "Excoecaria agallocha", IF(J94="BRPA", "Bruguiera parviflora", IF(J94="XYMO", "Xylocarpus moluccensis", IF(J94="BRCY", "Bruguiera cylindrica", IF(J94="AVAL", "Avicennia alba", IF(J94="AVOF", "Avicennia officinalis", IF(J94="LURA", "Lumnitzera racemosa", IF(J94="CETA", "Ceriops tagal", IF(J94="XYGR", "Xylocarpus granatum", IF(J94="AVMA", "Avicennia marina", IF(J94="RHMU", "Rhizophora mucronata", IF(J94="BRGY", "Bruguiera gymnorrhiza", IF(J94="BRSE", "Bruguiera sexangula", IF(J94="SOOV", "Sonneratia ovata", IF(J94="SOCA", "Sonneratia caseolaris", IF(J94="HELI", "Heritiera littoralis", IF(J94="HESY", "Heritiera sylvatica", IF(J94="NYFR", "Nypa fruticans", IF(J94="CYRA", "Cynometra ramiflora", IF(J94="PHPA", "Phoenix paludosa", IF(J94="SCHY", "Scyphiphora hydrophyllacea", IF(J94="DIMA", "Diospyros maritima", IF(J94="POPI", "Pongamia pinnata", IF(J94="MAPS", "Maniltoa psilogyne", IF(J94="INBI", "Intsia bijuga", IF(J94="ACEB", "Acanthus ebracteatus", IF(J94="CAER", "Calamus erinaceus", IF(J94="UNUN", "Unknown unknown",  IF(J94="SOAL", "Sonneratia alba",  IF(J94="AECO", "Aegiceras corniculatum", "" )) )))))))))))))))))))))))))))))</f>
        <v>Avicennia alba</v>
      </c>
      <c r="J94" s="1" t="s">
        <v>27</v>
      </c>
      <c r="K94" s="1" t="n">
        <v>1</v>
      </c>
    </row>
    <row r="95" customFormat="false" ht="13.8" hidden="false" customHeight="false" outlineLevel="0" collapsed="false">
      <c r="A95" s="1" t="s">
        <v>91</v>
      </c>
      <c r="B95" s="12" t="n">
        <v>42184</v>
      </c>
      <c r="C95" s="1" t="s">
        <v>19</v>
      </c>
      <c r="D95" s="1" t="s">
        <v>19</v>
      </c>
      <c r="E95" s="1" t="s">
        <v>19</v>
      </c>
      <c r="F95" s="1" t="s">
        <v>20</v>
      </c>
      <c r="G95" s="1" t="n">
        <v>8</v>
      </c>
      <c r="H95" s="1" t="n">
        <v>2</v>
      </c>
      <c r="I95" s="23" t="str">
        <f aca="false">IF(J95="RHAP", "Rhizophora apiculata", IF(J95="EXAG", "Excoecaria agallocha", IF(J95="BRPA", "Bruguiera parviflora", IF(J95="XYMO", "Xylocarpus moluccensis", IF(J95="BRCY", "Bruguiera cylindrica", IF(J95="AVAL", "Avicennia alba", IF(J95="AVOF", "Avicennia officinalis", IF(J95="LURA", "Lumnitzera racemosa", IF(J95="CETA", "Ceriops tagal", IF(J95="XYGR", "Xylocarpus granatum", IF(J95="AVMA", "Avicennia marina", IF(J95="RHMU", "Rhizophora mucronata", IF(J95="BRGY", "Bruguiera gymnorrhiza", IF(J95="BRSE", "Bruguiera sexangula", IF(J95="SOOV", "Sonneratia ovata", IF(J95="SOCA", "Sonneratia caseolaris", IF(J95="HELI", "Heritiera littoralis", IF(J95="HESY", "Heritiera sylvatica", IF(J95="NYFR", "Nypa fruticans", IF(J95="CYRA", "Cynometra ramiflora", IF(J95="PHPA", "Phoenix paludosa", IF(J95="SCHY", "Scyphiphora hydrophyllacea", IF(J95="DIMA", "Diospyros maritima", IF(J95="POPI", "Pongamia pinnata", IF(J95="MAPS", "Maniltoa psilogyne", IF(J95="INBI", "Intsia bijuga", IF(J95="ACEB", "Acanthus ebracteatus", IF(J95="CAER", "Calamus erinaceus", IF(J95="UNUN", "Unknown unknown",  IF(J95="SOAL", "Sonneratia alba",  IF(J95="AECO", "Aegiceras corniculatum", "" )) )))))))))))))))))))))))))))))</f>
        <v>Rhizophora apiculata</v>
      </c>
      <c r="J95" s="1" t="s">
        <v>21</v>
      </c>
      <c r="K95" s="1" t="n">
        <v>2</v>
      </c>
    </row>
    <row r="96" customFormat="false" ht="13.8" hidden="false" customHeight="false" outlineLevel="0" collapsed="false">
      <c r="A96" s="1" t="s">
        <v>91</v>
      </c>
      <c r="B96" s="12" t="n">
        <v>42184</v>
      </c>
      <c r="C96" s="1" t="s">
        <v>19</v>
      </c>
      <c r="D96" s="1" t="s">
        <v>19</v>
      </c>
      <c r="E96" s="1" t="s">
        <v>19</v>
      </c>
      <c r="F96" s="1" t="s">
        <v>20</v>
      </c>
      <c r="G96" s="1" t="n">
        <v>8</v>
      </c>
      <c r="H96" s="1" t="n">
        <v>3</v>
      </c>
      <c r="I96" s="23" t="str">
        <f aca="false">IF(J96="RHAP", "Rhizophora apiculata", IF(J96="EXAG", "Excoecaria agallocha", IF(J96="BRPA", "Bruguiera parviflora", IF(J96="XYMO", "Xylocarpus moluccensis", IF(J96="BRCY", "Bruguiera cylindrica", IF(J96="AVAL", "Avicennia alba", IF(J96="AVOF", "Avicennia officinalis", IF(J96="LURA", "Lumnitzera racemosa", IF(J96="CETA", "Ceriops tagal", IF(J96="XYGR", "Xylocarpus granatum", IF(J96="AVMA", "Avicennia marina", IF(J96="RHMU", "Rhizophora mucronata", IF(J96="BRGY", "Bruguiera gymnorrhiza", IF(J96="BRSE", "Bruguiera sexangula", IF(J96="SOOV", "Sonneratia ovata", IF(J96="SOCA", "Sonneratia caseolaris", IF(J96="HELI", "Heritiera littoralis", IF(J96="HESY", "Heritiera sylvatica", IF(J96="NYFR", "Nypa fruticans", IF(J96="CYRA", "Cynometra ramiflora", IF(J96="PHPA", "Phoenix paludosa", IF(J96="SCHY", "Scyphiphora hydrophyllacea", IF(J96="DIMA", "Diospyros maritima", IF(J96="POPI", "Pongamia pinnata", IF(J96="MAPS", "Maniltoa psilogyne", IF(J96="INBI", "Intsia bijuga", IF(J96="ACEB", "Acanthus ebracteatus", IF(J96="CAER", "Calamus erinaceus", IF(J96="UNUN", "Unknown unknown",  IF(J96="SOAL", "Sonneratia alba",  IF(J96="AECO", "Aegiceras corniculatum", "" )) )))))))))))))))))))))))))))))</f>
        <v>Bruguiera cylindrica</v>
      </c>
      <c r="J96" s="1" t="s">
        <v>98</v>
      </c>
      <c r="K96" s="1" t="n">
        <v>2</v>
      </c>
    </row>
    <row r="97" customFormat="false" ht="13.8" hidden="false" customHeight="false" outlineLevel="0" collapsed="false">
      <c r="A97" s="1" t="s">
        <v>91</v>
      </c>
      <c r="B97" s="12" t="n">
        <v>42184</v>
      </c>
      <c r="C97" s="1" t="s">
        <v>19</v>
      </c>
      <c r="D97" s="1" t="s">
        <v>19</v>
      </c>
      <c r="E97" s="1" t="s">
        <v>19</v>
      </c>
      <c r="F97" s="1" t="s">
        <v>20</v>
      </c>
      <c r="G97" s="1" t="n">
        <v>8</v>
      </c>
      <c r="H97" s="1" t="n">
        <v>4</v>
      </c>
      <c r="I97" s="23" t="str">
        <f aca="false">IF(J97="RHAP", "Rhizophora apiculata", IF(J97="EXAG", "Excoecaria agallocha", IF(J97="BRPA", "Bruguiera parviflora", IF(J97="XYMO", "Xylocarpus moluccensis", IF(J97="BRCY", "Bruguiera cylindrica", IF(J97="AVAL", "Avicennia alba", IF(J97="AVOF", "Avicennia officinalis", IF(J97="LURA", "Lumnitzera racemosa", IF(J97="CETA", "Ceriops tagal", IF(J97="XYGR", "Xylocarpus granatum", IF(J97="AVMA", "Avicennia marina", IF(J97="RHMU", "Rhizophora mucronata", IF(J97="BRGY", "Bruguiera gymnorrhiza", IF(J97="BRSE", "Bruguiera sexangula", IF(J97="SOOV", "Sonneratia ovata", IF(J97="SOCA", "Sonneratia caseolaris", IF(J97="HELI", "Heritiera littoralis", IF(J97="HESY", "Heritiera sylvatica", IF(J97="NYFR", "Nypa fruticans", IF(J97="CYRA", "Cynometra ramiflora", IF(J97="PHPA", "Phoenix paludosa", IF(J97="SCHY", "Scyphiphora hydrophyllacea", IF(J97="DIMA", "Diospyros maritima", IF(J97="POPI", "Pongamia pinnata", IF(J97="MAPS", "Maniltoa psilogyne", IF(J97="INBI", "Intsia bijuga", IF(J97="ACEB", "Acanthus ebracteatus", IF(J97="CAER", "Calamus erinaceus", IF(J97="UNUN", "Unknown unknown",  IF(J97="SOAL", "Sonneratia alba",  IF(J97="AECO", "Aegiceras corniculatum", "" )) )))))))))))))))))))))))))))))</f>
        <v>Bruguiera cylindrica</v>
      </c>
      <c r="J97" s="1" t="s">
        <v>98</v>
      </c>
      <c r="K97" s="1" t="n">
        <v>14</v>
      </c>
    </row>
    <row r="98" customFormat="false" ht="13.8" hidden="false" customHeight="false" outlineLevel="0" collapsed="false">
      <c r="A98" s="1" t="s">
        <v>91</v>
      </c>
      <c r="B98" s="12" t="n">
        <v>42184</v>
      </c>
      <c r="C98" s="1" t="s">
        <v>19</v>
      </c>
      <c r="D98" s="1" t="s">
        <v>19</v>
      </c>
      <c r="E98" s="1" t="s">
        <v>19</v>
      </c>
      <c r="F98" s="1" t="s">
        <v>20</v>
      </c>
      <c r="G98" s="1" t="n">
        <v>8</v>
      </c>
      <c r="H98" s="1" t="n">
        <v>4</v>
      </c>
      <c r="I98" s="23" t="str">
        <f aca="false">IF(J98="RHAP", "Rhizophora apiculata", IF(J98="EXAG", "Excoecaria agallocha", IF(J98="BRPA", "Bruguiera parviflora", IF(J98="XYMO", "Xylocarpus moluccensis", IF(J98="BRCY", "Bruguiera cylindrica", IF(J98="AVAL", "Avicennia alba", IF(J98="AVOF", "Avicennia officinalis", IF(J98="LURA", "Lumnitzera racemosa", IF(J98="CETA", "Ceriops tagal", IF(J98="XYGR", "Xylocarpus granatum", IF(J98="AVMA", "Avicennia marina", IF(J98="RHMU", "Rhizophora mucronata", IF(J98="BRGY", "Bruguiera gymnorrhiza", IF(J98="BRSE", "Bruguiera sexangula", IF(J98="SOOV", "Sonneratia ovata", IF(J98="SOCA", "Sonneratia caseolaris", IF(J98="HELI", "Heritiera littoralis", IF(J98="HESY", "Heritiera sylvatica", IF(J98="NYFR", "Nypa fruticans", IF(J98="CYRA", "Cynometra ramiflora", IF(J98="PHPA", "Phoenix paludosa", IF(J98="SCHY", "Scyphiphora hydrophyllacea", IF(J98="DIMA", "Diospyros maritima", IF(J98="POPI", "Pongamia pinnata", IF(J98="MAPS", "Maniltoa psilogyne", IF(J98="INBI", "Intsia bijuga", IF(J98="ACEB", "Acanthus ebracteatus", IF(J98="CAER", "Calamus erinaceus", IF(J98="UNUN", "Unknown unknown",  IF(J98="SOAL", "Sonneratia alba",  IF(J98="AECO", "Aegiceras corniculatum", "" )) )))))))))))))))))))))))))))))</f>
        <v>Rhizophora apiculata</v>
      </c>
      <c r="J98" s="1" t="s">
        <v>21</v>
      </c>
      <c r="K98" s="1" t="n">
        <v>1</v>
      </c>
    </row>
    <row r="99" customFormat="false" ht="13.8" hidden="false" customHeight="false" outlineLevel="0" collapsed="false">
      <c r="A99" s="1" t="s">
        <v>91</v>
      </c>
      <c r="B99" s="12" t="n">
        <v>42184</v>
      </c>
      <c r="C99" s="1" t="s">
        <v>19</v>
      </c>
      <c r="D99" s="1" t="s">
        <v>19</v>
      </c>
      <c r="E99" s="1" t="s">
        <v>19</v>
      </c>
      <c r="F99" s="1" t="s">
        <v>20</v>
      </c>
      <c r="G99" s="1" t="n">
        <v>8</v>
      </c>
      <c r="H99" s="1" t="n">
        <v>5</v>
      </c>
      <c r="I99" s="23" t="str">
        <f aca="false">IF(J99="RHAP", "Rhizophora apiculata", IF(J99="EXAG", "Excoecaria agallocha", IF(J99="BRPA", "Bruguiera parviflora", IF(J99="XYMO", "Xylocarpus moluccensis", IF(J99="BRCY", "Bruguiera cylindrica", IF(J99="AVAL", "Avicennia alba", IF(J99="AVOF", "Avicennia officinalis", IF(J99="LURA", "Lumnitzera racemosa", IF(J99="CETA", "Ceriops tagal", IF(J99="XYGR", "Xylocarpus granatum", IF(J99="AVMA", "Avicennia marina", IF(J99="RHMU", "Rhizophora mucronata", IF(J99="BRGY", "Bruguiera gymnorrhiza", IF(J99="BRSE", "Bruguiera sexangula", IF(J99="SOOV", "Sonneratia ovata", IF(J99="SOCA", "Sonneratia caseolaris", IF(J99="HELI", "Heritiera littoralis", IF(J99="HESY", "Heritiera sylvatica", IF(J99="NYFR", "Nypa fruticans", IF(J99="CYRA", "Cynometra ramiflora", IF(J99="PHPA", "Phoenix paludosa", IF(J99="SCHY", "Scyphiphora hydrophyllacea", IF(J99="DIMA", "Diospyros maritima", IF(J99="POPI", "Pongamia pinnata", IF(J99="MAPS", "Maniltoa psilogyne", IF(J99="INBI", "Intsia bijuga", IF(J99="ACEB", "Acanthus ebracteatus", IF(J99="CAER", "Calamus erinaceus", IF(J99="UNUN", "Unknown unknown",  IF(J99="SOAL", "Sonneratia alba",  IF(J99="AECO", "Aegiceras corniculatum", "" )) )))))))))))))))))))))))))))))</f>
        <v>Bruguiera cylindrica</v>
      </c>
      <c r="J99" s="1" t="s">
        <v>98</v>
      </c>
      <c r="K99" s="1" t="n">
        <v>7</v>
      </c>
    </row>
    <row r="100" customFormat="false" ht="13.8" hidden="false" customHeight="false" outlineLevel="0" collapsed="false">
      <c r="A100" s="1" t="s">
        <v>91</v>
      </c>
      <c r="B100" s="12" t="n">
        <v>42185</v>
      </c>
      <c r="C100" s="1" t="s">
        <v>833</v>
      </c>
      <c r="D100" s="1" t="s">
        <v>19</v>
      </c>
      <c r="E100" s="1" t="s">
        <v>19</v>
      </c>
      <c r="F100" s="1" t="s">
        <v>20</v>
      </c>
      <c r="G100" s="1" t="n">
        <v>9</v>
      </c>
      <c r="H100" s="1" t="n">
        <v>1</v>
      </c>
      <c r="I100" s="23" t="str">
        <f aca="false">IF(J100="RHAP", "Rhizophora apiculata", IF(J100="EXAG", "Excoecaria agallocha", IF(J100="BRPA", "Bruguiera parviflora", IF(J100="XYMO", "Xylocarpus moluccensis", IF(J100="BRCY", "Bruguiera cylindrica", IF(J100="AVAL", "Avicennia alba", IF(J100="AVOF", "Avicennia officinalis", IF(J100="LURA", "Lumnitzera racemosa", IF(J100="CETA", "Ceriops tagal", IF(J100="XYGR", "Xylocarpus granatum", IF(J100="AVMA", "Avicennia marina", IF(J100="RHMU", "Rhizophora mucronata", IF(J100="BRGY", "Bruguiera gymnorrhiza", IF(J100="BRSE", "Bruguiera sexangula", IF(J100="SOOV", "Sonneratia ovata", IF(J100="SOCA", "Sonneratia caseolaris", IF(J100="HELI", "Heritiera littoralis", IF(J100="HESY", "Heritiera sylvatica", IF(J100="NYFR", "Nypa fruticans", IF(J100="CYRA", "Cynometra ramiflora", IF(J100="PHPA", "Phoenix paludosa", IF(J100="SCHY", "Scyphiphora hydrophyllacea", IF(J100="DIMA", "Diospyros maritima", IF(J100="POPI", "Pongamia pinnata", IF(J100="MAPS", "Maniltoa psilogyne", IF(J100="INBI", "Intsia bijuga", IF(J100="ACEB", "Acanthus ebracteatus", IF(J100="CAER", "Calamus erinaceus", IF(J100="UNUN", "Unknown unknown",  IF(J100="SOAL", "Sonneratia alba",  IF(J100="AECO", "Aegiceras corniculatum", "" )) )))))))))))))))))))))))))))))</f>
        <v>Acanthus ebracteatus</v>
      </c>
      <c r="J100" s="1" t="s">
        <v>1025</v>
      </c>
      <c r="K100" s="1" t="n">
        <v>18</v>
      </c>
    </row>
    <row r="101" customFormat="false" ht="13.8" hidden="false" customHeight="false" outlineLevel="0" collapsed="false">
      <c r="A101" s="1" t="s">
        <v>91</v>
      </c>
      <c r="B101" s="12" t="n">
        <v>42185</v>
      </c>
      <c r="C101" s="1" t="s">
        <v>833</v>
      </c>
      <c r="D101" s="1" t="s">
        <v>19</v>
      </c>
      <c r="E101" s="1" t="s">
        <v>19</v>
      </c>
      <c r="F101" s="1" t="s">
        <v>20</v>
      </c>
      <c r="G101" s="1" t="n">
        <v>9</v>
      </c>
      <c r="H101" s="1" t="n">
        <v>1</v>
      </c>
      <c r="I101" s="23" t="str">
        <f aca="false">IF(J101="RHAP", "Rhizophora apiculata", IF(J101="EXAG", "Excoecaria agallocha", IF(J101="BRPA", "Bruguiera parviflora", IF(J101="XYMO", "Xylocarpus moluccensis", IF(J101="BRCY", "Bruguiera cylindrica", IF(J101="AVAL", "Avicennia alba", IF(J101="AVOF", "Avicennia officinalis", IF(J101="LURA", "Lumnitzera racemosa", IF(J101="CETA", "Ceriops tagal", IF(J101="XYGR", "Xylocarpus granatum", IF(J101="AVMA", "Avicennia marina", IF(J101="RHMU", "Rhizophora mucronata", IF(J101="BRGY", "Bruguiera gymnorrhiza", IF(J101="BRSE", "Bruguiera sexangula", IF(J101="SOOV", "Sonneratia ovata", IF(J101="SOCA", "Sonneratia caseolaris", IF(J101="HELI", "Heritiera littoralis", IF(J101="HESY", "Heritiera sylvatica", IF(J101="NYFR", "Nypa fruticans", IF(J101="CYRA", "Cynometra ramiflora", IF(J101="PHPA", "Phoenix paludosa", IF(J101="SCHY", "Scyphiphora hydrophyllacea", IF(J101="DIMA", "Diospyros maritima", IF(J101="POPI", "Pongamia pinnata", IF(J101="MAPS", "Maniltoa psilogyne", IF(J101="INBI", "Intsia bijuga", IF(J101="ACEB", "Acanthus ebracteatus", IF(J101="CAER", "Calamus erinaceus", IF(J101="UNUN", "Unknown unknown",  IF(J101="SOAL", "Sonneratia alba",  IF(J101="AECO", "Aegiceras corniculatum", "" )) )))))))))))))))))))))))))))))</f>
        <v>Bruguiera sexangula</v>
      </c>
      <c r="J101" s="1" t="s">
        <v>1023</v>
      </c>
      <c r="K101" s="1" t="n">
        <v>28</v>
      </c>
    </row>
    <row r="102" customFormat="false" ht="13.8" hidden="false" customHeight="false" outlineLevel="0" collapsed="false">
      <c r="A102" s="1" t="s">
        <v>91</v>
      </c>
      <c r="B102" s="12" t="n">
        <v>42185</v>
      </c>
      <c r="C102" s="1" t="s">
        <v>833</v>
      </c>
      <c r="D102" s="1" t="s">
        <v>19</v>
      </c>
      <c r="E102" s="1" t="s">
        <v>19</v>
      </c>
      <c r="F102" s="1" t="s">
        <v>20</v>
      </c>
      <c r="G102" s="1" t="n">
        <v>9</v>
      </c>
      <c r="H102" s="1" t="n">
        <v>1</v>
      </c>
      <c r="I102" s="23" t="str">
        <f aca="false">IF(J102="RHAP", "Rhizophora apiculata", IF(J102="EXAG", "Excoecaria agallocha", IF(J102="BRPA", "Bruguiera parviflora", IF(J102="XYMO", "Xylocarpus moluccensis", IF(J102="BRCY", "Bruguiera cylindrica", IF(J102="AVAL", "Avicennia alba", IF(J102="AVOF", "Avicennia officinalis", IF(J102="LURA", "Lumnitzera racemosa", IF(J102="CETA", "Ceriops tagal", IF(J102="XYGR", "Xylocarpus granatum", IF(J102="AVMA", "Avicennia marina", IF(J102="RHMU", "Rhizophora mucronata", IF(J102="BRGY", "Bruguiera gymnorrhiza", IF(J102="BRSE", "Bruguiera sexangula", IF(J102="SOOV", "Sonneratia ovata", IF(J102="SOCA", "Sonneratia caseolaris", IF(J102="HELI", "Heritiera littoralis", IF(J102="HESY", "Heritiera sylvatica", IF(J102="NYFR", "Nypa fruticans", IF(J102="CYRA", "Cynometra ramiflora", IF(J102="PHPA", "Phoenix paludosa", IF(J102="SCHY", "Scyphiphora hydrophyllacea", IF(J102="DIMA", "Diospyros maritima", IF(J102="POPI", "Pongamia pinnata", IF(J102="MAPS", "Maniltoa psilogyne", IF(J102="INBI", "Intsia bijuga", IF(J102="ACEB", "Acanthus ebracteatus", IF(J102="CAER", "Calamus erinaceus", IF(J102="UNUN", "Unknown unknown",  IF(J102="SOAL", "Sonneratia alba",  IF(J102="AECO", "Aegiceras corniculatum", "" )) )))))))))))))))))))))))))))))</f>
        <v>Avicennia alba</v>
      </c>
      <c r="J102" s="1" t="s">
        <v>27</v>
      </c>
      <c r="K102" s="1" t="n">
        <v>1</v>
      </c>
    </row>
    <row r="103" customFormat="false" ht="13.8" hidden="false" customHeight="false" outlineLevel="0" collapsed="false">
      <c r="A103" s="1" t="s">
        <v>91</v>
      </c>
      <c r="B103" s="12" t="n">
        <v>42185</v>
      </c>
      <c r="C103" s="1" t="s">
        <v>833</v>
      </c>
      <c r="D103" s="1" t="s">
        <v>19</v>
      </c>
      <c r="E103" s="1" t="s">
        <v>19</v>
      </c>
      <c r="F103" s="1" t="s">
        <v>20</v>
      </c>
      <c r="G103" s="1" t="n">
        <v>9</v>
      </c>
      <c r="H103" s="1" t="n">
        <v>3</v>
      </c>
      <c r="I103" s="23" t="str">
        <f aca="false">IF(J103="RHAP", "Rhizophora apiculata", IF(J103="EXAG", "Excoecaria agallocha", IF(J103="BRPA", "Bruguiera parviflora", IF(J103="XYMO", "Xylocarpus moluccensis", IF(J103="BRCY", "Bruguiera cylindrica", IF(J103="AVAL", "Avicennia alba", IF(J103="AVOF", "Avicennia officinalis", IF(J103="LURA", "Lumnitzera racemosa", IF(J103="CETA", "Ceriops tagal", IF(J103="XYGR", "Xylocarpus granatum", IF(J103="AVMA", "Avicennia marina", IF(J103="RHMU", "Rhizophora mucronata", IF(J103="BRGY", "Bruguiera gymnorrhiza", IF(J103="BRSE", "Bruguiera sexangula", IF(J103="SOOV", "Sonneratia ovata", IF(J103="SOCA", "Sonneratia caseolaris", IF(J103="HELI", "Heritiera littoralis", IF(J103="HESY", "Heritiera sylvatica", IF(J103="NYFR", "Nypa fruticans", IF(J103="CYRA", "Cynometra ramiflora", IF(J103="PHPA", "Phoenix paludosa", IF(J103="SCHY", "Scyphiphora hydrophyllacea", IF(J103="DIMA", "Diospyros maritima", IF(J103="POPI", "Pongamia pinnata", IF(J103="MAPS", "Maniltoa psilogyne", IF(J103="INBI", "Intsia bijuga", IF(J103="ACEB", "Acanthus ebracteatus", IF(J103="CAER", "Calamus erinaceus", IF(J103="UNUN", "Unknown unknown",  IF(J103="SOAL", "Sonneratia alba",  IF(J103="AECO", "Aegiceras corniculatum", "" )) )))))))))))))))))))))))))))))</f>
        <v>Bruguiera cylindrica</v>
      </c>
      <c r="J103" s="1" t="s">
        <v>98</v>
      </c>
      <c r="K103" s="1" t="n">
        <v>5</v>
      </c>
    </row>
    <row r="104" customFormat="false" ht="13.8" hidden="false" customHeight="false" outlineLevel="0" collapsed="false">
      <c r="A104" s="1" t="s">
        <v>91</v>
      </c>
      <c r="B104" s="12" t="n">
        <v>42185</v>
      </c>
      <c r="C104" s="1" t="s">
        <v>833</v>
      </c>
      <c r="D104" s="1" t="s">
        <v>19</v>
      </c>
      <c r="E104" s="1" t="s">
        <v>19</v>
      </c>
      <c r="F104" s="1" t="s">
        <v>20</v>
      </c>
      <c r="G104" s="1" t="n">
        <v>9</v>
      </c>
      <c r="H104" s="1" t="n">
        <v>3</v>
      </c>
      <c r="I104" s="23" t="str">
        <f aca="false">IF(J104="RHAP", "Rhizophora apiculata", IF(J104="EXAG", "Excoecaria agallocha", IF(J104="BRPA", "Bruguiera parviflora", IF(J104="XYMO", "Xylocarpus moluccensis", IF(J104="BRCY", "Bruguiera cylindrica", IF(J104="AVAL", "Avicennia alba", IF(J104="AVOF", "Avicennia officinalis", IF(J104="LURA", "Lumnitzera racemosa", IF(J104="CETA", "Ceriops tagal", IF(J104="XYGR", "Xylocarpus granatum", IF(J104="AVMA", "Avicennia marina", IF(J104="RHMU", "Rhizophora mucronata", IF(J104="BRGY", "Bruguiera gymnorrhiza", IF(J104="BRSE", "Bruguiera sexangula", IF(J104="SOOV", "Sonneratia ovata", IF(J104="SOCA", "Sonneratia caseolaris", IF(J104="HELI", "Heritiera littoralis", IF(J104="HESY", "Heritiera sylvatica", IF(J104="NYFR", "Nypa fruticans", IF(J104="CYRA", "Cynometra ramiflora", IF(J104="PHPA", "Phoenix paludosa", IF(J104="SCHY", "Scyphiphora hydrophyllacea", IF(J104="DIMA", "Diospyros maritima", IF(J104="POPI", "Pongamia pinnata", IF(J104="MAPS", "Maniltoa psilogyne", IF(J104="INBI", "Intsia bijuga", IF(J104="ACEB", "Acanthus ebracteatus", IF(J104="CAER", "Calamus erinaceus", IF(J104="UNUN", "Unknown unknown",  IF(J104="SOAL", "Sonneratia alba",  IF(J104="AECO", "Aegiceras corniculatum", "" )) )))))))))))))))))))))))))))))</f>
        <v>Rhizophora apiculata</v>
      </c>
      <c r="J104" s="1" t="s">
        <v>21</v>
      </c>
      <c r="K104" s="1" t="n">
        <v>1</v>
      </c>
    </row>
    <row r="105" customFormat="false" ht="13.8" hidden="false" customHeight="false" outlineLevel="0" collapsed="false">
      <c r="A105" s="1" t="s">
        <v>91</v>
      </c>
      <c r="B105" s="12" t="n">
        <v>42185</v>
      </c>
      <c r="C105" s="1" t="s">
        <v>19</v>
      </c>
      <c r="D105" s="1" t="s">
        <v>19</v>
      </c>
      <c r="E105" s="1" t="s">
        <v>19</v>
      </c>
      <c r="F105" s="1" t="s">
        <v>20</v>
      </c>
      <c r="G105" s="1" t="n">
        <v>9</v>
      </c>
      <c r="H105" s="1" t="n">
        <v>5</v>
      </c>
      <c r="I105" s="23" t="str">
        <f aca="false">IF(J105="RHAP", "Rhizophora apiculata", IF(J105="EXAG", "Excoecaria agallocha", IF(J105="BRPA", "Bruguiera parviflora", IF(J105="XYMO", "Xylocarpus moluccensis", IF(J105="BRCY", "Bruguiera cylindrica", IF(J105="AVAL", "Avicennia alba", IF(J105="AVOF", "Avicennia officinalis", IF(J105="LURA", "Lumnitzera racemosa", IF(J105="CETA", "Ceriops tagal", IF(J105="XYGR", "Xylocarpus granatum", IF(J105="AVMA", "Avicennia marina", IF(J105="RHMU", "Rhizophora mucronata", IF(J105="BRGY", "Bruguiera gymnorrhiza", IF(J105="BRSE", "Bruguiera sexangula", IF(J105="SOOV", "Sonneratia ovata", IF(J105="SOCA", "Sonneratia caseolaris", IF(J105="HELI", "Heritiera littoralis", IF(J105="HESY", "Heritiera sylvatica", IF(J105="NYFR", "Nypa fruticans", IF(J105="CYRA", "Cynometra ramiflora", IF(J105="PHPA", "Phoenix paludosa", IF(J105="SCHY", "Scyphiphora hydrophyllacea", IF(J105="DIMA", "Diospyros maritima", IF(J105="POPI", "Pongamia pinnata", IF(J105="MAPS", "Maniltoa psilogyne", IF(J105="INBI", "Intsia bijuga", IF(J105="ACEB", "Acanthus ebracteatus", IF(J105="CAER", "Calamus erinaceus", IF(J105="UNUN", "Unknown unknown",  IF(J105="SOAL", "Sonneratia alba",  IF(J105="AECO", "Aegiceras corniculatum", "" )) )))))))))))))))))))))))))))))</f>
        <v>Rhizophora apiculata</v>
      </c>
      <c r="J105" s="1" t="s">
        <v>21</v>
      </c>
      <c r="K105" s="1" t="n">
        <v>6</v>
      </c>
    </row>
    <row r="106" customFormat="false" ht="13.8" hidden="false" customHeight="false" outlineLevel="0" collapsed="false">
      <c r="A106" s="1" t="s">
        <v>91</v>
      </c>
      <c r="B106" s="12" t="n">
        <v>42185</v>
      </c>
      <c r="C106" s="1" t="s">
        <v>19</v>
      </c>
      <c r="D106" s="1" t="s">
        <v>19</v>
      </c>
      <c r="E106" s="1" t="s">
        <v>19</v>
      </c>
      <c r="F106" s="1" t="s">
        <v>20</v>
      </c>
      <c r="G106" s="1" t="n">
        <v>9</v>
      </c>
      <c r="H106" s="1" t="n">
        <v>5</v>
      </c>
      <c r="I106" s="23" t="str">
        <f aca="false">IF(J106="RHAP", "Rhizophora apiculata", IF(J106="EXAG", "Excoecaria agallocha", IF(J106="BRPA", "Bruguiera parviflora", IF(J106="XYMO", "Xylocarpus moluccensis", IF(J106="BRCY", "Bruguiera cylindrica", IF(J106="AVAL", "Avicennia alba", IF(J106="AVOF", "Avicennia officinalis", IF(J106="LURA", "Lumnitzera racemosa", IF(J106="CETA", "Ceriops tagal", IF(J106="XYGR", "Xylocarpus granatum", IF(J106="AVMA", "Avicennia marina", IF(J106="RHMU", "Rhizophora mucronata", IF(J106="BRGY", "Bruguiera gymnorrhiza", IF(J106="BRSE", "Bruguiera sexangula", IF(J106="SOOV", "Sonneratia ovata", IF(J106="SOCA", "Sonneratia caseolaris", IF(J106="HELI", "Heritiera littoralis", IF(J106="HESY", "Heritiera sylvatica", IF(J106="NYFR", "Nypa fruticans", IF(J106="CYRA", "Cynometra ramiflora", IF(J106="PHPA", "Phoenix paludosa", IF(J106="SCHY", "Scyphiphora hydrophyllacea", IF(J106="DIMA", "Diospyros maritima", IF(J106="POPI", "Pongamia pinnata", IF(J106="MAPS", "Maniltoa psilogyne", IF(J106="INBI", "Intsia bijuga", IF(J106="ACEB", "Acanthus ebracteatus", IF(J106="CAER", "Calamus erinaceus", IF(J106="UNUN", "Unknown unknown",  IF(J106="SOAL", "Sonneratia alba",  IF(J106="AECO", "Aegiceras corniculatum", "" )) )))))))))))))))))))))))))))))</f>
        <v>Bruguiera cylindrica</v>
      </c>
      <c r="J106" s="1" t="s">
        <v>98</v>
      </c>
      <c r="K106" s="1" t="n">
        <v>10</v>
      </c>
    </row>
    <row r="107" customFormat="false" ht="13.8" hidden="false" customHeight="false" outlineLevel="0" collapsed="false">
      <c r="A107" s="1" t="s">
        <v>91</v>
      </c>
      <c r="B107" s="12" t="n">
        <v>42185</v>
      </c>
      <c r="C107" s="1" t="s">
        <v>833</v>
      </c>
      <c r="D107" s="1" t="s">
        <v>19</v>
      </c>
      <c r="E107" s="1" t="s">
        <v>19</v>
      </c>
      <c r="F107" s="1" t="s">
        <v>20</v>
      </c>
      <c r="G107" s="1" t="n">
        <v>10</v>
      </c>
      <c r="H107" s="1" t="n">
        <v>1</v>
      </c>
      <c r="I107" s="23" t="str">
        <f aca="false">IF(J107="RHAP", "Rhizophora apiculata", IF(J107="EXAG", "Excoecaria agallocha", IF(J107="BRPA", "Bruguiera parviflora", IF(J107="XYMO", "Xylocarpus moluccensis", IF(J107="BRCY", "Bruguiera cylindrica", IF(J107="AVAL", "Avicennia alba", IF(J107="AVOF", "Avicennia officinalis", IF(J107="LURA", "Lumnitzera racemosa", IF(J107="CETA", "Ceriops tagal", IF(J107="XYGR", "Xylocarpus granatum", IF(J107="AVMA", "Avicennia marina", IF(J107="RHMU", "Rhizophora mucronata", IF(J107="BRGY", "Bruguiera gymnorrhiza", IF(J107="BRSE", "Bruguiera sexangula", IF(J107="SOOV", "Sonneratia ovata", IF(J107="SOCA", "Sonneratia caseolaris", IF(J107="HELI", "Heritiera littoralis", IF(J107="HESY", "Heritiera sylvatica", IF(J107="NYFR", "Nypa fruticans", IF(J107="CYRA", "Cynometra ramiflora", IF(J107="PHPA", "Phoenix paludosa", IF(J107="SCHY", "Scyphiphora hydrophyllacea", IF(J107="DIMA", "Diospyros maritima", IF(J107="POPI", "Pongamia pinnata", IF(J107="MAPS", "Maniltoa psilogyne", IF(J107="INBI", "Intsia bijuga", IF(J107="ACEB", "Acanthus ebracteatus", IF(J107="CAER", "Calamus erinaceus", IF(J107="UNUN", "Unknown unknown",  IF(J107="SOAL", "Sonneratia alba",  IF(J107="AECO", "Aegiceras corniculatum", "" )) )))))))))))))))))))))))))))))</f>
        <v>Aegiceras corniculatum</v>
      </c>
      <c r="J107" s="1" t="s">
        <v>1024</v>
      </c>
      <c r="K107" s="1" t="n">
        <v>1</v>
      </c>
    </row>
    <row r="108" customFormat="false" ht="13.8" hidden="false" customHeight="false" outlineLevel="0" collapsed="false">
      <c r="A108" s="1" t="s">
        <v>91</v>
      </c>
      <c r="B108" s="12" t="n">
        <v>42185</v>
      </c>
      <c r="C108" s="1" t="s">
        <v>833</v>
      </c>
      <c r="D108" s="1" t="s">
        <v>19</v>
      </c>
      <c r="E108" s="1" t="s">
        <v>19</v>
      </c>
      <c r="F108" s="1" t="s">
        <v>20</v>
      </c>
      <c r="G108" s="1" t="n">
        <v>10</v>
      </c>
      <c r="H108" s="1" t="n">
        <v>1</v>
      </c>
      <c r="I108" s="23" t="str">
        <f aca="false">IF(J108="RHAP", "Rhizophora apiculata", IF(J108="EXAG", "Excoecaria agallocha", IF(J108="BRPA", "Bruguiera parviflora", IF(J108="XYMO", "Xylocarpus moluccensis", IF(J108="BRCY", "Bruguiera cylindrica", IF(J108="AVAL", "Avicennia alba", IF(J108="AVOF", "Avicennia officinalis", IF(J108="LURA", "Lumnitzera racemosa", IF(J108="CETA", "Ceriops tagal", IF(J108="XYGR", "Xylocarpus granatum", IF(J108="AVMA", "Avicennia marina", IF(J108="RHMU", "Rhizophora mucronata", IF(J108="BRGY", "Bruguiera gymnorrhiza", IF(J108="BRSE", "Bruguiera sexangula", IF(J108="SOOV", "Sonneratia ovata", IF(J108="SOCA", "Sonneratia caseolaris", IF(J108="HELI", "Heritiera littoralis", IF(J108="HESY", "Heritiera sylvatica", IF(J108="NYFR", "Nypa fruticans", IF(J108="CYRA", "Cynometra ramiflora", IF(J108="PHPA", "Phoenix paludosa", IF(J108="SCHY", "Scyphiphora hydrophyllacea", IF(J108="DIMA", "Diospyros maritima", IF(J108="POPI", "Pongamia pinnata", IF(J108="MAPS", "Maniltoa psilogyne", IF(J108="INBI", "Intsia bijuga", IF(J108="ACEB", "Acanthus ebracteatus", IF(J108="CAER", "Calamus erinaceus", IF(J108="UNUN", "Unknown unknown",  IF(J108="SOAL", "Sonneratia alba",  IF(J108="AECO", "Aegiceras corniculatum", "" )) )))))))))))))))))))))))))))))</f>
        <v>Acanthus ebracteatus</v>
      </c>
      <c r="J108" s="1" t="s">
        <v>1025</v>
      </c>
      <c r="K108" s="1" t="n">
        <v>1</v>
      </c>
    </row>
    <row r="109" customFormat="false" ht="13.8" hidden="false" customHeight="false" outlineLevel="0" collapsed="false">
      <c r="A109" s="1" t="s">
        <v>91</v>
      </c>
      <c r="B109" s="12" t="n">
        <v>42185</v>
      </c>
      <c r="C109" s="1" t="s">
        <v>833</v>
      </c>
      <c r="D109" s="1" t="s">
        <v>19</v>
      </c>
      <c r="E109" s="1" t="s">
        <v>19</v>
      </c>
      <c r="F109" s="1" t="s">
        <v>20</v>
      </c>
      <c r="G109" s="1" t="n">
        <v>10</v>
      </c>
      <c r="H109" s="1" t="n">
        <v>1</v>
      </c>
      <c r="I109" s="23" t="str">
        <f aca="false">IF(J109="RHAP", "Rhizophora apiculata", IF(J109="EXAG", "Excoecaria agallocha", IF(J109="BRPA", "Bruguiera parviflora", IF(J109="XYMO", "Xylocarpus moluccensis", IF(J109="BRCY", "Bruguiera cylindrica", IF(J109="AVAL", "Avicennia alba", IF(J109="AVOF", "Avicennia officinalis", IF(J109="LURA", "Lumnitzera racemosa", IF(J109="CETA", "Ceriops tagal", IF(J109="XYGR", "Xylocarpus granatum", IF(J109="AVMA", "Avicennia marina", IF(J109="RHMU", "Rhizophora mucronata", IF(J109="BRGY", "Bruguiera gymnorrhiza", IF(J109="BRSE", "Bruguiera sexangula", IF(J109="SOOV", "Sonneratia ovata", IF(J109="SOCA", "Sonneratia caseolaris", IF(J109="HELI", "Heritiera littoralis", IF(J109="HESY", "Heritiera sylvatica", IF(J109="NYFR", "Nypa fruticans", IF(J109="CYRA", "Cynometra ramiflora", IF(J109="PHPA", "Phoenix paludosa", IF(J109="SCHY", "Scyphiphora hydrophyllacea", IF(J109="DIMA", "Diospyros maritima", IF(J109="POPI", "Pongamia pinnata", IF(J109="MAPS", "Maniltoa psilogyne", IF(J109="INBI", "Intsia bijuga", IF(J109="ACEB", "Acanthus ebracteatus", IF(J109="CAER", "Calamus erinaceus", IF(J109="UNUN", "Unknown unknown",  IF(J109="SOAL", "Sonneratia alba",  IF(J109="AECO", "Aegiceras corniculatum", "" )) )))))))))))))))))))))))))))))</f>
        <v>Rhizophora apiculata</v>
      </c>
      <c r="J109" s="1" t="s">
        <v>21</v>
      </c>
      <c r="K109" s="1" t="n">
        <v>2</v>
      </c>
    </row>
    <row r="110" customFormat="false" ht="13.8" hidden="false" customHeight="false" outlineLevel="0" collapsed="false">
      <c r="A110" s="1" t="s">
        <v>91</v>
      </c>
      <c r="B110" s="12" t="n">
        <v>42185</v>
      </c>
      <c r="C110" s="1" t="s">
        <v>833</v>
      </c>
      <c r="D110" s="1" t="s">
        <v>19</v>
      </c>
      <c r="E110" s="1" t="s">
        <v>19</v>
      </c>
      <c r="F110" s="1" t="s">
        <v>20</v>
      </c>
      <c r="G110" s="1" t="n">
        <v>10</v>
      </c>
      <c r="H110" s="1" t="n">
        <v>1</v>
      </c>
      <c r="I110" s="23" t="str">
        <f aca="false">IF(J110="RHAP", "Rhizophora apiculata", IF(J110="EXAG", "Excoecaria agallocha", IF(J110="BRPA", "Bruguiera parviflora", IF(J110="XYMO", "Xylocarpus moluccensis", IF(J110="BRCY", "Bruguiera cylindrica", IF(J110="AVAL", "Avicennia alba", IF(J110="AVOF", "Avicennia officinalis", IF(J110="LURA", "Lumnitzera racemosa", IF(J110="CETA", "Ceriops tagal", IF(J110="XYGR", "Xylocarpus granatum", IF(J110="AVMA", "Avicennia marina", IF(J110="RHMU", "Rhizophora mucronata", IF(J110="BRGY", "Bruguiera gymnorrhiza", IF(J110="BRSE", "Bruguiera sexangula", IF(J110="SOOV", "Sonneratia ovata", IF(J110="SOCA", "Sonneratia caseolaris", IF(J110="HELI", "Heritiera littoralis", IF(J110="HESY", "Heritiera sylvatica", IF(J110="NYFR", "Nypa fruticans", IF(J110="CYRA", "Cynometra ramiflora", IF(J110="PHPA", "Phoenix paludosa", IF(J110="SCHY", "Scyphiphora hydrophyllacea", IF(J110="DIMA", "Diospyros maritima", IF(J110="POPI", "Pongamia pinnata", IF(J110="MAPS", "Maniltoa psilogyne", IF(J110="INBI", "Intsia bijuga", IF(J110="ACEB", "Acanthus ebracteatus", IF(J110="CAER", "Calamus erinaceus", IF(J110="UNUN", "Unknown unknown",  IF(J110="SOAL", "Sonneratia alba",  IF(J110="AECO", "Aegiceras corniculatum", "" )) )))))))))))))))))))))))))))))</f>
        <v>Avicennia alba</v>
      </c>
      <c r="J110" s="1" t="s">
        <v>27</v>
      </c>
      <c r="K110" s="1" t="n">
        <v>1</v>
      </c>
    </row>
    <row r="111" customFormat="false" ht="13.8" hidden="false" customHeight="false" outlineLevel="0" collapsed="false">
      <c r="A111" s="1" t="s">
        <v>91</v>
      </c>
      <c r="B111" s="12" t="n">
        <v>42185</v>
      </c>
      <c r="C111" s="1" t="s">
        <v>19</v>
      </c>
      <c r="D111" s="1" t="s">
        <v>19</v>
      </c>
      <c r="E111" s="1" t="s">
        <v>19</v>
      </c>
      <c r="F111" s="1" t="s">
        <v>20</v>
      </c>
      <c r="G111" s="1" t="n">
        <v>10</v>
      </c>
      <c r="H111" s="1" t="n">
        <v>2</v>
      </c>
      <c r="I111" s="23" t="str">
        <f aca="false">IF(J111="RHAP", "Rhizophora apiculata", IF(J111="EXAG", "Excoecaria agallocha", IF(J111="BRPA", "Bruguiera parviflora", IF(J111="XYMO", "Xylocarpus moluccensis", IF(J111="BRCY", "Bruguiera cylindrica", IF(J111="AVAL", "Avicennia alba", IF(J111="AVOF", "Avicennia officinalis", IF(J111="LURA", "Lumnitzera racemosa", IF(J111="CETA", "Ceriops tagal", IF(J111="XYGR", "Xylocarpus granatum", IF(J111="AVMA", "Avicennia marina", IF(J111="RHMU", "Rhizophora mucronata", IF(J111="BRGY", "Bruguiera gymnorrhiza", IF(J111="BRSE", "Bruguiera sexangula", IF(J111="SOOV", "Sonneratia ovata", IF(J111="SOCA", "Sonneratia caseolaris", IF(J111="HELI", "Heritiera littoralis", IF(J111="HESY", "Heritiera sylvatica", IF(J111="NYFR", "Nypa fruticans", IF(J111="CYRA", "Cynometra ramiflora", IF(J111="PHPA", "Phoenix paludosa", IF(J111="SCHY", "Scyphiphora hydrophyllacea", IF(J111="DIMA", "Diospyros maritima", IF(J111="POPI", "Pongamia pinnata", IF(J111="MAPS", "Maniltoa psilogyne", IF(J111="INBI", "Intsia bijuga", IF(J111="ACEB", "Acanthus ebracteatus", IF(J111="CAER", "Calamus erinaceus", IF(J111="UNUN", "Unknown unknown",  IF(J111="SOAL", "Sonneratia alba",  IF(J111="AECO", "Aegiceras corniculatum", "" )) )))))))))))))))))))))))))))))</f>
        <v>Rhizophora apiculata</v>
      </c>
      <c r="J111" s="1" t="s">
        <v>21</v>
      </c>
      <c r="K111" s="1" t="n">
        <v>2</v>
      </c>
    </row>
    <row r="112" customFormat="false" ht="13.8" hidden="false" customHeight="false" outlineLevel="0" collapsed="false">
      <c r="A112" s="1" t="s">
        <v>91</v>
      </c>
      <c r="B112" s="12" t="n">
        <v>42185</v>
      </c>
      <c r="C112" s="1" t="s">
        <v>19</v>
      </c>
      <c r="D112" s="1" t="s">
        <v>19</v>
      </c>
      <c r="E112" s="1" t="s">
        <v>19</v>
      </c>
      <c r="F112" s="1" t="s">
        <v>20</v>
      </c>
      <c r="G112" s="1" t="n">
        <v>10</v>
      </c>
      <c r="H112" s="1" t="n">
        <v>2</v>
      </c>
      <c r="I112" s="23" t="str">
        <f aca="false">IF(J112="RHAP", "Rhizophora apiculata", IF(J112="EXAG", "Excoecaria agallocha", IF(J112="BRPA", "Bruguiera parviflora", IF(J112="XYMO", "Xylocarpus moluccensis", IF(J112="BRCY", "Bruguiera cylindrica", IF(J112="AVAL", "Avicennia alba", IF(J112="AVOF", "Avicennia officinalis", IF(J112="LURA", "Lumnitzera racemosa", IF(J112="CETA", "Ceriops tagal", IF(J112="XYGR", "Xylocarpus granatum", IF(J112="AVMA", "Avicennia marina", IF(J112="RHMU", "Rhizophora mucronata", IF(J112="BRGY", "Bruguiera gymnorrhiza", IF(J112="BRSE", "Bruguiera sexangula", IF(J112="SOOV", "Sonneratia ovata", IF(J112="SOCA", "Sonneratia caseolaris", IF(J112="HELI", "Heritiera littoralis", IF(J112="HESY", "Heritiera sylvatica", IF(J112="NYFR", "Nypa fruticans", IF(J112="CYRA", "Cynometra ramiflora", IF(J112="PHPA", "Phoenix paludosa", IF(J112="SCHY", "Scyphiphora hydrophyllacea", IF(J112="DIMA", "Diospyros maritima", IF(J112="POPI", "Pongamia pinnata", IF(J112="MAPS", "Maniltoa psilogyne", IF(J112="INBI", "Intsia bijuga", IF(J112="ACEB", "Acanthus ebracteatus", IF(J112="CAER", "Calamus erinaceus", IF(J112="UNUN", "Unknown unknown",  IF(J112="SOAL", "Sonneratia alba",  IF(J112="AECO", "Aegiceras corniculatum", "" )) )))))))))))))))))))))))))))))</f>
        <v>Bruguiera cylindrica</v>
      </c>
      <c r="J112" s="1" t="s">
        <v>98</v>
      </c>
      <c r="K112" s="1" t="n">
        <v>1</v>
      </c>
    </row>
    <row r="113" customFormat="false" ht="13.8" hidden="false" customHeight="false" outlineLevel="0" collapsed="false">
      <c r="A113" s="1" t="s">
        <v>91</v>
      </c>
      <c r="B113" s="12" t="n">
        <v>42185</v>
      </c>
      <c r="C113" s="1" t="s">
        <v>19</v>
      </c>
      <c r="D113" s="1" t="s">
        <v>19</v>
      </c>
      <c r="E113" s="1" t="s">
        <v>19</v>
      </c>
      <c r="F113" s="1" t="s">
        <v>20</v>
      </c>
      <c r="G113" s="1" t="n">
        <v>10</v>
      </c>
      <c r="H113" s="1" t="n">
        <v>3</v>
      </c>
      <c r="I113" s="23" t="str">
        <f aca="false">IF(J113="RHAP", "Rhizophora apiculata", IF(J113="EXAG", "Excoecaria agallocha", IF(J113="BRPA", "Bruguiera parviflora", IF(J113="XYMO", "Xylocarpus moluccensis", IF(J113="BRCY", "Bruguiera cylindrica", IF(J113="AVAL", "Avicennia alba", IF(J113="AVOF", "Avicennia officinalis", IF(J113="LURA", "Lumnitzera racemosa", IF(J113="CETA", "Ceriops tagal", IF(J113="XYGR", "Xylocarpus granatum", IF(J113="AVMA", "Avicennia marina", IF(J113="RHMU", "Rhizophora mucronata", IF(J113="BRGY", "Bruguiera gymnorrhiza", IF(J113="BRSE", "Bruguiera sexangula", IF(J113="SOOV", "Sonneratia ovata", IF(J113="SOCA", "Sonneratia caseolaris", IF(J113="HELI", "Heritiera littoralis", IF(J113="HESY", "Heritiera sylvatica", IF(J113="NYFR", "Nypa fruticans", IF(J113="CYRA", "Cynometra ramiflora", IF(J113="PHPA", "Phoenix paludosa", IF(J113="SCHY", "Scyphiphora hydrophyllacea", IF(J113="DIMA", "Diospyros maritima", IF(J113="POPI", "Pongamia pinnata", IF(J113="MAPS", "Maniltoa psilogyne", IF(J113="INBI", "Intsia bijuga", IF(J113="ACEB", "Acanthus ebracteatus", IF(J113="CAER", "Calamus erinaceus", IF(J113="UNUN", "Unknown unknown",  IF(J113="SOAL", "Sonneratia alba",  IF(J113="AECO", "Aegiceras corniculatum", "" )) )))))))))))))))))))))))))))))</f>
        <v>Rhizophora apiculata</v>
      </c>
      <c r="J113" s="1" t="s">
        <v>21</v>
      </c>
      <c r="K113" s="1" t="n">
        <v>3</v>
      </c>
    </row>
    <row r="114" customFormat="false" ht="13.8" hidden="false" customHeight="false" outlineLevel="0" collapsed="false">
      <c r="A114" s="1" t="s">
        <v>91</v>
      </c>
      <c r="B114" s="12" t="n">
        <v>42185</v>
      </c>
      <c r="C114" s="1" t="s">
        <v>833</v>
      </c>
      <c r="D114" s="1" t="s">
        <v>19</v>
      </c>
      <c r="E114" s="1" t="s">
        <v>19</v>
      </c>
      <c r="F114" s="1" t="s">
        <v>20</v>
      </c>
      <c r="G114" s="1" t="n">
        <v>10</v>
      </c>
      <c r="H114" s="1" t="n">
        <v>4</v>
      </c>
      <c r="I114" s="23" t="str">
        <f aca="false">IF(J114="RHAP", "Rhizophora apiculata", IF(J114="EXAG", "Excoecaria agallocha", IF(J114="BRPA", "Bruguiera parviflora", IF(J114="XYMO", "Xylocarpus moluccensis", IF(J114="BRCY", "Bruguiera cylindrica", IF(J114="AVAL", "Avicennia alba", IF(J114="AVOF", "Avicennia officinalis", IF(J114="LURA", "Lumnitzera racemosa", IF(J114="CETA", "Ceriops tagal", IF(J114="XYGR", "Xylocarpus granatum", IF(J114="AVMA", "Avicennia marina", IF(J114="RHMU", "Rhizophora mucronata", IF(J114="BRGY", "Bruguiera gymnorrhiza", IF(J114="BRSE", "Bruguiera sexangula", IF(J114="SOOV", "Sonneratia ovata", IF(J114="SOCA", "Sonneratia caseolaris", IF(J114="HELI", "Heritiera littoralis", IF(J114="HESY", "Heritiera sylvatica", IF(J114="NYFR", "Nypa fruticans", IF(J114="CYRA", "Cynometra ramiflora", IF(J114="PHPA", "Phoenix paludosa", IF(J114="SCHY", "Scyphiphora hydrophyllacea", IF(J114="DIMA", "Diospyros maritima", IF(J114="POPI", "Pongamia pinnata", IF(J114="MAPS", "Maniltoa psilogyne", IF(J114="INBI", "Intsia bijuga", IF(J114="ACEB", "Acanthus ebracteatus", IF(J114="CAER", "Calamus erinaceus", IF(J114="UNUN", "Unknown unknown",  IF(J114="SOAL", "Sonneratia alba",  IF(J114="AECO", "Aegiceras corniculatum", "" )) )))))))))))))))))))))))))))))</f>
        <v>Rhizophora apiculata</v>
      </c>
      <c r="J114" s="1" t="s">
        <v>21</v>
      </c>
      <c r="K114" s="1" t="n">
        <v>1</v>
      </c>
    </row>
    <row r="115" customFormat="false" ht="13.8" hidden="false" customHeight="false" outlineLevel="0" collapsed="false">
      <c r="A115" s="1" t="s">
        <v>91</v>
      </c>
      <c r="B115" s="12" t="n">
        <v>42185</v>
      </c>
      <c r="C115" s="1" t="s">
        <v>19</v>
      </c>
      <c r="D115" s="1" t="s">
        <v>19</v>
      </c>
      <c r="E115" s="1" t="s">
        <v>19</v>
      </c>
      <c r="F115" s="1" t="s">
        <v>20</v>
      </c>
      <c r="G115" s="1" t="n">
        <v>10</v>
      </c>
      <c r="H115" s="1" t="n">
        <v>5</v>
      </c>
      <c r="I115" s="23" t="str">
        <f aca="false">IF(J115="RHAP", "Rhizophora apiculata", IF(J115="EXAG", "Excoecaria agallocha", IF(J115="BRPA", "Bruguiera parviflora", IF(J115="XYMO", "Xylocarpus moluccensis", IF(J115="BRCY", "Bruguiera cylindrica", IF(J115="AVAL", "Avicennia alba", IF(J115="AVOF", "Avicennia officinalis", IF(J115="LURA", "Lumnitzera racemosa", IF(J115="CETA", "Ceriops tagal", IF(J115="XYGR", "Xylocarpus granatum", IF(J115="AVMA", "Avicennia marina", IF(J115="RHMU", "Rhizophora mucronata", IF(J115="BRGY", "Bruguiera gymnorrhiza", IF(J115="BRSE", "Bruguiera sexangula", IF(J115="SOOV", "Sonneratia ovata", IF(J115="SOCA", "Sonneratia caseolaris", IF(J115="HELI", "Heritiera littoralis", IF(J115="HESY", "Heritiera sylvatica", IF(J115="NYFR", "Nypa fruticans", IF(J115="CYRA", "Cynometra ramiflora", IF(J115="PHPA", "Phoenix paludosa", IF(J115="SCHY", "Scyphiphora hydrophyllacea", IF(J115="DIMA", "Diospyros maritima", IF(J115="POPI", "Pongamia pinnata", IF(J115="MAPS", "Maniltoa psilogyne", IF(J115="INBI", "Intsia bijuga", IF(J115="ACEB", "Acanthus ebracteatus", IF(J115="CAER", "Calamus erinaceus", IF(J115="UNUN", "Unknown unknown",  IF(J115="SOAL", "Sonneratia alba",  IF(J115="AECO", "Aegiceras corniculatum", "" )) )))))))))))))))))))))))))))))</f>
        <v>Rhizophora apiculata</v>
      </c>
      <c r="J115" s="1" t="s">
        <v>21</v>
      </c>
      <c r="K115" s="1" t="n">
        <v>2</v>
      </c>
    </row>
    <row r="116" customFormat="false" ht="13.8" hidden="false" customHeight="false" outlineLevel="0" collapsed="false">
      <c r="A116" s="23" t="s">
        <v>138</v>
      </c>
      <c r="B116" s="27" t="n">
        <v>41397</v>
      </c>
      <c r="C116" s="1" t="s">
        <v>544</v>
      </c>
      <c r="D116" s="1" t="s">
        <v>140</v>
      </c>
      <c r="E116" s="1" t="s">
        <v>141</v>
      </c>
      <c r="F116" s="1" t="s">
        <v>20</v>
      </c>
      <c r="G116" s="23" t="n">
        <v>7</v>
      </c>
      <c r="H116" s="28" t="n">
        <v>2</v>
      </c>
      <c r="I116" s="23" t="str">
        <f aca="false">IF(J116="RHAP", "Rhizophora apiculata", IF(J116="EXAG", "Excoecaria agallocha", IF(J116="BRPA", "Bruguiera parviflora", IF(J116="XYMO", "Xylocarpus moluccensis", IF(J116="BRCY", "Bruguiera cylindrica", IF(J116="AVAL", "Avicennia alba", IF(J116="AVOF", "Avicennia officinalis", IF(J116="LURA", "Lumnitzera racemosa", IF(J116="CETA", "Ceriops tagal", IF(J116="XYGR", "Xylocarpus granatum", IF(J116="AVMA", "Avicennia marina", IF(J116="RHMU", "Rhizophora mucronata", IF(J116="BRGY", "Bruguiera gymnorrhiza", IF(J116="BRSE", "Bruguiera sexangula", IF(J116="SOOV", "Sonneratia ovata", IF(J116="SOCA", "Sonneratia caseolaris", IF(J116="HELI", "Heritiera littoralis", IF(J116="HESY", "Heritiera sylvatica", IF(J116="NYFR", "Nypa fruticans", IF(J116="CYRA", "Cynometra ramiflora", IF(J116="PHPA", "Phoenix paludosa", IF(J116="SCHY", "Scyphiphora hydrophyllacea", IF(J116="DIMA", "Diospyros maritima", IF(J116="POPI", "Pongamia pinnata", IF(J116="MAPS", "Maniltoa psilogyne", IF(J116="INBI", "Intsia bijuga", IF(J116="ACEB", "Acanthus ebracteatus", IF(J116="CAER", "Calamus erinaceus", IF(J116="UNUN", "Unknown unknown",  IF(J116="SOAL", "Sonneratia alba",  IF(J116="AECO", "Aegiceras corniculatum", "" )) )))))))))))))))))))))))))))))</f>
        <v>Rhizophora mucronata</v>
      </c>
      <c r="J116" s="28" t="s">
        <v>1026</v>
      </c>
      <c r="K116" s="28" t="n">
        <v>1</v>
      </c>
    </row>
    <row r="117" customFormat="false" ht="13.8" hidden="false" customHeight="false" outlineLevel="0" collapsed="false">
      <c r="A117" s="23" t="s">
        <v>138</v>
      </c>
      <c r="B117" s="27" t="n">
        <v>41397</v>
      </c>
      <c r="C117" s="1" t="s">
        <v>544</v>
      </c>
      <c r="D117" s="1" t="s">
        <v>140</v>
      </c>
      <c r="E117" s="1" t="s">
        <v>141</v>
      </c>
      <c r="F117" s="1" t="s">
        <v>20</v>
      </c>
      <c r="G117" s="23" t="n">
        <v>7</v>
      </c>
      <c r="H117" s="28" t="n">
        <v>2</v>
      </c>
      <c r="I117" s="23" t="str">
        <f aca="false">IF(J117="RHAP", "Rhizophora apiculata", IF(J117="EXAG", "Excoecaria agallocha", IF(J117="BRPA", "Bruguiera parviflora", IF(J117="XYMO", "Xylocarpus moluccensis", IF(J117="BRCY", "Bruguiera cylindrica", IF(J117="AVAL", "Avicennia alba", IF(J117="AVOF", "Avicennia officinalis", IF(J117="LURA", "Lumnitzera racemosa", IF(J117="CETA", "Ceriops tagal", IF(J117="XYGR", "Xylocarpus granatum", IF(J117="AVMA", "Avicennia marina", IF(J117="RHMU", "Rhizophora mucronata", IF(J117="BRGY", "Bruguiera gymnorrhiza", IF(J117="BRSE", "Bruguiera sexangula", IF(J117="SOOV", "Sonneratia ovata", IF(J117="SOCA", "Sonneratia caseolaris", IF(J117="HELI", "Heritiera littoralis", IF(J117="HESY", "Heritiera sylvatica", IF(J117="NYFR", "Nypa fruticans", IF(J117="CYRA", "Cynometra ramiflora", IF(J117="PHPA", "Phoenix paludosa", IF(J117="SCHY", "Scyphiphora hydrophyllacea", IF(J117="DIMA", "Diospyros maritima", IF(J117="POPI", "Pongamia pinnata", IF(J117="MAPS", "Maniltoa psilogyne", IF(J117="INBI", "Intsia bijuga", IF(J117="ACEB", "Acanthus ebracteatus", IF(J117="CAER", "Calamus erinaceus", IF(J117="UNUN", "Unknown unknown",  IF(J117="SOAL", "Sonneratia alba",  IF(J117="AECO", "Aegiceras corniculatum", "" )) )))))))))))))))))))))))))))))</f>
        <v>Xylocarpus moluccensis</v>
      </c>
      <c r="J117" s="28" t="s">
        <v>146</v>
      </c>
      <c r="K117" s="28" t="n">
        <v>1</v>
      </c>
    </row>
    <row r="118" customFormat="false" ht="13.8" hidden="false" customHeight="false" outlineLevel="0" collapsed="false">
      <c r="A118" s="23" t="s">
        <v>138</v>
      </c>
      <c r="B118" s="27" t="n">
        <v>41397</v>
      </c>
      <c r="C118" s="1" t="s">
        <v>544</v>
      </c>
      <c r="D118" s="1" t="s">
        <v>140</v>
      </c>
      <c r="E118" s="1" t="s">
        <v>141</v>
      </c>
      <c r="F118" s="1" t="s">
        <v>20</v>
      </c>
      <c r="G118" s="23" t="n">
        <v>7</v>
      </c>
      <c r="H118" s="28" t="n">
        <v>2</v>
      </c>
      <c r="I118" s="23" t="str">
        <f aca="false">IF(J118="RHAP", "Rhizophora apiculata", IF(J118="EXAG", "Excoecaria agallocha", IF(J118="BRPA", "Bruguiera parviflora", IF(J118="XYMO", "Xylocarpus moluccensis", IF(J118="BRCY", "Bruguiera cylindrica", IF(J118="AVAL", "Avicennia alba", IF(J118="AVOF", "Avicennia officinalis", IF(J118="LURA", "Lumnitzera racemosa", IF(J118="CETA", "Ceriops tagal", IF(J118="XYGR", "Xylocarpus granatum", IF(J118="AVMA", "Avicennia marina", IF(J118="RHMU", "Rhizophora mucronata", IF(J118="BRGY", "Bruguiera gymnorrhiza", IF(J118="BRSE", "Bruguiera sexangula", IF(J118="SOOV", "Sonneratia ovata", IF(J118="SOCA", "Sonneratia caseolaris", IF(J118="HELI", "Heritiera littoralis", IF(J118="HESY", "Heritiera sylvatica", IF(J118="NYFR", "Nypa fruticans", IF(J118="CYRA", "Cynometra ramiflora", IF(J118="PHPA", "Phoenix paludosa", IF(J118="SCHY", "Scyphiphora hydrophyllacea", IF(J118="DIMA", "Diospyros maritima", IF(J118="POPI", "Pongamia pinnata", IF(J118="MAPS", "Maniltoa psilogyne", IF(J118="INBI", "Intsia bijuga", IF(J118="ACEB", "Acanthus ebracteatus", IF(J118="CAER", "Calamus erinaceus", IF(J118="UNUN", "Unknown unknown",  IF(J118="SOAL", "Sonneratia alba",  IF(J118="AECO", "Aegiceras corniculatum", "" )) )))))))))))))))))))))))))))))</f>
        <v>Xylocarpus moluccensis</v>
      </c>
      <c r="J118" s="28" t="s">
        <v>146</v>
      </c>
      <c r="K118" s="28" t="n">
        <v>3</v>
      </c>
    </row>
    <row r="119" customFormat="false" ht="13.8" hidden="false" customHeight="false" outlineLevel="0" collapsed="false">
      <c r="A119" s="23" t="s">
        <v>138</v>
      </c>
      <c r="B119" s="27" t="n">
        <v>41397</v>
      </c>
      <c r="C119" s="1" t="s">
        <v>544</v>
      </c>
      <c r="D119" s="1" t="s">
        <v>140</v>
      </c>
      <c r="E119" s="1" t="s">
        <v>141</v>
      </c>
      <c r="F119" s="1" t="s">
        <v>20</v>
      </c>
      <c r="G119" s="23" t="n">
        <v>7</v>
      </c>
      <c r="H119" s="28" t="n">
        <v>2</v>
      </c>
      <c r="I119" s="23" t="str">
        <f aca="false">IF(J119="RHAP", "Rhizophora apiculata", IF(J119="EXAG", "Excoecaria agallocha", IF(J119="BRPA", "Bruguiera parviflora", IF(J119="XYMO", "Xylocarpus moluccensis", IF(J119="BRCY", "Bruguiera cylindrica", IF(J119="AVAL", "Avicennia alba", IF(J119="AVOF", "Avicennia officinalis", IF(J119="LURA", "Lumnitzera racemosa", IF(J119="CETA", "Ceriops tagal", IF(J119="XYGR", "Xylocarpus granatum", IF(J119="AVMA", "Avicennia marina", IF(J119="RHMU", "Rhizophora mucronata", IF(J119="BRGY", "Bruguiera gymnorrhiza", IF(J119="BRSE", "Bruguiera sexangula", IF(J119="SOOV", "Sonneratia ovata", IF(J119="SOCA", "Sonneratia caseolaris", IF(J119="HELI", "Heritiera littoralis", IF(J119="HESY", "Heritiera sylvatica", IF(J119="NYFR", "Nypa fruticans", IF(J119="CYRA", "Cynometra ramiflora", IF(J119="PHPA", "Phoenix paludosa", IF(J119="SCHY", "Scyphiphora hydrophyllacea", IF(J119="DIMA", "Diospyros maritima", IF(J119="POPI", "Pongamia pinnata", IF(J119="MAPS", "Maniltoa psilogyne", IF(J119="INBI", "Intsia bijuga", IF(J119="ACEB", "Acanthus ebracteatus", IF(J119="CAER", "Calamus erinaceus", IF(J119="UNUN", "Unknown unknown",  IF(J119="SOAL", "Sonneratia alba",  IF(J119="AECO", "Aegiceras corniculatum", "" )) )))))))))))))))))))))))))))))</f>
        <v>Bruguiera gymnorrhiza</v>
      </c>
      <c r="J119" s="28" t="s">
        <v>1027</v>
      </c>
      <c r="K119" s="28" t="n">
        <v>1</v>
      </c>
      <c r="L119" s="3"/>
    </row>
    <row r="120" customFormat="false" ht="13.8" hidden="false" customHeight="false" outlineLevel="0" collapsed="false">
      <c r="A120" s="23" t="s">
        <v>138</v>
      </c>
      <c r="B120" s="27" t="n">
        <v>41397</v>
      </c>
      <c r="C120" s="1" t="s">
        <v>544</v>
      </c>
      <c r="D120" s="1" t="s">
        <v>140</v>
      </c>
      <c r="E120" s="1" t="s">
        <v>141</v>
      </c>
      <c r="F120" s="1" t="s">
        <v>20</v>
      </c>
      <c r="G120" s="23" t="n">
        <v>7</v>
      </c>
      <c r="H120" s="28" t="n">
        <v>3</v>
      </c>
      <c r="I120" s="23" t="str">
        <f aca="false">IF(J120="RHAP", "Rhizophora apiculata", IF(J120="EXAG", "Excoecaria agallocha", IF(J120="BRPA", "Bruguiera parviflora", IF(J120="XYMO", "Xylocarpus moluccensis", IF(J120="BRCY", "Bruguiera cylindrica", IF(J120="AVAL", "Avicennia alba", IF(J120="AVOF", "Avicennia officinalis", IF(J120="LURA", "Lumnitzera racemosa", IF(J120="CETA", "Ceriops tagal", IF(J120="XYGR", "Xylocarpus granatum", IF(J120="AVMA", "Avicennia marina", IF(J120="RHMU", "Rhizophora mucronata", IF(J120="BRGY", "Bruguiera gymnorrhiza", IF(J120="BRSE", "Bruguiera sexangula", IF(J120="SOOV", "Sonneratia ovata", IF(J120="SOCA", "Sonneratia caseolaris", IF(J120="HELI", "Heritiera littoralis", IF(J120="HESY", "Heritiera sylvatica", IF(J120="NYFR", "Nypa fruticans", IF(J120="CYRA", "Cynometra ramiflora", IF(J120="PHPA", "Phoenix paludosa", IF(J120="SCHY", "Scyphiphora hydrophyllacea", IF(J120="DIMA", "Diospyros maritima", IF(J120="POPI", "Pongamia pinnata", IF(J120="MAPS", "Maniltoa psilogyne", IF(J120="INBI", "Intsia bijuga", IF(J120="ACEB", "Acanthus ebracteatus", IF(J120="CAER", "Calamus erinaceus", IF(J120="UNUN", "Unknown unknown",  IF(J120="SOAL", "Sonneratia alba",  IF(J120="AECO", "Aegiceras corniculatum", "" )) )))))))))))))))))))))))))))))</f>
        <v>Xylocarpus moluccensis</v>
      </c>
      <c r="J120" s="28" t="s">
        <v>146</v>
      </c>
      <c r="K120" s="28" t="n">
        <v>14</v>
      </c>
      <c r="L120" s="3"/>
    </row>
    <row r="121" customFormat="false" ht="13.8" hidden="false" customHeight="false" outlineLevel="0" collapsed="false">
      <c r="A121" s="23" t="s">
        <v>138</v>
      </c>
      <c r="B121" s="27" t="n">
        <v>41398</v>
      </c>
      <c r="C121" s="1" t="s">
        <v>544</v>
      </c>
      <c r="D121" s="1" t="s">
        <v>140</v>
      </c>
      <c r="E121" s="1" t="s">
        <v>141</v>
      </c>
      <c r="F121" s="1" t="s">
        <v>20</v>
      </c>
      <c r="G121" s="23" t="s">
        <v>179</v>
      </c>
      <c r="H121" s="28" t="n">
        <v>1</v>
      </c>
      <c r="I121" s="23" t="str">
        <f aca="false">IF(J121="RHAP", "Rhizophora apiculata", IF(J121="EXAG", "Excoecaria agallocha", IF(J121="BRPA", "Bruguiera parviflora", IF(J121="XYMO", "Xylocarpus moluccensis", IF(J121="BRCY", "Bruguiera cylindrica", IF(J121="AVAL", "Avicennia alba", IF(J121="AVOF", "Avicennia officinalis", IF(J121="LURA", "Lumnitzera racemosa", IF(J121="CETA", "Ceriops tagal", IF(J121="XYGR", "Xylocarpus granatum", IF(J121="AVMA", "Avicennia marina", IF(J121="RHMU", "Rhizophora mucronata", IF(J121="BRGY", "Bruguiera gymnorrhiza", IF(J121="BRSE", "Bruguiera sexangula", IF(J121="SOOV", "Sonneratia ovata", IF(J121="SOCA", "Sonneratia caseolaris", IF(J121="HELI", "Heritiera littoralis", IF(J121="HESY", "Heritiera sylvatica", IF(J121="NYFR", "Nypa fruticans", IF(J121="CYRA", "Cynometra ramiflora", IF(J121="PHPA", "Phoenix paludosa", IF(J121="SCHY", "Scyphiphora hydrophyllacea", IF(J121="DIMA", "Diospyros maritima", IF(J121="POPI", "Pongamia pinnata", IF(J121="MAPS", "Maniltoa psilogyne", IF(J121="INBI", "Intsia bijuga", IF(J121="ACEB", "Acanthus ebracteatus", IF(J121="CAER", "Calamus erinaceus", IF(J121="UNUN", "Unknown unknown",  IF(J121="SOAL", "Sonneratia alba",  IF(J121="AECO", "Aegiceras corniculatum", "" )) )))))))))))))))))))))))))))))</f>
        <v>Rhizophora apiculata</v>
      </c>
      <c r="J121" s="28" t="s">
        <v>21</v>
      </c>
      <c r="K121" s="28" t="n">
        <v>20</v>
      </c>
      <c r="L121" s="3"/>
    </row>
    <row r="122" customFormat="false" ht="13.8" hidden="false" customHeight="false" outlineLevel="0" collapsed="false">
      <c r="A122" s="23" t="s">
        <v>138</v>
      </c>
      <c r="B122" s="27" t="n">
        <v>41398</v>
      </c>
      <c r="C122" s="1" t="s">
        <v>544</v>
      </c>
      <c r="D122" s="1" t="s">
        <v>140</v>
      </c>
      <c r="E122" s="1" t="s">
        <v>141</v>
      </c>
      <c r="F122" s="1" t="s">
        <v>20</v>
      </c>
      <c r="G122" s="23" t="s">
        <v>179</v>
      </c>
      <c r="H122" s="28" t="n">
        <v>2</v>
      </c>
      <c r="I122" s="23" t="str">
        <f aca="false">IF(J122="RHAP", "Rhizophora apiculata", IF(J122="EXAG", "Excoecaria agallocha", IF(J122="BRPA", "Bruguiera parviflora", IF(J122="XYMO", "Xylocarpus moluccensis", IF(J122="BRCY", "Bruguiera cylindrica", IF(J122="AVAL", "Avicennia alba", IF(J122="AVOF", "Avicennia officinalis", IF(J122="LURA", "Lumnitzera racemosa", IF(J122="CETA", "Ceriops tagal", IF(J122="XYGR", "Xylocarpus granatum", IF(J122="AVMA", "Avicennia marina", IF(J122="RHMU", "Rhizophora mucronata", IF(J122="BRGY", "Bruguiera gymnorrhiza", IF(J122="BRSE", "Bruguiera sexangula", IF(J122="SOOV", "Sonneratia ovata", IF(J122="SOCA", "Sonneratia caseolaris", IF(J122="HELI", "Heritiera littoralis", IF(J122="HESY", "Heritiera sylvatica", IF(J122="NYFR", "Nypa fruticans", IF(J122="CYRA", "Cynometra ramiflora", IF(J122="PHPA", "Phoenix paludosa", IF(J122="SCHY", "Scyphiphora hydrophyllacea", IF(J122="DIMA", "Diospyros maritima", IF(J122="POPI", "Pongamia pinnata", IF(J122="MAPS", "Maniltoa psilogyne", IF(J122="INBI", "Intsia bijuga", IF(J122="ACEB", "Acanthus ebracteatus", IF(J122="CAER", "Calamus erinaceus", IF(J122="UNUN", "Unknown unknown",  IF(J122="SOAL", "Sonneratia alba",  IF(J122="AECO", "Aegiceras corniculatum", "" )) )))))))))))))))))))))))))))))</f>
        <v>Rhizophora apiculata</v>
      </c>
      <c r="J122" s="28" t="s">
        <v>21</v>
      </c>
      <c r="K122" s="28" t="n">
        <v>4</v>
      </c>
      <c r="L122" s="3"/>
    </row>
    <row r="123" customFormat="false" ht="13.8" hidden="false" customHeight="false" outlineLevel="0" collapsed="false">
      <c r="A123" s="23" t="s">
        <v>138</v>
      </c>
      <c r="B123" s="27" t="n">
        <v>41398</v>
      </c>
      <c r="C123" s="1" t="s">
        <v>544</v>
      </c>
      <c r="D123" s="1" t="s">
        <v>140</v>
      </c>
      <c r="E123" s="1" t="s">
        <v>141</v>
      </c>
      <c r="F123" s="1" t="s">
        <v>20</v>
      </c>
      <c r="G123" s="23" t="s">
        <v>179</v>
      </c>
      <c r="H123" s="28" t="n">
        <v>3</v>
      </c>
      <c r="I123" s="23" t="str">
        <f aca="false">IF(J123="RHAP", "Rhizophora apiculata", IF(J123="EXAG", "Excoecaria agallocha", IF(J123="BRPA", "Bruguiera parviflora", IF(J123="XYMO", "Xylocarpus moluccensis", IF(J123="BRCY", "Bruguiera cylindrica", IF(J123="AVAL", "Avicennia alba", IF(J123="AVOF", "Avicennia officinalis", IF(J123="LURA", "Lumnitzera racemosa", IF(J123="CETA", "Ceriops tagal", IF(J123="XYGR", "Xylocarpus granatum", IF(J123="AVMA", "Avicennia marina", IF(J123="RHMU", "Rhizophora mucronata", IF(J123="BRGY", "Bruguiera gymnorrhiza", IF(J123="BRSE", "Bruguiera sexangula", IF(J123="SOOV", "Sonneratia ovata", IF(J123="SOCA", "Sonneratia caseolaris", IF(J123="HELI", "Heritiera littoralis", IF(J123="HESY", "Heritiera sylvatica", IF(J123="NYFR", "Nypa fruticans", IF(J123="CYRA", "Cynometra ramiflora", IF(J123="PHPA", "Phoenix paludosa", IF(J123="SCHY", "Scyphiphora hydrophyllacea", IF(J123="DIMA", "Diospyros maritima", IF(J123="POPI", "Pongamia pinnata", IF(J123="MAPS", "Maniltoa psilogyne", IF(J123="INBI", "Intsia bijuga", IF(J123="ACEB", "Acanthus ebracteatus", IF(J123="CAER", "Calamus erinaceus", IF(J123="UNUN", "Unknown unknown",  IF(J123="SOAL", "Sonneratia alba",  IF(J123="AECO", "Aegiceras corniculatum", "" )) )))))))))))))))))))))))))))))</f>
        <v>Bruguiera gymnorrhiza</v>
      </c>
      <c r="J123" s="28" t="s">
        <v>1027</v>
      </c>
      <c r="K123" s="28" t="n">
        <v>2</v>
      </c>
      <c r="L123" s="3"/>
    </row>
    <row r="124" customFormat="false" ht="13.8" hidden="false" customHeight="false" outlineLevel="0" collapsed="false">
      <c r="A124" s="23" t="s">
        <v>138</v>
      </c>
      <c r="B124" s="27" t="n">
        <v>41398</v>
      </c>
      <c r="C124" s="1" t="s">
        <v>544</v>
      </c>
      <c r="D124" s="1" t="s">
        <v>140</v>
      </c>
      <c r="E124" s="1" t="s">
        <v>141</v>
      </c>
      <c r="F124" s="1" t="s">
        <v>20</v>
      </c>
      <c r="G124" s="23" t="s">
        <v>179</v>
      </c>
      <c r="H124" s="28" t="n">
        <v>4</v>
      </c>
      <c r="I124" s="23" t="str">
        <f aca="false">IF(J124="RHAP", "Rhizophora apiculata", IF(J124="EXAG", "Excoecaria agallocha", IF(J124="BRPA", "Bruguiera parviflora", IF(J124="XYMO", "Xylocarpus moluccensis", IF(J124="BRCY", "Bruguiera cylindrica", IF(J124="AVAL", "Avicennia alba", IF(J124="AVOF", "Avicennia officinalis", IF(J124="LURA", "Lumnitzera racemosa", IF(J124="CETA", "Ceriops tagal", IF(J124="XYGR", "Xylocarpus granatum", IF(J124="AVMA", "Avicennia marina", IF(J124="RHMU", "Rhizophora mucronata", IF(J124="BRGY", "Bruguiera gymnorrhiza", IF(J124="BRSE", "Bruguiera sexangula", IF(J124="SOOV", "Sonneratia ovata", IF(J124="SOCA", "Sonneratia caseolaris", IF(J124="HELI", "Heritiera littoralis", IF(J124="HESY", "Heritiera sylvatica", IF(J124="NYFR", "Nypa fruticans", IF(J124="CYRA", "Cynometra ramiflora", IF(J124="PHPA", "Phoenix paludosa", IF(J124="SCHY", "Scyphiphora hydrophyllacea", IF(J124="DIMA", "Diospyros maritima", IF(J124="POPI", "Pongamia pinnata", IF(J124="MAPS", "Maniltoa psilogyne", IF(J124="INBI", "Intsia bijuga", IF(J124="ACEB", "Acanthus ebracteatus", IF(J124="CAER", "Calamus erinaceus", IF(J124="UNUN", "Unknown unknown",  IF(J124="SOAL", "Sonneratia alba",  IF(J124="AECO", "Aegiceras corniculatum", "" )) )))))))))))))))))))))))))))))</f>
        <v>Unknown unknown</v>
      </c>
      <c r="J124" s="28" t="s">
        <v>1028</v>
      </c>
      <c r="K124" s="28" t="n">
        <v>2</v>
      </c>
      <c r="L124" s="3"/>
    </row>
    <row r="125" customFormat="false" ht="13.8" hidden="false" customHeight="false" outlineLevel="0" collapsed="false">
      <c r="A125" s="23" t="s">
        <v>138</v>
      </c>
      <c r="B125" s="27" t="n">
        <v>41398</v>
      </c>
      <c r="C125" s="1" t="s">
        <v>544</v>
      </c>
      <c r="D125" s="1" t="s">
        <v>140</v>
      </c>
      <c r="E125" s="1" t="s">
        <v>141</v>
      </c>
      <c r="F125" s="1" t="s">
        <v>20</v>
      </c>
      <c r="G125" s="23" t="s">
        <v>179</v>
      </c>
      <c r="H125" s="28" t="n">
        <v>5</v>
      </c>
      <c r="I125" s="23" t="str">
        <f aca="false">IF(J125="RHAP", "Rhizophora apiculata", IF(J125="EXAG", "Excoecaria agallocha", IF(J125="BRPA", "Bruguiera parviflora", IF(J125="XYMO", "Xylocarpus moluccensis", IF(J125="BRCY", "Bruguiera cylindrica", IF(J125="AVAL", "Avicennia alba", IF(J125="AVOF", "Avicennia officinalis", IF(J125="LURA", "Lumnitzera racemosa", IF(J125="CETA", "Ceriops tagal", IF(J125="XYGR", "Xylocarpus granatum", IF(J125="AVMA", "Avicennia marina", IF(J125="RHMU", "Rhizophora mucronata", IF(J125="BRGY", "Bruguiera gymnorrhiza", IF(J125="BRSE", "Bruguiera sexangula", IF(J125="SOOV", "Sonneratia ovata", IF(J125="SOCA", "Sonneratia caseolaris", IF(J125="HELI", "Heritiera littoralis", IF(J125="HESY", "Heritiera sylvatica", IF(J125="NYFR", "Nypa fruticans", IF(J125="CYRA", "Cynometra ramiflora", IF(J125="PHPA", "Phoenix paludosa", IF(J125="SCHY", "Scyphiphora hydrophyllacea", IF(J125="DIMA", "Diospyros maritima", IF(J125="POPI", "Pongamia pinnata", IF(J125="MAPS", "Maniltoa psilogyne", IF(J125="INBI", "Intsia bijuga", IF(J125="ACEB", "Acanthus ebracteatus", IF(J125="CAER", "Calamus erinaceus", IF(J125="UNUN", "Unknown unknown",  IF(J125="SOAL", "Sonneratia alba",  IF(J125="AECO", "Aegiceras corniculatum", "" )) )))))))))))))))))))))))))))))</f>
        <v>Unknown unknown</v>
      </c>
      <c r="J125" s="28" t="s">
        <v>1028</v>
      </c>
      <c r="K125" s="28" t="n">
        <v>1</v>
      </c>
      <c r="L125" s="3"/>
    </row>
    <row r="126" customFormat="false" ht="13.8" hidden="false" customHeight="false" outlineLevel="0" collapsed="false">
      <c r="A126" s="23" t="s">
        <v>138</v>
      </c>
      <c r="B126" s="27" t="n">
        <v>41398</v>
      </c>
      <c r="C126" s="1" t="s">
        <v>544</v>
      </c>
      <c r="D126" s="1" t="s">
        <v>140</v>
      </c>
      <c r="E126" s="1" t="s">
        <v>141</v>
      </c>
      <c r="F126" s="1" t="s">
        <v>20</v>
      </c>
      <c r="G126" s="23" t="s">
        <v>179</v>
      </c>
      <c r="H126" s="28" t="n">
        <v>6</v>
      </c>
      <c r="I126" s="23" t="str">
        <f aca="false">IF(J126="RHAP", "Rhizophora apiculata", IF(J126="EXAG", "Excoecaria agallocha", IF(J126="BRPA", "Bruguiera parviflora", IF(J126="XYMO", "Xylocarpus moluccensis", IF(J126="BRCY", "Bruguiera cylindrica", IF(J126="AVAL", "Avicennia alba", IF(J126="AVOF", "Avicennia officinalis", IF(J126="LURA", "Lumnitzera racemosa", IF(J126="CETA", "Ceriops tagal", IF(J126="XYGR", "Xylocarpus granatum", IF(J126="AVMA", "Avicennia marina", IF(J126="RHMU", "Rhizophora mucronata", IF(J126="BRGY", "Bruguiera gymnorrhiza", IF(J126="BRSE", "Bruguiera sexangula", IF(J126="SOOV", "Sonneratia ovata", IF(J126="SOCA", "Sonneratia caseolaris", IF(J126="HELI", "Heritiera littoralis", IF(J126="HESY", "Heritiera sylvatica", IF(J126="NYFR", "Nypa fruticans", IF(J126="CYRA", "Cynometra ramiflora", IF(J126="PHPA", "Phoenix paludosa", IF(J126="SCHY", "Scyphiphora hydrophyllacea", IF(J126="DIMA", "Diospyros maritima", IF(J126="POPI", "Pongamia pinnata", IF(J126="MAPS", "Maniltoa psilogyne", IF(J126="INBI", "Intsia bijuga", IF(J126="ACEB", "Acanthus ebracteatus", IF(J126="CAER", "Calamus erinaceus", IF(J126="UNUN", "Unknown unknown",  IF(J126="SOAL", "Sonneratia alba",  IF(J126="AECO", "Aegiceras corniculatum", "" )) )))))))))))))))))))))))))))))</f>
        <v>Unknown unknown</v>
      </c>
      <c r="J126" s="28" t="s">
        <v>1028</v>
      </c>
      <c r="K126" s="28" t="n">
        <v>3</v>
      </c>
      <c r="L126" s="3"/>
    </row>
    <row r="127" s="18" customFormat="true" ht="13.8" hidden="false" customHeight="false" outlineLevel="0" collapsed="false">
      <c r="A127" s="1" t="s">
        <v>91</v>
      </c>
      <c r="B127" s="12" t="n">
        <v>43460</v>
      </c>
      <c r="C127" s="1" t="s">
        <v>19</v>
      </c>
      <c r="D127" s="1" t="s">
        <v>19</v>
      </c>
      <c r="E127" s="1" t="s">
        <v>19</v>
      </c>
      <c r="F127" s="1" t="s">
        <v>203</v>
      </c>
      <c r="G127" s="1" t="s">
        <v>221</v>
      </c>
      <c r="H127" s="1" t="n">
        <v>1</v>
      </c>
      <c r="I127" s="23" t="str">
        <f aca="false">IF(J127="RHAP", "Rhizophora apiculata", IF(J127="EXAG", "Excoecaria agallocha", IF(J127="BRPA", "Bruguiera parviflora", IF(J127="XYMO", "Xylocarpus moluccensis", IF(J127="BRCY", "Bruguiera cylindrica", IF(J127="AVAL", "Avicennia alba", IF(J127="AVOF", "Avicennia officinalis", IF(J127="LURA", "Lumnitzera racemosa", IF(J127="CETA", "Ceriops tagal", IF(J127="XYGR", "Xylocarpus granatum", IF(J127="AVMA", "Avicennia marina", IF(J127="RHMU", "Rhizophora mucronata", IF(J127="BRGY", "Bruguiera gymnorrhiza", IF(J127="BRSE", "Bruguiera sexangula", IF(J127="SOOV", "Sonneratia ovata", IF(J127="SOCA", "Sonneratia caseolaris", IF(J127="HELI", "Heritiera littoralis", IF(J127="HESY", "Heritiera sylvatica", IF(J127="NYFR", "Nypa fruticans", IF(J127="CYRA", "Cynometra ramiflora", IF(J127="PHPA", "Phoenix paludosa", IF(J127="SCHY", "Scyphiphora hydrophyllacea", IF(J127="DIMA", "Diospyros maritima", IF(J127="POPI", "Pongamia pinnata", IF(J127="MAPS", "Maniltoa psilogyne", IF(J127="INBI", "Intsia bijuga", IF(J127="ACEB", "Acanthus ebracteatus", IF(J127="CAER", "Calamus erinaceus", IF(J127="UNUN", "Unknown unknown",  IF(J127="SOAL", "Sonneratia alba",  IF(J127="AECO", "Aegiceras corniculatum", "" )) )))))))))))))))))))))))))))))</f>
        <v>Avicennia alba</v>
      </c>
      <c r="J127" s="23" t="s">
        <v>27</v>
      </c>
      <c r="K127" s="1" t="n">
        <v>3</v>
      </c>
      <c r="L127" s="1" t="s">
        <v>227</v>
      </c>
    </row>
    <row r="128" s="18" customFormat="true" ht="13.8" hidden="false" customHeight="false" outlineLevel="0" collapsed="false">
      <c r="A128" s="1" t="s">
        <v>91</v>
      </c>
      <c r="B128" s="12" t="n">
        <v>43461</v>
      </c>
      <c r="C128" s="1" t="s">
        <v>19</v>
      </c>
      <c r="D128" s="1" t="s">
        <v>19</v>
      </c>
      <c r="E128" s="1" t="s">
        <v>19</v>
      </c>
      <c r="F128" s="1" t="s">
        <v>203</v>
      </c>
      <c r="G128" s="1" t="s">
        <v>226</v>
      </c>
      <c r="H128" s="1" t="n">
        <v>5</v>
      </c>
      <c r="I128" s="23" t="str">
        <f aca="false">IF(J128="RHAP", "Rhizophora apiculata", IF(J128="EXAG", "Excoecaria agallocha", IF(J128="BRPA", "Bruguiera parviflora", IF(J128="XYMO", "Xylocarpus moluccensis", IF(J128="BRCY", "Bruguiera cylindrica", IF(J128="AVAL", "Avicennia alba", IF(J128="AVOF", "Avicennia officinalis", IF(J128="LURA", "Lumnitzera racemosa", IF(J128="CETA", "Ceriops tagal", IF(J128="XYGR", "Xylocarpus granatum", IF(J128="AVMA", "Avicennia marina", IF(J128="RHMU", "Rhizophora mucronata", IF(J128="BRGY", "Bruguiera gymnorrhiza", IF(J128="BRSE", "Bruguiera sexangula", IF(J128="SOOV", "Sonneratia ovata", IF(J128="SOCA", "Sonneratia caseolaris", IF(J128="HELI", "Heritiera littoralis", IF(J128="HESY", "Heritiera sylvatica", IF(J128="NYFR", "Nypa fruticans", IF(J128="CYRA", "Cynometra ramiflora", IF(J128="PHPA", "Phoenix paludosa", IF(J128="SCHY", "Scyphiphora hydrophyllacea", IF(J128="DIMA", "Diospyros maritima", IF(J128="POPI", "Pongamia pinnata", IF(J128="MAPS", "Maniltoa psilogyne", IF(J128="INBI", "Intsia bijuga", IF(J128="ACEB", "Acanthus ebracteatus", IF(J128="CAER", "Calamus erinaceus", IF(J128="UNUN", "Unknown unknown",  IF(J128="SOAL", "Sonneratia alba",  IF(J128="AECO", "Aegiceras corniculatum", "" )) )))))))))))))))))))))))))))))</f>
        <v>Avicennia alba</v>
      </c>
      <c r="J128" s="23" t="s">
        <v>27</v>
      </c>
      <c r="K128" s="1" t="n">
        <v>1</v>
      </c>
      <c r="L128" s="1" t="s">
        <v>227</v>
      </c>
    </row>
    <row r="129" s="18" customFormat="true" ht="13.8" hidden="false" customHeight="false" outlineLevel="0" collapsed="false">
      <c r="A129" s="1" t="s">
        <v>91</v>
      </c>
      <c r="B129" s="12" t="n">
        <v>43462</v>
      </c>
      <c r="C129" s="1" t="s">
        <v>19</v>
      </c>
      <c r="D129" s="1" t="s">
        <v>19</v>
      </c>
      <c r="E129" s="1" t="s">
        <v>19</v>
      </c>
      <c r="F129" s="1" t="s">
        <v>203</v>
      </c>
      <c r="G129" s="1" t="s">
        <v>230</v>
      </c>
      <c r="H129" s="1" t="n">
        <v>3</v>
      </c>
      <c r="I129" s="23" t="str">
        <f aca="false">IF(J129="RHAP", "Rhizophora apiculata", IF(J129="EXAG", "Excoecaria agallocha", IF(J129="BRPA", "Bruguiera parviflora", IF(J129="XYMO", "Xylocarpus moluccensis", IF(J129="BRCY", "Bruguiera cylindrica", IF(J129="AVAL", "Avicennia alba", IF(J129="AVOF", "Avicennia officinalis", IF(J129="LURA", "Lumnitzera racemosa", IF(J129="CETA", "Ceriops tagal", IF(J129="XYGR", "Xylocarpus granatum", IF(J129="AVMA", "Avicennia marina", IF(J129="RHMU", "Rhizophora mucronata", IF(J129="BRGY", "Bruguiera gymnorrhiza", IF(J129="BRSE", "Bruguiera sexangula", IF(J129="SOOV", "Sonneratia ovata", IF(J129="SOCA", "Sonneratia caseolaris", IF(J129="HELI", "Heritiera littoralis", IF(J129="HESY", "Heritiera sylvatica", IF(J129="NYFR", "Nypa fruticans", IF(J129="CYRA", "Cynometra ramiflora", IF(J129="PHPA", "Phoenix paludosa", IF(J129="SCHY", "Scyphiphora hydrophyllacea", IF(J129="DIMA", "Diospyros maritima", IF(J129="POPI", "Pongamia pinnata", IF(J129="MAPS", "Maniltoa psilogyne", IF(J129="INBI", "Intsia bijuga", IF(J129="ACEB", "Acanthus ebracteatus", IF(J129="CAER", "Calamus erinaceus", IF(J129="UNUN", "Unknown unknown",  IF(J129="SOAL", "Sonneratia alba",  IF(J129="AECO", "Aegiceras corniculatum", "" )) )))))))))))))))))))))))))))))</f>
        <v>Lumnitzera racemosa</v>
      </c>
      <c r="J129" s="23" t="s">
        <v>1029</v>
      </c>
      <c r="K129" s="1" t="n">
        <v>3</v>
      </c>
      <c r="L129" s="1" t="s">
        <v>1030</v>
      </c>
    </row>
    <row r="130" s="18" customFormat="true" ht="13.8" hidden="false" customHeight="false" outlineLevel="0" collapsed="false">
      <c r="A130" s="1" t="s">
        <v>138</v>
      </c>
      <c r="B130" s="12" t="n">
        <v>43474</v>
      </c>
      <c r="C130" s="1" t="s">
        <v>19</v>
      </c>
      <c r="D130" s="1" t="s">
        <v>19</v>
      </c>
      <c r="E130" s="1" t="s">
        <v>19</v>
      </c>
      <c r="F130" s="1" t="s">
        <v>203</v>
      </c>
      <c r="G130" s="1" t="s">
        <v>247</v>
      </c>
      <c r="H130" s="1" t="n">
        <v>2</v>
      </c>
      <c r="I130" s="23" t="str">
        <f aca="false">IF(J130="RHAP", "Rhizophora apiculata", IF(J130="EXAG", "Excoecaria agallocha", IF(J130="BRPA", "Bruguiera parviflora", IF(J130="XYMO", "Xylocarpus moluccensis", IF(J130="BRCY", "Bruguiera cylindrica", IF(J130="AVAL", "Avicennia alba", IF(J130="AVOF", "Avicennia officinalis", IF(J130="LURA", "Lumnitzera racemosa", IF(J130="CETA", "Ceriops tagal", IF(J130="XYGR", "Xylocarpus granatum", IF(J130="AVMA", "Avicennia marina", IF(J130="RHMU", "Rhizophora mucronata", IF(J130="BRGY", "Bruguiera gymnorrhiza", IF(J130="BRSE", "Bruguiera sexangula", IF(J130="SOOV", "Sonneratia ovata", IF(J130="SOCA", "Sonneratia caseolaris", IF(J130="HELI", "Heritiera littoralis", IF(J130="HESY", "Heritiera sylvatica", IF(J130="NYFR", "Nypa fruticans", IF(J130="CYRA", "Cynometra ramiflora", IF(J130="PHPA", "Phoenix paludosa", IF(J130="SCHY", "Scyphiphora hydrophyllacea", IF(J130="DIMA", "Diospyros maritima", IF(J130="POPI", "Pongamia pinnata", IF(J130="MAPS", "Maniltoa psilogyne", IF(J130="INBI", "Intsia bijuga", IF(J130="ACEB", "Acanthus ebracteatus", IF(J130="CAER", "Calamus erinaceus", IF(J130="UNUN", "Unknown unknown",  IF(J130="SOAL", "Sonneratia alba",  IF(J130="AECO", "Aegiceras corniculatum", "" )) )))))))))))))))))))))))))))))</f>
        <v>Avicennia alba</v>
      </c>
      <c r="J130" s="23" t="s">
        <v>27</v>
      </c>
      <c r="K130" s="1" t="n">
        <v>10</v>
      </c>
      <c r="L130" s="1" t="s">
        <v>227</v>
      </c>
    </row>
    <row r="131" s="18" customFormat="true" ht="13.8" hidden="false" customHeight="false" outlineLevel="0" collapsed="false">
      <c r="A131" s="1" t="s">
        <v>138</v>
      </c>
      <c r="B131" s="12" t="n">
        <v>43474</v>
      </c>
      <c r="C131" s="1" t="s">
        <v>19</v>
      </c>
      <c r="D131" s="1" t="s">
        <v>19</v>
      </c>
      <c r="E131" s="1" t="s">
        <v>19</v>
      </c>
      <c r="F131" s="1" t="s">
        <v>203</v>
      </c>
      <c r="G131" s="1" t="s">
        <v>247</v>
      </c>
      <c r="H131" s="1" t="n">
        <v>5</v>
      </c>
      <c r="I131" s="23" t="str">
        <f aca="false">IF(J131="RHAP", "Rhizophora apiculata", IF(J131="EXAG", "Excoecaria agallocha", IF(J131="BRPA", "Bruguiera parviflora", IF(J131="XYMO", "Xylocarpus moluccensis", IF(J131="BRCY", "Bruguiera cylindrica", IF(J131="AVAL", "Avicennia alba", IF(J131="AVOF", "Avicennia officinalis", IF(J131="LURA", "Lumnitzera racemosa", IF(J131="CETA", "Ceriops tagal", IF(J131="XYGR", "Xylocarpus granatum", IF(J131="AVMA", "Avicennia marina", IF(J131="RHMU", "Rhizophora mucronata", IF(J131="BRGY", "Bruguiera gymnorrhiza", IF(J131="BRSE", "Bruguiera sexangula", IF(J131="SOOV", "Sonneratia ovata", IF(J131="SOCA", "Sonneratia caseolaris", IF(J131="HELI", "Heritiera littoralis", IF(J131="HESY", "Heritiera sylvatica", IF(J131="NYFR", "Nypa fruticans", IF(J131="CYRA", "Cynometra ramiflora", IF(J131="PHPA", "Phoenix paludosa", IF(J131="SCHY", "Scyphiphora hydrophyllacea", IF(J131="DIMA", "Diospyros maritima", IF(J131="POPI", "Pongamia pinnata", IF(J131="MAPS", "Maniltoa psilogyne", IF(J131="INBI", "Intsia bijuga", IF(J131="ACEB", "Acanthus ebracteatus", IF(J131="CAER", "Calamus erinaceus", IF(J131="UNUN", "Unknown unknown",  IF(J131="SOAL", "Sonneratia alba",  IF(J131="AECO", "Aegiceras corniculatum", "" )) )))))))))))))))))))))))))))))</f>
        <v>Avicennia alba</v>
      </c>
      <c r="J131" s="23" t="s">
        <v>27</v>
      </c>
      <c r="K131" s="1" t="n">
        <v>3</v>
      </c>
      <c r="L131" s="1" t="s">
        <v>227</v>
      </c>
    </row>
    <row r="132" s="18" customFormat="true" ht="13.8" hidden="false" customHeight="false" outlineLevel="0" collapsed="false">
      <c r="A132" s="1" t="s">
        <v>138</v>
      </c>
      <c r="B132" s="12" t="n">
        <v>43479</v>
      </c>
      <c r="C132" s="1" t="s">
        <v>19</v>
      </c>
      <c r="D132" s="1" t="s">
        <v>19</v>
      </c>
      <c r="E132" s="1" t="s">
        <v>19</v>
      </c>
      <c r="F132" s="1" t="s">
        <v>203</v>
      </c>
      <c r="G132" s="1" t="s">
        <v>264</v>
      </c>
      <c r="H132" s="1" t="n">
        <v>5</v>
      </c>
      <c r="I132" s="23" t="str">
        <f aca="false">IF(J132="RHAP", "Rhizophora apiculata", IF(J132="EXAG", "Excoecaria agallocha", IF(J132="BRPA", "Bruguiera parviflora", IF(J132="XYMO", "Xylocarpus moluccensis", IF(J132="BRCY", "Bruguiera cylindrica", IF(J132="AVAL", "Avicennia alba", IF(J132="AVOF", "Avicennia officinalis", IF(J132="LURA", "Lumnitzera racemosa", IF(J132="CETA", "Ceriops tagal", IF(J132="XYGR", "Xylocarpus granatum", IF(J132="AVMA", "Avicennia marina", IF(J132="RHMU", "Rhizophora mucronata", IF(J132="BRGY", "Bruguiera gymnorrhiza", IF(J132="BRSE", "Bruguiera sexangula", IF(J132="SOOV", "Sonneratia ovata", IF(J132="SOCA", "Sonneratia caseolaris", IF(J132="HELI", "Heritiera littoralis", IF(J132="HESY", "Heritiera sylvatica", IF(J132="NYFR", "Nypa fruticans", IF(J132="CYRA", "Cynometra ramiflora", IF(J132="PHPA", "Phoenix paludosa", IF(J132="SCHY", "Scyphiphora hydrophyllacea", IF(J132="DIMA", "Diospyros maritima", IF(J132="POPI", "Pongamia pinnata", IF(J132="MAPS", "Maniltoa psilogyne", IF(J132="INBI", "Intsia bijuga", IF(J132="ACEB", "Acanthus ebracteatus", IF(J132="CAER", "Calamus erinaceus", IF(J132="UNUN", "Unknown unknown",  IF(J132="SOAL", "Sonneratia alba",  IF(J132="AECO", "Aegiceras corniculatum", "" )) )))))))))))))))))))))))))))))</f>
        <v>Aegiceras corniculatum</v>
      </c>
      <c r="J132" s="23" t="s">
        <v>1024</v>
      </c>
      <c r="K132" s="1" t="n">
        <v>8</v>
      </c>
      <c r="L132" s="1" t="s">
        <v>1031</v>
      </c>
    </row>
    <row r="133" s="18" customFormat="true" ht="13.8" hidden="false" customHeight="false" outlineLevel="0" collapsed="false">
      <c r="A133" s="66" t="s">
        <v>17</v>
      </c>
      <c r="B133" s="66" t="s">
        <v>270</v>
      </c>
      <c r="C133" s="66" t="s">
        <v>267</v>
      </c>
      <c r="D133" s="66" t="s">
        <v>267</v>
      </c>
      <c r="E133" s="66" t="s">
        <v>267</v>
      </c>
      <c r="F133" s="1" t="s">
        <v>203</v>
      </c>
      <c r="G133" s="66" t="n">
        <v>2</v>
      </c>
      <c r="H133" s="66" t="n">
        <v>1</v>
      </c>
      <c r="I133" s="23" t="str">
        <f aca="false">IF(J133="RHAP", "Rhizophora apiculata", IF(J133="EXAG", "Excoecaria agallocha", IF(J133="BRPA", "Bruguiera parviflora", IF(J133="XYMO", "Xylocarpus moluccensis", IF(J133="BRCY", "Bruguiera cylindrica", IF(J133="AVAL", "Avicennia alba", IF(J133="AVOF", "Avicennia officinalis", IF(J133="LURA", "Lumnitzera racemosa", IF(J133="CETA", "Ceriops tagal", IF(J133="XYGR", "Xylocarpus granatum", IF(J133="AVMA", "Avicennia marina", IF(J133="RHMU", "Rhizophora mucronata", IF(J133="BRGY", "Bruguiera gymnorrhiza", IF(J133="BRSE", "Bruguiera sexangula", IF(J133="SOOV", "Sonneratia ovata", IF(J133="SOCA", "Sonneratia caseolaris", IF(J133="HELI", "Heritiera littoralis", IF(J133="HESY", "Heritiera sylvatica", IF(J133="NYFR", "Nypa fruticans", IF(J133="CYRA", "Cynometra ramiflora", IF(J133="PHPA", "Phoenix paludosa", IF(J133="SCHY", "Scyphiphora hydrophyllacea", IF(J133="DIMA", "Diospyros maritima", IF(J133="POPI", "Pongamia pinnata", IF(J133="MAPS", "Maniltoa psilogyne", IF(J133="INBI", "Intsia bijuga", IF(J133="ACEB", "Acanthus ebracteatus", IF(J133="CAER", "Calamus erinaceus", IF(J133="UNUN", "Unknown unknown",  IF(J133="SOAL", "Sonneratia alba",  IF(J133="AECO", "Aegiceras corniculatum", "" )) )))))))))))))))))))))))))))))</f>
        <v>Avicennia alba</v>
      </c>
      <c r="J133" s="23" t="s">
        <v>27</v>
      </c>
      <c r="K133" s="66" t="n">
        <v>6</v>
      </c>
      <c r="L133" s="66" t="s">
        <v>227</v>
      </c>
    </row>
    <row r="134" s="18" customFormat="true" ht="13.8" hidden="false" customHeight="false" outlineLevel="0" collapsed="false">
      <c r="A134" s="66" t="s">
        <v>17</v>
      </c>
      <c r="B134" s="66" t="s">
        <v>270</v>
      </c>
      <c r="C134" s="66" t="s">
        <v>267</v>
      </c>
      <c r="D134" s="66" t="s">
        <v>267</v>
      </c>
      <c r="E134" s="66" t="s">
        <v>267</v>
      </c>
      <c r="F134" s="1" t="s">
        <v>203</v>
      </c>
      <c r="G134" s="66" t="n">
        <v>2</v>
      </c>
      <c r="H134" s="66" t="n">
        <v>1</v>
      </c>
      <c r="I134" s="23" t="str">
        <f aca="false">IF(J134="RHAP", "Rhizophora apiculata", IF(J134="EXAG", "Excoecaria agallocha", IF(J134="BRPA", "Bruguiera parviflora", IF(J134="XYMO", "Xylocarpus moluccensis", IF(J134="BRCY", "Bruguiera cylindrica", IF(J134="AVAL", "Avicennia alba", IF(J134="AVOF", "Avicennia officinalis", IF(J134="LURA", "Lumnitzera racemosa", IF(J134="CETA", "Ceriops tagal", IF(J134="XYGR", "Xylocarpus granatum", IF(J134="AVMA", "Avicennia marina", IF(J134="RHMU", "Rhizophora mucronata", IF(J134="BRGY", "Bruguiera gymnorrhiza", IF(J134="BRSE", "Bruguiera sexangula", IF(J134="SOOV", "Sonneratia ovata", IF(J134="SOCA", "Sonneratia caseolaris", IF(J134="HELI", "Heritiera littoralis", IF(J134="HESY", "Heritiera sylvatica", IF(J134="NYFR", "Nypa fruticans", IF(J134="CYRA", "Cynometra ramiflora", IF(J134="PHPA", "Phoenix paludosa", IF(J134="SCHY", "Scyphiphora hydrophyllacea", IF(J134="DIMA", "Diospyros maritima", IF(J134="POPI", "Pongamia pinnata", IF(J134="MAPS", "Maniltoa psilogyne", IF(J134="INBI", "Intsia bijuga", IF(J134="ACEB", "Acanthus ebracteatus", IF(J134="CAER", "Calamus erinaceus", IF(J134="UNUN", "Unknown unknown",  IF(J134="SOAL", "Sonneratia alba",  IF(J134="AECO", "Aegiceras corniculatum", "" )) )))))))))))))))))))))))))))))</f>
        <v>Bruguiera cylindrica</v>
      </c>
      <c r="J134" s="23" t="s">
        <v>98</v>
      </c>
      <c r="K134" s="66" t="n">
        <v>25</v>
      </c>
      <c r="L134" s="66" t="s">
        <v>1032</v>
      </c>
    </row>
    <row r="135" s="18" customFormat="true" ht="13.8" hidden="false" customHeight="false" outlineLevel="0" collapsed="false">
      <c r="A135" s="66" t="s">
        <v>17</v>
      </c>
      <c r="B135" s="66" t="s">
        <v>270</v>
      </c>
      <c r="C135" s="66" t="s">
        <v>267</v>
      </c>
      <c r="D135" s="66" t="s">
        <v>267</v>
      </c>
      <c r="E135" s="66" t="s">
        <v>267</v>
      </c>
      <c r="F135" s="1" t="s">
        <v>203</v>
      </c>
      <c r="G135" s="66" t="n">
        <v>2</v>
      </c>
      <c r="H135" s="66" t="n">
        <v>2</v>
      </c>
      <c r="I135" s="23" t="str">
        <f aca="false">IF(J135="RHAP", "Rhizophora apiculata", IF(J135="EXAG", "Excoecaria agallocha", IF(J135="BRPA", "Bruguiera parviflora", IF(J135="XYMO", "Xylocarpus moluccensis", IF(J135="BRCY", "Bruguiera cylindrica", IF(J135="AVAL", "Avicennia alba", IF(J135="AVOF", "Avicennia officinalis", IF(J135="LURA", "Lumnitzera racemosa", IF(J135="CETA", "Ceriops tagal", IF(J135="XYGR", "Xylocarpus granatum", IF(J135="AVMA", "Avicennia marina", IF(J135="RHMU", "Rhizophora mucronata", IF(J135="BRGY", "Bruguiera gymnorrhiza", IF(J135="BRSE", "Bruguiera sexangula", IF(J135="SOOV", "Sonneratia ovata", IF(J135="SOCA", "Sonneratia caseolaris", IF(J135="HELI", "Heritiera littoralis", IF(J135="HESY", "Heritiera sylvatica", IF(J135="NYFR", "Nypa fruticans", IF(J135="CYRA", "Cynometra ramiflora", IF(J135="PHPA", "Phoenix paludosa", IF(J135="SCHY", "Scyphiphora hydrophyllacea", IF(J135="DIMA", "Diospyros maritima", IF(J135="POPI", "Pongamia pinnata", IF(J135="MAPS", "Maniltoa psilogyne", IF(J135="INBI", "Intsia bijuga", IF(J135="ACEB", "Acanthus ebracteatus", IF(J135="CAER", "Calamus erinaceus", IF(J135="UNUN", "Unknown unknown",  IF(J135="SOAL", "Sonneratia alba",  IF(J135="AECO", "Aegiceras corniculatum", "" )) )))))))))))))))))))))))))))))</f>
        <v>Rhizophora mucronata</v>
      </c>
      <c r="J135" s="23" t="s">
        <v>1026</v>
      </c>
      <c r="K135" s="66" t="n">
        <v>1</v>
      </c>
      <c r="L135" s="66" t="s">
        <v>1033</v>
      </c>
    </row>
    <row r="136" s="18" customFormat="true" ht="13.8" hidden="false" customHeight="false" outlineLevel="0" collapsed="false">
      <c r="A136" s="66" t="s">
        <v>17</v>
      </c>
      <c r="B136" s="66" t="s">
        <v>270</v>
      </c>
      <c r="C136" s="66" t="s">
        <v>267</v>
      </c>
      <c r="D136" s="66" t="s">
        <v>267</v>
      </c>
      <c r="E136" s="66" t="s">
        <v>267</v>
      </c>
      <c r="F136" s="1" t="s">
        <v>203</v>
      </c>
      <c r="G136" s="66" t="n">
        <v>2</v>
      </c>
      <c r="H136" s="66" t="n">
        <v>2</v>
      </c>
      <c r="I136" s="23" t="str">
        <f aca="false">IF(J136="RHAP", "Rhizophora apiculata", IF(J136="EXAG", "Excoecaria agallocha", IF(J136="BRPA", "Bruguiera parviflora", IF(J136="XYMO", "Xylocarpus moluccensis", IF(J136="BRCY", "Bruguiera cylindrica", IF(J136="AVAL", "Avicennia alba", IF(J136="AVOF", "Avicennia officinalis", IF(J136="LURA", "Lumnitzera racemosa", IF(J136="CETA", "Ceriops tagal", IF(J136="XYGR", "Xylocarpus granatum", IF(J136="AVMA", "Avicennia marina", IF(J136="RHMU", "Rhizophora mucronata", IF(J136="BRGY", "Bruguiera gymnorrhiza", IF(J136="BRSE", "Bruguiera sexangula", IF(J136="SOOV", "Sonneratia ovata", IF(J136="SOCA", "Sonneratia caseolaris", IF(J136="HELI", "Heritiera littoralis", IF(J136="HESY", "Heritiera sylvatica", IF(J136="NYFR", "Nypa fruticans", IF(J136="CYRA", "Cynometra ramiflora", IF(J136="PHPA", "Phoenix paludosa", IF(J136="SCHY", "Scyphiphora hydrophyllacea", IF(J136="DIMA", "Diospyros maritima", IF(J136="POPI", "Pongamia pinnata", IF(J136="MAPS", "Maniltoa psilogyne", IF(J136="INBI", "Intsia bijuga", IF(J136="ACEB", "Acanthus ebracteatus", IF(J136="CAER", "Calamus erinaceus", IF(J136="UNUN", "Unknown unknown",  IF(J136="SOAL", "Sonneratia alba",  IF(J136="AECO", "Aegiceras corniculatum", "" )) )))))))))))))))))))))))))))))</f>
        <v>Avicennia alba</v>
      </c>
      <c r="J136" s="23" t="s">
        <v>27</v>
      </c>
      <c r="K136" s="66" t="n">
        <v>11</v>
      </c>
      <c r="L136" s="66" t="s">
        <v>227</v>
      </c>
    </row>
    <row r="137" s="18" customFormat="true" ht="13.8" hidden="false" customHeight="false" outlineLevel="0" collapsed="false">
      <c r="A137" s="66" t="s">
        <v>17</v>
      </c>
      <c r="B137" s="66" t="s">
        <v>270</v>
      </c>
      <c r="C137" s="66" t="s">
        <v>267</v>
      </c>
      <c r="D137" s="66" t="s">
        <v>267</v>
      </c>
      <c r="E137" s="66" t="s">
        <v>267</v>
      </c>
      <c r="F137" s="1" t="s">
        <v>203</v>
      </c>
      <c r="G137" s="66" t="n">
        <v>2</v>
      </c>
      <c r="H137" s="66" t="n">
        <v>2</v>
      </c>
      <c r="I137" s="23" t="str">
        <f aca="false">IF(J137="RHAP", "Rhizophora apiculata", IF(J137="EXAG", "Excoecaria agallocha", IF(J137="BRPA", "Bruguiera parviflora", IF(J137="XYMO", "Xylocarpus moluccensis", IF(J137="BRCY", "Bruguiera cylindrica", IF(J137="AVAL", "Avicennia alba", IF(J137="AVOF", "Avicennia officinalis", IF(J137="LURA", "Lumnitzera racemosa", IF(J137="CETA", "Ceriops tagal", IF(J137="XYGR", "Xylocarpus granatum", IF(J137="AVMA", "Avicennia marina", IF(J137="RHMU", "Rhizophora mucronata", IF(J137="BRGY", "Bruguiera gymnorrhiza", IF(J137="BRSE", "Bruguiera sexangula", IF(J137="SOOV", "Sonneratia ovata", IF(J137="SOCA", "Sonneratia caseolaris", IF(J137="HELI", "Heritiera littoralis", IF(J137="HESY", "Heritiera sylvatica", IF(J137="NYFR", "Nypa fruticans", IF(J137="CYRA", "Cynometra ramiflora", IF(J137="PHPA", "Phoenix paludosa", IF(J137="SCHY", "Scyphiphora hydrophyllacea", IF(J137="DIMA", "Diospyros maritima", IF(J137="POPI", "Pongamia pinnata", IF(J137="MAPS", "Maniltoa psilogyne", IF(J137="INBI", "Intsia bijuga", IF(J137="ACEB", "Acanthus ebracteatus", IF(J137="CAER", "Calamus erinaceus", IF(J137="UNUN", "Unknown unknown",  IF(J137="SOAL", "Sonneratia alba",  IF(J137="AECO", "Aegiceras corniculatum", "" )) )))))))))))))))))))))))))))))</f>
        <v>Bruguiera cylindrica</v>
      </c>
      <c r="J137" s="23" t="s">
        <v>98</v>
      </c>
      <c r="K137" s="66" t="n">
        <v>2</v>
      </c>
      <c r="L137" s="66" t="s">
        <v>1032</v>
      </c>
    </row>
    <row r="138" s="18" customFormat="true" ht="13.8" hidden="false" customHeight="false" outlineLevel="0" collapsed="false">
      <c r="A138" s="66" t="s">
        <v>17</v>
      </c>
      <c r="B138" s="66" t="s">
        <v>270</v>
      </c>
      <c r="C138" s="66" t="s">
        <v>267</v>
      </c>
      <c r="D138" s="66" t="s">
        <v>267</v>
      </c>
      <c r="E138" s="66" t="s">
        <v>267</v>
      </c>
      <c r="F138" s="1" t="s">
        <v>203</v>
      </c>
      <c r="G138" s="66" t="n">
        <v>2</v>
      </c>
      <c r="H138" s="66" t="n">
        <v>3</v>
      </c>
      <c r="I138" s="23" t="str">
        <f aca="false">IF(J138="RHAP", "Rhizophora apiculata", IF(J138="EXAG", "Excoecaria agallocha", IF(J138="BRPA", "Bruguiera parviflora", IF(J138="XYMO", "Xylocarpus moluccensis", IF(J138="BRCY", "Bruguiera cylindrica", IF(J138="AVAL", "Avicennia alba", IF(J138="AVOF", "Avicennia officinalis", IF(J138="LURA", "Lumnitzera racemosa", IF(J138="CETA", "Ceriops tagal", IF(J138="XYGR", "Xylocarpus granatum", IF(J138="AVMA", "Avicennia marina", IF(J138="RHMU", "Rhizophora mucronata", IF(J138="BRGY", "Bruguiera gymnorrhiza", IF(J138="BRSE", "Bruguiera sexangula", IF(J138="SOOV", "Sonneratia ovata", IF(J138="SOCA", "Sonneratia caseolaris", IF(J138="HELI", "Heritiera littoralis", IF(J138="HESY", "Heritiera sylvatica", IF(J138="NYFR", "Nypa fruticans", IF(J138="CYRA", "Cynometra ramiflora", IF(J138="PHPA", "Phoenix paludosa", IF(J138="SCHY", "Scyphiphora hydrophyllacea", IF(J138="DIMA", "Diospyros maritima", IF(J138="POPI", "Pongamia pinnata", IF(J138="MAPS", "Maniltoa psilogyne", IF(J138="INBI", "Intsia bijuga", IF(J138="ACEB", "Acanthus ebracteatus", IF(J138="CAER", "Calamus erinaceus", IF(J138="UNUN", "Unknown unknown",  IF(J138="SOAL", "Sonneratia alba",  IF(J138="AECO", "Aegiceras corniculatum", "" )) )))))))))))))))))))))))))))))</f>
        <v>Avicennia alba</v>
      </c>
      <c r="J138" s="23" t="s">
        <v>27</v>
      </c>
      <c r="K138" s="66" t="n">
        <v>32</v>
      </c>
      <c r="L138" s="66" t="s">
        <v>227</v>
      </c>
    </row>
    <row r="139" s="18" customFormat="true" ht="13.8" hidden="false" customHeight="false" outlineLevel="0" collapsed="false">
      <c r="A139" s="66" t="s">
        <v>17</v>
      </c>
      <c r="B139" s="66" t="s">
        <v>270</v>
      </c>
      <c r="C139" s="66" t="s">
        <v>267</v>
      </c>
      <c r="D139" s="66" t="s">
        <v>267</v>
      </c>
      <c r="E139" s="66" t="s">
        <v>267</v>
      </c>
      <c r="F139" s="1" t="s">
        <v>203</v>
      </c>
      <c r="G139" s="66" t="n">
        <v>2</v>
      </c>
      <c r="H139" s="66" t="n">
        <v>3</v>
      </c>
      <c r="I139" s="23" t="str">
        <f aca="false">IF(J139="RHAP", "Rhizophora apiculata", IF(J139="EXAG", "Excoecaria agallocha", IF(J139="BRPA", "Bruguiera parviflora", IF(J139="XYMO", "Xylocarpus moluccensis", IF(J139="BRCY", "Bruguiera cylindrica", IF(J139="AVAL", "Avicennia alba", IF(J139="AVOF", "Avicennia officinalis", IF(J139="LURA", "Lumnitzera racemosa", IF(J139="CETA", "Ceriops tagal", IF(J139="XYGR", "Xylocarpus granatum", IF(J139="AVMA", "Avicennia marina", IF(J139="RHMU", "Rhizophora mucronata", IF(J139="BRGY", "Bruguiera gymnorrhiza", IF(J139="BRSE", "Bruguiera sexangula", IF(J139="SOOV", "Sonneratia ovata", IF(J139="SOCA", "Sonneratia caseolaris", IF(J139="HELI", "Heritiera littoralis", IF(J139="HESY", "Heritiera sylvatica", IF(J139="NYFR", "Nypa fruticans", IF(J139="CYRA", "Cynometra ramiflora", IF(J139="PHPA", "Phoenix paludosa", IF(J139="SCHY", "Scyphiphora hydrophyllacea", IF(J139="DIMA", "Diospyros maritima", IF(J139="POPI", "Pongamia pinnata", IF(J139="MAPS", "Maniltoa psilogyne", IF(J139="INBI", "Intsia bijuga", IF(J139="ACEB", "Acanthus ebracteatus", IF(J139="CAER", "Calamus erinaceus", IF(J139="UNUN", "Unknown unknown",  IF(J139="SOAL", "Sonneratia alba",  IF(J139="AECO", "Aegiceras corniculatum", "" )) )))))))))))))))))))))))))))))</f>
        <v>Rhizophora apiculata</v>
      </c>
      <c r="J139" s="23" t="s">
        <v>21</v>
      </c>
      <c r="K139" s="66" t="n">
        <v>1</v>
      </c>
      <c r="L139" s="66" t="s">
        <v>1034</v>
      </c>
    </row>
    <row r="140" s="18" customFormat="true" ht="13.8" hidden="false" customHeight="false" outlineLevel="0" collapsed="false">
      <c r="A140" s="66" t="s">
        <v>17</v>
      </c>
      <c r="B140" s="66" t="s">
        <v>270</v>
      </c>
      <c r="C140" s="66" t="s">
        <v>267</v>
      </c>
      <c r="D140" s="66" t="s">
        <v>267</v>
      </c>
      <c r="E140" s="66" t="s">
        <v>267</v>
      </c>
      <c r="F140" s="1" t="s">
        <v>203</v>
      </c>
      <c r="G140" s="66" t="n">
        <v>2</v>
      </c>
      <c r="H140" s="66" t="n">
        <v>4</v>
      </c>
      <c r="I140" s="23" t="str">
        <f aca="false">IF(J140="RHAP", "Rhizophora apiculata", IF(J140="EXAG", "Excoecaria agallocha", IF(J140="BRPA", "Bruguiera parviflora", IF(J140="XYMO", "Xylocarpus moluccensis", IF(J140="BRCY", "Bruguiera cylindrica", IF(J140="AVAL", "Avicennia alba", IF(J140="AVOF", "Avicennia officinalis", IF(J140="LURA", "Lumnitzera racemosa", IF(J140="CETA", "Ceriops tagal", IF(J140="XYGR", "Xylocarpus granatum", IF(J140="AVMA", "Avicennia marina", IF(J140="RHMU", "Rhizophora mucronata", IF(J140="BRGY", "Bruguiera gymnorrhiza", IF(J140="BRSE", "Bruguiera sexangula", IF(J140="SOOV", "Sonneratia ovata", IF(J140="SOCA", "Sonneratia caseolaris", IF(J140="HELI", "Heritiera littoralis", IF(J140="HESY", "Heritiera sylvatica", IF(J140="NYFR", "Nypa fruticans", IF(J140="CYRA", "Cynometra ramiflora", IF(J140="PHPA", "Phoenix paludosa", IF(J140="SCHY", "Scyphiphora hydrophyllacea", IF(J140="DIMA", "Diospyros maritima", IF(J140="POPI", "Pongamia pinnata", IF(J140="MAPS", "Maniltoa psilogyne", IF(J140="INBI", "Intsia bijuga", IF(J140="ACEB", "Acanthus ebracteatus", IF(J140="CAER", "Calamus erinaceus", IF(J140="UNUN", "Unknown unknown",  IF(J140="SOAL", "Sonneratia alba",  IF(J140="AECO", "Aegiceras corniculatum", "" )) )))))))))))))))))))))))))))))</f>
        <v>Avicennia alba</v>
      </c>
      <c r="J140" s="23" t="s">
        <v>27</v>
      </c>
      <c r="K140" s="66" t="n">
        <v>37</v>
      </c>
      <c r="L140" s="66" t="s">
        <v>227</v>
      </c>
    </row>
    <row r="141" s="18" customFormat="true" ht="13.8" hidden="false" customHeight="false" outlineLevel="0" collapsed="false">
      <c r="A141" s="66" t="s">
        <v>17</v>
      </c>
      <c r="B141" s="66" t="s">
        <v>270</v>
      </c>
      <c r="C141" s="66" t="s">
        <v>267</v>
      </c>
      <c r="D141" s="66" t="s">
        <v>267</v>
      </c>
      <c r="E141" s="66" t="s">
        <v>267</v>
      </c>
      <c r="F141" s="1" t="s">
        <v>203</v>
      </c>
      <c r="G141" s="66" t="n">
        <v>2</v>
      </c>
      <c r="H141" s="66" t="n">
        <v>4</v>
      </c>
      <c r="I141" s="23" t="str">
        <f aca="false">IF(J141="RHAP", "Rhizophora apiculata", IF(J141="EXAG", "Excoecaria agallocha", IF(J141="BRPA", "Bruguiera parviflora", IF(J141="XYMO", "Xylocarpus moluccensis", IF(J141="BRCY", "Bruguiera cylindrica", IF(J141="AVAL", "Avicennia alba", IF(J141="AVOF", "Avicennia officinalis", IF(J141="LURA", "Lumnitzera racemosa", IF(J141="CETA", "Ceriops tagal", IF(J141="XYGR", "Xylocarpus granatum", IF(J141="AVMA", "Avicennia marina", IF(J141="RHMU", "Rhizophora mucronata", IF(J141="BRGY", "Bruguiera gymnorrhiza", IF(J141="BRSE", "Bruguiera sexangula", IF(J141="SOOV", "Sonneratia ovata", IF(J141="SOCA", "Sonneratia caseolaris", IF(J141="HELI", "Heritiera littoralis", IF(J141="HESY", "Heritiera sylvatica", IF(J141="NYFR", "Nypa fruticans", IF(J141="CYRA", "Cynometra ramiflora", IF(J141="PHPA", "Phoenix paludosa", IF(J141="SCHY", "Scyphiphora hydrophyllacea", IF(J141="DIMA", "Diospyros maritima", IF(J141="POPI", "Pongamia pinnata", IF(J141="MAPS", "Maniltoa psilogyne", IF(J141="INBI", "Intsia bijuga", IF(J141="ACEB", "Acanthus ebracteatus", IF(J141="CAER", "Calamus erinaceus", IF(J141="UNUN", "Unknown unknown",  IF(J141="SOAL", "Sonneratia alba",  IF(J141="AECO", "Aegiceras corniculatum", "" )) )))))))))))))))))))))))))))))</f>
        <v>Excoecaria agallocha</v>
      </c>
      <c r="J141" s="23" t="s">
        <v>162</v>
      </c>
      <c r="K141" s="66" t="n">
        <v>1</v>
      </c>
      <c r="L141" s="66" t="s">
        <v>1035</v>
      </c>
    </row>
    <row r="142" s="18" customFormat="true" ht="13.8" hidden="false" customHeight="false" outlineLevel="0" collapsed="false">
      <c r="A142" s="66" t="s">
        <v>17</v>
      </c>
      <c r="B142" s="66" t="s">
        <v>270</v>
      </c>
      <c r="C142" s="66" t="s">
        <v>267</v>
      </c>
      <c r="D142" s="66" t="s">
        <v>267</v>
      </c>
      <c r="E142" s="66" t="s">
        <v>267</v>
      </c>
      <c r="F142" s="1" t="s">
        <v>203</v>
      </c>
      <c r="G142" s="66" t="s">
        <v>1036</v>
      </c>
      <c r="H142" s="66" t="n">
        <v>1</v>
      </c>
      <c r="I142" s="23" t="str">
        <f aca="false">IF(J142="RHAP", "Rhizophora apiculata", IF(J142="EXAG", "Excoecaria agallocha", IF(J142="BRPA", "Bruguiera parviflora", IF(J142="XYMO", "Xylocarpus moluccensis", IF(J142="BRCY", "Bruguiera cylindrica", IF(J142="AVAL", "Avicennia alba", IF(J142="AVOF", "Avicennia officinalis", IF(J142="LURA", "Lumnitzera racemosa", IF(J142="CETA", "Ceriops tagal", IF(J142="XYGR", "Xylocarpus granatum", IF(J142="AVMA", "Avicennia marina", IF(J142="RHMU", "Rhizophora mucronata", IF(J142="BRGY", "Bruguiera gymnorrhiza", IF(J142="BRSE", "Bruguiera sexangula", IF(J142="SOOV", "Sonneratia ovata", IF(J142="SOCA", "Sonneratia caseolaris", IF(J142="HELI", "Heritiera littoralis", IF(J142="HESY", "Heritiera sylvatica", IF(J142="NYFR", "Nypa fruticans", IF(J142="CYRA", "Cynometra ramiflora", IF(J142="PHPA", "Phoenix paludosa", IF(J142="SCHY", "Scyphiphora hydrophyllacea", IF(J142="DIMA", "Diospyros maritima", IF(J142="POPI", "Pongamia pinnata", IF(J142="MAPS", "Maniltoa psilogyne", IF(J142="INBI", "Intsia bijuga", IF(J142="ACEB", "Acanthus ebracteatus", IF(J142="CAER", "Calamus erinaceus", IF(J142="UNUN", "Unknown unknown",  IF(J142="SOAL", "Sonneratia alba",  IF(J142="AECO", "Aegiceras corniculatum", "" )) )))))))))))))))))))))))))))))</f>
        <v>Bruguiera cylindrica</v>
      </c>
      <c r="J142" s="23" t="s">
        <v>98</v>
      </c>
      <c r="K142" s="66" t="n">
        <v>4</v>
      </c>
      <c r="L142" s="66" t="s">
        <v>1032</v>
      </c>
    </row>
    <row r="143" s="18" customFormat="true" ht="13.8" hidden="false" customHeight="false" outlineLevel="0" collapsed="false">
      <c r="A143" s="66" t="s">
        <v>17</v>
      </c>
      <c r="B143" s="66" t="s">
        <v>270</v>
      </c>
      <c r="C143" s="66" t="s">
        <v>267</v>
      </c>
      <c r="D143" s="66" t="s">
        <v>267</v>
      </c>
      <c r="E143" s="66" t="s">
        <v>267</v>
      </c>
      <c r="F143" s="1" t="s">
        <v>203</v>
      </c>
      <c r="G143" s="66" t="s">
        <v>1036</v>
      </c>
      <c r="H143" s="66" t="n">
        <v>1</v>
      </c>
      <c r="I143" s="23" t="str">
        <f aca="false">IF(J143="RHAP", "Rhizophora apiculata", IF(J143="EXAG", "Excoecaria agallocha", IF(J143="BRPA", "Bruguiera parviflora", IF(J143="XYMO", "Xylocarpus moluccensis", IF(J143="BRCY", "Bruguiera cylindrica", IF(J143="AVAL", "Avicennia alba", IF(J143="AVOF", "Avicennia officinalis", IF(J143="LURA", "Lumnitzera racemosa", IF(J143="CETA", "Ceriops tagal", IF(J143="XYGR", "Xylocarpus granatum", IF(J143="AVMA", "Avicennia marina", IF(J143="RHMU", "Rhizophora mucronata", IF(J143="BRGY", "Bruguiera gymnorrhiza", IF(J143="BRSE", "Bruguiera sexangula", IF(J143="SOOV", "Sonneratia ovata", IF(J143="SOCA", "Sonneratia caseolaris", IF(J143="HELI", "Heritiera littoralis", IF(J143="HESY", "Heritiera sylvatica", IF(J143="NYFR", "Nypa fruticans", IF(J143="CYRA", "Cynometra ramiflora", IF(J143="PHPA", "Phoenix paludosa", IF(J143="SCHY", "Scyphiphora hydrophyllacea", IF(J143="DIMA", "Diospyros maritima", IF(J143="POPI", "Pongamia pinnata", IF(J143="MAPS", "Maniltoa psilogyne", IF(J143="INBI", "Intsia bijuga", IF(J143="ACEB", "Acanthus ebracteatus", IF(J143="CAER", "Calamus erinaceus", IF(J143="UNUN", "Unknown unknown",  IF(J143="SOAL", "Sonneratia alba",  IF(J143="AECO", "Aegiceras corniculatum", "" )) )))))))))))))))))))))))))))))</f>
        <v>Avicennia alba</v>
      </c>
      <c r="J143" s="23" t="s">
        <v>27</v>
      </c>
      <c r="K143" s="66" t="n">
        <v>111</v>
      </c>
      <c r="L143" s="66" t="s">
        <v>227</v>
      </c>
    </row>
    <row r="144" s="18" customFormat="true" ht="13.8" hidden="false" customHeight="false" outlineLevel="0" collapsed="false">
      <c r="A144" s="66" t="s">
        <v>17</v>
      </c>
      <c r="B144" s="66" t="s">
        <v>270</v>
      </c>
      <c r="C144" s="66" t="s">
        <v>267</v>
      </c>
      <c r="D144" s="66" t="s">
        <v>267</v>
      </c>
      <c r="E144" s="66" t="s">
        <v>267</v>
      </c>
      <c r="F144" s="1" t="s">
        <v>203</v>
      </c>
      <c r="G144" s="66" t="s">
        <v>1036</v>
      </c>
      <c r="H144" s="66" t="n">
        <v>1</v>
      </c>
      <c r="I144" s="23" t="str">
        <f aca="false">IF(J144="RHAP", "Rhizophora apiculata", IF(J144="EXAG", "Excoecaria agallocha", IF(J144="BRPA", "Bruguiera parviflora", IF(J144="XYMO", "Xylocarpus moluccensis", IF(J144="BRCY", "Bruguiera cylindrica", IF(J144="AVAL", "Avicennia alba", IF(J144="AVOF", "Avicennia officinalis", IF(J144="LURA", "Lumnitzera racemosa", IF(J144="CETA", "Ceriops tagal", IF(J144="XYGR", "Xylocarpus granatum", IF(J144="AVMA", "Avicennia marina", IF(J144="RHMU", "Rhizophora mucronata", IF(J144="BRGY", "Bruguiera gymnorrhiza", IF(J144="BRSE", "Bruguiera sexangula", IF(J144="SOOV", "Sonneratia ovata", IF(J144="SOCA", "Sonneratia caseolaris", IF(J144="HELI", "Heritiera littoralis", IF(J144="HESY", "Heritiera sylvatica", IF(J144="NYFR", "Nypa fruticans", IF(J144="CYRA", "Cynometra ramiflora", IF(J144="PHPA", "Phoenix paludosa", IF(J144="SCHY", "Scyphiphora hydrophyllacea", IF(J144="DIMA", "Diospyros maritima", IF(J144="POPI", "Pongamia pinnata", IF(J144="MAPS", "Maniltoa psilogyne", IF(J144="INBI", "Intsia bijuga", IF(J144="ACEB", "Acanthus ebracteatus", IF(J144="CAER", "Calamus erinaceus", IF(J144="UNUN", "Unknown unknown",  IF(J144="SOAL", "Sonneratia alba",  IF(J144="AECO", "Aegiceras corniculatum", "" )) )))))))))))))))))))))))))))))</f>
        <v>Xylocarpus granatum</v>
      </c>
      <c r="J144" s="23" t="s">
        <v>1022</v>
      </c>
      <c r="K144" s="66" t="n">
        <v>1</v>
      </c>
      <c r="L144" s="66" t="s">
        <v>1037</v>
      </c>
    </row>
    <row r="145" s="18" customFormat="true" ht="13.8" hidden="false" customHeight="false" outlineLevel="0" collapsed="false">
      <c r="A145" s="66" t="s">
        <v>17</v>
      </c>
      <c r="B145" s="66" t="s">
        <v>270</v>
      </c>
      <c r="C145" s="66" t="s">
        <v>267</v>
      </c>
      <c r="D145" s="66" t="s">
        <v>267</v>
      </c>
      <c r="E145" s="66" t="s">
        <v>267</v>
      </c>
      <c r="F145" s="1" t="s">
        <v>203</v>
      </c>
      <c r="G145" s="66" t="s">
        <v>1036</v>
      </c>
      <c r="H145" s="66" t="n">
        <v>1</v>
      </c>
      <c r="I145" s="23" t="str">
        <f aca="false">IF(J145="RHAP", "Rhizophora apiculata", IF(J145="EXAG", "Excoecaria agallocha", IF(J145="BRPA", "Bruguiera parviflora", IF(J145="XYMO", "Xylocarpus moluccensis", IF(J145="BRCY", "Bruguiera cylindrica", IF(J145="AVAL", "Avicennia alba", IF(J145="AVOF", "Avicennia officinalis", IF(J145="LURA", "Lumnitzera racemosa", IF(J145="CETA", "Ceriops tagal", IF(J145="XYGR", "Xylocarpus granatum", IF(J145="AVMA", "Avicennia marina", IF(J145="RHMU", "Rhizophora mucronata", IF(J145="BRGY", "Bruguiera gymnorrhiza", IF(J145="BRSE", "Bruguiera sexangula", IF(J145="SOOV", "Sonneratia ovata", IF(J145="SOCA", "Sonneratia caseolaris", IF(J145="HELI", "Heritiera littoralis", IF(J145="HESY", "Heritiera sylvatica", IF(J145="NYFR", "Nypa fruticans", IF(J145="CYRA", "Cynometra ramiflora", IF(J145="PHPA", "Phoenix paludosa", IF(J145="SCHY", "Scyphiphora hydrophyllacea", IF(J145="DIMA", "Diospyros maritima", IF(J145="POPI", "Pongamia pinnata", IF(J145="MAPS", "Maniltoa psilogyne", IF(J145="INBI", "Intsia bijuga", IF(J145="ACEB", "Acanthus ebracteatus", IF(J145="CAER", "Calamus erinaceus", IF(J145="UNUN", "Unknown unknown",  IF(J145="SOAL", "Sonneratia alba",  IF(J145="AECO", "Aegiceras corniculatum", "" )) )))))))))))))))))))))))))))))</f>
        <v>Ceriops tagal</v>
      </c>
      <c r="J145" s="23" t="s">
        <v>175</v>
      </c>
      <c r="K145" s="66" t="n">
        <v>3</v>
      </c>
      <c r="L145" s="66" t="s">
        <v>1038</v>
      </c>
    </row>
    <row r="146" s="18" customFormat="true" ht="13.8" hidden="false" customHeight="false" outlineLevel="0" collapsed="false">
      <c r="A146" s="66" t="s">
        <v>17</v>
      </c>
      <c r="B146" s="66" t="s">
        <v>270</v>
      </c>
      <c r="C146" s="66" t="s">
        <v>267</v>
      </c>
      <c r="D146" s="66" t="s">
        <v>267</v>
      </c>
      <c r="E146" s="66" t="s">
        <v>267</v>
      </c>
      <c r="F146" s="1" t="s">
        <v>203</v>
      </c>
      <c r="G146" s="66" t="s">
        <v>1036</v>
      </c>
      <c r="H146" s="66" t="n">
        <v>2</v>
      </c>
      <c r="I146" s="23" t="str">
        <f aca="false">IF(J146="RHAP", "Rhizophora apiculata", IF(J146="EXAG", "Excoecaria agallocha", IF(J146="BRPA", "Bruguiera parviflora", IF(J146="XYMO", "Xylocarpus moluccensis", IF(J146="BRCY", "Bruguiera cylindrica", IF(J146="AVAL", "Avicennia alba", IF(J146="AVOF", "Avicennia officinalis", IF(J146="LURA", "Lumnitzera racemosa", IF(J146="CETA", "Ceriops tagal", IF(J146="XYGR", "Xylocarpus granatum", IF(J146="AVMA", "Avicennia marina", IF(J146="RHMU", "Rhizophora mucronata", IF(J146="BRGY", "Bruguiera gymnorrhiza", IF(J146="BRSE", "Bruguiera sexangula", IF(J146="SOOV", "Sonneratia ovata", IF(J146="SOCA", "Sonneratia caseolaris", IF(J146="HELI", "Heritiera littoralis", IF(J146="HESY", "Heritiera sylvatica", IF(J146="NYFR", "Nypa fruticans", IF(J146="CYRA", "Cynometra ramiflora", IF(J146="PHPA", "Phoenix paludosa", IF(J146="SCHY", "Scyphiphora hydrophyllacea", IF(J146="DIMA", "Diospyros maritima", IF(J146="POPI", "Pongamia pinnata", IF(J146="MAPS", "Maniltoa psilogyne", IF(J146="INBI", "Intsia bijuga", IF(J146="ACEB", "Acanthus ebracteatus", IF(J146="CAER", "Calamus erinaceus", IF(J146="UNUN", "Unknown unknown",  IF(J146="SOAL", "Sonneratia alba",  IF(J146="AECO", "Aegiceras corniculatum", "" )) )))))))))))))))))))))))))))))</f>
        <v>Avicennia alba</v>
      </c>
      <c r="J146" s="23" t="s">
        <v>27</v>
      </c>
      <c r="K146" s="66" t="n">
        <v>45</v>
      </c>
      <c r="L146" s="66" t="s">
        <v>227</v>
      </c>
    </row>
    <row r="147" s="18" customFormat="true" ht="13.8" hidden="false" customHeight="false" outlineLevel="0" collapsed="false">
      <c r="A147" s="66" t="s">
        <v>17</v>
      </c>
      <c r="B147" s="66" t="s">
        <v>270</v>
      </c>
      <c r="C147" s="66" t="s">
        <v>267</v>
      </c>
      <c r="D147" s="66" t="s">
        <v>267</v>
      </c>
      <c r="E147" s="66" t="s">
        <v>267</v>
      </c>
      <c r="F147" s="1" t="s">
        <v>203</v>
      </c>
      <c r="G147" s="66" t="s">
        <v>1036</v>
      </c>
      <c r="H147" s="66" t="n">
        <v>2</v>
      </c>
      <c r="I147" s="23" t="str">
        <f aca="false">IF(J147="RHAP", "Rhizophora apiculata", IF(J147="EXAG", "Excoecaria agallocha", IF(J147="BRPA", "Bruguiera parviflora", IF(J147="XYMO", "Xylocarpus moluccensis", IF(J147="BRCY", "Bruguiera cylindrica", IF(J147="AVAL", "Avicennia alba", IF(J147="AVOF", "Avicennia officinalis", IF(J147="LURA", "Lumnitzera racemosa", IF(J147="CETA", "Ceriops tagal", IF(J147="XYGR", "Xylocarpus granatum", IF(J147="AVMA", "Avicennia marina", IF(J147="RHMU", "Rhizophora mucronata", IF(J147="BRGY", "Bruguiera gymnorrhiza", IF(J147="BRSE", "Bruguiera sexangula", IF(J147="SOOV", "Sonneratia ovata", IF(J147="SOCA", "Sonneratia caseolaris", IF(J147="HELI", "Heritiera littoralis", IF(J147="HESY", "Heritiera sylvatica", IF(J147="NYFR", "Nypa fruticans", IF(J147="CYRA", "Cynometra ramiflora", IF(J147="PHPA", "Phoenix paludosa", IF(J147="SCHY", "Scyphiphora hydrophyllacea", IF(J147="DIMA", "Diospyros maritima", IF(J147="POPI", "Pongamia pinnata", IF(J147="MAPS", "Maniltoa psilogyne", IF(J147="INBI", "Intsia bijuga", IF(J147="ACEB", "Acanthus ebracteatus", IF(J147="CAER", "Calamus erinaceus", IF(J147="UNUN", "Unknown unknown",  IF(J147="SOAL", "Sonneratia alba",  IF(J147="AECO", "Aegiceras corniculatum", "" )) )))))))))))))))))))))))))))))</f>
        <v>Ceriops tagal</v>
      </c>
      <c r="J147" s="23" t="s">
        <v>175</v>
      </c>
      <c r="K147" s="66" t="n">
        <v>1</v>
      </c>
      <c r="L147" s="66" t="s">
        <v>1038</v>
      </c>
    </row>
    <row r="148" s="18" customFormat="true" ht="13.8" hidden="false" customHeight="false" outlineLevel="0" collapsed="false">
      <c r="A148" s="66" t="s">
        <v>17</v>
      </c>
      <c r="B148" s="66" t="s">
        <v>270</v>
      </c>
      <c r="C148" s="66" t="s">
        <v>267</v>
      </c>
      <c r="D148" s="66" t="s">
        <v>267</v>
      </c>
      <c r="E148" s="66" t="s">
        <v>267</v>
      </c>
      <c r="F148" s="1" t="s">
        <v>203</v>
      </c>
      <c r="G148" s="66" t="s">
        <v>1036</v>
      </c>
      <c r="H148" s="66" t="n">
        <v>2</v>
      </c>
      <c r="I148" s="23" t="str">
        <f aca="false">IF(J148="RHAP", "Rhizophora apiculata", IF(J148="EXAG", "Excoecaria agallocha", IF(J148="BRPA", "Bruguiera parviflora", IF(J148="XYMO", "Xylocarpus moluccensis", IF(J148="BRCY", "Bruguiera cylindrica", IF(J148="AVAL", "Avicennia alba", IF(J148="AVOF", "Avicennia officinalis", IF(J148="LURA", "Lumnitzera racemosa", IF(J148="CETA", "Ceriops tagal", IF(J148="XYGR", "Xylocarpus granatum", IF(J148="AVMA", "Avicennia marina", IF(J148="RHMU", "Rhizophora mucronata", IF(J148="BRGY", "Bruguiera gymnorrhiza", IF(J148="BRSE", "Bruguiera sexangula", IF(J148="SOOV", "Sonneratia ovata", IF(J148="SOCA", "Sonneratia caseolaris", IF(J148="HELI", "Heritiera littoralis", IF(J148="HESY", "Heritiera sylvatica", IF(J148="NYFR", "Nypa fruticans", IF(J148="CYRA", "Cynometra ramiflora", IF(J148="PHPA", "Phoenix paludosa", IF(J148="SCHY", "Scyphiphora hydrophyllacea", IF(J148="DIMA", "Diospyros maritima", IF(J148="POPI", "Pongamia pinnata", IF(J148="MAPS", "Maniltoa psilogyne", IF(J148="INBI", "Intsia bijuga", IF(J148="ACEB", "Acanthus ebracteatus", IF(J148="CAER", "Calamus erinaceus", IF(J148="UNUN", "Unknown unknown",  IF(J148="SOAL", "Sonneratia alba",  IF(J148="AECO", "Aegiceras corniculatum", "" )) )))))))))))))))))))))))))))))</f>
        <v>Rhizophora apiculata</v>
      </c>
      <c r="J148" s="23" t="s">
        <v>21</v>
      </c>
      <c r="K148" s="66" t="n">
        <v>1</v>
      </c>
      <c r="L148" s="66" t="s">
        <v>1034</v>
      </c>
    </row>
    <row r="149" s="18" customFormat="true" ht="13.8" hidden="false" customHeight="false" outlineLevel="0" collapsed="false">
      <c r="A149" s="66" t="s">
        <v>17</v>
      </c>
      <c r="B149" s="66" t="s">
        <v>270</v>
      </c>
      <c r="C149" s="66" t="s">
        <v>267</v>
      </c>
      <c r="D149" s="66" t="s">
        <v>267</v>
      </c>
      <c r="E149" s="66" t="s">
        <v>267</v>
      </c>
      <c r="F149" s="1" t="s">
        <v>203</v>
      </c>
      <c r="G149" s="66" t="s">
        <v>1036</v>
      </c>
      <c r="H149" s="66" t="n">
        <v>2</v>
      </c>
      <c r="I149" s="23" t="str">
        <f aca="false">IF(J149="RHAP", "Rhizophora apiculata", IF(J149="EXAG", "Excoecaria agallocha", IF(J149="BRPA", "Bruguiera parviflora", IF(J149="XYMO", "Xylocarpus moluccensis", IF(J149="BRCY", "Bruguiera cylindrica", IF(J149="AVAL", "Avicennia alba", IF(J149="AVOF", "Avicennia officinalis", IF(J149="LURA", "Lumnitzera racemosa", IF(J149="CETA", "Ceriops tagal", IF(J149="XYGR", "Xylocarpus granatum", IF(J149="AVMA", "Avicennia marina", IF(J149="RHMU", "Rhizophora mucronata", IF(J149="BRGY", "Bruguiera gymnorrhiza", IF(J149="BRSE", "Bruguiera sexangula", IF(J149="SOOV", "Sonneratia ovata", IF(J149="SOCA", "Sonneratia caseolaris", IF(J149="HELI", "Heritiera littoralis", IF(J149="HESY", "Heritiera sylvatica", IF(J149="NYFR", "Nypa fruticans", IF(J149="CYRA", "Cynometra ramiflora", IF(J149="PHPA", "Phoenix paludosa", IF(J149="SCHY", "Scyphiphora hydrophyllacea", IF(J149="DIMA", "Diospyros maritima", IF(J149="POPI", "Pongamia pinnata", IF(J149="MAPS", "Maniltoa psilogyne", IF(J149="INBI", "Intsia bijuga", IF(J149="ACEB", "Acanthus ebracteatus", IF(J149="CAER", "Calamus erinaceus", IF(J149="UNUN", "Unknown unknown",  IF(J149="SOAL", "Sonneratia alba",  IF(J149="AECO", "Aegiceras corniculatum", "" )) )))))))))))))))))))))))))))))</f>
        <v>Bruguiera cylindrica</v>
      </c>
      <c r="J149" s="23" t="s">
        <v>98</v>
      </c>
      <c r="K149" s="66" t="n">
        <v>1</v>
      </c>
      <c r="L149" s="66" t="s">
        <v>1032</v>
      </c>
    </row>
    <row r="150" s="18" customFormat="true" ht="13.8" hidden="false" customHeight="false" outlineLevel="0" collapsed="false">
      <c r="A150" s="66" t="s">
        <v>17</v>
      </c>
      <c r="B150" s="66" t="s">
        <v>270</v>
      </c>
      <c r="C150" s="66" t="s">
        <v>267</v>
      </c>
      <c r="D150" s="66" t="s">
        <v>267</v>
      </c>
      <c r="E150" s="66" t="s">
        <v>267</v>
      </c>
      <c r="F150" s="1" t="s">
        <v>203</v>
      </c>
      <c r="G150" s="66" t="s">
        <v>1036</v>
      </c>
      <c r="H150" s="66" t="n">
        <v>3</v>
      </c>
      <c r="I150" s="23" t="str">
        <f aca="false">IF(J150="RHAP", "Rhizophora apiculata", IF(J150="EXAG", "Excoecaria agallocha", IF(J150="BRPA", "Bruguiera parviflora", IF(J150="XYMO", "Xylocarpus moluccensis", IF(J150="BRCY", "Bruguiera cylindrica", IF(J150="AVAL", "Avicennia alba", IF(J150="AVOF", "Avicennia officinalis", IF(J150="LURA", "Lumnitzera racemosa", IF(J150="CETA", "Ceriops tagal", IF(J150="XYGR", "Xylocarpus granatum", IF(J150="AVMA", "Avicennia marina", IF(J150="RHMU", "Rhizophora mucronata", IF(J150="BRGY", "Bruguiera gymnorrhiza", IF(J150="BRSE", "Bruguiera sexangula", IF(J150="SOOV", "Sonneratia ovata", IF(J150="SOCA", "Sonneratia caseolaris", IF(J150="HELI", "Heritiera littoralis", IF(J150="HESY", "Heritiera sylvatica", IF(J150="NYFR", "Nypa fruticans", IF(J150="CYRA", "Cynometra ramiflora", IF(J150="PHPA", "Phoenix paludosa", IF(J150="SCHY", "Scyphiphora hydrophyllacea", IF(J150="DIMA", "Diospyros maritima", IF(J150="POPI", "Pongamia pinnata", IF(J150="MAPS", "Maniltoa psilogyne", IF(J150="INBI", "Intsia bijuga", IF(J150="ACEB", "Acanthus ebracteatus", IF(J150="CAER", "Calamus erinaceus", IF(J150="UNUN", "Unknown unknown",  IF(J150="SOAL", "Sonneratia alba",  IF(J150="AECO", "Aegiceras corniculatum", "" )) )))))))))))))))))))))))))))))</f>
        <v>Ceriops tagal</v>
      </c>
      <c r="J150" s="23" t="s">
        <v>175</v>
      </c>
      <c r="K150" s="66" t="n">
        <v>1</v>
      </c>
      <c r="L150" s="66" t="s">
        <v>1038</v>
      </c>
    </row>
    <row r="151" s="18" customFormat="true" ht="13.8" hidden="false" customHeight="false" outlineLevel="0" collapsed="false">
      <c r="A151" s="66" t="s">
        <v>17</v>
      </c>
      <c r="B151" s="66" t="s">
        <v>270</v>
      </c>
      <c r="C151" s="66" t="s">
        <v>267</v>
      </c>
      <c r="D151" s="66" t="s">
        <v>267</v>
      </c>
      <c r="E151" s="66" t="s">
        <v>267</v>
      </c>
      <c r="F151" s="1" t="s">
        <v>203</v>
      </c>
      <c r="G151" s="66" t="s">
        <v>1036</v>
      </c>
      <c r="H151" s="66" t="n">
        <v>3</v>
      </c>
      <c r="I151" s="23" t="str">
        <f aca="false">IF(J151="RHAP", "Rhizophora apiculata", IF(J151="EXAG", "Excoecaria agallocha", IF(J151="BRPA", "Bruguiera parviflora", IF(J151="XYMO", "Xylocarpus moluccensis", IF(J151="BRCY", "Bruguiera cylindrica", IF(J151="AVAL", "Avicennia alba", IF(J151="AVOF", "Avicennia officinalis", IF(J151="LURA", "Lumnitzera racemosa", IF(J151="CETA", "Ceriops tagal", IF(J151="XYGR", "Xylocarpus granatum", IF(J151="AVMA", "Avicennia marina", IF(J151="RHMU", "Rhizophora mucronata", IF(J151="BRGY", "Bruguiera gymnorrhiza", IF(J151="BRSE", "Bruguiera sexangula", IF(J151="SOOV", "Sonneratia ovata", IF(J151="SOCA", "Sonneratia caseolaris", IF(J151="HELI", "Heritiera littoralis", IF(J151="HESY", "Heritiera sylvatica", IF(J151="NYFR", "Nypa fruticans", IF(J151="CYRA", "Cynometra ramiflora", IF(J151="PHPA", "Phoenix paludosa", IF(J151="SCHY", "Scyphiphora hydrophyllacea", IF(J151="DIMA", "Diospyros maritima", IF(J151="POPI", "Pongamia pinnata", IF(J151="MAPS", "Maniltoa psilogyne", IF(J151="INBI", "Intsia bijuga", IF(J151="ACEB", "Acanthus ebracteatus", IF(J151="CAER", "Calamus erinaceus", IF(J151="UNUN", "Unknown unknown",  IF(J151="SOAL", "Sonneratia alba",  IF(J151="AECO", "Aegiceras corniculatum", "" )) )))))))))))))))))))))))))))))</f>
        <v>Bruguiera cylindrica</v>
      </c>
      <c r="J151" s="23" t="s">
        <v>98</v>
      </c>
      <c r="K151" s="66" t="n">
        <v>1</v>
      </c>
      <c r="L151" s="66" t="s">
        <v>1032</v>
      </c>
    </row>
    <row r="152" s="18" customFormat="true" ht="13.8" hidden="false" customHeight="false" outlineLevel="0" collapsed="false">
      <c r="A152" s="66" t="s">
        <v>17</v>
      </c>
      <c r="B152" s="66" t="s">
        <v>270</v>
      </c>
      <c r="C152" s="66" t="s">
        <v>267</v>
      </c>
      <c r="D152" s="66" t="s">
        <v>267</v>
      </c>
      <c r="E152" s="66" t="s">
        <v>267</v>
      </c>
      <c r="F152" s="1" t="s">
        <v>203</v>
      </c>
      <c r="G152" s="66" t="s">
        <v>1036</v>
      </c>
      <c r="H152" s="66" t="n">
        <v>3</v>
      </c>
      <c r="I152" s="23" t="str">
        <f aca="false">IF(J152="RHAP", "Rhizophora apiculata", IF(J152="EXAG", "Excoecaria agallocha", IF(J152="BRPA", "Bruguiera parviflora", IF(J152="XYMO", "Xylocarpus moluccensis", IF(J152="BRCY", "Bruguiera cylindrica", IF(J152="AVAL", "Avicennia alba", IF(J152="AVOF", "Avicennia officinalis", IF(J152="LURA", "Lumnitzera racemosa", IF(J152="CETA", "Ceriops tagal", IF(J152="XYGR", "Xylocarpus granatum", IF(J152="AVMA", "Avicennia marina", IF(J152="RHMU", "Rhizophora mucronata", IF(J152="BRGY", "Bruguiera gymnorrhiza", IF(J152="BRSE", "Bruguiera sexangula", IF(J152="SOOV", "Sonneratia ovata", IF(J152="SOCA", "Sonneratia caseolaris", IF(J152="HELI", "Heritiera littoralis", IF(J152="HESY", "Heritiera sylvatica", IF(J152="NYFR", "Nypa fruticans", IF(J152="CYRA", "Cynometra ramiflora", IF(J152="PHPA", "Phoenix paludosa", IF(J152="SCHY", "Scyphiphora hydrophyllacea", IF(J152="DIMA", "Diospyros maritima", IF(J152="POPI", "Pongamia pinnata", IF(J152="MAPS", "Maniltoa psilogyne", IF(J152="INBI", "Intsia bijuga", IF(J152="ACEB", "Acanthus ebracteatus", IF(J152="CAER", "Calamus erinaceus", IF(J152="UNUN", "Unknown unknown",  IF(J152="SOAL", "Sonneratia alba",  IF(J152="AECO", "Aegiceras corniculatum", "" )) )))))))))))))))))))))))))))))</f>
        <v>Avicennia alba</v>
      </c>
      <c r="J152" s="23" t="s">
        <v>27</v>
      </c>
      <c r="K152" s="66" t="n">
        <v>2</v>
      </c>
      <c r="L152" s="66" t="s">
        <v>227</v>
      </c>
    </row>
    <row r="153" s="18" customFormat="true" ht="13.8" hidden="false" customHeight="false" outlineLevel="0" collapsed="false">
      <c r="A153" s="66" t="s">
        <v>17</v>
      </c>
      <c r="B153" s="66" t="s">
        <v>270</v>
      </c>
      <c r="C153" s="66" t="s">
        <v>267</v>
      </c>
      <c r="D153" s="66" t="s">
        <v>267</v>
      </c>
      <c r="E153" s="66" t="s">
        <v>267</v>
      </c>
      <c r="F153" s="1" t="s">
        <v>203</v>
      </c>
      <c r="G153" s="66" t="s">
        <v>284</v>
      </c>
      <c r="H153" s="66" t="n">
        <v>1</v>
      </c>
      <c r="I153" s="23" t="str">
        <f aca="false">IF(J153="RHAP", "Rhizophora apiculata", IF(J153="EXAG", "Excoecaria agallocha", IF(J153="BRPA", "Bruguiera parviflora", IF(J153="XYMO", "Xylocarpus moluccensis", IF(J153="BRCY", "Bruguiera cylindrica", IF(J153="AVAL", "Avicennia alba", IF(J153="AVOF", "Avicennia officinalis", IF(J153="LURA", "Lumnitzera racemosa", IF(J153="CETA", "Ceriops tagal", IF(J153="XYGR", "Xylocarpus granatum", IF(J153="AVMA", "Avicennia marina", IF(J153="RHMU", "Rhizophora mucronata", IF(J153="BRGY", "Bruguiera gymnorrhiza", IF(J153="BRSE", "Bruguiera sexangula", IF(J153="SOOV", "Sonneratia ovata", IF(J153="SOCA", "Sonneratia caseolaris", IF(J153="HELI", "Heritiera littoralis", IF(J153="HESY", "Heritiera sylvatica", IF(J153="NYFR", "Nypa fruticans", IF(J153="CYRA", "Cynometra ramiflora", IF(J153="PHPA", "Phoenix paludosa", IF(J153="SCHY", "Scyphiphora hydrophyllacea", IF(J153="DIMA", "Diospyros maritima", IF(J153="POPI", "Pongamia pinnata", IF(J153="MAPS", "Maniltoa psilogyne", IF(J153="INBI", "Intsia bijuga", IF(J153="ACEB", "Acanthus ebracteatus", IF(J153="CAER", "Calamus erinaceus", IF(J153="UNUN", "Unknown unknown",  IF(J153="SOAL", "Sonneratia alba",  IF(J153="AECO", "Aegiceras corniculatum", "" )) )))))))))))))))))))))))))))))</f>
        <v>Avicennia alba</v>
      </c>
      <c r="J153" s="23" t="s">
        <v>27</v>
      </c>
      <c r="K153" s="66" t="n">
        <v>2</v>
      </c>
      <c r="L153" s="66" t="s">
        <v>227</v>
      </c>
    </row>
    <row r="154" s="18" customFormat="true" ht="13.8" hidden="false" customHeight="false" outlineLevel="0" collapsed="false">
      <c r="A154" s="66" t="s">
        <v>17</v>
      </c>
      <c r="B154" s="66" t="s">
        <v>270</v>
      </c>
      <c r="C154" s="66" t="s">
        <v>267</v>
      </c>
      <c r="D154" s="66" t="s">
        <v>267</v>
      </c>
      <c r="E154" s="66" t="s">
        <v>267</v>
      </c>
      <c r="F154" s="1" t="s">
        <v>203</v>
      </c>
      <c r="G154" s="66" t="s">
        <v>284</v>
      </c>
      <c r="H154" s="66" t="n">
        <v>2</v>
      </c>
      <c r="I154" s="23" t="str">
        <f aca="false">IF(J154="RHAP", "Rhizophora apiculata", IF(J154="EXAG", "Excoecaria agallocha", IF(J154="BRPA", "Bruguiera parviflora", IF(J154="XYMO", "Xylocarpus moluccensis", IF(J154="BRCY", "Bruguiera cylindrica", IF(J154="AVAL", "Avicennia alba", IF(J154="AVOF", "Avicennia officinalis", IF(J154="LURA", "Lumnitzera racemosa", IF(J154="CETA", "Ceriops tagal", IF(J154="XYGR", "Xylocarpus granatum", IF(J154="AVMA", "Avicennia marina", IF(J154="RHMU", "Rhizophora mucronata", IF(J154="BRGY", "Bruguiera gymnorrhiza", IF(J154="BRSE", "Bruguiera sexangula", IF(J154="SOOV", "Sonneratia ovata", IF(J154="SOCA", "Sonneratia caseolaris", IF(J154="HELI", "Heritiera littoralis", IF(J154="HESY", "Heritiera sylvatica", IF(J154="NYFR", "Nypa fruticans", IF(J154="CYRA", "Cynometra ramiflora", IF(J154="PHPA", "Phoenix paludosa", IF(J154="SCHY", "Scyphiphora hydrophyllacea", IF(J154="DIMA", "Diospyros maritima", IF(J154="POPI", "Pongamia pinnata", IF(J154="MAPS", "Maniltoa psilogyne", IF(J154="INBI", "Intsia bijuga", IF(J154="ACEB", "Acanthus ebracteatus", IF(J154="CAER", "Calamus erinaceus", IF(J154="UNUN", "Unknown unknown",  IF(J154="SOAL", "Sonneratia alba",  IF(J154="AECO", "Aegiceras corniculatum", "" )) )))))))))))))))))))))))))))))</f>
        <v>Avicennia alba</v>
      </c>
      <c r="J154" s="23" t="s">
        <v>27</v>
      </c>
      <c r="K154" s="66" t="n">
        <v>5</v>
      </c>
      <c r="L154" s="66" t="s">
        <v>227</v>
      </c>
    </row>
    <row r="155" s="18" customFormat="true" ht="13.8" hidden="false" customHeight="false" outlineLevel="0" collapsed="false">
      <c r="A155" s="66" t="s">
        <v>17</v>
      </c>
      <c r="B155" s="66" t="s">
        <v>270</v>
      </c>
      <c r="C155" s="66" t="s">
        <v>267</v>
      </c>
      <c r="D155" s="66" t="s">
        <v>267</v>
      </c>
      <c r="E155" s="66" t="s">
        <v>267</v>
      </c>
      <c r="F155" s="1" t="s">
        <v>203</v>
      </c>
      <c r="G155" s="66" t="s">
        <v>284</v>
      </c>
      <c r="H155" s="66" t="n">
        <v>2</v>
      </c>
      <c r="I155" s="23" t="str">
        <f aca="false">IF(J155="RHAP", "Rhizophora apiculata", IF(J155="EXAG", "Excoecaria agallocha", IF(J155="BRPA", "Bruguiera parviflora", IF(J155="XYMO", "Xylocarpus moluccensis", IF(J155="BRCY", "Bruguiera cylindrica", IF(J155="AVAL", "Avicennia alba", IF(J155="AVOF", "Avicennia officinalis", IF(J155="LURA", "Lumnitzera racemosa", IF(J155="CETA", "Ceriops tagal", IF(J155="XYGR", "Xylocarpus granatum", IF(J155="AVMA", "Avicennia marina", IF(J155="RHMU", "Rhizophora mucronata", IF(J155="BRGY", "Bruguiera gymnorrhiza", IF(J155="BRSE", "Bruguiera sexangula", IF(J155="SOOV", "Sonneratia ovata", IF(J155="SOCA", "Sonneratia caseolaris", IF(J155="HELI", "Heritiera littoralis", IF(J155="HESY", "Heritiera sylvatica", IF(J155="NYFR", "Nypa fruticans", IF(J155="CYRA", "Cynometra ramiflora", IF(J155="PHPA", "Phoenix paludosa", IF(J155="SCHY", "Scyphiphora hydrophyllacea", IF(J155="DIMA", "Diospyros maritima", IF(J155="POPI", "Pongamia pinnata", IF(J155="MAPS", "Maniltoa psilogyne", IF(J155="INBI", "Intsia bijuga", IF(J155="ACEB", "Acanthus ebracteatus", IF(J155="CAER", "Calamus erinaceus", IF(J155="UNUN", "Unknown unknown",  IF(J155="SOAL", "Sonneratia alba",  IF(J155="AECO", "Aegiceras corniculatum", "" )) )))))))))))))))))))))))))))))</f>
        <v>Ceriops tagal</v>
      </c>
      <c r="J155" s="23" t="s">
        <v>175</v>
      </c>
      <c r="K155" s="66" t="n">
        <v>1</v>
      </c>
      <c r="L155" s="66" t="s">
        <v>1038</v>
      </c>
    </row>
    <row r="156" s="18" customFormat="true" ht="13.8" hidden="false" customHeight="false" outlineLevel="0" collapsed="false">
      <c r="A156" s="66" t="s">
        <v>17</v>
      </c>
      <c r="B156" s="66" t="s">
        <v>270</v>
      </c>
      <c r="C156" s="66" t="s">
        <v>267</v>
      </c>
      <c r="D156" s="66" t="s">
        <v>267</v>
      </c>
      <c r="E156" s="66" t="s">
        <v>267</v>
      </c>
      <c r="F156" s="1" t="s">
        <v>203</v>
      </c>
      <c r="G156" s="66" t="s">
        <v>284</v>
      </c>
      <c r="H156" s="66" t="n">
        <v>2</v>
      </c>
      <c r="I156" s="23" t="str">
        <f aca="false">IF(J156="RHAP", "Rhizophora apiculata", IF(J156="EXAG", "Excoecaria agallocha", IF(J156="BRPA", "Bruguiera parviflora", IF(J156="XYMO", "Xylocarpus moluccensis", IF(J156="BRCY", "Bruguiera cylindrica", IF(J156="AVAL", "Avicennia alba", IF(J156="AVOF", "Avicennia officinalis", IF(J156="LURA", "Lumnitzera racemosa", IF(J156="CETA", "Ceriops tagal", IF(J156="XYGR", "Xylocarpus granatum", IF(J156="AVMA", "Avicennia marina", IF(J156="RHMU", "Rhizophora mucronata", IF(J156="BRGY", "Bruguiera gymnorrhiza", IF(J156="BRSE", "Bruguiera sexangula", IF(J156="SOOV", "Sonneratia ovata", IF(J156="SOCA", "Sonneratia caseolaris", IF(J156="HELI", "Heritiera littoralis", IF(J156="HESY", "Heritiera sylvatica", IF(J156="NYFR", "Nypa fruticans", IF(J156="CYRA", "Cynometra ramiflora", IF(J156="PHPA", "Phoenix paludosa", IF(J156="SCHY", "Scyphiphora hydrophyllacea", IF(J156="DIMA", "Diospyros maritima", IF(J156="POPI", "Pongamia pinnata", IF(J156="MAPS", "Maniltoa psilogyne", IF(J156="INBI", "Intsia bijuga", IF(J156="ACEB", "Acanthus ebracteatus", IF(J156="CAER", "Calamus erinaceus", IF(J156="UNUN", "Unknown unknown",  IF(J156="SOAL", "Sonneratia alba",  IF(J156="AECO", "Aegiceras corniculatum", "" )) )))))))))))))))))))))))))))))</f>
        <v>Sonneratia alba</v>
      </c>
      <c r="J156" s="23" t="s">
        <v>1039</v>
      </c>
      <c r="K156" s="66" t="n">
        <v>2</v>
      </c>
      <c r="L156" s="66" t="s">
        <v>291</v>
      </c>
    </row>
    <row r="157" s="18" customFormat="true" ht="13.8" hidden="false" customHeight="false" outlineLevel="0" collapsed="false">
      <c r="A157" s="66" t="s">
        <v>17</v>
      </c>
      <c r="B157" s="66" t="s">
        <v>290</v>
      </c>
      <c r="C157" s="66" t="s">
        <v>267</v>
      </c>
      <c r="D157" s="66" t="s">
        <v>267</v>
      </c>
      <c r="E157" s="66" t="s">
        <v>267</v>
      </c>
      <c r="F157" s="1" t="s">
        <v>203</v>
      </c>
      <c r="G157" s="66" t="n">
        <v>4</v>
      </c>
      <c r="H157" s="66" t="n">
        <v>1</v>
      </c>
      <c r="I157" s="23" t="str">
        <f aca="false">IF(J157="RHAP", "Rhizophora apiculata", IF(J157="EXAG", "Excoecaria agallocha", IF(J157="BRPA", "Bruguiera parviflora", IF(J157="XYMO", "Xylocarpus moluccensis", IF(J157="BRCY", "Bruguiera cylindrica", IF(J157="AVAL", "Avicennia alba", IF(J157="AVOF", "Avicennia officinalis", IF(J157="LURA", "Lumnitzera racemosa", IF(J157="CETA", "Ceriops tagal", IF(J157="XYGR", "Xylocarpus granatum", IF(J157="AVMA", "Avicennia marina", IF(J157="RHMU", "Rhizophora mucronata", IF(J157="BRGY", "Bruguiera gymnorrhiza", IF(J157="BRSE", "Bruguiera sexangula", IF(J157="SOOV", "Sonneratia ovata", IF(J157="SOCA", "Sonneratia caseolaris", IF(J157="HELI", "Heritiera littoralis", IF(J157="HESY", "Heritiera sylvatica", IF(J157="NYFR", "Nypa fruticans", IF(J157="CYRA", "Cynometra ramiflora", IF(J157="PHPA", "Phoenix paludosa", IF(J157="SCHY", "Scyphiphora hydrophyllacea", IF(J157="DIMA", "Diospyros maritima", IF(J157="POPI", "Pongamia pinnata", IF(J157="MAPS", "Maniltoa psilogyne", IF(J157="INBI", "Intsia bijuga", IF(J157="ACEB", "Acanthus ebracteatus", IF(J157="CAER", "Calamus erinaceus", IF(J157="UNUN", "Unknown unknown",  IF(J157="SOAL", "Sonneratia alba",  IF(J157="AECO", "Aegiceras corniculatum", "" )) )))))))))))))))))))))))))))))</f>
        <v>Sonneratia alba</v>
      </c>
      <c r="J157" s="23" t="s">
        <v>1039</v>
      </c>
      <c r="K157" s="66" t="n">
        <v>1</v>
      </c>
      <c r="L157" s="66" t="s">
        <v>291</v>
      </c>
    </row>
    <row r="158" s="18" customFormat="true" ht="13.8" hidden="false" customHeight="false" outlineLevel="0" collapsed="false">
      <c r="A158" s="66" t="s">
        <v>17</v>
      </c>
      <c r="B158" s="66" t="s">
        <v>290</v>
      </c>
      <c r="C158" s="66" t="s">
        <v>267</v>
      </c>
      <c r="D158" s="66" t="s">
        <v>267</v>
      </c>
      <c r="E158" s="66" t="s">
        <v>267</v>
      </c>
      <c r="F158" s="1" t="s">
        <v>203</v>
      </c>
      <c r="G158" s="66" t="n">
        <v>4</v>
      </c>
      <c r="H158" s="66" t="n">
        <v>2</v>
      </c>
      <c r="I158" s="23" t="str">
        <f aca="false">IF(J158="RHAP", "Rhizophora apiculata", IF(J158="EXAG", "Excoecaria agallocha", IF(J158="BRPA", "Bruguiera parviflora", IF(J158="XYMO", "Xylocarpus moluccensis", IF(J158="BRCY", "Bruguiera cylindrica", IF(J158="AVAL", "Avicennia alba", IF(J158="AVOF", "Avicennia officinalis", IF(J158="LURA", "Lumnitzera racemosa", IF(J158="CETA", "Ceriops tagal", IF(J158="XYGR", "Xylocarpus granatum", IF(J158="AVMA", "Avicennia marina", IF(J158="RHMU", "Rhizophora mucronata", IF(J158="BRGY", "Bruguiera gymnorrhiza", IF(J158="BRSE", "Bruguiera sexangula", IF(J158="SOOV", "Sonneratia ovata", IF(J158="SOCA", "Sonneratia caseolaris", IF(J158="HELI", "Heritiera littoralis", IF(J158="HESY", "Heritiera sylvatica", IF(J158="NYFR", "Nypa fruticans", IF(J158="CYRA", "Cynometra ramiflora", IF(J158="PHPA", "Phoenix paludosa", IF(J158="SCHY", "Scyphiphora hydrophyllacea", IF(J158="DIMA", "Diospyros maritima", IF(J158="POPI", "Pongamia pinnata", IF(J158="MAPS", "Maniltoa psilogyne", IF(J158="INBI", "Intsia bijuga", IF(J158="ACEB", "Acanthus ebracteatus", IF(J158="CAER", "Calamus erinaceus", IF(J158="UNUN", "Unknown unknown",  IF(J158="SOAL", "Sonneratia alba",  IF(J158="AECO", "Aegiceras corniculatum", "" )) )))))))))))))))))))))))))))))</f>
        <v>Sonneratia alba</v>
      </c>
      <c r="J158" s="23" t="s">
        <v>1039</v>
      </c>
      <c r="K158" s="66" t="n">
        <v>1</v>
      </c>
      <c r="L158" s="66" t="s">
        <v>291</v>
      </c>
    </row>
    <row r="159" s="18" customFormat="true" ht="13.8" hidden="false" customHeight="false" outlineLevel="0" collapsed="false">
      <c r="A159" s="66" t="s">
        <v>17</v>
      </c>
      <c r="B159" s="66" t="s">
        <v>290</v>
      </c>
      <c r="C159" s="66" t="s">
        <v>267</v>
      </c>
      <c r="D159" s="66" t="s">
        <v>267</v>
      </c>
      <c r="E159" s="66" t="s">
        <v>267</v>
      </c>
      <c r="F159" s="1" t="s">
        <v>203</v>
      </c>
      <c r="G159" s="66" t="n">
        <v>4</v>
      </c>
      <c r="H159" s="66" t="n">
        <v>3</v>
      </c>
      <c r="I159" s="23" t="str">
        <f aca="false">IF(J159="RHAP", "Rhizophora apiculata", IF(J159="EXAG", "Excoecaria agallocha", IF(J159="BRPA", "Bruguiera parviflora", IF(J159="XYMO", "Xylocarpus moluccensis", IF(J159="BRCY", "Bruguiera cylindrica", IF(J159="AVAL", "Avicennia alba", IF(J159="AVOF", "Avicennia officinalis", IF(J159="LURA", "Lumnitzera racemosa", IF(J159="CETA", "Ceriops tagal", IF(J159="XYGR", "Xylocarpus granatum", IF(J159="AVMA", "Avicennia marina", IF(J159="RHMU", "Rhizophora mucronata", IF(J159="BRGY", "Bruguiera gymnorrhiza", IF(J159="BRSE", "Bruguiera sexangula", IF(J159="SOOV", "Sonneratia ovata", IF(J159="SOCA", "Sonneratia caseolaris", IF(J159="HELI", "Heritiera littoralis", IF(J159="HESY", "Heritiera sylvatica", IF(J159="NYFR", "Nypa fruticans", IF(J159="CYRA", "Cynometra ramiflora", IF(J159="PHPA", "Phoenix paludosa", IF(J159="SCHY", "Scyphiphora hydrophyllacea", IF(J159="DIMA", "Diospyros maritima", IF(J159="POPI", "Pongamia pinnata", IF(J159="MAPS", "Maniltoa psilogyne", IF(J159="INBI", "Intsia bijuga", IF(J159="ACEB", "Acanthus ebracteatus", IF(J159="CAER", "Calamus erinaceus", IF(J159="UNUN", "Unknown unknown",  IF(J159="SOAL", "Sonneratia alba",  IF(J159="AECO", "Aegiceras corniculatum", "" )) )))))))))))))))))))))))))))))</f>
        <v>Sonneratia alba</v>
      </c>
      <c r="J159" s="23" t="s">
        <v>1039</v>
      </c>
      <c r="K159" s="66" t="n">
        <v>6</v>
      </c>
      <c r="L159" s="66" t="s">
        <v>291</v>
      </c>
    </row>
    <row r="160" s="18" customFormat="true" ht="13.8" hidden="false" customHeight="false" outlineLevel="0" collapsed="false">
      <c r="A160" s="66" t="s">
        <v>17</v>
      </c>
      <c r="B160" s="66" t="s">
        <v>290</v>
      </c>
      <c r="C160" s="66" t="s">
        <v>267</v>
      </c>
      <c r="D160" s="66" t="s">
        <v>267</v>
      </c>
      <c r="E160" s="66" t="s">
        <v>267</v>
      </c>
      <c r="F160" s="1" t="s">
        <v>203</v>
      </c>
      <c r="G160" s="66" t="n">
        <v>4</v>
      </c>
      <c r="H160" s="66" t="n">
        <v>4</v>
      </c>
      <c r="I160" s="23" t="str">
        <f aca="false">IF(J160="RHAP", "Rhizophora apiculata", IF(J160="EXAG", "Excoecaria agallocha", IF(J160="BRPA", "Bruguiera parviflora", IF(J160="XYMO", "Xylocarpus moluccensis", IF(J160="BRCY", "Bruguiera cylindrica", IF(J160="AVAL", "Avicennia alba", IF(J160="AVOF", "Avicennia officinalis", IF(J160="LURA", "Lumnitzera racemosa", IF(J160="CETA", "Ceriops tagal", IF(J160="XYGR", "Xylocarpus granatum", IF(J160="AVMA", "Avicennia marina", IF(J160="RHMU", "Rhizophora mucronata", IF(J160="BRGY", "Bruguiera gymnorrhiza", IF(J160="BRSE", "Bruguiera sexangula", IF(J160="SOOV", "Sonneratia ovata", IF(J160="SOCA", "Sonneratia caseolaris", IF(J160="HELI", "Heritiera littoralis", IF(J160="HESY", "Heritiera sylvatica", IF(J160="NYFR", "Nypa fruticans", IF(J160="CYRA", "Cynometra ramiflora", IF(J160="PHPA", "Phoenix paludosa", IF(J160="SCHY", "Scyphiphora hydrophyllacea", IF(J160="DIMA", "Diospyros maritima", IF(J160="POPI", "Pongamia pinnata", IF(J160="MAPS", "Maniltoa psilogyne", IF(J160="INBI", "Intsia bijuga", IF(J160="ACEB", "Acanthus ebracteatus", IF(J160="CAER", "Calamus erinaceus", IF(J160="UNUN", "Unknown unknown",  IF(J160="SOAL", "Sonneratia alba",  IF(J160="AECO", "Aegiceras corniculatum", "" )) )))))))))))))))))))))))))))))</f>
        <v>Sonneratia alba</v>
      </c>
      <c r="J160" s="23" t="s">
        <v>1039</v>
      </c>
      <c r="K160" s="66" t="n">
        <v>5</v>
      </c>
      <c r="L160" s="66" t="s">
        <v>291</v>
      </c>
    </row>
    <row r="161" s="18" customFormat="true" ht="13.8" hidden="false" customHeight="false" outlineLevel="0" collapsed="false">
      <c r="A161" s="66" t="s">
        <v>17</v>
      </c>
      <c r="B161" s="66" t="s">
        <v>290</v>
      </c>
      <c r="C161" s="66" t="s">
        <v>267</v>
      </c>
      <c r="D161" s="66" t="s">
        <v>267</v>
      </c>
      <c r="E161" s="66" t="s">
        <v>267</v>
      </c>
      <c r="F161" s="1" t="s">
        <v>203</v>
      </c>
      <c r="G161" s="66" t="n">
        <v>4</v>
      </c>
      <c r="H161" s="66" t="n">
        <v>5</v>
      </c>
      <c r="I161" s="23" t="str">
        <f aca="false">IF(J161="RHAP", "Rhizophora apiculata", IF(J161="EXAG", "Excoecaria agallocha", IF(J161="BRPA", "Bruguiera parviflora", IF(J161="XYMO", "Xylocarpus moluccensis", IF(J161="BRCY", "Bruguiera cylindrica", IF(J161="AVAL", "Avicennia alba", IF(J161="AVOF", "Avicennia officinalis", IF(J161="LURA", "Lumnitzera racemosa", IF(J161="CETA", "Ceriops tagal", IF(J161="XYGR", "Xylocarpus granatum", IF(J161="AVMA", "Avicennia marina", IF(J161="RHMU", "Rhizophora mucronata", IF(J161="BRGY", "Bruguiera gymnorrhiza", IF(J161="BRSE", "Bruguiera sexangula", IF(J161="SOOV", "Sonneratia ovata", IF(J161="SOCA", "Sonneratia caseolaris", IF(J161="HELI", "Heritiera littoralis", IF(J161="HESY", "Heritiera sylvatica", IF(J161="NYFR", "Nypa fruticans", IF(J161="CYRA", "Cynometra ramiflora", IF(J161="PHPA", "Phoenix paludosa", IF(J161="SCHY", "Scyphiphora hydrophyllacea", IF(J161="DIMA", "Diospyros maritima", IF(J161="POPI", "Pongamia pinnata", IF(J161="MAPS", "Maniltoa psilogyne", IF(J161="INBI", "Intsia bijuga", IF(J161="ACEB", "Acanthus ebracteatus", IF(J161="CAER", "Calamus erinaceus", IF(J161="UNUN", "Unknown unknown",  IF(J161="SOAL", "Sonneratia alba",  IF(J161="AECO", "Aegiceras corniculatum", "" )) )))))))))))))))))))))))))))))</f>
        <v>Sonneratia alba</v>
      </c>
      <c r="J161" s="23" t="s">
        <v>1039</v>
      </c>
      <c r="K161" s="66" t="n">
        <v>9</v>
      </c>
      <c r="L161" s="66" t="s">
        <v>291</v>
      </c>
    </row>
    <row r="162" s="18" customFormat="true" ht="13.8" hidden="false" customHeight="false" outlineLevel="0" collapsed="false">
      <c r="A162" s="66" t="s">
        <v>17</v>
      </c>
      <c r="B162" s="66" t="s">
        <v>290</v>
      </c>
      <c r="C162" s="66" t="s">
        <v>267</v>
      </c>
      <c r="D162" s="66" t="s">
        <v>267</v>
      </c>
      <c r="E162" s="66" t="s">
        <v>267</v>
      </c>
      <c r="F162" s="1" t="s">
        <v>203</v>
      </c>
      <c r="G162" s="66" t="n">
        <v>5</v>
      </c>
      <c r="H162" s="66" t="n">
        <v>1</v>
      </c>
      <c r="I162" s="23" t="str">
        <f aca="false">IF(J162="RHAP", "Rhizophora apiculata", IF(J162="EXAG", "Excoecaria agallocha", IF(J162="BRPA", "Bruguiera parviflora", IF(J162="XYMO", "Xylocarpus moluccensis", IF(J162="BRCY", "Bruguiera cylindrica", IF(J162="AVAL", "Avicennia alba", IF(J162="AVOF", "Avicennia officinalis", IF(J162="LURA", "Lumnitzera racemosa", IF(J162="CETA", "Ceriops tagal", IF(J162="XYGR", "Xylocarpus granatum", IF(J162="AVMA", "Avicennia marina", IF(J162="RHMU", "Rhizophora mucronata", IF(J162="BRGY", "Bruguiera gymnorrhiza", IF(J162="BRSE", "Bruguiera sexangula", IF(J162="SOOV", "Sonneratia ovata", IF(J162="SOCA", "Sonneratia caseolaris", IF(J162="HELI", "Heritiera littoralis", IF(J162="HESY", "Heritiera sylvatica", IF(J162="NYFR", "Nypa fruticans", IF(J162="CYRA", "Cynometra ramiflora", IF(J162="PHPA", "Phoenix paludosa", IF(J162="SCHY", "Scyphiphora hydrophyllacea", IF(J162="DIMA", "Diospyros maritima", IF(J162="POPI", "Pongamia pinnata", IF(J162="MAPS", "Maniltoa psilogyne", IF(J162="INBI", "Intsia bijuga", IF(J162="ACEB", "Acanthus ebracteatus", IF(J162="CAER", "Calamus erinaceus", IF(J162="UNUN", "Unknown unknown",  IF(J162="SOAL", "Sonneratia alba",  IF(J162="AECO", "Aegiceras corniculatum", "" )) )))))))))))))))))))))))))))))</f>
        <v>Avicennia alba</v>
      </c>
      <c r="J162" s="23" t="s">
        <v>27</v>
      </c>
      <c r="K162" s="66" t="n">
        <v>2</v>
      </c>
      <c r="L162" s="66" t="s">
        <v>227</v>
      </c>
    </row>
    <row r="163" s="18" customFormat="true" ht="13.8" hidden="false" customHeight="false" outlineLevel="0" collapsed="false">
      <c r="A163" s="66" t="s">
        <v>17</v>
      </c>
      <c r="B163" s="66" t="s">
        <v>290</v>
      </c>
      <c r="C163" s="66" t="s">
        <v>267</v>
      </c>
      <c r="D163" s="66" t="s">
        <v>267</v>
      </c>
      <c r="E163" s="66" t="s">
        <v>267</v>
      </c>
      <c r="F163" s="1" t="s">
        <v>203</v>
      </c>
      <c r="G163" s="66" t="n">
        <v>5</v>
      </c>
      <c r="H163" s="66" t="n">
        <v>1</v>
      </c>
      <c r="I163" s="23" t="str">
        <f aca="false">IF(J163="RHAP", "Rhizophora apiculata", IF(J163="EXAG", "Excoecaria agallocha", IF(J163="BRPA", "Bruguiera parviflora", IF(J163="XYMO", "Xylocarpus moluccensis", IF(J163="BRCY", "Bruguiera cylindrica", IF(J163="AVAL", "Avicennia alba", IF(J163="AVOF", "Avicennia officinalis", IF(J163="LURA", "Lumnitzera racemosa", IF(J163="CETA", "Ceriops tagal", IF(J163="XYGR", "Xylocarpus granatum", IF(J163="AVMA", "Avicennia marina", IF(J163="RHMU", "Rhizophora mucronata", IF(J163="BRGY", "Bruguiera gymnorrhiza", IF(J163="BRSE", "Bruguiera sexangula", IF(J163="SOOV", "Sonneratia ovata", IF(J163="SOCA", "Sonneratia caseolaris", IF(J163="HELI", "Heritiera littoralis", IF(J163="HESY", "Heritiera sylvatica", IF(J163="NYFR", "Nypa fruticans", IF(J163="CYRA", "Cynometra ramiflora", IF(J163="PHPA", "Phoenix paludosa", IF(J163="SCHY", "Scyphiphora hydrophyllacea", IF(J163="DIMA", "Diospyros maritima", IF(J163="POPI", "Pongamia pinnata", IF(J163="MAPS", "Maniltoa psilogyne", IF(J163="INBI", "Intsia bijuga", IF(J163="ACEB", "Acanthus ebracteatus", IF(J163="CAER", "Calamus erinaceus", IF(J163="UNUN", "Unknown unknown",  IF(J163="SOAL", "Sonneratia alba",  IF(J163="AECO", "Aegiceras corniculatum", "" )) )))))))))))))))))))))))))))))</f>
        <v>Sonneratia alba</v>
      </c>
      <c r="J163" s="23" t="s">
        <v>1039</v>
      </c>
      <c r="K163" s="66" t="n">
        <v>6</v>
      </c>
      <c r="L163" s="66" t="s">
        <v>291</v>
      </c>
    </row>
    <row r="164" s="18" customFormat="true" ht="13.8" hidden="false" customHeight="false" outlineLevel="0" collapsed="false">
      <c r="A164" s="66" t="s">
        <v>17</v>
      </c>
      <c r="B164" s="66" t="s">
        <v>290</v>
      </c>
      <c r="C164" s="66" t="s">
        <v>267</v>
      </c>
      <c r="D164" s="66" t="s">
        <v>267</v>
      </c>
      <c r="E164" s="66" t="s">
        <v>267</v>
      </c>
      <c r="F164" s="1" t="s">
        <v>203</v>
      </c>
      <c r="G164" s="66" t="n">
        <v>5</v>
      </c>
      <c r="H164" s="66" t="n">
        <v>2</v>
      </c>
      <c r="I164" s="23" t="str">
        <f aca="false">IF(J164="RHAP", "Rhizophora apiculata", IF(J164="EXAG", "Excoecaria agallocha", IF(J164="BRPA", "Bruguiera parviflora", IF(J164="XYMO", "Xylocarpus moluccensis", IF(J164="BRCY", "Bruguiera cylindrica", IF(J164="AVAL", "Avicennia alba", IF(J164="AVOF", "Avicennia officinalis", IF(J164="LURA", "Lumnitzera racemosa", IF(J164="CETA", "Ceriops tagal", IF(J164="XYGR", "Xylocarpus granatum", IF(J164="AVMA", "Avicennia marina", IF(J164="RHMU", "Rhizophora mucronata", IF(J164="BRGY", "Bruguiera gymnorrhiza", IF(J164="BRSE", "Bruguiera sexangula", IF(J164="SOOV", "Sonneratia ovata", IF(J164="SOCA", "Sonneratia caseolaris", IF(J164="HELI", "Heritiera littoralis", IF(J164="HESY", "Heritiera sylvatica", IF(J164="NYFR", "Nypa fruticans", IF(J164="CYRA", "Cynometra ramiflora", IF(J164="PHPA", "Phoenix paludosa", IF(J164="SCHY", "Scyphiphora hydrophyllacea", IF(J164="DIMA", "Diospyros maritima", IF(J164="POPI", "Pongamia pinnata", IF(J164="MAPS", "Maniltoa psilogyne", IF(J164="INBI", "Intsia bijuga", IF(J164="ACEB", "Acanthus ebracteatus", IF(J164="CAER", "Calamus erinaceus", IF(J164="UNUN", "Unknown unknown",  IF(J164="SOAL", "Sonneratia alba",  IF(J164="AECO", "Aegiceras corniculatum", "" )) )))))))))))))))))))))))))))))</f>
        <v>Sonneratia alba</v>
      </c>
      <c r="J164" s="23" t="s">
        <v>1039</v>
      </c>
      <c r="K164" s="66" t="n">
        <v>1</v>
      </c>
      <c r="L164" s="66" t="s">
        <v>291</v>
      </c>
    </row>
    <row r="165" s="18" customFormat="true" ht="13.8" hidden="false" customHeight="false" outlineLevel="0" collapsed="false">
      <c r="A165" s="66" t="s">
        <v>17</v>
      </c>
      <c r="B165" s="66" t="s">
        <v>290</v>
      </c>
      <c r="C165" s="66" t="s">
        <v>267</v>
      </c>
      <c r="D165" s="66" t="s">
        <v>267</v>
      </c>
      <c r="E165" s="66" t="s">
        <v>267</v>
      </c>
      <c r="F165" s="1" t="s">
        <v>203</v>
      </c>
      <c r="G165" s="66" t="n">
        <v>5</v>
      </c>
      <c r="H165" s="66" t="n">
        <v>3</v>
      </c>
      <c r="I165" s="23" t="str">
        <f aca="false">IF(J165="RHAP", "Rhizophora apiculata", IF(J165="EXAG", "Excoecaria agallocha", IF(J165="BRPA", "Bruguiera parviflora", IF(J165="XYMO", "Xylocarpus moluccensis", IF(J165="BRCY", "Bruguiera cylindrica", IF(J165="AVAL", "Avicennia alba", IF(J165="AVOF", "Avicennia officinalis", IF(J165="LURA", "Lumnitzera racemosa", IF(J165="CETA", "Ceriops tagal", IF(J165="XYGR", "Xylocarpus granatum", IF(J165="AVMA", "Avicennia marina", IF(J165="RHMU", "Rhizophora mucronata", IF(J165="BRGY", "Bruguiera gymnorrhiza", IF(J165="BRSE", "Bruguiera sexangula", IF(J165="SOOV", "Sonneratia ovata", IF(J165="SOCA", "Sonneratia caseolaris", IF(J165="HELI", "Heritiera littoralis", IF(J165="HESY", "Heritiera sylvatica", IF(J165="NYFR", "Nypa fruticans", IF(J165="CYRA", "Cynometra ramiflora", IF(J165="PHPA", "Phoenix paludosa", IF(J165="SCHY", "Scyphiphora hydrophyllacea", IF(J165="DIMA", "Diospyros maritima", IF(J165="POPI", "Pongamia pinnata", IF(J165="MAPS", "Maniltoa psilogyne", IF(J165="INBI", "Intsia bijuga", IF(J165="ACEB", "Acanthus ebracteatus", IF(J165="CAER", "Calamus erinaceus", IF(J165="UNUN", "Unknown unknown",  IF(J165="SOAL", "Sonneratia alba",  IF(J165="AECO", "Aegiceras corniculatum", "" )) )))))))))))))))))))))))))))))</f>
        <v>Avicennia alba</v>
      </c>
      <c r="J165" s="23" t="s">
        <v>27</v>
      </c>
      <c r="K165" s="66" t="n">
        <v>1</v>
      </c>
      <c r="L165" s="66" t="s">
        <v>227</v>
      </c>
    </row>
    <row r="166" s="18" customFormat="true" ht="13.8" hidden="false" customHeight="false" outlineLevel="0" collapsed="false">
      <c r="A166" s="66" t="s">
        <v>17</v>
      </c>
      <c r="B166" s="66" t="s">
        <v>290</v>
      </c>
      <c r="C166" s="66" t="s">
        <v>267</v>
      </c>
      <c r="D166" s="66" t="s">
        <v>267</v>
      </c>
      <c r="E166" s="66" t="s">
        <v>267</v>
      </c>
      <c r="F166" s="1" t="s">
        <v>203</v>
      </c>
      <c r="G166" s="66" t="n">
        <v>5</v>
      </c>
      <c r="H166" s="66" t="n">
        <v>5</v>
      </c>
      <c r="I166" s="23" t="str">
        <f aca="false">IF(J166="RHAP", "Rhizophora apiculata", IF(J166="EXAG", "Excoecaria agallocha", IF(J166="BRPA", "Bruguiera parviflora", IF(J166="XYMO", "Xylocarpus moluccensis", IF(J166="BRCY", "Bruguiera cylindrica", IF(J166="AVAL", "Avicennia alba", IF(J166="AVOF", "Avicennia officinalis", IF(J166="LURA", "Lumnitzera racemosa", IF(J166="CETA", "Ceriops tagal", IF(J166="XYGR", "Xylocarpus granatum", IF(J166="AVMA", "Avicennia marina", IF(J166="RHMU", "Rhizophora mucronata", IF(J166="BRGY", "Bruguiera gymnorrhiza", IF(J166="BRSE", "Bruguiera sexangula", IF(J166="SOOV", "Sonneratia ovata", IF(J166="SOCA", "Sonneratia caseolaris", IF(J166="HELI", "Heritiera littoralis", IF(J166="HESY", "Heritiera sylvatica", IF(J166="NYFR", "Nypa fruticans", IF(J166="CYRA", "Cynometra ramiflora", IF(J166="PHPA", "Phoenix paludosa", IF(J166="SCHY", "Scyphiphora hydrophyllacea", IF(J166="DIMA", "Diospyros maritima", IF(J166="POPI", "Pongamia pinnata", IF(J166="MAPS", "Maniltoa psilogyne", IF(J166="INBI", "Intsia bijuga", IF(J166="ACEB", "Acanthus ebracteatus", IF(J166="CAER", "Calamus erinaceus", IF(J166="UNUN", "Unknown unknown",  IF(J166="SOAL", "Sonneratia alba",  IF(J166="AECO", "Aegiceras corniculatum", "" )) )))))))))))))))))))))))))))))</f>
        <v>Rhizophora apiculata</v>
      </c>
      <c r="J166" s="23" t="s">
        <v>21</v>
      </c>
      <c r="K166" s="66" t="n">
        <v>1</v>
      </c>
      <c r="L166" s="66" t="s">
        <v>1034</v>
      </c>
    </row>
    <row r="167" s="18" customFormat="true" ht="13.8" hidden="false" customHeight="false" outlineLevel="0" collapsed="false">
      <c r="A167" s="66" t="s">
        <v>17</v>
      </c>
      <c r="B167" s="66" t="s">
        <v>290</v>
      </c>
      <c r="C167" s="66" t="s">
        <v>267</v>
      </c>
      <c r="D167" s="66" t="s">
        <v>267</v>
      </c>
      <c r="E167" s="66" t="s">
        <v>267</v>
      </c>
      <c r="F167" s="1" t="s">
        <v>203</v>
      </c>
      <c r="G167" s="66" t="n">
        <v>5</v>
      </c>
      <c r="H167" s="66" t="n">
        <v>5</v>
      </c>
      <c r="I167" s="23" t="str">
        <f aca="false">IF(J167="RHAP", "Rhizophora apiculata", IF(J167="EXAG", "Excoecaria agallocha", IF(J167="BRPA", "Bruguiera parviflora", IF(J167="XYMO", "Xylocarpus moluccensis", IF(J167="BRCY", "Bruguiera cylindrica", IF(J167="AVAL", "Avicennia alba", IF(J167="AVOF", "Avicennia officinalis", IF(J167="LURA", "Lumnitzera racemosa", IF(J167="CETA", "Ceriops tagal", IF(J167="XYGR", "Xylocarpus granatum", IF(J167="AVMA", "Avicennia marina", IF(J167="RHMU", "Rhizophora mucronata", IF(J167="BRGY", "Bruguiera gymnorrhiza", IF(J167="BRSE", "Bruguiera sexangula", IF(J167="SOOV", "Sonneratia ovata", IF(J167="SOCA", "Sonneratia caseolaris", IF(J167="HELI", "Heritiera littoralis", IF(J167="HESY", "Heritiera sylvatica", IF(J167="NYFR", "Nypa fruticans", IF(J167="CYRA", "Cynometra ramiflora", IF(J167="PHPA", "Phoenix paludosa", IF(J167="SCHY", "Scyphiphora hydrophyllacea", IF(J167="DIMA", "Diospyros maritima", IF(J167="POPI", "Pongamia pinnata", IF(J167="MAPS", "Maniltoa psilogyne", IF(J167="INBI", "Intsia bijuga", IF(J167="ACEB", "Acanthus ebracteatus", IF(J167="CAER", "Calamus erinaceus", IF(J167="UNUN", "Unknown unknown",  IF(J167="SOAL", "Sonneratia alba",  IF(J167="AECO", "Aegiceras corniculatum", "" )) )))))))))))))))))))))))))))))</f>
        <v>Sonneratia alba</v>
      </c>
      <c r="J167" s="23" t="s">
        <v>1039</v>
      </c>
      <c r="K167" s="66" t="n">
        <v>2</v>
      </c>
      <c r="L167" s="66" t="s">
        <v>291</v>
      </c>
    </row>
    <row r="168" s="18" customFormat="true" ht="13.8" hidden="false" customHeight="false" outlineLevel="0" collapsed="false">
      <c r="A168" s="66" t="s">
        <v>17</v>
      </c>
      <c r="B168" s="66" t="s">
        <v>290</v>
      </c>
      <c r="C168" s="66" t="s">
        <v>267</v>
      </c>
      <c r="D168" s="66" t="s">
        <v>267</v>
      </c>
      <c r="E168" s="66" t="s">
        <v>267</v>
      </c>
      <c r="F168" s="1" t="s">
        <v>203</v>
      </c>
      <c r="G168" s="66" t="n">
        <v>5</v>
      </c>
      <c r="H168" s="66" t="n">
        <v>5</v>
      </c>
      <c r="I168" s="23" t="str">
        <f aca="false">IF(J168="RHAP", "Rhizophora apiculata", IF(J168="EXAG", "Excoecaria agallocha", IF(J168="BRPA", "Bruguiera parviflora", IF(J168="XYMO", "Xylocarpus moluccensis", IF(J168="BRCY", "Bruguiera cylindrica", IF(J168="AVAL", "Avicennia alba", IF(J168="AVOF", "Avicennia officinalis", IF(J168="LURA", "Lumnitzera racemosa", IF(J168="CETA", "Ceriops tagal", IF(J168="XYGR", "Xylocarpus granatum", IF(J168="AVMA", "Avicennia marina", IF(J168="RHMU", "Rhizophora mucronata", IF(J168="BRGY", "Bruguiera gymnorrhiza", IF(J168="BRSE", "Bruguiera sexangula", IF(J168="SOOV", "Sonneratia ovata", IF(J168="SOCA", "Sonneratia caseolaris", IF(J168="HELI", "Heritiera littoralis", IF(J168="HESY", "Heritiera sylvatica", IF(J168="NYFR", "Nypa fruticans", IF(J168="CYRA", "Cynometra ramiflora", IF(J168="PHPA", "Phoenix paludosa", IF(J168="SCHY", "Scyphiphora hydrophyllacea", IF(J168="DIMA", "Diospyros maritima", IF(J168="POPI", "Pongamia pinnata", IF(J168="MAPS", "Maniltoa psilogyne", IF(J168="INBI", "Intsia bijuga", IF(J168="ACEB", "Acanthus ebracteatus", IF(J168="CAER", "Calamus erinaceus", IF(J168="UNUN", "Unknown unknown",  IF(J168="SOAL", "Sonneratia alba",  IF(J168="AECO", "Aegiceras corniculatum", "" )) )))))))))))))))))))))))))))))</f>
        <v>Avicennia alba</v>
      </c>
      <c r="J168" s="23" t="s">
        <v>27</v>
      </c>
      <c r="K168" s="66" t="n">
        <v>3</v>
      </c>
      <c r="L168" s="66" t="s">
        <v>227</v>
      </c>
    </row>
    <row r="169" s="18" customFormat="true" ht="13.8" hidden="false" customHeight="false" outlineLevel="0" collapsed="false">
      <c r="A169" s="66" t="s">
        <v>17</v>
      </c>
      <c r="B169" s="66" t="s">
        <v>290</v>
      </c>
      <c r="C169" s="66" t="s">
        <v>267</v>
      </c>
      <c r="D169" s="66" t="s">
        <v>267</v>
      </c>
      <c r="E169" s="66" t="s">
        <v>267</v>
      </c>
      <c r="F169" s="1" t="s">
        <v>203</v>
      </c>
      <c r="G169" s="66" t="n">
        <v>6</v>
      </c>
      <c r="H169" s="66" t="n">
        <v>1</v>
      </c>
      <c r="I169" s="23" t="str">
        <f aca="false">IF(J169="RHAP", "Rhizophora apiculata", IF(J169="EXAG", "Excoecaria agallocha", IF(J169="BRPA", "Bruguiera parviflora", IF(J169="XYMO", "Xylocarpus moluccensis", IF(J169="BRCY", "Bruguiera cylindrica", IF(J169="AVAL", "Avicennia alba", IF(J169="AVOF", "Avicennia officinalis", IF(J169="LURA", "Lumnitzera racemosa", IF(J169="CETA", "Ceriops tagal", IF(J169="XYGR", "Xylocarpus granatum", IF(J169="AVMA", "Avicennia marina", IF(J169="RHMU", "Rhizophora mucronata", IF(J169="BRGY", "Bruguiera gymnorrhiza", IF(J169="BRSE", "Bruguiera sexangula", IF(J169="SOOV", "Sonneratia ovata", IF(J169="SOCA", "Sonneratia caseolaris", IF(J169="HELI", "Heritiera littoralis", IF(J169="HESY", "Heritiera sylvatica", IF(J169="NYFR", "Nypa fruticans", IF(J169="CYRA", "Cynometra ramiflora", IF(J169="PHPA", "Phoenix paludosa", IF(J169="SCHY", "Scyphiphora hydrophyllacea", IF(J169="DIMA", "Diospyros maritima", IF(J169="POPI", "Pongamia pinnata", IF(J169="MAPS", "Maniltoa psilogyne", IF(J169="INBI", "Intsia bijuga", IF(J169="ACEB", "Acanthus ebracteatus", IF(J169="CAER", "Calamus erinaceus", IF(J169="UNUN", "Unknown unknown",  IF(J169="SOAL", "Sonneratia alba",  IF(J169="AECO", "Aegiceras corniculatum", "" )) )))))))))))))))))))))))))))))</f>
        <v>Sonneratia alba</v>
      </c>
      <c r="J169" s="23" t="s">
        <v>1039</v>
      </c>
      <c r="K169" s="66" t="n">
        <v>5</v>
      </c>
      <c r="L169" s="66" t="s">
        <v>291</v>
      </c>
    </row>
    <row r="170" s="18" customFormat="true" ht="13.8" hidden="false" customHeight="false" outlineLevel="0" collapsed="false">
      <c r="A170" s="66" t="s">
        <v>17</v>
      </c>
      <c r="B170" s="66" t="s">
        <v>290</v>
      </c>
      <c r="C170" s="66" t="s">
        <v>267</v>
      </c>
      <c r="D170" s="66" t="s">
        <v>267</v>
      </c>
      <c r="E170" s="66" t="s">
        <v>267</v>
      </c>
      <c r="F170" s="1" t="s">
        <v>203</v>
      </c>
      <c r="G170" s="66" t="n">
        <v>6</v>
      </c>
      <c r="H170" s="66" t="n">
        <v>1</v>
      </c>
      <c r="I170" s="23" t="str">
        <f aca="false">IF(J170="RHAP", "Rhizophora apiculata", IF(J170="EXAG", "Excoecaria agallocha", IF(J170="BRPA", "Bruguiera parviflora", IF(J170="XYMO", "Xylocarpus moluccensis", IF(J170="BRCY", "Bruguiera cylindrica", IF(J170="AVAL", "Avicennia alba", IF(J170="AVOF", "Avicennia officinalis", IF(J170="LURA", "Lumnitzera racemosa", IF(J170="CETA", "Ceriops tagal", IF(J170="XYGR", "Xylocarpus granatum", IF(J170="AVMA", "Avicennia marina", IF(J170="RHMU", "Rhizophora mucronata", IF(J170="BRGY", "Bruguiera gymnorrhiza", IF(J170="BRSE", "Bruguiera sexangula", IF(J170="SOOV", "Sonneratia ovata", IF(J170="SOCA", "Sonneratia caseolaris", IF(J170="HELI", "Heritiera littoralis", IF(J170="HESY", "Heritiera sylvatica", IF(J170="NYFR", "Nypa fruticans", IF(J170="CYRA", "Cynometra ramiflora", IF(J170="PHPA", "Phoenix paludosa", IF(J170="SCHY", "Scyphiphora hydrophyllacea", IF(J170="DIMA", "Diospyros maritima", IF(J170="POPI", "Pongamia pinnata", IF(J170="MAPS", "Maniltoa psilogyne", IF(J170="INBI", "Intsia bijuga", IF(J170="ACEB", "Acanthus ebracteatus", IF(J170="CAER", "Calamus erinaceus", IF(J170="UNUN", "Unknown unknown",  IF(J170="SOAL", "Sonneratia alba",  IF(J170="AECO", "Aegiceras corniculatum", "" )) )))))))))))))))))))))))))))))</f>
        <v>Avicennia alba</v>
      </c>
      <c r="J170" s="23" t="s">
        <v>27</v>
      </c>
      <c r="K170" s="66" t="n">
        <v>1</v>
      </c>
      <c r="L170" s="66" t="s">
        <v>227</v>
      </c>
    </row>
    <row r="171" s="18" customFormat="true" ht="13.8" hidden="false" customHeight="false" outlineLevel="0" collapsed="false">
      <c r="A171" s="66" t="s">
        <v>17</v>
      </c>
      <c r="B171" s="66" t="s">
        <v>290</v>
      </c>
      <c r="C171" s="66" t="s">
        <v>267</v>
      </c>
      <c r="D171" s="66" t="s">
        <v>267</v>
      </c>
      <c r="E171" s="66" t="s">
        <v>267</v>
      </c>
      <c r="F171" s="1" t="s">
        <v>203</v>
      </c>
      <c r="G171" s="66" t="n">
        <v>6</v>
      </c>
      <c r="H171" s="66" t="n">
        <v>2</v>
      </c>
      <c r="I171" s="23" t="str">
        <f aca="false">IF(J171="RHAP", "Rhizophora apiculata", IF(J171="EXAG", "Excoecaria agallocha", IF(J171="BRPA", "Bruguiera parviflora", IF(J171="XYMO", "Xylocarpus moluccensis", IF(J171="BRCY", "Bruguiera cylindrica", IF(J171="AVAL", "Avicennia alba", IF(J171="AVOF", "Avicennia officinalis", IF(J171="LURA", "Lumnitzera racemosa", IF(J171="CETA", "Ceriops tagal", IF(J171="XYGR", "Xylocarpus granatum", IF(J171="AVMA", "Avicennia marina", IF(J171="RHMU", "Rhizophora mucronata", IF(J171="BRGY", "Bruguiera gymnorrhiza", IF(J171="BRSE", "Bruguiera sexangula", IF(J171="SOOV", "Sonneratia ovata", IF(J171="SOCA", "Sonneratia caseolaris", IF(J171="HELI", "Heritiera littoralis", IF(J171="HESY", "Heritiera sylvatica", IF(J171="NYFR", "Nypa fruticans", IF(J171="CYRA", "Cynometra ramiflora", IF(J171="PHPA", "Phoenix paludosa", IF(J171="SCHY", "Scyphiphora hydrophyllacea", IF(J171="DIMA", "Diospyros maritima", IF(J171="POPI", "Pongamia pinnata", IF(J171="MAPS", "Maniltoa psilogyne", IF(J171="INBI", "Intsia bijuga", IF(J171="ACEB", "Acanthus ebracteatus", IF(J171="CAER", "Calamus erinaceus", IF(J171="UNUN", "Unknown unknown",  IF(J171="SOAL", "Sonneratia alba",  IF(J171="AECO", "Aegiceras corniculatum", "" )) )))))))))))))))))))))))))))))</f>
        <v>Sonneratia alba</v>
      </c>
      <c r="J171" s="23" t="s">
        <v>1039</v>
      </c>
      <c r="K171" s="66" t="n">
        <v>3</v>
      </c>
      <c r="L171" s="66" t="s">
        <v>291</v>
      </c>
    </row>
    <row r="172" s="18" customFormat="true" ht="13.8" hidden="false" customHeight="false" outlineLevel="0" collapsed="false">
      <c r="A172" s="66" t="s">
        <v>17</v>
      </c>
      <c r="B172" s="66" t="s">
        <v>290</v>
      </c>
      <c r="C172" s="66" t="s">
        <v>267</v>
      </c>
      <c r="D172" s="66" t="s">
        <v>267</v>
      </c>
      <c r="E172" s="66" t="s">
        <v>267</v>
      </c>
      <c r="F172" s="1" t="s">
        <v>203</v>
      </c>
      <c r="G172" s="66" t="n">
        <v>6</v>
      </c>
      <c r="H172" s="66" t="n">
        <v>3</v>
      </c>
      <c r="I172" s="23" t="str">
        <f aca="false">IF(J172="RHAP", "Rhizophora apiculata", IF(J172="EXAG", "Excoecaria agallocha", IF(J172="BRPA", "Bruguiera parviflora", IF(J172="XYMO", "Xylocarpus moluccensis", IF(J172="BRCY", "Bruguiera cylindrica", IF(J172="AVAL", "Avicennia alba", IF(J172="AVOF", "Avicennia officinalis", IF(J172="LURA", "Lumnitzera racemosa", IF(J172="CETA", "Ceriops tagal", IF(J172="XYGR", "Xylocarpus granatum", IF(J172="AVMA", "Avicennia marina", IF(J172="RHMU", "Rhizophora mucronata", IF(J172="BRGY", "Bruguiera gymnorrhiza", IF(J172="BRSE", "Bruguiera sexangula", IF(J172="SOOV", "Sonneratia ovata", IF(J172="SOCA", "Sonneratia caseolaris", IF(J172="HELI", "Heritiera littoralis", IF(J172="HESY", "Heritiera sylvatica", IF(J172="NYFR", "Nypa fruticans", IF(J172="CYRA", "Cynometra ramiflora", IF(J172="PHPA", "Phoenix paludosa", IF(J172="SCHY", "Scyphiphora hydrophyllacea", IF(J172="DIMA", "Diospyros maritima", IF(J172="POPI", "Pongamia pinnata", IF(J172="MAPS", "Maniltoa psilogyne", IF(J172="INBI", "Intsia bijuga", IF(J172="ACEB", "Acanthus ebracteatus", IF(J172="CAER", "Calamus erinaceus", IF(J172="UNUN", "Unknown unknown",  IF(J172="SOAL", "Sonneratia alba",  IF(J172="AECO", "Aegiceras corniculatum", "" )) )))))))))))))))))))))))))))))</f>
        <v>Sonneratia alba</v>
      </c>
      <c r="J172" s="23" t="s">
        <v>1039</v>
      </c>
      <c r="K172" s="66" t="n">
        <v>13</v>
      </c>
      <c r="L172" s="66" t="s">
        <v>291</v>
      </c>
    </row>
    <row r="173" s="18" customFormat="true" ht="13.8" hidden="false" customHeight="false" outlineLevel="0" collapsed="false">
      <c r="A173" s="66" t="s">
        <v>17</v>
      </c>
      <c r="B173" s="66" t="s">
        <v>311</v>
      </c>
      <c r="C173" s="66" t="s">
        <v>267</v>
      </c>
      <c r="D173" s="66" t="s">
        <v>267</v>
      </c>
      <c r="E173" s="66" t="s">
        <v>267</v>
      </c>
      <c r="F173" s="1" t="s">
        <v>203</v>
      </c>
      <c r="G173" s="66" t="n">
        <v>7</v>
      </c>
      <c r="H173" s="66" t="n">
        <v>1</v>
      </c>
      <c r="I173" s="23" t="str">
        <f aca="false">IF(J173="RHAP", "Rhizophora apiculata", IF(J173="EXAG", "Excoecaria agallocha", IF(J173="BRPA", "Bruguiera parviflora", IF(J173="XYMO", "Xylocarpus moluccensis", IF(J173="BRCY", "Bruguiera cylindrica", IF(J173="AVAL", "Avicennia alba", IF(J173="AVOF", "Avicennia officinalis", IF(J173="LURA", "Lumnitzera racemosa", IF(J173="CETA", "Ceriops tagal", IF(J173="XYGR", "Xylocarpus granatum", IF(J173="AVMA", "Avicennia marina", IF(J173="RHMU", "Rhizophora mucronata", IF(J173="BRGY", "Bruguiera gymnorrhiza", IF(J173="BRSE", "Bruguiera sexangula", IF(J173="SOOV", "Sonneratia ovata", IF(J173="SOCA", "Sonneratia caseolaris", IF(J173="HELI", "Heritiera littoralis", IF(J173="HESY", "Heritiera sylvatica", IF(J173="NYFR", "Nypa fruticans", IF(J173="CYRA", "Cynometra ramiflora", IF(J173="PHPA", "Phoenix paludosa", IF(J173="SCHY", "Scyphiphora hydrophyllacea", IF(J173="DIMA", "Diospyros maritima", IF(J173="POPI", "Pongamia pinnata", IF(J173="MAPS", "Maniltoa psilogyne", IF(J173="INBI", "Intsia bijuga", IF(J173="ACEB", "Acanthus ebracteatus", IF(J173="CAER", "Calamus erinaceus", IF(J173="UNUN", "Unknown unknown",  IF(J173="SOAL", "Sonneratia alba",  IF(J173="AECO", "Aegiceras corniculatum", "" )) )))))))))))))))))))))))))))))</f>
        <v>Avicennia alba</v>
      </c>
      <c r="J173" s="23" t="s">
        <v>27</v>
      </c>
      <c r="K173" s="66" t="n">
        <v>12</v>
      </c>
      <c r="L173" s="66" t="s">
        <v>227</v>
      </c>
    </row>
    <row r="174" s="18" customFormat="true" ht="13.8" hidden="false" customHeight="false" outlineLevel="0" collapsed="false">
      <c r="A174" s="66" t="s">
        <v>17</v>
      </c>
      <c r="B174" s="66" t="s">
        <v>311</v>
      </c>
      <c r="C174" s="66" t="s">
        <v>267</v>
      </c>
      <c r="D174" s="66" t="s">
        <v>267</v>
      </c>
      <c r="E174" s="66" t="s">
        <v>267</v>
      </c>
      <c r="F174" s="1" t="s">
        <v>203</v>
      </c>
      <c r="G174" s="66" t="n">
        <v>7</v>
      </c>
      <c r="H174" s="66" t="n">
        <v>2</v>
      </c>
      <c r="I174" s="23" t="str">
        <f aca="false">IF(J174="RHAP", "Rhizophora apiculata", IF(J174="EXAG", "Excoecaria agallocha", IF(J174="BRPA", "Bruguiera parviflora", IF(J174="XYMO", "Xylocarpus moluccensis", IF(J174="BRCY", "Bruguiera cylindrica", IF(J174="AVAL", "Avicennia alba", IF(J174="AVOF", "Avicennia officinalis", IF(J174="LURA", "Lumnitzera racemosa", IF(J174="CETA", "Ceriops tagal", IF(J174="XYGR", "Xylocarpus granatum", IF(J174="AVMA", "Avicennia marina", IF(J174="RHMU", "Rhizophora mucronata", IF(J174="BRGY", "Bruguiera gymnorrhiza", IF(J174="BRSE", "Bruguiera sexangula", IF(J174="SOOV", "Sonneratia ovata", IF(J174="SOCA", "Sonneratia caseolaris", IF(J174="HELI", "Heritiera littoralis", IF(J174="HESY", "Heritiera sylvatica", IF(J174="NYFR", "Nypa fruticans", IF(J174="CYRA", "Cynometra ramiflora", IF(J174="PHPA", "Phoenix paludosa", IF(J174="SCHY", "Scyphiphora hydrophyllacea", IF(J174="DIMA", "Diospyros maritima", IF(J174="POPI", "Pongamia pinnata", IF(J174="MAPS", "Maniltoa psilogyne", IF(J174="INBI", "Intsia bijuga", IF(J174="ACEB", "Acanthus ebracteatus", IF(J174="CAER", "Calamus erinaceus", IF(J174="UNUN", "Unknown unknown",  IF(J174="SOAL", "Sonneratia alba",  IF(J174="AECO", "Aegiceras corniculatum", "" )) )))))))))))))))))))))))))))))</f>
        <v>Avicennia alba</v>
      </c>
      <c r="J174" s="23" t="s">
        <v>27</v>
      </c>
      <c r="K174" s="66" t="n">
        <v>805</v>
      </c>
      <c r="L174" s="66" t="s">
        <v>227</v>
      </c>
    </row>
    <row r="175" s="18" customFormat="true" ht="13.8" hidden="false" customHeight="false" outlineLevel="0" collapsed="false">
      <c r="A175" s="66" t="s">
        <v>17</v>
      </c>
      <c r="B175" s="66" t="s">
        <v>311</v>
      </c>
      <c r="C175" s="66" t="s">
        <v>267</v>
      </c>
      <c r="D175" s="66" t="s">
        <v>267</v>
      </c>
      <c r="E175" s="66" t="s">
        <v>267</v>
      </c>
      <c r="F175" s="1" t="s">
        <v>203</v>
      </c>
      <c r="G175" s="66" t="n">
        <v>7</v>
      </c>
      <c r="H175" s="66" t="n">
        <v>3</v>
      </c>
      <c r="I175" s="23" t="str">
        <f aca="false">IF(J175="RHAP", "Rhizophora apiculata", IF(J175="EXAG", "Excoecaria agallocha", IF(J175="BRPA", "Bruguiera parviflora", IF(J175="XYMO", "Xylocarpus moluccensis", IF(J175="BRCY", "Bruguiera cylindrica", IF(J175="AVAL", "Avicennia alba", IF(J175="AVOF", "Avicennia officinalis", IF(J175="LURA", "Lumnitzera racemosa", IF(J175="CETA", "Ceriops tagal", IF(J175="XYGR", "Xylocarpus granatum", IF(J175="AVMA", "Avicennia marina", IF(J175="RHMU", "Rhizophora mucronata", IF(J175="BRGY", "Bruguiera gymnorrhiza", IF(J175="BRSE", "Bruguiera sexangula", IF(J175="SOOV", "Sonneratia ovata", IF(J175="SOCA", "Sonneratia caseolaris", IF(J175="HELI", "Heritiera littoralis", IF(J175="HESY", "Heritiera sylvatica", IF(J175="NYFR", "Nypa fruticans", IF(J175="CYRA", "Cynometra ramiflora", IF(J175="PHPA", "Phoenix paludosa", IF(J175="SCHY", "Scyphiphora hydrophyllacea", IF(J175="DIMA", "Diospyros maritima", IF(J175="POPI", "Pongamia pinnata", IF(J175="MAPS", "Maniltoa psilogyne", IF(J175="INBI", "Intsia bijuga", IF(J175="ACEB", "Acanthus ebracteatus", IF(J175="CAER", "Calamus erinaceus", IF(J175="UNUN", "Unknown unknown",  IF(J175="SOAL", "Sonneratia alba",  IF(J175="AECO", "Aegiceras corniculatum", "" )) )))))))))))))))))))))))))))))</f>
        <v>Avicennia alba</v>
      </c>
      <c r="J175" s="23" t="s">
        <v>27</v>
      </c>
      <c r="K175" s="66" t="n">
        <v>78</v>
      </c>
      <c r="L175" s="66" t="s">
        <v>227</v>
      </c>
    </row>
    <row r="176" s="18" customFormat="true" ht="13.8" hidden="false" customHeight="false" outlineLevel="0" collapsed="false">
      <c r="A176" s="66" t="s">
        <v>17</v>
      </c>
      <c r="B176" s="66" t="s">
        <v>311</v>
      </c>
      <c r="C176" s="66" t="s">
        <v>267</v>
      </c>
      <c r="D176" s="66" t="s">
        <v>267</v>
      </c>
      <c r="E176" s="66" t="s">
        <v>267</v>
      </c>
      <c r="F176" s="1" t="s">
        <v>203</v>
      </c>
      <c r="G176" s="66" t="n">
        <v>7</v>
      </c>
      <c r="H176" s="66" t="n">
        <v>4</v>
      </c>
      <c r="I176" s="23" t="str">
        <f aca="false">IF(J176="RHAP", "Rhizophora apiculata", IF(J176="EXAG", "Excoecaria agallocha", IF(J176="BRPA", "Bruguiera parviflora", IF(J176="XYMO", "Xylocarpus moluccensis", IF(J176="BRCY", "Bruguiera cylindrica", IF(J176="AVAL", "Avicennia alba", IF(J176="AVOF", "Avicennia officinalis", IF(J176="LURA", "Lumnitzera racemosa", IF(J176="CETA", "Ceriops tagal", IF(J176="XYGR", "Xylocarpus granatum", IF(J176="AVMA", "Avicennia marina", IF(J176="RHMU", "Rhizophora mucronata", IF(J176="BRGY", "Bruguiera gymnorrhiza", IF(J176="BRSE", "Bruguiera sexangula", IF(J176="SOOV", "Sonneratia ovata", IF(J176="SOCA", "Sonneratia caseolaris", IF(J176="HELI", "Heritiera littoralis", IF(J176="HESY", "Heritiera sylvatica", IF(J176="NYFR", "Nypa fruticans", IF(J176="CYRA", "Cynometra ramiflora", IF(J176="PHPA", "Phoenix paludosa", IF(J176="SCHY", "Scyphiphora hydrophyllacea", IF(J176="DIMA", "Diospyros maritima", IF(J176="POPI", "Pongamia pinnata", IF(J176="MAPS", "Maniltoa psilogyne", IF(J176="INBI", "Intsia bijuga", IF(J176="ACEB", "Acanthus ebracteatus", IF(J176="CAER", "Calamus erinaceus", IF(J176="UNUN", "Unknown unknown",  IF(J176="SOAL", "Sonneratia alba",  IF(J176="AECO", "Aegiceras corniculatum", "" )) )))))))))))))))))))))))))))))</f>
        <v>Avicennia alba</v>
      </c>
      <c r="J176" s="23" t="s">
        <v>27</v>
      </c>
      <c r="K176" s="66" t="n">
        <v>11</v>
      </c>
      <c r="L176" s="66" t="s">
        <v>227</v>
      </c>
    </row>
    <row r="177" s="18" customFormat="true" ht="13.8" hidden="false" customHeight="false" outlineLevel="0" collapsed="false">
      <c r="A177" s="66" t="s">
        <v>17</v>
      </c>
      <c r="B177" s="66" t="s">
        <v>311</v>
      </c>
      <c r="C177" s="66" t="s">
        <v>267</v>
      </c>
      <c r="D177" s="66" t="s">
        <v>267</v>
      </c>
      <c r="E177" s="66" t="s">
        <v>267</v>
      </c>
      <c r="F177" s="1" t="s">
        <v>203</v>
      </c>
      <c r="G177" s="66" t="n">
        <v>7</v>
      </c>
      <c r="H177" s="66" t="n">
        <v>4</v>
      </c>
      <c r="I177" s="23" t="str">
        <f aca="false">IF(J177="RHAP", "Rhizophora apiculata", IF(J177="EXAG", "Excoecaria agallocha", IF(J177="BRPA", "Bruguiera parviflora", IF(J177="XYMO", "Xylocarpus moluccensis", IF(J177="BRCY", "Bruguiera cylindrica", IF(J177="AVAL", "Avicennia alba", IF(J177="AVOF", "Avicennia officinalis", IF(J177="LURA", "Lumnitzera racemosa", IF(J177="CETA", "Ceriops tagal", IF(J177="XYGR", "Xylocarpus granatum", IF(J177="AVMA", "Avicennia marina", IF(J177="RHMU", "Rhizophora mucronata", IF(J177="BRGY", "Bruguiera gymnorrhiza", IF(J177="BRSE", "Bruguiera sexangula", IF(J177="SOOV", "Sonneratia ovata", IF(J177="SOCA", "Sonneratia caseolaris", IF(J177="HELI", "Heritiera littoralis", IF(J177="HESY", "Heritiera sylvatica", IF(J177="NYFR", "Nypa fruticans", IF(J177="CYRA", "Cynometra ramiflora", IF(J177="PHPA", "Phoenix paludosa", IF(J177="SCHY", "Scyphiphora hydrophyllacea", IF(J177="DIMA", "Diospyros maritima", IF(J177="POPI", "Pongamia pinnata", IF(J177="MAPS", "Maniltoa psilogyne", IF(J177="INBI", "Intsia bijuga", IF(J177="ACEB", "Acanthus ebracteatus", IF(J177="CAER", "Calamus erinaceus", IF(J177="UNUN", "Unknown unknown",  IF(J177="SOAL", "Sonneratia alba",  IF(J177="AECO", "Aegiceras corniculatum", "" )) )))))))))))))))))))))))))))))</f>
        <v>Rhizophora apiculata</v>
      </c>
      <c r="J177" s="23" t="s">
        <v>21</v>
      </c>
      <c r="K177" s="66" t="n">
        <v>1</v>
      </c>
      <c r="L177" s="66" t="s">
        <v>1034</v>
      </c>
    </row>
    <row r="178" s="18" customFormat="true" ht="13.8" hidden="false" customHeight="false" outlineLevel="0" collapsed="false">
      <c r="A178" s="66" t="s">
        <v>17</v>
      </c>
      <c r="B178" s="66" t="s">
        <v>311</v>
      </c>
      <c r="C178" s="66" t="s">
        <v>267</v>
      </c>
      <c r="D178" s="66" t="s">
        <v>267</v>
      </c>
      <c r="E178" s="66" t="s">
        <v>267</v>
      </c>
      <c r="F178" s="1" t="s">
        <v>203</v>
      </c>
      <c r="G178" s="66" t="n">
        <v>8</v>
      </c>
      <c r="H178" s="66" t="n">
        <v>1</v>
      </c>
      <c r="I178" s="23" t="str">
        <f aca="false">IF(J178="RHAP", "Rhizophora apiculata", IF(J178="EXAG", "Excoecaria agallocha", IF(J178="BRPA", "Bruguiera parviflora", IF(J178="XYMO", "Xylocarpus moluccensis", IF(J178="BRCY", "Bruguiera cylindrica", IF(J178="AVAL", "Avicennia alba", IF(J178="AVOF", "Avicennia officinalis", IF(J178="LURA", "Lumnitzera racemosa", IF(J178="CETA", "Ceriops tagal", IF(J178="XYGR", "Xylocarpus granatum", IF(J178="AVMA", "Avicennia marina", IF(J178="RHMU", "Rhizophora mucronata", IF(J178="BRGY", "Bruguiera gymnorrhiza", IF(J178="BRSE", "Bruguiera sexangula", IF(J178="SOOV", "Sonneratia ovata", IF(J178="SOCA", "Sonneratia caseolaris", IF(J178="HELI", "Heritiera littoralis", IF(J178="HESY", "Heritiera sylvatica", IF(J178="NYFR", "Nypa fruticans", IF(J178="CYRA", "Cynometra ramiflora", IF(J178="PHPA", "Phoenix paludosa", IF(J178="SCHY", "Scyphiphora hydrophyllacea", IF(J178="DIMA", "Diospyros maritima", IF(J178="POPI", "Pongamia pinnata", IF(J178="MAPS", "Maniltoa psilogyne", IF(J178="INBI", "Intsia bijuga", IF(J178="ACEB", "Acanthus ebracteatus", IF(J178="CAER", "Calamus erinaceus", IF(J178="UNUN", "Unknown unknown",  IF(J178="SOAL", "Sonneratia alba",  IF(J178="AECO", "Aegiceras corniculatum", "" )) )))))))))))))))))))))))))))))</f>
        <v>Avicennia alba</v>
      </c>
      <c r="J178" s="23" t="s">
        <v>27</v>
      </c>
      <c r="K178" s="66" t="n">
        <v>3</v>
      </c>
      <c r="L178" s="66" t="s">
        <v>227</v>
      </c>
    </row>
    <row r="179" s="18" customFormat="true" ht="13.8" hidden="false" customHeight="false" outlineLevel="0" collapsed="false">
      <c r="A179" s="66" t="s">
        <v>17</v>
      </c>
      <c r="B179" s="66" t="s">
        <v>311</v>
      </c>
      <c r="C179" s="66" t="s">
        <v>267</v>
      </c>
      <c r="D179" s="66" t="s">
        <v>267</v>
      </c>
      <c r="E179" s="66" t="s">
        <v>267</v>
      </c>
      <c r="F179" s="1" t="s">
        <v>203</v>
      </c>
      <c r="G179" s="66" t="n">
        <v>8</v>
      </c>
      <c r="H179" s="66" t="n">
        <v>1</v>
      </c>
      <c r="I179" s="23" t="str">
        <f aca="false">IF(J179="RHAP", "Rhizophora apiculata", IF(J179="EXAG", "Excoecaria agallocha", IF(J179="BRPA", "Bruguiera parviflora", IF(J179="XYMO", "Xylocarpus moluccensis", IF(J179="BRCY", "Bruguiera cylindrica", IF(J179="AVAL", "Avicennia alba", IF(J179="AVOF", "Avicennia officinalis", IF(J179="LURA", "Lumnitzera racemosa", IF(J179="CETA", "Ceriops tagal", IF(J179="XYGR", "Xylocarpus granatum", IF(J179="AVMA", "Avicennia marina", IF(J179="RHMU", "Rhizophora mucronata", IF(J179="BRGY", "Bruguiera gymnorrhiza", IF(J179="BRSE", "Bruguiera sexangula", IF(J179="SOOV", "Sonneratia ovata", IF(J179="SOCA", "Sonneratia caseolaris", IF(J179="HELI", "Heritiera littoralis", IF(J179="HESY", "Heritiera sylvatica", IF(J179="NYFR", "Nypa fruticans", IF(J179="CYRA", "Cynometra ramiflora", IF(J179="PHPA", "Phoenix paludosa", IF(J179="SCHY", "Scyphiphora hydrophyllacea", IF(J179="DIMA", "Diospyros maritima", IF(J179="POPI", "Pongamia pinnata", IF(J179="MAPS", "Maniltoa psilogyne", IF(J179="INBI", "Intsia bijuga", IF(J179="ACEB", "Acanthus ebracteatus", IF(J179="CAER", "Calamus erinaceus", IF(J179="UNUN", "Unknown unknown",  IF(J179="SOAL", "Sonneratia alba",  IF(J179="AECO", "Aegiceras corniculatum", "" )) )))))))))))))))))))))))))))))</f>
        <v>Sonneratia alba</v>
      </c>
      <c r="J179" s="23" t="s">
        <v>1039</v>
      </c>
      <c r="K179" s="66" t="n">
        <v>2</v>
      </c>
      <c r="L179" s="66" t="s">
        <v>291</v>
      </c>
    </row>
    <row r="180" s="18" customFormat="true" ht="13.8" hidden="false" customHeight="false" outlineLevel="0" collapsed="false">
      <c r="A180" s="66" t="s">
        <v>17</v>
      </c>
      <c r="B180" s="66" t="s">
        <v>311</v>
      </c>
      <c r="C180" s="66" t="s">
        <v>267</v>
      </c>
      <c r="D180" s="66" t="s">
        <v>267</v>
      </c>
      <c r="E180" s="66" t="s">
        <v>267</v>
      </c>
      <c r="F180" s="1" t="s">
        <v>203</v>
      </c>
      <c r="G180" s="66" t="n">
        <v>8</v>
      </c>
      <c r="H180" s="66" t="n">
        <v>1</v>
      </c>
      <c r="I180" s="23" t="str">
        <f aca="false">IF(J180="RHAP", "Rhizophora apiculata", IF(J180="EXAG", "Excoecaria agallocha", IF(J180="BRPA", "Bruguiera parviflora", IF(J180="XYMO", "Xylocarpus moluccensis", IF(J180="BRCY", "Bruguiera cylindrica", IF(J180="AVAL", "Avicennia alba", IF(J180="AVOF", "Avicennia officinalis", IF(J180="LURA", "Lumnitzera racemosa", IF(J180="CETA", "Ceriops tagal", IF(J180="XYGR", "Xylocarpus granatum", IF(J180="AVMA", "Avicennia marina", IF(J180="RHMU", "Rhizophora mucronata", IF(J180="BRGY", "Bruguiera gymnorrhiza", IF(J180="BRSE", "Bruguiera sexangula", IF(J180="SOOV", "Sonneratia ovata", IF(J180="SOCA", "Sonneratia caseolaris", IF(J180="HELI", "Heritiera littoralis", IF(J180="HESY", "Heritiera sylvatica", IF(J180="NYFR", "Nypa fruticans", IF(J180="CYRA", "Cynometra ramiflora", IF(J180="PHPA", "Phoenix paludosa", IF(J180="SCHY", "Scyphiphora hydrophyllacea", IF(J180="DIMA", "Diospyros maritima", IF(J180="POPI", "Pongamia pinnata", IF(J180="MAPS", "Maniltoa psilogyne", IF(J180="INBI", "Intsia bijuga", IF(J180="ACEB", "Acanthus ebracteatus", IF(J180="CAER", "Calamus erinaceus", IF(J180="UNUN", "Unknown unknown",  IF(J180="SOAL", "Sonneratia alba",  IF(J180="AECO", "Aegiceras corniculatum", "" )) )))))))))))))))))))))))))))))</f>
        <v>Rhizophora apiculata</v>
      </c>
      <c r="J180" s="23" t="s">
        <v>21</v>
      </c>
      <c r="K180" s="66" t="n">
        <v>2</v>
      </c>
      <c r="L180" s="66" t="s">
        <v>1034</v>
      </c>
    </row>
    <row r="181" s="18" customFormat="true" ht="13.8" hidden="false" customHeight="false" outlineLevel="0" collapsed="false">
      <c r="A181" s="66" t="s">
        <v>17</v>
      </c>
      <c r="B181" s="66" t="s">
        <v>311</v>
      </c>
      <c r="C181" s="66" t="s">
        <v>267</v>
      </c>
      <c r="D181" s="66" t="s">
        <v>267</v>
      </c>
      <c r="E181" s="66" t="s">
        <v>267</v>
      </c>
      <c r="F181" s="1" t="s">
        <v>203</v>
      </c>
      <c r="G181" s="66" t="n">
        <v>8</v>
      </c>
      <c r="H181" s="66" t="n">
        <v>2</v>
      </c>
      <c r="I181" s="23" t="str">
        <f aca="false">IF(J181="RHAP", "Rhizophora apiculata", IF(J181="EXAG", "Excoecaria agallocha", IF(J181="BRPA", "Bruguiera parviflora", IF(J181="XYMO", "Xylocarpus moluccensis", IF(J181="BRCY", "Bruguiera cylindrica", IF(J181="AVAL", "Avicennia alba", IF(J181="AVOF", "Avicennia officinalis", IF(J181="LURA", "Lumnitzera racemosa", IF(J181="CETA", "Ceriops tagal", IF(J181="XYGR", "Xylocarpus granatum", IF(J181="AVMA", "Avicennia marina", IF(J181="RHMU", "Rhizophora mucronata", IF(J181="BRGY", "Bruguiera gymnorrhiza", IF(J181="BRSE", "Bruguiera sexangula", IF(J181="SOOV", "Sonneratia ovata", IF(J181="SOCA", "Sonneratia caseolaris", IF(J181="HELI", "Heritiera littoralis", IF(J181="HESY", "Heritiera sylvatica", IF(J181="NYFR", "Nypa fruticans", IF(J181="CYRA", "Cynometra ramiflora", IF(J181="PHPA", "Phoenix paludosa", IF(J181="SCHY", "Scyphiphora hydrophyllacea", IF(J181="DIMA", "Diospyros maritima", IF(J181="POPI", "Pongamia pinnata", IF(J181="MAPS", "Maniltoa psilogyne", IF(J181="INBI", "Intsia bijuga", IF(J181="ACEB", "Acanthus ebracteatus", IF(J181="CAER", "Calamus erinaceus", IF(J181="UNUN", "Unknown unknown",  IF(J181="SOAL", "Sonneratia alba",  IF(J181="AECO", "Aegiceras corniculatum", "" )) )))))))))))))))))))))))))))))</f>
        <v>Sonneratia alba</v>
      </c>
      <c r="J181" s="23" t="s">
        <v>1039</v>
      </c>
      <c r="K181" s="66" t="n">
        <v>1</v>
      </c>
      <c r="L181" s="66" t="s">
        <v>291</v>
      </c>
    </row>
    <row r="182" s="18" customFormat="true" ht="13.8" hidden="false" customHeight="false" outlineLevel="0" collapsed="false">
      <c r="A182" s="66" t="s">
        <v>17</v>
      </c>
      <c r="B182" s="66" t="s">
        <v>311</v>
      </c>
      <c r="C182" s="66" t="s">
        <v>267</v>
      </c>
      <c r="D182" s="66" t="s">
        <v>267</v>
      </c>
      <c r="E182" s="66" t="s">
        <v>267</v>
      </c>
      <c r="F182" s="1" t="s">
        <v>203</v>
      </c>
      <c r="G182" s="66" t="n">
        <v>8</v>
      </c>
      <c r="H182" s="66" t="n">
        <v>2</v>
      </c>
      <c r="I182" s="23" t="str">
        <f aca="false">IF(J182="RHAP", "Rhizophora apiculata", IF(J182="EXAG", "Excoecaria agallocha", IF(J182="BRPA", "Bruguiera parviflora", IF(J182="XYMO", "Xylocarpus moluccensis", IF(J182="BRCY", "Bruguiera cylindrica", IF(J182="AVAL", "Avicennia alba", IF(J182="AVOF", "Avicennia officinalis", IF(J182="LURA", "Lumnitzera racemosa", IF(J182="CETA", "Ceriops tagal", IF(J182="XYGR", "Xylocarpus granatum", IF(J182="AVMA", "Avicennia marina", IF(J182="RHMU", "Rhizophora mucronata", IF(J182="BRGY", "Bruguiera gymnorrhiza", IF(J182="BRSE", "Bruguiera sexangula", IF(J182="SOOV", "Sonneratia ovata", IF(J182="SOCA", "Sonneratia caseolaris", IF(J182="HELI", "Heritiera littoralis", IF(J182="HESY", "Heritiera sylvatica", IF(J182="NYFR", "Nypa fruticans", IF(J182="CYRA", "Cynometra ramiflora", IF(J182="PHPA", "Phoenix paludosa", IF(J182="SCHY", "Scyphiphora hydrophyllacea", IF(J182="DIMA", "Diospyros maritima", IF(J182="POPI", "Pongamia pinnata", IF(J182="MAPS", "Maniltoa psilogyne", IF(J182="INBI", "Intsia bijuga", IF(J182="ACEB", "Acanthus ebracteatus", IF(J182="CAER", "Calamus erinaceus", IF(J182="UNUN", "Unknown unknown",  IF(J182="SOAL", "Sonneratia alba",  IF(J182="AECO", "Aegiceras corniculatum", "" )) )))))))))))))))))))))))))))))</f>
        <v>Avicennia alba</v>
      </c>
      <c r="J182" s="23" t="s">
        <v>27</v>
      </c>
      <c r="K182" s="66" t="n">
        <v>2</v>
      </c>
      <c r="L182" s="66" t="s">
        <v>227</v>
      </c>
    </row>
    <row r="183" s="18" customFormat="true" ht="13.8" hidden="false" customHeight="false" outlineLevel="0" collapsed="false">
      <c r="A183" s="66" t="s">
        <v>17</v>
      </c>
      <c r="B183" s="66" t="s">
        <v>311</v>
      </c>
      <c r="C183" s="66" t="s">
        <v>267</v>
      </c>
      <c r="D183" s="66" t="s">
        <v>267</v>
      </c>
      <c r="E183" s="66" t="s">
        <v>267</v>
      </c>
      <c r="F183" s="1" t="s">
        <v>203</v>
      </c>
      <c r="G183" s="66" t="n">
        <v>8</v>
      </c>
      <c r="H183" s="66" t="n">
        <v>3</v>
      </c>
      <c r="I183" s="23" t="str">
        <f aca="false">IF(J183="RHAP", "Rhizophora apiculata", IF(J183="EXAG", "Excoecaria agallocha", IF(J183="BRPA", "Bruguiera parviflora", IF(J183="XYMO", "Xylocarpus moluccensis", IF(J183="BRCY", "Bruguiera cylindrica", IF(J183="AVAL", "Avicennia alba", IF(J183="AVOF", "Avicennia officinalis", IF(J183="LURA", "Lumnitzera racemosa", IF(J183="CETA", "Ceriops tagal", IF(J183="XYGR", "Xylocarpus granatum", IF(J183="AVMA", "Avicennia marina", IF(J183="RHMU", "Rhizophora mucronata", IF(J183="BRGY", "Bruguiera gymnorrhiza", IF(J183="BRSE", "Bruguiera sexangula", IF(J183="SOOV", "Sonneratia ovata", IF(J183="SOCA", "Sonneratia caseolaris", IF(J183="HELI", "Heritiera littoralis", IF(J183="HESY", "Heritiera sylvatica", IF(J183="NYFR", "Nypa fruticans", IF(J183="CYRA", "Cynometra ramiflora", IF(J183="PHPA", "Phoenix paludosa", IF(J183="SCHY", "Scyphiphora hydrophyllacea", IF(J183="DIMA", "Diospyros maritima", IF(J183="POPI", "Pongamia pinnata", IF(J183="MAPS", "Maniltoa psilogyne", IF(J183="INBI", "Intsia bijuga", IF(J183="ACEB", "Acanthus ebracteatus", IF(J183="CAER", "Calamus erinaceus", IF(J183="UNUN", "Unknown unknown",  IF(J183="SOAL", "Sonneratia alba",  IF(J183="AECO", "Aegiceras corniculatum", "" )) )))))))))))))))))))))))))))))</f>
        <v>Sonneratia alba</v>
      </c>
      <c r="J183" s="23" t="s">
        <v>1039</v>
      </c>
      <c r="K183" s="66" t="n">
        <v>2</v>
      </c>
      <c r="L183" s="66" t="s">
        <v>291</v>
      </c>
    </row>
    <row r="184" s="18" customFormat="true" ht="13.8" hidden="false" customHeight="false" outlineLevel="0" collapsed="false">
      <c r="A184" s="66" t="s">
        <v>17</v>
      </c>
      <c r="B184" s="66" t="s">
        <v>311</v>
      </c>
      <c r="C184" s="66" t="s">
        <v>267</v>
      </c>
      <c r="D184" s="66" t="s">
        <v>267</v>
      </c>
      <c r="E184" s="66" t="s">
        <v>267</v>
      </c>
      <c r="F184" s="1" t="s">
        <v>203</v>
      </c>
      <c r="G184" s="66" t="n">
        <v>8</v>
      </c>
      <c r="H184" s="66" t="n">
        <v>3</v>
      </c>
      <c r="I184" s="23" t="str">
        <f aca="false">IF(J184="RHAP", "Rhizophora apiculata", IF(J184="EXAG", "Excoecaria agallocha", IF(J184="BRPA", "Bruguiera parviflora", IF(J184="XYMO", "Xylocarpus moluccensis", IF(J184="BRCY", "Bruguiera cylindrica", IF(J184="AVAL", "Avicennia alba", IF(J184="AVOF", "Avicennia officinalis", IF(J184="LURA", "Lumnitzera racemosa", IF(J184="CETA", "Ceriops tagal", IF(J184="XYGR", "Xylocarpus granatum", IF(J184="AVMA", "Avicennia marina", IF(J184="RHMU", "Rhizophora mucronata", IF(J184="BRGY", "Bruguiera gymnorrhiza", IF(J184="BRSE", "Bruguiera sexangula", IF(J184="SOOV", "Sonneratia ovata", IF(J184="SOCA", "Sonneratia caseolaris", IF(J184="HELI", "Heritiera littoralis", IF(J184="HESY", "Heritiera sylvatica", IF(J184="NYFR", "Nypa fruticans", IF(J184="CYRA", "Cynometra ramiflora", IF(J184="PHPA", "Phoenix paludosa", IF(J184="SCHY", "Scyphiphora hydrophyllacea", IF(J184="DIMA", "Diospyros maritima", IF(J184="POPI", "Pongamia pinnata", IF(J184="MAPS", "Maniltoa psilogyne", IF(J184="INBI", "Intsia bijuga", IF(J184="ACEB", "Acanthus ebracteatus", IF(J184="CAER", "Calamus erinaceus", IF(J184="UNUN", "Unknown unknown",  IF(J184="SOAL", "Sonneratia alba",  IF(J184="AECO", "Aegiceras corniculatum", "" )) )))))))))))))))))))))))))))))</f>
        <v>Rhizophora apiculata</v>
      </c>
      <c r="J184" s="23" t="s">
        <v>21</v>
      </c>
      <c r="K184" s="66" t="n">
        <v>1</v>
      </c>
      <c r="L184" s="66" t="s">
        <v>1034</v>
      </c>
    </row>
    <row r="185" s="18" customFormat="true" ht="13.8" hidden="false" customHeight="false" outlineLevel="0" collapsed="false">
      <c r="A185" s="66" t="s">
        <v>17</v>
      </c>
      <c r="B185" s="66" t="s">
        <v>311</v>
      </c>
      <c r="C185" s="66" t="s">
        <v>267</v>
      </c>
      <c r="D185" s="66" t="s">
        <v>267</v>
      </c>
      <c r="E185" s="66" t="s">
        <v>267</v>
      </c>
      <c r="F185" s="1" t="s">
        <v>203</v>
      </c>
      <c r="G185" s="66" t="n">
        <v>8</v>
      </c>
      <c r="H185" s="66" t="n">
        <v>3</v>
      </c>
      <c r="I185" s="23" t="str">
        <f aca="false">IF(J185="RHAP", "Rhizophora apiculata", IF(J185="EXAG", "Excoecaria agallocha", IF(J185="BRPA", "Bruguiera parviflora", IF(J185="XYMO", "Xylocarpus moluccensis", IF(J185="BRCY", "Bruguiera cylindrica", IF(J185="AVAL", "Avicennia alba", IF(J185="AVOF", "Avicennia officinalis", IF(J185="LURA", "Lumnitzera racemosa", IF(J185="CETA", "Ceriops tagal", IF(J185="XYGR", "Xylocarpus granatum", IF(J185="AVMA", "Avicennia marina", IF(J185="RHMU", "Rhizophora mucronata", IF(J185="BRGY", "Bruguiera gymnorrhiza", IF(J185="BRSE", "Bruguiera sexangula", IF(J185="SOOV", "Sonneratia ovata", IF(J185="SOCA", "Sonneratia caseolaris", IF(J185="HELI", "Heritiera littoralis", IF(J185="HESY", "Heritiera sylvatica", IF(J185="NYFR", "Nypa fruticans", IF(J185="CYRA", "Cynometra ramiflora", IF(J185="PHPA", "Phoenix paludosa", IF(J185="SCHY", "Scyphiphora hydrophyllacea", IF(J185="DIMA", "Diospyros maritima", IF(J185="POPI", "Pongamia pinnata", IF(J185="MAPS", "Maniltoa psilogyne", IF(J185="INBI", "Intsia bijuga", IF(J185="ACEB", "Acanthus ebracteatus", IF(J185="CAER", "Calamus erinaceus", IF(J185="UNUN", "Unknown unknown",  IF(J185="SOAL", "Sonneratia alba",  IF(J185="AECO", "Aegiceras corniculatum", "" )) )))))))))))))))))))))))))))))</f>
        <v>Avicennia alba</v>
      </c>
      <c r="J185" s="23" t="s">
        <v>27</v>
      </c>
      <c r="K185" s="66" t="n">
        <v>1</v>
      </c>
      <c r="L185" s="66" t="s">
        <v>227</v>
      </c>
    </row>
    <row r="186" s="18" customFormat="true" ht="13.8" hidden="false" customHeight="false" outlineLevel="0" collapsed="false">
      <c r="A186" s="66" t="s">
        <v>17</v>
      </c>
      <c r="B186" s="66" t="s">
        <v>311</v>
      </c>
      <c r="C186" s="66" t="s">
        <v>267</v>
      </c>
      <c r="D186" s="66" t="s">
        <v>267</v>
      </c>
      <c r="E186" s="66" t="s">
        <v>267</v>
      </c>
      <c r="F186" s="1" t="s">
        <v>203</v>
      </c>
      <c r="G186" s="66" t="n">
        <v>8</v>
      </c>
      <c r="H186" s="66" t="n">
        <v>4</v>
      </c>
      <c r="I186" s="23" t="str">
        <f aca="false">IF(J186="RHAP", "Rhizophora apiculata", IF(J186="EXAG", "Excoecaria agallocha", IF(J186="BRPA", "Bruguiera parviflora", IF(J186="XYMO", "Xylocarpus moluccensis", IF(J186="BRCY", "Bruguiera cylindrica", IF(J186="AVAL", "Avicennia alba", IF(J186="AVOF", "Avicennia officinalis", IF(J186="LURA", "Lumnitzera racemosa", IF(J186="CETA", "Ceriops tagal", IF(J186="XYGR", "Xylocarpus granatum", IF(J186="AVMA", "Avicennia marina", IF(J186="RHMU", "Rhizophora mucronata", IF(J186="BRGY", "Bruguiera gymnorrhiza", IF(J186="BRSE", "Bruguiera sexangula", IF(J186="SOOV", "Sonneratia ovata", IF(J186="SOCA", "Sonneratia caseolaris", IF(J186="HELI", "Heritiera littoralis", IF(J186="HESY", "Heritiera sylvatica", IF(J186="NYFR", "Nypa fruticans", IF(J186="CYRA", "Cynometra ramiflora", IF(J186="PHPA", "Phoenix paludosa", IF(J186="SCHY", "Scyphiphora hydrophyllacea", IF(J186="DIMA", "Diospyros maritima", IF(J186="POPI", "Pongamia pinnata", IF(J186="MAPS", "Maniltoa psilogyne", IF(J186="INBI", "Intsia bijuga", IF(J186="ACEB", "Acanthus ebracteatus", IF(J186="CAER", "Calamus erinaceus", IF(J186="UNUN", "Unknown unknown",  IF(J186="SOAL", "Sonneratia alba",  IF(J186="AECO", "Aegiceras corniculatum", "" )) )))))))))))))))))))))))))))))</f>
        <v>Avicennia alba</v>
      </c>
      <c r="J186" s="23" t="s">
        <v>27</v>
      </c>
      <c r="K186" s="66" t="n">
        <v>1</v>
      </c>
      <c r="L186" s="66" t="s">
        <v>227</v>
      </c>
    </row>
    <row r="187" s="18" customFormat="true" ht="13.8" hidden="false" customHeight="false" outlineLevel="0" collapsed="false">
      <c r="A187" s="66" t="s">
        <v>17</v>
      </c>
      <c r="B187" s="66" t="s">
        <v>311</v>
      </c>
      <c r="C187" s="66" t="s">
        <v>267</v>
      </c>
      <c r="D187" s="66" t="s">
        <v>267</v>
      </c>
      <c r="E187" s="66" t="s">
        <v>267</v>
      </c>
      <c r="F187" s="1" t="s">
        <v>203</v>
      </c>
      <c r="G187" s="66" t="n">
        <v>8</v>
      </c>
      <c r="H187" s="66" t="n">
        <v>5</v>
      </c>
      <c r="I187" s="23" t="str">
        <f aca="false">IF(J187="RHAP", "Rhizophora apiculata", IF(J187="EXAG", "Excoecaria agallocha", IF(J187="BRPA", "Bruguiera parviflora", IF(J187="XYMO", "Xylocarpus moluccensis", IF(J187="BRCY", "Bruguiera cylindrica", IF(J187="AVAL", "Avicennia alba", IF(J187="AVOF", "Avicennia officinalis", IF(J187="LURA", "Lumnitzera racemosa", IF(J187="CETA", "Ceriops tagal", IF(J187="XYGR", "Xylocarpus granatum", IF(J187="AVMA", "Avicennia marina", IF(J187="RHMU", "Rhizophora mucronata", IF(J187="BRGY", "Bruguiera gymnorrhiza", IF(J187="BRSE", "Bruguiera sexangula", IF(J187="SOOV", "Sonneratia ovata", IF(J187="SOCA", "Sonneratia caseolaris", IF(J187="HELI", "Heritiera littoralis", IF(J187="HESY", "Heritiera sylvatica", IF(J187="NYFR", "Nypa fruticans", IF(J187="CYRA", "Cynometra ramiflora", IF(J187="PHPA", "Phoenix paludosa", IF(J187="SCHY", "Scyphiphora hydrophyllacea", IF(J187="DIMA", "Diospyros maritima", IF(J187="POPI", "Pongamia pinnata", IF(J187="MAPS", "Maniltoa psilogyne", IF(J187="INBI", "Intsia bijuga", IF(J187="ACEB", "Acanthus ebracteatus", IF(J187="CAER", "Calamus erinaceus", IF(J187="UNUN", "Unknown unknown",  IF(J187="SOAL", "Sonneratia alba",  IF(J187="AECO", "Aegiceras corniculatum", "" )) )))))))))))))))))))))))))))))</f>
        <v>Sonneratia alba</v>
      </c>
      <c r="J187" s="23" t="s">
        <v>1039</v>
      </c>
      <c r="K187" s="66" t="n">
        <v>7</v>
      </c>
      <c r="L187" s="66" t="s">
        <v>291</v>
      </c>
    </row>
    <row r="188" s="18" customFormat="true" ht="13.8" hidden="false" customHeight="false" outlineLevel="0" collapsed="false">
      <c r="A188" s="66" t="s">
        <v>17</v>
      </c>
      <c r="B188" s="66" t="s">
        <v>311</v>
      </c>
      <c r="C188" s="66" t="s">
        <v>267</v>
      </c>
      <c r="D188" s="66" t="s">
        <v>267</v>
      </c>
      <c r="E188" s="66" t="s">
        <v>267</v>
      </c>
      <c r="F188" s="1" t="s">
        <v>203</v>
      </c>
      <c r="G188" s="66" t="n">
        <v>8</v>
      </c>
      <c r="H188" s="66" t="n">
        <v>5</v>
      </c>
      <c r="I188" s="23" t="str">
        <f aca="false">IF(J188="RHAP", "Rhizophora apiculata", IF(J188="EXAG", "Excoecaria agallocha", IF(J188="BRPA", "Bruguiera parviflora", IF(J188="XYMO", "Xylocarpus moluccensis", IF(J188="BRCY", "Bruguiera cylindrica", IF(J188="AVAL", "Avicennia alba", IF(J188="AVOF", "Avicennia officinalis", IF(J188="LURA", "Lumnitzera racemosa", IF(J188="CETA", "Ceriops tagal", IF(J188="XYGR", "Xylocarpus granatum", IF(J188="AVMA", "Avicennia marina", IF(J188="RHMU", "Rhizophora mucronata", IF(J188="BRGY", "Bruguiera gymnorrhiza", IF(J188="BRSE", "Bruguiera sexangula", IF(J188="SOOV", "Sonneratia ovata", IF(J188="SOCA", "Sonneratia caseolaris", IF(J188="HELI", "Heritiera littoralis", IF(J188="HESY", "Heritiera sylvatica", IF(J188="NYFR", "Nypa fruticans", IF(J188="CYRA", "Cynometra ramiflora", IF(J188="PHPA", "Phoenix paludosa", IF(J188="SCHY", "Scyphiphora hydrophyllacea", IF(J188="DIMA", "Diospyros maritima", IF(J188="POPI", "Pongamia pinnata", IF(J188="MAPS", "Maniltoa psilogyne", IF(J188="INBI", "Intsia bijuga", IF(J188="ACEB", "Acanthus ebracteatus", IF(J188="CAER", "Calamus erinaceus", IF(J188="UNUN", "Unknown unknown",  IF(J188="SOAL", "Sonneratia alba",  IF(J188="AECO", "Aegiceras corniculatum", "" )) )))))))))))))))))))))))))))))</f>
        <v>Rhizophora apiculata</v>
      </c>
      <c r="J188" s="23" t="s">
        <v>21</v>
      </c>
      <c r="K188" s="66" t="n">
        <v>1</v>
      </c>
      <c r="L188" s="66" t="s">
        <v>1034</v>
      </c>
    </row>
    <row r="189" s="18" customFormat="true" ht="13.8" hidden="false" customHeight="false" outlineLevel="0" collapsed="false">
      <c r="A189" s="66" t="s">
        <v>17</v>
      </c>
      <c r="B189" s="66" t="s">
        <v>311</v>
      </c>
      <c r="C189" s="66" t="s">
        <v>267</v>
      </c>
      <c r="D189" s="66" t="s">
        <v>267</v>
      </c>
      <c r="E189" s="66" t="s">
        <v>267</v>
      </c>
      <c r="F189" s="1" t="s">
        <v>203</v>
      </c>
      <c r="G189" s="66" t="n">
        <v>8</v>
      </c>
      <c r="H189" s="66" t="n">
        <v>5</v>
      </c>
      <c r="I189" s="23" t="str">
        <f aca="false">IF(J189="RHAP", "Rhizophora apiculata", IF(J189="EXAG", "Excoecaria agallocha", IF(J189="BRPA", "Bruguiera parviflora", IF(J189="XYMO", "Xylocarpus moluccensis", IF(J189="BRCY", "Bruguiera cylindrica", IF(J189="AVAL", "Avicennia alba", IF(J189="AVOF", "Avicennia officinalis", IF(J189="LURA", "Lumnitzera racemosa", IF(J189="CETA", "Ceriops tagal", IF(J189="XYGR", "Xylocarpus granatum", IF(J189="AVMA", "Avicennia marina", IF(J189="RHMU", "Rhizophora mucronata", IF(J189="BRGY", "Bruguiera gymnorrhiza", IF(J189="BRSE", "Bruguiera sexangula", IF(J189="SOOV", "Sonneratia ovata", IF(J189="SOCA", "Sonneratia caseolaris", IF(J189="HELI", "Heritiera littoralis", IF(J189="HESY", "Heritiera sylvatica", IF(J189="NYFR", "Nypa fruticans", IF(J189="CYRA", "Cynometra ramiflora", IF(J189="PHPA", "Phoenix paludosa", IF(J189="SCHY", "Scyphiphora hydrophyllacea", IF(J189="DIMA", "Diospyros maritima", IF(J189="POPI", "Pongamia pinnata", IF(J189="MAPS", "Maniltoa psilogyne", IF(J189="INBI", "Intsia bijuga", IF(J189="ACEB", "Acanthus ebracteatus", IF(J189="CAER", "Calamus erinaceus", IF(J189="UNUN", "Unknown unknown",  IF(J189="SOAL", "Sonneratia alba",  IF(J189="AECO", "Aegiceras corniculatum", "" )) )))))))))))))))))))))))))))))</f>
        <v>Avicennia alba</v>
      </c>
      <c r="J189" s="23" t="s">
        <v>27</v>
      </c>
      <c r="K189" s="66" t="n">
        <v>2</v>
      </c>
      <c r="L189" s="66" t="s">
        <v>227</v>
      </c>
    </row>
    <row r="190" s="18" customFormat="true" ht="13.8" hidden="false" customHeight="false" outlineLevel="0" collapsed="false">
      <c r="A190" s="66" t="s">
        <v>17</v>
      </c>
      <c r="B190" s="66" t="s">
        <v>311</v>
      </c>
      <c r="C190" s="66" t="s">
        <v>267</v>
      </c>
      <c r="D190" s="66" t="s">
        <v>267</v>
      </c>
      <c r="E190" s="66" t="s">
        <v>267</v>
      </c>
      <c r="F190" s="1" t="s">
        <v>203</v>
      </c>
      <c r="G190" s="66" t="n">
        <v>9</v>
      </c>
      <c r="H190" s="66" t="n">
        <v>1</v>
      </c>
      <c r="I190" s="23" t="str">
        <f aca="false">IF(J190="RHAP", "Rhizophora apiculata", IF(J190="EXAG", "Excoecaria agallocha", IF(J190="BRPA", "Bruguiera parviflora", IF(J190="XYMO", "Xylocarpus moluccensis", IF(J190="BRCY", "Bruguiera cylindrica", IF(J190="AVAL", "Avicennia alba", IF(J190="AVOF", "Avicennia officinalis", IF(J190="LURA", "Lumnitzera racemosa", IF(J190="CETA", "Ceriops tagal", IF(J190="XYGR", "Xylocarpus granatum", IF(J190="AVMA", "Avicennia marina", IF(J190="RHMU", "Rhizophora mucronata", IF(J190="BRGY", "Bruguiera gymnorrhiza", IF(J190="BRSE", "Bruguiera sexangula", IF(J190="SOOV", "Sonneratia ovata", IF(J190="SOCA", "Sonneratia caseolaris", IF(J190="HELI", "Heritiera littoralis", IF(J190="HESY", "Heritiera sylvatica", IF(J190="NYFR", "Nypa fruticans", IF(J190="CYRA", "Cynometra ramiflora", IF(J190="PHPA", "Phoenix paludosa", IF(J190="SCHY", "Scyphiphora hydrophyllacea", IF(J190="DIMA", "Diospyros maritima", IF(J190="POPI", "Pongamia pinnata", IF(J190="MAPS", "Maniltoa psilogyne", IF(J190="INBI", "Intsia bijuga", IF(J190="ACEB", "Acanthus ebracteatus", IF(J190="CAER", "Calamus erinaceus", IF(J190="UNUN", "Unknown unknown",  IF(J190="SOAL", "Sonneratia alba",  IF(J190="AECO", "Aegiceras corniculatum", "" )) )))))))))))))))))))))))))))))</f>
        <v>Avicennia alba</v>
      </c>
      <c r="J190" s="23" t="s">
        <v>27</v>
      </c>
      <c r="K190" s="66" t="n">
        <v>8</v>
      </c>
      <c r="L190" s="66" t="s">
        <v>227</v>
      </c>
    </row>
    <row r="191" s="18" customFormat="true" ht="13.8" hidden="false" customHeight="false" outlineLevel="0" collapsed="false">
      <c r="A191" s="66" t="s">
        <v>17</v>
      </c>
      <c r="B191" s="66" t="s">
        <v>311</v>
      </c>
      <c r="C191" s="66" t="s">
        <v>267</v>
      </c>
      <c r="D191" s="66" t="s">
        <v>267</v>
      </c>
      <c r="E191" s="66" t="s">
        <v>267</v>
      </c>
      <c r="F191" s="1" t="s">
        <v>203</v>
      </c>
      <c r="G191" s="66" t="n">
        <v>9</v>
      </c>
      <c r="H191" s="66" t="n">
        <v>1</v>
      </c>
      <c r="I191" s="23" t="str">
        <f aca="false">IF(J191="RHAP", "Rhizophora apiculata", IF(J191="EXAG", "Excoecaria agallocha", IF(J191="BRPA", "Bruguiera parviflora", IF(J191="XYMO", "Xylocarpus moluccensis", IF(J191="BRCY", "Bruguiera cylindrica", IF(J191="AVAL", "Avicennia alba", IF(J191="AVOF", "Avicennia officinalis", IF(J191="LURA", "Lumnitzera racemosa", IF(J191="CETA", "Ceriops tagal", IF(J191="XYGR", "Xylocarpus granatum", IF(J191="AVMA", "Avicennia marina", IF(J191="RHMU", "Rhizophora mucronata", IF(J191="BRGY", "Bruguiera gymnorrhiza", IF(J191="BRSE", "Bruguiera sexangula", IF(J191="SOOV", "Sonneratia ovata", IF(J191="SOCA", "Sonneratia caseolaris", IF(J191="HELI", "Heritiera littoralis", IF(J191="HESY", "Heritiera sylvatica", IF(J191="NYFR", "Nypa fruticans", IF(J191="CYRA", "Cynometra ramiflora", IF(J191="PHPA", "Phoenix paludosa", IF(J191="SCHY", "Scyphiphora hydrophyllacea", IF(J191="DIMA", "Diospyros maritima", IF(J191="POPI", "Pongamia pinnata", IF(J191="MAPS", "Maniltoa psilogyne", IF(J191="INBI", "Intsia bijuga", IF(J191="ACEB", "Acanthus ebracteatus", IF(J191="CAER", "Calamus erinaceus", IF(J191="UNUN", "Unknown unknown",  IF(J191="SOAL", "Sonneratia alba",  IF(J191="AECO", "Aegiceras corniculatum", "" )) )))))))))))))))))))))))))))))</f>
        <v>Rhizophora apiculata</v>
      </c>
      <c r="J191" s="23" t="s">
        <v>21</v>
      </c>
      <c r="K191" s="66" t="n">
        <v>2</v>
      </c>
      <c r="L191" s="66" t="s">
        <v>1034</v>
      </c>
    </row>
    <row r="192" s="18" customFormat="true" ht="13.8" hidden="false" customHeight="false" outlineLevel="0" collapsed="false">
      <c r="A192" s="66" t="s">
        <v>17</v>
      </c>
      <c r="B192" s="66" t="s">
        <v>311</v>
      </c>
      <c r="C192" s="66" t="s">
        <v>267</v>
      </c>
      <c r="D192" s="66" t="s">
        <v>267</v>
      </c>
      <c r="E192" s="66" t="s">
        <v>267</v>
      </c>
      <c r="F192" s="1" t="s">
        <v>203</v>
      </c>
      <c r="G192" s="66" t="n">
        <v>9</v>
      </c>
      <c r="H192" s="66" t="n">
        <v>2</v>
      </c>
      <c r="I192" s="23" t="str">
        <f aca="false">IF(J192="RHAP", "Rhizophora apiculata", IF(J192="EXAG", "Excoecaria agallocha", IF(J192="BRPA", "Bruguiera parviflora", IF(J192="XYMO", "Xylocarpus moluccensis", IF(J192="BRCY", "Bruguiera cylindrica", IF(J192="AVAL", "Avicennia alba", IF(J192="AVOF", "Avicennia officinalis", IF(J192="LURA", "Lumnitzera racemosa", IF(J192="CETA", "Ceriops tagal", IF(J192="XYGR", "Xylocarpus granatum", IF(J192="AVMA", "Avicennia marina", IF(J192="RHMU", "Rhizophora mucronata", IF(J192="BRGY", "Bruguiera gymnorrhiza", IF(J192="BRSE", "Bruguiera sexangula", IF(J192="SOOV", "Sonneratia ovata", IF(J192="SOCA", "Sonneratia caseolaris", IF(J192="HELI", "Heritiera littoralis", IF(J192="HESY", "Heritiera sylvatica", IF(J192="NYFR", "Nypa fruticans", IF(J192="CYRA", "Cynometra ramiflora", IF(J192="PHPA", "Phoenix paludosa", IF(J192="SCHY", "Scyphiphora hydrophyllacea", IF(J192="DIMA", "Diospyros maritima", IF(J192="POPI", "Pongamia pinnata", IF(J192="MAPS", "Maniltoa psilogyne", IF(J192="INBI", "Intsia bijuga", IF(J192="ACEB", "Acanthus ebracteatus", IF(J192="CAER", "Calamus erinaceus", IF(J192="UNUN", "Unknown unknown",  IF(J192="SOAL", "Sonneratia alba",  IF(J192="AECO", "Aegiceras corniculatum", "" )) )))))))))))))))))))))))))))))</f>
        <v>Sonneratia alba</v>
      </c>
      <c r="J192" s="23" t="s">
        <v>1039</v>
      </c>
      <c r="K192" s="66" t="n">
        <v>4</v>
      </c>
      <c r="L192" s="66" t="s">
        <v>291</v>
      </c>
    </row>
    <row r="193" s="18" customFormat="true" ht="13.8" hidden="false" customHeight="false" outlineLevel="0" collapsed="false">
      <c r="A193" s="66" t="s">
        <v>17</v>
      </c>
      <c r="B193" s="66" t="s">
        <v>311</v>
      </c>
      <c r="C193" s="66" t="s">
        <v>267</v>
      </c>
      <c r="D193" s="66" t="s">
        <v>267</v>
      </c>
      <c r="E193" s="66" t="s">
        <v>267</v>
      </c>
      <c r="F193" s="1" t="s">
        <v>203</v>
      </c>
      <c r="G193" s="66" t="n">
        <v>9</v>
      </c>
      <c r="H193" s="66" t="n">
        <v>2</v>
      </c>
      <c r="I193" s="23" t="str">
        <f aca="false">IF(J193="RHAP", "Rhizophora apiculata", IF(J193="EXAG", "Excoecaria agallocha", IF(J193="BRPA", "Bruguiera parviflora", IF(J193="XYMO", "Xylocarpus moluccensis", IF(J193="BRCY", "Bruguiera cylindrica", IF(J193="AVAL", "Avicennia alba", IF(J193="AVOF", "Avicennia officinalis", IF(J193="LURA", "Lumnitzera racemosa", IF(J193="CETA", "Ceriops tagal", IF(J193="XYGR", "Xylocarpus granatum", IF(J193="AVMA", "Avicennia marina", IF(J193="RHMU", "Rhizophora mucronata", IF(J193="BRGY", "Bruguiera gymnorrhiza", IF(J193="BRSE", "Bruguiera sexangula", IF(J193="SOOV", "Sonneratia ovata", IF(J193="SOCA", "Sonneratia caseolaris", IF(J193="HELI", "Heritiera littoralis", IF(J193="HESY", "Heritiera sylvatica", IF(J193="NYFR", "Nypa fruticans", IF(J193="CYRA", "Cynometra ramiflora", IF(J193="PHPA", "Phoenix paludosa", IF(J193="SCHY", "Scyphiphora hydrophyllacea", IF(J193="DIMA", "Diospyros maritima", IF(J193="POPI", "Pongamia pinnata", IF(J193="MAPS", "Maniltoa psilogyne", IF(J193="INBI", "Intsia bijuga", IF(J193="ACEB", "Acanthus ebracteatus", IF(J193="CAER", "Calamus erinaceus", IF(J193="UNUN", "Unknown unknown",  IF(J193="SOAL", "Sonneratia alba",  IF(J193="AECO", "Aegiceras corniculatum", "" )) )))))))))))))))))))))))))))))</f>
        <v>Avicennia alba</v>
      </c>
      <c r="J193" s="23" t="s">
        <v>27</v>
      </c>
      <c r="K193" s="66" t="n">
        <v>11</v>
      </c>
      <c r="L193" s="66" t="s">
        <v>227</v>
      </c>
    </row>
    <row r="194" s="18" customFormat="true" ht="13.8" hidden="false" customHeight="false" outlineLevel="0" collapsed="false">
      <c r="A194" s="66" t="s">
        <v>17</v>
      </c>
      <c r="B194" s="66" t="s">
        <v>311</v>
      </c>
      <c r="C194" s="66" t="s">
        <v>267</v>
      </c>
      <c r="D194" s="66" t="s">
        <v>267</v>
      </c>
      <c r="E194" s="66" t="s">
        <v>267</v>
      </c>
      <c r="F194" s="1" t="s">
        <v>203</v>
      </c>
      <c r="G194" s="66" t="n">
        <v>9</v>
      </c>
      <c r="H194" s="66" t="n">
        <v>2</v>
      </c>
      <c r="I194" s="23" t="str">
        <f aca="false">IF(J194="RHAP", "Rhizophora apiculata", IF(J194="EXAG", "Excoecaria agallocha", IF(J194="BRPA", "Bruguiera parviflora", IF(J194="XYMO", "Xylocarpus moluccensis", IF(J194="BRCY", "Bruguiera cylindrica", IF(J194="AVAL", "Avicennia alba", IF(J194="AVOF", "Avicennia officinalis", IF(J194="LURA", "Lumnitzera racemosa", IF(J194="CETA", "Ceriops tagal", IF(J194="XYGR", "Xylocarpus granatum", IF(J194="AVMA", "Avicennia marina", IF(J194="RHMU", "Rhizophora mucronata", IF(J194="BRGY", "Bruguiera gymnorrhiza", IF(J194="BRSE", "Bruguiera sexangula", IF(J194="SOOV", "Sonneratia ovata", IF(J194="SOCA", "Sonneratia caseolaris", IF(J194="HELI", "Heritiera littoralis", IF(J194="HESY", "Heritiera sylvatica", IF(J194="NYFR", "Nypa fruticans", IF(J194="CYRA", "Cynometra ramiflora", IF(J194="PHPA", "Phoenix paludosa", IF(J194="SCHY", "Scyphiphora hydrophyllacea", IF(J194="DIMA", "Diospyros maritima", IF(J194="POPI", "Pongamia pinnata", IF(J194="MAPS", "Maniltoa psilogyne", IF(J194="INBI", "Intsia bijuga", IF(J194="ACEB", "Acanthus ebracteatus", IF(J194="CAER", "Calamus erinaceus", IF(J194="UNUN", "Unknown unknown",  IF(J194="SOAL", "Sonneratia alba",  IF(J194="AECO", "Aegiceras corniculatum", "" )) )))))))))))))))))))))))))))))</f>
        <v>Rhizophora apiculata</v>
      </c>
      <c r="J194" s="23" t="s">
        <v>21</v>
      </c>
      <c r="K194" s="66" t="n">
        <v>1</v>
      </c>
      <c r="L194" s="66" t="s">
        <v>1034</v>
      </c>
    </row>
    <row r="195" s="18" customFormat="true" ht="13.8" hidden="false" customHeight="false" outlineLevel="0" collapsed="false">
      <c r="A195" s="66" t="s">
        <v>17</v>
      </c>
      <c r="B195" s="66" t="s">
        <v>311</v>
      </c>
      <c r="C195" s="66" t="s">
        <v>267</v>
      </c>
      <c r="D195" s="66" t="s">
        <v>267</v>
      </c>
      <c r="E195" s="66" t="s">
        <v>267</v>
      </c>
      <c r="F195" s="1" t="s">
        <v>203</v>
      </c>
      <c r="G195" s="66" t="n">
        <v>9</v>
      </c>
      <c r="H195" s="66" t="n">
        <v>3</v>
      </c>
      <c r="I195" s="23" t="str">
        <f aca="false">IF(J195="RHAP", "Rhizophora apiculata", IF(J195="EXAG", "Excoecaria agallocha", IF(J195="BRPA", "Bruguiera parviflora", IF(J195="XYMO", "Xylocarpus moluccensis", IF(J195="BRCY", "Bruguiera cylindrica", IF(J195="AVAL", "Avicennia alba", IF(J195="AVOF", "Avicennia officinalis", IF(J195="LURA", "Lumnitzera racemosa", IF(J195="CETA", "Ceriops tagal", IF(J195="XYGR", "Xylocarpus granatum", IF(J195="AVMA", "Avicennia marina", IF(J195="RHMU", "Rhizophora mucronata", IF(J195="BRGY", "Bruguiera gymnorrhiza", IF(J195="BRSE", "Bruguiera sexangula", IF(J195="SOOV", "Sonneratia ovata", IF(J195="SOCA", "Sonneratia caseolaris", IF(J195="HELI", "Heritiera littoralis", IF(J195="HESY", "Heritiera sylvatica", IF(J195="NYFR", "Nypa fruticans", IF(J195="CYRA", "Cynometra ramiflora", IF(J195="PHPA", "Phoenix paludosa", IF(J195="SCHY", "Scyphiphora hydrophyllacea", IF(J195="DIMA", "Diospyros maritima", IF(J195="POPI", "Pongamia pinnata", IF(J195="MAPS", "Maniltoa psilogyne", IF(J195="INBI", "Intsia bijuga", IF(J195="ACEB", "Acanthus ebracteatus", IF(J195="CAER", "Calamus erinaceus", IF(J195="UNUN", "Unknown unknown",  IF(J195="SOAL", "Sonneratia alba",  IF(J195="AECO", "Aegiceras corniculatum", "" )) )))))))))))))))))))))))))))))</f>
        <v>Sonneratia alba</v>
      </c>
      <c r="J195" s="23" t="s">
        <v>1039</v>
      </c>
      <c r="K195" s="66" t="n">
        <v>2</v>
      </c>
      <c r="L195" s="66" t="s">
        <v>291</v>
      </c>
    </row>
    <row r="196" s="18" customFormat="true" ht="13.8" hidden="false" customHeight="false" outlineLevel="0" collapsed="false">
      <c r="A196" s="66" t="s">
        <v>17</v>
      </c>
      <c r="B196" s="66" t="s">
        <v>311</v>
      </c>
      <c r="C196" s="66" t="s">
        <v>267</v>
      </c>
      <c r="D196" s="66" t="s">
        <v>267</v>
      </c>
      <c r="E196" s="66" t="s">
        <v>267</v>
      </c>
      <c r="F196" s="1" t="s">
        <v>203</v>
      </c>
      <c r="G196" s="66" t="n">
        <v>9</v>
      </c>
      <c r="H196" s="66" t="n">
        <v>3</v>
      </c>
      <c r="I196" s="23" t="str">
        <f aca="false">IF(J196="RHAP", "Rhizophora apiculata", IF(J196="EXAG", "Excoecaria agallocha", IF(J196="BRPA", "Bruguiera parviflora", IF(J196="XYMO", "Xylocarpus moluccensis", IF(J196="BRCY", "Bruguiera cylindrica", IF(J196="AVAL", "Avicennia alba", IF(J196="AVOF", "Avicennia officinalis", IF(J196="LURA", "Lumnitzera racemosa", IF(J196="CETA", "Ceriops tagal", IF(J196="XYGR", "Xylocarpus granatum", IF(J196="AVMA", "Avicennia marina", IF(J196="RHMU", "Rhizophora mucronata", IF(J196="BRGY", "Bruguiera gymnorrhiza", IF(J196="BRSE", "Bruguiera sexangula", IF(J196="SOOV", "Sonneratia ovata", IF(J196="SOCA", "Sonneratia caseolaris", IF(J196="HELI", "Heritiera littoralis", IF(J196="HESY", "Heritiera sylvatica", IF(J196="NYFR", "Nypa fruticans", IF(J196="CYRA", "Cynometra ramiflora", IF(J196="PHPA", "Phoenix paludosa", IF(J196="SCHY", "Scyphiphora hydrophyllacea", IF(J196="DIMA", "Diospyros maritima", IF(J196="POPI", "Pongamia pinnata", IF(J196="MAPS", "Maniltoa psilogyne", IF(J196="INBI", "Intsia bijuga", IF(J196="ACEB", "Acanthus ebracteatus", IF(J196="CAER", "Calamus erinaceus", IF(J196="UNUN", "Unknown unknown",  IF(J196="SOAL", "Sonneratia alba",  IF(J196="AECO", "Aegiceras corniculatum", "" )) )))))))))))))))))))))))))))))</f>
        <v>Avicennia alba</v>
      </c>
      <c r="J196" s="23" t="s">
        <v>27</v>
      </c>
      <c r="K196" s="66" t="n">
        <v>49</v>
      </c>
      <c r="L196" s="66" t="s">
        <v>227</v>
      </c>
    </row>
    <row r="197" s="18" customFormat="true" ht="13.8" hidden="false" customHeight="false" outlineLevel="0" collapsed="false">
      <c r="A197" s="66" t="s">
        <v>17</v>
      </c>
      <c r="B197" s="66" t="s">
        <v>311</v>
      </c>
      <c r="C197" s="66" t="s">
        <v>267</v>
      </c>
      <c r="D197" s="66" t="s">
        <v>267</v>
      </c>
      <c r="E197" s="66" t="s">
        <v>267</v>
      </c>
      <c r="F197" s="1" t="s">
        <v>203</v>
      </c>
      <c r="G197" s="66" t="n">
        <v>9</v>
      </c>
      <c r="H197" s="66" t="n">
        <v>4</v>
      </c>
      <c r="I197" s="23" t="str">
        <f aca="false">IF(J197="RHAP", "Rhizophora apiculata", IF(J197="EXAG", "Excoecaria agallocha", IF(J197="BRPA", "Bruguiera parviflora", IF(J197="XYMO", "Xylocarpus moluccensis", IF(J197="BRCY", "Bruguiera cylindrica", IF(J197="AVAL", "Avicennia alba", IF(J197="AVOF", "Avicennia officinalis", IF(J197="LURA", "Lumnitzera racemosa", IF(J197="CETA", "Ceriops tagal", IF(J197="XYGR", "Xylocarpus granatum", IF(J197="AVMA", "Avicennia marina", IF(J197="RHMU", "Rhizophora mucronata", IF(J197="BRGY", "Bruguiera gymnorrhiza", IF(J197="BRSE", "Bruguiera sexangula", IF(J197="SOOV", "Sonneratia ovata", IF(J197="SOCA", "Sonneratia caseolaris", IF(J197="HELI", "Heritiera littoralis", IF(J197="HESY", "Heritiera sylvatica", IF(J197="NYFR", "Nypa fruticans", IF(J197="CYRA", "Cynometra ramiflora", IF(J197="PHPA", "Phoenix paludosa", IF(J197="SCHY", "Scyphiphora hydrophyllacea", IF(J197="DIMA", "Diospyros maritima", IF(J197="POPI", "Pongamia pinnata", IF(J197="MAPS", "Maniltoa psilogyne", IF(J197="INBI", "Intsia bijuga", IF(J197="ACEB", "Acanthus ebracteatus", IF(J197="CAER", "Calamus erinaceus", IF(J197="UNUN", "Unknown unknown",  IF(J197="SOAL", "Sonneratia alba",  IF(J197="AECO", "Aegiceras corniculatum", "" )) )))))))))))))))))))))))))))))</f>
        <v>Avicennia alba</v>
      </c>
      <c r="J197" s="23" t="s">
        <v>27</v>
      </c>
      <c r="K197" s="66" t="n">
        <v>29</v>
      </c>
      <c r="L197" s="66" t="s">
        <v>227</v>
      </c>
    </row>
    <row r="198" s="18" customFormat="true" ht="13.8" hidden="false" customHeight="false" outlineLevel="0" collapsed="false">
      <c r="A198" s="66" t="s">
        <v>17</v>
      </c>
      <c r="B198" s="66" t="s">
        <v>311</v>
      </c>
      <c r="C198" s="66" t="s">
        <v>267</v>
      </c>
      <c r="D198" s="66" t="s">
        <v>267</v>
      </c>
      <c r="E198" s="66" t="s">
        <v>267</v>
      </c>
      <c r="F198" s="1" t="s">
        <v>203</v>
      </c>
      <c r="G198" s="66" t="n">
        <v>9</v>
      </c>
      <c r="H198" s="66" t="n">
        <v>4</v>
      </c>
      <c r="I198" s="23" t="str">
        <f aca="false">IF(J198="RHAP", "Rhizophora apiculata", IF(J198="EXAG", "Excoecaria agallocha", IF(J198="BRPA", "Bruguiera parviflora", IF(J198="XYMO", "Xylocarpus moluccensis", IF(J198="BRCY", "Bruguiera cylindrica", IF(J198="AVAL", "Avicennia alba", IF(J198="AVOF", "Avicennia officinalis", IF(J198="LURA", "Lumnitzera racemosa", IF(J198="CETA", "Ceriops tagal", IF(J198="XYGR", "Xylocarpus granatum", IF(J198="AVMA", "Avicennia marina", IF(J198="RHMU", "Rhizophora mucronata", IF(J198="BRGY", "Bruguiera gymnorrhiza", IF(J198="BRSE", "Bruguiera sexangula", IF(J198="SOOV", "Sonneratia ovata", IF(J198="SOCA", "Sonneratia caseolaris", IF(J198="HELI", "Heritiera littoralis", IF(J198="HESY", "Heritiera sylvatica", IF(J198="NYFR", "Nypa fruticans", IF(J198="CYRA", "Cynometra ramiflora", IF(J198="PHPA", "Phoenix paludosa", IF(J198="SCHY", "Scyphiphora hydrophyllacea", IF(J198="DIMA", "Diospyros maritima", IF(J198="POPI", "Pongamia pinnata", IF(J198="MAPS", "Maniltoa psilogyne", IF(J198="INBI", "Intsia bijuga", IF(J198="ACEB", "Acanthus ebracteatus", IF(J198="CAER", "Calamus erinaceus", IF(J198="UNUN", "Unknown unknown",  IF(J198="SOAL", "Sonneratia alba",  IF(J198="AECO", "Aegiceras corniculatum", "" )) )))))))))))))))))))))))))))))</f>
        <v>Rhizophora apiculata</v>
      </c>
      <c r="J198" s="23" t="s">
        <v>21</v>
      </c>
      <c r="K198" s="66" t="n">
        <v>1</v>
      </c>
      <c r="L198" s="66" t="s">
        <v>1034</v>
      </c>
    </row>
    <row r="199" s="18" customFormat="true" ht="13.8" hidden="false" customHeight="false" outlineLevel="0" collapsed="false">
      <c r="A199" s="66" t="s">
        <v>17</v>
      </c>
      <c r="B199" s="66" t="s">
        <v>311</v>
      </c>
      <c r="C199" s="66" t="s">
        <v>267</v>
      </c>
      <c r="D199" s="66" t="s">
        <v>267</v>
      </c>
      <c r="E199" s="66" t="s">
        <v>267</v>
      </c>
      <c r="F199" s="1" t="s">
        <v>203</v>
      </c>
      <c r="G199" s="66" t="n">
        <v>9</v>
      </c>
      <c r="H199" s="66" t="n">
        <v>4</v>
      </c>
      <c r="I199" s="23" t="str">
        <f aca="false">IF(J199="RHAP", "Rhizophora apiculata", IF(J199="EXAG", "Excoecaria agallocha", IF(J199="BRPA", "Bruguiera parviflora", IF(J199="XYMO", "Xylocarpus moluccensis", IF(J199="BRCY", "Bruguiera cylindrica", IF(J199="AVAL", "Avicennia alba", IF(J199="AVOF", "Avicennia officinalis", IF(J199="LURA", "Lumnitzera racemosa", IF(J199="CETA", "Ceriops tagal", IF(J199="XYGR", "Xylocarpus granatum", IF(J199="AVMA", "Avicennia marina", IF(J199="RHMU", "Rhizophora mucronata", IF(J199="BRGY", "Bruguiera gymnorrhiza", IF(J199="BRSE", "Bruguiera sexangula", IF(J199="SOOV", "Sonneratia ovata", IF(J199="SOCA", "Sonneratia caseolaris", IF(J199="HELI", "Heritiera littoralis", IF(J199="HESY", "Heritiera sylvatica", IF(J199="NYFR", "Nypa fruticans", IF(J199="CYRA", "Cynometra ramiflora", IF(J199="PHPA", "Phoenix paludosa", IF(J199="SCHY", "Scyphiphora hydrophyllacea", IF(J199="DIMA", "Diospyros maritima", IF(J199="POPI", "Pongamia pinnata", IF(J199="MAPS", "Maniltoa psilogyne", IF(J199="INBI", "Intsia bijuga", IF(J199="ACEB", "Acanthus ebracteatus", IF(J199="CAER", "Calamus erinaceus", IF(J199="UNUN", "Unknown unknown",  IF(J199="SOAL", "Sonneratia alba",  IF(J199="AECO", "Aegiceras corniculatum", "" )) )))))))))))))))))))))))))))))</f>
        <v>Sonneratia alba</v>
      </c>
      <c r="J199" s="23" t="s">
        <v>1039</v>
      </c>
      <c r="K199" s="66" t="n">
        <v>1</v>
      </c>
      <c r="L199" s="66" t="s">
        <v>291</v>
      </c>
    </row>
    <row r="200" s="18" customFormat="true" ht="13.8" hidden="false" customHeight="false" outlineLevel="0" collapsed="false">
      <c r="A200" s="66" t="s">
        <v>17</v>
      </c>
      <c r="B200" s="66" t="s">
        <v>311</v>
      </c>
      <c r="C200" s="66" t="s">
        <v>267</v>
      </c>
      <c r="D200" s="66" t="s">
        <v>267</v>
      </c>
      <c r="E200" s="66" t="s">
        <v>267</v>
      </c>
      <c r="F200" s="1" t="s">
        <v>203</v>
      </c>
      <c r="G200" s="66" t="n">
        <v>10</v>
      </c>
      <c r="H200" s="66" t="n">
        <v>1</v>
      </c>
      <c r="I200" s="23" t="str">
        <f aca="false">IF(J200="RHAP", "Rhizophora apiculata", IF(J200="EXAG", "Excoecaria agallocha", IF(J200="BRPA", "Bruguiera parviflora", IF(J200="XYMO", "Xylocarpus moluccensis", IF(J200="BRCY", "Bruguiera cylindrica", IF(J200="AVAL", "Avicennia alba", IF(J200="AVOF", "Avicennia officinalis", IF(J200="LURA", "Lumnitzera racemosa", IF(J200="CETA", "Ceriops tagal", IF(J200="XYGR", "Xylocarpus granatum", IF(J200="AVMA", "Avicennia marina", IF(J200="RHMU", "Rhizophora mucronata", IF(J200="BRGY", "Bruguiera gymnorrhiza", IF(J200="BRSE", "Bruguiera sexangula", IF(J200="SOOV", "Sonneratia ovata", IF(J200="SOCA", "Sonneratia caseolaris", IF(J200="HELI", "Heritiera littoralis", IF(J200="HESY", "Heritiera sylvatica", IF(J200="NYFR", "Nypa fruticans", IF(J200="CYRA", "Cynometra ramiflora", IF(J200="PHPA", "Phoenix paludosa", IF(J200="SCHY", "Scyphiphora hydrophyllacea", IF(J200="DIMA", "Diospyros maritima", IF(J200="POPI", "Pongamia pinnata", IF(J200="MAPS", "Maniltoa psilogyne", IF(J200="INBI", "Intsia bijuga", IF(J200="ACEB", "Acanthus ebracteatus", IF(J200="CAER", "Calamus erinaceus", IF(J200="UNUN", "Unknown unknown",  IF(J200="SOAL", "Sonneratia alba",  IF(J200="AECO", "Aegiceras corniculatum", "" )) )))))))))))))))))))))))))))))</f>
        <v>Avicennia alba</v>
      </c>
      <c r="J200" s="23" t="s">
        <v>27</v>
      </c>
      <c r="K200" s="66" t="n">
        <v>5</v>
      </c>
      <c r="L200" s="66" t="s">
        <v>227</v>
      </c>
    </row>
    <row r="201" s="18" customFormat="true" ht="13.8" hidden="false" customHeight="false" outlineLevel="0" collapsed="false">
      <c r="A201" s="66" t="s">
        <v>17</v>
      </c>
      <c r="B201" s="66" t="s">
        <v>311</v>
      </c>
      <c r="C201" s="66" t="s">
        <v>267</v>
      </c>
      <c r="D201" s="66" t="s">
        <v>267</v>
      </c>
      <c r="E201" s="66" t="s">
        <v>267</v>
      </c>
      <c r="F201" s="1" t="s">
        <v>203</v>
      </c>
      <c r="G201" s="66" t="n">
        <v>10</v>
      </c>
      <c r="H201" s="66" t="n">
        <v>1</v>
      </c>
      <c r="I201" s="23" t="str">
        <f aca="false">IF(J201="RHAP", "Rhizophora apiculata", IF(J201="EXAG", "Excoecaria agallocha", IF(J201="BRPA", "Bruguiera parviflora", IF(J201="XYMO", "Xylocarpus moluccensis", IF(J201="BRCY", "Bruguiera cylindrica", IF(J201="AVAL", "Avicennia alba", IF(J201="AVOF", "Avicennia officinalis", IF(J201="LURA", "Lumnitzera racemosa", IF(J201="CETA", "Ceriops tagal", IF(J201="XYGR", "Xylocarpus granatum", IF(J201="AVMA", "Avicennia marina", IF(J201="RHMU", "Rhizophora mucronata", IF(J201="BRGY", "Bruguiera gymnorrhiza", IF(J201="BRSE", "Bruguiera sexangula", IF(J201="SOOV", "Sonneratia ovata", IF(J201="SOCA", "Sonneratia caseolaris", IF(J201="HELI", "Heritiera littoralis", IF(J201="HESY", "Heritiera sylvatica", IF(J201="NYFR", "Nypa fruticans", IF(J201="CYRA", "Cynometra ramiflora", IF(J201="PHPA", "Phoenix paludosa", IF(J201="SCHY", "Scyphiphora hydrophyllacea", IF(J201="DIMA", "Diospyros maritima", IF(J201="POPI", "Pongamia pinnata", IF(J201="MAPS", "Maniltoa psilogyne", IF(J201="INBI", "Intsia bijuga", IF(J201="ACEB", "Acanthus ebracteatus", IF(J201="CAER", "Calamus erinaceus", IF(J201="UNUN", "Unknown unknown",  IF(J201="SOAL", "Sonneratia alba",  IF(J201="AECO", "Aegiceras corniculatum", "" )) )))))))))))))))))))))))))))))</f>
        <v>Excoecaria agallocha</v>
      </c>
      <c r="J201" s="23" t="s">
        <v>162</v>
      </c>
      <c r="K201" s="66" t="n">
        <v>7</v>
      </c>
      <c r="L201" s="66" t="s">
        <v>1035</v>
      </c>
    </row>
    <row r="202" s="18" customFormat="true" ht="13.8" hidden="false" customHeight="false" outlineLevel="0" collapsed="false">
      <c r="A202" s="66" t="s">
        <v>17</v>
      </c>
      <c r="B202" s="66" t="s">
        <v>311</v>
      </c>
      <c r="C202" s="66" t="s">
        <v>267</v>
      </c>
      <c r="D202" s="66" t="s">
        <v>267</v>
      </c>
      <c r="E202" s="66" t="s">
        <v>267</v>
      </c>
      <c r="F202" s="1" t="s">
        <v>203</v>
      </c>
      <c r="G202" s="66" t="n">
        <v>10</v>
      </c>
      <c r="H202" s="66" t="n">
        <v>1</v>
      </c>
      <c r="I202" s="23" t="str">
        <f aca="false">IF(J202="RHAP", "Rhizophora apiculata", IF(J202="EXAG", "Excoecaria agallocha", IF(J202="BRPA", "Bruguiera parviflora", IF(J202="XYMO", "Xylocarpus moluccensis", IF(J202="BRCY", "Bruguiera cylindrica", IF(J202="AVAL", "Avicennia alba", IF(J202="AVOF", "Avicennia officinalis", IF(J202="LURA", "Lumnitzera racemosa", IF(J202="CETA", "Ceriops tagal", IF(J202="XYGR", "Xylocarpus granatum", IF(J202="AVMA", "Avicennia marina", IF(J202="RHMU", "Rhizophora mucronata", IF(J202="BRGY", "Bruguiera gymnorrhiza", IF(J202="BRSE", "Bruguiera sexangula", IF(J202="SOOV", "Sonneratia ovata", IF(J202="SOCA", "Sonneratia caseolaris", IF(J202="HELI", "Heritiera littoralis", IF(J202="HESY", "Heritiera sylvatica", IF(J202="NYFR", "Nypa fruticans", IF(J202="CYRA", "Cynometra ramiflora", IF(J202="PHPA", "Phoenix paludosa", IF(J202="SCHY", "Scyphiphora hydrophyllacea", IF(J202="DIMA", "Diospyros maritima", IF(J202="POPI", "Pongamia pinnata", IF(J202="MAPS", "Maniltoa psilogyne", IF(J202="INBI", "Intsia bijuga", IF(J202="ACEB", "Acanthus ebracteatus", IF(J202="CAER", "Calamus erinaceus", IF(J202="UNUN", "Unknown unknown",  IF(J202="SOAL", "Sonneratia alba",  IF(J202="AECO", "Aegiceras corniculatum", "" )) )))))))))))))))))))))))))))))</f>
        <v>Ceriops tagal</v>
      </c>
      <c r="J202" s="23" t="s">
        <v>175</v>
      </c>
      <c r="K202" s="66" t="n">
        <v>12</v>
      </c>
      <c r="L202" s="66" t="s">
        <v>1038</v>
      </c>
    </row>
    <row r="203" s="18" customFormat="true" ht="13.8" hidden="false" customHeight="false" outlineLevel="0" collapsed="false">
      <c r="A203" s="66" t="s">
        <v>17</v>
      </c>
      <c r="B203" s="66" t="s">
        <v>311</v>
      </c>
      <c r="C203" s="66" t="s">
        <v>267</v>
      </c>
      <c r="D203" s="66" t="s">
        <v>267</v>
      </c>
      <c r="E203" s="66" t="s">
        <v>267</v>
      </c>
      <c r="F203" s="1" t="s">
        <v>203</v>
      </c>
      <c r="G203" s="66" t="n">
        <v>10</v>
      </c>
      <c r="H203" s="66" t="n">
        <v>2</v>
      </c>
      <c r="I203" s="23" t="str">
        <f aca="false">IF(J203="RHAP", "Rhizophora apiculata", IF(J203="EXAG", "Excoecaria agallocha", IF(J203="BRPA", "Bruguiera parviflora", IF(J203="XYMO", "Xylocarpus moluccensis", IF(J203="BRCY", "Bruguiera cylindrica", IF(J203="AVAL", "Avicennia alba", IF(J203="AVOF", "Avicennia officinalis", IF(J203="LURA", "Lumnitzera racemosa", IF(J203="CETA", "Ceriops tagal", IF(J203="XYGR", "Xylocarpus granatum", IF(J203="AVMA", "Avicennia marina", IF(J203="RHMU", "Rhizophora mucronata", IF(J203="BRGY", "Bruguiera gymnorrhiza", IF(J203="BRSE", "Bruguiera sexangula", IF(J203="SOOV", "Sonneratia ovata", IF(J203="SOCA", "Sonneratia caseolaris", IF(J203="HELI", "Heritiera littoralis", IF(J203="HESY", "Heritiera sylvatica", IF(J203="NYFR", "Nypa fruticans", IF(J203="CYRA", "Cynometra ramiflora", IF(J203="PHPA", "Phoenix paludosa", IF(J203="SCHY", "Scyphiphora hydrophyllacea", IF(J203="DIMA", "Diospyros maritima", IF(J203="POPI", "Pongamia pinnata", IF(J203="MAPS", "Maniltoa psilogyne", IF(J203="INBI", "Intsia bijuga", IF(J203="ACEB", "Acanthus ebracteatus", IF(J203="CAER", "Calamus erinaceus", IF(J203="UNUN", "Unknown unknown",  IF(J203="SOAL", "Sonneratia alba",  IF(J203="AECO", "Aegiceras corniculatum", "" )) )))))))))))))))))))))))))))))</f>
        <v>Rhizophora apiculata</v>
      </c>
      <c r="J203" s="23" t="s">
        <v>21</v>
      </c>
      <c r="K203" s="66" t="n">
        <v>1</v>
      </c>
      <c r="L203" s="66" t="s">
        <v>1034</v>
      </c>
    </row>
    <row r="204" s="18" customFormat="true" ht="13.8" hidden="false" customHeight="false" outlineLevel="0" collapsed="false">
      <c r="A204" s="66" t="s">
        <v>17</v>
      </c>
      <c r="B204" s="66" t="s">
        <v>311</v>
      </c>
      <c r="C204" s="66" t="s">
        <v>267</v>
      </c>
      <c r="D204" s="66" t="s">
        <v>267</v>
      </c>
      <c r="E204" s="66" t="s">
        <v>267</v>
      </c>
      <c r="F204" s="1" t="s">
        <v>203</v>
      </c>
      <c r="G204" s="66" t="n">
        <v>10</v>
      </c>
      <c r="H204" s="66" t="n">
        <v>2</v>
      </c>
      <c r="I204" s="23" t="str">
        <f aca="false">IF(J204="RHAP", "Rhizophora apiculata", IF(J204="EXAG", "Excoecaria agallocha", IF(J204="BRPA", "Bruguiera parviflora", IF(J204="XYMO", "Xylocarpus moluccensis", IF(J204="BRCY", "Bruguiera cylindrica", IF(J204="AVAL", "Avicennia alba", IF(J204="AVOF", "Avicennia officinalis", IF(J204="LURA", "Lumnitzera racemosa", IF(J204="CETA", "Ceriops tagal", IF(J204="XYGR", "Xylocarpus granatum", IF(J204="AVMA", "Avicennia marina", IF(J204="RHMU", "Rhizophora mucronata", IF(J204="BRGY", "Bruguiera gymnorrhiza", IF(J204="BRSE", "Bruguiera sexangula", IF(J204="SOOV", "Sonneratia ovata", IF(J204="SOCA", "Sonneratia caseolaris", IF(J204="HELI", "Heritiera littoralis", IF(J204="HESY", "Heritiera sylvatica", IF(J204="NYFR", "Nypa fruticans", IF(J204="CYRA", "Cynometra ramiflora", IF(J204="PHPA", "Phoenix paludosa", IF(J204="SCHY", "Scyphiphora hydrophyllacea", IF(J204="DIMA", "Diospyros maritima", IF(J204="POPI", "Pongamia pinnata", IF(J204="MAPS", "Maniltoa psilogyne", IF(J204="INBI", "Intsia bijuga", IF(J204="ACEB", "Acanthus ebracteatus", IF(J204="CAER", "Calamus erinaceus", IF(J204="UNUN", "Unknown unknown",  IF(J204="SOAL", "Sonneratia alba",  IF(J204="AECO", "Aegiceras corniculatum", "" )) )))))))))))))))))))))))))))))</f>
        <v>Avicennia alba</v>
      </c>
      <c r="J204" s="23" t="s">
        <v>27</v>
      </c>
      <c r="K204" s="66" t="n">
        <v>1</v>
      </c>
      <c r="L204" s="66" t="s">
        <v>227</v>
      </c>
    </row>
    <row r="205" s="18" customFormat="true" ht="13.8" hidden="false" customHeight="false" outlineLevel="0" collapsed="false">
      <c r="A205" s="66" t="s">
        <v>17</v>
      </c>
      <c r="B205" s="66" t="s">
        <v>311</v>
      </c>
      <c r="C205" s="66" t="s">
        <v>267</v>
      </c>
      <c r="D205" s="66" t="s">
        <v>267</v>
      </c>
      <c r="E205" s="66" t="s">
        <v>267</v>
      </c>
      <c r="F205" s="1" t="s">
        <v>203</v>
      </c>
      <c r="G205" s="66" t="n">
        <v>10</v>
      </c>
      <c r="H205" s="66" t="n">
        <v>3</v>
      </c>
      <c r="I205" s="23" t="str">
        <f aca="false">IF(J205="RHAP", "Rhizophora apiculata", IF(J205="EXAG", "Excoecaria agallocha", IF(J205="BRPA", "Bruguiera parviflora", IF(J205="XYMO", "Xylocarpus moluccensis", IF(J205="BRCY", "Bruguiera cylindrica", IF(J205="AVAL", "Avicennia alba", IF(J205="AVOF", "Avicennia officinalis", IF(J205="LURA", "Lumnitzera racemosa", IF(J205="CETA", "Ceriops tagal", IF(J205="XYGR", "Xylocarpus granatum", IF(J205="AVMA", "Avicennia marina", IF(J205="RHMU", "Rhizophora mucronata", IF(J205="BRGY", "Bruguiera gymnorrhiza", IF(J205="BRSE", "Bruguiera sexangula", IF(J205="SOOV", "Sonneratia ovata", IF(J205="SOCA", "Sonneratia caseolaris", IF(J205="HELI", "Heritiera littoralis", IF(J205="HESY", "Heritiera sylvatica", IF(J205="NYFR", "Nypa fruticans", IF(J205="CYRA", "Cynometra ramiflora", IF(J205="PHPA", "Phoenix paludosa", IF(J205="SCHY", "Scyphiphora hydrophyllacea", IF(J205="DIMA", "Diospyros maritima", IF(J205="POPI", "Pongamia pinnata", IF(J205="MAPS", "Maniltoa psilogyne", IF(J205="INBI", "Intsia bijuga", IF(J205="ACEB", "Acanthus ebracteatus", IF(J205="CAER", "Calamus erinaceus", IF(J205="UNUN", "Unknown unknown",  IF(J205="SOAL", "Sonneratia alba",  IF(J205="AECO", "Aegiceras corniculatum", "" )) )))))))))))))))))))))))))))))</f>
        <v>Avicennia alba</v>
      </c>
      <c r="J205" s="23" t="s">
        <v>27</v>
      </c>
      <c r="K205" s="66" t="n">
        <v>1</v>
      </c>
      <c r="L205" s="66" t="s">
        <v>227</v>
      </c>
    </row>
    <row r="206" s="18" customFormat="true" ht="13.8" hidden="false" customHeight="false" outlineLevel="0" collapsed="false">
      <c r="A206" s="66" t="s">
        <v>17</v>
      </c>
      <c r="B206" s="66" t="s">
        <v>311</v>
      </c>
      <c r="C206" s="66" t="s">
        <v>267</v>
      </c>
      <c r="D206" s="66" t="s">
        <v>267</v>
      </c>
      <c r="E206" s="66" t="s">
        <v>267</v>
      </c>
      <c r="F206" s="1" t="s">
        <v>203</v>
      </c>
      <c r="G206" s="66" t="n">
        <v>10</v>
      </c>
      <c r="H206" s="66" t="n">
        <v>3</v>
      </c>
      <c r="I206" s="23" t="str">
        <f aca="false">IF(J206="RHAP", "Rhizophora apiculata", IF(J206="EXAG", "Excoecaria agallocha", IF(J206="BRPA", "Bruguiera parviflora", IF(J206="XYMO", "Xylocarpus moluccensis", IF(J206="BRCY", "Bruguiera cylindrica", IF(J206="AVAL", "Avicennia alba", IF(J206="AVOF", "Avicennia officinalis", IF(J206="LURA", "Lumnitzera racemosa", IF(J206="CETA", "Ceriops tagal", IF(J206="XYGR", "Xylocarpus granatum", IF(J206="AVMA", "Avicennia marina", IF(J206="RHMU", "Rhizophora mucronata", IF(J206="BRGY", "Bruguiera gymnorrhiza", IF(J206="BRSE", "Bruguiera sexangula", IF(J206="SOOV", "Sonneratia ovata", IF(J206="SOCA", "Sonneratia caseolaris", IF(J206="HELI", "Heritiera littoralis", IF(J206="HESY", "Heritiera sylvatica", IF(J206="NYFR", "Nypa fruticans", IF(J206="CYRA", "Cynometra ramiflora", IF(J206="PHPA", "Phoenix paludosa", IF(J206="SCHY", "Scyphiphora hydrophyllacea", IF(J206="DIMA", "Diospyros maritima", IF(J206="POPI", "Pongamia pinnata", IF(J206="MAPS", "Maniltoa psilogyne", IF(J206="INBI", "Intsia bijuga", IF(J206="ACEB", "Acanthus ebracteatus", IF(J206="CAER", "Calamus erinaceus", IF(J206="UNUN", "Unknown unknown",  IF(J206="SOAL", "Sonneratia alba",  IF(J206="AECO", "Aegiceras corniculatum", "" )) )))))))))))))))))))))))))))))</f>
        <v>Excoecaria agallocha</v>
      </c>
      <c r="J206" s="23" t="s">
        <v>162</v>
      </c>
      <c r="K206" s="66" t="n">
        <v>1</v>
      </c>
      <c r="L206" s="66" t="s">
        <v>1035</v>
      </c>
    </row>
    <row r="207" s="18" customFormat="true" ht="13.8" hidden="false" customHeight="false" outlineLevel="0" collapsed="false">
      <c r="A207" s="66" t="s">
        <v>17</v>
      </c>
      <c r="B207" s="66" t="s">
        <v>311</v>
      </c>
      <c r="C207" s="66" t="s">
        <v>267</v>
      </c>
      <c r="D207" s="66" t="s">
        <v>267</v>
      </c>
      <c r="E207" s="66" t="s">
        <v>267</v>
      </c>
      <c r="F207" s="1" t="s">
        <v>203</v>
      </c>
      <c r="G207" s="66" t="n">
        <v>10</v>
      </c>
      <c r="H207" s="66" t="n">
        <v>3</v>
      </c>
      <c r="I207" s="23" t="str">
        <f aca="false">IF(J207="RHAP", "Rhizophora apiculata", IF(J207="EXAG", "Excoecaria agallocha", IF(J207="BRPA", "Bruguiera parviflora", IF(J207="XYMO", "Xylocarpus moluccensis", IF(J207="BRCY", "Bruguiera cylindrica", IF(J207="AVAL", "Avicennia alba", IF(J207="AVOF", "Avicennia officinalis", IF(J207="LURA", "Lumnitzera racemosa", IF(J207="CETA", "Ceriops tagal", IF(J207="XYGR", "Xylocarpus granatum", IF(J207="AVMA", "Avicennia marina", IF(J207="RHMU", "Rhizophora mucronata", IF(J207="BRGY", "Bruguiera gymnorrhiza", IF(J207="BRSE", "Bruguiera sexangula", IF(J207="SOOV", "Sonneratia ovata", IF(J207="SOCA", "Sonneratia caseolaris", IF(J207="HELI", "Heritiera littoralis", IF(J207="HESY", "Heritiera sylvatica", IF(J207="NYFR", "Nypa fruticans", IF(J207="CYRA", "Cynometra ramiflora", IF(J207="PHPA", "Phoenix paludosa", IF(J207="SCHY", "Scyphiphora hydrophyllacea", IF(J207="DIMA", "Diospyros maritima", IF(J207="POPI", "Pongamia pinnata", IF(J207="MAPS", "Maniltoa psilogyne", IF(J207="INBI", "Intsia bijuga", IF(J207="ACEB", "Acanthus ebracteatus", IF(J207="CAER", "Calamus erinaceus", IF(J207="UNUN", "Unknown unknown",  IF(J207="SOAL", "Sonneratia alba",  IF(J207="AECO", "Aegiceras corniculatum", "" )) )))))))))))))))))))))))))))))</f>
        <v>Ceriops tagal</v>
      </c>
      <c r="J207" s="23" t="s">
        <v>175</v>
      </c>
      <c r="K207" s="66" t="n">
        <v>13</v>
      </c>
      <c r="L207" s="66" t="s">
        <v>1038</v>
      </c>
    </row>
    <row r="208" s="18" customFormat="true" ht="13.8" hidden="false" customHeight="false" outlineLevel="0" collapsed="false">
      <c r="A208" s="66" t="s">
        <v>17</v>
      </c>
      <c r="B208" s="66" t="s">
        <v>311</v>
      </c>
      <c r="C208" s="66" t="s">
        <v>267</v>
      </c>
      <c r="D208" s="66" t="s">
        <v>267</v>
      </c>
      <c r="E208" s="66" t="s">
        <v>267</v>
      </c>
      <c r="F208" s="1" t="s">
        <v>203</v>
      </c>
      <c r="G208" s="66" t="n">
        <v>10</v>
      </c>
      <c r="H208" s="66" t="n">
        <v>4</v>
      </c>
      <c r="I208" s="23" t="str">
        <f aca="false">IF(J208="RHAP", "Rhizophora apiculata", IF(J208="EXAG", "Excoecaria agallocha", IF(J208="BRPA", "Bruguiera parviflora", IF(J208="XYMO", "Xylocarpus moluccensis", IF(J208="BRCY", "Bruguiera cylindrica", IF(J208="AVAL", "Avicennia alba", IF(J208="AVOF", "Avicennia officinalis", IF(J208="LURA", "Lumnitzera racemosa", IF(J208="CETA", "Ceriops tagal", IF(J208="XYGR", "Xylocarpus granatum", IF(J208="AVMA", "Avicennia marina", IF(J208="RHMU", "Rhizophora mucronata", IF(J208="BRGY", "Bruguiera gymnorrhiza", IF(J208="BRSE", "Bruguiera sexangula", IF(J208="SOOV", "Sonneratia ovata", IF(J208="SOCA", "Sonneratia caseolaris", IF(J208="HELI", "Heritiera littoralis", IF(J208="HESY", "Heritiera sylvatica", IF(J208="NYFR", "Nypa fruticans", IF(J208="CYRA", "Cynometra ramiflora", IF(J208="PHPA", "Phoenix paludosa", IF(J208="SCHY", "Scyphiphora hydrophyllacea", IF(J208="DIMA", "Diospyros maritima", IF(J208="POPI", "Pongamia pinnata", IF(J208="MAPS", "Maniltoa psilogyne", IF(J208="INBI", "Intsia bijuga", IF(J208="ACEB", "Acanthus ebracteatus", IF(J208="CAER", "Calamus erinaceus", IF(J208="UNUN", "Unknown unknown",  IF(J208="SOAL", "Sonneratia alba",  IF(J208="AECO", "Aegiceras corniculatum", "" )) )))))))))))))))))))))))))))))</f>
        <v>Ceriops tagal</v>
      </c>
      <c r="J208" s="23" t="s">
        <v>175</v>
      </c>
      <c r="K208" s="66" t="n">
        <v>38</v>
      </c>
      <c r="L208" s="66" t="s">
        <v>1038</v>
      </c>
    </row>
    <row r="209" s="18" customFormat="true" ht="13.8" hidden="false" customHeight="false" outlineLevel="0" collapsed="false">
      <c r="A209" s="66" t="s">
        <v>17</v>
      </c>
      <c r="B209" s="66" t="s">
        <v>311</v>
      </c>
      <c r="C209" s="66" t="s">
        <v>267</v>
      </c>
      <c r="D209" s="66" t="s">
        <v>267</v>
      </c>
      <c r="E209" s="66" t="s">
        <v>267</v>
      </c>
      <c r="F209" s="1" t="s">
        <v>203</v>
      </c>
      <c r="G209" s="66" t="n">
        <v>10</v>
      </c>
      <c r="H209" s="66" t="n">
        <v>4</v>
      </c>
      <c r="I209" s="23" t="str">
        <f aca="false">IF(J209="RHAP", "Rhizophora apiculata", IF(J209="EXAG", "Excoecaria agallocha", IF(J209="BRPA", "Bruguiera parviflora", IF(J209="XYMO", "Xylocarpus moluccensis", IF(J209="BRCY", "Bruguiera cylindrica", IF(J209="AVAL", "Avicennia alba", IF(J209="AVOF", "Avicennia officinalis", IF(J209="LURA", "Lumnitzera racemosa", IF(J209="CETA", "Ceriops tagal", IF(J209="XYGR", "Xylocarpus granatum", IF(J209="AVMA", "Avicennia marina", IF(J209="RHMU", "Rhizophora mucronata", IF(J209="BRGY", "Bruguiera gymnorrhiza", IF(J209="BRSE", "Bruguiera sexangula", IF(J209="SOOV", "Sonneratia ovata", IF(J209="SOCA", "Sonneratia caseolaris", IF(J209="HELI", "Heritiera littoralis", IF(J209="HESY", "Heritiera sylvatica", IF(J209="NYFR", "Nypa fruticans", IF(J209="CYRA", "Cynometra ramiflora", IF(J209="PHPA", "Phoenix paludosa", IF(J209="SCHY", "Scyphiphora hydrophyllacea", IF(J209="DIMA", "Diospyros maritima", IF(J209="POPI", "Pongamia pinnata", IF(J209="MAPS", "Maniltoa psilogyne", IF(J209="INBI", "Intsia bijuga", IF(J209="ACEB", "Acanthus ebracteatus", IF(J209="CAER", "Calamus erinaceus", IF(J209="UNUN", "Unknown unknown",  IF(J209="SOAL", "Sonneratia alba",  IF(J209="AECO", "Aegiceras corniculatum", "" )) )))))))))))))))))))))))))))))</f>
        <v>Avicennia alba</v>
      </c>
      <c r="J209" s="23" t="s">
        <v>27</v>
      </c>
      <c r="K209" s="66" t="n">
        <v>1</v>
      </c>
      <c r="L209" s="66" t="s">
        <v>227</v>
      </c>
    </row>
    <row r="210" s="18" customFormat="true" ht="13.8" hidden="false" customHeight="false" outlineLevel="0" collapsed="false">
      <c r="A210" s="66" t="s">
        <v>17</v>
      </c>
      <c r="B210" s="66" t="s">
        <v>311</v>
      </c>
      <c r="C210" s="66" t="s">
        <v>267</v>
      </c>
      <c r="D210" s="66" t="s">
        <v>267</v>
      </c>
      <c r="E210" s="66" t="s">
        <v>267</v>
      </c>
      <c r="F210" s="1" t="s">
        <v>203</v>
      </c>
      <c r="G210" s="66" t="n">
        <v>10</v>
      </c>
      <c r="H210" s="66" t="n">
        <v>4</v>
      </c>
      <c r="I210" s="23" t="str">
        <f aca="false">IF(J210="RHAP", "Rhizophora apiculata", IF(J210="EXAG", "Excoecaria agallocha", IF(J210="BRPA", "Bruguiera parviflora", IF(J210="XYMO", "Xylocarpus moluccensis", IF(J210="BRCY", "Bruguiera cylindrica", IF(J210="AVAL", "Avicennia alba", IF(J210="AVOF", "Avicennia officinalis", IF(J210="LURA", "Lumnitzera racemosa", IF(J210="CETA", "Ceriops tagal", IF(J210="XYGR", "Xylocarpus granatum", IF(J210="AVMA", "Avicennia marina", IF(J210="RHMU", "Rhizophora mucronata", IF(J210="BRGY", "Bruguiera gymnorrhiza", IF(J210="BRSE", "Bruguiera sexangula", IF(J210="SOOV", "Sonneratia ovata", IF(J210="SOCA", "Sonneratia caseolaris", IF(J210="HELI", "Heritiera littoralis", IF(J210="HESY", "Heritiera sylvatica", IF(J210="NYFR", "Nypa fruticans", IF(J210="CYRA", "Cynometra ramiflora", IF(J210="PHPA", "Phoenix paludosa", IF(J210="SCHY", "Scyphiphora hydrophyllacea", IF(J210="DIMA", "Diospyros maritima", IF(J210="POPI", "Pongamia pinnata", IF(J210="MAPS", "Maniltoa psilogyne", IF(J210="INBI", "Intsia bijuga", IF(J210="ACEB", "Acanthus ebracteatus", IF(J210="CAER", "Calamus erinaceus", IF(J210="UNUN", "Unknown unknown",  IF(J210="SOAL", "Sonneratia alba",  IF(J210="AECO", "Aegiceras corniculatum", "" )) )))))))))))))))))))))))))))))</f>
        <v>Rhizophora apiculata</v>
      </c>
      <c r="J210" s="23" t="s">
        <v>21</v>
      </c>
      <c r="K210" s="66" t="n">
        <v>1</v>
      </c>
      <c r="L210" s="66" t="s">
        <v>1034</v>
      </c>
    </row>
    <row r="211" s="18" customFormat="true" ht="13.8" hidden="false" customHeight="false" outlineLevel="0" collapsed="false">
      <c r="A211" s="66" t="s">
        <v>17</v>
      </c>
      <c r="B211" s="66" t="s">
        <v>311</v>
      </c>
      <c r="C211" s="66" t="s">
        <v>267</v>
      </c>
      <c r="D211" s="66" t="s">
        <v>267</v>
      </c>
      <c r="E211" s="66" t="s">
        <v>267</v>
      </c>
      <c r="F211" s="1" t="s">
        <v>203</v>
      </c>
      <c r="G211" s="66" t="n">
        <v>10</v>
      </c>
      <c r="H211" s="66" t="n">
        <v>5</v>
      </c>
      <c r="I211" s="23" t="str">
        <f aca="false">IF(J211="RHAP", "Rhizophora apiculata", IF(J211="EXAG", "Excoecaria agallocha", IF(J211="BRPA", "Bruguiera parviflora", IF(J211="XYMO", "Xylocarpus moluccensis", IF(J211="BRCY", "Bruguiera cylindrica", IF(J211="AVAL", "Avicennia alba", IF(J211="AVOF", "Avicennia officinalis", IF(J211="LURA", "Lumnitzera racemosa", IF(J211="CETA", "Ceriops tagal", IF(J211="XYGR", "Xylocarpus granatum", IF(J211="AVMA", "Avicennia marina", IF(J211="RHMU", "Rhizophora mucronata", IF(J211="BRGY", "Bruguiera gymnorrhiza", IF(J211="BRSE", "Bruguiera sexangula", IF(J211="SOOV", "Sonneratia ovata", IF(J211="SOCA", "Sonneratia caseolaris", IF(J211="HELI", "Heritiera littoralis", IF(J211="HESY", "Heritiera sylvatica", IF(J211="NYFR", "Nypa fruticans", IF(J211="CYRA", "Cynometra ramiflora", IF(J211="PHPA", "Phoenix paludosa", IF(J211="SCHY", "Scyphiphora hydrophyllacea", IF(J211="DIMA", "Diospyros maritima", IF(J211="POPI", "Pongamia pinnata", IF(J211="MAPS", "Maniltoa psilogyne", IF(J211="INBI", "Intsia bijuga", IF(J211="ACEB", "Acanthus ebracteatus", IF(J211="CAER", "Calamus erinaceus", IF(J211="UNUN", "Unknown unknown",  IF(J211="SOAL", "Sonneratia alba",  IF(J211="AECO", "Aegiceras corniculatum", "" )) )))))))))))))))))))))))))))))</f>
        <v>Rhizophora apiculata</v>
      </c>
      <c r="J211" s="23" t="s">
        <v>21</v>
      </c>
      <c r="K211" s="66" t="n">
        <v>10</v>
      </c>
      <c r="L211" s="66" t="s">
        <v>1034</v>
      </c>
    </row>
    <row r="212" s="18" customFormat="true" ht="13.8" hidden="false" customHeight="false" outlineLevel="0" collapsed="false">
      <c r="A212" s="66" t="s">
        <v>17</v>
      </c>
      <c r="B212" s="66" t="s">
        <v>311</v>
      </c>
      <c r="C212" s="66" t="s">
        <v>267</v>
      </c>
      <c r="D212" s="66" t="s">
        <v>267</v>
      </c>
      <c r="E212" s="66" t="s">
        <v>267</v>
      </c>
      <c r="F212" s="1" t="s">
        <v>203</v>
      </c>
      <c r="G212" s="66" t="n">
        <v>11</v>
      </c>
      <c r="H212" s="66" t="n">
        <v>1</v>
      </c>
      <c r="I212" s="23" t="str">
        <f aca="false">IF(J212="RHAP", "Rhizophora apiculata", IF(J212="EXAG", "Excoecaria agallocha", IF(J212="BRPA", "Bruguiera parviflora", IF(J212="XYMO", "Xylocarpus moluccensis", IF(J212="BRCY", "Bruguiera cylindrica", IF(J212="AVAL", "Avicennia alba", IF(J212="AVOF", "Avicennia officinalis", IF(J212="LURA", "Lumnitzera racemosa", IF(J212="CETA", "Ceriops tagal", IF(J212="XYGR", "Xylocarpus granatum", IF(J212="AVMA", "Avicennia marina", IF(J212="RHMU", "Rhizophora mucronata", IF(J212="BRGY", "Bruguiera gymnorrhiza", IF(J212="BRSE", "Bruguiera sexangula", IF(J212="SOOV", "Sonneratia ovata", IF(J212="SOCA", "Sonneratia caseolaris", IF(J212="HELI", "Heritiera littoralis", IF(J212="HESY", "Heritiera sylvatica", IF(J212="NYFR", "Nypa fruticans", IF(J212="CYRA", "Cynometra ramiflora", IF(J212="PHPA", "Phoenix paludosa", IF(J212="SCHY", "Scyphiphora hydrophyllacea", IF(J212="DIMA", "Diospyros maritima", IF(J212="POPI", "Pongamia pinnata", IF(J212="MAPS", "Maniltoa psilogyne", IF(J212="INBI", "Intsia bijuga", IF(J212="ACEB", "Acanthus ebracteatus", IF(J212="CAER", "Calamus erinaceus", IF(J212="UNUN", "Unknown unknown",  IF(J212="SOAL", "Sonneratia alba",  IF(J212="AECO", "Aegiceras corniculatum", "" )) )))))))))))))))))))))))))))))</f>
        <v>Avicennia alba</v>
      </c>
      <c r="J212" s="23" t="s">
        <v>27</v>
      </c>
      <c r="K212" s="66" t="n">
        <v>1</v>
      </c>
      <c r="L212" s="66" t="s">
        <v>227</v>
      </c>
    </row>
    <row r="213" s="18" customFormat="true" ht="13.8" hidden="false" customHeight="false" outlineLevel="0" collapsed="false">
      <c r="A213" s="66" t="s">
        <v>17</v>
      </c>
      <c r="B213" s="66" t="s">
        <v>311</v>
      </c>
      <c r="C213" s="66" t="s">
        <v>267</v>
      </c>
      <c r="D213" s="66" t="s">
        <v>267</v>
      </c>
      <c r="E213" s="66" t="s">
        <v>267</v>
      </c>
      <c r="F213" s="1" t="s">
        <v>203</v>
      </c>
      <c r="G213" s="66" t="n">
        <v>11</v>
      </c>
      <c r="H213" s="66" t="n">
        <v>2</v>
      </c>
      <c r="I213" s="23" t="str">
        <f aca="false">IF(J213="RHAP", "Rhizophora apiculata", IF(J213="EXAG", "Excoecaria agallocha", IF(J213="BRPA", "Bruguiera parviflora", IF(J213="XYMO", "Xylocarpus moluccensis", IF(J213="BRCY", "Bruguiera cylindrica", IF(J213="AVAL", "Avicennia alba", IF(J213="AVOF", "Avicennia officinalis", IF(J213="LURA", "Lumnitzera racemosa", IF(J213="CETA", "Ceriops tagal", IF(J213="XYGR", "Xylocarpus granatum", IF(J213="AVMA", "Avicennia marina", IF(J213="RHMU", "Rhizophora mucronata", IF(J213="BRGY", "Bruguiera gymnorrhiza", IF(J213="BRSE", "Bruguiera sexangula", IF(J213="SOOV", "Sonneratia ovata", IF(J213="SOCA", "Sonneratia caseolaris", IF(J213="HELI", "Heritiera littoralis", IF(J213="HESY", "Heritiera sylvatica", IF(J213="NYFR", "Nypa fruticans", IF(J213="CYRA", "Cynometra ramiflora", IF(J213="PHPA", "Phoenix paludosa", IF(J213="SCHY", "Scyphiphora hydrophyllacea", IF(J213="DIMA", "Diospyros maritima", IF(J213="POPI", "Pongamia pinnata", IF(J213="MAPS", "Maniltoa psilogyne", IF(J213="INBI", "Intsia bijuga", IF(J213="ACEB", "Acanthus ebracteatus", IF(J213="CAER", "Calamus erinaceus", IF(J213="UNUN", "Unknown unknown",  IF(J213="SOAL", "Sonneratia alba",  IF(J213="AECO", "Aegiceras corniculatum", "" )) )))))))))))))))))))))))))))))</f>
        <v>Excoecaria agallocha</v>
      </c>
      <c r="J213" s="23" t="s">
        <v>162</v>
      </c>
      <c r="K213" s="66" t="n">
        <v>7</v>
      </c>
      <c r="L213" s="66" t="s">
        <v>1035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562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L336" activeCellId="0" sqref="L336"/>
    </sheetView>
  </sheetViews>
  <sheetFormatPr defaultRowHeight="13.8" zeroHeight="false" outlineLevelRow="0" outlineLevelCol="0"/>
  <cols>
    <col collapsed="false" customWidth="true" hidden="false" outlineLevel="0" max="2" min="1" style="1" width="9"/>
    <col collapsed="false" customWidth="true" hidden="false" outlineLevel="0" max="3" min="3" style="1" width="11"/>
    <col collapsed="false" customWidth="true" hidden="false" outlineLevel="0" max="4" min="4" style="1" width="14.26"/>
    <col collapsed="false" customWidth="true" hidden="false" outlineLevel="0" max="5" min="5" style="1" width="16.73"/>
    <col collapsed="false" customWidth="true" hidden="false" outlineLevel="0" max="6" min="6" style="1" width="11.75"/>
    <col collapsed="false" customWidth="true" hidden="false" outlineLevel="0" max="8" min="7" style="1" width="9"/>
    <col collapsed="false" customWidth="true" hidden="false" outlineLevel="0" max="9" min="9" style="1" width="18.93"/>
    <col collapsed="false" customWidth="true" hidden="false" outlineLevel="0" max="10" min="10" style="1" width="9"/>
    <col collapsed="false" customWidth="true" hidden="false" outlineLevel="0" max="13" min="11" style="55" width="9"/>
    <col collapsed="false" customWidth="true" hidden="false" outlineLevel="0" max="1023" min="14" style="1" width="9"/>
    <col collapsed="false" customWidth="true" hidden="false" outlineLevel="0" max="1025" min="1024" style="0" width="9"/>
  </cols>
  <sheetData>
    <row r="1" customFormat="false" ht="13.8" hidden="false" customHeight="false" outlineLevel="0" collapsed="false">
      <c r="A1" s="65" t="s">
        <v>0</v>
      </c>
      <c r="B1" s="65" t="s">
        <v>1</v>
      </c>
      <c r="C1" s="65" t="s">
        <v>329</v>
      </c>
      <c r="D1" s="65" t="s">
        <v>330</v>
      </c>
      <c r="E1" s="65" t="s">
        <v>331</v>
      </c>
      <c r="F1" s="65" t="s">
        <v>5</v>
      </c>
      <c r="G1" s="65" t="s">
        <v>6</v>
      </c>
      <c r="H1" s="65" t="s">
        <v>7</v>
      </c>
      <c r="I1" s="65" t="s">
        <v>1018</v>
      </c>
      <c r="J1" s="65" t="s">
        <v>1019</v>
      </c>
      <c r="K1" s="67" t="s">
        <v>1040</v>
      </c>
      <c r="L1" s="67" t="s">
        <v>1041</v>
      </c>
      <c r="M1" s="67" t="s">
        <v>1042</v>
      </c>
      <c r="N1" s="65" t="s">
        <v>1043</v>
      </c>
      <c r="O1" s="65" t="s">
        <v>825</v>
      </c>
    </row>
    <row r="2" customFormat="false" ht="13.8" hidden="false" customHeight="false" outlineLevel="0" collapsed="false">
      <c r="A2" s="1" t="s">
        <v>17</v>
      </c>
      <c r="B2" s="12" t="n">
        <v>42150</v>
      </c>
      <c r="C2" s="1" t="s">
        <v>19</v>
      </c>
      <c r="D2" s="1" t="s">
        <v>19</v>
      </c>
      <c r="E2" s="1" t="s">
        <v>19</v>
      </c>
      <c r="F2" s="1" t="s">
        <v>20</v>
      </c>
      <c r="G2" s="1" t="n">
        <v>1</v>
      </c>
      <c r="H2" s="1" t="n">
        <v>1</v>
      </c>
      <c r="I2" s="23" t="str">
        <f aca="false">IF(J2="RHAP", "Rhizophora apiculata", IF(J2="EXAG", "Excoecaria agallocha", IF(J2="BRPA", "Bruguiera parviflora", IF(J2="XYMO", "Xylocarpus moluccensis", IF(J2="BRCY", "Bruguiera cylindrica", IF(J2="AVAL", "Avicennia alba", IF(J2="AVOF", "Avicennia officinalis", IF(J2="LURA", "Lumnitzera racemosa", IF(J2="CETA", "Ceriops tagal", IF(J2="XYGR", "Xylocarpus granatum", IF(J2="AVMA", "Avicennia marina", IF(J2="RHMU", "Rhizophora mucronata", IF(J2="BRGY", "Bruguiera gymnorrhiza", IF(J2="BRSE", "Bruguiera sexangula", IF(J2="SOOV", "Sonneratia ovata", IF(J2="SOCA", "Sonneratia caseolaris", IF(J2="HELI", "Heritiera littoralis", IF(J2="HESY", "Heritiera sylvatica", IF(J2="NYFR", "Nypa fruticans", IF(J2="CYRA", "Cynometra ramiflora", IF(J2="PHPA", "Phoenix paludosa", IF(J2="SCHY", "Scyphiphora hydrophyllacea", IF(J2="DIMA", "Diospyros maritima", IF(J2="POPI", "Pongamia pinnata", ""))))))))))))))))))))))))</f>
        <v>Rhizophora apiculata</v>
      </c>
      <c r="J2" s="1" t="s">
        <v>21</v>
      </c>
      <c r="K2" s="55" t="n">
        <v>4.8</v>
      </c>
      <c r="N2" s="18"/>
    </row>
    <row r="3" customFormat="false" ht="13.8" hidden="false" customHeight="false" outlineLevel="0" collapsed="false">
      <c r="A3" s="1" t="s">
        <v>17</v>
      </c>
      <c r="B3" s="12" t="n">
        <v>42151</v>
      </c>
      <c r="C3" s="1" t="s">
        <v>19</v>
      </c>
      <c r="D3" s="1" t="s">
        <v>19</v>
      </c>
      <c r="E3" s="1" t="s">
        <v>19</v>
      </c>
      <c r="F3" s="1" t="s">
        <v>20</v>
      </c>
      <c r="G3" s="1" t="n">
        <v>2</v>
      </c>
      <c r="H3" s="1" t="n">
        <v>1</v>
      </c>
      <c r="I3" s="23" t="str">
        <f aca="false">IF(J3="RHAP", "Rhizophora apiculata", IF(J3="EXAG", "Excoecaria agallocha", IF(J3="BRPA", "Bruguiera parviflora", IF(J3="XYMO", "Xylocarpus moluccensis", IF(J3="BRCY", "Bruguiera cylindrica", IF(J3="AVAL", "Avicennia alba", IF(J3="AVOF", "Avicennia officinalis", IF(J3="LURA", "Lumnitzera racemosa", IF(J3="CETA", "Ceriops tagal", IF(J3="XYGR", "Xylocarpus granatum", IF(J3="AVMA", "Avicennia marina", IF(J3="RHMU", "Rhizophora mucronata", IF(J3="BRGY", "Bruguiera gymnorrhiza", IF(J3="BRSE", "Bruguiera sexangula", IF(J3="SOOV", "Sonneratia ovata", IF(J3="SOCA", "Sonneratia caseolaris", IF(J3="HELI", "Heritiera littoralis", IF(J3="HESY", "Heritiera sylvatica", IF(J3="NYFR", "Nypa fruticans", IF(J3="CYRA", "Cynometra ramiflora", IF(J3="PHPA", "Phoenix paludosa", IF(J3="SCHY", "Scyphiphora hydrophyllacea", IF(J3="DIMA", "Diospyros maritima", IF(J3="POPI", "Pongamia pinnata", ""))))))))))))))))))))))))</f>
        <v>Bruguiera cylindrica</v>
      </c>
      <c r="J3" s="1" t="s">
        <v>98</v>
      </c>
      <c r="K3" s="55" t="n">
        <v>1.7</v>
      </c>
      <c r="N3" s="18"/>
    </row>
    <row r="4" customFormat="false" ht="13.8" hidden="false" customHeight="false" outlineLevel="0" collapsed="false">
      <c r="A4" s="1" t="s">
        <v>17</v>
      </c>
      <c r="B4" s="12" t="n">
        <v>42152</v>
      </c>
      <c r="C4" s="1" t="s">
        <v>19</v>
      </c>
      <c r="D4" s="1" t="s">
        <v>19</v>
      </c>
      <c r="E4" s="1" t="s">
        <v>19</v>
      </c>
      <c r="F4" s="1" t="s">
        <v>20</v>
      </c>
      <c r="G4" s="1" t="n">
        <v>3</v>
      </c>
      <c r="H4" s="1" t="n">
        <v>1</v>
      </c>
      <c r="I4" s="23" t="str">
        <f aca="false">IF(J4="RHAP", "Rhizophora apiculata", IF(J4="EXAG", "Excoecaria agallocha", IF(J4="BRPA", "Bruguiera parviflora", IF(J4="XYMO", "Xylocarpus moluccensis", IF(J4="BRCY", "Bruguiera cylindrica", IF(J4="AVAL", "Avicennia alba", IF(J4="AVOF", "Avicennia officinalis", IF(J4="LURA", "Lumnitzera racemosa", IF(J4="CETA", "Ceriops tagal", IF(J4="XYGR", "Xylocarpus granatum", IF(J4="AVMA", "Avicennia marina", IF(J4="RHMU", "Rhizophora mucronata", IF(J4="BRGY", "Bruguiera gymnorrhiza", IF(J4="BRSE", "Bruguiera sexangula", IF(J4="SOOV", "Sonneratia ovata", IF(J4="SOCA", "Sonneratia caseolaris", IF(J4="HELI", "Heritiera littoralis", IF(J4="HESY", "Heritiera sylvatica", IF(J4="NYFR", "Nypa fruticans", IF(J4="CYRA", "Cynometra ramiflora", IF(J4="PHPA", "Phoenix paludosa", IF(J4="SCHY", "Scyphiphora hydrophyllacea", IF(J4="DIMA", "Diospyros maritima", IF(J4="POPI", "Pongamia pinnata", ""))))))))))))))))))))))))</f>
        <v>Avicennia alba</v>
      </c>
      <c r="J4" s="1" t="s">
        <v>27</v>
      </c>
      <c r="K4" s="55" t="n">
        <v>2</v>
      </c>
      <c r="N4" s="1" t="n">
        <v>1</v>
      </c>
    </row>
    <row r="5" customFormat="false" ht="13.8" hidden="false" customHeight="false" outlineLevel="0" collapsed="false">
      <c r="A5" s="1" t="s">
        <v>17</v>
      </c>
      <c r="B5" s="12" t="n">
        <v>42152</v>
      </c>
      <c r="C5" s="1" t="s">
        <v>19</v>
      </c>
      <c r="D5" s="1" t="s">
        <v>19</v>
      </c>
      <c r="E5" s="1" t="s">
        <v>19</v>
      </c>
      <c r="F5" s="1" t="s">
        <v>20</v>
      </c>
      <c r="G5" s="1" t="n">
        <v>3</v>
      </c>
      <c r="H5" s="1" t="n">
        <v>1</v>
      </c>
      <c r="I5" s="23" t="str">
        <f aca="false">IF(J5="RHAP", "Rhizophora apiculata", IF(J5="EXAG", "Excoecaria agallocha", IF(J5="BRPA", "Bruguiera parviflora", IF(J5="XYMO", "Xylocarpus moluccensis", IF(J5="BRCY", "Bruguiera cylindrica", IF(J5="AVAL", "Avicennia alba", IF(J5="AVOF", "Avicennia officinalis", IF(J5="LURA", "Lumnitzera racemosa", IF(J5="CETA", "Ceriops tagal", IF(J5="XYGR", "Xylocarpus granatum", IF(J5="AVMA", "Avicennia marina", IF(J5="RHMU", "Rhizophora mucronata", IF(J5="BRGY", "Bruguiera gymnorrhiza", IF(J5="BRSE", "Bruguiera sexangula", IF(J5="SOOV", "Sonneratia ovata", IF(J5="SOCA", "Sonneratia caseolaris", IF(J5="HELI", "Heritiera littoralis", IF(J5="HESY", "Heritiera sylvatica", IF(J5="NYFR", "Nypa fruticans", IF(J5="CYRA", "Cynometra ramiflora", IF(J5="PHPA", "Phoenix paludosa", IF(J5="SCHY", "Scyphiphora hydrophyllacea", IF(J5="DIMA", "Diospyros maritima", IF(J5="POPI", "Pongamia pinnata", ""))))))))))))))))))))))))</f>
        <v>Avicennia alba</v>
      </c>
      <c r="J5" s="1" t="s">
        <v>27</v>
      </c>
      <c r="K5" s="55" t="n">
        <v>2.1</v>
      </c>
      <c r="N5" s="1" t="n">
        <v>1</v>
      </c>
    </row>
    <row r="6" customFormat="false" ht="13.8" hidden="false" customHeight="false" outlineLevel="0" collapsed="false">
      <c r="A6" s="1" t="s">
        <v>17</v>
      </c>
      <c r="B6" s="12" t="n">
        <v>42152</v>
      </c>
      <c r="C6" s="1" t="s">
        <v>19</v>
      </c>
      <c r="D6" s="1" t="s">
        <v>19</v>
      </c>
      <c r="E6" s="1" t="s">
        <v>19</v>
      </c>
      <c r="F6" s="1" t="s">
        <v>20</v>
      </c>
      <c r="G6" s="1" t="n">
        <v>3</v>
      </c>
      <c r="H6" s="1" t="n">
        <v>3</v>
      </c>
      <c r="I6" s="23" t="str">
        <f aca="false">IF(J6="RHAP", "Rhizophora apiculata", IF(J6="EXAG", "Excoecaria agallocha", IF(J6="BRPA", "Bruguiera parviflora", IF(J6="XYMO", "Xylocarpus moluccensis", IF(J6="BRCY", "Bruguiera cylindrica", IF(J6="AVAL", "Avicennia alba", IF(J6="AVOF", "Avicennia officinalis", IF(J6="LURA", "Lumnitzera racemosa", IF(J6="CETA", "Ceriops tagal", IF(J6="XYGR", "Xylocarpus granatum", IF(J6="AVMA", "Avicennia marina", IF(J6="RHMU", "Rhizophora mucronata", IF(J6="BRGY", "Bruguiera gymnorrhiza", IF(J6="BRSE", "Bruguiera sexangula", IF(J6="SOOV", "Sonneratia ovata", IF(J6="SOCA", "Sonneratia caseolaris", IF(J6="HELI", "Heritiera littoralis", IF(J6="HESY", "Heritiera sylvatica", IF(J6="NYFR", "Nypa fruticans", IF(J6="CYRA", "Cynometra ramiflora", IF(J6="PHPA", "Phoenix paludosa", IF(J6="SCHY", "Scyphiphora hydrophyllacea", IF(J6="DIMA", "Diospyros maritima", IF(J6="POPI", "Pongamia pinnata", ""))))))))))))))))))))))))</f>
        <v>Xylocarpus moluccensis</v>
      </c>
      <c r="J6" s="1" t="s">
        <v>146</v>
      </c>
      <c r="K6" s="55" t="n">
        <v>3.2</v>
      </c>
      <c r="N6" s="18"/>
    </row>
    <row r="7" customFormat="false" ht="13.8" hidden="false" customHeight="false" outlineLevel="0" collapsed="false">
      <c r="A7" s="1" t="s">
        <v>17</v>
      </c>
      <c r="B7" s="12" t="n">
        <v>42152</v>
      </c>
      <c r="C7" s="1" t="s">
        <v>19</v>
      </c>
      <c r="D7" s="1" t="s">
        <v>19</v>
      </c>
      <c r="E7" s="1" t="s">
        <v>19</v>
      </c>
      <c r="F7" s="1" t="s">
        <v>20</v>
      </c>
      <c r="G7" s="1" t="n">
        <v>3</v>
      </c>
      <c r="H7" s="1" t="n">
        <v>3</v>
      </c>
      <c r="I7" s="23" t="str">
        <f aca="false">IF(J7="RHAP", "Rhizophora apiculata", IF(J7="EXAG", "Excoecaria agallocha", IF(J7="BRPA", "Bruguiera parviflora", IF(J7="XYMO", "Xylocarpus moluccensis", IF(J7="BRCY", "Bruguiera cylindrica", IF(J7="AVAL", "Avicennia alba", IF(J7="AVOF", "Avicennia officinalis", IF(J7="LURA", "Lumnitzera racemosa", IF(J7="CETA", "Ceriops tagal", IF(J7="XYGR", "Xylocarpus granatum", IF(J7="AVMA", "Avicennia marina", IF(J7="RHMU", "Rhizophora mucronata", IF(J7="BRGY", "Bruguiera gymnorrhiza", IF(J7="BRSE", "Bruguiera sexangula", IF(J7="SOOV", "Sonneratia ovata", IF(J7="SOCA", "Sonneratia caseolaris", IF(J7="HELI", "Heritiera littoralis", IF(J7="HESY", "Heritiera sylvatica", IF(J7="NYFR", "Nypa fruticans", IF(J7="CYRA", "Cynometra ramiflora", IF(J7="PHPA", "Phoenix paludosa", IF(J7="SCHY", "Scyphiphora hydrophyllacea", IF(J7="DIMA", "Diospyros maritima", IF(J7="POPI", "Pongamia pinnata", ""))))))))))))))))))))))))</f>
        <v>Xylocarpus moluccensis</v>
      </c>
      <c r="J7" s="1" t="s">
        <v>146</v>
      </c>
      <c r="K7" s="55" t="n">
        <v>2.6</v>
      </c>
      <c r="N7" s="18"/>
    </row>
    <row r="8" customFormat="false" ht="13.8" hidden="false" customHeight="false" outlineLevel="0" collapsed="false">
      <c r="A8" s="1" t="s">
        <v>17</v>
      </c>
      <c r="B8" s="12" t="n">
        <v>42154</v>
      </c>
      <c r="C8" s="1" t="s">
        <v>19</v>
      </c>
      <c r="D8" s="1" t="s">
        <v>19</v>
      </c>
      <c r="E8" s="1" t="s">
        <v>19</v>
      </c>
      <c r="F8" s="1" t="s">
        <v>20</v>
      </c>
      <c r="G8" s="1" t="n">
        <v>4</v>
      </c>
      <c r="H8" s="1" t="n">
        <v>1</v>
      </c>
      <c r="I8" s="23" t="str">
        <f aca="false">IF(J8="RHAP", "Rhizophora apiculata", IF(J8="EXAG", "Excoecaria agallocha", IF(J8="BRPA", "Bruguiera parviflora", IF(J8="XYMO", "Xylocarpus moluccensis", IF(J8="BRCY", "Bruguiera cylindrica", IF(J8="AVAL", "Avicennia alba", IF(J8="AVOF", "Avicennia officinalis", IF(J8="LURA", "Lumnitzera racemosa", IF(J8="CETA", "Ceriops tagal", IF(J8="XYGR", "Xylocarpus granatum", IF(J8="AVMA", "Avicennia marina", IF(J8="RHMU", "Rhizophora mucronata", IF(J8="BRGY", "Bruguiera gymnorrhiza", IF(J8="BRSE", "Bruguiera sexangula", IF(J8="SOOV", "Sonneratia ovata", IF(J8="SOCA", "Sonneratia caseolaris", IF(J8="HELI", "Heritiera littoralis", IF(J8="HESY", "Heritiera sylvatica", IF(J8="NYFR", "Nypa fruticans", IF(J8="CYRA", "Cynometra ramiflora", IF(J8="PHPA", "Phoenix paludosa", IF(J8="SCHY", "Scyphiphora hydrophyllacea", IF(J8="DIMA", "Diospyros maritima", IF(J8="POPI", "Pongamia pinnata", ""))))))))))))))))))))))))</f>
        <v>Xylocarpus granatum</v>
      </c>
      <c r="J8" s="1" t="s">
        <v>1022</v>
      </c>
      <c r="K8" s="55" t="n">
        <v>3.5</v>
      </c>
      <c r="N8" s="18"/>
    </row>
    <row r="9" customFormat="false" ht="13.8" hidden="false" customHeight="false" outlineLevel="0" collapsed="false">
      <c r="A9" s="1" t="s">
        <v>17</v>
      </c>
      <c r="B9" s="12" t="n">
        <v>42154</v>
      </c>
      <c r="C9" s="1" t="s">
        <v>19</v>
      </c>
      <c r="D9" s="1" t="s">
        <v>19</v>
      </c>
      <c r="E9" s="1" t="s">
        <v>19</v>
      </c>
      <c r="F9" s="1" t="s">
        <v>20</v>
      </c>
      <c r="G9" s="1" t="n">
        <v>4</v>
      </c>
      <c r="H9" s="1" t="n">
        <v>2</v>
      </c>
      <c r="I9" s="23" t="str">
        <f aca="false">IF(J9="RHAP", "Rhizophora apiculata", IF(J9="EXAG", "Excoecaria agallocha", IF(J9="BRPA", "Bruguiera parviflora", IF(J9="XYMO", "Xylocarpus moluccensis", IF(J9="BRCY", "Bruguiera cylindrica", IF(J9="AVAL", "Avicennia alba", IF(J9="AVOF", "Avicennia officinalis", IF(J9="LURA", "Lumnitzera racemosa", IF(J9="CETA", "Ceriops tagal", IF(J9="XYGR", "Xylocarpus granatum", IF(J9="AVMA", "Avicennia marina", IF(J9="RHMU", "Rhizophora mucronata", IF(J9="BRGY", "Bruguiera gymnorrhiza", IF(J9="BRSE", "Bruguiera sexangula", IF(J9="SOOV", "Sonneratia ovata", IF(J9="SOCA", "Sonneratia caseolaris", IF(J9="HELI", "Heritiera littoralis", IF(J9="HESY", "Heritiera sylvatica", IF(J9="NYFR", "Nypa fruticans", IF(J9="CYRA", "Cynometra ramiflora", IF(J9="PHPA", "Phoenix paludosa", IF(J9="SCHY", "Scyphiphora hydrophyllacea", IF(J9="DIMA", "Diospyros maritima", IF(J9="POPI", "Pongamia pinnata", ""))))))))))))))))))))))))</f>
        <v>Xylocarpus granatum</v>
      </c>
      <c r="J9" s="1" t="s">
        <v>1022</v>
      </c>
      <c r="K9" s="55" t="n">
        <v>1.2</v>
      </c>
      <c r="N9" s="18"/>
    </row>
    <row r="10" customFormat="false" ht="13.8" hidden="false" customHeight="false" outlineLevel="0" collapsed="false">
      <c r="A10" s="1" t="s">
        <v>17</v>
      </c>
      <c r="B10" s="12" t="n">
        <v>42154</v>
      </c>
      <c r="C10" s="1" t="s">
        <v>19</v>
      </c>
      <c r="D10" s="1" t="s">
        <v>19</v>
      </c>
      <c r="E10" s="1" t="s">
        <v>19</v>
      </c>
      <c r="F10" s="1" t="s">
        <v>20</v>
      </c>
      <c r="G10" s="1" t="n">
        <v>4</v>
      </c>
      <c r="H10" s="1" t="n">
        <v>2</v>
      </c>
      <c r="I10" s="23" t="str">
        <f aca="false">IF(J10="RHAP", "Rhizophora apiculata", IF(J10="EXAG", "Excoecaria agallocha", IF(J10="BRPA", "Bruguiera parviflora", IF(J10="XYMO", "Xylocarpus moluccensis", IF(J10="BRCY", "Bruguiera cylindrica", IF(J10="AVAL", "Avicennia alba", IF(J10="AVOF", "Avicennia officinalis", IF(J10="LURA", "Lumnitzera racemosa", IF(J10="CETA", "Ceriops tagal", IF(J10="XYGR", "Xylocarpus granatum", IF(J10="AVMA", "Avicennia marina", IF(J10="RHMU", "Rhizophora mucronata", IF(J10="BRGY", "Bruguiera gymnorrhiza", IF(J10="BRSE", "Bruguiera sexangula", IF(J10="SOOV", "Sonneratia ovata", IF(J10="SOCA", "Sonneratia caseolaris", IF(J10="HELI", "Heritiera littoralis", IF(J10="HESY", "Heritiera sylvatica", IF(J10="NYFR", "Nypa fruticans", IF(J10="CYRA", "Cynometra ramiflora", IF(J10="PHPA", "Phoenix paludosa", IF(J10="SCHY", "Scyphiphora hydrophyllacea", IF(J10="DIMA", "Diospyros maritima", IF(J10="POPI", "Pongamia pinnata", ""))))))))))))))))))))))))</f>
        <v>Xylocarpus granatum</v>
      </c>
      <c r="J10" s="1" t="s">
        <v>1022</v>
      </c>
      <c r="K10" s="55" t="n">
        <v>1.9</v>
      </c>
      <c r="N10" s="18"/>
    </row>
    <row r="11" customFormat="false" ht="13.8" hidden="false" customHeight="false" outlineLevel="0" collapsed="false">
      <c r="A11" s="1" t="s">
        <v>17</v>
      </c>
      <c r="B11" s="12" t="n">
        <v>42154</v>
      </c>
      <c r="C11" s="1" t="s">
        <v>19</v>
      </c>
      <c r="D11" s="1" t="s">
        <v>19</v>
      </c>
      <c r="E11" s="1" t="s">
        <v>19</v>
      </c>
      <c r="F11" s="1" t="s">
        <v>20</v>
      </c>
      <c r="G11" s="1" t="n">
        <v>4</v>
      </c>
      <c r="H11" s="1" t="n">
        <v>2</v>
      </c>
      <c r="I11" s="23" t="str">
        <f aca="false">IF(J11="RHAP", "Rhizophora apiculata", IF(J11="EXAG", "Excoecaria agallocha", IF(J11="BRPA", "Bruguiera parviflora", IF(J11="XYMO", "Xylocarpus moluccensis", IF(J11="BRCY", "Bruguiera cylindrica", IF(J11="AVAL", "Avicennia alba", IF(J11="AVOF", "Avicennia officinalis", IF(J11="LURA", "Lumnitzera racemosa", IF(J11="CETA", "Ceriops tagal", IF(J11="XYGR", "Xylocarpus granatum", IF(J11="AVMA", "Avicennia marina", IF(J11="RHMU", "Rhizophora mucronata", IF(J11="BRGY", "Bruguiera gymnorrhiza", IF(J11="BRSE", "Bruguiera sexangula", IF(J11="SOOV", "Sonneratia ovata", IF(J11="SOCA", "Sonneratia caseolaris", IF(J11="HELI", "Heritiera littoralis", IF(J11="HESY", "Heritiera sylvatica", IF(J11="NYFR", "Nypa fruticans", IF(J11="CYRA", "Cynometra ramiflora", IF(J11="PHPA", "Phoenix paludosa", IF(J11="SCHY", "Scyphiphora hydrophyllacea", IF(J11="DIMA", "Diospyros maritima", IF(J11="POPI", "Pongamia pinnata", ""))))))))))))))))))))))))</f>
        <v>Xylocarpus granatum</v>
      </c>
      <c r="J11" s="1" t="s">
        <v>1022</v>
      </c>
      <c r="K11" s="55" t="n">
        <v>1.6</v>
      </c>
      <c r="N11" s="18"/>
    </row>
    <row r="12" customFormat="false" ht="13.8" hidden="false" customHeight="false" outlineLevel="0" collapsed="false">
      <c r="A12" s="1" t="s">
        <v>17</v>
      </c>
      <c r="B12" s="12" t="n">
        <v>42154</v>
      </c>
      <c r="C12" s="1" t="s">
        <v>19</v>
      </c>
      <c r="D12" s="1" t="s">
        <v>19</v>
      </c>
      <c r="E12" s="1" t="s">
        <v>19</v>
      </c>
      <c r="F12" s="1" t="s">
        <v>20</v>
      </c>
      <c r="G12" s="1" t="n">
        <v>4</v>
      </c>
      <c r="H12" s="1" t="n">
        <v>2</v>
      </c>
      <c r="I12" s="23" t="str">
        <f aca="false">IF(J12="RHAP", "Rhizophora apiculata", IF(J12="EXAG", "Excoecaria agallocha", IF(J12="BRPA", "Bruguiera parviflora", IF(J12="XYMO", "Xylocarpus moluccensis", IF(J12="BRCY", "Bruguiera cylindrica", IF(J12="AVAL", "Avicennia alba", IF(J12="AVOF", "Avicennia officinalis", IF(J12="LURA", "Lumnitzera racemosa", IF(J12="CETA", "Ceriops tagal", IF(J12="XYGR", "Xylocarpus granatum", IF(J12="AVMA", "Avicennia marina", IF(J12="RHMU", "Rhizophora mucronata", IF(J12="BRGY", "Bruguiera gymnorrhiza", IF(J12="BRSE", "Bruguiera sexangula", IF(J12="SOOV", "Sonneratia ovata", IF(J12="SOCA", "Sonneratia caseolaris", IF(J12="HELI", "Heritiera littoralis", IF(J12="HESY", "Heritiera sylvatica", IF(J12="NYFR", "Nypa fruticans", IF(J12="CYRA", "Cynometra ramiflora", IF(J12="PHPA", "Phoenix paludosa", IF(J12="SCHY", "Scyphiphora hydrophyllacea", IF(J12="DIMA", "Diospyros maritima", IF(J12="POPI", "Pongamia pinnata", ""))))))))))))))))))))))))</f>
        <v>Xylocarpus granatum</v>
      </c>
      <c r="J12" s="1" t="s">
        <v>1022</v>
      </c>
      <c r="K12" s="55" t="n">
        <v>1</v>
      </c>
      <c r="N12" s="1" t="n">
        <v>2</v>
      </c>
    </row>
    <row r="13" customFormat="false" ht="13.8" hidden="false" customHeight="false" outlineLevel="0" collapsed="false">
      <c r="A13" s="1" t="s">
        <v>17</v>
      </c>
      <c r="B13" s="12" t="n">
        <v>42154</v>
      </c>
      <c r="C13" s="1" t="s">
        <v>19</v>
      </c>
      <c r="D13" s="1" t="s">
        <v>19</v>
      </c>
      <c r="E13" s="1" t="s">
        <v>19</v>
      </c>
      <c r="F13" s="1" t="s">
        <v>20</v>
      </c>
      <c r="G13" s="1" t="n">
        <v>4</v>
      </c>
      <c r="H13" s="1" t="n">
        <v>2</v>
      </c>
      <c r="I13" s="23" t="str">
        <f aca="false">IF(J13="RHAP", "Rhizophora apiculata", IF(J13="EXAG", "Excoecaria agallocha", IF(J13="BRPA", "Bruguiera parviflora", IF(J13="XYMO", "Xylocarpus moluccensis", IF(J13="BRCY", "Bruguiera cylindrica", IF(J13="AVAL", "Avicennia alba", IF(J13="AVOF", "Avicennia officinalis", IF(J13="LURA", "Lumnitzera racemosa", IF(J13="CETA", "Ceriops tagal", IF(J13="XYGR", "Xylocarpus granatum", IF(J13="AVMA", "Avicennia marina", IF(J13="RHMU", "Rhizophora mucronata", IF(J13="BRGY", "Bruguiera gymnorrhiza", IF(J13="BRSE", "Bruguiera sexangula", IF(J13="SOOV", "Sonneratia ovata", IF(J13="SOCA", "Sonneratia caseolaris", IF(J13="HELI", "Heritiera littoralis", IF(J13="HESY", "Heritiera sylvatica", IF(J13="NYFR", "Nypa fruticans", IF(J13="CYRA", "Cynometra ramiflora", IF(J13="PHPA", "Phoenix paludosa", IF(J13="SCHY", "Scyphiphora hydrophyllacea", IF(J13="DIMA", "Diospyros maritima", IF(J13="POPI", "Pongamia pinnata", ""))))))))))))))))))))))))</f>
        <v>Xylocarpus granatum</v>
      </c>
      <c r="J13" s="1" t="s">
        <v>1022</v>
      </c>
      <c r="K13" s="55" t="n">
        <v>2.9</v>
      </c>
      <c r="N13" s="1" t="n">
        <v>2</v>
      </c>
    </row>
    <row r="14" customFormat="false" ht="13.8" hidden="false" customHeight="false" outlineLevel="0" collapsed="false">
      <c r="A14" s="1" t="s">
        <v>17</v>
      </c>
      <c r="B14" s="12" t="n">
        <v>42154</v>
      </c>
      <c r="C14" s="1" t="s">
        <v>19</v>
      </c>
      <c r="D14" s="1" t="s">
        <v>19</v>
      </c>
      <c r="E14" s="1" t="s">
        <v>19</v>
      </c>
      <c r="F14" s="1" t="s">
        <v>20</v>
      </c>
      <c r="G14" s="1" t="n">
        <v>4</v>
      </c>
      <c r="H14" s="1" t="n">
        <v>2</v>
      </c>
      <c r="I14" s="23" t="str">
        <f aca="false">IF(J14="RHAP", "Rhizophora apiculata", IF(J14="EXAG", "Excoecaria agallocha", IF(J14="BRPA", "Bruguiera parviflora", IF(J14="XYMO", "Xylocarpus moluccensis", IF(J14="BRCY", "Bruguiera cylindrica", IF(J14="AVAL", "Avicennia alba", IF(J14="AVOF", "Avicennia officinalis", IF(J14="LURA", "Lumnitzera racemosa", IF(J14="CETA", "Ceriops tagal", IF(J14="XYGR", "Xylocarpus granatum", IF(J14="AVMA", "Avicennia marina", IF(J14="RHMU", "Rhizophora mucronata", IF(J14="BRGY", "Bruguiera gymnorrhiza", IF(J14="BRSE", "Bruguiera sexangula", IF(J14="SOOV", "Sonneratia ovata", IF(J14="SOCA", "Sonneratia caseolaris", IF(J14="HELI", "Heritiera littoralis", IF(J14="HESY", "Heritiera sylvatica", IF(J14="NYFR", "Nypa fruticans", IF(J14="CYRA", "Cynometra ramiflora", IF(J14="PHPA", "Phoenix paludosa", IF(J14="SCHY", "Scyphiphora hydrophyllacea", IF(J14="DIMA", "Diospyros maritima", IF(J14="POPI", "Pongamia pinnata", ""))))))))))))))))))))))))</f>
        <v>Xylocarpus granatum</v>
      </c>
      <c r="J14" s="1" t="s">
        <v>1022</v>
      </c>
      <c r="K14" s="55" t="n">
        <v>1.2</v>
      </c>
      <c r="N14" s="1" t="n">
        <v>2</v>
      </c>
    </row>
    <row r="15" customFormat="false" ht="13.8" hidden="false" customHeight="false" outlineLevel="0" collapsed="false">
      <c r="A15" s="1" t="s">
        <v>17</v>
      </c>
      <c r="B15" s="12" t="n">
        <v>42154</v>
      </c>
      <c r="C15" s="1" t="s">
        <v>19</v>
      </c>
      <c r="D15" s="1" t="s">
        <v>19</v>
      </c>
      <c r="E15" s="1" t="s">
        <v>19</v>
      </c>
      <c r="F15" s="1" t="s">
        <v>20</v>
      </c>
      <c r="G15" s="1" t="n">
        <v>4</v>
      </c>
      <c r="H15" s="1" t="n">
        <v>2</v>
      </c>
      <c r="I15" s="23" t="str">
        <f aca="false">IF(J15="RHAP", "Rhizophora apiculata", IF(J15="EXAG", "Excoecaria agallocha", IF(J15="BRPA", "Bruguiera parviflora", IF(J15="XYMO", "Xylocarpus moluccensis", IF(J15="BRCY", "Bruguiera cylindrica", IF(J15="AVAL", "Avicennia alba", IF(J15="AVOF", "Avicennia officinalis", IF(J15="LURA", "Lumnitzera racemosa", IF(J15="CETA", "Ceriops tagal", IF(J15="XYGR", "Xylocarpus granatum", IF(J15="AVMA", "Avicennia marina", IF(J15="RHMU", "Rhizophora mucronata", IF(J15="BRGY", "Bruguiera gymnorrhiza", IF(J15="BRSE", "Bruguiera sexangula", IF(J15="SOOV", "Sonneratia ovata", IF(J15="SOCA", "Sonneratia caseolaris", IF(J15="HELI", "Heritiera littoralis", IF(J15="HESY", "Heritiera sylvatica", IF(J15="NYFR", "Nypa fruticans", IF(J15="CYRA", "Cynometra ramiflora", IF(J15="PHPA", "Phoenix paludosa", IF(J15="SCHY", "Scyphiphora hydrophyllacea", IF(J15="DIMA", "Diospyros maritima", IF(J15="POPI", "Pongamia pinnata", ""))))))))))))))))))))))))</f>
        <v>Xylocarpus granatum</v>
      </c>
      <c r="J15" s="1" t="s">
        <v>1022</v>
      </c>
      <c r="K15" s="55" t="n">
        <v>1.2</v>
      </c>
      <c r="N15" s="1" t="n">
        <v>2</v>
      </c>
    </row>
    <row r="16" customFormat="false" ht="13.8" hidden="false" customHeight="false" outlineLevel="0" collapsed="false">
      <c r="A16" s="1" t="s">
        <v>17</v>
      </c>
      <c r="B16" s="12" t="n">
        <v>42154</v>
      </c>
      <c r="C16" s="1" t="s">
        <v>19</v>
      </c>
      <c r="D16" s="1" t="s">
        <v>19</v>
      </c>
      <c r="E16" s="1" t="s">
        <v>19</v>
      </c>
      <c r="F16" s="1" t="s">
        <v>20</v>
      </c>
      <c r="G16" s="1" t="n">
        <v>4</v>
      </c>
      <c r="H16" s="1" t="n">
        <v>3</v>
      </c>
      <c r="I16" s="23" t="str">
        <f aca="false">IF(J16="RHAP", "Rhizophora apiculata", IF(J16="EXAG", "Excoecaria agallocha", IF(J16="BRPA", "Bruguiera parviflora", IF(J16="XYMO", "Xylocarpus moluccensis", IF(J16="BRCY", "Bruguiera cylindrica", IF(J16="AVAL", "Avicennia alba", IF(J16="AVOF", "Avicennia officinalis", IF(J16="LURA", "Lumnitzera racemosa", IF(J16="CETA", "Ceriops tagal", IF(J16="XYGR", "Xylocarpus granatum", IF(J16="AVMA", "Avicennia marina", IF(J16="RHMU", "Rhizophora mucronata", IF(J16="BRGY", "Bruguiera gymnorrhiza", IF(J16="BRSE", "Bruguiera sexangula", IF(J16="SOOV", "Sonneratia ovata", IF(J16="SOCA", "Sonneratia caseolaris", IF(J16="HELI", "Heritiera littoralis", IF(J16="HESY", "Heritiera sylvatica", IF(J16="NYFR", "Nypa fruticans", IF(J16="CYRA", "Cynometra ramiflora", IF(J16="PHPA", "Phoenix paludosa", IF(J16="SCHY", "Scyphiphora hydrophyllacea", IF(J16="DIMA", "Diospyros maritima", IF(J16="POPI", "Pongamia pinnata", ""))))))))))))))))))))))))</f>
        <v>Excoecaria agallocha</v>
      </c>
      <c r="J16" s="1" t="s">
        <v>162</v>
      </c>
      <c r="K16" s="55" t="n">
        <v>1.2</v>
      </c>
      <c r="N16" s="18"/>
    </row>
    <row r="17" customFormat="false" ht="13.8" hidden="false" customHeight="false" outlineLevel="0" collapsed="false">
      <c r="A17" s="1" t="s">
        <v>17</v>
      </c>
      <c r="B17" s="12" t="n">
        <v>42154</v>
      </c>
      <c r="C17" s="1" t="s">
        <v>19</v>
      </c>
      <c r="D17" s="1" t="s">
        <v>19</v>
      </c>
      <c r="E17" s="1" t="s">
        <v>19</v>
      </c>
      <c r="F17" s="1" t="s">
        <v>20</v>
      </c>
      <c r="G17" s="1" t="n">
        <v>4</v>
      </c>
      <c r="H17" s="1" t="n">
        <v>3</v>
      </c>
      <c r="I17" s="23" t="str">
        <f aca="false">IF(J17="RHAP", "Rhizophora apiculata", IF(J17="EXAG", "Excoecaria agallocha", IF(J17="BRPA", "Bruguiera parviflora", IF(J17="XYMO", "Xylocarpus moluccensis", IF(J17="BRCY", "Bruguiera cylindrica", IF(J17="AVAL", "Avicennia alba", IF(J17="AVOF", "Avicennia officinalis", IF(J17="LURA", "Lumnitzera racemosa", IF(J17="CETA", "Ceriops tagal", IF(J17="XYGR", "Xylocarpus granatum", IF(J17="AVMA", "Avicennia marina", IF(J17="RHMU", "Rhizophora mucronata", IF(J17="BRGY", "Bruguiera gymnorrhiza", IF(J17="BRSE", "Bruguiera sexangula", IF(J17="SOOV", "Sonneratia ovata", IF(J17="SOCA", "Sonneratia caseolaris", IF(J17="HELI", "Heritiera littoralis", IF(J17="HESY", "Heritiera sylvatica", IF(J17="NYFR", "Nypa fruticans", IF(J17="CYRA", "Cynometra ramiflora", IF(J17="PHPA", "Phoenix paludosa", IF(J17="SCHY", "Scyphiphora hydrophyllacea", IF(J17="DIMA", "Diospyros maritima", IF(J17="POPI", "Pongamia pinnata", ""))))))))))))))))))))))))</f>
        <v>Excoecaria agallocha</v>
      </c>
      <c r="J17" s="1" t="s">
        <v>162</v>
      </c>
      <c r="K17" s="55" t="n">
        <v>4.3</v>
      </c>
      <c r="N17" s="18"/>
    </row>
    <row r="18" customFormat="false" ht="13.8" hidden="false" customHeight="false" outlineLevel="0" collapsed="false">
      <c r="A18" s="1" t="s">
        <v>17</v>
      </c>
      <c r="B18" s="12" t="n">
        <v>42154</v>
      </c>
      <c r="C18" s="1" t="s">
        <v>19</v>
      </c>
      <c r="D18" s="1" t="s">
        <v>19</v>
      </c>
      <c r="E18" s="1" t="s">
        <v>19</v>
      </c>
      <c r="F18" s="1" t="s">
        <v>20</v>
      </c>
      <c r="G18" s="1" t="n">
        <v>4</v>
      </c>
      <c r="H18" s="1" t="n">
        <v>3</v>
      </c>
      <c r="I18" s="23" t="str">
        <f aca="false">IF(J18="RHAP", "Rhizophora apiculata", IF(J18="EXAG", "Excoecaria agallocha", IF(J18="BRPA", "Bruguiera parviflora", IF(J18="XYMO", "Xylocarpus moluccensis", IF(J18="BRCY", "Bruguiera cylindrica", IF(J18="AVAL", "Avicennia alba", IF(J18="AVOF", "Avicennia officinalis", IF(J18="LURA", "Lumnitzera racemosa", IF(J18="CETA", "Ceriops tagal", IF(J18="XYGR", "Xylocarpus granatum", IF(J18="AVMA", "Avicennia marina", IF(J18="RHMU", "Rhizophora mucronata", IF(J18="BRGY", "Bruguiera gymnorrhiza", IF(J18="BRSE", "Bruguiera sexangula", IF(J18="SOOV", "Sonneratia ovata", IF(J18="SOCA", "Sonneratia caseolaris", IF(J18="HELI", "Heritiera littoralis", IF(J18="HESY", "Heritiera sylvatica", IF(J18="NYFR", "Nypa fruticans", IF(J18="CYRA", "Cynometra ramiflora", IF(J18="PHPA", "Phoenix paludosa", IF(J18="SCHY", "Scyphiphora hydrophyllacea", IF(J18="DIMA", "Diospyros maritima", IF(J18="POPI", "Pongamia pinnata", ""))))))))))))))))))))))))</f>
        <v>Excoecaria agallocha</v>
      </c>
      <c r="J18" s="1" t="s">
        <v>162</v>
      </c>
      <c r="K18" s="55" t="n">
        <v>1.2</v>
      </c>
      <c r="N18" s="18"/>
    </row>
    <row r="19" customFormat="false" ht="13.8" hidden="false" customHeight="false" outlineLevel="0" collapsed="false">
      <c r="A19" s="1" t="s">
        <v>17</v>
      </c>
      <c r="B19" s="12" t="n">
        <v>42154</v>
      </c>
      <c r="C19" s="1" t="s">
        <v>19</v>
      </c>
      <c r="D19" s="1" t="s">
        <v>19</v>
      </c>
      <c r="E19" s="1" t="s">
        <v>19</v>
      </c>
      <c r="F19" s="1" t="s">
        <v>20</v>
      </c>
      <c r="G19" s="1" t="n">
        <v>4</v>
      </c>
      <c r="H19" s="1" t="n">
        <v>3</v>
      </c>
      <c r="I19" s="23" t="str">
        <f aca="false">IF(J19="RHAP", "Rhizophora apiculata", IF(J19="EXAG", "Excoecaria agallocha", IF(J19="BRPA", "Bruguiera parviflora", IF(J19="XYMO", "Xylocarpus moluccensis", IF(J19="BRCY", "Bruguiera cylindrica", IF(J19="AVAL", "Avicennia alba", IF(J19="AVOF", "Avicennia officinalis", IF(J19="LURA", "Lumnitzera racemosa", IF(J19="CETA", "Ceriops tagal", IF(J19="XYGR", "Xylocarpus granatum", IF(J19="AVMA", "Avicennia marina", IF(J19="RHMU", "Rhizophora mucronata", IF(J19="BRGY", "Bruguiera gymnorrhiza", IF(J19="BRSE", "Bruguiera sexangula", IF(J19="SOOV", "Sonneratia ovata", IF(J19="SOCA", "Sonneratia caseolaris", IF(J19="HELI", "Heritiera littoralis", IF(J19="HESY", "Heritiera sylvatica", IF(J19="NYFR", "Nypa fruticans", IF(J19="CYRA", "Cynometra ramiflora", IF(J19="PHPA", "Phoenix paludosa", IF(J19="SCHY", "Scyphiphora hydrophyllacea", IF(J19="DIMA", "Diospyros maritima", IF(J19="POPI", "Pongamia pinnata", ""))))))))))))))))))))))))</f>
        <v>Excoecaria agallocha</v>
      </c>
      <c r="J19" s="1" t="s">
        <v>162</v>
      </c>
      <c r="K19" s="55" t="n">
        <v>0.7</v>
      </c>
      <c r="N19" s="18"/>
    </row>
    <row r="20" customFormat="false" ht="13.8" hidden="false" customHeight="false" outlineLevel="0" collapsed="false">
      <c r="A20" s="1" t="s">
        <v>17</v>
      </c>
      <c r="B20" s="12" t="n">
        <v>42154</v>
      </c>
      <c r="C20" s="1" t="s">
        <v>19</v>
      </c>
      <c r="D20" s="1" t="s">
        <v>19</v>
      </c>
      <c r="E20" s="1" t="s">
        <v>19</v>
      </c>
      <c r="F20" s="1" t="s">
        <v>20</v>
      </c>
      <c r="G20" s="1" t="n">
        <v>4</v>
      </c>
      <c r="H20" s="1" t="n">
        <v>3</v>
      </c>
      <c r="I20" s="23" t="str">
        <f aca="false">IF(J20="RHAP", "Rhizophora apiculata", IF(J20="EXAG", "Excoecaria agallocha", IF(J20="BRPA", "Bruguiera parviflora", IF(J20="XYMO", "Xylocarpus moluccensis", IF(J20="BRCY", "Bruguiera cylindrica", IF(J20="AVAL", "Avicennia alba", IF(J20="AVOF", "Avicennia officinalis", IF(J20="LURA", "Lumnitzera racemosa", IF(J20="CETA", "Ceriops tagal", IF(J20="XYGR", "Xylocarpus granatum", IF(J20="AVMA", "Avicennia marina", IF(J20="RHMU", "Rhizophora mucronata", IF(J20="BRGY", "Bruguiera gymnorrhiza", IF(J20="BRSE", "Bruguiera sexangula", IF(J20="SOOV", "Sonneratia ovata", IF(J20="SOCA", "Sonneratia caseolaris", IF(J20="HELI", "Heritiera littoralis", IF(J20="HESY", "Heritiera sylvatica", IF(J20="NYFR", "Nypa fruticans", IF(J20="CYRA", "Cynometra ramiflora", IF(J20="PHPA", "Phoenix paludosa", IF(J20="SCHY", "Scyphiphora hydrophyllacea", IF(J20="DIMA", "Diospyros maritima", IF(J20="POPI", "Pongamia pinnata", ""))))))))))))))))))))))))</f>
        <v>Rhizophora apiculata</v>
      </c>
      <c r="J20" s="1" t="s">
        <v>21</v>
      </c>
      <c r="K20" s="55" t="n">
        <v>4.8</v>
      </c>
      <c r="N20" s="18"/>
    </row>
    <row r="21" customFormat="false" ht="13.8" hidden="false" customHeight="false" outlineLevel="0" collapsed="false">
      <c r="A21" s="1" t="s">
        <v>17</v>
      </c>
      <c r="B21" s="12" t="n">
        <v>42154</v>
      </c>
      <c r="C21" s="1" t="s">
        <v>19</v>
      </c>
      <c r="D21" s="1" t="s">
        <v>19</v>
      </c>
      <c r="E21" s="1" t="s">
        <v>19</v>
      </c>
      <c r="F21" s="1" t="s">
        <v>20</v>
      </c>
      <c r="G21" s="1" t="n">
        <v>4</v>
      </c>
      <c r="H21" s="1" t="n">
        <v>3</v>
      </c>
      <c r="I21" s="23" t="str">
        <f aca="false">IF(J21="RHAP", "Rhizophora apiculata", IF(J21="EXAG", "Excoecaria agallocha", IF(J21="BRPA", "Bruguiera parviflora", IF(J21="XYMO", "Xylocarpus moluccensis", IF(J21="BRCY", "Bruguiera cylindrica", IF(J21="AVAL", "Avicennia alba", IF(J21="AVOF", "Avicennia officinalis", IF(J21="LURA", "Lumnitzera racemosa", IF(J21="CETA", "Ceriops tagal", IF(J21="XYGR", "Xylocarpus granatum", IF(J21="AVMA", "Avicennia marina", IF(J21="RHMU", "Rhizophora mucronata", IF(J21="BRGY", "Bruguiera gymnorrhiza", IF(J21="BRSE", "Bruguiera sexangula", IF(J21="SOOV", "Sonneratia ovata", IF(J21="SOCA", "Sonneratia caseolaris", IF(J21="HELI", "Heritiera littoralis", IF(J21="HESY", "Heritiera sylvatica", IF(J21="NYFR", "Nypa fruticans", IF(J21="CYRA", "Cynometra ramiflora", IF(J21="PHPA", "Phoenix paludosa", IF(J21="SCHY", "Scyphiphora hydrophyllacea", IF(J21="DIMA", "Diospyros maritima", IF(J21="POPI", "Pongamia pinnata", ""))))))))))))))))))))))))</f>
        <v>Xylocarpus granatum</v>
      </c>
      <c r="J21" s="1" t="s">
        <v>1022</v>
      </c>
      <c r="K21" s="55" t="n">
        <v>0.5</v>
      </c>
      <c r="N21" s="18"/>
    </row>
    <row r="22" customFormat="false" ht="13.8" hidden="false" customHeight="false" outlineLevel="0" collapsed="false">
      <c r="A22" s="1" t="s">
        <v>17</v>
      </c>
      <c r="B22" s="12" t="n">
        <v>42154</v>
      </c>
      <c r="C22" s="1" t="s">
        <v>19</v>
      </c>
      <c r="D22" s="1" t="s">
        <v>19</v>
      </c>
      <c r="E22" s="1" t="s">
        <v>19</v>
      </c>
      <c r="F22" s="1" t="s">
        <v>20</v>
      </c>
      <c r="G22" s="1" t="n">
        <v>4</v>
      </c>
      <c r="H22" s="1" t="n">
        <v>4</v>
      </c>
      <c r="I22" s="23" t="str">
        <f aca="false">IF(J22="RHAP", "Rhizophora apiculata", IF(J22="EXAG", "Excoecaria agallocha", IF(J22="BRPA", "Bruguiera parviflora", IF(J22="XYMO", "Xylocarpus moluccensis", IF(J22="BRCY", "Bruguiera cylindrica", IF(J22="AVAL", "Avicennia alba", IF(J22="AVOF", "Avicennia officinalis", IF(J22="LURA", "Lumnitzera racemosa", IF(J22="CETA", "Ceriops tagal", IF(J22="XYGR", "Xylocarpus granatum", IF(J22="AVMA", "Avicennia marina", IF(J22="RHMU", "Rhizophora mucronata", IF(J22="BRGY", "Bruguiera gymnorrhiza", IF(J22="BRSE", "Bruguiera sexangula", IF(J22="SOOV", "Sonneratia ovata", IF(J22="SOCA", "Sonneratia caseolaris", IF(J22="HELI", "Heritiera littoralis", IF(J22="HESY", "Heritiera sylvatica", IF(J22="NYFR", "Nypa fruticans", IF(J22="CYRA", "Cynometra ramiflora", IF(J22="PHPA", "Phoenix paludosa", IF(J22="SCHY", "Scyphiphora hydrophyllacea", IF(J22="DIMA", "Diospyros maritima", IF(J22="POPI", "Pongamia pinnata", ""))))))))))))))))))))))))</f>
        <v>Rhizophora apiculata</v>
      </c>
      <c r="J22" s="1" t="s">
        <v>21</v>
      </c>
      <c r="K22" s="55" t="n">
        <v>3.2</v>
      </c>
      <c r="N22" s="18"/>
    </row>
    <row r="23" customFormat="false" ht="13.8" hidden="false" customHeight="false" outlineLevel="0" collapsed="false">
      <c r="A23" s="1" t="s">
        <v>17</v>
      </c>
      <c r="B23" s="12" t="n">
        <v>42154</v>
      </c>
      <c r="C23" s="1" t="s">
        <v>19</v>
      </c>
      <c r="D23" s="1" t="s">
        <v>19</v>
      </c>
      <c r="E23" s="1" t="s">
        <v>19</v>
      </c>
      <c r="F23" s="1" t="s">
        <v>20</v>
      </c>
      <c r="G23" s="1" t="n">
        <v>4</v>
      </c>
      <c r="H23" s="1" t="n">
        <v>4</v>
      </c>
      <c r="I23" s="23" t="str">
        <f aca="false">IF(J23="RHAP", "Rhizophora apiculata", IF(J23="EXAG", "Excoecaria agallocha", IF(J23="BRPA", "Bruguiera parviflora", IF(J23="XYMO", "Xylocarpus moluccensis", IF(J23="BRCY", "Bruguiera cylindrica", IF(J23="AVAL", "Avicennia alba", IF(J23="AVOF", "Avicennia officinalis", IF(J23="LURA", "Lumnitzera racemosa", IF(J23="CETA", "Ceriops tagal", IF(J23="XYGR", "Xylocarpus granatum", IF(J23="AVMA", "Avicennia marina", IF(J23="RHMU", "Rhizophora mucronata", IF(J23="BRGY", "Bruguiera gymnorrhiza", IF(J23="BRSE", "Bruguiera sexangula", IF(J23="SOOV", "Sonneratia ovata", IF(J23="SOCA", "Sonneratia caseolaris", IF(J23="HELI", "Heritiera littoralis", IF(J23="HESY", "Heritiera sylvatica", IF(J23="NYFR", "Nypa fruticans", IF(J23="CYRA", "Cynometra ramiflora", IF(J23="PHPA", "Phoenix paludosa", IF(J23="SCHY", "Scyphiphora hydrophyllacea", IF(J23="DIMA", "Diospyros maritima", IF(J23="POPI", "Pongamia pinnata", ""))))))))))))))))))))))))</f>
        <v>Rhizophora apiculata</v>
      </c>
      <c r="J23" s="1" t="s">
        <v>21</v>
      </c>
      <c r="K23" s="55" t="n">
        <v>2.4</v>
      </c>
      <c r="N23" s="18"/>
    </row>
    <row r="24" customFormat="false" ht="13.8" hidden="false" customHeight="false" outlineLevel="0" collapsed="false">
      <c r="A24" s="1" t="s">
        <v>17</v>
      </c>
      <c r="B24" s="12" t="n">
        <v>42154</v>
      </c>
      <c r="C24" s="1" t="s">
        <v>19</v>
      </c>
      <c r="D24" s="1" t="s">
        <v>19</v>
      </c>
      <c r="E24" s="1" t="s">
        <v>19</v>
      </c>
      <c r="F24" s="1" t="s">
        <v>20</v>
      </c>
      <c r="G24" s="1" t="n">
        <v>4</v>
      </c>
      <c r="H24" s="1" t="n">
        <v>4</v>
      </c>
      <c r="I24" s="23" t="str">
        <f aca="false">IF(J24="RHAP", "Rhizophora apiculata", IF(J24="EXAG", "Excoecaria agallocha", IF(J24="BRPA", "Bruguiera parviflora", IF(J24="XYMO", "Xylocarpus moluccensis", IF(J24="BRCY", "Bruguiera cylindrica", IF(J24="AVAL", "Avicennia alba", IF(J24="AVOF", "Avicennia officinalis", IF(J24="LURA", "Lumnitzera racemosa", IF(J24="CETA", "Ceriops tagal", IF(J24="XYGR", "Xylocarpus granatum", IF(J24="AVMA", "Avicennia marina", IF(J24="RHMU", "Rhizophora mucronata", IF(J24="BRGY", "Bruguiera gymnorrhiza", IF(J24="BRSE", "Bruguiera sexangula", IF(J24="SOOV", "Sonneratia ovata", IF(J24="SOCA", "Sonneratia caseolaris", IF(J24="HELI", "Heritiera littoralis", IF(J24="HESY", "Heritiera sylvatica", IF(J24="NYFR", "Nypa fruticans", IF(J24="CYRA", "Cynometra ramiflora", IF(J24="PHPA", "Phoenix paludosa", IF(J24="SCHY", "Scyphiphora hydrophyllacea", IF(J24="DIMA", "Diospyros maritima", IF(J24="POPI", "Pongamia pinnata", ""))))))))))))))))))))))))</f>
        <v>Rhizophora apiculata</v>
      </c>
      <c r="J24" s="1" t="s">
        <v>21</v>
      </c>
      <c r="K24" s="55" t="n">
        <v>1</v>
      </c>
      <c r="N24" s="18"/>
    </row>
    <row r="25" customFormat="false" ht="13.8" hidden="false" customHeight="false" outlineLevel="0" collapsed="false">
      <c r="A25" s="1" t="s">
        <v>17</v>
      </c>
      <c r="B25" s="12" t="n">
        <v>42154</v>
      </c>
      <c r="C25" s="1" t="s">
        <v>19</v>
      </c>
      <c r="D25" s="1" t="s">
        <v>19</v>
      </c>
      <c r="E25" s="1" t="s">
        <v>19</v>
      </c>
      <c r="F25" s="1" t="s">
        <v>20</v>
      </c>
      <c r="G25" s="1" t="n">
        <v>4</v>
      </c>
      <c r="H25" s="1" t="n">
        <v>5</v>
      </c>
      <c r="I25" s="23" t="str">
        <f aca="false">IF(J25="RHAP", "Rhizophora apiculata", IF(J25="EXAG", "Excoecaria agallocha", IF(J25="BRPA", "Bruguiera parviflora", IF(J25="XYMO", "Xylocarpus moluccensis", IF(J25="BRCY", "Bruguiera cylindrica", IF(J25="AVAL", "Avicennia alba", IF(J25="AVOF", "Avicennia officinalis", IF(J25="LURA", "Lumnitzera racemosa", IF(J25="CETA", "Ceriops tagal", IF(J25="XYGR", "Xylocarpus granatum", IF(J25="AVMA", "Avicennia marina", IF(J25="RHMU", "Rhizophora mucronata", IF(J25="BRGY", "Bruguiera gymnorrhiza", IF(J25="BRSE", "Bruguiera sexangula", IF(J25="SOOV", "Sonneratia ovata", IF(J25="SOCA", "Sonneratia caseolaris", IF(J25="HELI", "Heritiera littoralis", IF(J25="HESY", "Heritiera sylvatica", IF(J25="NYFR", "Nypa fruticans", IF(J25="CYRA", "Cynometra ramiflora", IF(J25="PHPA", "Phoenix paludosa", IF(J25="SCHY", "Scyphiphora hydrophyllacea", IF(J25="DIMA", "Diospyros maritima", IF(J25="POPI", "Pongamia pinnata", ""))))))))))))))))))))))))</f>
        <v>Rhizophora apiculata</v>
      </c>
      <c r="J25" s="1" t="s">
        <v>21</v>
      </c>
      <c r="K25" s="55" t="n">
        <v>2.8</v>
      </c>
      <c r="N25" s="18"/>
    </row>
    <row r="26" customFormat="false" ht="13.8" hidden="false" customHeight="false" outlineLevel="0" collapsed="false">
      <c r="A26" s="1" t="s">
        <v>17</v>
      </c>
      <c r="B26" s="12" t="n">
        <v>42154</v>
      </c>
      <c r="C26" s="1" t="s">
        <v>19</v>
      </c>
      <c r="D26" s="1" t="s">
        <v>19</v>
      </c>
      <c r="E26" s="1" t="s">
        <v>19</v>
      </c>
      <c r="F26" s="1" t="s">
        <v>20</v>
      </c>
      <c r="G26" s="1" t="n">
        <v>4</v>
      </c>
      <c r="H26" s="1" t="n">
        <v>5</v>
      </c>
      <c r="I26" s="23" t="str">
        <f aca="false">IF(J26="RHAP", "Rhizophora apiculata", IF(J26="EXAG", "Excoecaria agallocha", IF(J26="BRPA", "Bruguiera parviflora", IF(J26="XYMO", "Xylocarpus moluccensis", IF(J26="BRCY", "Bruguiera cylindrica", IF(J26="AVAL", "Avicennia alba", IF(J26="AVOF", "Avicennia officinalis", IF(J26="LURA", "Lumnitzera racemosa", IF(J26="CETA", "Ceriops tagal", IF(J26="XYGR", "Xylocarpus granatum", IF(J26="AVMA", "Avicennia marina", IF(J26="RHMU", "Rhizophora mucronata", IF(J26="BRGY", "Bruguiera gymnorrhiza", IF(J26="BRSE", "Bruguiera sexangula", IF(J26="SOOV", "Sonneratia ovata", IF(J26="SOCA", "Sonneratia caseolaris", IF(J26="HELI", "Heritiera littoralis", IF(J26="HESY", "Heritiera sylvatica", IF(J26="NYFR", "Nypa fruticans", IF(J26="CYRA", "Cynometra ramiflora", IF(J26="PHPA", "Phoenix paludosa", IF(J26="SCHY", "Scyphiphora hydrophyllacea", IF(J26="DIMA", "Diospyros maritima", IF(J26="POPI", "Pongamia pinnata", ""))))))))))))))))))))))))</f>
        <v>Rhizophora apiculata</v>
      </c>
      <c r="J26" s="1" t="s">
        <v>21</v>
      </c>
      <c r="K26" s="55" t="n">
        <v>1.1</v>
      </c>
      <c r="N26" s="18"/>
    </row>
    <row r="27" customFormat="false" ht="13.8" hidden="false" customHeight="false" outlineLevel="0" collapsed="false">
      <c r="A27" s="1" t="s">
        <v>17</v>
      </c>
      <c r="B27" s="12" t="n">
        <v>42154</v>
      </c>
      <c r="C27" s="1" t="s">
        <v>19</v>
      </c>
      <c r="D27" s="1" t="s">
        <v>19</v>
      </c>
      <c r="E27" s="1" t="s">
        <v>19</v>
      </c>
      <c r="F27" s="1" t="s">
        <v>20</v>
      </c>
      <c r="G27" s="1" t="n">
        <v>4</v>
      </c>
      <c r="H27" s="1" t="n">
        <v>5</v>
      </c>
      <c r="I27" s="23" t="str">
        <f aca="false">IF(J27="RHAP", "Rhizophora apiculata", IF(J27="EXAG", "Excoecaria agallocha", IF(J27="BRPA", "Bruguiera parviflora", IF(J27="XYMO", "Xylocarpus moluccensis", IF(J27="BRCY", "Bruguiera cylindrica", IF(J27="AVAL", "Avicennia alba", IF(J27="AVOF", "Avicennia officinalis", IF(J27="LURA", "Lumnitzera racemosa", IF(J27="CETA", "Ceriops tagal", IF(J27="XYGR", "Xylocarpus granatum", IF(J27="AVMA", "Avicennia marina", IF(J27="RHMU", "Rhizophora mucronata", IF(J27="BRGY", "Bruguiera gymnorrhiza", IF(J27="BRSE", "Bruguiera sexangula", IF(J27="SOOV", "Sonneratia ovata", IF(J27="SOCA", "Sonneratia caseolaris", IF(J27="HELI", "Heritiera littoralis", IF(J27="HESY", "Heritiera sylvatica", IF(J27="NYFR", "Nypa fruticans", IF(J27="CYRA", "Cynometra ramiflora", IF(J27="PHPA", "Phoenix paludosa", IF(J27="SCHY", "Scyphiphora hydrophyllacea", IF(J27="DIMA", "Diospyros maritima", IF(J27="POPI", "Pongamia pinnata", ""))))))))))))))))))))))))</f>
        <v>Rhizophora apiculata</v>
      </c>
      <c r="J27" s="1" t="s">
        <v>21</v>
      </c>
      <c r="K27" s="55" t="n">
        <v>3.2</v>
      </c>
      <c r="N27" s="18"/>
    </row>
    <row r="28" customFormat="false" ht="13.8" hidden="false" customHeight="false" outlineLevel="0" collapsed="false">
      <c r="A28" s="1" t="s">
        <v>17</v>
      </c>
      <c r="B28" s="12" t="n">
        <v>42155</v>
      </c>
      <c r="C28" s="1" t="s">
        <v>19</v>
      </c>
      <c r="D28" s="1" t="s">
        <v>19</v>
      </c>
      <c r="E28" s="1" t="s">
        <v>19</v>
      </c>
      <c r="F28" s="1" t="s">
        <v>20</v>
      </c>
      <c r="G28" s="1" t="n">
        <v>5</v>
      </c>
      <c r="H28" s="1" t="n">
        <v>1</v>
      </c>
      <c r="I28" s="23" t="str">
        <f aca="false">IF(J28="RHAP", "Rhizophora apiculata", IF(J28="EXAG", "Excoecaria agallocha", IF(J28="BRPA", "Bruguiera parviflora", IF(J28="XYMO", "Xylocarpus moluccensis", IF(J28="BRCY", "Bruguiera cylindrica", IF(J28="AVAL", "Avicennia alba", IF(J28="AVOF", "Avicennia officinalis", IF(J28="LURA", "Lumnitzera racemosa", IF(J28="CETA", "Ceriops tagal", IF(J28="XYGR", "Xylocarpus granatum", IF(J28="AVMA", "Avicennia marina", IF(J28="RHMU", "Rhizophora mucronata", IF(J28="BRGY", "Bruguiera gymnorrhiza", IF(J28="BRSE", "Bruguiera sexangula", IF(J28="SOOV", "Sonneratia ovata", IF(J28="SOCA", "Sonneratia caseolaris", IF(J28="HELI", "Heritiera littoralis", IF(J28="HESY", "Heritiera sylvatica", IF(J28="NYFR", "Nypa fruticans", IF(J28="CYRA", "Cynometra ramiflora", IF(J28="PHPA", "Phoenix paludosa", IF(J28="SCHY", "Scyphiphora hydrophyllacea", IF(J28="DIMA", "Diospyros maritima", IF(J28="POPI", "Pongamia pinnata", ""))))))))))))))))))))))))</f>
        <v>Xylocarpus granatum</v>
      </c>
      <c r="J28" s="1" t="s">
        <v>1022</v>
      </c>
      <c r="K28" s="55" t="n">
        <v>0.8</v>
      </c>
      <c r="N28" s="18"/>
    </row>
    <row r="29" customFormat="false" ht="13.8" hidden="false" customHeight="false" outlineLevel="0" collapsed="false">
      <c r="A29" s="1" t="s">
        <v>17</v>
      </c>
      <c r="B29" s="12" t="n">
        <v>42155</v>
      </c>
      <c r="C29" s="1" t="s">
        <v>19</v>
      </c>
      <c r="D29" s="1" t="s">
        <v>19</v>
      </c>
      <c r="E29" s="1" t="s">
        <v>19</v>
      </c>
      <c r="F29" s="1" t="s">
        <v>20</v>
      </c>
      <c r="G29" s="1" t="n">
        <v>5</v>
      </c>
      <c r="H29" s="1" t="n">
        <v>1</v>
      </c>
      <c r="I29" s="23" t="str">
        <f aca="false">IF(J29="RHAP", "Rhizophora apiculata", IF(J29="EXAG", "Excoecaria agallocha", IF(J29="BRPA", "Bruguiera parviflora", IF(J29="XYMO", "Xylocarpus moluccensis", IF(J29="BRCY", "Bruguiera cylindrica", IF(J29="AVAL", "Avicennia alba", IF(J29="AVOF", "Avicennia officinalis", IF(J29="LURA", "Lumnitzera racemosa", IF(J29="CETA", "Ceriops tagal", IF(J29="XYGR", "Xylocarpus granatum", IF(J29="AVMA", "Avicennia marina", IF(J29="RHMU", "Rhizophora mucronata", IF(J29="BRGY", "Bruguiera gymnorrhiza", IF(J29="BRSE", "Bruguiera sexangula", IF(J29="SOOV", "Sonneratia ovata", IF(J29="SOCA", "Sonneratia caseolaris", IF(J29="HELI", "Heritiera littoralis", IF(J29="HESY", "Heritiera sylvatica", IF(J29="NYFR", "Nypa fruticans", IF(J29="CYRA", "Cynometra ramiflora", IF(J29="PHPA", "Phoenix paludosa", IF(J29="SCHY", "Scyphiphora hydrophyllacea", IF(J29="DIMA", "Diospyros maritima", IF(J29="POPI", "Pongamia pinnata", ""))))))))))))))))))))))))</f>
        <v>Xylocarpus granatum</v>
      </c>
      <c r="J29" s="1" t="s">
        <v>1022</v>
      </c>
      <c r="K29" s="55" t="n">
        <v>0.7</v>
      </c>
      <c r="N29" s="18"/>
    </row>
    <row r="30" customFormat="false" ht="13.8" hidden="false" customHeight="false" outlineLevel="0" collapsed="false">
      <c r="A30" s="1" t="s">
        <v>17</v>
      </c>
      <c r="B30" s="12" t="n">
        <v>42155</v>
      </c>
      <c r="C30" s="1" t="s">
        <v>19</v>
      </c>
      <c r="D30" s="1" t="s">
        <v>19</v>
      </c>
      <c r="E30" s="1" t="s">
        <v>19</v>
      </c>
      <c r="F30" s="1" t="s">
        <v>20</v>
      </c>
      <c r="G30" s="1" t="n">
        <v>5</v>
      </c>
      <c r="H30" s="1" t="n">
        <v>1</v>
      </c>
      <c r="I30" s="23" t="str">
        <f aca="false">IF(J30="RHAP", "Rhizophora apiculata", IF(J30="EXAG", "Excoecaria agallocha", IF(J30="BRPA", "Bruguiera parviflora", IF(J30="XYMO", "Xylocarpus moluccensis", IF(J30="BRCY", "Bruguiera cylindrica", IF(J30="AVAL", "Avicennia alba", IF(J30="AVOF", "Avicennia officinalis", IF(J30="LURA", "Lumnitzera racemosa", IF(J30="CETA", "Ceriops tagal", IF(J30="XYGR", "Xylocarpus granatum", IF(J30="AVMA", "Avicennia marina", IF(J30="RHMU", "Rhizophora mucronata", IF(J30="BRGY", "Bruguiera gymnorrhiza", IF(J30="BRSE", "Bruguiera sexangula", IF(J30="SOOV", "Sonneratia ovata", IF(J30="SOCA", "Sonneratia caseolaris", IF(J30="HELI", "Heritiera littoralis", IF(J30="HESY", "Heritiera sylvatica", IF(J30="NYFR", "Nypa fruticans", IF(J30="CYRA", "Cynometra ramiflora", IF(J30="PHPA", "Phoenix paludosa", IF(J30="SCHY", "Scyphiphora hydrophyllacea", IF(J30="DIMA", "Diospyros maritima", IF(J30="POPI", "Pongamia pinnata", ""))))))))))))))))))))))))</f>
        <v>Xylocarpus granatum</v>
      </c>
      <c r="J30" s="1" t="s">
        <v>1022</v>
      </c>
      <c r="K30" s="55" t="n">
        <v>0.4</v>
      </c>
      <c r="N30" s="18"/>
    </row>
    <row r="31" customFormat="false" ht="13.8" hidden="false" customHeight="false" outlineLevel="0" collapsed="false">
      <c r="A31" s="1" t="s">
        <v>17</v>
      </c>
      <c r="B31" s="12" t="n">
        <v>42155</v>
      </c>
      <c r="C31" s="1" t="s">
        <v>19</v>
      </c>
      <c r="D31" s="1" t="s">
        <v>19</v>
      </c>
      <c r="E31" s="1" t="s">
        <v>19</v>
      </c>
      <c r="F31" s="1" t="s">
        <v>20</v>
      </c>
      <c r="G31" s="1" t="n">
        <v>5</v>
      </c>
      <c r="H31" s="1" t="n">
        <v>1</v>
      </c>
      <c r="I31" s="23" t="str">
        <f aca="false">IF(J31="RHAP", "Rhizophora apiculata", IF(J31="EXAG", "Excoecaria agallocha", IF(J31="BRPA", "Bruguiera parviflora", IF(J31="XYMO", "Xylocarpus moluccensis", IF(J31="BRCY", "Bruguiera cylindrica", IF(J31="AVAL", "Avicennia alba", IF(J31="AVOF", "Avicennia officinalis", IF(J31="LURA", "Lumnitzera racemosa", IF(J31="CETA", "Ceriops tagal", IF(J31="XYGR", "Xylocarpus granatum", IF(J31="AVMA", "Avicennia marina", IF(J31="RHMU", "Rhizophora mucronata", IF(J31="BRGY", "Bruguiera gymnorrhiza", IF(J31="BRSE", "Bruguiera sexangula", IF(J31="SOOV", "Sonneratia ovata", IF(J31="SOCA", "Sonneratia caseolaris", IF(J31="HELI", "Heritiera littoralis", IF(J31="HESY", "Heritiera sylvatica", IF(J31="NYFR", "Nypa fruticans", IF(J31="CYRA", "Cynometra ramiflora", IF(J31="PHPA", "Phoenix paludosa", IF(J31="SCHY", "Scyphiphora hydrophyllacea", IF(J31="DIMA", "Diospyros maritima", IF(J31="POPI", "Pongamia pinnata", ""))))))))))))))))))))))))</f>
        <v>Xylocarpus granatum</v>
      </c>
      <c r="J31" s="1" t="s">
        <v>1022</v>
      </c>
      <c r="K31" s="55" t="n">
        <v>1.7</v>
      </c>
      <c r="N31" s="1" t="n">
        <v>1</v>
      </c>
    </row>
    <row r="32" customFormat="false" ht="13.8" hidden="false" customHeight="false" outlineLevel="0" collapsed="false">
      <c r="A32" s="1" t="s">
        <v>17</v>
      </c>
      <c r="B32" s="12" t="n">
        <v>42155</v>
      </c>
      <c r="C32" s="1" t="s">
        <v>19</v>
      </c>
      <c r="D32" s="1" t="s">
        <v>19</v>
      </c>
      <c r="E32" s="1" t="s">
        <v>19</v>
      </c>
      <c r="F32" s="1" t="s">
        <v>20</v>
      </c>
      <c r="G32" s="1" t="n">
        <v>5</v>
      </c>
      <c r="H32" s="1" t="n">
        <v>1</v>
      </c>
      <c r="I32" s="23" t="str">
        <f aca="false">IF(J32="RHAP", "Rhizophora apiculata", IF(J32="EXAG", "Excoecaria agallocha", IF(J32="BRPA", "Bruguiera parviflora", IF(J32="XYMO", "Xylocarpus moluccensis", IF(J32="BRCY", "Bruguiera cylindrica", IF(J32="AVAL", "Avicennia alba", IF(J32="AVOF", "Avicennia officinalis", IF(J32="LURA", "Lumnitzera racemosa", IF(J32="CETA", "Ceriops tagal", IF(J32="XYGR", "Xylocarpus granatum", IF(J32="AVMA", "Avicennia marina", IF(J32="RHMU", "Rhizophora mucronata", IF(J32="BRGY", "Bruguiera gymnorrhiza", IF(J32="BRSE", "Bruguiera sexangula", IF(J32="SOOV", "Sonneratia ovata", IF(J32="SOCA", "Sonneratia caseolaris", IF(J32="HELI", "Heritiera littoralis", IF(J32="HESY", "Heritiera sylvatica", IF(J32="NYFR", "Nypa fruticans", IF(J32="CYRA", "Cynometra ramiflora", IF(J32="PHPA", "Phoenix paludosa", IF(J32="SCHY", "Scyphiphora hydrophyllacea", IF(J32="DIMA", "Diospyros maritima", IF(J32="POPI", "Pongamia pinnata", ""))))))))))))))))))))))))</f>
        <v>Xylocarpus granatum</v>
      </c>
      <c r="J32" s="1" t="s">
        <v>1022</v>
      </c>
      <c r="K32" s="55" t="n">
        <v>1.6</v>
      </c>
      <c r="N32" s="18"/>
    </row>
    <row r="33" customFormat="false" ht="13.8" hidden="false" customHeight="false" outlineLevel="0" collapsed="false">
      <c r="A33" s="1" t="s">
        <v>17</v>
      </c>
      <c r="B33" s="12" t="n">
        <v>42155</v>
      </c>
      <c r="C33" s="1" t="s">
        <v>19</v>
      </c>
      <c r="D33" s="1" t="s">
        <v>19</v>
      </c>
      <c r="E33" s="1" t="s">
        <v>19</v>
      </c>
      <c r="F33" s="1" t="s">
        <v>20</v>
      </c>
      <c r="G33" s="1" t="n">
        <v>5</v>
      </c>
      <c r="H33" s="1" t="n">
        <v>1</v>
      </c>
      <c r="I33" s="23" t="str">
        <f aca="false">IF(J33="RHAP", "Rhizophora apiculata", IF(J33="EXAG", "Excoecaria agallocha", IF(J33="BRPA", "Bruguiera parviflora", IF(J33="XYMO", "Xylocarpus moluccensis", IF(J33="BRCY", "Bruguiera cylindrica", IF(J33="AVAL", "Avicennia alba", IF(J33="AVOF", "Avicennia officinalis", IF(J33="LURA", "Lumnitzera racemosa", IF(J33="CETA", "Ceriops tagal", IF(J33="XYGR", "Xylocarpus granatum", IF(J33="AVMA", "Avicennia marina", IF(J33="RHMU", "Rhizophora mucronata", IF(J33="BRGY", "Bruguiera gymnorrhiza", IF(J33="BRSE", "Bruguiera sexangula", IF(J33="SOOV", "Sonneratia ovata", IF(J33="SOCA", "Sonneratia caseolaris", IF(J33="HELI", "Heritiera littoralis", IF(J33="HESY", "Heritiera sylvatica", IF(J33="NYFR", "Nypa fruticans", IF(J33="CYRA", "Cynometra ramiflora", IF(J33="PHPA", "Phoenix paludosa", IF(J33="SCHY", "Scyphiphora hydrophyllacea", IF(J33="DIMA", "Diospyros maritima", IF(J33="POPI", "Pongamia pinnata", ""))))))))))))))))))))))))</f>
        <v>Xylocarpus granatum</v>
      </c>
      <c r="J33" s="1" t="s">
        <v>1022</v>
      </c>
      <c r="K33" s="55" t="n">
        <v>3.4</v>
      </c>
      <c r="N33" s="18"/>
    </row>
    <row r="34" customFormat="false" ht="13.8" hidden="false" customHeight="false" outlineLevel="0" collapsed="false">
      <c r="A34" s="1" t="s">
        <v>17</v>
      </c>
      <c r="B34" s="12" t="n">
        <v>42155</v>
      </c>
      <c r="C34" s="1" t="s">
        <v>19</v>
      </c>
      <c r="D34" s="1" t="s">
        <v>19</v>
      </c>
      <c r="E34" s="1" t="s">
        <v>19</v>
      </c>
      <c r="F34" s="1" t="s">
        <v>20</v>
      </c>
      <c r="G34" s="1" t="n">
        <v>5</v>
      </c>
      <c r="H34" s="1" t="n">
        <v>3</v>
      </c>
      <c r="I34" s="23" t="str">
        <f aca="false">IF(J34="RHAP", "Rhizophora apiculata", IF(J34="EXAG", "Excoecaria agallocha", IF(J34="BRPA", "Bruguiera parviflora", IF(J34="XYMO", "Xylocarpus moluccensis", IF(J34="BRCY", "Bruguiera cylindrica", IF(J34="AVAL", "Avicennia alba", IF(J34="AVOF", "Avicennia officinalis", IF(J34="LURA", "Lumnitzera racemosa", IF(J34="CETA", "Ceriops tagal", IF(J34="XYGR", "Xylocarpus granatum", IF(J34="AVMA", "Avicennia marina", IF(J34="RHMU", "Rhizophora mucronata", IF(J34="BRGY", "Bruguiera gymnorrhiza", IF(J34="BRSE", "Bruguiera sexangula", IF(J34="SOOV", "Sonneratia ovata", IF(J34="SOCA", "Sonneratia caseolaris", IF(J34="HELI", "Heritiera littoralis", IF(J34="HESY", "Heritiera sylvatica", IF(J34="NYFR", "Nypa fruticans", IF(J34="CYRA", "Cynometra ramiflora", IF(J34="PHPA", "Phoenix paludosa", IF(J34="SCHY", "Scyphiphora hydrophyllacea", IF(J34="DIMA", "Diospyros maritima", IF(J34="POPI", "Pongamia pinnata", ""))))))))))))))))))))))))</f>
        <v>Rhizophora apiculata</v>
      </c>
      <c r="J34" s="1" t="s">
        <v>21</v>
      </c>
      <c r="K34" s="55" t="n">
        <v>3.3</v>
      </c>
      <c r="N34" s="1" t="n">
        <v>2</v>
      </c>
    </row>
    <row r="35" customFormat="false" ht="13.8" hidden="false" customHeight="false" outlineLevel="0" collapsed="false">
      <c r="A35" s="1" t="s">
        <v>17</v>
      </c>
      <c r="B35" s="12" t="n">
        <v>42155</v>
      </c>
      <c r="C35" s="1" t="s">
        <v>19</v>
      </c>
      <c r="D35" s="1" t="s">
        <v>19</v>
      </c>
      <c r="E35" s="1" t="s">
        <v>19</v>
      </c>
      <c r="F35" s="1" t="s">
        <v>20</v>
      </c>
      <c r="G35" s="1" t="n">
        <v>5</v>
      </c>
      <c r="H35" s="1" t="n">
        <v>3</v>
      </c>
      <c r="I35" s="23" t="str">
        <f aca="false">IF(J35="RHAP", "Rhizophora apiculata", IF(J35="EXAG", "Excoecaria agallocha", IF(J35="BRPA", "Bruguiera parviflora", IF(J35="XYMO", "Xylocarpus moluccensis", IF(J35="BRCY", "Bruguiera cylindrica", IF(J35="AVAL", "Avicennia alba", IF(J35="AVOF", "Avicennia officinalis", IF(J35="LURA", "Lumnitzera racemosa", IF(J35="CETA", "Ceriops tagal", IF(J35="XYGR", "Xylocarpus granatum", IF(J35="AVMA", "Avicennia marina", IF(J35="RHMU", "Rhizophora mucronata", IF(J35="BRGY", "Bruguiera gymnorrhiza", IF(J35="BRSE", "Bruguiera sexangula", IF(J35="SOOV", "Sonneratia ovata", IF(J35="SOCA", "Sonneratia caseolaris", IF(J35="HELI", "Heritiera littoralis", IF(J35="HESY", "Heritiera sylvatica", IF(J35="NYFR", "Nypa fruticans", IF(J35="CYRA", "Cynometra ramiflora", IF(J35="PHPA", "Phoenix paludosa", IF(J35="SCHY", "Scyphiphora hydrophyllacea", IF(J35="DIMA", "Diospyros maritima", IF(J35="POPI", "Pongamia pinnata", ""))))))))))))))))))))))))</f>
        <v>Rhizophora apiculata</v>
      </c>
      <c r="J35" s="1" t="s">
        <v>21</v>
      </c>
      <c r="K35" s="55" t="n">
        <v>2</v>
      </c>
      <c r="N35" s="18"/>
    </row>
    <row r="36" customFormat="false" ht="13.8" hidden="false" customHeight="false" outlineLevel="0" collapsed="false">
      <c r="A36" s="1" t="s">
        <v>17</v>
      </c>
      <c r="B36" s="12" t="n">
        <v>42155</v>
      </c>
      <c r="C36" s="1" t="s">
        <v>19</v>
      </c>
      <c r="D36" s="1" t="s">
        <v>19</v>
      </c>
      <c r="E36" s="1" t="s">
        <v>19</v>
      </c>
      <c r="F36" s="1" t="s">
        <v>20</v>
      </c>
      <c r="G36" s="1" t="n">
        <v>5</v>
      </c>
      <c r="H36" s="1" t="n">
        <v>3</v>
      </c>
      <c r="I36" s="23" t="str">
        <f aca="false">IF(J36="RHAP", "Rhizophora apiculata", IF(J36="EXAG", "Excoecaria agallocha", IF(J36="BRPA", "Bruguiera parviflora", IF(J36="XYMO", "Xylocarpus moluccensis", IF(J36="BRCY", "Bruguiera cylindrica", IF(J36="AVAL", "Avicennia alba", IF(J36="AVOF", "Avicennia officinalis", IF(J36="LURA", "Lumnitzera racemosa", IF(J36="CETA", "Ceriops tagal", IF(J36="XYGR", "Xylocarpus granatum", IF(J36="AVMA", "Avicennia marina", IF(J36="RHMU", "Rhizophora mucronata", IF(J36="BRGY", "Bruguiera gymnorrhiza", IF(J36="BRSE", "Bruguiera sexangula", IF(J36="SOOV", "Sonneratia ovata", IF(J36="SOCA", "Sonneratia caseolaris", IF(J36="HELI", "Heritiera littoralis", IF(J36="HESY", "Heritiera sylvatica", IF(J36="NYFR", "Nypa fruticans", IF(J36="CYRA", "Cynometra ramiflora", IF(J36="PHPA", "Phoenix paludosa", IF(J36="SCHY", "Scyphiphora hydrophyllacea", IF(J36="DIMA", "Diospyros maritima", IF(J36="POPI", "Pongamia pinnata", ""))))))))))))))))))))))))</f>
        <v>Rhizophora apiculata</v>
      </c>
      <c r="J36" s="1" t="s">
        <v>21</v>
      </c>
      <c r="K36" s="55" t="n">
        <v>2.2</v>
      </c>
      <c r="N36" s="18"/>
    </row>
    <row r="37" customFormat="false" ht="13.8" hidden="false" customHeight="false" outlineLevel="0" collapsed="false">
      <c r="A37" s="1" t="s">
        <v>17</v>
      </c>
      <c r="B37" s="12" t="n">
        <v>42155</v>
      </c>
      <c r="C37" s="1" t="s">
        <v>19</v>
      </c>
      <c r="D37" s="1" t="s">
        <v>19</v>
      </c>
      <c r="E37" s="1" t="s">
        <v>19</v>
      </c>
      <c r="F37" s="1" t="s">
        <v>20</v>
      </c>
      <c r="G37" s="1" t="n">
        <v>5</v>
      </c>
      <c r="H37" s="1" t="n">
        <v>3</v>
      </c>
      <c r="I37" s="23" t="str">
        <f aca="false">IF(J37="RHAP", "Rhizophora apiculata", IF(J37="EXAG", "Excoecaria agallocha", IF(J37="BRPA", "Bruguiera parviflora", IF(J37="XYMO", "Xylocarpus moluccensis", IF(J37="BRCY", "Bruguiera cylindrica", IF(J37="AVAL", "Avicennia alba", IF(J37="AVOF", "Avicennia officinalis", IF(J37="LURA", "Lumnitzera racemosa", IF(J37="CETA", "Ceriops tagal", IF(J37="XYGR", "Xylocarpus granatum", IF(J37="AVMA", "Avicennia marina", IF(J37="RHMU", "Rhizophora mucronata", IF(J37="BRGY", "Bruguiera gymnorrhiza", IF(J37="BRSE", "Bruguiera sexangula", IF(J37="SOOV", "Sonneratia ovata", IF(J37="SOCA", "Sonneratia caseolaris", IF(J37="HELI", "Heritiera littoralis", IF(J37="HESY", "Heritiera sylvatica", IF(J37="NYFR", "Nypa fruticans", IF(J37="CYRA", "Cynometra ramiflora", IF(J37="PHPA", "Phoenix paludosa", IF(J37="SCHY", "Scyphiphora hydrophyllacea", IF(J37="DIMA", "Diospyros maritima", IF(J37="POPI", "Pongamia pinnata", ""))))))))))))))))))))))))</f>
        <v>Rhizophora apiculata</v>
      </c>
      <c r="J37" s="1" t="s">
        <v>21</v>
      </c>
      <c r="K37" s="55" t="n">
        <v>1.9</v>
      </c>
      <c r="N37" s="18"/>
    </row>
    <row r="38" customFormat="false" ht="13.8" hidden="false" customHeight="false" outlineLevel="0" collapsed="false">
      <c r="A38" s="1" t="s">
        <v>17</v>
      </c>
      <c r="B38" s="12" t="n">
        <v>42155</v>
      </c>
      <c r="C38" s="1" t="s">
        <v>19</v>
      </c>
      <c r="D38" s="1" t="s">
        <v>19</v>
      </c>
      <c r="E38" s="1" t="s">
        <v>19</v>
      </c>
      <c r="F38" s="1" t="s">
        <v>20</v>
      </c>
      <c r="G38" s="1" t="n">
        <v>5</v>
      </c>
      <c r="H38" s="1" t="n">
        <v>4</v>
      </c>
      <c r="I38" s="23" t="str">
        <f aca="false">IF(J38="RHAP", "Rhizophora apiculata", IF(J38="EXAG", "Excoecaria agallocha", IF(J38="BRPA", "Bruguiera parviflora", IF(J38="XYMO", "Xylocarpus moluccensis", IF(J38="BRCY", "Bruguiera cylindrica", IF(J38="AVAL", "Avicennia alba", IF(J38="AVOF", "Avicennia officinalis", IF(J38="LURA", "Lumnitzera racemosa", IF(J38="CETA", "Ceriops tagal", IF(J38="XYGR", "Xylocarpus granatum", IF(J38="AVMA", "Avicennia marina", IF(J38="RHMU", "Rhizophora mucronata", IF(J38="BRGY", "Bruguiera gymnorrhiza", IF(J38="BRSE", "Bruguiera sexangula", IF(J38="SOOV", "Sonneratia ovata", IF(J38="SOCA", "Sonneratia caseolaris", IF(J38="HELI", "Heritiera littoralis", IF(J38="HESY", "Heritiera sylvatica", IF(J38="NYFR", "Nypa fruticans", IF(J38="CYRA", "Cynometra ramiflora", IF(J38="PHPA", "Phoenix paludosa", IF(J38="SCHY", "Scyphiphora hydrophyllacea", IF(J38="DIMA", "Diospyros maritima", IF(J38="POPI", "Pongamia pinnata", ""))))))))))))))))))))))))</f>
        <v>Xylocarpus granatum</v>
      </c>
      <c r="J38" s="1" t="s">
        <v>1022</v>
      </c>
      <c r="K38" s="55" t="n">
        <v>2.6</v>
      </c>
      <c r="N38" s="18"/>
    </row>
    <row r="39" customFormat="false" ht="13.8" hidden="false" customHeight="false" outlineLevel="0" collapsed="false">
      <c r="A39" s="1" t="s">
        <v>17</v>
      </c>
      <c r="B39" s="12" t="n">
        <v>42155</v>
      </c>
      <c r="C39" s="1" t="s">
        <v>19</v>
      </c>
      <c r="D39" s="1" t="s">
        <v>19</v>
      </c>
      <c r="E39" s="1" t="s">
        <v>19</v>
      </c>
      <c r="F39" s="1" t="s">
        <v>20</v>
      </c>
      <c r="G39" s="1" t="n">
        <v>5</v>
      </c>
      <c r="H39" s="1" t="n">
        <v>4</v>
      </c>
      <c r="I39" s="23" t="str">
        <f aca="false">IF(J39="RHAP", "Rhizophora apiculata", IF(J39="EXAG", "Excoecaria agallocha", IF(J39="BRPA", "Bruguiera parviflora", IF(J39="XYMO", "Xylocarpus moluccensis", IF(J39="BRCY", "Bruguiera cylindrica", IF(J39="AVAL", "Avicennia alba", IF(J39="AVOF", "Avicennia officinalis", IF(J39="LURA", "Lumnitzera racemosa", IF(J39="CETA", "Ceriops tagal", IF(J39="XYGR", "Xylocarpus granatum", IF(J39="AVMA", "Avicennia marina", IF(J39="RHMU", "Rhizophora mucronata", IF(J39="BRGY", "Bruguiera gymnorrhiza", IF(J39="BRSE", "Bruguiera sexangula", IF(J39="SOOV", "Sonneratia ovata", IF(J39="SOCA", "Sonneratia caseolaris", IF(J39="HELI", "Heritiera littoralis", IF(J39="HESY", "Heritiera sylvatica", IF(J39="NYFR", "Nypa fruticans", IF(J39="CYRA", "Cynometra ramiflora", IF(J39="PHPA", "Phoenix paludosa", IF(J39="SCHY", "Scyphiphora hydrophyllacea", IF(J39="DIMA", "Diospyros maritima", IF(J39="POPI", "Pongamia pinnata", ""))))))))))))))))))))))))</f>
        <v>Xylocarpus granatum</v>
      </c>
      <c r="J39" s="1" t="s">
        <v>1022</v>
      </c>
      <c r="K39" s="55" t="n">
        <v>2.1</v>
      </c>
      <c r="N39" s="18"/>
    </row>
    <row r="40" customFormat="false" ht="13.8" hidden="false" customHeight="false" outlineLevel="0" collapsed="false">
      <c r="A40" s="1" t="s">
        <v>17</v>
      </c>
      <c r="B40" s="12" t="n">
        <v>42155</v>
      </c>
      <c r="C40" s="1" t="s">
        <v>19</v>
      </c>
      <c r="D40" s="1" t="s">
        <v>19</v>
      </c>
      <c r="E40" s="1" t="s">
        <v>19</v>
      </c>
      <c r="F40" s="1" t="s">
        <v>20</v>
      </c>
      <c r="G40" s="1" t="n">
        <v>5</v>
      </c>
      <c r="H40" s="1" t="n">
        <v>4</v>
      </c>
      <c r="I40" s="23" t="str">
        <f aca="false">IF(J40="RHAP", "Rhizophora apiculata", IF(J40="EXAG", "Excoecaria agallocha", IF(J40="BRPA", "Bruguiera parviflora", IF(J40="XYMO", "Xylocarpus moluccensis", IF(J40="BRCY", "Bruguiera cylindrica", IF(J40="AVAL", "Avicennia alba", IF(J40="AVOF", "Avicennia officinalis", IF(J40="LURA", "Lumnitzera racemosa", IF(J40="CETA", "Ceriops tagal", IF(J40="XYGR", "Xylocarpus granatum", IF(J40="AVMA", "Avicennia marina", IF(J40="RHMU", "Rhizophora mucronata", IF(J40="BRGY", "Bruguiera gymnorrhiza", IF(J40="BRSE", "Bruguiera sexangula", IF(J40="SOOV", "Sonneratia ovata", IF(J40="SOCA", "Sonneratia caseolaris", IF(J40="HELI", "Heritiera littoralis", IF(J40="HESY", "Heritiera sylvatica", IF(J40="NYFR", "Nypa fruticans", IF(J40="CYRA", "Cynometra ramiflora", IF(J40="PHPA", "Phoenix paludosa", IF(J40="SCHY", "Scyphiphora hydrophyllacea", IF(J40="DIMA", "Diospyros maritima", IF(J40="POPI", "Pongamia pinnata", ""))))))))))))))))))))))))</f>
        <v>Xylocarpus granatum</v>
      </c>
      <c r="J40" s="1" t="s">
        <v>1022</v>
      </c>
      <c r="K40" s="55" t="n">
        <v>2.9</v>
      </c>
      <c r="N40" s="18"/>
    </row>
    <row r="41" customFormat="false" ht="13.8" hidden="false" customHeight="false" outlineLevel="0" collapsed="false">
      <c r="A41" s="1" t="s">
        <v>17</v>
      </c>
      <c r="B41" s="12" t="n">
        <v>42155</v>
      </c>
      <c r="C41" s="1" t="s">
        <v>19</v>
      </c>
      <c r="D41" s="1" t="s">
        <v>19</v>
      </c>
      <c r="E41" s="1" t="s">
        <v>19</v>
      </c>
      <c r="F41" s="1" t="s">
        <v>20</v>
      </c>
      <c r="G41" s="1" t="n">
        <v>5</v>
      </c>
      <c r="H41" s="1" t="n">
        <v>4</v>
      </c>
      <c r="I41" s="23" t="str">
        <f aca="false">IF(J41="RHAP", "Rhizophora apiculata", IF(J41="EXAG", "Excoecaria agallocha", IF(J41="BRPA", "Bruguiera parviflora", IF(J41="XYMO", "Xylocarpus moluccensis", IF(J41="BRCY", "Bruguiera cylindrica", IF(J41="AVAL", "Avicennia alba", IF(J41="AVOF", "Avicennia officinalis", IF(J41="LURA", "Lumnitzera racemosa", IF(J41="CETA", "Ceriops tagal", IF(J41="XYGR", "Xylocarpus granatum", IF(J41="AVMA", "Avicennia marina", IF(J41="RHMU", "Rhizophora mucronata", IF(J41="BRGY", "Bruguiera gymnorrhiza", IF(J41="BRSE", "Bruguiera sexangula", IF(J41="SOOV", "Sonneratia ovata", IF(J41="SOCA", "Sonneratia caseolaris", IF(J41="HELI", "Heritiera littoralis", IF(J41="HESY", "Heritiera sylvatica", IF(J41="NYFR", "Nypa fruticans", IF(J41="CYRA", "Cynometra ramiflora", IF(J41="PHPA", "Phoenix paludosa", IF(J41="SCHY", "Scyphiphora hydrophyllacea", IF(J41="DIMA", "Diospyros maritima", IF(J41="POPI", "Pongamia pinnata", ""))))))))))))))))))))))))</f>
        <v>Xylocarpus granatum</v>
      </c>
      <c r="J41" s="1" t="s">
        <v>1022</v>
      </c>
      <c r="K41" s="55" t="n">
        <v>2.9</v>
      </c>
      <c r="N41" s="18"/>
    </row>
    <row r="42" customFormat="false" ht="13.8" hidden="false" customHeight="false" outlineLevel="0" collapsed="false">
      <c r="A42" s="1" t="s">
        <v>17</v>
      </c>
      <c r="B42" s="12" t="n">
        <v>42155</v>
      </c>
      <c r="C42" s="1" t="s">
        <v>19</v>
      </c>
      <c r="D42" s="1" t="s">
        <v>19</v>
      </c>
      <c r="E42" s="1" t="s">
        <v>19</v>
      </c>
      <c r="F42" s="1" t="s">
        <v>20</v>
      </c>
      <c r="G42" s="1" t="n">
        <v>5</v>
      </c>
      <c r="H42" s="1" t="n">
        <v>4</v>
      </c>
      <c r="I42" s="23" t="str">
        <f aca="false">IF(J42="RHAP", "Rhizophora apiculata", IF(J42="EXAG", "Excoecaria agallocha", IF(J42="BRPA", "Bruguiera parviflora", IF(J42="XYMO", "Xylocarpus moluccensis", IF(J42="BRCY", "Bruguiera cylindrica", IF(J42="AVAL", "Avicennia alba", IF(J42="AVOF", "Avicennia officinalis", IF(J42="LURA", "Lumnitzera racemosa", IF(J42="CETA", "Ceriops tagal", IF(J42="XYGR", "Xylocarpus granatum", IF(J42="AVMA", "Avicennia marina", IF(J42="RHMU", "Rhizophora mucronata", IF(J42="BRGY", "Bruguiera gymnorrhiza", IF(J42="BRSE", "Bruguiera sexangula", IF(J42="SOOV", "Sonneratia ovata", IF(J42="SOCA", "Sonneratia caseolaris", IF(J42="HELI", "Heritiera littoralis", IF(J42="HESY", "Heritiera sylvatica", IF(J42="NYFR", "Nypa fruticans", IF(J42="CYRA", "Cynometra ramiflora", IF(J42="PHPA", "Phoenix paludosa", IF(J42="SCHY", "Scyphiphora hydrophyllacea", IF(J42="DIMA", "Diospyros maritima", IF(J42="POPI", "Pongamia pinnata", ""))))))))))))))))))))))))</f>
        <v>Xylocarpus granatum</v>
      </c>
      <c r="J42" s="1" t="s">
        <v>1022</v>
      </c>
      <c r="K42" s="55" t="n">
        <v>1</v>
      </c>
      <c r="N42" s="18"/>
    </row>
    <row r="43" customFormat="false" ht="13.8" hidden="false" customHeight="false" outlineLevel="0" collapsed="false">
      <c r="A43" s="1" t="s">
        <v>17</v>
      </c>
      <c r="B43" s="12" t="n">
        <v>42155</v>
      </c>
      <c r="C43" s="1" t="s">
        <v>19</v>
      </c>
      <c r="D43" s="1" t="s">
        <v>19</v>
      </c>
      <c r="E43" s="1" t="s">
        <v>19</v>
      </c>
      <c r="F43" s="1" t="s">
        <v>20</v>
      </c>
      <c r="G43" s="1" t="n">
        <v>5</v>
      </c>
      <c r="H43" s="1" t="n">
        <v>5</v>
      </c>
      <c r="I43" s="23" t="str">
        <f aca="false">IF(J43="RHAP", "Rhizophora apiculata", IF(J43="EXAG", "Excoecaria agallocha", IF(J43="BRPA", "Bruguiera parviflora", IF(J43="XYMO", "Xylocarpus moluccensis", IF(J43="BRCY", "Bruguiera cylindrica", IF(J43="AVAL", "Avicennia alba", IF(J43="AVOF", "Avicennia officinalis", IF(J43="LURA", "Lumnitzera racemosa", IF(J43="CETA", "Ceriops tagal", IF(J43="XYGR", "Xylocarpus granatum", IF(J43="AVMA", "Avicennia marina", IF(J43="RHMU", "Rhizophora mucronata", IF(J43="BRGY", "Bruguiera gymnorrhiza", IF(J43="BRSE", "Bruguiera sexangula", IF(J43="SOOV", "Sonneratia ovata", IF(J43="SOCA", "Sonneratia caseolaris", IF(J43="HELI", "Heritiera littoralis", IF(J43="HESY", "Heritiera sylvatica", IF(J43="NYFR", "Nypa fruticans", IF(J43="CYRA", "Cynometra ramiflora", IF(J43="PHPA", "Phoenix paludosa", IF(J43="SCHY", "Scyphiphora hydrophyllacea", IF(J43="DIMA", "Diospyros maritima", IF(J43="POPI", "Pongamia pinnata", ""))))))))))))))))))))))))</f>
        <v>Rhizophora apiculata</v>
      </c>
      <c r="J43" s="1" t="s">
        <v>21</v>
      </c>
      <c r="K43" s="55" t="n">
        <v>3</v>
      </c>
      <c r="N43" s="18"/>
    </row>
    <row r="44" customFormat="false" ht="13.8" hidden="false" customHeight="false" outlineLevel="0" collapsed="false">
      <c r="A44" s="1" t="s">
        <v>17</v>
      </c>
      <c r="B44" s="12" t="n">
        <v>42156</v>
      </c>
      <c r="C44" s="1" t="s">
        <v>19</v>
      </c>
      <c r="D44" s="1" t="s">
        <v>19</v>
      </c>
      <c r="E44" s="1" t="s">
        <v>19</v>
      </c>
      <c r="F44" s="1" t="s">
        <v>20</v>
      </c>
      <c r="G44" s="1" t="n">
        <v>6</v>
      </c>
      <c r="H44" s="1" t="n">
        <v>2</v>
      </c>
      <c r="I44" s="23" t="str">
        <f aca="false">IF(J44="RHAP", "Rhizophora apiculata", IF(J44="EXAG", "Excoecaria agallocha", IF(J44="BRPA", "Bruguiera parviflora", IF(J44="XYMO", "Xylocarpus moluccensis", IF(J44="BRCY", "Bruguiera cylindrica", IF(J44="AVAL", "Avicennia alba", IF(J44="AVOF", "Avicennia officinalis", IF(J44="LURA", "Lumnitzera racemosa", IF(J44="CETA", "Ceriops tagal", IF(J44="XYGR", "Xylocarpus granatum", IF(J44="AVMA", "Avicennia marina", IF(J44="RHMU", "Rhizophora mucronata", IF(J44="BRGY", "Bruguiera gymnorrhiza", IF(J44="BRSE", "Bruguiera sexangula", IF(J44="SOOV", "Sonneratia ovata", IF(J44="SOCA", "Sonneratia caseolaris", IF(J44="HELI", "Heritiera littoralis", IF(J44="HESY", "Heritiera sylvatica", IF(J44="NYFR", "Nypa fruticans", IF(J44="CYRA", "Cynometra ramiflora", IF(J44="PHPA", "Phoenix paludosa", IF(J44="SCHY", "Scyphiphora hydrophyllacea", IF(J44="DIMA", "Diospyros maritima", IF(J44="POPI", "Pongamia pinnata", ""))))))))))))))))))))))))</f>
        <v>Rhizophora apiculata</v>
      </c>
      <c r="J44" s="1" t="s">
        <v>21</v>
      </c>
      <c r="K44" s="55" t="n">
        <v>2</v>
      </c>
      <c r="N44" s="1" t="n">
        <v>2</v>
      </c>
    </row>
    <row r="45" customFormat="false" ht="13.8" hidden="false" customHeight="false" outlineLevel="0" collapsed="false">
      <c r="A45" s="1" t="s">
        <v>17</v>
      </c>
      <c r="B45" s="12" t="n">
        <v>42156</v>
      </c>
      <c r="C45" s="1" t="s">
        <v>19</v>
      </c>
      <c r="D45" s="1" t="s">
        <v>19</v>
      </c>
      <c r="E45" s="1" t="s">
        <v>19</v>
      </c>
      <c r="F45" s="1" t="s">
        <v>20</v>
      </c>
      <c r="G45" s="1" t="n">
        <v>6</v>
      </c>
      <c r="H45" s="1" t="n">
        <v>3</v>
      </c>
      <c r="I45" s="23" t="str">
        <f aca="false">IF(J45="RHAP", "Rhizophora apiculata", IF(J45="EXAG", "Excoecaria agallocha", IF(J45="BRPA", "Bruguiera parviflora", IF(J45="XYMO", "Xylocarpus moluccensis", IF(J45="BRCY", "Bruguiera cylindrica", IF(J45="AVAL", "Avicennia alba", IF(J45="AVOF", "Avicennia officinalis", IF(J45="LURA", "Lumnitzera racemosa", IF(J45="CETA", "Ceriops tagal", IF(J45="XYGR", "Xylocarpus granatum", IF(J45="AVMA", "Avicennia marina", IF(J45="RHMU", "Rhizophora mucronata", IF(J45="BRGY", "Bruguiera gymnorrhiza", IF(J45="BRSE", "Bruguiera sexangula", IF(J45="SOOV", "Sonneratia ovata", IF(J45="SOCA", "Sonneratia caseolaris", IF(J45="HELI", "Heritiera littoralis", IF(J45="HESY", "Heritiera sylvatica", IF(J45="NYFR", "Nypa fruticans", IF(J45="CYRA", "Cynometra ramiflora", IF(J45="PHPA", "Phoenix paludosa", IF(J45="SCHY", "Scyphiphora hydrophyllacea", IF(J45="DIMA", "Diospyros maritima", IF(J45="POPI", "Pongamia pinnata", ""))))))))))))))))))))))))</f>
        <v>Rhizophora apiculata</v>
      </c>
      <c r="J45" s="1" t="s">
        <v>21</v>
      </c>
      <c r="K45" s="55" t="n">
        <v>3.8</v>
      </c>
      <c r="N45" s="18"/>
    </row>
    <row r="46" customFormat="false" ht="13.8" hidden="false" customHeight="false" outlineLevel="0" collapsed="false">
      <c r="A46" s="1" t="s">
        <v>17</v>
      </c>
      <c r="B46" s="12" t="n">
        <v>42156</v>
      </c>
      <c r="C46" s="1" t="s">
        <v>19</v>
      </c>
      <c r="D46" s="1" t="s">
        <v>19</v>
      </c>
      <c r="E46" s="1" t="s">
        <v>19</v>
      </c>
      <c r="F46" s="1" t="s">
        <v>20</v>
      </c>
      <c r="G46" s="1" t="n">
        <v>6</v>
      </c>
      <c r="H46" s="1" t="n">
        <v>3</v>
      </c>
      <c r="I46" s="23" t="str">
        <f aca="false">IF(J46="RHAP", "Rhizophora apiculata", IF(J46="EXAG", "Excoecaria agallocha", IF(J46="BRPA", "Bruguiera parviflora", IF(J46="XYMO", "Xylocarpus moluccensis", IF(J46="BRCY", "Bruguiera cylindrica", IF(J46="AVAL", "Avicennia alba", IF(J46="AVOF", "Avicennia officinalis", IF(J46="LURA", "Lumnitzera racemosa", IF(J46="CETA", "Ceriops tagal", IF(J46="XYGR", "Xylocarpus granatum", IF(J46="AVMA", "Avicennia marina", IF(J46="RHMU", "Rhizophora mucronata", IF(J46="BRGY", "Bruguiera gymnorrhiza", IF(J46="BRSE", "Bruguiera sexangula", IF(J46="SOOV", "Sonneratia ovata", IF(J46="SOCA", "Sonneratia caseolaris", IF(J46="HELI", "Heritiera littoralis", IF(J46="HESY", "Heritiera sylvatica", IF(J46="NYFR", "Nypa fruticans", IF(J46="CYRA", "Cynometra ramiflora", IF(J46="PHPA", "Phoenix paludosa", IF(J46="SCHY", "Scyphiphora hydrophyllacea", IF(J46="DIMA", "Diospyros maritima", IF(J46="POPI", "Pongamia pinnata", ""))))))))))))))))))))))))</f>
        <v>Rhizophora apiculata</v>
      </c>
      <c r="J46" s="1" t="s">
        <v>21</v>
      </c>
      <c r="K46" s="55" t="n">
        <v>3.4</v>
      </c>
      <c r="N46" s="18"/>
    </row>
    <row r="47" customFormat="false" ht="13.8" hidden="false" customHeight="false" outlineLevel="0" collapsed="false">
      <c r="A47" s="1" t="s">
        <v>17</v>
      </c>
      <c r="B47" s="12" t="n">
        <v>42156</v>
      </c>
      <c r="C47" s="1" t="s">
        <v>19</v>
      </c>
      <c r="D47" s="1" t="s">
        <v>19</v>
      </c>
      <c r="E47" s="1" t="s">
        <v>19</v>
      </c>
      <c r="F47" s="1" t="s">
        <v>20</v>
      </c>
      <c r="G47" s="1" t="n">
        <v>6</v>
      </c>
      <c r="H47" s="1" t="n">
        <v>3</v>
      </c>
      <c r="I47" s="23" t="str">
        <f aca="false">IF(J47="RHAP", "Rhizophora apiculata", IF(J47="EXAG", "Excoecaria agallocha", IF(J47="BRPA", "Bruguiera parviflora", IF(J47="XYMO", "Xylocarpus moluccensis", IF(J47="BRCY", "Bruguiera cylindrica", IF(J47="AVAL", "Avicennia alba", IF(J47="AVOF", "Avicennia officinalis", IF(J47="LURA", "Lumnitzera racemosa", IF(J47="CETA", "Ceriops tagal", IF(J47="XYGR", "Xylocarpus granatum", IF(J47="AVMA", "Avicennia marina", IF(J47="RHMU", "Rhizophora mucronata", IF(J47="BRGY", "Bruguiera gymnorrhiza", IF(J47="BRSE", "Bruguiera sexangula", IF(J47="SOOV", "Sonneratia ovata", IF(J47="SOCA", "Sonneratia caseolaris", IF(J47="HELI", "Heritiera littoralis", IF(J47="HESY", "Heritiera sylvatica", IF(J47="NYFR", "Nypa fruticans", IF(J47="CYRA", "Cynometra ramiflora", IF(J47="PHPA", "Phoenix paludosa", IF(J47="SCHY", "Scyphiphora hydrophyllacea", IF(J47="DIMA", "Diospyros maritima", IF(J47="POPI", "Pongamia pinnata", ""))))))))))))))))))))))))</f>
        <v>Xylocarpus moluccensis</v>
      </c>
      <c r="J47" s="1" t="s">
        <v>146</v>
      </c>
      <c r="K47" s="55" t="n">
        <v>2.8</v>
      </c>
      <c r="N47" s="1" t="n">
        <v>2</v>
      </c>
    </row>
    <row r="48" customFormat="false" ht="13.8" hidden="false" customHeight="false" outlineLevel="0" collapsed="false">
      <c r="A48" s="1" t="s">
        <v>17</v>
      </c>
      <c r="B48" s="12" t="n">
        <v>42156</v>
      </c>
      <c r="C48" s="1" t="s">
        <v>19</v>
      </c>
      <c r="D48" s="1" t="s">
        <v>19</v>
      </c>
      <c r="E48" s="1" t="s">
        <v>19</v>
      </c>
      <c r="F48" s="1" t="s">
        <v>20</v>
      </c>
      <c r="G48" s="1" t="n">
        <v>6</v>
      </c>
      <c r="H48" s="1" t="n">
        <v>3</v>
      </c>
      <c r="I48" s="23" t="str">
        <f aca="false">IF(J48="RHAP", "Rhizophora apiculata", IF(J48="EXAG", "Excoecaria agallocha", IF(J48="BRPA", "Bruguiera parviflora", IF(J48="XYMO", "Xylocarpus moluccensis", IF(J48="BRCY", "Bruguiera cylindrica", IF(J48="AVAL", "Avicennia alba", IF(J48="AVOF", "Avicennia officinalis", IF(J48="LURA", "Lumnitzera racemosa", IF(J48="CETA", "Ceriops tagal", IF(J48="XYGR", "Xylocarpus granatum", IF(J48="AVMA", "Avicennia marina", IF(J48="RHMU", "Rhizophora mucronata", IF(J48="BRGY", "Bruguiera gymnorrhiza", IF(J48="BRSE", "Bruguiera sexangula", IF(J48="SOOV", "Sonneratia ovata", IF(J48="SOCA", "Sonneratia caseolaris", IF(J48="HELI", "Heritiera littoralis", IF(J48="HESY", "Heritiera sylvatica", IF(J48="NYFR", "Nypa fruticans", IF(J48="CYRA", "Cynometra ramiflora", IF(J48="PHPA", "Phoenix paludosa", IF(J48="SCHY", "Scyphiphora hydrophyllacea", IF(J48="DIMA", "Diospyros maritima", IF(J48="POPI", "Pongamia pinnata", ""))))))))))))))))))))))))</f>
        <v>Xylocarpus moluccensis</v>
      </c>
      <c r="J48" s="1" t="s">
        <v>146</v>
      </c>
      <c r="K48" s="55" t="n">
        <v>3.6</v>
      </c>
      <c r="N48" s="1" t="n">
        <v>2</v>
      </c>
    </row>
    <row r="49" customFormat="false" ht="13.8" hidden="false" customHeight="false" outlineLevel="0" collapsed="false">
      <c r="A49" s="1" t="s">
        <v>17</v>
      </c>
      <c r="B49" s="12" t="n">
        <v>42156</v>
      </c>
      <c r="C49" s="1" t="s">
        <v>19</v>
      </c>
      <c r="D49" s="1" t="s">
        <v>19</v>
      </c>
      <c r="E49" s="1" t="s">
        <v>19</v>
      </c>
      <c r="F49" s="1" t="s">
        <v>20</v>
      </c>
      <c r="G49" s="1" t="n">
        <v>6</v>
      </c>
      <c r="H49" s="1" t="n">
        <v>3</v>
      </c>
      <c r="I49" s="23" t="str">
        <f aca="false">IF(J49="RHAP", "Rhizophora apiculata", IF(J49="EXAG", "Excoecaria agallocha", IF(J49="BRPA", "Bruguiera parviflora", IF(J49="XYMO", "Xylocarpus moluccensis", IF(J49="BRCY", "Bruguiera cylindrica", IF(J49="AVAL", "Avicennia alba", IF(J49="AVOF", "Avicennia officinalis", IF(J49="LURA", "Lumnitzera racemosa", IF(J49="CETA", "Ceriops tagal", IF(J49="XYGR", "Xylocarpus granatum", IF(J49="AVMA", "Avicennia marina", IF(J49="RHMU", "Rhizophora mucronata", IF(J49="BRGY", "Bruguiera gymnorrhiza", IF(J49="BRSE", "Bruguiera sexangula", IF(J49="SOOV", "Sonneratia ovata", IF(J49="SOCA", "Sonneratia caseolaris", IF(J49="HELI", "Heritiera littoralis", IF(J49="HESY", "Heritiera sylvatica", IF(J49="NYFR", "Nypa fruticans", IF(J49="CYRA", "Cynometra ramiflora", IF(J49="PHPA", "Phoenix paludosa", IF(J49="SCHY", "Scyphiphora hydrophyllacea", IF(J49="DIMA", "Diospyros maritima", IF(J49="POPI", "Pongamia pinnata", ""))))))))))))))))))))))))</f>
        <v>Rhizophora apiculata</v>
      </c>
      <c r="J49" s="1" t="s">
        <v>21</v>
      </c>
      <c r="K49" s="55" t="n">
        <v>3.1</v>
      </c>
      <c r="N49" s="18"/>
    </row>
    <row r="50" customFormat="false" ht="13.8" hidden="false" customHeight="false" outlineLevel="0" collapsed="false">
      <c r="A50" s="1" t="s">
        <v>17</v>
      </c>
      <c r="B50" s="12" t="n">
        <v>42156</v>
      </c>
      <c r="C50" s="1" t="s">
        <v>19</v>
      </c>
      <c r="D50" s="1" t="s">
        <v>19</v>
      </c>
      <c r="E50" s="1" t="s">
        <v>19</v>
      </c>
      <c r="F50" s="1" t="s">
        <v>20</v>
      </c>
      <c r="G50" s="1" t="n">
        <v>6</v>
      </c>
      <c r="H50" s="1" t="n">
        <v>4</v>
      </c>
      <c r="I50" s="23" t="str">
        <f aca="false">IF(J50="RHAP", "Rhizophora apiculata", IF(J50="EXAG", "Excoecaria agallocha", IF(J50="BRPA", "Bruguiera parviflora", IF(J50="XYMO", "Xylocarpus moluccensis", IF(J50="BRCY", "Bruguiera cylindrica", IF(J50="AVAL", "Avicennia alba", IF(J50="AVOF", "Avicennia officinalis", IF(J50="LURA", "Lumnitzera racemosa", IF(J50="CETA", "Ceriops tagal", IF(J50="XYGR", "Xylocarpus granatum", IF(J50="AVMA", "Avicennia marina", IF(J50="RHMU", "Rhizophora mucronata", IF(J50="BRGY", "Bruguiera gymnorrhiza", IF(J50="BRSE", "Bruguiera sexangula", IF(J50="SOOV", "Sonneratia ovata", IF(J50="SOCA", "Sonneratia caseolaris", IF(J50="HELI", "Heritiera littoralis", IF(J50="HESY", "Heritiera sylvatica", IF(J50="NYFR", "Nypa fruticans", IF(J50="CYRA", "Cynometra ramiflora", IF(J50="PHPA", "Phoenix paludosa", IF(J50="SCHY", "Scyphiphora hydrophyllacea", IF(J50="DIMA", "Diospyros maritima", IF(J50="POPI", "Pongamia pinnata", ""))))))))))))))))))))))))</f>
        <v>Avicennia alba</v>
      </c>
      <c r="J50" s="1" t="s">
        <v>27</v>
      </c>
      <c r="K50" s="55" t="n">
        <v>1</v>
      </c>
      <c r="N50" s="18"/>
    </row>
    <row r="51" customFormat="false" ht="13.8" hidden="false" customHeight="false" outlineLevel="0" collapsed="false">
      <c r="A51" s="1" t="s">
        <v>17</v>
      </c>
      <c r="B51" s="12" t="n">
        <v>42156</v>
      </c>
      <c r="C51" s="1" t="s">
        <v>19</v>
      </c>
      <c r="D51" s="1" t="s">
        <v>19</v>
      </c>
      <c r="E51" s="1" t="s">
        <v>19</v>
      </c>
      <c r="F51" s="1" t="s">
        <v>20</v>
      </c>
      <c r="G51" s="1" t="n">
        <v>6</v>
      </c>
      <c r="H51" s="1" t="n">
        <v>4</v>
      </c>
      <c r="I51" s="23" t="str">
        <f aca="false">IF(J51="RHAP", "Rhizophora apiculata", IF(J51="EXAG", "Excoecaria agallocha", IF(J51="BRPA", "Bruguiera parviflora", IF(J51="XYMO", "Xylocarpus moluccensis", IF(J51="BRCY", "Bruguiera cylindrica", IF(J51="AVAL", "Avicennia alba", IF(J51="AVOF", "Avicennia officinalis", IF(J51="LURA", "Lumnitzera racemosa", IF(J51="CETA", "Ceriops tagal", IF(J51="XYGR", "Xylocarpus granatum", IF(J51="AVMA", "Avicennia marina", IF(J51="RHMU", "Rhizophora mucronata", IF(J51="BRGY", "Bruguiera gymnorrhiza", IF(J51="BRSE", "Bruguiera sexangula", IF(J51="SOOV", "Sonneratia ovata", IF(J51="SOCA", "Sonneratia caseolaris", IF(J51="HELI", "Heritiera littoralis", IF(J51="HESY", "Heritiera sylvatica", IF(J51="NYFR", "Nypa fruticans", IF(J51="CYRA", "Cynometra ramiflora", IF(J51="PHPA", "Phoenix paludosa", IF(J51="SCHY", "Scyphiphora hydrophyllacea", IF(J51="DIMA", "Diospyros maritima", IF(J51="POPI", "Pongamia pinnata", ""))))))))))))))))))))))))</f>
        <v>Avicennia marina</v>
      </c>
      <c r="J51" s="1" t="s">
        <v>1044</v>
      </c>
      <c r="K51" s="55" t="n">
        <v>1.5</v>
      </c>
      <c r="N51" s="18"/>
    </row>
    <row r="52" customFormat="false" ht="13.8" hidden="false" customHeight="false" outlineLevel="0" collapsed="false">
      <c r="A52" s="1" t="s">
        <v>17</v>
      </c>
      <c r="B52" s="12" t="n">
        <v>42156</v>
      </c>
      <c r="C52" s="1" t="s">
        <v>19</v>
      </c>
      <c r="D52" s="1" t="s">
        <v>19</v>
      </c>
      <c r="E52" s="1" t="s">
        <v>19</v>
      </c>
      <c r="F52" s="1" t="s">
        <v>20</v>
      </c>
      <c r="G52" s="1" t="n">
        <v>6</v>
      </c>
      <c r="H52" s="1" t="n">
        <v>4</v>
      </c>
      <c r="I52" s="23" t="str">
        <f aca="false">IF(J52="RHAP", "Rhizophora apiculata", IF(J52="EXAG", "Excoecaria agallocha", IF(J52="BRPA", "Bruguiera parviflora", IF(J52="XYMO", "Xylocarpus moluccensis", IF(J52="BRCY", "Bruguiera cylindrica", IF(J52="AVAL", "Avicennia alba", IF(J52="AVOF", "Avicennia officinalis", IF(J52="LURA", "Lumnitzera racemosa", IF(J52="CETA", "Ceriops tagal", IF(J52="XYGR", "Xylocarpus granatum", IF(J52="AVMA", "Avicennia marina", IF(J52="RHMU", "Rhizophora mucronata", IF(J52="BRGY", "Bruguiera gymnorrhiza", IF(J52="BRSE", "Bruguiera sexangula", IF(J52="SOOV", "Sonneratia ovata", IF(J52="SOCA", "Sonneratia caseolaris", IF(J52="HELI", "Heritiera littoralis", IF(J52="HESY", "Heritiera sylvatica", IF(J52="NYFR", "Nypa fruticans", IF(J52="CYRA", "Cynometra ramiflora", IF(J52="PHPA", "Phoenix paludosa", IF(J52="SCHY", "Scyphiphora hydrophyllacea", IF(J52="DIMA", "Diospyros maritima", IF(J52="POPI", "Pongamia pinnata", ""))))))))))))))))))))))))</f>
        <v>Bruguiera cylindrica</v>
      </c>
      <c r="J52" s="1" t="s">
        <v>98</v>
      </c>
      <c r="K52" s="55" t="n">
        <v>1</v>
      </c>
      <c r="N52" s="18"/>
    </row>
    <row r="53" customFormat="false" ht="13.8" hidden="false" customHeight="false" outlineLevel="0" collapsed="false">
      <c r="A53" s="1" t="s">
        <v>17</v>
      </c>
      <c r="B53" s="12" t="n">
        <v>42156</v>
      </c>
      <c r="C53" s="1" t="s">
        <v>19</v>
      </c>
      <c r="D53" s="1" t="s">
        <v>19</v>
      </c>
      <c r="E53" s="1" t="s">
        <v>19</v>
      </c>
      <c r="F53" s="1" t="s">
        <v>20</v>
      </c>
      <c r="G53" s="1" t="n">
        <v>6</v>
      </c>
      <c r="H53" s="1" t="n">
        <v>4</v>
      </c>
      <c r="I53" s="23" t="str">
        <f aca="false">IF(J53="RHAP", "Rhizophora apiculata", IF(J53="EXAG", "Excoecaria agallocha", IF(J53="BRPA", "Bruguiera parviflora", IF(J53="XYMO", "Xylocarpus moluccensis", IF(J53="BRCY", "Bruguiera cylindrica", IF(J53="AVAL", "Avicennia alba", IF(J53="AVOF", "Avicennia officinalis", IF(J53="LURA", "Lumnitzera racemosa", IF(J53="CETA", "Ceriops tagal", IF(J53="XYGR", "Xylocarpus granatum", IF(J53="AVMA", "Avicennia marina", IF(J53="RHMU", "Rhizophora mucronata", IF(J53="BRGY", "Bruguiera gymnorrhiza", IF(J53="BRSE", "Bruguiera sexangula", IF(J53="SOOV", "Sonneratia ovata", IF(J53="SOCA", "Sonneratia caseolaris", IF(J53="HELI", "Heritiera littoralis", IF(J53="HESY", "Heritiera sylvatica", IF(J53="NYFR", "Nypa fruticans", IF(J53="CYRA", "Cynometra ramiflora", IF(J53="PHPA", "Phoenix paludosa", IF(J53="SCHY", "Scyphiphora hydrophyllacea", IF(J53="DIMA", "Diospyros maritima", IF(J53="POPI", "Pongamia pinnata", ""))))))))))))))))))))))))</f>
        <v>Bruguiera cylindrica</v>
      </c>
      <c r="J53" s="1" t="s">
        <v>98</v>
      </c>
      <c r="K53" s="55" t="n">
        <v>1.8</v>
      </c>
      <c r="N53" s="18"/>
    </row>
    <row r="54" customFormat="false" ht="13.8" hidden="false" customHeight="false" outlineLevel="0" collapsed="false">
      <c r="A54" s="1" t="s">
        <v>17</v>
      </c>
      <c r="B54" s="12" t="n">
        <v>42156</v>
      </c>
      <c r="C54" s="1" t="s">
        <v>19</v>
      </c>
      <c r="D54" s="1" t="s">
        <v>19</v>
      </c>
      <c r="E54" s="1" t="s">
        <v>19</v>
      </c>
      <c r="F54" s="1" t="s">
        <v>20</v>
      </c>
      <c r="G54" s="1" t="n">
        <v>6</v>
      </c>
      <c r="H54" s="1" t="n">
        <v>4</v>
      </c>
      <c r="I54" s="23" t="str">
        <f aca="false">IF(J54="RHAP", "Rhizophora apiculata", IF(J54="EXAG", "Excoecaria agallocha", IF(J54="BRPA", "Bruguiera parviflora", IF(J54="XYMO", "Xylocarpus moluccensis", IF(J54="BRCY", "Bruguiera cylindrica", IF(J54="AVAL", "Avicennia alba", IF(J54="AVOF", "Avicennia officinalis", IF(J54="LURA", "Lumnitzera racemosa", IF(J54="CETA", "Ceriops tagal", IF(J54="XYGR", "Xylocarpus granatum", IF(J54="AVMA", "Avicennia marina", IF(J54="RHMU", "Rhizophora mucronata", IF(J54="BRGY", "Bruguiera gymnorrhiza", IF(J54="BRSE", "Bruguiera sexangula", IF(J54="SOOV", "Sonneratia ovata", IF(J54="SOCA", "Sonneratia caseolaris", IF(J54="HELI", "Heritiera littoralis", IF(J54="HESY", "Heritiera sylvatica", IF(J54="NYFR", "Nypa fruticans", IF(J54="CYRA", "Cynometra ramiflora", IF(J54="PHPA", "Phoenix paludosa", IF(J54="SCHY", "Scyphiphora hydrophyllacea", IF(J54="DIMA", "Diospyros maritima", IF(J54="POPI", "Pongamia pinnata", ""))))))))))))))))))))))))</f>
        <v>Xylocarpus granatum</v>
      </c>
      <c r="J54" s="1" t="s">
        <v>1022</v>
      </c>
      <c r="K54" s="55" t="n">
        <v>3.3</v>
      </c>
      <c r="N54" s="1" t="n">
        <v>1</v>
      </c>
    </row>
    <row r="55" customFormat="false" ht="13.8" hidden="false" customHeight="false" outlineLevel="0" collapsed="false">
      <c r="A55" s="1" t="s">
        <v>17</v>
      </c>
      <c r="B55" s="12" t="n">
        <v>42156</v>
      </c>
      <c r="C55" s="1" t="s">
        <v>19</v>
      </c>
      <c r="D55" s="1" t="s">
        <v>19</v>
      </c>
      <c r="E55" s="1" t="s">
        <v>19</v>
      </c>
      <c r="F55" s="1" t="s">
        <v>20</v>
      </c>
      <c r="G55" s="1" t="n">
        <v>6</v>
      </c>
      <c r="H55" s="1" t="n">
        <v>5</v>
      </c>
      <c r="I55" s="23" t="str">
        <f aca="false">IF(J55="RHAP", "Rhizophora apiculata", IF(J55="EXAG", "Excoecaria agallocha", IF(J55="BRPA", "Bruguiera parviflora", IF(J55="XYMO", "Xylocarpus moluccensis", IF(J55="BRCY", "Bruguiera cylindrica", IF(J55="AVAL", "Avicennia alba", IF(J55="AVOF", "Avicennia officinalis", IF(J55="LURA", "Lumnitzera racemosa", IF(J55="CETA", "Ceriops tagal", IF(J55="XYGR", "Xylocarpus granatum", IF(J55="AVMA", "Avicennia marina", IF(J55="RHMU", "Rhizophora mucronata", IF(J55="BRGY", "Bruguiera gymnorrhiza", IF(J55="BRSE", "Bruguiera sexangula", IF(J55="SOOV", "Sonneratia ovata", IF(J55="SOCA", "Sonneratia caseolaris", IF(J55="HELI", "Heritiera littoralis", IF(J55="HESY", "Heritiera sylvatica", IF(J55="NYFR", "Nypa fruticans", IF(J55="CYRA", "Cynometra ramiflora", IF(J55="PHPA", "Phoenix paludosa", IF(J55="SCHY", "Scyphiphora hydrophyllacea", IF(J55="DIMA", "Diospyros maritima", IF(J55="POPI", "Pongamia pinnata", ""))))))))))))))))))))))))</f>
        <v>Avicennia alba</v>
      </c>
      <c r="J55" s="1" t="s">
        <v>27</v>
      </c>
      <c r="K55" s="55" t="n">
        <v>2.1</v>
      </c>
      <c r="N55" s="1" t="n">
        <v>1</v>
      </c>
    </row>
    <row r="56" customFormat="false" ht="13.8" hidden="false" customHeight="false" outlineLevel="0" collapsed="false">
      <c r="A56" s="1" t="s">
        <v>17</v>
      </c>
      <c r="B56" s="12" t="n">
        <v>42157</v>
      </c>
      <c r="C56" s="1" t="s">
        <v>19</v>
      </c>
      <c r="D56" s="1" t="s">
        <v>19</v>
      </c>
      <c r="E56" s="1" t="s">
        <v>19</v>
      </c>
      <c r="F56" s="1" t="s">
        <v>20</v>
      </c>
      <c r="G56" s="1" t="n">
        <v>7</v>
      </c>
      <c r="H56" s="1" t="n">
        <v>1</v>
      </c>
      <c r="I56" s="23" t="str">
        <f aca="false">IF(J56="RHAP", "Rhizophora apiculata", IF(J56="EXAG", "Excoecaria agallocha", IF(J56="BRPA", "Bruguiera parviflora", IF(J56="XYMO", "Xylocarpus moluccensis", IF(J56="BRCY", "Bruguiera cylindrica", IF(J56="AVAL", "Avicennia alba", IF(J56="AVOF", "Avicennia officinalis", IF(J56="LURA", "Lumnitzera racemosa", IF(J56="CETA", "Ceriops tagal", IF(J56="XYGR", "Xylocarpus granatum", IF(J56="AVMA", "Avicennia marina", IF(J56="RHMU", "Rhizophora mucronata", IF(J56="BRGY", "Bruguiera gymnorrhiza", IF(J56="BRSE", "Bruguiera sexangula", IF(J56="SOOV", "Sonneratia ovata", IF(J56="SOCA", "Sonneratia caseolaris", IF(J56="HELI", "Heritiera littoralis", IF(J56="HESY", "Heritiera sylvatica", IF(J56="NYFR", "Nypa fruticans", IF(J56="CYRA", "Cynometra ramiflora", IF(J56="PHPA", "Phoenix paludosa", IF(J56="SCHY", "Scyphiphora hydrophyllacea", IF(J56="DIMA", "Diospyros maritima", IF(J56="POPI", "Pongamia pinnata", ""))))))))))))))))))))))))</f>
        <v>Rhizophora apiculata</v>
      </c>
      <c r="J56" s="1" t="s">
        <v>21</v>
      </c>
      <c r="K56" s="55" t="n">
        <v>2.2</v>
      </c>
    </row>
    <row r="57" customFormat="false" ht="13.8" hidden="false" customHeight="false" outlineLevel="0" collapsed="false">
      <c r="A57" s="1" t="s">
        <v>17</v>
      </c>
      <c r="B57" s="12" t="n">
        <v>42157</v>
      </c>
      <c r="C57" s="1" t="s">
        <v>19</v>
      </c>
      <c r="D57" s="1" t="s">
        <v>19</v>
      </c>
      <c r="E57" s="1" t="s">
        <v>19</v>
      </c>
      <c r="F57" s="1" t="s">
        <v>20</v>
      </c>
      <c r="G57" s="1" t="n">
        <v>7</v>
      </c>
      <c r="H57" s="1" t="n">
        <v>1</v>
      </c>
      <c r="I57" s="23" t="str">
        <f aca="false">IF(J57="RHAP", "Rhizophora apiculata", IF(J57="EXAG", "Excoecaria agallocha", IF(J57="BRPA", "Bruguiera parviflora", IF(J57="XYMO", "Xylocarpus moluccensis", IF(J57="BRCY", "Bruguiera cylindrica", IF(J57="AVAL", "Avicennia alba", IF(J57="AVOF", "Avicennia officinalis", IF(J57="LURA", "Lumnitzera racemosa", IF(J57="CETA", "Ceriops tagal", IF(J57="XYGR", "Xylocarpus granatum", IF(J57="AVMA", "Avicennia marina", IF(J57="RHMU", "Rhizophora mucronata", IF(J57="BRGY", "Bruguiera gymnorrhiza", IF(J57="BRSE", "Bruguiera sexangula", IF(J57="SOOV", "Sonneratia ovata", IF(J57="SOCA", "Sonneratia caseolaris", IF(J57="HELI", "Heritiera littoralis", IF(J57="HESY", "Heritiera sylvatica", IF(J57="NYFR", "Nypa fruticans", IF(J57="CYRA", "Cynometra ramiflora", IF(J57="PHPA", "Phoenix paludosa", IF(J57="SCHY", "Scyphiphora hydrophyllacea", IF(J57="DIMA", "Diospyros maritima", IF(J57="POPI", "Pongamia pinnata", ""))))))))))))))))))))))))</f>
        <v>Rhizophora apiculata</v>
      </c>
      <c r="J57" s="1" t="s">
        <v>21</v>
      </c>
      <c r="K57" s="55" t="n">
        <v>1.5</v>
      </c>
    </row>
    <row r="58" customFormat="false" ht="13.8" hidden="false" customHeight="false" outlineLevel="0" collapsed="false">
      <c r="A58" s="1" t="s">
        <v>17</v>
      </c>
      <c r="B58" s="12" t="n">
        <v>42157</v>
      </c>
      <c r="C58" s="1" t="s">
        <v>19</v>
      </c>
      <c r="D58" s="1" t="s">
        <v>19</v>
      </c>
      <c r="E58" s="1" t="s">
        <v>19</v>
      </c>
      <c r="F58" s="1" t="s">
        <v>20</v>
      </c>
      <c r="G58" s="1" t="n">
        <v>7</v>
      </c>
      <c r="H58" s="1" t="n">
        <v>1</v>
      </c>
      <c r="I58" s="23" t="str">
        <f aca="false">IF(J58="RHAP", "Rhizophora apiculata", IF(J58="EXAG", "Excoecaria agallocha", IF(J58="BRPA", "Bruguiera parviflora", IF(J58="XYMO", "Xylocarpus moluccensis", IF(J58="BRCY", "Bruguiera cylindrica", IF(J58="AVAL", "Avicennia alba", IF(J58="AVOF", "Avicennia officinalis", IF(J58="LURA", "Lumnitzera racemosa", IF(J58="CETA", "Ceriops tagal", IF(J58="XYGR", "Xylocarpus granatum", IF(J58="AVMA", "Avicennia marina", IF(J58="RHMU", "Rhizophora mucronata", IF(J58="BRGY", "Bruguiera gymnorrhiza", IF(J58="BRSE", "Bruguiera sexangula", IF(J58="SOOV", "Sonneratia ovata", IF(J58="SOCA", "Sonneratia caseolaris", IF(J58="HELI", "Heritiera littoralis", IF(J58="HESY", "Heritiera sylvatica", IF(J58="NYFR", "Nypa fruticans", IF(J58="CYRA", "Cynometra ramiflora", IF(J58="PHPA", "Phoenix paludosa", IF(J58="SCHY", "Scyphiphora hydrophyllacea", IF(J58="DIMA", "Diospyros maritima", IF(J58="POPI", "Pongamia pinnata", ""))))))))))))))))))))))))</f>
        <v>Rhizophora apiculata</v>
      </c>
      <c r="J58" s="1" t="s">
        <v>21</v>
      </c>
      <c r="K58" s="55" t="n">
        <v>1.7</v>
      </c>
    </row>
    <row r="59" customFormat="false" ht="13.8" hidden="false" customHeight="false" outlineLevel="0" collapsed="false">
      <c r="A59" s="1" t="s">
        <v>17</v>
      </c>
      <c r="B59" s="12" t="n">
        <v>42157</v>
      </c>
      <c r="C59" s="1" t="s">
        <v>19</v>
      </c>
      <c r="D59" s="1" t="s">
        <v>19</v>
      </c>
      <c r="E59" s="1" t="s">
        <v>19</v>
      </c>
      <c r="F59" s="1" t="s">
        <v>20</v>
      </c>
      <c r="G59" s="1" t="n">
        <v>7</v>
      </c>
      <c r="H59" s="1" t="n">
        <v>1</v>
      </c>
      <c r="I59" s="23" t="str">
        <f aca="false">IF(J59="RHAP", "Rhizophora apiculata", IF(J59="EXAG", "Excoecaria agallocha", IF(J59="BRPA", "Bruguiera parviflora", IF(J59="XYMO", "Xylocarpus moluccensis", IF(J59="BRCY", "Bruguiera cylindrica", IF(J59="AVAL", "Avicennia alba", IF(J59="AVOF", "Avicennia officinalis", IF(J59="LURA", "Lumnitzera racemosa", IF(J59="CETA", "Ceriops tagal", IF(J59="XYGR", "Xylocarpus granatum", IF(J59="AVMA", "Avicennia marina", IF(J59="RHMU", "Rhizophora mucronata", IF(J59="BRGY", "Bruguiera gymnorrhiza", IF(J59="BRSE", "Bruguiera sexangula", IF(J59="SOOV", "Sonneratia ovata", IF(J59="SOCA", "Sonneratia caseolaris", IF(J59="HELI", "Heritiera littoralis", IF(J59="HESY", "Heritiera sylvatica", IF(J59="NYFR", "Nypa fruticans", IF(J59="CYRA", "Cynometra ramiflora", IF(J59="PHPA", "Phoenix paludosa", IF(J59="SCHY", "Scyphiphora hydrophyllacea", IF(J59="DIMA", "Diospyros maritima", IF(J59="POPI", "Pongamia pinnata", ""))))))))))))))))))))))))</f>
        <v>Rhizophora apiculata</v>
      </c>
      <c r="J59" s="1" t="s">
        <v>21</v>
      </c>
      <c r="K59" s="55" t="n">
        <v>2</v>
      </c>
    </row>
    <row r="60" customFormat="false" ht="13.8" hidden="false" customHeight="false" outlineLevel="0" collapsed="false">
      <c r="A60" s="1" t="s">
        <v>17</v>
      </c>
      <c r="B60" s="12" t="n">
        <v>42157</v>
      </c>
      <c r="C60" s="1" t="s">
        <v>19</v>
      </c>
      <c r="D60" s="1" t="s">
        <v>19</v>
      </c>
      <c r="E60" s="1" t="s">
        <v>19</v>
      </c>
      <c r="F60" s="1" t="s">
        <v>20</v>
      </c>
      <c r="G60" s="1" t="n">
        <v>7</v>
      </c>
      <c r="H60" s="1" t="n">
        <v>1</v>
      </c>
      <c r="I60" s="23" t="str">
        <f aca="false">IF(J60="RHAP", "Rhizophora apiculata", IF(J60="EXAG", "Excoecaria agallocha", IF(J60="BRPA", "Bruguiera parviflora", IF(J60="XYMO", "Xylocarpus moluccensis", IF(J60="BRCY", "Bruguiera cylindrica", IF(J60="AVAL", "Avicennia alba", IF(J60="AVOF", "Avicennia officinalis", IF(J60="LURA", "Lumnitzera racemosa", IF(J60="CETA", "Ceriops tagal", IF(J60="XYGR", "Xylocarpus granatum", IF(J60="AVMA", "Avicennia marina", IF(J60="RHMU", "Rhizophora mucronata", IF(J60="BRGY", "Bruguiera gymnorrhiza", IF(J60="BRSE", "Bruguiera sexangula", IF(J60="SOOV", "Sonneratia ovata", IF(J60="SOCA", "Sonneratia caseolaris", IF(J60="HELI", "Heritiera littoralis", IF(J60="HESY", "Heritiera sylvatica", IF(J60="NYFR", "Nypa fruticans", IF(J60="CYRA", "Cynometra ramiflora", IF(J60="PHPA", "Phoenix paludosa", IF(J60="SCHY", "Scyphiphora hydrophyllacea", IF(J60="DIMA", "Diospyros maritima", IF(J60="POPI", "Pongamia pinnata", ""))))))))))))))))))))))))</f>
        <v>Rhizophora apiculata</v>
      </c>
      <c r="J60" s="1" t="s">
        <v>21</v>
      </c>
      <c r="K60" s="55" t="n">
        <v>1.1</v>
      </c>
    </row>
    <row r="61" customFormat="false" ht="13.8" hidden="false" customHeight="false" outlineLevel="0" collapsed="false">
      <c r="A61" s="1" t="s">
        <v>17</v>
      </c>
      <c r="B61" s="12" t="n">
        <v>42157</v>
      </c>
      <c r="C61" s="1" t="s">
        <v>19</v>
      </c>
      <c r="D61" s="1" t="s">
        <v>19</v>
      </c>
      <c r="E61" s="1" t="s">
        <v>19</v>
      </c>
      <c r="F61" s="1" t="s">
        <v>20</v>
      </c>
      <c r="G61" s="1" t="n">
        <v>7</v>
      </c>
      <c r="H61" s="1" t="n">
        <v>1</v>
      </c>
      <c r="I61" s="23" t="str">
        <f aca="false">IF(J61="RHAP", "Rhizophora apiculata", IF(J61="EXAG", "Excoecaria agallocha", IF(J61="BRPA", "Bruguiera parviflora", IF(J61="XYMO", "Xylocarpus moluccensis", IF(J61="BRCY", "Bruguiera cylindrica", IF(J61="AVAL", "Avicennia alba", IF(J61="AVOF", "Avicennia officinalis", IF(J61="LURA", "Lumnitzera racemosa", IF(J61="CETA", "Ceriops tagal", IF(J61="XYGR", "Xylocarpus granatum", IF(J61="AVMA", "Avicennia marina", IF(J61="RHMU", "Rhizophora mucronata", IF(J61="BRGY", "Bruguiera gymnorrhiza", IF(J61="BRSE", "Bruguiera sexangula", IF(J61="SOOV", "Sonneratia ovata", IF(J61="SOCA", "Sonneratia caseolaris", IF(J61="HELI", "Heritiera littoralis", IF(J61="HESY", "Heritiera sylvatica", IF(J61="NYFR", "Nypa fruticans", IF(J61="CYRA", "Cynometra ramiflora", IF(J61="PHPA", "Phoenix paludosa", IF(J61="SCHY", "Scyphiphora hydrophyllacea", IF(J61="DIMA", "Diospyros maritima", IF(J61="POPI", "Pongamia pinnata", ""))))))))))))))))))))))))</f>
        <v>Rhizophora apiculata</v>
      </c>
      <c r="J61" s="1" t="s">
        <v>21</v>
      </c>
      <c r="K61" s="55" t="n">
        <v>2.1</v>
      </c>
    </row>
    <row r="62" customFormat="false" ht="13.8" hidden="false" customHeight="false" outlineLevel="0" collapsed="false">
      <c r="A62" s="1" t="s">
        <v>17</v>
      </c>
      <c r="B62" s="12" t="n">
        <v>42157</v>
      </c>
      <c r="C62" s="1" t="s">
        <v>19</v>
      </c>
      <c r="D62" s="1" t="s">
        <v>19</v>
      </c>
      <c r="E62" s="1" t="s">
        <v>19</v>
      </c>
      <c r="F62" s="1" t="s">
        <v>20</v>
      </c>
      <c r="G62" s="1" t="n">
        <v>7</v>
      </c>
      <c r="H62" s="1" t="n">
        <v>1</v>
      </c>
      <c r="I62" s="23" t="str">
        <f aca="false">IF(J62="RHAP", "Rhizophora apiculata", IF(J62="EXAG", "Excoecaria agallocha", IF(J62="BRPA", "Bruguiera parviflora", IF(J62="XYMO", "Xylocarpus moluccensis", IF(J62="BRCY", "Bruguiera cylindrica", IF(J62="AVAL", "Avicennia alba", IF(J62="AVOF", "Avicennia officinalis", IF(J62="LURA", "Lumnitzera racemosa", IF(J62="CETA", "Ceriops tagal", IF(J62="XYGR", "Xylocarpus granatum", IF(J62="AVMA", "Avicennia marina", IF(J62="RHMU", "Rhizophora mucronata", IF(J62="BRGY", "Bruguiera gymnorrhiza", IF(J62="BRSE", "Bruguiera sexangula", IF(J62="SOOV", "Sonneratia ovata", IF(J62="SOCA", "Sonneratia caseolaris", IF(J62="HELI", "Heritiera littoralis", IF(J62="HESY", "Heritiera sylvatica", IF(J62="NYFR", "Nypa fruticans", IF(J62="CYRA", "Cynometra ramiflora", IF(J62="PHPA", "Phoenix paludosa", IF(J62="SCHY", "Scyphiphora hydrophyllacea", IF(J62="DIMA", "Diospyros maritima", IF(J62="POPI", "Pongamia pinnata", ""))))))))))))))))))))))))</f>
        <v>Rhizophora apiculata</v>
      </c>
      <c r="J62" s="1" t="s">
        <v>21</v>
      </c>
      <c r="K62" s="55" t="n">
        <v>1.8</v>
      </c>
    </row>
    <row r="63" customFormat="false" ht="13.8" hidden="false" customHeight="false" outlineLevel="0" collapsed="false">
      <c r="A63" s="1" t="s">
        <v>17</v>
      </c>
      <c r="B63" s="12" t="n">
        <v>42157</v>
      </c>
      <c r="C63" s="1" t="s">
        <v>19</v>
      </c>
      <c r="D63" s="1" t="s">
        <v>19</v>
      </c>
      <c r="E63" s="1" t="s">
        <v>19</v>
      </c>
      <c r="F63" s="1" t="s">
        <v>20</v>
      </c>
      <c r="G63" s="1" t="n">
        <v>7</v>
      </c>
      <c r="H63" s="1" t="n">
        <v>1</v>
      </c>
      <c r="I63" s="23" t="str">
        <f aca="false">IF(J63="RHAP", "Rhizophora apiculata", IF(J63="EXAG", "Excoecaria agallocha", IF(J63="BRPA", "Bruguiera parviflora", IF(J63="XYMO", "Xylocarpus moluccensis", IF(J63="BRCY", "Bruguiera cylindrica", IF(J63="AVAL", "Avicennia alba", IF(J63="AVOF", "Avicennia officinalis", IF(J63="LURA", "Lumnitzera racemosa", IF(J63="CETA", "Ceriops tagal", IF(J63="XYGR", "Xylocarpus granatum", IF(J63="AVMA", "Avicennia marina", IF(J63="RHMU", "Rhizophora mucronata", IF(J63="BRGY", "Bruguiera gymnorrhiza", IF(J63="BRSE", "Bruguiera sexangula", IF(J63="SOOV", "Sonneratia ovata", IF(J63="SOCA", "Sonneratia caseolaris", IF(J63="HELI", "Heritiera littoralis", IF(J63="HESY", "Heritiera sylvatica", IF(J63="NYFR", "Nypa fruticans", IF(J63="CYRA", "Cynometra ramiflora", IF(J63="PHPA", "Phoenix paludosa", IF(J63="SCHY", "Scyphiphora hydrophyllacea", IF(J63="DIMA", "Diospyros maritima", IF(J63="POPI", "Pongamia pinnata", ""))))))))))))))))))))))))</f>
        <v>Avicennia alba</v>
      </c>
      <c r="J63" s="1" t="s">
        <v>27</v>
      </c>
      <c r="K63" s="55" t="n">
        <v>1</v>
      </c>
    </row>
    <row r="64" customFormat="false" ht="13.8" hidden="false" customHeight="false" outlineLevel="0" collapsed="false">
      <c r="A64" s="1" t="s">
        <v>17</v>
      </c>
      <c r="B64" s="12" t="n">
        <v>42157</v>
      </c>
      <c r="C64" s="1" t="s">
        <v>19</v>
      </c>
      <c r="D64" s="1" t="s">
        <v>19</v>
      </c>
      <c r="E64" s="1" t="s">
        <v>19</v>
      </c>
      <c r="F64" s="1" t="s">
        <v>20</v>
      </c>
      <c r="G64" s="1" t="n">
        <v>7</v>
      </c>
      <c r="H64" s="1" t="n">
        <v>1</v>
      </c>
      <c r="I64" s="23" t="str">
        <f aca="false">IF(J64="RHAP", "Rhizophora apiculata", IF(J64="EXAG", "Excoecaria agallocha", IF(J64="BRPA", "Bruguiera parviflora", IF(J64="XYMO", "Xylocarpus moluccensis", IF(J64="BRCY", "Bruguiera cylindrica", IF(J64="AVAL", "Avicennia alba", IF(J64="AVOF", "Avicennia officinalis", IF(J64="LURA", "Lumnitzera racemosa", IF(J64="CETA", "Ceriops tagal", IF(J64="XYGR", "Xylocarpus granatum", IF(J64="AVMA", "Avicennia marina", IF(J64="RHMU", "Rhizophora mucronata", IF(J64="BRGY", "Bruguiera gymnorrhiza", IF(J64="BRSE", "Bruguiera sexangula", IF(J64="SOOV", "Sonneratia ovata", IF(J64="SOCA", "Sonneratia caseolaris", IF(J64="HELI", "Heritiera littoralis", IF(J64="HESY", "Heritiera sylvatica", IF(J64="NYFR", "Nypa fruticans", IF(J64="CYRA", "Cynometra ramiflora", IF(J64="PHPA", "Phoenix paludosa", IF(J64="SCHY", "Scyphiphora hydrophyllacea", IF(J64="DIMA", "Diospyros maritima", IF(J64="POPI", "Pongamia pinnata", ""))))))))))))))))))))))))</f>
        <v>Rhizophora apiculata</v>
      </c>
      <c r="J64" s="1" t="s">
        <v>21</v>
      </c>
      <c r="K64" s="55" t="n">
        <v>1.5</v>
      </c>
    </row>
    <row r="65" customFormat="false" ht="13.8" hidden="false" customHeight="false" outlineLevel="0" collapsed="false">
      <c r="A65" s="1" t="s">
        <v>17</v>
      </c>
      <c r="B65" s="12" t="n">
        <v>42157</v>
      </c>
      <c r="C65" s="1" t="s">
        <v>19</v>
      </c>
      <c r="D65" s="1" t="s">
        <v>19</v>
      </c>
      <c r="E65" s="1" t="s">
        <v>19</v>
      </c>
      <c r="F65" s="1" t="s">
        <v>20</v>
      </c>
      <c r="G65" s="1" t="n">
        <v>7</v>
      </c>
      <c r="H65" s="1" t="n">
        <v>1</v>
      </c>
      <c r="I65" s="23" t="str">
        <f aca="false">IF(J65="RHAP", "Rhizophora apiculata", IF(J65="EXAG", "Excoecaria agallocha", IF(J65="BRPA", "Bruguiera parviflora", IF(J65="XYMO", "Xylocarpus moluccensis", IF(J65="BRCY", "Bruguiera cylindrica", IF(J65="AVAL", "Avicennia alba", IF(J65="AVOF", "Avicennia officinalis", IF(J65="LURA", "Lumnitzera racemosa", IF(J65="CETA", "Ceriops tagal", IF(J65="XYGR", "Xylocarpus granatum", IF(J65="AVMA", "Avicennia marina", IF(J65="RHMU", "Rhizophora mucronata", IF(J65="BRGY", "Bruguiera gymnorrhiza", IF(J65="BRSE", "Bruguiera sexangula", IF(J65="SOOV", "Sonneratia ovata", IF(J65="SOCA", "Sonneratia caseolaris", IF(J65="HELI", "Heritiera littoralis", IF(J65="HESY", "Heritiera sylvatica", IF(J65="NYFR", "Nypa fruticans", IF(J65="CYRA", "Cynometra ramiflora", IF(J65="PHPA", "Phoenix paludosa", IF(J65="SCHY", "Scyphiphora hydrophyllacea", IF(J65="DIMA", "Diospyros maritima", IF(J65="POPI", "Pongamia pinnata", ""))))))))))))))))))))))))</f>
        <v>Avicennia alba</v>
      </c>
      <c r="J65" s="1" t="s">
        <v>27</v>
      </c>
      <c r="K65" s="55" t="n">
        <v>0.5</v>
      </c>
    </row>
    <row r="66" customFormat="false" ht="13.8" hidden="false" customHeight="false" outlineLevel="0" collapsed="false">
      <c r="A66" s="1" t="s">
        <v>17</v>
      </c>
      <c r="B66" s="12" t="n">
        <v>42157</v>
      </c>
      <c r="C66" s="1" t="s">
        <v>19</v>
      </c>
      <c r="D66" s="1" t="s">
        <v>19</v>
      </c>
      <c r="E66" s="1" t="s">
        <v>19</v>
      </c>
      <c r="F66" s="1" t="s">
        <v>20</v>
      </c>
      <c r="G66" s="1" t="n">
        <v>7</v>
      </c>
      <c r="H66" s="1" t="n">
        <v>1</v>
      </c>
      <c r="I66" s="23" t="str">
        <f aca="false">IF(J66="RHAP", "Rhizophora apiculata", IF(J66="EXAG", "Excoecaria agallocha", IF(J66="BRPA", "Bruguiera parviflora", IF(J66="XYMO", "Xylocarpus moluccensis", IF(J66="BRCY", "Bruguiera cylindrica", IF(J66="AVAL", "Avicennia alba", IF(J66="AVOF", "Avicennia officinalis", IF(J66="LURA", "Lumnitzera racemosa", IF(J66="CETA", "Ceriops tagal", IF(J66="XYGR", "Xylocarpus granatum", IF(J66="AVMA", "Avicennia marina", IF(J66="RHMU", "Rhizophora mucronata", IF(J66="BRGY", "Bruguiera gymnorrhiza", IF(J66="BRSE", "Bruguiera sexangula", IF(J66="SOOV", "Sonneratia ovata", IF(J66="SOCA", "Sonneratia caseolaris", IF(J66="HELI", "Heritiera littoralis", IF(J66="HESY", "Heritiera sylvatica", IF(J66="NYFR", "Nypa fruticans", IF(J66="CYRA", "Cynometra ramiflora", IF(J66="PHPA", "Phoenix paludosa", IF(J66="SCHY", "Scyphiphora hydrophyllacea", IF(J66="DIMA", "Diospyros maritima", IF(J66="POPI", "Pongamia pinnata", ""))))))))))))))))))))))))</f>
        <v>Rhizophora apiculata</v>
      </c>
      <c r="J66" s="1" t="s">
        <v>21</v>
      </c>
      <c r="K66" s="55" t="n">
        <v>0.8</v>
      </c>
    </row>
    <row r="67" customFormat="false" ht="13.8" hidden="false" customHeight="false" outlineLevel="0" collapsed="false">
      <c r="A67" s="1" t="s">
        <v>17</v>
      </c>
      <c r="B67" s="12" t="n">
        <v>42157</v>
      </c>
      <c r="C67" s="1" t="s">
        <v>19</v>
      </c>
      <c r="D67" s="1" t="s">
        <v>19</v>
      </c>
      <c r="E67" s="1" t="s">
        <v>19</v>
      </c>
      <c r="F67" s="1" t="s">
        <v>20</v>
      </c>
      <c r="G67" s="1" t="n">
        <v>7</v>
      </c>
      <c r="H67" s="1" t="n">
        <v>1</v>
      </c>
      <c r="I67" s="23" t="str">
        <f aca="false">IF(J67="RHAP", "Rhizophora apiculata", IF(J67="EXAG", "Excoecaria agallocha", IF(J67="BRPA", "Bruguiera parviflora", IF(J67="XYMO", "Xylocarpus moluccensis", IF(J67="BRCY", "Bruguiera cylindrica", IF(J67="AVAL", "Avicennia alba", IF(J67="AVOF", "Avicennia officinalis", IF(J67="LURA", "Lumnitzera racemosa", IF(J67="CETA", "Ceriops tagal", IF(J67="XYGR", "Xylocarpus granatum", IF(J67="AVMA", "Avicennia marina", IF(J67="RHMU", "Rhizophora mucronata", IF(J67="BRGY", "Bruguiera gymnorrhiza", IF(J67="BRSE", "Bruguiera sexangula", IF(J67="SOOV", "Sonneratia ovata", IF(J67="SOCA", "Sonneratia caseolaris", IF(J67="HELI", "Heritiera littoralis", IF(J67="HESY", "Heritiera sylvatica", IF(J67="NYFR", "Nypa fruticans", IF(J67="CYRA", "Cynometra ramiflora", IF(J67="PHPA", "Phoenix paludosa", IF(J67="SCHY", "Scyphiphora hydrophyllacea", IF(J67="DIMA", "Diospyros maritima", IF(J67="POPI", "Pongamia pinnata", ""))))))))))))))))))))))))</f>
        <v>Avicennia alba</v>
      </c>
      <c r="J67" s="1" t="s">
        <v>27</v>
      </c>
      <c r="K67" s="55" t="n">
        <v>1.8</v>
      </c>
    </row>
    <row r="68" customFormat="false" ht="13.8" hidden="false" customHeight="false" outlineLevel="0" collapsed="false">
      <c r="A68" s="1" t="s">
        <v>17</v>
      </c>
      <c r="B68" s="12" t="n">
        <v>42157</v>
      </c>
      <c r="C68" s="1" t="s">
        <v>19</v>
      </c>
      <c r="D68" s="1" t="s">
        <v>19</v>
      </c>
      <c r="E68" s="1" t="s">
        <v>19</v>
      </c>
      <c r="F68" s="1" t="s">
        <v>20</v>
      </c>
      <c r="G68" s="1" t="n">
        <v>7</v>
      </c>
      <c r="H68" s="1" t="n">
        <v>2</v>
      </c>
      <c r="I68" s="23" t="str">
        <f aca="false">IF(J68="RHAP", "Rhizophora apiculata", IF(J68="EXAG", "Excoecaria agallocha", IF(J68="BRPA", "Bruguiera parviflora", IF(J68="XYMO", "Xylocarpus moluccensis", IF(J68="BRCY", "Bruguiera cylindrica", IF(J68="AVAL", "Avicennia alba", IF(J68="AVOF", "Avicennia officinalis", IF(J68="LURA", "Lumnitzera racemosa", IF(J68="CETA", "Ceriops tagal", IF(J68="XYGR", "Xylocarpus granatum", IF(J68="AVMA", "Avicennia marina", IF(J68="RHMU", "Rhizophora mucronata", IF(J68="BRGY", "Bruguiera gymnorrhiza", IF(J68="BRSE", "Bruguiera sexangula", IF(J68="SOOV", "Sonneratia ovata", IF(J68="SOCA", "Sonneratia caseolaris", IF(J68="HELI", "Heritiera littoralis", IF(J68="HESY", "Heritiera sylvatica", IF(J68="NYFR", "Nypa fruticans", IF(J68="CYRA", "Cynometra ramiflora", IF(J68="PHPA", "Phoenix paludosa", IF(J68="SCHY", "Scyphiphora hydrophyllacea", IF(J68="DIMA", "Diospyros maritima", IF(J68="POPI", "Pongamia pinnata", ""))))))))))))))))))))))))</f>
        <v>Avicennia alba</v>
      </c>
      <c r="J68" s="1" t="s">
        <v>27</v>
      </c>
      <c r="K68" s="55" t="n">
        <v>0.5</v>
      </c>
    </row>
    <row r="69" customFormat="false" ht="13.8" hidden="false" customHeight="false" outlineLevel="0" collapsed="false">
      <c r="A69" s="1" t="s">
        <v>17</v>
      </c>
      <c r="B69" s="12" t="n">
        <v>42157</v>
      </c>
      <c r="C69" s="1" t="s">
        <v>19</v>
      </c>
      <c r="D69" s="1" t="s">
        <v>19</v>
      </c>
      <c r="E69" s="1" t="s">
        <v>19</v>
      </c>
      <c r="F69" s="1" t="s">
        <v>20</v>
      </c>
      <c r="G69" s="1" t="n">
        <v>7</v>
      </c>
      <c r="H69" s="1" t="n">
        <v>2</v>
      </c>
      <c r="I69" s="23" t="str">
        <f aca="false">IF(J69="RHAP", "Rhizophora apiculata", IF(J69="EXAG", "Excoecaria agallocha", IF(J69="BRPA", "Bruguiera parviflora", IF(J69="XYMO", "Xylocarpus moluccensis", IF(J69="BRCY", "Bruguiera cylindrica", IF(J69="AVAL", "Avicennia alba", IF(J69="AVOF", "Avicennia officinalis", IF(J69="LURA", "Lumnitzera racemosa", IF(J69="CETA", "Ceriops tagal", IF(J69="XYGR", "Xylocarpus granatum", IF(J69="AVMA", "Avicennia marina", IF(J69="RHMU", "Rhizophora mucronata", IF(J69="BRGY", "Bruguiera gymnorrhiza", IF(J69="BRSE", "Bruguiera sexangula", IF(J69="SOOV", "Sonneratia ovata", IF(J69="SOCA", "Sonneratia caseolaris", IF(J69="HELI", "Heritiera littoralis", IF(J69="HESY", "Heritiera sylvatica", IF(J69="NYFR", "Nypa fruticans", IF(J69="CYRA", "Cynometra ramiflora", IF(J69="PHPA", "Phoenix paludosa", IF(J69="SCHY", "Scyphiphora hydrophyllacea", IF(J69="DIMA", "Diospyros maritima", IF(J69="POPI", "Pongamia pinnata", ""))))))))))))))))))))))))</f>
        <v>Rhizophora apiculata</v>
      </c>
      <c r="J69" s="1" t="s">
        <v>21</v>
      </c>
      <c r="K69" s="55" t="n">
        <v>3.4</v>
      </c>
    </row>
    <row r="70" customFormat="false" ht="13.8" hidden="false" customHeight="false" outlineLevel="0" collapsed="false">
      <c r="A70" s="1" t="s">
        <v>17</v>
      </c>
      <c r="B70" s="12" t="n">
        <v>42157</v>
      </c>
      <c r="C70" s="1" t="s">
        <v>19</v>
      </c>
      <c r="D70" s="1" t="s">
        <v>19</v>
      </c>
      <c r="E70" s="1" t="s">
        <v>19</v>
      </c>
      <c r="F70" s="1" t="s">
        <v>20</v>
      </c>
      <c r="G70" s="1" t="n">
        <v>7</v>
      </c>
      <c r="H70" s="1" t="n">
        <v>3</v>
      </c>
      <c r="I70" s="23" t="str">
        <f aca="false">IF(J70="RHAP", "Rhizophora apiculata", IF(J70="EXAG", "Excoecaria agallocha", IF(J70="BRPA", "Bruguiera parviflora", IF(J70="XYMO", "Xylocarpus moluccensis", IF(J70="BRCY", "Bruguiera cylindrica", IF(J70="AVAL", "Avicennia alba", IF(J70="AVOF", "Avicennia officinalis", IF(J70="LURA", "Lumnitzera racemosa", IF(J70="CETA", "Ceriops tagal", IF(J70="XYGR", "Xylocarpus granatum", IF(J70="AVMA", "Avicennia marina", IF(J70="RHMU", "Rhizophora mucronata", IF(J70="BRGY", "Bruguiera gymnorrhiza", IF(J70="BRSE", "Bruguiera sexangula", IF(J70="SOOV", "Sonneratia ovata", IF(J70="SOCA", "Sonneratia caseolaris", IF(J70="HELI", "Heritiera littoralis", IF(J70="HESY", "Heritiera sylvatica", IF(J70="NYFR", "Nypa fruticans", IF(J70="CYRA", "Cynometra ramiflora", IF(J70="PHPA", "Phoenix paludosa", IF(J70="SCHY", "Scyphiphora hydrophyllacea", IF(J70="DIMA", "Diospyros maritima", IF(J70="POPI", "Pongamia pinnata", ""))))))))))))))))))))))))</f>
        <v>Avicennia alba</v>
      </c>
      <c r="J70" s="1" t="s">
        <v>27</v>
      </c>
      <c r="K70" s="55" t="n">
        <v>1.3</v>
      </c>
    </row>
    <row r="71" customFormat="false" ht="13.8" hidden="false" customHeight="false" outlineLevel="0" collapsed="false">
      <c r="A71" s="1" t="s">
        <v>17</v>
      </c>
      <c r="B71" s="12" t="n">
        <v>42157</v>
      </c>
      <c r="C71" s="1" t="s">
        <v>19</v>
      </c>
      <c r="D71" s="1" t="s">
        <v>19</v>
      </c>
      <c r="E71" s="1" t="s">
        <v>19</v>
      </c>
      <c r="F71" s="1" t="s">
        <v>20</v>
      </c>
      <c r="G71" s="1" t="n">
        <v>7</v>
      </c>
      <c r="H71" s="1" t="n">
        <v>3</v>
      </c>
      <c r="I71" s="23" t="str">
        <f aca="false">IF(J71="RHAP", "Rhizophora apiculata", IF(J71="EXAG", "Excoecaria agallocha", IF(J71="BRPA", "Bruguiera parviflora", IF(J71="XYMO", "Xylocarpus moluccensis", IF(J71="BRCY", "Bruguiera cylindrica", IF(J71="AVAL", "Avicennia alba", IF(J71="AVOF", "Avicennia officinalis", IF(J71="LURA", "Lumnitzera racemosa", IF(J71="CETA", "Ceriops tagal", IF(J71="XYGR", "Xylocarpus granatum", IF(J71="AVMA", "Avicennia marina", IF(J71="RHMU", "Rhizophora mucronata", IF(J71="BRGY", "Bruguiera gymnorrhiza", IF(J71="BRSE", "Bruguiera sexangula", IF(J71="SOOV", "Sonneratia ovata", IF(J71="SOCA", "Sonneratia caseolaris", IF(J71="HELI", "Heritiera littoralis", IF(J71="HESY", "Heritiera sylvatica", IF(J71="NYFR", "Nypa fruticans", IF(J71="CYRA", "Cynometra ramiflora", IF(J71="PHPA", "Phoenix paludosa", IF(J71="SCHY", "Scyphiphora hydrophyllacea", IF(J71="DIMA", "Diospyros maritima", IF(J71="POPI", "Pongamia pinnata", ""))))))))))))))))))))))))</f>
        <v>Avicennia alba</v>
      </c>
      <c r="J71" s="1" t="s">
        <v>27</v>
      </c>
      <c r="K71" s="55" t="n">
        <v>1</v>
      </c>
    </row>
    <row r="72" customFormat="false" ht="13.8" hidden="false" customHeight="false" outlineLevel="0" collapsed="false">
      <c r="A72" s="1" t="s">
        <v>17</v>
      </c>
      <c r="B72" s="12" t="n">
        <v>42157</v>
      </c>
      <c r="C72" s="1" t="s">
        <v>19</v>
      </c>
      <c r="D72" s="1" t="s">
        <v>19</v>
      </c>
      <c r="E72" s="1" t="s">
        <v>19</v>
      </c>
      <c r="F72" s="1" t="s">
        <v>20</v>
      </c>
      <c r="G72" s="1" t="n">
        <v>7</v>
      </c>
      <c r="H72" s="1" t="n">
        <v>3</v>
      </c>
      <c r="I72" s="23" t="str">
        <f aca="false">IF(J72="RHAP", "Rhizophora apiculata", IF(J72="EXAG", "Excoecaria agallocha", IF(J72="BRPA", "Bruguiera parviflora", IF(J72="XYMO", "Xylocarpus moluccensis", IF(J72="BRCY", "Bruguiera cylindrica", IF(J72="AVAL", "Avicennia alba", IF(J72="AVOF", "Avicennia officinalis", IF(J72="LURA", "Lumnitzera racemosa", IF(J72="CETA", "Ceriops tagal", IF(J72="XYGR", "Xylocarpus granatum", IF(J72="AVMA", "Avicennia marina", IF(J72="RHMU", "Rhizophora mucronata", IF(J72="BRGY", "Bruguiera gymnorrhiza", IF(J72="BRSE", "Bruguiera sexangula", IF(J72="SOOV", "Sonneratia ovata", IF(J72="SOCA", "Sonneratia caseolaris", IF(J72="HELI", "Heritiera littoralis", IF(J72="HESY", "Heritiera sylvatica", IF(J72="NYFR", "Nypa fruticans", IF(J72="CYRA", "Cynometra ramiflora", IF(J72="PHPA", "Phoenix paludosa", IF(J72="SCHY", "Scyphiphora hydrophyllacea", IF(J72="DIMA", "Diospyros maritima", IF(J72="POPI", "Pongamia pinnata", ""))))))))))))))))))))))))</f>
        <v>Avicennia alba</v>
      </c>
      <c r="J72" s="1" t="s">
        <v>27</v>
      </c>
      <c r="K72" s="55" t="n">
        <v>0.9</v>
      </c>
    </row>
    <row r="73" customFormat="false" ht="13.8" hidden="false" customHeight="false" outlineLevel="0" collapsed="false">
      <c r="A73" s="1" t="s">
        <v>17</v>
      </c>
      <c r="B73" s="12" t="n">
        <v>42157</v>
      </c>
      <c r="C73" s="1" t="s">
        <v>19</v>
      </c>
      <c r="D73" s="1" t="s">
        <v>19</v>
      </c>
      <c r="E73" s="1" t="s">
        <v>19</v>
      </c>
      <c r="F73" s="1" t="s">
        <v>20</v>
      </c>
      <c r="G73" s="1" t="n">
        <v>7</v>
      </c>
      <c r="H73" s="1" t="n">
        <v>3</v>
      </c>
      <c r="I73" s="23" t="str">
        <f aca="false">IF(J73="RHAP", "Rhizophora apiculata", IF(J73="EXAG", "Excoecaria agallocha", IF(J73="BRPA", "Bruguiera parviflora", IF(J73="XYMO", "Xylocarpus moluccensis", IF(J73="BRCY", "Bruguiera cylindrica", IF(J73="AVAL", "Avicennia alba", IF(J73="AVOF", "Avicennia officinalis", IF(J73="LURA", "Lumnitzera racemosa", IF(J73="CETA", "Ceriops tagal", IF(J73="XYGR", "Xylocarpus granatum", IF(J73="AVMA", "Avicennia marina", IF(J73="RHMU", "Rhizophora mucronata", IF(J73="BRGY", "Bruguiera gymnorrhiza", IF(J73="BRSE", "Bruguiera sexangula", IF(J73="SOOV", "Sonneratia ovata", IF(J73="SOCA", "Sonneratia caseolaris", IF(J73="HELI", "Heritiera littoralis", IF(J73="HESY", "Heritiera sylvatica", IF(J73="NYFR", "Nypa fruticans", IF(J73="CYRA", "Cynometra ramiflora", IF(J73="PHPA", "Phoenix paludosa", IF(J73="SCHY", "Scyphiphora hydrophyllacea", IF(J73="DIMA", "Diospyros maritima", IF(J73="POPI", "Pongamia pinnata", ""))))))))))))))))))))))))</f>
        <v>Avicennia alba</v>
      </c>
      <c r="J73" s="1" t="s">
        <v>27</v>
      </c>
      <c r="K73" s="55" t="n">
        <v>0.9</v>
      </c>
    </row>
    <row r="74" customFormat="false" ht="13.8" hidden="false" customHeight="false" outlineLevel="0" collapsed="false">
      <c r="A74" s="1" t="s">
        <v>17</v>
      </c>
      <c r="B74" s="12" t="n">
        <v>42157</v>
      </c>
      <c r="C74" s="1" t="s">
        <v>19</v>
      </c>
      <c r="D74" s="1" t="s">
        <v>19</v>
      </c>
      <c r="E74" s="1" t="s">
        <v>19</v>
      </c>
      <c r="F74" s="1" t="s">
        <v>20</v>
      </c>
      <c r="G74" s="1" t="n">
        <v>7</v>
      </c>
      <c r="H74" s="1" t="n">
        <v>4</v>
      </c>
      <c r="I74" s="23" t="str">
        <f aca="false">IF(J74="RHAP", "Rhizophora apiculata", IF(J74="EXAG", "Excoecaria agallocha", IF(J74="BRPA", "Bruguiera parviflora", IF(J74="XYMO", "Xylocarpus moluccensis", IF(J74="BRCY", "Bruguiera cylindrica", IF(J74="AVAL", "Avicennia alba", IF(J74="AVOF", "Avicennia officinalis", IF(J74="LURA", "Lumnitzera racemosa", IF(J74="CETA", "Ceriops tagal", IF(J74="XYGR", "Xylocarpus granatum", IF(J74="AVMA", "Avicennia marina", IF(J74="RHMU", "Rhizophora mucronata", IF(J74="BRGY", "Bruguiera gymnorrhiza", IF(J74="BRSE", "Bruguiera sexangula", IF(J74="SOOV", "Sonneratia ovata", IF(J74="SOCA", "Sonneratia caseolaris", IF(J74="HELI", "Heritiera littoralis", IF(J74="HESY", "Heritiera sylvatica", IF(J74="NYFR", "Nypa fruticans", IF(J74="CYRA", "Cynometra ramiflora", IF(J74="PHPA", "Phoenix paludosa", IF(J74="SCHY", "Scyphiphora hydrophyllacea", IF(J74="DIMA", "Diospyros maritima", IF(J74="POPI", "Pongamia pinnata", ""))))))))))))))))))))))))</f>
        <v>Avicennia alba</v>
      </c>
      <c r="J74" s="1" t="s">
        <v>27</v>
      </c>
      <c r="K74" s="55" t="n">
        <v>3.4</v>
      </c>
    </row>
    <row r="75" customFormat="false" ht="13.8" hidden="false" customHeight="false" outlineLevel="0" collapsed="false">
      <c r="A75" s="1" t="s">
        <v>17</v>
      </c>
      <c r="B75" s="12" t="n">
        <v>42157</v>
      </c>
      <c r="C75" s="1" t="s">
        <v>19</v>
      </c>
      <c r="D75" s="1" t="s">
        <v>19</v>
      </c>
      <c r="E75" s="1" t="s">
        <v>19</v>
      </c>
      <c r="F75" s="1" t="s">
        <v>20</v>
      </c>
      <c r="G75" s="1" t="n">
        <v>7</v>
      </c>
      <c r="H75" s="1" t="n">
        <v>4</v>
      </c>
      <c r="I75" s="23" t="str">
        <f aca="false">IF(J75="RHAP", "Rhizophora apiculata", IF(J75="EXAG", "Excoecaria agallocha", IF(J75="BRPA", "Bruguiera parviflora", IF(J75="XYMO", "Xylocarpus moluccensis", IF(J75="BRCY", "Bruguiera cylindrica", IF(J75="AVAL", "Avicennia alba", IF(J75="AVOF", "Avicennia officinalis", IF(J75="LURA", "Lumnitzera racemosa", IF(J75="CETA", "Ceriops tagal", IF(J75="XYGR", "Xylocarpus granatum", IF(J75="AVMA", "Avicennia marina", IF(J75="RHMU", "Rhizophora mucronata", IF(J75="BRGY", "Bruguiera gymnorrhiza", IF(J75="BRSE", "Bruguiera sexangula", IF(J75="SOOV", "Sonneratia ovata", IF(J75="SOCA", "Sonneratia caseolaris", IF(J75="HELI", "Heritiera littoralis", IF(J75="HESY", "Heritiera sylvatica", IF(J75="NYFR", "Nypa fruticans", IF(J75="CYRA", "Cynometra ramiflora", IF(J75="PHPA", "Phoenix paludosa", IF(J75="SCHY", "Scyphiphora hydrophyllacea", IF(J75="DIMA", "Diospyros maritima", IF(J75="POPI", "Pongamia pinnata", ""))))))))))))))))))))))))</f>
        <v>Xylocarpus moluccensis</v>
      </c>
      <c r="J75" s="1" t="s">
        <v>146</v>
      </c>
      <c r="K75" s="55" t="n">
        <v>1.7</v>
      </c>
    </row>
    <row r="76" customFormat="false" ht="13.8" hidden="false" customHeight="false" outlineLevel="0" collapsed="false">
      <c r="A76" s="1" t="s">
        <v>17</v>
      </c>
      <c r="B76" s="12" t="n">
        <v>42157</v>
      </c>
      <c r="C76" s="1" t="s">
        <v>19</v>
      </c>
      <c r="D76" s="1" t="s">
        <v>19</v>
      </c>
      <c r="E76" s="1" t="s">
        <v>19</v>
      </c>
      <c r="F76" s="1" t="s">
        <v>20</v>
      </c>
      <c r="G76" s="1" t="n">
        <v>7</v>
      </c>
      <c r="H76" s="1" t="n">
        <v>4</v>
      </c>
      <c r="I76" s="23" t="str">
        <f aca="false">IF(J76="RHAP", "Rhizophora apiculata", IF(J76="EXAG", "Excoecaria agallocha", IF(J76="BRPA", "Bruguiera parviflora", IF(J76="XYMO", "Xylocarpus moluccensis", IF(J76="BRCY", "Bruguiera cylindrica", IF(J76="AVAL", "Avicennia alba", IF(J76="AVOF", "Avicennia officinalis", IF(J76="LURA", "Lumnitzera racemosa", IF(J76="CETA", "Ceriops tagal", IF(J76="XYGR", "Xylocarpus granatum", IF(J76="AVMA", "Avicennia marina", IF(J76="RHMU", "Rhizophora mucronata", IF(J76="BRGY", "Bruguiera gymnorrhiza", IF(J76="BRSE", "Bruguiera sexangula", IF(J76="SOOV", "Sonneratia ovata", IF(J76="SOCA", "Sonneratia caseolaris", IF(J76="HELI", "Heritiera littoralis", IF(J76="HESY", "Heritiera sylvatica", IF(J76="NYFR", "Nypa fruticans", IF(J76="CYRA", "Cynometra ramiflora", IF(J76="PHPA", "Phoenix paludosa", IF(J76="SCHY", "Scyphiphora hydrophyllacea", IF(J76="DIMA", "Diospyros maritima", IF(J76="POPI", "Pongamia pinnata", ""))))))))))))))))))))))))</f>
        <v>Avicennia alba</v>
      </c>
      <c r="J76" s="1" t="s">
        <v>27</v>
      </c>
      <c r="K76" s="55" t="n">
        <v>3.2</v>
      </c>
    </row>
    <row r="77" customFormat="false" ht="13.8" hidden="false" customHeight="false" outlineLevel="0" collapsed="false">
      <c r="A77" s="1" t="s">
        <v>17</v>
      </c>
      <c r="B77" s="12" t="n">
        <v>42157</v>
      </c>
      <c r="C77" s="1" t="s">
        <v>19</v>
      </c>
      <c r="D77" s="1" t="s">
        <v>19</v>
      </c>
      <c r="E77" s="1" t="s">
        <v>19</v>
      </c>
      <c r="F77" s="1" t="s">
        <v>20</v>
      </c>
      <c r="G77" s="1" t="n">
        <v>7</v>
      </c>
      <c r="H77" s="1" t="n">
        <v>4</v>
      </c>
      <c r="I77" s="23" t="str">
        <f aca="false">IF(J77="RHAP", "Rhizophora apiculata", IF(J77="EXAG", "Excoecaria agallocha", IF(J77="BRPA", "Bruguiera parviflora", IF(J77="XYMO", "Xylocarpus moluccensis", IF(J77="BRCY", "Bruguiera cylindrica", IF(J77="AVAL", "Avicennia alba", IF(J77="AVOF", "Avicennia officinalis", IF(J77="LURA", "Lumnitzera racemosa", IF(J77="CETA", "Ceriops tagal", IF(J77="XYGR", "Xylocarpus granatum", IF(J77="AVMA", "Avicennia marina", IF(J77="RHMU", "Rhizophora mucronata", IF(J77="BRGY", "Bruguiera gymnorrhiza", IF(J77="BRSE", "Bruguiera sexangula", IF(J77="SOOV", "Sonneratia ovata", IF(J77="SOCA", "Sonneratia caseolaris", IF(J77="HELI", "Heritiera littoralis", IF(J77="HESY", "Heritiera sylvatica", IF(J77="NYFR", "Nypa fruticans", IF(J77="CYRA", "Cynometra ramiflora", IF(J77="PHPA", "Phoenix paludosa", IF(J77="SCHY", "Scyphiphora hydrophyllacea", IF(J77="DIMA", "Diospyros maritima", IF(J77="POPI", "Pongamia pinnata", ""))))))))))))))))))))))))</f>
        <v>Avicennia alba</v>
      </c>
      <c r="J77" s="1" t="s">
        <v>27</v>
      </c>
      <c r="K77" s="55" t="n">
        <v>2.9</v>
      </c>
    </row>
    <row r="78" customFormat="false" ht="13.8" hidden="false" customHeight="false" outlineLevel="0" collapsed="false">
      <c r="A78" s="1" t="s">
        <v>17</v>
      </c>
      <c r="B78" s="12" t="n">
        <v>42157</v>
      </c>
      <c r="C78" s="1" t="s">
        <v>19</v>
      </c>
      <c r="D78" s="1" t="s">
        <v>19</v>
      </c>
      <c r="E78" s="1" t="s">
        <v>19</v>
      </c>
      <c r="F78" s="1" t="s">
        <v>20</v>
      </c>
      <c r="G78" s="1" t="n">
        <v>7</v>
      </c>
      <c r="H78" s="1" t="n">
        <v>4</v>
      </c>
      <c r="I78" s="23" t="str">
        <f aca="false">IF(J78="RHAP", "Rhizophora apiculata", IF(J78="EXAG", "Excoecaria agallocha", IF(J78="BRPA", "Bruguiera parviflora", IF(J78="XYMO", "Xylocarpus moluccensis", IF(J78="BRCY", "Bruguiera cylindrica", IF(J78="AVAL", "Avicennia alba", IF(J78="AVOF", "Avicennia officinalis", IF(J78="LURA", "Lumnitzera racemosa", IF(J78="CETA", "Ceriops tagal", IF(J78="XYGR", "Xylocarpus granatum", IF(J78="AVMA", "Avicennia marina", IF(J78="RHMU", "Rhizophora mucronata", IF(J78="BRGY", "Bruguiera gymnorrhiza", IF(J78="BRSE", "Bruguiera sexangula", IF(J78="SOOV", "Sonneratia ovata", IF(J78="SOCA", "Sonneratia caseolaris", IF(J78="HELI", "Heritiera littoralis", IF(J78="HESY", "Heritiera sylvatica", IF(J78="NYFR", "Nypa fruticans", IF(J78="CYRA", "Cynometra ramiflora", IF(J78="PHPA", "Phoenix paludosa", IF(J78="SCHY", "Scyphiphora hydrophyllacea", IF(J78="DIMA", "Diospyros maritima", IF(J78="POPI", "Pongamia pinnata", ""))))))))))))))))))))))))</f>
        <v>Avicennia alba</v>
      </c>
      <c r="J78" s="1" t="s">
        <v>27</v>
      </c>
      <c r="K78" s="55" t="n">
        <v>3.8</v>
      </c>
    </row>
    <row r="79" customFormat="false" ht="13.8" hidden="false" customHeight="false" outlineLevel="0" collapsed="false">
      <c r="A79" s="1" t="s">
        <v>17</v>
      </c>
      <c r="B79" s="12" t="n">
        <v>42157</v>
      </c>
      <c r="C79" s="1" t="s">
        <v>19</v>
      </c>
      <c r="D79" s="1" t="s">
        <v>19</v>
      </c>
      <c r="E79" s="1" t="s">
        <v>19</v>
      </c>
      <c r="F79" s="1" t="s">
        <v>20</v>
      </c>
      <c r="G79" s="1" t="n">
        <v>7</v>
      </c>
      <c r="H79" s="1" t="n">
        <v>4</v>
      </c>
      <c r="I79" s="23" t="str">
        <f aca="false">IF(J79="RHAP", "Rhizophora apiculata", IF(J79="EXAG", "Excoecaria agallocha", IF(J79="BRPA", "Bruguiera parviflora", IF(J79="XYMO", "Xylocarpus moluccensis", IF(J79="BRCY", "Bruguiera cylindrica", IF(J79="AVAL", "Avicennia alba", IF(J79="AVOF", "Avicennia officinalis", IF(J79="LURA", "Lumnitzera racemosa", IF(J79="CETA", "Ceriops tagal", IF(J79="XYGR", "Xylocarpus granatum", IF(J79="AVMA", "Avicennia marina", IF(J79="RHMU", "Rhizophora mucronata", IF(J79="BRGY", "Bruguiera gymnorrhiza", IF(J79="BRSE", "Bruguiera sexangula", IF(J79="SOOV", "Sonneratia ovata", IF(J79="SOCA", "Sonneratia caseolaris", IF(J79="HELI", "Heritiera littoralis", IF(J79="HESY", "Heritiera sylvatica", IF(J79="NYFR", "Nypa fruticans", IF(J79="CYRA", "Cynometra ramiflora", IF(J79="PHPA", "Phoenix paludosa", IF(J79="SCHY", "Scyphiphora hydrophyllacea", IF(J79="DIMA", "Diospyros maritima", IF(J79="POPI", "Pongamia pinnata", ""))))))))))))))))))))))))</f>
        <v>Avicennia alba</v>
      </c>
      <c r="J79" s="1" t="s">
        <v>27</v>
      </c>
      <c r="K79" s="55" t="n">
        <v>4</v>
      </c>
    </row>
    <row r="80" customFormat="false" ht="13.8" hidden="false" customHeight="false" outlineLevel="0" collapsed="false">
      <c r="A80" s="1" t="s">
        <v>17</v>
      </c>
      <c r="B80" s="12" t="n">
        <v>42157</v>
      </c>
      <c r="C80" s="1" t="s">
        <v>19</v>
      </c>
      <c r="D80" s="1" t="s">
        <v>19</v>
      </c>
      <c r="E80" s="1" t="s">
        <v>19</v>
      </c>
      <c r="F80" s="1" t="s">
        <v>20</v>
      </c>
      <c r="G80" s="1" t="n">
        <v>7</v>
      </c>
      <c r="H80" s="1" t="n">
        <v>4</v>
      </c>
      <c r="I80" s="23" t="str">
        <f aca="false">IF(J80="RHAP", "Rhizophora apiculata", IF(J80="EXAG", "Excoecaria agallocha", IF(J80="BRPA", "Bruguiera parviflora", IF(J80="XYMO", "Xylocarpus moluccensis", IF(J80="BRCY", "Bruguiera cylindrica", IF(J80="AVAL", "Avicennia alba", IF(J80="AVOF", "Avicennia officinalis", IF(J80="LURA", "Lumnitzera racemosa", IF(J80="CETA", "Ceriops tagal", IF(J80="XYGR", "Xylocarpus granatum", IF(J80="AVMA", "Avicennia marina", IF(J80="RHMU", "Rhizophora mucronata", IF(J80="BRGY", "Bruguiera gymnorrhiza", IF(J80="BRSE", "Bruguiera sexangula", IF(J80="SOOV", "Sonneratia ovata", IF(J80="SOCA", "Sonneratia caseolaris", IF(J80="HELI", "Heritiera littoralis", IF(J80="HESY", "Heritiera sylvatica", IF(J80="NYFR", "Nypa fruticans", IF(J80="CYRA", "Cynometra ramiflora", IF(J80="PHPA", "Phoenix paludosa", IF(J80="SCHY", "Scyphiphora hydrophyllacea", IF(J80="DIMA", "Diospyros maritima", IF(J80="POPI", "Pongamia pinnata", ""))))))))))))))))))))))))</f>
        <v>Avicennia alba</v>
      </c>
      <c r="J80" s="1" t="s">
        <v>27</v>
      </c>
      <c r="K80" s="55" t="n">
        <v>1.4</v>
      </c>
    </row>
    <row r="81" customFormat="false" ht="13.8" hidden="false" customHeight="false" outlineLevel="0" collapsed="false">
      <c r="A81" s="1" t="s">
        <v>17</v>
      </c>
      <c r="B81" s="12" t="n">
        <v>42157</v>
      </c>
      <c r="C81" s="1" t="s">
        <v>19</v>
      </c>
      <c r="D81" s="1" t="s">
        <v>19</v>
      </c>
      <c r="E81" s="1" t="s">
        <v>19</v>
      </c>
      <c r="F81" s="1" t="s">
        <v>20</v>
      </c>
      <c r="G81" s="1" t="n">
        <v>7</v>
      </c>
      <c r="H81" s="1" t="n">
        <v>5</v>
      </c>
      <c r="I81" s="23" t="str">
        <f aca="false">IF(J81="RHAP", "Rhizophora apiculata", IF(J81="EXAG", "Excoecaria agallocha", IF(J81="BRPA", "Bruguiera parviflora", IF(J81="XYMO", "Xylocarpus moluccensis", IF(J81="BRCY", "Bruguiera cylindrica", IF(J81="AVAL", "Avicennia alba", IF(J81="AVOF", "Avicennia officinalis", IF(J81="LURA", "Lumnitzera racemosa", IF(J81="CETA", "Ceriops tagal", IF(J81="XYGR", "Xylocarpus granatum", IF(J81="AVMA", "Avicennia marina", IF(J81="RHMU", "Rhizophora mucronata", IF(J81="BRGY", "Bruguiera gymnorrhiza", IF(J81="BRSE", "Bruguiera sexangula", IF(J81="SOOV", "Sonneratia ovata", IF(J81="SOCA", "Sonneratia caseolaris", IF(J81="HELI", "Heritiera littoralis", IF(J81="HESY", "Heritiera sylvatica", IF(J81="NYFR", "Nypa fruticans", IF(J81="CYRA", "Cynometra ramiflora", IF(J81="PHPA", "Phoenix paludosa", IF(J81="SCHY", "Scyphiphora hydrophyllacea", IF(J81="DIMA", "Diospyros maritima", IF(J81="POPI", "Pongamia pinnata", ""))))))))))))))))))))))))</f>
        <v>Rhizophora apiculata</v>
      </c>
      <c r="J81" s="1" t="s">
        <v>21</v>
      </c>
      <c r="K81" s="55" t="n">
        <v>1.5</v>
      </c>
    </row>
    <row r="82" customFormat="false" ht="13.8" hidden="false" customHeight="false" outlineLevel="0" collapsed="false">
      <c r="A82" s="1" t="s">
        <v>17</v>
      </c>
      <c r="B82" s="12" t="n">
        <v>42157</v>
      </c>
      <c r="C82" s="1" t="s">
        <v>19</v>
      </c>
      <c r="D82" s="1" t="s">
        <v>19</v>
      </c>
      <c r="E82" s="1" t="s">
        <v>19</v>
      </c>
      <c r="F82" s="1" t="s">
        <v>20</v>
      </c>
      <c r="G82" s="1" t="n">
        <v>7</v>
      </c>
      <c r="H82" s="1" t="n">
        <v>5</v>
      </c>
      <c r="I82" s="23" t="str">
        <f aca="false">IF(J82="RHAP", "Rhizophora apiculata", IF(J82="EXAG", "Excoecaria agallocha", IF(J82="BRPA", "Bruguiera parviflora", IF(J82="XYMO", "Xylocarpus moluccensis", IF(J82="BRCY", "Bruguiera cylindrica", IF(J82="AVAL", "Avicennia alba", IF(J82="AVOF", "Avicennia officinalis", IF(J82="LURA", "Lumnitzera racemosa", IF(J82="CETA", "Ceriops tagal", IF(J82="XYGR", "Xylocarpus granatum", IF(J82="AVMA", "Avicennia marina", IF(J82="RHMU", "Rhizophora mucronata", IF(J82="BRGY", "Bruguiera gymnorrhiza", IF(J82="BRSE", "Bruguiera sexangula", IF(J82="SOOV", "Sonneratia ovata", IF(J82="SOCA", "Sonneratia caseolaris", IF(J82="HELI", "Heritiera littoralis", IF(J82="HESY", "Heritiera sylvatica", IF(J82="NYFR", "Nypa fruticans", IF(J82="CYRA", "Cynometra ramiflora", IF(J82="PHPA", "Phoenix paludosa", IF(J82="SCHY", "Scyphiphora hydrophyllacea", IF(J82="DIMA", "Diospyros maritima", IF(J82="POPI", "Pongamia pinnata", ""))))))))))))))))))))))))</f>
        <v>Rhizophora apiculata</v>
      </c>
      <c r="J82" s="1" t="s">
        <v>21</v>
      </c>
      <c r="K82" s="55" t="n">
        <v>3.6</v>
      </c>
    </row>
    <row r="83" customFormat="false" ht="13.8" hidden="false" customHeight="false" outlineLevel="0" collapsed="false">
      <c r="A83" s="1" t="s">
        <v>17</v>
      </c>
      <c r="B83" s="12" t="n">
        <v>42157</v>
      </c>
      <c r="C83" s="1" t="s">
        <v>19</v>
      </c>
      <c r="D83" s="1" t="s">
        <v>19</v>
      </c>
      <c r="E83" s="1" t="s">
        <v>19</v>
      </c>
      <c r="F83" s="1" t="s">
        <v>20</v>
      </c>
      <c r="G83" s="1" t="n">
        <v>7</v>
      </c>
      <c r="H83" s="1" t="n">
        <v>5</v>
      </c>
      <c r="I83" s="23" t="str">
        <f aca="false">IF(J83="RHAP", "Rhizophora apiculata", IF(J83="EXAG", "Excoecaria agallocha", IF(J83="BRPA", "Bruguiera parviflora", IF(J83="XYMO", "Xylocarpus moluccensis", IF(J83="BRCY", "Bruguiera cylindrica", IF(J83="AVAL", "Avicennia alba", IF(J83="AVOF", "Avicennia officinalis", IF(J83="LURA", "Lumnitzera racemosa", IF(J83="CETA", "Ceriops tagal", IF(J83="XYGR", "Xylocarpus granatum", IF(J83="AVMA", "Avicennia marina", IF(J83="RHMU", "Rhizophora mucronata", IF(J83="BRGY", "Bruguiera gymnorrhiza", IF(J83="BRSE", "Bruguiera sexangula", IF(J83="SOOV", "Sonneratia ovata", IF(J83="SOCA", "Sonneratia caseolaris", IF(J83="HELI", "Heritiera littoralis", IF(J83="HESY", "Heritiera sylvatica", IF(J83="NYFR", "Nypa fruticans", IF(J83="CYRA", "Cynometra ramiflora", IF(J83="PHPA", "Phoenix paludosa", IF(J83="SCHY", "Scyphiphora hydrophyllacea", IF(J83="DIMA", "Diospyros maritima", IF(J83="POPI", "Pongamia pinnata", ""))))))))))))))))))))))))</f>
        <v>Avicennia alba</v>
      </c>
      <c r="J83" s="1" t="s">
        <v>27</v>
      </c>
      <c r="K83" s="55" t="n">
        <v>1.8</v>
      </c>
    </row>
    <row r="84" customFormat="false" ht="13.8" hidden="false" customHeight="false" outlineLevel="0" collapsed="false">
      <c r="A84" s="1" t="s">
        <v>17</v>
      </c>
      <c r="B84" s="12" t="n">
        <v>42157</v>
      </c>
      <c r="C84" s="1" t="s">
        <v>19</v>
      </c>
      <c r="D84" s="1" t="s">
        <v>19</v>
      </c>
      <c r="E84" s="1" t="s">
        <v>19</v>
      </c>
      <c r="F84" s="1" t="s">
        <v>20</v>
      </c>
      <c r="G84" s="1" t="n">
        <v>7</v>
      </c>
      <c r="H84" s="1" t="n">
        <v>5</v>
      </c>
      <c r="I84" s="23" t="str">
        <f aca="false">IF(J84="RHAP", "Rhizophora apiculata", IF(J84="EXAG", "Excoecaria agallocha", IF(J84="BRPA", "Bruguiera parviflora", IF(J84="XYMO", "Xylocarpus moluccensis", IF(J84="BRCY", "Bruguiera cylindrica", IF(J84="AVAL", "Avicennia alba", IF(J84="AVOF", "Avicennia officinalis", IF(J84="LURA", "Lumnitzera racemosa", IF(J84="CETA", "Ceriops tagal", IF(J84="XYGR", "Xylocarpus granatum", IF(J84="AVMA", "Avicennia marina", IF(J84="RHMU", "Rhizophora mucronata", IF(J84="BRGY", "Bruguiera gymnorrhiza", IF(J84="BRSE", "Bruguiera sexangula", IF(J84="SOOV", "Sonneratia ovata", IF(J84="SOCA", "Sonneratia caseolaris", IF(J84="HELI", "Heritiera littoralis", IF(J84="HESY", "Heritiera sylvatica", IF(J84="NYFR", "Nypa fruticans", IF(J84="CYRA", "Cynometra ramiflora", IF(J84="PHPA", "Phoenix paludosa", IF(J84="SCHY", "Scyphiphora hydrophyllacea", IF(J84="DIMA", "Diospyros maritima", IF(J84="POPI", "Pongamia pinnata", ""))))))))))))))))))))))))</f>
        <v>Avicennia alba</v>
      </c>
      <c r="J84" s="1" t="s">
        <v>27</v>
      </c>
      <c r="K84" s="55" t="n">
        <v>3</v>
      </c>
    </row>
    <row r="85" customFormat="false" ht="13.8" hidden="false" customHeight="false" outlineLevel="0" collapsed="false">
      <c r="A85" s="1" t="s">
        <v>17</v>
      </c>
      <c r="B85" s="12" t="n">
        <v>42157</v>
      </c>
      <c r="C85" s="1" t="s">
        <v>19</v>
      </c>
      <c r="D85" s="1" t="s">
        <v>19</v>
      </c>
      <c r="E85" s="1" t="s">
        <v>19</v>
      </c>
      <c r="F85" s="1" t="s">
        <v>20</v>
      </c>
      <c r="G85" s="1" t="n">
        <v>7</v>
      </c>
      <c r="H85" s="1" t="n">
        <v>5</v>
      </c>
      <c r="I85" s="23" t="str">
        <f aca="false">IF(J85="RHAP", "Rhizophora apiculata", IF(J85="EXAG", "Excoecaria agallocha", IF(J85="BRPA", "Bruguiera parviflora", IF(J85="XYMO", "Xylocarpus moluccensis", IF(J85="BRCY", "Bruguiera cylindrica", IF(J85="AVAL", "Avicennia alba", IF(J85="AVOF", "Avicennia officinalis", IF(J85="LURA", "Lumnitzera racemosa", IF(J85="CETA", "Ceriops tagal", IF(J85="XYGR", "Xylocarpus granatum", IF(J85="AVMA", "Avicennia marina", IF(J85="RHMU", "Rhizophora mucronata", IF(J85="BRGY", "Bruguiera gymnorrhiza", IF(J85="BRSE", "Bruguiera sexangula", IF(J85="SOOV", "Sonneratia ovata", IF(J85="SOCA", "Sonneratia caseolaris", IF(J85="HELI", "Heritiera littoralis", IF(J85="HESY", "Heritiera sylvatica", IF(J85="NYFR", "Nypa fruticans", IF(J85="CYRA", "Cynometra ramiflora", IF(J85="PHPA", "Phoenix paludosa", IF(J85="SCHY", "Scyphiphora hydrophyllacea", IF(J85="DIMA", "Diospyros maritima", IF(J85="POPI", "Pongamia pinnata", ""))))))))))))))))))))))))</f>
        <v>Avicennia alba</v>
      </c>
      <c r="J85" s="1" t="s">
        <v>27</v>
      </c>
      <c r="K85" s="55" t="n">
        <v>3.8</v>
      </c>
    </row>
    <row r="86" customFormat="false" ht="13.8" hidden="false" customHeight="false" outlineLevel="0" collapsed="false">
      <c r="A86" s="1" t="s">
        <v>17</v>
      </c>
      <c r="B86" s="12" t="n">
        <v>42157</v>
      </c>
      <c r="C86" s="1" t="s">
        <v>19</v>
      </c>
      <c r="D86" s="1" t="s">
        <v>19</v>
      </c>
      <c r="E86" s="1" t="s">
        <v>19</v>
      </c>
      <c r="F86" s="1" t="s">
        <v>20</v>
      </c>
      <c r="G86" s="1" t="n">
        <v>7</v>
      </c>
      <c r="H86" s="1" t="n">
        <v>5</v>
      </c>
      <c r="I86" s="23" t="str">
        <f aca="false">IF(J86="RHAP", "Rhizophora apiculata", IF(J86="EXAG", "Excoecaria agallocha", IF(J86="BRPA", "Bruguiera parviflora", IF(J86="XYMO", "Xylocarpus moluccensis", IF(J86="BRCY", "Bruguiera cylindrica", IF(J86="AVAL", "Avicennia alba", IF(J86="AVOF", "Avicennia officinalis", IF(J86="LURA", "Lumnitzera racemosa", IF(J86="CETA", "Ceriops tagal", IF(J86="XYGR", "Xylocarpus granatum", IF(J86="AVMA", "Avicennia marina", IF(J86="RHMU", "Rhizophora mucronata", IF(J86="BRGY", "Bruguiera gymnorrhiza", IF(J86="BRSE", "Bruguiera sexangula", IF(J86="SOOV", "Sonneratia ovata", IF(J86="SOCA", "Sonneratia caseolaris", IF(J86="HELI", "Heritiera littoralis", IF(J86="HESY", "Heritiera sylvatica", IF(J86="NYFR", "Nypa fruticans", IF(J86="CYRA", "Cynometra ramiflora", IF(J86="PHPA", "Phoenix paludosa", IF(J86="SCHY", "Scyphiphora hydrophyllacea", IF(J86="DIMA", "Diospyros maritima", IF(J86="POPI", "Pongamia pinnata", ""))))))))))))))))))))))))</f>
        <v>Avicennia alba</v>
      </c>
      <c r="J86" s="1" t="s">
        <v>27</v>
      </c>
      <c r="K86" s="55" t="n">
        <v>3.3</v>
      </c>
    </row>
    <row r="87" customFormat="false" ht="13.8" hidden="false" customHeight="false" outlineLevel="0" collapsed="false">
      <c r="A87" s="1" t="s">
        <v>17</v>
      </c>
      <c r="B87" s="12" t="n">
        <v>42157</v>
      </c>
      <c r="C87" s="1" t="s">
        <v>19</v>
      </c>
      <c r="D87" s="1" t="s">
        <v>19</v>
      </c>
      <c r="E87" s="1" t="s">
        <v>19</v>
      </c>
      <c r="F87" s="1" t="s">
        <v>20</v>
      </c>
      <c r="G87" s="1" t="n">
        <v>7</v>
      </c>
      <c r="H87" s="1" t="n">
        <v>5</v>
      </c>
      <c r="I87" s="23" t="str">
        <f aca="false">IF(J87="RHAP", "Rhizophora apiculata", IF(J87="EXAG", "Excoecaria agallocha", IF(J87="BRPA", "Bruguiera parviflora", IF(J87="XYMO", "Xylocarpus moluccensis", IF(J87="BRCY", "Bruguiera cylindrica", IF(J87="AVAL", "Avicennia alba", IF(J87="AVOF", "Avicennia officinalis", IF(J87="LURA", "Lumnitzera racemosa", IF(J87="CETA", "Ceriops tagal", IF(J87="XYGR", "Xylocarpus granatum", IF(J87="AVMA", "Avicennia marina", IF(J87="RHMU", "Rhizophora mucronata", IF(J87="BRGY", "Bruguiera gymnorrhiza", IF(J87="BRSE", "Bruguiera sexangula", IF(J87="SOOV", "Sonneratia ovata", IF(J87="SOCA", "Sonneratia caseolaris", IF(J87="HELI", "Heritiera littoralis", IF(J87="HESY", "Heritiera sylvatica", IF(J87="NYFR", "Nypa fruticans", IF(J87="CYRA", "Cynometra ramiflora", IF(J87="PHPA", "Phoenix paludosa", IF(J87="SCHY", "Scyphiphora hydrophyllacea", IF(J87="DIMA", "Diospyros maritima", IF(J87="POPI", "Pongamia pinnata", ""))))))))))))))))))))))))</f>
        <v>Avicennia alba</v>
      </c>
      <c r="J87" s="1" t="s">
        <v>27</v>
      </c>
      <c r="K87" s="55" t="n">
        <v>3.1</v>
      </c>
    </row>
    <row r="88" customFormat="false" ht="13.8" hidden="false" customHeight="false" outlineLevel="0" collapsed="false">
      <c r="A88" s="1" t="s">
        <v>17</v>
      </c>
      <c r="B88" s="12" t="n">
        <v>42157</v>
      </c>
      <c r="C88" s="1" t="s">
        <v>19</v>
      </c>
      <c r="D88" s="1" t="s">
        <v>19</v>
      </c>
      <c r="E88" s="1" t="s">
        <v>19</v>
      </c>
      <c r="F88" s="1" t="s">
        <v>20</v>
      </c>
      <c r="G88" s="1" t="n">
        <v>7</v>
      </c>
      <c r="H88" s="1" t="n">
        <v>5</v>
      </c>
      <c r="I88" s="23" t="str">
        <f aca="false">IF(J88="RHAP", "Rhizophora apiculata", IF(J88="EXAG", "Excoecaria agallocha", IF(J88="BRPA", "Bruguiera parviflora", IF(J88="XYMO", "Xylocarpus moluccensis", IF(J88="BRCY", "Bruguiera cylindrica", IF(J88="AVAL", "Avicennia alba", IF(J88="AVOF", "Avicennia officinalis", IF(J88="LURA", "Lumnitzera racemosa", IF(J88="CETA", "Ceriops tagal", IF(J88="XYGR", "Xylocarpus granatum", IF(J88="AVMA", "Avicennia marina", IF(J88="RHMU", "Rhizophora mucronata", IF(J88="BRGY", "Bruguiera gymnorrhiza", IF(J88="BRSE", "Bruguiera sexangula", IF(J88="SOOV", "Sonneratia ovata", IF(J88="SOCA", "Sonneratia caseolaris", IF(J88="HELI", "Heritiera littoralis", IF(J88="HESY", "Heritiera sylvatica", IF(J88="NYFR", "Nypa fruticans", IF(J88="CYRA", "Cynometra ramiflora", IF(J88="PHPA", "Phoenix paludosa", IF(J88="SCHY", "Scyphiphora hydrophyllacea", IF(J88="DIMA", "Diospyros maritima", IF(J88="POPI", "Pongamia pinnata", ""))))))))))))))))))))))))</f>
        <v>Avicennia alba</v>
      </c>
      <c r="J88" s="1" t="s">
        <v>27</v>
      </c>
      <c r="K88" s="55" t="n">
        <v>4.3</v>
      </c>
    </row>
    <row r="89" customFormat="false" ht="13.8" hidden="false" customHeight="false" outlineLevel="0" collapsed="false">
      <c r="A89" s="1" t="s">
        <v>17</v>
      </c>
      <c r="B89" s="12" t="n">
        <v>42157</v>
      </c>
      <c r="C89" s="1" t="s">
        <v>19</v>
      </c>
      <c r="D89" s="1" t="s">
        <v>19</v>
      </c>
      <c r="E89" s="1" t="s">
        <v>19</v>
      </c>
      <c r="F89" s="1" t="s">
        <v>20</v>
      </c>
      <c r="G89" s="1" t="n">
        <v>7</v>
      </c>
      <c r="H89" s="1" t="n">
        <v>5</v>
      </c>
      <c r="I89" s="23" t="str">
        <f aca="false">IF(J89="RHAP", "Rhizophora apiculata", IF(J89="EXAG", "Excoecaria agallocha", IF(J89="BRPA", "Bruguiera parviflora", IF(J89="XYMO", "Xylocarpus moluccensis", IF(J89="BRCY", "Bruguiera cylindrica", IF(J89="AVAL", "Avicennia alba", IF(J89="AVOF", "Avicennia officinalis", IF(J89="LURA", "Lumnitzera racemosa", IF(J89="CETA", "Ceriops tagal", IF(J89="XYGR", "Xylocarpus granatum", IF(J89="AVMA", "Avicennia marina", IF(J89="RHMU", "Rhizophora mucronata", IF(J89="BRGY", "Bruguiera gymnorrhiza", IF(J89="BRSE", "Bruguiera sexangula", IF(J89="SOOV", "Sonneratia ovata", IF(J89="SOCA", "Sonneratia caseolaris", IF(J89="HELI", "Heritiera littoralis", IF(J89="HESY", "Heritiera sylvatica", IF(J89="NYFR", "Nypa fruticans", IF(J89="CYRA", "Cynometra ramiflora", IF(J89="PHPA", "Phoenix paludosa", IF(J89="SCHY", "Scyphiphora hydrophyllacea", IF(J89="DIMA", "Diospyros maritima", IF(J89="POPI", "Pongamia pinnata", ""))))))))))))))))))))))))</f>
        <v>Avicennia alba</v>
      </c>
      <c r="J89" s="1" t="s">
        <v>27</v>
      </c>
      <c r="K89" s="55" t="n">
        <v>3.4</v>
      </c>
    </row>
    <row r="90" customFormat="false" ht="13.8" hidden="false" customHeight="false" outlineLevel="0" collapsed="false">
      <c r="A90" s="1" t="s">
        <v>17</v>
      </c>
      <c r="B90" s="12" t="n">
        <v>42157</v>
      </c>
      <c r="C90" s="1" t="s">
        <v>19</v>
      </c>
      <c r="D90" s="1" t="s">
        <v>19</v>
      </c>
      <c r="E90" s="1" t="s">
        <v>19</v>
      </c>
      <c r="F90" s="1" t="s">
        <v>20</v>
      </c>
      <c r="G90" s="1" t="n">
        <v>7</v>
      </c>
      <c r="H90" s="1" t="n">
        <v>5</v>
      </c>
      <c r="I90" s="23" t="str">
        <f aca="false">IF(J90="RHAP", "Rhizophora apiculata", IF(J90="EXAG", "Excoecaria agallocha", IF(J90="BRPA", "Bruguiera parviflora", IF(J90="XYMO", "Xylocarpus moluccensis", IF(J90="BRCY", "Bruguiera cylindrica", IF(J90="AVAL", "Avicennia alba", IF(J90="AVOF", "Avicennia officinalis", IF(J90="LURA", "Lumnitzera racemosa", IF(J90="CETA", "Ceriops tagal", IF(J90="XYGR", "Xylocarpus granatum", IF(J90="AVMA", "Avicennia marina", IF(J90="RHMU", "Rhizophora mucronata", IF(J90="BRGY", "Bruguiera gymnorrhiza", IF(J90="BRSE", "Bruguiera sexangula", IF(J90="SOOV", "Sonneratia ovata", IF(J90="SOCA", "Sonneratia caseolaris", IF(J90="HELI", "Heritiera littoralis", IF(J90="HESY", "Heritiera sylvatica", IF(J90="NYFR", "Nypa fruticans", IF(J90="CYRA", "Cynometra ramiflora", IF(J90="PHPA", "Phoenix paludosa", IF(J90="SCHY", "Scyphiphora hydrophyllacea", IF(J90="DIMA", "Diospyros maritima", IF(J90="POPI", "Pongamia pinnata", ""))))))))))))))))))))))))</f>
        <v>Rhizophora apiculata</v>
      </c>
      <c r="J90" s="1" t="s">
        <v>21</v>
      </c>
      <c r="K90" s="55" t="n">
        <v>1.6</v>
      </c>
    </row>
    <row r="91" customFormat="false" ht="13.8" hidden="false" customHeight="false" outlineLevel="0" collapsed="false">
      <c r="A91" s="1" t="s">
        <v>91</v>
      </c>
      <c r="B91" s="12" t="n">
        <v>42177</v>
      </c>
      <c r="C91" s="1" t="s">
        <v>19</v>
      </c>
      <c r="D91" s="1" t="s">
        <v>19</v>
      </c>
      <c r="E91" s="1" t="s">
        <v>19</v>
      </c>
      <c r="F91" s="1" t="s">
        <v>20</v>
      </c>
      <c r="G91" s="1" t="n">
        <v>1</v>
      </c>
      <c r="H91" s="1" t="n">
        <v>1</v>
      </c>
      <c r="I91" s="23" t="str">
        <f aca="false">IF(J91="RHAP", "Rhizophora apiculata", IF(J91="EXAG", "Excoecaria agallocha", IF(J91="BRPA", "Bruguiera parviflora", IF(J91="XYMO", "Xylocarpus moluccensis", IF(J91="BRCY", "Bruguiera cylindrica", IF(J91="AVAL", "Avicennia alba", IF(J91="AVOF", "Avicennia officinalis", IF(J91="LURA", "Lumnitzera racemosa", IF(J91="CETA", "Ceriops tagal", IF(J91="XYGR", "Xylocarpus granatum", IF(J91="AVMA", "Avicennia marina", IF(J91="RHMU", "Rhizophora mucronata", IF(J91="BRGY", "Bruguiera gymnorrhiza", IF(J91="BRSE", "Bruguiera sexangula", IF(J91="SOOV", "Sonneratia ovata", IF(J91="SOCA", "Sonneratia caseolaris", IF(J91="HELI", "Heritiera littoralis", IF(J91="HESY", "Heritiera sylvatica", IF(J91="NYFR", "Nypa fruticans", IF(J91="CYRA", "Cynometra ramiflora", IF(J91="PHPA", "Phoenix paludosa", IF(J91="SCHY", "Scyphiphora hydrophyllacea", IF(J91="DIMA", "Diospyros maritima", IF(J91="POPI", "Pongamia pinnata", ""))))))))))))))))))))))))</f>
        <v>Bruguiera sexangula</v>
      </c>
      <c r="J91" s="1" t="s">
        <v>1023</v>
      </c>
      <c r="K91" s="55" t="n">
        <v>4.9</v>
      </c>
      <c r="L91" s="18"/>
      <c r="M91" s="18"/>
      <c r="N91" s="18"/>
    </row>
    <row r="92" customFormat="false" ht="13.8" hidden="false" customHeight="false" outlineLevel="0" collapsed="false">
      <c r="A92" s="1" t="s">
        <v>91</v>
      </c>
      <c r="B92" s="12" t="n">
        <v>42177</v>
      </c>
      <c r="C92" s="1" t="s">
        <v>19</v>
      </c>
      <c r="D92" s="1" t="s">
        <v>19</v>
      </c>
      <c r="E92" s="1" t="s">
        <v>19</v>
      </c>
      <c r="F92" s="1" t="s">
        <v>20</v>
      </c>
      <c r="G92" s="1" t="n">
        <v>1</v>
      </c>
      <c r="H92" s="1" t="n">
        <v>1</v>
      </c>
      <c r="I92" s="23" t="str">
        <f aca="false">IF(J92="RHAP", "Rhizophora apiculata", IF(J92="EXAG", "Excoecaria agallocha", IF(J92="BRPA", "Bruguiera parviflora", IF(J92="XYMO", "Xylocarpus moluccensis", IF(J92="BRCY", "Bruguiera cylindrica", IF(J92="AVAL", "Avicennia alba", IF(J92="AVOF", "Avicennia officinalis", IF(J92="LURA", "Lumnitzera racemosa", IF(J92="CETA", "Ceriops tagal", IF(J92="XYGR", "Xylocarpus granatum", IF(J92="AVMA", "Avicennia marina", IF(J92="RHMU", "Rhizophora mucronata", IF(J92="BRGY", "Bruguiera gymnorrhiza", IF(J92="BRSE", "Bruguiera sexangula", IF(J92="SOOV", "Sonneratia ovata", IF(J92="SOCA", "Sonneratia caseolaris", IF(J92="HELI", "Heritiera littoralis", IF(J92="HESY", "Heritiera sylvatica", IF(J92="NYFR", "Nypa fruticans", IF(J92="CYRA", "Cynometra ramiflora", IF(J92="PHPA", "Phoenix paludosa", IF(J92="SCHY", "Scyphiphora hydrophyllacea", IF(J92="DIMA", "Diospyros maritima", IF(J92="POPI", "Pongamia pinnata", ""))))))))))))))))))))))))</f>
        <v>Bruguiera sexangula</v>
      </c>
      <c r="J92" s="1" t="s">
        <v>1023</v>
      </c>
      <c r="K92" s="55" t="n">
        <v>3.6</v>
      </c>
      <c r="L92" s="18"/>
      <c r="M92" s="18"/>
      <c r="N92" s="1" t="n">
        <v>3</v>
      </c>
    </row>
    <row r="93" customFormat="false" ht="13.8" hidden="false" customHeight="false" outlineLevel="0" collapsed="false">
      <c r="A93" s="1" t="s">
        <v>91</v>
      </c>
      <c r="B93" s="12" t="n">
        <v>42177</v>
      </c>
      <c r="C93" s="1" t="s">
        <v>19</v>
      </c>
      <c r="D93" s="1" t="s">
        <v>19</v>
      </c>
      <c r="E93" s="1" t="s">
        <v>19</v>
      </c>
      <c r="F93" s="1" t="s">
        <v>20</v>
      </c>
      <c r="G93" s="1" t="n">
        <v>1</v>
      </c>
      <c r="H93" s="1" t="n">
        <v>1</v>
      </c>
      <c r="I93" s="23" t="str">
        <f aca="false">IF(J93="RHAP", "Rhizophora apiculata", IF(J93="EXAG", "Excoecaria agallocha", IF(J93="BRPA", "Bruguiera parviflora", IF(J93="XYMO", "Xylocarpus moluccensis", IF(J93="BRCY", "Bruguiera cylindrica", IF(J93="AVAL", "Avicennia alba", IF(J93="AVOF", "Avicennia officinalis", IF(J93="LURA", "Lumnitzera racemosa", IF(J93="CETA", "Ceriops tagal", IF(J93="XYGR", "Xylocarpus granatum", IF(J93="AVMA", "Avicennia marina", IF(J93="RHMU", "Rhizophora mucronata", IF(J93="BRGY", "Bruguiera gymnorrhiza", IF(J93="BRSE", "Bruguiera sexangula", IF(J93="SOOV", "Sonneratia ovata", IF(J93="SOCA", "Sonneratia caseolaris", IF(J93="HELI", "Heritiera littoralis", IF(J93="HESY", "Heritiera sylvatica", IF(J93="NYFR", "Nypa fruticans", IF(J93="CYRA", "Cynometra ramiflora", IF(J93="PHPA", "Phoenix paludosa", IF(J93="SCHY", "Scyphiphora hydrophyllacea", IF(J93="DIMA", "Diospyros maritima", IF(J93="POPI", "Pongamia pinnata", ""))))))))))))))))))))))))</f>
        <v>Bruguiera sexangula</v>
      </c>
      <c r="J93" s="1" t="s">
        <v>1023</v>
      </c>
      <c r="K93" s="55" t="n">
        <v>2.5</v>
      </c>
      <c r="L93" s="18"/>
      <c r="M93" s="18"/>
      <c r="N93" s="1" t="n">
        <v>3</v>
      </c>
    </row>
    <row r="94" customFormat="false" ht="13.8" hidden="false" customHeight="false" outlineLevel="0" collapsed="false">
      <c r="A94" s="1" t="s">
        <v>91</v>
      </c>
      <c r="B94" s="12" t="n">
        <v>42177</v>
      </c>
      <c r="C94" s="1" t="s">
        <v>19</v>
      </c>
      <c r="D94" s="1" t="s">
        <v>19</v>
      </c>
      <c r="E94" s="1" t="s">
        <v>19</v>
      </c>
      <c r="F94" s="1" t="s">
        <v>20</v>
      </c>
      <c r="G94" s="1" t="n">
        <v>1</v>
      </c>
      <c r="H94" s="1" t="n">
        <v>1</v>
      </c>
      <c r="I94" s="23" t="str">
        <f aca="false">IF(J94="RHAP", "Rhizophora apiculata", IF(J94="EXAG", "Excoecaria agallocha", IF(J94="BRPA", "Bruguiera parviflora", IF(J94="XYMO", "Xylocarpus moluccensis", IF(J94="BRCY", "Bruguiera cylindrica", IF(J94="AVAL", "Avicennia alba", IF(J94="AVOF", "Avicennia officinalis", IF(J94="LURA", "Lumnitzera racemosa", IF(J94="CETA", "Ceriops tagal", IF(J94="XYGR", "Xylocarpus granatum", IF(J94="AVMA", "Avicennia marina", IF(J94="RHMU", "Rhizophora mucronata", IF(J94="BRGY", "Bruguiera gymnorrhiza", IF(J94="BRSE", "Bruguiera sexangula", IF(J94="SOOV", "Sonneratia ovata", IF(J94="SOCA", "Sonneratia caseolaris", IF(J94="HELI", "Heritiera littoralis", IF(J94="HESY", "Heritiera sylvatica", IF(J94="NYFR", "Nypa fruticans", IF(J94="CYRA", "Cynometra ramiflora", IF(J94="PHPA", "Phoenix paludosa", IF(J94="SCHY", "Scyphiphora hydrophyllacea", IF(J94="DIMA", "Diospyros maritima", IF(J94="POPI", "Pongamia pinnata", ""))))))))))))))))))))))))</f>
        <v>Bruguiera sexangula</v>
      </c>
      <c r="J94" s="1" t="s">
        <v>1023</v>
      </c>
      <c r="K94" s="55" t="n">
        <v>4.3</v>
      </c>
      <c r="L94" s="18"/>
      <c r="M94" s="18"/>
      <c r="N94" s="1" t="n">
        <v>3</v>
      </c>
    </row>
    <row r="95" customFormat="false" ht="13.8" hidden="false" customHeight="false" outlineLevel="0" collapsed="false">
      <c r="A95" s="1" t="s">
        <v>91</v>
      </c>
      <c r="B95" s="12" t="n">
        <v>42177</v>
      </c>
      <c r="C95" s="1" t="s">
        <v>19</v>
      </c>
      <c r="D95" s="1" t="s">
        <v>19</v>
      </c>
      <c r="E95" s="1" t="s">
        <v>19</v>
      </c>
      <c r="F95" s="1" t="s">
        <v>20</v>
      </c>
      <c r="G95" s="1" t="n">
        <v>1</v>
      </c>
      <c r="H95" s="1" t="n">
        <v>3</v>
      </c>
      <c r="I95" s="23" t="str">
        <f aca="false">IF(J95="RHAP", "Rhizophora apiculata", IF(J95="EXAG", "Excoecaria agallocha", IF(J95="BRPA", "Bruguiera parviflora", IF(J95="XYMO", "Xylocarpus moluccensis", IF(J95="BRCY", "Bruguiera cylindrica", IF(J95="AVAL", "Avicennia alba", IF(J95="AVOF", "Avicennia officinalis", IF(J95="LURA", "Lumnitzera racemosa", IF(J95="CETA", "Ceriops tagal", IF(J95="XYGR", "Xylocarpus granatum", IF(J95="AVMA", "Avicennia marina", IF(J95="RHMU", "Rhizophora mucronata", IF(J95="BRGY", "Bruguiera gymnorrhiza", IF(J95="BRSE", "Bruguiera sexangula", IF(J95="SOOV", "Sonneratia ovata", IF(J95="SOCA", "Sonneratia caseolaris", IF(J95="HELI", "Heritiera littoralis", IF(J95="HESY", "Heritiera sylvatica", IF(J95="NYFR", "Nypa fruticans", IF(J95="CYRA", "Cynometra ramiflora", IF(J95="PHPA", "Phoenix paludosa", IF(J95="SCHY", "Scyphiphora hydrophyllacea", IF(J95="DIMA", "Diospyros maritima", IF(J95="POPI", "Pongamia pinnata", ""))))))))))))))))))))))))</f>
        <v>Bruguiera sexangula</v>
      </c>
      <c r="J95" s="1" t="s">
        <v>1023</v>
      </c>
      <c r="K95" s="55" t="n">
        <v>3.5</v>
      </c>
      <c r="L95" s="18"/>
      <c r="M95" s="18"/>
      <c r="N95" s="18"/>
    </row>
    <row r="96" customFormat="false" ht="13.8" hidden="false" customHeight="false" outlineLevel="0" collapsed="false">
      <c r="A96" s="1" t="s">
        <v>91</v>
      </c>
      <c r="B96" s="12" t="n">
        <v>42178</v>
      </c>
      <c r="C96" s="1" t="s">
        <v>1045</v>
      </c>
      <c r="D96" s="1" t="s">
        <v>19</v>
      </c>
      <c r="E96" s="1" t="s">
        <v>19</v>
      </c>
      <c r="F96" s="1" t="s">
        <v>20</v>
      </c>
      <c r="G96" s="1" t="n">
        <v>2</v>
      </c>
      <c r="H96" s="1" t="n">
        <v>1</v>
      </c>
      <c r="I96" s="23" t="str">
        <f aca="false">IF(J96="RHAP", "Rhizophora apiculata", IF(J96="EXAG", "Excoecaria agallocha", IF(J96="BRPA", "Bruguiera parviflora", IF(J96="XYMO", "Xylocarpus moluccensis", IF(J96="BRCY", "Bruguiera cylindrica", IF(J96="AVAL", "Avicennia alba", IF(J96="AVOF", "Avicennia officinalis", IF(J96="LURA", "Lumnitzera racemosa", IF(J96="CETA", "Ceriops tagal", IF(J96="XYGR", "Xylocarpus granatum", IF(J96="AVMA", "Avicennia marina", IF(J96="RHMU", "Rhizophora mucronata", IF(J96="BRGY", "Bruguiera gymnorrhiza", IF(J96="BRSE", "Bruguiera sexangula", IF(J96="SOOV", "Sonneratia ovata", IF(J96="SOCA", "Sonneratia caseolaris", IF(J96="HELI", "Heritiera littoralis", IF(J96="HESY", "Heritiera sylvatica", IF(J96="NYFR", "Nypa fruticans", IF(J96="CYRA", "Cynometra ramiflora", IF(J96="PHPA", "Phoenix paludosa", IF(J96="SCHY", "Scyphiphora hydrophyllacea", IF(J96="DIMA", "Diospyros maritima", IF(J96="POPI", "Pongamia pinnata", ""))))))))))))))))))))))))</f>
        <v>Bruguiera cylindrica</v>
      </c>
      <c r="J96" s="1" t="s">
        <v>98</v>
      </c>
      <c r="K96" s="55" t="n">
        <v>3.2</v>
      </c>
      <c r="L96" s="18"/>
      <c r="M96" s="18"/>
      <c r="N96" s="1" t="n">
        <v>2</v>
      </c>
    </row>
    <row r="97" customFormat="false" ht="13.8" hidden="false" customHeight="false" outlineLevel="0" collapsed="false">
      <c r="A97" s="1" t="s">
        <v>91</v>
      </c>
      <c r="B97" s="12" t="n">
        <v>42178</v>
      </c>
      <c r="C97" s="1" t="s">
        <v>1045</v>
      </c>
      <c r="D97" s="1" t="s">
        <v>19</v>
      </c>
      <c r="E97" s="1" t="s">
        <v>19</v>
      </c>
      <c r="F97" s="1" t="s">
        <v>20</v>
      </c>
      <c r="G97" s="1" t="n">
        <v>2</v>
      </c>
      <c r="H97" s="1" t="n">
        <v>1</v>
      </c>
      <c r="I97" s="23" t="str">
        <f aca="false">IF(J97="RHAP", "Rhizophora apiculata", IF(J97="EXAG", "Excoecaria agallocha", IF(J97="BRPA", "Bruguiera parviflora", IF(J97="XYMO", "Xylocarpus moluccensis", IF(J97="BRCY", "Bruguiera cylindrica", IF(J97="AVAL", "Avicennia alba", IF(J97="AVOF", "Avicennia officinalis", IF(J97="LURA", "Lumnitzera racemosa", IF(J97="CETA", "Ceriops tagal", IF(J97="XYGR", "Xylocarpus granatum", IF(J97="AVMA", "Avicennia marina", IF(J97="RHMU", "Rhizophora mucronata", IF(J97="BRGY", "Bruguiera gymnorrhiza", IF(J97="BRSE", "Bruguiera sexangula", IF(J97="SOOV", "Sonneratia ovata", IF(J97="SOCA", "Sonneratia caseolaris", IF(J97="HELI", "Heritiera littoralis", IF(J97="HESY", "Heritiera sylvatica", IF(J97="NYFR", "Nypa fruticans", IF(J97="CYRA", "Cynometra ramiflora", IF(J97="PHPA", "Phoenix paludosa", IF(J97="SCHY", "Scyphiphora hydrophyllacea", IF(J97="DIMA", "Diospyros maritima", IF(J97="POPI", "Pongamia pinnata", ""))))))))))))))))))))))))</f>
        <v>Bruguiera cylindrica</v>
      </c>
      <c r="J97" s="1" t="s">
        <v>98</v>
      </c>
      <c r="K97" s="55" t="n">
        <v>3.8</v>
      </c>
      <c r="L97" s="18"/>
      <c r="M97" s="18"/>
      <c r="N97" s="18"/>
    </row>
    <row r="98" customFormat="false" ht="13.8" hidden="false" customHeight="false" outlineLevel="0" collapsed="false">
      <c r="A98" s="1" t="s">
        <v>91</v>
      </c>
      <c r="B98" s="12" t="n">
        <v>42178</v>
      </c>
      <c r="C98" s="1" t="s">
        <v>1045</v>
      </c>
      <c r="D98" s="1" t="s">
        <v>19</v>
      </c>
      <c r="E98" s="1" t="s">
        <v>19</v>
      </c>
      <c r="F98" s="1" t="s">
        <v>20</v>
      </c>
      <c r="G98" s="1" t="n">
        <v>2</v>
      </c>
      <c r="H98" s="1" t="n">
        <v>2</v>
      </c>
      <c r="I98" s="23" t="str">
        <f aca="false">IF(J98="RHAP", "Rhizophora apiculata", IF(J98="EXAG", "Excoecaria agallocha", IF(J98="BRPA", "Bruguiera parviflora", IF(J98="XYMO", "Xylocarpus moluccensis", IF(J98="BRCY", "Bruguiera cylindrica", IF(J98="AVAL", "Avicennia alba", IF(J98="AVOF", "Avicennia officinalis", IF(J98="LURA", "Lumnitzera racemosa", IF(J98="CETA", "Ceriops tagal", IF(J98="XYGR", "Xylocarpus granatum", IF(J98="AVMA", "Avicennia marina", IF(J98="RHMU", "Rhizophora mucronata", IF(J98="BRGY", "Bruguiera gymnorrhiza", IF(J98="BRSE", "Bruguiera sexangula", IF(J98="SOOV", "Sonneratia ovata", IF(J98="SOCA", "Sonneratia caseolaris", IF(J98="HELI", "Heritiera littoralis", IF(J98="HESY", "Heritiera sylvatica", IF(J98="NYFR", "Nypa fruticans", IF(J98="CYRA", "Cynometra ramiflora", IF(J98="PHPA", "Phoenix paludosa", IF(J98="SCHY", "Scyphiphora hydrophyllacea", IF(J98="DIMA", "Diospyros maritima", IF(J98="POPI", "Pongamia pinnata", ""))))))))))))))))))))))))</f>
        <v>Bruguiera cylindrica</v>
      </c>
      <c r="J98" s="1" t="s">
        <v>98</v>
      </c>
      <c r="K98" s="55" t="n">
        <v>3.2</v>
      </c>
      <c r="L98" s="18"/>
      <c r="M98" s="18"/>
      <c r="N98" s="18"/>
    </row>
    <row r="99" customFormat="false" ht="13.8" hidden="false" customHeight="false" outlineLevel="0" collapsed="false">
      <c r="A99" s="1" t="s">
        <v>91</v>
      </c>
      <c r="B99" s="12" t="n">
        <v>42178</v>
      </c>
      <c r="C99" s="1" t="s">
        <v>1045</v>
      </c>
      <c r="D99" s="1" t="s">
        <v>19</v>
      </c>
      <c r="E99" s="1" t="s">
        <v>19</v>
      </c>
      <c r="F99" s="1" t="s">
        <v>20</v>
      </c>
      <c r="G99" s="1" t="n">
        <v>2</v>
      </c>
      <c r="H99" s="1" t="n">
        <v>2</v>
      </c>
      <c r="I99" s="23" t="str">
        <f aca="false">IF(J99="RHAP", "Rhizophora apiculata", IF(J99="EXAG", "Excoecaria agallocha", IF(J99="BRPA", "Bruguiera parviflora", IF(J99="XYMO", "Xylocarpus moluccensis", IF(J99="BRCY", "Bruguiera cylindrica", IF(J99="AVAL", "Avicennia alba", IF(J99="AVOF", "Avicennia officinalis", IF(J99="LURA", "Lumnitzera racemosa", IF(J99="CETA", "Ceriops tagal", IF(J99="XYGR", "Xylocarpus granatum", IF(J99="AVMA", "Avicennia marina", IF(J99="RHMU", "Rhizophora mucronata", IF(J99="BRGY", "Bruguiera gymnorrhiza", IF(J99="BRSE", "Bruguiera sexangula", IF(J99="SOOV", "Sonneratia ovata", IF(J99="SOCA", "Sonneratia caseolaris", IF(J99="HELI", "Heritiera littoralis", IF(J99="HESY", "Heritiera sylvatica", IF(J99="NYFR", "Nypa fruticans", IF(J99="CYRA", "Cynometra ramiflora", IF(J99="PHPA", "Phoenix paludosa", IF(J99="SCHY", "Scyphiphora hydrophyllacea", IF(J99="DIMA", "Diospyros maritima", IF(J99="POPI", "Pongamia pinnata", ""))))))))))))))))))))))))</f>
        <v>Bruguiera cylindrica</v>
      </c>
      <c r="J99" s="1" t="s">
        <v>98</v>
      </c>
      <c r="K99" s="55" t="n">
        <v>3.4</v>
      </c>
      <c r="L99" s="18"/>
      <c r="M99" s="18"/>
      <c r="N99" s="18"/>
    </row>
    <row r="100" customFormat="false" ht="13.8" hidden="false" customHeight="false" outlineLevel="0" collapsed="false">
      <c r="A100" s="1" t="s">
        <v>91</v>
      </c>
      <c r="B100" s="12" t="n">
        <v>42178</v>
      </c>
      <c r="C100" s="1" t="s">
        <v>1045</v>
      </c>
      <c r="D100" s="1" t="s">
        <v>19</v>
      </c>
      <c r="E100" s="1" t="s">
        <v>19</v>
      </c>
      <c r="F100" s="1" t="s">
        <v>20</v>
      </c>
      <c r="G100" s="1" t="n">
        <v>2</v>
      </c>
      <c r="H100" s="1" t="n">
        <v>2</v>
      </c>
      <c r="I100" s="23" t="str">
        <f aca="false">IF(J100="RHAP", "Rhizophora apiculata", IF(J100="EXAG", "Excoecaria agallocha", IF(J100="BRPA", "Bruguiera parviflora", IF(J100="XYMO", "Xylocarpus moluccensis", IF(J100="BRCY", "Bruguiera cylindrica", IF(J100="AVAL", "Avicennia alba", IF(J100="AVOF", "Avicennia officinalis", IF(J100="LURA", "Lumnitzera racemosa", IF(J100="CETA", "Ceriops tagal", IF(J100="XYGR", "Xylocarpus granatum", IF(J100="AVMA", "Avicennia marina", IF(J100="RHMU", "Rhizophora mucronata", IF(J100="BRGY", "Bruguiera gymnorrhiza", IF(J100="BRSE", "Bruguiera sexangula", IF(J100="SOOV", "Sonneratia ovata", IF(J100="SOCA", "Sonneratia caseolaris", IF(J100="HELI", "Heritiera littoralis", IF(J100="HESY", "Heritiera sylvatica", IF(J100="NYFR", "Nypa fruticans", IF(J100="CYRA", "Cynometra ramiflora", IF(J100="PHPA", "Phoenix paludosa", IF(J100="SCHY", "Scyphiphora hydrophyllacea", IF(J100="DIMA", "Diospyros maritima", IF(J100="POPI", "Pongamia pinnata", ""))))))))))))))))))))))))</f>
        <v>Bruguiera cylindrica</v>
      </c>
      <c r="J100" s="1" t="s">
        <v>98</v>
      </c>
      <c r="K100" s="55" t="n">
        <v>3.1</v>
      </c>
      <c r="L100" s="18"/>
      <c r="M100" s="18"/>
      <c r="N100" s="18"/>
    </row>
    <row r="101" customFormat="false" ht="13.8" hidden="false" customHeight="false" outlineLevel="0" collapsed="false">
      <c r="A101" s="1" t="s">
        <v>91</v>
      </c>
      <c r="B101" s="12" t="n">
        <v>42178</v>
      </c>
      <c r="C101" s="1" t="s">
        <v>1045</v>
      </c>
      <c r="D101" s="1" t="s">
        <v>19</v>
      </c>
      <c r="E101" s="1" t="s">
        <v>19</v>
      </c>
      <c r="F101" s="1" t="s">
        <v>20</v>
      </c>
      <c r="G101" s="1" t="n">
        <v>2</v>
      </c>
      <c r="H101" s="1" t="n">
        <v>2</v>
      </c>
      <c r="I101" s="23" t="str">
        <f aca="false">IF(J101="RHAP", "Rhizophora apiculata", IF(J101="EXAG", "Excoecaria agallocha", IF(J101="BRPA", "Bruguiera parviflora", IF(J101="XYMO", "Xylocarpus moluccensis", IF(J101="BRCY", "Bruguiera cylindrica", IF(J101="AVAL", "Avicennia alba", IF(J101="AVOF", "Avicennia officinalis", IF(J101="LURA", "Lumnitzera racemosa", IF(J101="CETA", "Ceriops tagal", IF(J101="XYGR", "Xylocarpus granatum", IF(J101="AVMA", "Avicennia marina", IF(J101="RHMU", "Rhizophora mucronata", IF(J101="BRGY", "Bruguiera gymnorrhiza", IF(J101="BRSE", "Bruguiera sexangula", IF(J101="SOOV", "Sonneratia ovata", IF(J101="SOCA", "Sonneratia caseolaris", IF(J101="HELI", "Heritiera littoralis", IF(J101="HESY", "Heritiera sylvatica", IF(J101="NYFR", "Nypa fruticans", IF(J101="CYRA", "Cynometra ramiflora", IF(J101="PHPA", "Phoenix paludosa", IF(J101="SCHY", "Scyphiphora hydrophyllacea", IF(J101="DIMA", "Diospyros maritima", IF(J101="POPI", "Pongamia pinnata", ""))))))))))))))))))))))))</f>
        <v>Bruguiera cylindrica</v>
      </c>
      <c r="J101" s="1" t="s">
        <v>98</v>
      </c>
      <c r="K101" s="55" t="n">
        <v>3.3</v>
      </c>
      <c r="L101" s="18"/>
      <c r="M101" s="18"/>
      <c r="N101" s="18"/>
    </row>
    <row r="102" customFormat="false" ht="13.8" hidden="false" customHeight="false" outlineLevel="0" collapsed="false">
      <c r="A102" s="1" t="s">
        <v>91</v>
      </c>
      <c r="B102" s="12" t="n">
        <v>42178</v>
      </c>
      <c r="C102" s="1" t="s">
        <v>1045</v>
      </c>
      <c r="D102" s="1" t="s">
        <v>19</v>
      </c>
      <c r="E102" s="1" t="s">
        <v>19</v>
      </c>
      <c r="F102" s="1" t="s">
        <v>20</v>
      </c>
      <c r="G102" s="1" t="n">
        <v>2</v>
      </c>
      <c r="H102" s="1" t="n">
        <v>2</v>
      </c>
      <c r="I102" s="23" t="str">
        <f aca="false">IF(J102="RHAP", "Rhizophora apiculata", IF(J102="EXAG", "Excoecaria agallocha", IF(J102="BRPA", "Bruguiera parviflora", IF(J102="XYMO", "Xylocarpus moluccensis", IF(J102="BRCY", "Bruguiera cylindrica", IF(J102="AVAL", "Avicennia alba", IF(J102="AVOF", "Avicennia officinalis", IF(J102="LURA", "Lumnitzera racemosa", IF(J102="CETA", "Ceriops tagal", IF(J102="XYGR", "Xylocarpus granatum", IF(J102="AVMA", "Avicennia marina", IF(J102="RHMU", "Rhizophora mucronata", IF(J102="BRGY", "Bruguiera gymnorrhiza", IF(J102="BRSE", "Bruguiera sexangula", IF(J102="SOOV", "Sonneratia ovata", IF(J102="SOCA", "Sonneratia caseolaris", IF(J102="HELI", "Heritiera littoralis", IF(J102="HESY", "Heritiera sylvatica", IF(J102="NYFR", "Nypa fruticans", IF(J102="CYRA", "Cynometra ramiflora", IF(J102="PHPA", "Phoenix paludosa", IF(J102="SCHY", "Scyphiphora hydrophyllacea", IF(J102="DIMA", "Diospyros maritima", IF(J102="POPI", "Pongamia pinnata", ""))))))))))))))))))))))))</f>
        <v>Bruguiera cylindrica</v>
      </c>
      <c r="J102" s="1" t="s">
        <v>98</v>
      </c>
      <c r="K102" s="55" t="n">
        <v>2.7</v>
      </c>
      <c r="L102" s="18"/>
      <c r="M102" s="18"/>
      <c r="N102" s="18"/>
    </row>
    <row r="103" customFormat="false" ht="13.8" hidden="false" customHeight="false" outlineLevel="0" collapsed="false">
      <c r="A103" s="1" t="s">
        <v>91</v>
      </c>
      <c r="B103" s="12" t="n">
        <v>42178</v>
      </c>
      <c r="C103" s="1" t="s">
        <v>1045</v>
      </c>
      <c r="D103" s="1" t="s">
        <v>19</v>
      </c>
      <c r="E103" s="1" t="s">
        <v>19</v>
      </c>
      <c r="F103" s="1" t="s">
        <v>20</v>
      </c>
      <c r="G103" s="1" t="n">
        <v>2</v>
      </c>
      <c r="H103" s="1" t="n">
        <v>2</v>
      </c>
      <c r="I103" s="23" t="str">
        <f aca="false">IF(J103="RHAP", "Rhizophora apiculata", IF(J103="EXAG", "Excoecaria agallocha", IF(J103="BRPA", "Bruguiera parviflora", IF(J103="XYMO", "Xylocarpus moluccensis", IF(J103="BRCY", "Bruguiera cylindrica", IF(J103="AVAL", "Avicennia alba", IF(J103="AVOF", "Avicennia officinalis", IF(J103="LURA", "Lumnitzera racemosa", IF(J103="CETA", "Ceriops tagal", IF(J103="XYGR", "Xylocarpus granatum", IF(J103="AVMA", "Avicennia marina", IF(J103="RHMU", "Rhizophora mucronata", IF(J103="BRGY", "Bruguiera gymnorrhiza", IF(J103="BRSE", "Bruguiera sexangula", IF(J103="SOOV", "Sonneratia ovata", IF(J103="SOCA", "Sonneratia caseolaris", IF(J103="HELI", "Heritiera littoralis", IF(J103="HESY", "Heritiera sylvatica", IF(J103="NYFR", "Nypa fruticans", IF(J103="CYRA", "Cynometra ramiflora", IF(J103="PHPA", "Phoenix paludosa", IF(J103="SCHY", "Scyphiphora hydrophyllacea", IF(J103="DIMA", "Diospyros maritima", IF(J103="POPI", "Pongamia pinnata", ""))))))))))))))))))))))))</f>
        <v>Bruguiera cylindrica</v>
      </c>
      <c r="J103" s="1" t="s">
        <v>98</v>
      </c>
      <c r="K103" s="55" t="n">
        <v>2.1</v>
      </c>
      <c r="L103" s="18"/>
      <c r="M103" s="18"/>
      <c r="N103" s="18"/>
    </row>
    <row r="104" customFormat="false" ht="13.8" hidden="false" customHeight="false" outlineLevel="0" collapsed="false">
      <c r="A104" s="1" t="s">
        <v>91</v>
      </c>
      <c r="B104" s="12" t="n">
        <v>42178</v>
      </c>
      <c r="C104" s="1" t="s">
        <v>1045</v>
      </c>
      <c r="D104" s="1" t="s">
        <v>19</v>
      </c>
      <c r="E104" s="1" t="s">
        <v>19</v>
      </c>
      <c r="F104" s="1" t="s">
        <v>20</v>
      </c>
      <c r="G104" s="1" t="n">
        <v>2</v>
      </c>
      <c r="H104" s="1" t="n">
        <v>2</v>
      </c>
      <c r="I104" s="23" t="str">
        <f aca="false">IF(J104="RHAP", "Rhizophora apiculata", IF(J104="EXAG", "Excoecaria agallocha", IF(J104="BRPA", "Bruguiera parviflora", IF(J104="XYMO", "Xylocarpus moluccensis", IF(J104="BRCY", "Bruguiera cylindrica", IF(J104="AVAL", "Avicennia alba", IF(J104="AVOF", "Avicennia officinalis", IF(J104="LURA", "Lumnitzera racemosa", IF(J104="CETA", "Ceriops tagal", IF(J104="XYGR", "Xylocarpus granatum", IF(J104="AVMA", "Avicennia marina", IF(J104="RHMU", "Rhizophora mucronata", IF(J104="BRGY", "Bruguiera gymnorrhiza", IF(J104="BRSE", "Bruguiera sexangula", IF(J104="SOOV", "Sonneratia ovata", IF(J104="SOCA", "Sonneratia caseolaris", IF(J104="HELI", "Heritiera littoralis", IF(J104="HESY", "Heritiera sylvatica", IF(J104="NYFR", "Nypa fruticans", IF(J104="CYRA", "Cynometra ramiflora", IF(J104="PHPA", "Phoenix paludosa", IF(J104="SCHY", "Scyphiphora hydrophyllacea", IF(J104="DIMA", "Diospyros maritima", IF(J104="POPI", "Pongamia pinnata", ""))))))))))))))))))))))))</f>
        <v>Bruguiera cylindrica</v>
      </c>
      <c r="J104" s="1" t="s">
        <v>98</v>
      </c>
      <c r="K104" s="55" t="n">
        <v>1.1</v>
      </c>
      <c r="L104" s="18"/>
      <c r="M104" s="18"/>
      <c r="N104" s="18"/>
    </row>
    <row r="105" customFormat="false" ht="13.8" hidden="false" customHeight="false" outlineLevel="0" collapsed="false">
      <c r="A105" s="1" t="s">
        <v>91</v>
      </c>
      <c r="B105" s="12" t="n">
        <v>42178</v>
      </c>
      <c r="C105" s="1" t="s">
        <v>1045</v>
      </c>
      <c r="D105" s="1" t="s">
        <v>19</v>
      </c>
      <c r="E105" s="1" t="s">
        <v>19</v>
      </c>
      <c r="F105" s="1" t="s">
        <v>20</v>
      </c>
      <c r="G105" s="1" t="n">
        <v>2</v>
      </c>
      <c r="H105" s="1" t="n">
        <v>2</v>
      </c>
      <c r="I105" s="23" t="str">
        <f aca="false">IF(J105="RHAP", "Rhizophora apiculata", IF(J105="EXAG", "Excoecaria agallocha", IF(J105="BRPA", "Bruguiera parviflora", IF(J105="XYMO", "Xylocarpus moluccensis", IF(J105="BRCY", "Bruguiera cylindrica", IF(J105="AVAL", "Avicennia alba", IF(J105="AVOF", "Avicennia officinalis", IF(J105="LURA", "Lumnitzera racemosa", IF(J105="CETA", "Ceriops tagal", IF(J105="XYGR", "Xylocarpus granatum", IF(J105="AVMA", "Avicennia marina", IF(J105="RHMU", "Rhizophora mucronata", IF(J105="BRGY", "Bruguiera gymnorrhiza", IF(J105="BRSE", "Bruguiera sexangula", IF(J105="SOOV", "Sonneratia ovata", IF(J105="SOCA", "Sonneratia caseolaris", IF(J105="HELI", "Heritiera littoralis", IF(J105="HESY", "Heritiera sylvatica", IF(J105="NYFR", "Nypa fruticans", IF(J105="CYRA", "Cynometra ramiflora", IF(J105="PHPA", "Phoenix paludosa", IF(J105="SCHY", "Scyphiphora hydrophyllacea", IF(J105="DIMA", "Diospyros maritima", IF(J105="POPI", "Pongamia pinnata", ""))))))))))))))))))))))))</f>
        <v>Bruguiera cylindrica</v>
      </c>
      <c r="J105" s="1" t="s">
        <v>98</v>
      </c>
      <c r="K105" s="55" t="n">
        <v>3.1</v>
      </c>
      <c r="L105" s="18"/>
      <c r="M105" s="18"/>
      <c r="N105" s="18"/>
    </row>
    <row r="106" customFormat="false" ht="13.8" hidden="false" customHeight="false" outlineLevel="0" collapsed="false">
      <c r="A106" s="1" t="s">
        <v>91</v>
      </c>
      <c r="B106" s="12" t="n">
        <v>42178</v>
      </c>
      <c r="C106" s="1" t="s">
        <v>1045</v>
      </c>
      <c r="D106" s="1" t="s">
        <v>19</v>
      </c>
      <c r="E106" s="1" t="s">
        <v>19</v>
      </c>
      <c r="F106" s="1" t="s">
        <v>20</v>
      </c>
      <c r="G106" s="1" t="n">
        <v>2</v>
      </c>
      <c r="H106" s="1" t="n">
        <v>2</v>
      </c>
      <c r="I106" s="23" t="str">
        <f aca="false">IF(J106="RHAP", "Rhizophora apiculata", IF(J106="EXAG", "Excoecaria agallocha", IF(J106="BRPA", "Bruguiera parviflora", IF(J106="XYMO", "Xylocarpus moluccensis", IF(J106="BRCY", "Bruguiera cylindrica", IF(J106="AVAL", "Avicennia alba", IF(J106="AVOF", "Avicennia officinalis", IF(J106="LURA", "Lumnitzera racemosa", IF(J106="CETA", "Ceriops tagal", IF(J106="XYGR", "Xylocarpus granatum", IF(J106="AVMA", "Avicennia marina", IF(J106="RHMU", "Rhizophora mucronata", IF(J106="BRGY", "Bruguiera gymnorrhiza", IF(J106="BRSE", "Bruguiera sexangula", IF(J106="SOOV", "Sonneratia ovata", IF(J106="SOCA", "Sonneratia caseolaris", IF(J106="HELI", "Heritiera littoralis", IF(J106="HESY", "Heritiera sylvatica", IF(J106="NYFR", "Nypa fruticans", IF(J106="CYRA", "Cynometra ramiflora", IF(J106="PHPA", "Phoenix paludosa", IF(J106="SCHY", "Scyphiphora hydrophyllacea", IF(J106="DIMA", "Diospyros maritima", IF(J106="POPI", "Pongamia pinnata", ""))))))))))))))))))))))))</f>
        <v>Bruguiera cylindrica</v>
      </c>
      <c r="J106" s="1" t="s">
        <v>98</v>
      </c>
      <c r="K106" s="55" t="n">
        <v>1.6</v>
      </c>
      <c r="L106" s="18"/>
      <c r="M106" s="18"/>
      <c r="N106" s="18"/>
    </row>
    <row r="107" customFormat="false" ht="13.8" hidden="false" customHeight="false" outlineLevel="0" collapsed="false">
      <c r="A107" s="1" t="s">
        <v>91</v>
      </c>
      <c r="B107" s="12" t="n">
        <v>42178</v>
      </c>
      <c r="C107" s="1" t="s">
        <v>1045</v>
      </c>
      <c r="D107" s="1" t="s">
        <v>19</v>
      </c>
      <c r="E107" s="1" t="s">
        <v>19</v>
      </c>
      <c r="F107" s="1" t="s">
        <v>20</v>
      </c>
      <c r="G107" s="1" t="n">
        <v>2</v>
      </c>
      <c r="H107" s="1" t="n">
        <v>3</v>
      </c>
      <c r="I107" s="23" t="str">
        <f aca="false">IF(J107="RHAP", "Rhizophora apiculata", IF(J107="EXAG", "Excoecaria agallocha", IF(J107="BRPA", "Bruguiera parviflora", IF(J107="XYMO", "Xylocarpus moluccensis", IF(J107="BRCY", "Bruguiera cylindrica", IF(J107="AVAL", "Avicennia alba", IF(J107="AVOF", "Avicennia officinalis", IF(J107="LURA", "Lumnitzera racemosa", IF(J107="CETA", "Ceriops tagal", IF(J107="XYGR", "Xylocarpus granatum", IF(J107="AVMA", "Avicennia marina", IF(J107="RHMU", "Rhizophora mucronata", IF(J107="BRGY", "Bruguiera gymnorrhiza", IF(J107="BRSE", "Bruguiera sexangula", IF(J107="SOOV", "Sonneratia ovata", IF(J107="SOCA", "Sonneratia caseolaris", IF(J107="HELI", "Heritiera littoralis", IF(J107="HESY", "Heritiera sylvatica", IF(J107="NYFR", "Nypa fruticans", IF(J107="CYRA", "Cynometra ramiflora", IF(J107="PHPA", "Phoenix paludosa", IF(J107="SCHY", "Scyphiphora hydrophyllacea", IF(J107="DIMA", "Diospyros maritima", IF(J107="POPI", "Pongamia pinnata", ""))))))))))))))))))))))))</f>
        <v>Bruguiera cylindrica</v>
      </c>
      <c r="J107" s="1" t="s">
        <v>98</v>
      </c>
      <c r="K107" s="55" t="n">
        <v>2.7</v>
      </c>
      <c r="L107" s="18"/>
      <c r="M107" s="18"/>
      <c r="N107" s="1" t="n">
        <v>2</v>
      </c>
    </row>
    <row r="108" customFormat="false" ht="13.8" hidden="false" customHeight="false" outlineLevel="0" collapsed="false">
      <c r="A108" s="1" t="s">
        <v>91</v>
      </c>
      <c r="B108" s="12" t="n">
        <v>42178</v>
      </c>
      <c r="C108" s="1" t="s">
        <v>1045</v>
      </c>
      <c r="D108" s="1" t="s">
        <v>19</v>
      </c>
      <c r="E108" s="1" t="s">
        <v>19</v>
      </c>
      <c r="F108" s="1" t="s">
        <v>20</v>
      </c>
      <c r="G108" s="1" t="n">
        <v>2</v>
      </c>
      <c r="H108" s="1" t="n">
        <v>3</v>
      </c>
      <c r="I108" s="23" t="str">
        <f aca="false">IF(J108="RHAP", "Rhizophora apiculata", IF(J108="EXAG", "Excoecaria agallocha", IF(J108="BRPA", "Bruguiera parviflora", IF(J108="XYMO", "Xylocarpus moluccensis", IF(J108="BRCY", "Bruguiera cylindrica", IF(J108="AVAL", "Avicennia alba", IF(J108="AVOF", "Avicennia officinalis", IF(J108="LURA", "Lumnitzera racemosa", IF(J108="CETA", "Ceriops tagal", IF(J108="XYGR", "Xylocarpus granatum", IF(J108="AVMA", "Avicennia marina", IF(J108="RHMU", "Rhizophora mucronata", IF(J108="BRGY", "Bruguiera gymnorrhiza", IF(J108="BRSE", "Bruguiera sexangula", IF(J108="SOOV", "Sonneratia ovata", IF(J108="SOCA", "Sonneratia caseolaris", IF(J108="HELI", "Heritiera littoralis", IF(J108="HESY", "Heritiera sylvatica", IF(J108="NYFR", "Nypa fruticans", IF(J108="CYRA", "Cynometra ramiflora", IF(J108="PHPA", "Phoenix paludosa", IF(J108="SCHY", "Scyphiphora hydrophyllacea", IF(J108="DIMA", "Diospyros maritima", IF(J108="POPI", "Pongamia pinnata", ""))))))))))))))))))))))))</f>
        <v>Bruguiera cylindrica</v>
      </c>
      <c r="J108" s="1" t="s">
        <v>98</v>
      </c>
      <c r="K108" s="55" t="n">
        <v>3.5</v>
      </c>
      <c r="L108" s="18"/>
      <c r="M108" s="18"/>
      <c r="N108" s="18"/>
    </row>
    <row r="109" customFormat="false" ht="13.8" hidden="false" customHeight="false" outlineLevel="0" collapsed="false">
      <c r="A109" s="1" t="s">
        <v>91</v>
      </c>
      <c r="B109" s="12" t="n">
        <v>42178</v>
      </c>
      <c r="C109" s="1" t="s">
        <v>1045</v>
      </c>
      <c r="D109" s="1" t="s">
        <v>19</v>
      </c>
      <c r="E109" s="1" t="s">
        <v>19</v>
      </c>
      <c r="F109" s="1" t="s">
        <v>20</v>
      </c>
      <c r="G109" s="1" t="n">
        <v>2</v>
      </c>
      <c r="H109" s="1" t="n">
        <v>3</v>
      </c>
      <c r="I109" s="23" t="str">
        <f aca="false">IF(J109="RHAP", "Rhizophora apiculata", IF(J109="EXAG", "Excoecaria agallocha", IF(J109="BRPA", "Bruguiera parviflora", IF(J109="XYMO", "Xylocarpus moluccensis", IF(J109="BRCY", "Bruguiera cylindrica", IF(J109="AVAL", "Avicennia alba", IF(J109="AVOF", "Avicennia officinalis", IF(J109="LURA", "Lumnitzera racemosa", IF(J109="CETA", "Ceriops tagal", IF(J109="XYGR", "Xylocarpus granatum", IF(J109="AVMA", "Avicennia marina", IF(J109="RHMU", "Rhizophora mucronata", IF(J109="BRGY", "Bruguiera gymnorrhiza", IF(J109="BRSE", "Bruguiera sexangula", IF(J109="SOOV", "Sonneratia ovata", IF(J109="SOCA", "Sonneratia caseolaris", IF(J109="HELI", "Heritiera littoralis", IF(J109="HESY", "Heritiera sylvatica", IF(J109="NYFR", "Nypa fruticans", IF(J109="CYRA", "Cynometra ramiflora", IF(J109="PHPA", "Phoenix paludosa", IF(J109="SCHY", "Scyphiphora hydrophyllacea", IF(J109="DIMA", "Diospyros maritima", IF(J109="POPI", "Pongamia pinnata", ""))))))))))))))))))))))))</f>
        <v>Bruguiera cylindrica</v>
      </c>
      <c r="J109" s="1" t="s">
        <v>98</v>
      </c>
      <c r="K109" s="55" t="n">
        <v>2.4</v>
      </c>
      <c r="L109" s="18"/>
      <c r="M109" s="18"/>
      <c r="N109" s="18"/>
    </row>
    <row r="110" customFormat="false" ht="13.8" hidden="false" customHeight="false" outlineLevel="0" collapsed="false">
      <c r="A110" s="1" t="s">
        <v>91</v>
      </c>
      <c r="B110" s="12" t="n">
        <v>42178</v>
      </c>
      <c r="C110" s="1" t="s">
        <v>1045</v>
      </c>
      <c r="D110" s="1" t="s">
        <v>19</v>
      </c>
      <c r="E110" s="1" t="s">
        <v>19</v>
      </c>
      <c r="F110" s="1" t="s">
        <v>20</v>
      </c>
      <c r="G110" s="1" t="n">
        <v>2</v>
      </c>
      <c r="H110" s="1" t="n">
        <v>3</v>
      </c>
      <c r="I110" s="23" t="str">
        <f aca="false">IF(J110="RHAP", "Rhizophora apiculata", IF(J110="EXAG", "Excoecaria agallocha", IF(J110="BRPA", "Bruguiera parviflora", IF(J110="XYMO", "Xylocarpus moluccensis", IF(J110="BRCY", "Bruguiera cylindrica", IF(J110="AVAL", "Avicennia alba", IF(J110="AVOF", "Avicennia officinalis", IF(J110="LURA", "Lumnitzera racemosa", IF(J110="CETA", "Ceriops tagal", IF(J110="XYGR", "Xylocarpus granatum", IF(J110="AVMA", "Avicennia marina", IF(J110="RHMU", "Rhizophora mucronata", IF(J110="BRGY", "Bruguiera gymnorrhiza", IF(J110="BRSE", "Bruguiera sexangula", IF(J110="SOOV", "Sonneratia ovata", IF(J110="SOCA", "Sonneratia caseolaris", IF(J110="HELI", "Heritiera littoralis", IF(J110="HESY", "Heritiera sylvatica", IF(J110="NYFR", "Nypa fruticans", IF(J110="CYRA", "Cynometra ramiflora", IF(J110="PHPA", "Phoenix paludosa", IF(J110="SCHY", "Scyphiphora hydrophyllacea", IF(J110="DIMA", "Diospyros maritima", IF(J110="POPI", "Pongamia pinnata", ""))))))))))))))))))))))))</f>
        <v>Bruguiera cylindrica</v>
      </c>
      <c r="J110" s="1" t="s">
        <v>98</v>
      </c>
      <c r="K110" s="55" t="n">
        <v>3.1</v>
      </c>
      <c r="L110" s="18"/>
      <c r="M110" s="18"/>
      <c r="N110" s="18"/>
    </row>
    <row r="111" customFormat="false" ht="13.8" hidden="false" customHeight="false" outlineLevel="0" collapsed="false">
      <c r="A111" s="1" t="s">
        <v>91</v>
      </c>
      <c r="B111" s="12" t="n">
        <v>42178</v>
      </c>
      <c r="C111" s="1" t="s">
        <v>1045</v>
      </c>
      <c r="D111" s="1" t="s">
        <v>19</v>
      </c>
      <c r="E111" s="1" t="s">
        <v>19</v>
      </c>
      <c r="F111" s="1" t="s">
        <v>20</v>
      </c>
      <c r="G111" s="1" t="n">
        <v>2</v>
      </c>
      <c r="H111" s="1" t="n">
        <v>3</v>
      </c>
      <c r="I111" s="23" t="str">
        <f aca="false">IF(J111="RHAP", "Rhizophora apiculata", IF(J111="EXAG", "Excoecaria agallocha", IF(J111="BRPA", "Bruguiera parviflora", IF(J111="XYMO", "Xylocarpus moluccensis", IF(J111="BRCY", "Bruguiera cylindrica", IF(J111="AVAL", "Avicennia alba", IF(J111="AVOF", "Avicennia officinalis", IF(J111="LURA", "Lumnitzera racemosa", IF(J111="CETA", "Ceriops tagal", IF(J111="XYGR", "Xylocarpus granatum", IF(J111="AVMA", "Avicennia marina", IF(J111="RHMU", "Rhizophora mucronata", IF(J111="BRGY", "Bruguiera gymnorrhiza", IF(J111="BRSE", "Bruguiera sexangula", IF(J111="SOOV", "Sonneratia ovata", IF(J111="SOCA", "Sonneratia caseolaris", IF(J111="HELI", "Heritiera littoralis", IF(J111="HESY", "Heritiera sylvatica", IF(J111="NYFR", "Nypa fruticans", IF(J111="CYRA", "Cynometra ramiflora", IF(J111="PHPA", "Phoenix paludosa", IF(J111="SCHY", "Scyphiphora hydrophyllacea", IF(J111="DIMA", "Diospyros maritima", IF(J111="POPI", "Pongamia pinnata", ""))))))))))))))))))))))))</f>
        <v>Bruguiera cylindrica</v>
      </c>
      <c r="J111" s="1" t="s">
        <v>98</v>
      </c>
      <c r="K111" s="55" t="n">
        <v>3</v>
      </c>
      <c r="L111" s="18"/>
      <c r="M111" s="18"/>
      <c r="N111" s="18"/>
    </row>
    <row r="112" customFormat="false" ht="13.8" hidden="false" customHeight="false" outlineLevel="0" collapsed="false">
      <c r="A112" s="1" t="s">
        <v>91</v>
      </c>
      <c r="B112" s="12" t="n">
        <v>42178</v>
      </c>
      <c r="C112" s="1" t="s">
        <v>1045</v>
      </c>
      <c r="D112" s="1" t="s">
        <v>19</v>
      </c>
      <c r="E112" s="1" t="s">
        <v>19</v>
      </c>
      <c r="F112" s="1" t="s">
        <v>20</v>
      </c>
      <c r="G112" s="1" t="n">
        <v>2</v>
      </c>
      <c r="H112" s="1" t="n">
        <v>3</v>
      </c>
      <c r="I112" s="23" t="str">
        <f aca="false">IF(J112="RHAP", "Rhizophora apiculata", IF(J112="EXAG", "Excoecaria agallocha", IF(J112="BRPA", "Bruguiera parviflora", IF(J112="XYMO", "Xylocarpus moluccensis", IF(J112="BRCY", "Bruguiera cylindrica", IF(J112="AVAL", "Avicennia alba", IF(J112="AVOF", "Avicennia officinalis", IF(J112="LURA", "Lumnitzera racemosa", IF(J112="CETA", "Ceriops tagal", IF(J112="XYGR", "Xylocarpus granatum", IF(J112="AVMA", "Avicennia marina", IF(J112="RHMU", "Rhizophora mucronata", IF(J112="BRGY", "Bruguiera gymnorrhiza", IF(J112="BRSE", "Bruguiera sexangula", IF(J112="SOOV", "Sonneratia ovata", IF(J112="SOCA", "Sonneratia caseolaris", IF(J112="HELI", "Heritiera littoralis", IF(J112="HESY", "Heritiera sylvatica", IF(J112="NYFR", "Nypa fruticans", IF(J112="CYRA", "Cynometra ramiflora", IF(J112="PHPA", "Phoenix paludosa", IF(J112="SCHY", "Scyphiphora hydrophyllacea", IF(J112="DIMA", "Diospyros maritima", IF(J112="POPI", "Pongamia pinnata", ""))))))))))))))))))))))))</f>
        <v>Bruguiera cylindrica</v>
      </c>
      <c r="J112" s="1" t="s">
        <v>98</v>
      </c>
      <c r="K112" s="55" t="n">
        <v>2.9</v>
      </c>
      <c r="L112" s="18"/>
      <c r="M112" s="18"/>
      <c r="N112" s="18"/>
    </row>
    <row r="113" customFormat="false" ht="13.8" hidden="false" customHeight="false" outlineLevel="0" collapsed="false">
      <c r="A113" s="1" t="s">
        <v>91</v>
      </c>
      <c r="B113" s="12" t="n">
        <v>42178</v>
      </c>
      <c r="C113" s="1" t="s">
        <v>1045</v>
      </c>
      <c r="D113" s="1" t="s">
        <v>19</v>
      </c>
      <c r="E113" s="1" t="s">
        <v>19</v>
      </c>
      <c r="F113" s="1" t="s">
        <v>20</v>
      </c>
      <c r="G113" s="1" t="n">
        <v>2</v>
      </c>
      <c r="H113" s="1" t="n">
        <v>3</v>
      </c>
      <c r="I113" s="23" t="str">
        <f aca="false">IF(J113="RHAP", "Rhizophora apiculata", IF(J113="EXAG", "Excoecaria agallocha", IF(J113="BRPA", "Bruguiera parviflora", IF(J113="XYMO", "Xylocarpus moluccensis", IF(J113="BRCY", "Bruguiera cylindrica", IF(J113="AVAL", "Avicennia alba", IF(J113="AVOF", "Avicennia officinalis", IF(J113="LURA", "Lumnitzera racemosa", IF(J113="CETA", "Ceriops tagal", IF(J113="XYGR", "Xylocarpus granatum", IF(J113="AVMA", "Avicennia marina", IF(J113="RHMU", "Rhizophora mucronata", IF(J113="BRGY", "Bruguiera gymnorrhiza", IF(J113="BRSE", "Bruguiera sexangula", IF(J113="SOOV", "Sonneratia ovata", IF(J113="SOCA", "Sonneratia caseolaris", IF(J113="HELI", "Heritiera littoralis", IF(J113="HESY", "Heritiera sylvatica", IF(J113="NYFR", "Nypa fruticans", IF(J113="CYRA", "Cynometra ramiflora", IF(J113="PHPA", "Phoenix paludosa", IF(J113="SCHY", "Scyphiphora hydrophyllacea", IF(J113="DIMA", "Diospyros maritima", IF(J113="POPI", "Pongamia pinnata", ""))))))))))))))))))))))))</f>
        <v>Bruguiera cylindrica</v>
      </c>
      <c r="J113" s="1" t="s">
        <v>98</v>
      </c>
      <c r="K113" s="55" t="n">
        <v>4.4</v>
      </c>
      <c r="L113" s="18"/>
      <c r="M113" s="18"/>
      <c r="N113" s="18"/>
    </row>
    <row r="114" customFormat="false" ht="13.8" hidden="false" customHeight="false" outlineLevel="0" collapsed="false">
      <c r="A114" s="1" t="s">
        <v>91</v>
      </c>
      <c r="B114" s="12" t="n">
        <v>42178</v>
      </c>
      <c r="C114" s="1" t="s">
        <v>1045</v>
      </c>
      <c r="D114" s="1" t="s">
        <v>19</v>
      </c>
      <c r="E114" s="1" t="s">
        <v>19</v>
      </c>
      <c r="F114" s="1" t="s">
        <v>20</v>
      </c>
      <c r="G114" s="1" t="n">
        <v>2</v>
      </c>
      <c r="H114" s="1" t="n">
        <v>3</v>
      </c>
      <c r="I114" s="23" t="str">
        <f aca="false">IF(J114="RHAP", "Rhizophora apiculata", IF(J114="EXAG", "Excoecaria agallocha", IF(J114="BRPA", "Bruguiera parviflora", IF(J114="XYMO", "Xylocarpus moluccensis", IF(J114="BRCY", "Bruguiera cylindrica", IF(J114="AVAL", "Avicennia alba", IF(J114="AVOF", "Avicennia officinalis", IF(J114="LURA", "Lumnitzera racemosa", IF(J114="CETA", "Ceriops tagal", IF(J114="XYGR", "Xylocarpus granatum", IF(J114="AVMA", "Avicennia marina", IF(J114="RHMU", "Rhizophora mucronata", IF(J114="BRGY", "Bruguiera gymnorrhiza", IF(J114="BRSE", "Bruguiera sexangula", IF(J114="SOOV", "Sonneratia ovata", IF(J114="SOCA", "Sonneratia caseolaris", IF(J114="HELI", "Heritiera littoralis", IF(J114="HESY", "Heritiera sylvatica", IF(J114="NYFR", "Nypa fruticans", IF(J114="CYRA", "Cynometra ramiflora", IF(J114="PHPA", "Phoenix paludosa", IF(J114="SCHY", "Scyphiphora hydrophyllacea", IF(J114="DIMA", "Diospyros maritima", IF(J114="POPI", "Pongamia pinnata", ""))))))))))))))))))))))))</f>
        <v>Bruguiera cylindrica</v>
      </c>
      <c r="J114" s="1" t="s">
        <v>98</v>
      </c>
      <c r="K114" s="55" t="n">
        <v>4.3</v>
      </c>
      <c r="L114" s="18"/>
      <c r="M114" s="18"/>
      <c r="N114" s="18"/>
    </row>
    <row r="115" customFormat="false" ht="13.8" hidden="false" customHeight="false" outlineLevel="0" collapsed="false">
      <c r="A115" s="1" t="s">
        <v>91</v>
      </c>
      <c r="B115" s="12" t="n">
        <v>42178</v>
      </c>
      <c r="C115" s="1" t="s">
        <v>1045</v>
      </c>
      <c r="D115" s="1" t="s">
        <v>19</v>
      </c>
      <c r="E115" s="1" t="s">
        <v>19</v>
      </c>
      <c r="F115" s="1" t="s">
        <v>20</v>
      </c>
      <c r="G115" s="1" t="n">
        <v>2</v>
      </c>
      <c r="H115" s="1" t="n">
        <v>3</v>
      </c>
      <c r="I115" s="23" t="str">
        <f aca="false">IF(J115="RHAP", "Rhizophora apiculata", IF(J115="EXAG", "Excoecaria agallocha", IF(J115="BRPA", "Bruguiera parviflora", IF(J115="XYMO", "Xylocarpus moluccensis", IF(J115="BRCY", "Bruguiera cylindrica", IF(J115="AVAL", "Avicennia alba", IF(J115="AVOF", "Avicennia officinalis", IF(J115="LURA", "Lumnitzera racemosa", IF(J115="CETA", "Ceriops tagal", IF(J115="XYGR", "Xylocarpus granatum", IF(J115="AVMA", "Avicennia marina", IF(J115="RHMU", "Rhizophora mucronata", IF(J115="BRGY", "Bruguiera gymnorrhiza", IF(J115="BRSE", "Bruguiera sexangula", IF(J115="SOOV", "Sonneratia ovata", IF(J115="SOCA", "Sonneratia caseolaris", IF(J115="HELI", "Heritiera littoralis", IF(J115="HESY", "Heritiera sylvatica", IF(J115="NYFR", "Nypa fruticans", IF(J115="CYRA", "Cynometra ramiflora", IF(J115="PHPA", "Phoenix paludosa", IF(J115="SCHY", "Scyphiphora hydrophyllacea", IF(J115="DIMA", "Diospyros maritima", IF(J115="POPI", "Pongamia pinnata", ""))))))))))))))))))))))))</f>
        <v>Bruguiera cylindrica</v>
      </c>
      <c r="J115" s="1" t="s">
        <v>98</v>
      </c>
      <c r="K115" s="55" t="n">
        <v>3.1</v>
      </c>
      <c r="L115" s="18"/>
      <c r="M115" s="18"/>
      <c r="N115" s="18"/>
    </row>
    <row r="116" customFormat="false" ht="13.8" hidden="false" customHeight="false" outlineLevel="0" collapsed="false">
      <c r="A116" s="1" t="s">
        <v>91</v>
      </c>
      <c r="B116" s="12" t="n">
        <v>42178</v>
      </c>
      <c r="C116" s="1" t="s">
        <v>1045</v>
      </c>
      <c r="D116" s="1" t="s">
        <v>19</v>
      </c>
      <c r="E116" s="1" t="s">
        <v>19</v>
      </c>
      <c r="F116" s="1" t="s">
        <v>20</v>
      </c>
      <c r="G116" s="1" t="n">
        <v>2</v>
      </c>
      <c r="H116" s="1" t="n">
        <v>4</v>
      </c>
      <c r="I116" s="23" t="str">
        <f aca="false">IF(J116="RHAP", "Rhizophora apiculata", IF(J116="EXAG", "Excoecaria agallocha", IF(J116="BRPA", "Bruguiera parviflora", IF(J116="XYMO", "Xylocarpus moluccensis", IF(J116="BRCY", "Bruguiera cylindrica", IF(J116="AVAL", "Avicennia alba", IF(J116="AVOF", "Avicennia officinalis", IF(J116="LURA", "Lumnitzera racemosa", IF(J116="CETA", "Ceriops tagal", IF(J116="XYGR", "Xylocarpus granatum", IF(J116="AVMA", "Avicennia marina", IF(J116="RHMU", "Rhizophora mucronata", IF(J116="BRGY", "Bruguiera gymnorrhiza", IF(J116="BRSE", "Bruguiera sexangula", IF(J116="SOOV", "Sonneratia ovata", IF(J116="SOCA", "Sonneratia caseolaris", IF(J116="HELI", "Heritiera littoralis", IF(J116="HESY", "Heritiera sylvatica", IF(J116="NYFR", "Nypa fruticans", IF(J116="CYRA", "Cynometra ramiflora", IF(J116="PHPA", "Phoenix paludosa", IF(J116="SCHY", "Scyphiphora hydrophyllacea", IF(J116="DIMA", "Diospyros maritima", IF(J116="POPI", "Pongamia pinnata", ""))))))))))))))))))))))))</f>
        <v>Bruguiera cylindrica</v>
      </c>
      <c r="J116" s="1" t="s">
        <v>98</v>
      </c>
      <c r="K116" s="55" t="n">
        <v>1.4</v>
      </c>
      <c r="L116" s="18"/>
      <c r="M116" s="18"/>
      <c r="N116" s="18"/>
    </row>
    <row r="117" customFormat="false" ht="13.8" hidden="false" customHeight="false" outlineLevel="0" collapsed="false">
      <c r="A117" s="1" t="s">
        <v>91</v>
      </c>
      <c r="B117" s="12" t="n">
        <v>42178</v>
      </c>
      <c r="C117" s="1" t="s">
        <v>1045</v>
      </c>
      <c r="D117" s="1" t="s">
        <v>19</v>
      </c>
      <c r="E117" s="1" t="s">
        <v>19</v>
      </c>
      <c r="F117" s="1" t="s">
        <v>20</v>
      </c>
      <c r="G117" s="1" t="n">
        <v>2</v>
      </c>
      <c r="H117" s="1" t="n">
        <v>4</v>
      </c>
      <c r="I117" s="23" t="str">
        <f aca="false">IF(J117="RHAP", "Rhizophora apiculata", IF(J117="EXAG", "Excoecaria agallocha", IF(J117="BRPA", "Bruguiera parviflora", IF(J117="XYMO", "Xylocarpus moluccensis", IF(J117="BRCY", "Bruguiera cylindrica", IF(J117="AVAL", "Avicennia alba", IF(J117="AVOF", "Avicennia officinalis", IF(J117="LURA", "Lumnitzera racemosa", IF(J117="CETA", "Ceriops tagal", IF(J117="XYGR", "Xylocarpus granatum", IF(J117="AVMA", "Avicennia marina", IF(J117="RHMU", "Rhizophora mucronata", IF(J117="BRGY", "Bruguiera gymnorrhiza", IF(J117="BRSE", "Bruguiera sexangula", IF(J117="SOOV", "Sonneratia ovata", IF(J117="SOCA", "Sonneratia caseolaris", IF(J117="HELI", "Heritiera littoralis", IF(J117="HESY", "Heritiera sylvatica", IF(J117="NYFR", "Nypa fruticans", IF(J117="CYRA", "Cynometra ramiflora", IF(J117="PHPA", "Phoenix paludosa", IF(J117="SCHY", "Scyphiphora hydrophyllacea", IF(J117="DIMA", "Diospyros maritima", IF(J117="POPI", "Pongamia pinnata", ""))))))))))))))))))))))))</f>
        <v>Bruguiera cylindrica</v>
      </c>
      <c r="J117" s="1" t="s">
        <v>98</v>
      </c>
      <c r="K117" s="55" t="n">
        <v>1.4</v>
      </c>
      <c r="L117" s="18"/>
      <c r="M117" s="18"/>
      <c r="N117" s="18"/>
    </row>
    <row r="118" customFormat="false" ht="13.8" hidden="false" customHeight="false" outlineLevel="0" collapsed="false">
      <c r="A118" s="1" t="s">
        <v>91</v>
      </c>
      <c r="B118" s="12" t="n">
        <v>42178</v>
      </c>
      <c r="C118" s="1" t="s">
        <v>1045</v>
      </c>
      <c r="D118" s="1" t="s">
        <v>19</v>
      </c>
      <c r="E118" s="1" t="s">
        <v>19</v>
      </c>
      <c r="F118" s="1" t="s">
        <v>20</v>
      </c>
      <c r="G118" s="1" t="n">
        <v>2</v>
      </c>
      <c r="H118" s="1" t="n">
        <v>4</v>
      </c>
      <c r="I118" s="23" t="str">
        <f aca="false">IF(J118="RHAP", "Rhizophora apiculata", IF(J118="EXAG", "Excoecaria agallocha", IF(J118="BRPA", "Bruguiera parviflora", IF(J118="XYMO", "Xylocarpus moluccensis", IF(J118="BRCY", "Bruguiera cylindrica", IF(J118="AVAL", "Avicennia alba", IF(J118="AVOF", "Avicennia officinalis", IF(J118="LURA", "Lumnitzera racemosa", IF(J118="CETA", "Ceriops tagal", IF(J118="XYGR", "Xylocarpus granatum", IF(J118="AVMA", "Avicennia marina", IF(J118="RHMU", "Rhizophora mucronata", IF(J118="BRGY", "Bruguiera gymnorrhiza", IF(J118="BRSE", "Bruguiera sexangula", IF(J118="SOOV", "Sonneratia ovata", IF(J118="SOCA", "Sonneratia caseolaris", IF(J118="HELI", "Heritiera littoralis", IF(J118="HESY", "Heritiera sylvatica", IF(J118="NYFR", "Nypa fruticans", IF(J118="CYRA", "Cynometra ramiflora", IF(J118="PHPA", "Phoenix paludosa", IF(J118="SCHY", "Scyphiphora hydrophyllacea", IF(J118="DIMA", "Diospyros maritima", IF(J118="POPI", "Pongamia pinnata", ""))))))))))))))))))))))))</f>
        <v>Bruguiera cylindrica</v>
      </c>
      <c r="J118" s="1" t="s">
        <v>98</v>
      </c>
      <c r="K118" s="55" t="n">
        <v>2.1</v>
      </c>
      <c r="L118" s="18"/>
      <c r="M118" s="18"/>
      <c r="N118" s="1" t="n">
        <v>3</v>
      </c>
    </row>
    <row r="119" customFormat="false" ht="13.8" hidden="false" customHeight="false" outlineLevel="0" collapsed="false">
      <c r="A119" s="1" t="s">
        <v>91</v>
      </c>
      <c r="B119" s="12" t="n">
        <v>42178</v>
      </c>
      <c r="C119" s="1" t="s">
        <v>1045</v>
      </c>
      <c r="D119" s="1" t="s">
        <v>19</v>
      </c>
      <c r="E119" s="1" t="s">
        <v>19</v>
      </c>
      <c r="F119" s="1" t="s">
        <v>20</v>
      </c>
      <c r="G119" s="1" t="n">
        <v>2</v>
      </c>
      <c r="H119" s="1" t="n">
        <v>4</v>
      </c>
      <c r="I119" s="23" t="str">
        <f aca="false">IF(J119="RHAP", "Rhizophora apiculata", IF(J119="EXAG", "Excoecaria agallocha", IF(J119="BRPA", "Bruguiera parviflora", IF(J119="XYMO", "Xylocarpus moluccensis", IF(J119="BRCY", "Bruguiera cylindrica", IF(J119="AVAL", "Avicennia alba", IF(J119="AVOF", "Avicennia officinalis", IF(J119="LURA", "Lumnitzera racemosa", IF(J119="CETA", "Ceriops tagal", IF(J119="XYGR", "Xylocarpus granatum", IF(J119="AVMA", "Avicennia marina", IF(J119="RHMU", "Rhizophora mucronata", IF(J119="BRGY", "Bruguiera gymnorrhiza", IF(J119="BRSE", "Bruguiera sexangula", IF(J119="SOOV", "Sonneratia ovata", IF(J119="SOCA", "Sonneratia caseolaris", IF(J119="HELI", "Heritiera littoralis", IF(J119="HESY", "Heritiera sylvatica", IF(J119="NYFR", "Nypa fruticans", IF(J119="CYRA", "Cynometra ramiflora", IF(J119="PHPA", "Phoenix paludosa", IF(J119="SCHY", "Scyphiphora hydrophyllacea", IF(J119="DIMA", "Diospyros maritima", IF(J119="POPI", "Pongamia pinnata", ""))))))))))))))))))))))))</f>
        <v>Bruguiera cylindrica</v>
      </c>
      <c r="J119" s="1" t="s">
        <v>98</v>
      </c>
      <c r="K119" s="55" t="n">
        <v>1.5</v>
      </c>
      <c r="L119" s="18"/>
      <c r="M119" s="18"/>
      <c r="N119" s="18"/>
    </row>
    <row r="120" customFormat="false" ht="13.8" hidden="false" customHeight="false" outlineLevel="0" collapsed="false">
      <c r="A120" s="1" t="s">
        <v>91</v>
      </c>
      <c r="B120" s="12" t="n">
        <v>42178</v>
      </c>
      <c r="C120" s="1" t="s">
        <v>1045</v>
      </c>
      <c r="D120" s="1" t="s">
        <v>19</v>
      </c>
      <c r="E120" s="1" t="s">
        <v>19</v>
      </c>
      <c r="F120" s="1" t="s">
        <v>20</v>
      </c>
      <c r="G120" s="1" t="n">
        <v>2</v>
      </c>
      <c r="H120" s="1" t="n">
        <v>4</v>
      </c>
      <c r="I120" s="23" t="str">
        <f aca="false">IF(J120="RHAP", "Rhizophora apiculata", IF(J120="EXAG", "Excoecaria agallocha", IF(J120="BRPA", "Bruguiera parviflora", IF(J120="XYMO", "Xylocarpus moluccensis", IF(J120="BRCY", "Bruguiera cylindrica", IF(J120="AVAL", "Avicennia alba", IF(J120="AVOF", "Avicennia officinalis", IF(J120="LURA", "Lumnitzera racemosa", IF(J120="CETA", "Ceriops tagal", IF(J120="XYGR", "Xylocarpus granatum", IF(J120="AVMA", "Avicennia marina", IF(J120="RHMU", "Rhizophora mucronata", IF(J120="BRGY", "Bruguiera gymnorrhiza", IF(J120="BRSE", "Bruguiera sexangula", IF(J120="SOOV", "Sonneratia ovata", IF(J120="SOCA", "Sonneratia caseolaris", IF(J120="HELI", "Heritiera littoralis", IF(J120="HESY", "Heritiera sylvatica", IF(J120="NYFR", "Nypa fruticans", IF(J120="CYRA", "Cynometra ramiflora", IF(J120="PHPA", "Phoenix paludosa", IF(J120="SCHY", "Scyphiphora hydrophyllacea", IF(J120="DIMA", "Diospyros maritima", IF(J120="POPI", "Pongamia pinnata", ""))))))))))))))))))))))))</f>
        <v>Bruguiera cylindrica</v>
      </c>
      <c r="J120" s="1" t="s">
        <v>98</v>
      </c>
      <c r="K120" s="55" t="n">
        <v>1.5</v>
      </c>
      <c r="L120" s="18"/>
      <c r="M120" s="18"/>
      <c r="N120" s="18"/>
    </row>
    <row r="121" customFormat="false" ht="13.8" hidden="false" customHeight="false" outlineLevel="0" collapsed="false">
      <c r="A121" s="1" t="s">
        <v>91</v>
      </c>
      <c r="B121" s="12" t="n">
        <v>42178</v>
      </c>
      <c r="C121" s="1" t="s">
        <v>1045</v>
      </c>
      <c r="D121" s="1" t="s">
        <v>19</v>
      </c>
      <c r="E121" s="1" t="s">
        <v>19</v>
      </c>
      <c r="F121" s="1" t="s">
        <v>20</v>
      </c>
      <c r="G121" s="1" t="n">
        <v>2</v>
      </c>
      <c r="H121" s="1" t="n">
        <v>4</v>
      </c>
      <c r="I121" s="23" t="str">
        <f aca="false">IF(J121="RHAP", "Rhizophora apiculata", IF(J121="EXAG", "Excoecaria agallocha", IF(J121="BRPA", "Bruguiera parviflora", IF(J121="XYMO", "Xylocarpus moluccensis", IF(J121="BRCY", "Bruguiera cylindrica", IF(J121="AVAL", "Avicennia alba", IF(J121="AVOF", "Avicennia officinalis", IF(J121="LURA", "Lumnitzera racemosa", IF(J121="CETA", "Ceriops tagal", IF(J121="XYGR", "Xylocarpus granatum", IF(J121="AVMA", "Avicennia marina", IF(J121="RHMU", "Rhizophora mucronata", IF(J121="BRGY", "Bruguiera gymnorrhiza", IF(J121="BRSE", "Bruguiera sexangula", IF(J121="SOOV", "Sonneratia ovata", IF(J121="SOCA", "Sonneratia caseolaris", IF(J121="HELI", "Heritiera littoralis", IF(J121="HESY", "Heritiera sylvatica", IF(J121="NYFR", "Nypa fruticans", IF(J121="CYRA", "Cynometra ramiflora", IF(J121="PHPA", "Phoenix paludosa", IF(J121="SCHY", "Scyphiphora hydrophyllacea", IF(J121="DIMA", "Diospyros maritima", IF(J121="POPI", "Pongamia pinnata", ""))))))))))))))))))))))))</f>
        <v>Bruguiera cylindrica</v>
      </c>
      <c r="J121" s="1" t="s">
        <v>98</v>
      </c>
      <c r="K121" s="55" t="n">
        <v>1.8</v>
      </c>
      <c r="L121" s="18"/>
      <c r="M121" s="18"/>
      <c r="N121" s="18"/>
    </row>
    <row r="122" customFormat="false" ht="13.8" hidden="false" customHeight="false" outlineLevel="0" collapsed="false">
      <c r="A122" s="1" t="s">
        <v>91</v>
      </c>
      <c r="B122" s="12" t="n">
        <v>42178</v>
      </c>
      <c r="C122" s="1" t="s">
        <v>1045</v>
      </c>
      <c r="D122" s="1" t="s">
        <v>19</v>
      </c>
      <c r="E122" s="1" t="s">
        <v>19</v>
      </c>
      <c r="F122" s="1" t="s">
        <v>20</v>
      </c>
      <c r="G122" s="1" t="n">
        <v>2</v>
      </c>
      <c r="H122" s="1" t="n">
        <v>5</v>
      </c>
      <c r="I122" s="23" t="str">
        <f aca="false">IF(J122="RHAP", "Rhizophora apiculata", IF(J122="EXAG", "Excoecaria agallocha", IF(J122="BRPA", "Bruguiera parviflora", IF(J122="XYMO", "Xylocarpus moluccensis", IF(J122="BRCY", "Bruguiera cylindrica", IF(J122="AVAL", "Avicennia alba", IF(J122="AVOF", "Avicennia officinalis", IF(J122="LURA", "Lumnitzera racemosa", IF(J122="CETA", "Ceriops tagal", IF(J122="XYGR", "Xylocarpus granatum", IF(J122="AVMA", "Avicennia marina", IF(J122="RHMU", "Rhizophora mucronata", IF(J122="BRGY", "Bruguiera gymnorrhiza", IF(J122="BRSE", "Bruguiera sexangula", IF(J122="SOOV", "Sonneratia ovata", IF(J122="SOCA", "Sonneratia caseolaris", IF(J122="HELI", "Heritiera littoralis", IF(J122="HESY", "Heritiera sylvatica", IF(J122="NYFR", "Nypa fruticans", IF(J122="CYRA", "Cynometra ramiflora", IF(J122="PHPA", "Phoenix paludosa", IF(J122="SCHY", "Scyphiphora hydrophyllacea", IF(J122="DIMA", "Diospyros maritima", IF(J122="POPI", "Pongamia pinnata", ""))))))))))))))))))))))))</f>
        <v>Bruguiera sexangula</v>
      </c>
      <c r="J122" s="1" t="s">
        <v>1023</v>
      </c>
      <c r="K122" s="55" t="n">
        <v>2.5</v>
      </c>
      <c r="L122" s="18"/>
      <c r="M122" s="18"/>
      <c r="N122" s="18"/>
    </row>
    <row r="123" customFormat="false" ht="13.8" hidden="false" customHeight="false" outlineLevel="0" collapsed="false">
      <c r="A123" s="1" t="s">
        <v>91</v>
      </c>
      <c r="B123" s="12" t="n">
        <v>42178</v>
      </c>
      <c r="C123" s="1" t="s">
        <v>1045</v>
      </c>
      <c r="D123" s="1" t="s">
        <v>19</v>
      </c>
      <c r="E123" s="1" t="s">
        <v>19</v>
      </c>
      <c r="F123" s="1" t="s">
        <v>20</v>
      </c>
      <c r="G123" s="1" t="n">
        <v>2</v>
      </c>
      <c r="H123" s="1" t="n">
        <v>5</v>
      </c>
      <c r="I123" s="23" t="str">
        <f aca="false">IF(J123="RHAP", "Rhizophora apiculata", IF(J123="EXAG", "Excoecaria agallocha", IF(J123="BRPA", "Bruguiera parviflora", IF(J123="XYMO", "Xylocarpus moluccensis", IF(J123="BRCY", "Bruguiera cylindrica", IF(J123="AVAL", "Avicennia alba", IF(J123="AVOF", "Avicennia officinalis", IF(J123="LURA", "Lumnitzera racemosa", IF(J123="CETA", "Ceriops tagal", IF(J123="XYGR", "Xylocarpus granatum", IF(J123="AVMA", "Avicennia marina", IF(J123="RHMU", "Rhizophora mucronata", IF(J123="BRGY", "Bruguiera gymnorrhiza", IF(J123="BRSE", "Bruguiera sexangula", IF(J123="SOOV", "Sonneratia ovata", IF(J123="SOCA", "Sonneratia caseolaris", IF(J123="HELI", "Heritiera littoralis", IF(J123="HESY", "Heritiera sylvatica", IF(J123="NYFR", "Nypa fruticans", IF(J123="CYRA", "Cynometra ramiflora", IF(J123="PHPA", "Phoenix paludosa", IF(J123="SCHY", "Scyphiphora hydrophyllacea", IF(J123="DIMA", "Diospyros maritima", IF(J123="POPI", "Pongamia pinnata", ""))))))))))))))))))))))))</f>
        <v>Bruguiera sexangula</v>
      </c>
      <c r="J123" s="1" t="s">
        <v>1023</v>
      </c>
      <c r="K123" s="55" t="n">
        <v>2.3</v>
      </c>
      <c r="L123" s="18"/>
      <c r="M123" s="18"/>
      <c r="N123" s="1" t="n">
        <v>1</v>
      </c>
    </row>
    <row r="124" customFormat="false" ht="13.8" hidden="false" customHeight="false" outlineLevel="0" collapsed="false">
      <c r="A124" s="1" t="s">
        <v>91</v>
      </c>
      <c r="B124" s="12" t="n">
        <v>42178</v>
      </c>
      <c r="C124" s="1" t="s">
        <v>1045</v>
      </c>
      <c r="D124" s="1" t="s">
        <v>19</v>
      </c>
      <c r="E124" s="1" t="s">
        <v>19</v>
      </c>
      <c r="F124" s="1" t="s">
        <v>20</v>
      </c>
      <c r="G124" s="1" t="n">
        <v>2</v>
      </c>
      <c r="H124" s="1" t="n">
        <v>5</v>
      </c>
      <c r="I124" s="23" t="str">
        <f aca="false">IF(J124="RHAP", "Rhizophora apiculata", IF(J124="EXAG", "Excoecaria agallocha", IF(J124="BRPA", "Bruguiera parviflora", IF(J124="XYMO", "Xylocarpus moluccensis", IF(J124="BRCY", "Bruguiera cylindrica", IF(J124="AVAL", "Avicennia alba", IF(J124="AVOF", "Avicennia officinalis", IF(J124="LURA", "Lumnitzera racemosa", IF(J124="CETA", "Ceriops tagal", IF(J124="XYGR", "Xylocarpus granatum", IF(J124="AVMA", "Avicennia marina", IF(J124="RHMU", "Rhizophora mucronata", IF(J124="BRGY", "Bruguiera gymnorrhiza", IF(J124="BRSE", "Bruguiera sexangula", IF(J124="SOOV", "Sonneratia ovata", IF(J124="SOCA", "Sonneratia caseolaris", IF(J124="HELI", "Heritiera littoralis", IF(J124="HESY", "Heritiera sylvatica", IF(J124="NYFR", "Nypa fruticans", IF(J124="CYRA", "Cynometra ramiflora", IF(J124="PHPA", "Phoenix paludosa", IF(J124="SCHY", "Scyphiphora hydrophyllacea", IF(J124="DIMA", "Diospyros maritima", IF(J124="POPI", "Pongamia pinnata", ""))))))))))))))))))))))))</f>
        <v>Bruguiera sexangula</v>
      </c>
      <c r="J124" s="1" t="s">
        <v>1023</v>
      </c>
      <c r="K124" s="55" t="n">
        <v>3.8</v>
      </c>
      <c r="L124" s="18"/>
      <c r="M124" s="18"/>
      <c r="N124" s="1" t="n">
        <v>2</v>
      </c>
    </row>
    <row r="125" customFormat="false" ht="13.8" hidden="false" customHeight="false" outlineLevel="0" collapsed="false">
      <c r="A125" s="1" t="s">
        <v>91</v>
      </c>
      <c r="B125" s="12" t="n">
        <v>42178</v>
      </c>
      <c r="C125" s="1" t="s">
        <v>1045</v>
      </c>
      <c r="D125" s="1" t="s">
        <v>19</v>
      </c>
      <c r="E125" s="1" t="s">
        <v>19</v>
      </c>
      <c r="F125" s="1" t="s">
        <v>20</v>
      </c>
      <c r="G125" s="1" t="n">
        <v>2</v>
      </c>
      <c r="H125" s="1" t="n">
        <v>5</v>
      </c>
      <c r="I125" s="23" t="str">
        <f aca="false">IF(J125="RHAP", "Rhizophora apiculata", IF(J125="EXAG", "Excoecaria agallocha", IF(J125="BRPA", "Bruguiera parviflora", IF(J125="XYMO", "Xylocarpus moluccensis", IF(J125="BRCY", "Bruguiera cylindrica", IF(J125="AVAL", "Avicennia alba", IF(J125="AVOF", "Avicennia officinalis", IF(J125="LURA", "Lumnitzera racemosa", IF(J125="CETA", "Ceriops tagal", IF(J125="XYGR", "Xylocarpus granatum", IF(J125="AVMA", "Avicennia marina", IF(J125="RHMU", "Rhizophora mucronata", IF(J125="BRGY", "Bruguiera gymnorrhiza", IF(J125="BRSE", "Bruguiera sexangula", IF(J125="SOOV", "Sonneratia ovata", IF(J125="SOCA", "Sonneratia caseolaris", IF(J125="HELI", "Heritiera littoralis", IF(J125="HESY", "Heritiera sylvatica", IF(J125="NYFR", "Nypa fruticans", IF(J125="CYRA", "Cynometra ramiflora", IF(J125="PHPA", "Phoenix paludosa", IF(J125="SCHY", "Scyphiphora hydrophyllacea", IF(J125="DIMA", "Diospyros maritima", IF(J125="POPI", "Pongamia pinnata", ""))))))))))))))))))))))))</f>
        <v>Bruguiera cylindrica</v>
      </c>
      <c r="J125" s="1" t="s">
        <v>98</v>
      </c>
      <c r="K125" s="55" t="n">
        <v>3.4</v>
      </c>
      <c r="L125" s="18"/>
      <c r="M125" s="18"/>
      <c r="N125" s="1" t="n">
        <v>1</v>
      </c>
    </row>
    <row r="126" customFormat="false" ht="13.8" hidden="false" customHeight="false" outlineLevel="0" collapsed="false">
      <c r="A126" s="1" t="s">
        <v>91</v>
      </c>
      <c r="B126" s="12" t="n">
        <v>42178</v>
      </c>
      <c r="C126" s="1" t="s">
        <v>1045</v>
      </c>
      <c r="D126" s="1" t="s">
        <v>19</v>
      </c>
      <c r="E126" s="1" t="s">
        <v>19</v>
      </c>
      <c r="F126" s="1" t="s">
        <v>20</v>
      </c>
      <c r="G126" s="1" t="n">
        <v>2</v>
      </c>
      <c r="H126" s="1" t="n">
        <v>5</v>
      </c>
      <c r="I126" s="23" t="str">
        <f aca="false">IF(J126="RHAP", "Rhizophora apiculata", IF(J126="EXAG", "Excoecaria agallocha", IF(J126="BRPA", "Bruguiera parviflora", IF(J126="XYMO", "Xylocarpus moluccensis", IF(J126="BRCY", "Bruguiera cylindrica", IF(J126="AVAL", "Avicennia alba", IF(J126="AVOF", "Avicennia officinalis", IF(J126="LURA", "Lumnitzera racemosa", IF(J126="CETA", "Ceriops tagal", IF(J126="XYGR", "Xylocarpus granatum", IF(J126="AVMA", "Avicennia marina", IF(J126="RHMU", "Rhizophora mucronata", IF(J126="BRGY", "Bruguiera gymnorrhiza", IF(J126="BRSE", "Bruguiera sexangula", IF(J126="SOOV", "Sonneratia ovata", IF(J126="SOCA", "Sonneratia caseolaris", IF(J126="HELI", "Heritiera littoralis", IF(J126="HESY", "Heritiera sylvatica", IF(J126="NYFR", "Nypa fruticans", IF(J126="CYRA", "Cynometra ramiflora", IF(J126="PHPA", "Phoenix paludosa", IF(J126="SCHY", "Scyphiphora hydrophyllacea", IF(J126="DIMA", "Diospyros maritima", IF(J126="POPI", "Pongamia pinnata", ""))))))))))))))))))))))))</f>
        <v>Bruguiera sexangula</v>
      </c>
      <c r="J126" s="1" t="s">
        <v>1023</v>
      </c>
      <c r="K126" s="55" t="n">
        <v>2.9</v>
      </c>
      <c r="L126" s="18"/>
      <c r="M126" s="18"/>
      <c r="N126" s="1" t="n">
        <v>1</v>
      </c>
    </row>
    <row r="127" customFormat="false" ht="13.8" hidden="false" customHeight="false" outlineLevel="0" collapsed="false">
      <c r="A127" s="1" t="s">
        <v>91</v>
      </c>
      <c r="B127" s="12" t="n">
        <v>42178</v>
      </c>
      <c r="C127" s="1" t="s">
        <v>1045</v>
      </c>
      <c r="D127" s="1" t="s">
        <v>19</v>
      </c>
      <c r="E127" s="1" t="s">
        <v>19</v>
      </c>
      <c r="F127" s="1" t="s">
        <v>20</v>
      </c>
      <c r="G127" s="1" t="n">
        <v>2</v>
      </c>
      <c r="H127" s="1" t="n">
        <v>5</v>
      </c>
      <c r="I127" s="23" t="str">
        <f aca="false">IF(J127="RHAP", "Rhizophora apiculata", IF(J127="EXAG", "Excoecaria agallocha", IF(J127="BRPA", "Bruguiera parviflora", IF(J127="XYMO", "Xylocarpus moluccensis", IF(J127="BRCY", "Bruguiera cylindrica", IF(J127="AVAL", "Avicennia alba", IF(J127="AVOF", "Avicennia officinalis", IF(J127="LURA", "Lumnitzera racemosa", IF(J127="CETA", "Ceriops tagal", IF(J127="XYGR", "Xylocarpus granatum", IF(J127="AVMA", "Avicennia marina", IF(J127="RHMU", "Rhizophora mucronata", IF(J127="BRGY", "Bruguiera gymnorrhiza", IF(J127="BRSE", "Bruguiera sexangula", IF(J127="SOOV", "Sonneratia ovata", IF(J127="SOCA", "Sonneratia caseolaris", IF(J127="HELI", "Heritiera littoralis", IF(J127="HESY", "Heritiera sylvatica", IF(J127="NYFR", "Nypa fruticans", IF(J127="CYRA", "Cynometra ramiflora", IF(J127="PHPA", "Phoenix paludosa", IF(J127="SCHY", "Scyphiphora hydrophyllacea", IF(J127="DIMA", "Diospyros maritima", IF(J127="POPI", "Pongamia pinnata", ""))))))))))))))))))))))))</f>
        <v>Bruguiera cylindrica</v>
      </c>
      <c r="J127" s="1" t="s">
        <v>98</v>
      </c>
      <c r="K127" s="55" t="n">
        <v>3.6</v>
      </c>
      <c r="L127" s="18"/>
      <c r="M127" s="18"/>
      <c r="N127" s="18"/>
    </row>
    <row r="128" customFormat="false" ht="13.8" hidden="false" customHeight="false" outlineLevel="0" collapsed="false">
      <c r="A128" s="1" t="s">
        <v>91</v>
      </c>
      <c r="B128" s="12" t="n">
        <v>42178</v>
      </c>
      <c r="C128" s="1" t="s">
        <v>1045</v>
      </c>
      <c r="D128" s="1" t="s">
        <v>19</v>
      </c>
      <c r="E128" s="1" t="s">
        <v>19</v>
      </c>
      <c r="F128" s="1" t="s">
        <v>20</v>
      </c>
      <c r="G128" s="1" t="n">
        <v>2</v>
      </c>
      <c r="H128" s="1" t="n">
        <v>5</v>
      </c>
      <c r="I128" s="23" t="str">
        <f aca="false">IF(J128="RHAP", "Rhizophora apiculata", IF(J128="EXAG", "Excoecaria agallocha", IF(J128="BRPA", "Bruguiera parviflora", IF(J128="XYMO", "Xylocarpus moluccensis", IF(J128="BRCY", "Bruguiera cylindrica", IF(J128="AVAL", "Avicennia alba", IF(J128="AVOF", "Avicennia officinalis", IF(J128="LURA", "Lumnitzera racemosa", IF(J128="CETA", "Ceriops tagal", IF(J128="XYGR", "Xylocarpus granatum", IF(J128="AVMA", "Avicennia marina", IF(J128="RHMU", "Rhizophora mucronata", IF(J128="BRGY", "Bruguiera gymnorrhiza", IF(J128="BRSE", "Bruguiera sexangula", IF(J128="SOOV", "Sonneratia ovata", IF(J128="SOCA", "Sonneratia caseolaris", IF(J128="HELI", "Heritiera littoralis", IF(J128="HESY", "Heritiera sylvatica", IF(J128="NYFR", "Nypa fruticans", IF(J128="CYRA", "Cynometra ramiflora", IF(J128="PHPA", "Phoenix paludosa", IF(J128="SCHY", "Scyphiphora hydrophyllacea", IF(J128="DIMA", "Diospyros maritima", IF(J128="POPI", "Pongamia pinnata", ""))))))))))))))))))))))))</f>
        <v>Bruguiera sexangula</v>
      </c>
      <c r="J128" s="1" t="s">
        <v>1023</v>
      </c>
      <c r="K128" s="55" t="n">
        <v>1.3</v>
      </c>
      <c r="L128" s="18"/>
      <c r="M128" s="18"/>
      <c r="N128" s="18"/>
    </row>
    <row r="129" customFormat="false" ht="13.8" hidden="false" customHeight="false" outlineLevel="0" collapsed="false">
      <c r="A129" s="1" t="s">
        <v>91</v>
      </c>
      <c r="B129" s="12" t="n">
        <v>42180</v>
      </c>
      <c r="C129" s="1" t="s">
        <v>19</v>
      </c>
      <c r="D129" s="1" t="s">
        <v>19</v>
      </c>
      <c r="E129" s="1" t="s">
        <v>19</v>
      </c>
      <c r="F129" s="1" t="s">
        <v>20</v>
      </c>
      <c r="G129" s="1" t="n">
        <v>4</v>
      </c>
      <c r="H129" s="1" t="n">
        <v>1</v>
      </c>
      <c r="I129" s="23" t="str">
        <f aca="false">IF(J129="RHAP", "Rhizophora apiculata", IF(J129="EXAG", "Excoecaria agallocha", IF(J129="BRPA", "Bruguiera parviflora", IF(J129="XYMO", "Xylocarpus moluccensis", IF(J129="BRCY", "Bruguiera cylindrica", IF(J129="AVAL", "Avicennia alba", IF(J129="AVOF", "Avicennia officinalis", IF(J129="LURA", "Lumnitzera racemosa", IF(J129="CETA", "Ceriops tagal", IF(J129="XYGR", "Xylocarpus granatum", IF(J129="AVMA", "Avicennia marina", IF(J129="RHMU", "Rhizophora mucronata", IF(J129="BRGY", "Bruguiera gymnorrhiza", IF(J129="BRSE", "Bruguiera sexangula", IF(J129="SOOV", "Sonneratia ovata", IF(J129="SOCA", "Sonneratia caseolaris", IF(J129="HELI", "Heritiera littoralis", IF(J129="HESY", "Heritiera sylvatica", IF(J129="NYFR", "Nypa fruticans", IF(J129="CYRA", "Cynometra ramiflora", IF(J129="PHPA", "Phoenix paludosa", IF(J129="SCHY", "Scyphiphora hydrophyllacea", IF(J129="DIMA", "Diospyros maritima", IF(J129="POPI", "Pongamia pinnata", ""))))))))))))))))))))))))</f>
        <v>Rhizophora apiculata</v>
      </c>
      <c r="J129" s="1" t="s">
        <v>21</v>
      </c>
      <c r="K129" s="55" t="n">
        <v>1.4</v>
      </c>
      <c r="L129" s="18"/>
      <c r="M129" s="18"/>
      <c r="N129" s="18"/>
    </row>
    <row r="130" customFormat="false" ht="13.8" hidden="false" customHeight="false" outlineLevel="0" collapsed="false">
      <c r="A130" s="1" t="s">
        <v>91</v>
      </c>
      <c r="B130" s="12" t="n">
        <v>42180</v>
      </c>
      <c r="C130" s="1" t="s">
        <v>19</v>
      </c>
      <c r="D130" s="1" t="s">
        <v>19</v>
      </c>
      <c r="E130" s="1" t="s">
        <v>19</v>
      </c>
      <c r="F130" s="1" t="s">
        <v>20</v>
      </c>
      <c r="G130" s="1" t="n">
        <v>4</v>
      </c>
      <c r="H130" s="1" t="n">
        <v>1</v>
      </c>
      <c r="I130" s="23" t="str">
        <f aca="false">IF(J130="RHAP", "Rhizophora apiculata", IF(J130="EXAG", "Excoecaria agallocha", IF(J130="BRPA", "Bruguiera parviflora", IF(J130="XYMO", "Xylocarpus moluccensis", IF(J130="BRCY", "Bruguiera cylindrica", IF(J130="AVAL", "Avicennia alba", IF(J130="AVOF", "Avicennia officinalis", IF(J130="LURA", "Lumnitzera racemosa", IF(J130="CETA", "Ceriops tagal", IF(J130="XYGR", "Xylocarpus granatum", IF(J130="AVMA", "Avicennia marina", IF(J130="RHMU", "Rhizophora mucronata", IF(J130="BRGY", "Bruguiera gymnorrhiza", IF(J130="BRSE", "Bruguiera sexangula", IF(J130="SOOV", "Sonneratia ovata", IF(J130="SOCA", "Sonneratia caseolaris", IF(J130="HELI", "Heritiera littoralis", IF(J130="HESY", "Heritiera sylvatica", IF(J130="NYFR", "Nypa fruticans", IF(J130="CYRA", "Cynometra ramiflora", IF(J130="PHPA", "Phoenix paludosa", IF(J130="SCHY", "Scyphiphora hydrophyllacea", IF(J130="DIMA", "Diospyros maritima", IF(J130="POPI", "Pongamia pinnata", ""))))))))))))))))))))))))</f>
        <v>Bruguiera cylindrica</v>
      </c>
      <c r="J130" s="1" t="s">
        <v>98</v>
      </c>
      <c r="K130" s="55" t="n">
        <v>2.1</v>
      </c>
      <c r="L130" s="18"/>
      <c r="M130" s="18"/>
      <c r="N130" s="18"/>
    </row>
    <row r="131" customFormat="false" ht="13.8" hidden="false" customHeight="false" outlineLevel="0" collapsed="false">
      <c r="A131" s="1" t="s">
        <v>91</v>
      </c>
      <c r="B131" s="12" t="n">
        <v>42180</v>
      </c>
      <c r="C131" s="1" t="s">
        <v>19</v>
      </c>
      <c r="D131" s="1" t="s">
        <v>19</v>
      </c>
      <c r="E131" s="1" t="s">
        <v>19</v>
      </c>
      <c r="F131" s="1" t="s">
        <v>20</v>
      </c>
      <c r="G131" s="1" t="n">
        <v>4</v>
      </c>
      <c r="H131" s="1" t="n">
        <v>1</v>
      </c>
      <c r="I131" s="23" t="str">
        <f aca="false">IF(J131="RHAP", "Rhizophora apiculata", IF(J131="EXAG", "Excoecaria agallocha", IF(J131="BRPA", "Bruguiera parviflora", IF(J131="XYMO", "Xylocarpus moluccensis", IF(J131="BRCY", "Bruguiera cylindrica", IF(J131="AVAL", "Avicennia alba", IF(J131="AVOF", "Avicennia officinalis", IF(J131="LURA", "Lumnitzera racemosa", IF(J131="CETA", "Ceriops tagal", IF(J131="XYGR", "Xylocarpus granatum", IF(J131="AVMA", "Avicennia marina", IF(J131="RHMU", "Rhizophora mucronata", IF(J131="BRGY", "Bruguiera gymnorrhiza", IF(J131="BRSE", "Bruguiera sexangula", IF(J131="SOOV", "Sonneratia ovata", IF(J131="SOCA", "Sonneratia caseolaris", IF(J131="HELI", "Heritiera littoralis", IF(J131="HESY", "Heritiera sylvatica", IF(J131="NYFR", "Nypa fruticans", IF(J131="CYRA", "Cynometra ramiflora", IF(J131="PHPA", "Phoenix paludosa", IF(J131="SCHY", "Scyphiphora hydrophyllacea", IF(J131="DIMA", "Diospyros maritima", IF(J131="POPI", "Pongamia pinnata", ""))))))))))))))))))))))))</f>
        <v>Bruguiera cylindrica</v>
      </c>
      <c r="J131" s="1" t="s">
        <v>98</v>
      </c>
      <c r="K131" s="55" t="n">
        <v>1.7</v>
      </c>
      <c r="L131" s="18"/>
      <c r="M131" s="18"/>
      <c r="N131" s="18"/>
    </row>
    <row r="132" customFormat="false" ht="13.8" hidden="false" customHeight="false" outlineLevel="0" collapsed="false">
      <c r="A132" s="1" t="s">
        <v>91</v>
      </c>
      <c r="B132" s="12" t="n">
        <v>42180</v>
      </c>
      <c r="C132" s="1" t="s">
        <v>19</v>
      </c>
      <c r="D132" s="1" t="s">
        <v>19</v>
      </c>
      <c r="E132" s="1" t="s">
        <v>19</v>
      </c>
      <c r="F132" s="1" t="s">
        <v>20</v>
      </c>
      <c r="G132" s="1" t="n">
        <v>4</v>
      </c>
      <c r="H132" s="1" t="n">
        <v>1</v>
      </c>
      <c r="I132" s="23" t="str">
        <f aca="false">IF(J132="RHAP", "Rhizophora apiculata", IF(J132="EXAG", "Excoecaria agallocha", IF(J132="BRPA", "Bruguiera parviflora", IF(J132="XYMO", "Xylocarpus moluccensis", IF(J132="BRCY", "Bruguiera cylindrica", IF(J132="AVAL", "Avicennia alba", IF(J132="AVOF", "Avicennia officinalis", IF(J132="LURA", "Lumnitzera racemosa", IF(J132="CETA", "Ceriops tagal", IF(J132="XYGR", "Xylocarpus granatum", IF(J132="AVMA", "Avicennia marina", IF(J132="RHMU", "Rhizophora mucronata", IF(J132="BRGY", "Bruguiera gymnorrhiza", IF(J132="BRSE", "Bruguiera sexangula", IF(J132="SOOV", "Sonneratia ovata", IF(J132="SOCA", "Sonneratia caseolaris", IF(J132="HELI", "Heritiera littoralis", IF(J132="HESY", "Heritiera sylvatica", IF(J132="NYFR", "Nypa fruticans", IF(J132="CYRA", "Cynometra ramiflora", IF(J132="PHPA", "Phoenix paludosa", IF(J132="SCHY", "Scyphiphora hydrophyllacea", IF(J132="DIMA", "Diospyros maritima", IF(J132="POPI", "Pongamia pinnata", ""))))))))))))))))))))))))</f>
        <v>Rhizophora apiculata</v>
      </c>
      <c r="J132" s="1" t="s">
        <v>21</v>
      </c>
      <c r="K132" s="55" t="n">
        <v>1.4</v>
      </c>
      <c r="L132" s="18"/>
      <c r="M132" s="18"/>
      <c r="N132" s="1" t="n">
        <v>2</v>
      </c>
    </row>
    <row r="133" customFormat="false" ht="13.8" hidden="false" customHeight="false" outlineLevel="0" collapsed="false">
      <c r="A133" s="1" t="s">
        <v>91</v>
      </c>
      <c r="B133" s="12" t="n">
        <v>42180</v>
      </c>
      <c r="C133" s="1" t="s">
        <v>19</v>
      </c>
      <c r="D133" s="1" t="s">
        <v>19</v>
      </c>
      <c r="E133" s="1" t="s">
        <v>19</v>
      </c>
      <c r="F133" s="1" t="s">
        <v>20</v>
      </c>
      <c r="G133" s="1" t="n">
        <v>4</v>
      </c>
      <c r="H133" s="1" t="n">
        <v>1</v>
      </c>
      <c r="I133" s="23" t="str">
        <f aca="false">IF(J133="RHAP", "Rhizophora apiculata", IF(J133="EXAG", "Excoecaria agallocha", IF(J133="BRPA", "Bruguiera parviflora", IF(J133="XYMO", "Xylocarpus moluccensis", IF(J133="BRCY", "Bruguiera cylindrica", IF(J133="AVAL", "Avicennia alba", IF(J133="AVOF", "Avicennia officinalis", IF(J133="LURA", "Lumnitzera racemosa", IF(J133="CETA", "Ceriops tagal", IF(J133="XYGR", "Xylocarpus granatum", IF(J133="AVMA", "Avicennia marina", IF(J133="RHMU", "Rhizophora mucronata", IF(J133="BRGY", "Bruguiera gymnorrhiza", IF(J133="BRSE", "Bruguiera sexangula", IF(J133="SOOV", "Sonneratia ovata", IF(J133="SOCA", "Sonneratia caseolaris", IF(J133="HELI", "Heritiera littoralis", IF(J133="HESY", "Heritiera sylvatica", IF(J133="NYFR", "Nypa fruticans", IF(J133="CYRA", "Cynometra ramiflora", IF(J133="PHPA", "Phoenix paludosa", IF(J133="SCHY", "Scyphiphora hydrophyllacea", IF(J133="DIMA", "Diospyros maritima", IF(J133="POPI", "Pongamia pinnata", ""))))))))))))))))))))))))</f>
        <v>Rhizophora apiculata</v>
      </c>
      <c r="J133" s="1" t="s">
        <v>21</v>
      </c>
      <c r="K133" s="55" t="n">
        <v>2.2</v>
      </c>
      <c r="L133" s="18"/>
      <c r="M133" s="18"/>
      <c r="N133" s="1" t="n">
        <v>2</v>
      </c>
    </row>
    <row r="134" customFormat="false" ht="13.8" hidden="false" customHeight="false" outlineLevel="0" collapsed="false">
      <c r="A134" s="1" t="s">
        <v>91</v>
      </c>
      <c r="B134" s="12" t="n">
        <v>42180</v>
      </c>
      <c r="C134" s="1" t="s">
        <v>19</v>
      </c>
      <c r="D134" s="1" t="s">
        <v>19</v>
      </c>
      <c r="E134" s="1" t="s">
        <v>19</v>
      </c>
      <c r="F134" s="1" t="s">
        <v>20</v>
      </c>
      <c r="G134" s="1" t="n">
        <v>4</v>
      </c>
      <c r="H134" s="1" t="n">
        <v>1</v>
      </c>
      <c r="I134" s="23" t="str">
        <f aca="false">IF(J134="RHAP", "Rhizophora apiculata", IF(J134="EXAG", "Excoecaria agallocha", IF(J134="BRPA", "Bruguiera parviflora", IF(J134="XYMO", "Xylocarpus moluccensis", IF(J134="BRCY", "Bruguiera cylindrica", IF(J134="AVAL", "Avicennia alba", IF(J134="AVOF", "Avicennia officinalis", IF(J134="LURA", "Lumnitzera racemosa", IF(J134="CETA", "Ceriops tagal", IF(J134="XYGR", "Xylocarpus granatum", IF(J134="AVMA", "Avicennia marina", IF(J134="RHMU", "Rhizophora mucronata", IF(J134="BRGY", "Bruguiera gymnorrhiza", IF(J134="BRSE", "Bruguiera sexangula", IF(J134="SOOV", "Sonneratia ovata", IF(J134="SOCA", "Sonneratia caseolaris", IF(J134="HELI", "Heritiera littoralis", IF(J134="HESY", "Heritiera sylvatica", IF(J134="NYFR", "Nypa fruticans", IF(J134="CYRA", "Cynometra ramiflora", IF(J134="PHPA", "Phoenix paludosa", IF(J134="SCHY", "Scyphiphora hydrophyllacea", IF(J134="DIMA", "Diospyros maritima", IF(J134="POPI", "Pongamia pinnata", ""))))))))))))))))))))))))</f>
        <v>Rhizophora apiculata</v>
      </c>
      <c r="J134" s="1" t="s">
        <v>21</v>
      </c>
      <c r="K134" s="55" t="n">
        <v>1</v>
      </c>
      <c r="L134" s="18"/>
      <c r="M134" s="18"/>
      <c r="N134" s="18"/>
    </row>
    <row r="135" customFormat="false" ht="13.8" hidden="false" customHeight="false" outlineLevel="0" collapsed="false">
      <c r="A135" s="1" t="s">
        <v>91</v>
      </c>
      <c r="B135" s="12" t="n">
        <v>42180</v>
      </c>
      <c r="C135" s="1" t="s">
        <v>19</v>
      </c>
      <c r="D135" s="1" t="s">
        <v>19</v>
      </c>
      <c r="E135" s="1" t="s">
        <v>19</v>
      </c>
      <c r="F135" s="1" t="s">
        <v>20</v>
      </c>
      <c r="G135" s="1" t="n">
        <v>4</v>
      </c>
      <c r="H135" s="1" t="n">
        <v>1</v>
      </c>
      <c r="I135" s="23" t="str">
        <f aca="false">IF(J135="RHAP", "Rhizophora apiculata", IF(J135="EXAG", "Excoecaria agallocha", IF(J135="BRPA", "Bruguiera parviflora", IF(J135="XYMO", "Xylocarpus moluccensis", IF(J135="BRCY", "Bruguiera cylindrica", IF(J135="AVAL", "Avicennia alba", IF(J135="AVOF", "Avicennia officinalis", IF(J135="LURA", "Lumnitzera racemosa", IF(J135="CETA", "Ceriops tagal", IF(J135="XYGR", "Xylocarpus granatum", IF(J135="AVMA", "Avicennia marina", IF(J135="RHMU", "Rhizophora mucronata", IF(J135="BRGY", "Bruguiera gymnorrhiza", IF(J135="BRSE", "Bruguiera sexangula", IF(J135="SOOV", "Sonneratia ovata", IF(J135="SOCA", "Sonneratia caseolaris", IF(J135="HELI", "Heritiera littoralis", IF(J135="HESY", "Heritiera sylvatica", IF(J135="NYFR", "Nypa fruticans", IF(J135="CYRA", "Cynometra ramiflora", IF(J135="PHPA", "Phoenix paludosa", IF(J135="SCHY", "Scyphiphora hydrophyllacea", IF(J135="DIMA", "Diospyros maritima", IF(J135="POPI", "Pongamia pinnata", ""))))))))))))))))))))))))</f>
        <v>Rhizophora apiculata</v>
      </c>
      <c r="J135" s="1" t="s">
        <v>21</v>
      </c>
      <c r="K135" s="55" t="n">
        <v>1.1</v>
      </c>
      <c r="L135" s="18"/>
      <c r="M135" s="18"/>
      <c r="N135" s="18"/>
    </row>
    <row r="136" customFormat="false" ht="13.8" hidden="false" customHeight="false" outlineLevel="0" collapsed="false">
      <c r="A136" s="1" t="s">
        <v>91</v>
      </c>
      <c r="B136" s="12" t="n">
        <v>42180</v>
      </c>
      <c r="C136" s="1" t="s">
        <v>19</v>
      </c>
      <c r="D136" s="1" t="s">
        <v>19</v>
      </c>
      <c r="E136" s="1" t="s">
        <v>19</v>
      </c>
      <c r="F136" s="1" t="s">
        <v>20</v>
      </c>
      <c r="G136" s="1" t="n">
        <v>4</v>
      </c>
      <c r="H136" s="1" t="n">
        <v>1</v>
      </c>
      <c r="I136" s="23" t="str">
        <f aca="false">IF(J136="RHAP", "Rhizophora apiculata", IF(J136="EXAG", "Excoecaria agallocha", IF(J136="BRPA", "Bruguiera parviflora", IF(J136="XYMO", "Xylocarpus moluccensis", IF(J136="BRCY", "Bruguiera cylindrica", IF(J136="AVAL", "Avicennia alba", IF(J136="AVOF", "Avicennia officinalis", IF(J136="LURA", "Lumnitzera racemosa", IF(J136="CETA", "Ceriops tagal", IF(J136="XYGR", "Xylocarpus granatum", IF(J136="AVMA", "Avicennia marina", IF(J136="RHMU", "Rhizophora mucronata", IF(J136="BRGY", "Bruguiera gymnorrhiza", IF(J136="BRSE", "Bruguiera sexangula", IF(J136="SOOV", "Sonneratia ovata", IF(J136="SOCA", "Sonneratia caseolaris", IF(J136="HELI", "Heritiera littoralis", IF(J136="HESY", "Heritiera sylvatica", IF(J136="NYFR", "Nypa fruticans", IF(J136="CYRA", "Cynometra ramiflora", IF(J136="PHPA", "Phoenix paludosa", IF(J136="SCHY", "Scyphiphora hydrophyllacea", IF(J136="DIMA", "Diospyros maritima", IF(J136="POPI", "Pongamia pinnata", ""))))))))))))))))))))))))</f>
        <v>Rhizophora apiculata</v>
      </c>
      <c r="J136" s="1" t="s">
        <v>21</v>
      </c>
      <c r="K136" s="55" t="n">
        <v>1.5</v>
      </c>
      <c r="L136" s="18"/>
      <c r="M136" s="18"/>
      <c r="N136" s="18"/>
    </row>
    <row r="137" customFormat="false" ht="13.8" hidden="false" customHeight="false" outlineLevel="0" collapsed="false">
      <c r="A137" s="1" t="s">
        <v>91</v>
      </c>
      <c r="B137" s="12" t="n">
        <v>42180</v>
      </c>
      <c r="C137" s="1" t="s">
        <v>19</v>
      </c>
      <c r="D137" s="1" t="s">
        <v>19</v>
      </c>
      <c r="E137" s="1" t="s">
        <v>19</v>
      </c>
      <c r="F137" s="1" t="s">
        <v>20</v>
      </c>
      <c r="G137" s="1" t="n">
        <v>4</v>
      </c>
      <c r="H137" s="1" t="n">
        <v>1</v>
      </c>
      <c r="I137" s="23" t="str">
        <f aca="false">IF(J137="RHAP", "Rhizophora apiculata", IF(J137="EXAG", "Excoecaria agallocha", IF(J137="BRPA", "Bruguiera parviflora", IF(J137="XYMO", "Xylocarpus moluccensis", IF(J137="BRCY", "Bruguiera cylindrica", IF(J137="AVAL", "Avicennia alba", IF(J137="AVOF", "Avicennia officinalis", IF(J137="LURA", "Lumnitzera racemosa", IF(J137="CETA", "Ceriops tagal", IF(J137="XYGR", "Xylocarpus granatum", IF(J137="AVMA", "Avicennia marina", IF(J137="RHMU", "Rhizophora mucronata", IF(J137="BRGY", "Bruguiera gymnorrhiza", IF(J137="BRSE", "Bruguiera sexangula", IF(J137="SOOV", "Sonneratia ovata", IF(J137="SOCA", "Sonneratia caseolaris", IF(J137="HELI", "Heritiera littoralis", IF(J137="HESY", "Heritiera sylvatica", IF(J137="NYFR", "Nypa fruticans", IF(J137="CYRA", "Cynometra ramiflora", IF(J137="PHPA", "Phoenix paludosa", IF(J137="SCHY", "Scyphiphora hydrophyllacea", IF(J137="DIMA", "Diospyros maritima", IF(J137="POPI", "Pongamia pinnata", ""))))))))))))))))))))))))</f>
        <v>Rhizophora apiculata</v>
      </c>
      <c r="J137" s="1" t="s">
        <v>21</v>
      </c>
      <c r="K137" s="55" t="n">
        <v>1.7</v>
      </c>
      <c r="L137" s="18"/>
      <c r="M137" s="18"/>
      <c r="N137" s="18"/>
    </row>
    <row r="138" customFormat="false" ht="13.8" hidden="false" customHeight="false" outlineLevel="0" collapsed="false">
      <c r="A138" s="1" t="s">
        <v>91</v>
      </c>
      <c r="B138" s="12" t="n">
        <v>42180</v>
      </c>
      <c r="C138" s="1" t="s">
        <v>19</v>
      </c>
      <c r="D138" s="1" t="s">
        <v>19</v>
      </c>
      <c r="E138" s="1" t="s">
        <v>19</v>
      </c>
      <c r="F138" s="1" t="s">
        <v>20</v>
      </c>
      <c r="G138" s="1" t="n">
        <v>4</v>
      </c>
      <c r="H138" s="1" t="n">
        <v>1</v>
      </c>
      <c r="I138" s="23" t="str">
        <f aca="false">IF(J138="RHAP", "Rhizophora apiculata", IF(J138="EXAG", "Excoecaria agallocha", IF(J138="BRPA", "Bruguiera parviflora", IF(J138="XYMO", "Xylocarpus moluccensis", IF(J138="BRCY", "Bruguiera cylindrica", IF(J138="AVAL", "Avicennia alba", IF(J138="AVOF", "Avicennia officinalis", IF(J138="LURA", "Lumnitzera racemosa", IF(J138="CETA", "Ceriops tagal", IF(J138="XYGR", "Xylocarpus granatum", IF(J138="AVMA", "Avicennia marina", IF(J138="RHMU", "Rhizophora mucronata", IF(J138="BRGY", "Bruguiera gymnorrhiza", IF(J138="BRSE", "Bruguiera sexangula", IF(J138="SOOV", "Sonneratia ovata", IF(J138="SOCA", "Sonneratia caseolaris", IF(J138="HELI", "Heritiera littoralis", IF(J138="HESY", "Heritiera sylvatica", IF(J138="NYFR", "Nypa fruticans", IF(J138="CYRA", "Cynometra ramiflora", IF(J138="PHPA", "Phoenix paludosa", IF(J138="SCHY", "Scyphiphora hydrophyllacea", IF(J138="DIMA", "Diospyros maritima", IF(J138="POPI", "Pongamia pinnata", ""))))))))))))))))))))))))</f>
        <v>Rhizophora apiculata</v>
      </c>
      <c r="J138" s="1" t="s">
        <v>21</v>
      </c>
      <c r="K138" s="55" t="n">
        <v>1</v>
      </c>
      <c r="L138" s="18"/>
      <c r="M138" s="18"/>
      <c r="N138" s="18"/>
    </row>
    <row r="139" customFormat="false" ht="13.8" hidden="false" customHeight="false" outlineLevel="0" collapsed="false">
      <c r="A139" s="1" t="s">
        <v>91</v>
      </c>
      <c r="B139" s="12" t="n">
        <v>42180</v>
      </c>
      <c r="C139" s="1" t="s">
        <v>19</v>
      </c>
      <c r="D139" s="1" t="s">
        <v>19</v>
      </c>
      <c r="E139" s="1" t="s">
        <v>19</v>
      </c>
      <c r="F139" s="1" t="s">
        <v>20</v>
      </c>
      <c r="G139" s="1" t="n">
        <v>4</v>
      </c>
      <c r="H139" s="1" t="n">
        <v>1</v>
      </c>
      <c r="I139" s="23" t="str">
        <f aca="false">IF(J139="RHAP", "Rhizophora apiculata", IF(J139="EXAG", "Excoecaria agallocha", IF(J139="BRPA", "Bruguiera parviflora", IF(J139="XYMO", "Xylocarpus moluccensis", IF(J139="BRCY", "Bruguiera cylindrica", IF(J139="AVAL", "Avicennia alba", IF(J139="AVOF", "Avicennia officinalis", IF(J139="LURA", "Lumnitzera racemosa", IF(J139="CETA", "Ceriops tagal", IF(J139="XYGR", "Xylocarpus granatum", IF(J139="AVMA", "Avicennia marina", IF(J139="RHMU", "Rhizophora mucronata", IF(J139="BRGY", "Bruguiera gymnorrhiza", IF(J139="BRSE", "Bruguiera sexangula", IF(J139="SOOV", "Sonneratia ovata", IF(J139="SOCA", "Sonneratia caseolaris", IF(J139="HELI", "Heritiera littoralis", IF(J139="HESY", "Heritiera sylvatica", IF(J139="NYFR", "Nypa fruticans", IF(J139="CYRA", "Cynometra ramiflora", IF(J139="PHPA", "Phoenix paludosa", IF(J139="SCHY", "Scyphiphora hydrophyllacea", IF(J139="DIMA", "Diospyros maritima", IF(J139="POPI", "Pongamia pinnata", ""))))))))))))))))))))))))</f>
        <v>Rhizophora apiculata</v>
      </c>
      <c r="J139" s="1" t="s">
        <v>21</v>
      </c>
      <c r="K139" s="55" t="n">
        <v>1.4</v>
      </c>
      <c r="L139" s="18"/>
      <c r="M139" s="18"/>
      <c r="N139" s="18"/>
    </row>
    <row r="140" customFormat="false" ht="13.8" hidden="false" customHeight="false" outlineLevel="0" collapsed="false">
      <c r="A140" s="1" t="s">
        <v>91</v>
      </c>
      <c r="B140" s="12" t="n">
        <v>42180</v>
      </c>
      <c r="C140" s="1" t="s">
        <v>19</v>
      </c>
      <c r="D140" s="1" t="s">
        <v>19</v>
      </c>
      <c r="E140" s="1" t="s">
        <v>19</v>
      </c>
      <c r="F140" s="1" t="s">
        <v>20</v>
      </c>
      <c r="G140" s="1" t="n">
        <v>4</v>
      </c>
      <c r="H140" s="1" t="n">
        <v>1</v>
      </c>
      <c r="I140" s="23" t="str">
        <f aca="false">IF(J140="RHAP", "Rhizophora apiculata", IF(J140="EXAG", "Excoecaria agallocha", IF(J140="BRPA", "Bruguiera parviflora", IF(J140="XYMO", "Xylocarpus moluccensis", IF(J140="BRCY", "Bruguiera cylindrica", IF(J140="AVAL", "Avicennia alba", IF(J140="AVOF", "Avicennia officinalis", IF(J140="LURA", "Lumnitzera racemosa", IF(J140="CETA", "Ceriops tagal", IF(J140="XYGR", "Xylocarpus granatum", IF(J140="AVMA", "Avicennia marina", IF(J140="RHMU", "Rhizophora mucronata", IF(J140="BRGY", "Bruguiera gymnorrhiza", IF(J140="BRSE", "Bruguiera sexangula", IF(J140="SOOV", "Sonneratia ovata", IF(J140="SOCA", "Sonneratia caseolaris", IF(J140="HELI", "Heritiera littoralis", IF(J140="HESY", "Heritiera sylvatica", IF(J140="NYFR", "Nypa fruticans", IF(J140="CYRA", "Cynometra ramiflora", IF(J140="PHPA", "Phoenix paludosa", IF(J140="SCHY", "Scyphiphora hydrophyllacea", IF(J140="DIMA", "Diospyros maritima", IF(J140="POPI", "Pongamia pinnata", ""))))))))))))))))))))))))</f>
        <v>Rhizophora apiculata</v>
      </c>
      <c r="J140" s="1" t="s">
        <v>21</v>
      </c>
      <c r="K140" s="55" t="n">
        <v>0.7</v>
      </c>
      <c r="L140" s="18"/>
      <c r="M140" s="18"/>
      <c r="N140" s="18"/>
    </row>
    <row r="141" customFormat="false" ht="13.8" hidden="false" customHeight="false" outlineLevel="0" collapsed="false">
      <c r="A141" s="1" t="s">
        <v>91</v>
      </c>
      <c r="B141" s="12" t="n">
        <v>42180</v>
      </c>
      <c r="C141" s="1" t="s">
        <v>19</v>
      </c>
      <c r="D141" s="1" t="s">
        <v>19</v>
      </c>
      <c r="E141" s="1" t="s">
        <v>19</v>
      </c>
      <c r="F141" s="1" t="s">
        <v>20</v>
      </c>
      <c r="G141" s="1" t="n">
        <v>4</v>
      </c>
      <c r="H141" s="1" t="n">
        <v>2</v>
      </c>
      <c r="I141" s="23" t="str">
        <f aca="false">IF(J141="RHAP", "Rhizophora apiculata", IF(J141="EXAG", "Excoecaria agallocha", IF(J141="BRPA", "Bruguiera parviflora", IF(J141="XYMO", "Xylocarpus moluccensis", IF(J141="BRCY", "Bruguiera cylindrica", IF(J141="AVAL", "Avicennia alba", IF(J141="AVOF", "Avicennia officinalis", IF(J141="LURA", "Lumnitzera racemosa", IF(J141="CETA", "Ceriops tagal", IF(J141="XYGR", "Xylocarpus granatum", IF(J141="AVMA", "Avicennia marina", IF(J141="RHMU", "Rhizophora mucronata", IF(J141="BRGY", "Bruguiera gymnorrhiza", IF(J141="BRSE", "Bruguiera sexangula", IF(J141="SOOV", "Sonneratia ovata", IF(J141="SOCA", "Sonneratia caseolaris", IF(J141="HELI", "Heritiera littoralis", IF(J141="HESY", "Heritiera sylvatica", IF(J141="NYFR", "Nypa fruticans", IF(J141="CYRA", "Cynometra ramiflora", IF(J141="PHPA", "Phoenix paludosa", IF(J141="SCHY", "Scyphiphora hydrophyllacea", IF(J141="DIMA", "Diospyros maritima", IF(J141="POPI", "Pongamia pinnata", ""))))))))))))))))))))))))</f>
        <v>Bruguiera sexangula</v>
      </c>
      <c r="J141" s="1" t="s">
        <v>1023</v>
      </c>
      <c r="K141" s="55" t="n">
        <v>1.3</v>
      </c>
      <c r="L141" s="18"/>
      <c r="M141" s="18"/>
      <c r="N141" s="18"/>
    </row>
    <row r="142" customFormat="false" ht="13.8" hidden="false" customHeight="false" outlineLevel="0" collapsed="false">
      <c r="A142" s="1" t="s">
        <v>91</v>
      </c>
      <c r="B142" s="12" t="n">
        <v>42180</v>
      </c>
      <c r="C142" s="1" t="s">
        <v>19</v>
      </c>
      <c r="D142" s="1" t="s">
        <v>19</v>
      </c>
      <c r="E142" s="1" t="s">
        <v>19</v>
      </c>
      <c r="F142" s="1" t="s">
        <v>20</v>
      </c>
      <c r="G142" s="1" t="n">
        <v>4</v>
      </c>
      <c r="H142" s="1" t="n">
        <v>2</v>
      </c>
      <c r="I142" s="23" t="str">
        <f aca="false">IF(J142="RHAP", "Rhizophora apiculata", IF(J142="EXAG", "Excoecaria agallocha", IF(J142="BRPA", "Bruguiera parviflora", IF(J142="XYMO", "Xylocarpus moluccensis", IF(J142="BRCY", "Bruguiera cylindrica", IF(J142="AVAL", "Avicennia alba", IF(J142="AVOF", "Avicennia officinalis", IF(J142="LURA", "Lumnitzera racemosa", IF(J142="CETA", "Ceriops tagal", IF(J142="XYGR", "Xylocarpus granatum", IF(J142="AVMA", "Avicennia marina", IF(J142="RHMU", "Rhizophora mucronata", IF(J142="BRGY", "Bruguiera gymnorrhiza", IF(J142="BRSE", "Bruguiera sexangula", IF(J142="SOOV", "Sonneratia ovata", IF(J142="SOCA", "Sonneratia caseolaris", IF(J142="HELI", "Heritiera littoralis", IF(J142="HESY", "Heritiera sylvatica", IF(J142="NYFR", "Nypa fruticans", IF(J142="CYRA", "Cynometra ramiflora", IF(J142="PHPA", "Phoenix paludosa", IF(J142="SCHY", "Scyphiphora hydrophyllacea", IF(J142="DIMA", "Diospyros maritima", IF(J142="POPI", "Pongamia pinnata", ""))))))))))))))))))))))))</f>
        <v>Bruguiera sexangula</v>
      </c>
      <c r="J142" s="1" t="s">
        <v>1023</v>
      </c>
      <c r="K142" s="55" t="n">
        <v>1.1</v>
      </c>
      <c r="L142" s="18"/>
      <c r="M142" s="18"/>
      <c r="N142" s="18"/>
    </row>
    <row r="143" customFormat="false" ht="13.8" hidden="false" customHeight="false" outlineLevel="0" collapsed="false">
      <c r="A143" s="1" t="s">
        <v>91</v>
      </c>
      <c r="B143" s="12" t="n">
        <v>42180</v>
      </c>
      <c r="C143" s="1" t="s">
        <v>19</v>
      </c>
      <c r="D143" s="1" t="s">
        <v>19</v>
      </c>
      <c r="E143" s="1" t="s">
        <v>19</v>
      </c>
      <c r="F143" s="1" t="s">
        <v>20</v>
      </c>
      <c r="G143" s="1" t="n">
        <v>4</v>
      </c>
      <c r="H143" s="1" t="n">
        <v>2</v>
      </c>
      <c r="I143" s="23" t="str">
        <f aca="false">IF(J143="RHAP", "Rhizophora apiculata", IF(J143="EXAG", "Excoecaria agallocha", IF(J143="BRPA", "Bruguiera parviflora", IF(J143="XYMO", "Xylocarpus moluccensis", IF(J143="BRCY", "Bruguiera cylindrica", IF(J143="AVAL", "Avicennia alba", IF(J143="AVOF", "Avicennia officinalis", IF(J143="LURA", "Lumnitzera racemosa", IF(J143="CETA", "Ceriops tagal", IF(J143="XYGR", "Xylocarpus granatum", IF(J143="AVMA", "Avicennia marina", IF(J143="RHMU", "Rhizophora mucronata", IF(J143="BRGY", "Bruguiera gymnorrhiza", IF(J143="BRSE", "Bruguiera sexangula", IF(J143="SOOV", "Sonneratia ovata", IF(J143="SOCA", "Sonneratia caseolaris", IF(J143="HELI", "Heritiera littoralis", IF(J143="HESY", "Heritiera sylvatica", IF(J143="NYFR", "Nypa fruticans", IF(J143="CYRA", "Cynometra ramiflora", IF(J143="PHPA", "Phoenix paludosa", IF(J143="SCHY", "Scyphiphora hydrophyllacea", IF(J143="DIMA", "Diospyros maritima", IF(J143="POPI", "Pongamia pinnata", ""))))))))))))))))))))))))</f>
        <v>Bruguiera sexangula</v>
      </c>
      <c r="J143" s="1" t="s">
        <v>1023</v>
      </c>
      <c r="K143" s="55" t="n">
        <v>1.5</v>
      </c>
      <c r="L143" s="18"/>
      <c r="M143" s="18"/>
      <c r="N143" s="18"/>
    </row>
    <row r="144" customFormat="false" ht="13.8" hidden="false" customHeight="false" outlineLevel="0" collapsed="false">
      <c r="A144" s="1" t="s">
        <v>91</v>
      </c>
      <c r="B144" s="12" t="n">
        <v>42180</v>
      </c>
      <c r="C144" s="1" t="s">
        <v>19</v>
      </c>
      <c r="D144" s="1" t="s">
        <v>19</v>
      </c>
      <c r="E144" s="1" t="s">
        <v>19</v>
      </c>
      <c r="F144" s="1" t="s">
        <v>20</v>
      </c>
      <c r="G144" s="1" t="n">
        <v>4</v>
      </c>
      <c r="H144" s="1" t="n">
        <v>2</v>
      </c>
      <c r="I144" s="23" t="str">
        <f aca="false">IF(J144="RHAP", "Rhizophora apiculata", IF(J144="EXAG", "Excoecaria agallocha", IF(J144="BRPA", "Bruguiera parviflora", IF(J144="XYMO", "Xylocarpus moluccensis", IF(J144="BRCY", "Bruguiera cylindrica", IF(J144="AVAL", "Avicennia alba", IF(J144="AVOF", "Avicennia officinalis", IF(J144="LURA", "Lumnitzera racemosa", IF(J144="CETA", "Ceriops tagal", IF(J144="XYGR", "Xylocarpus granatum", IF(J144="AVMA", "Avicennia marina", IF(J144="RHMU", "Rhizophora mucronata", IF(J144="BRGY", "Bruguiera gymnorrhiza", IF(J144="BRSE", "Bruguiera sexangula", IF(J144="SOOV", "Sonneratia ovata", IF(J144="SOCA", "Sonneratia caseolaris", IF(J144="HELI", "Heritiera littoralis", IF(J144="HESY", "Heritiera sylvatica", IF(J144="NYFR", "Nypa fruticans", IF(J144="CYRA", "Cynometra ramiflora", IF(J144="PHPA", "Phoenix paludosa", IF(J144="SCHY", "Scyphiphora hydrophyllacea", IF(J144="DIMA", "Diospyros maritima", IF(J144="POPI", "Pongamia pinnata", ""))))))))))))))))))))))))</f>
        <v>Bruguiera sexangula</v>
      </c>
      <c r="J144" s="1" t="s">
        <v>1023</v>
      </c>
      <c r="K144" s="55" t="n">
        <v>1.3</v>
      </c>
      <c r="L144" s="18"/>
      <c r="M144" s="18"/>
      <c r="N144" s="18"/>
    </row>
    <row r="145" customFormat="false" ht="13.8" hidden="false" customHeight="false" outlineLevel="0" collapsed="false">
      <c r="A145" s="1" t="s">
        <v>91</v>
      </c>
      <c r="B145" s="12" t="n">
        <v>42180</v>
      </c>
      <c r="C145" s="1" t="s">
        <v>19</v>
      </c>
      <c r="D145" s="1" t="s">
        <v>19</v>
      </c>
      <c r="E145" s="1" t="s">
        <v>19</v>
      </c>
      <c r="F145" s="1" t="s">
        <v>20</v>
      </c>
      <c r="G145" s="1" t="n">
        <v>4</v>
      </c>
      <c r="H145" s="1" t="n">
        <v>2</v>
      </c>
      <c r="I145" s="23" t="str">
        <f aca="false">IF(J145="RHAP", "Rhizophora apiculata", IF(J145="EXAG", "Excoecaria agallocha", IF(J145="BRPA", "Bruguiera parviflora", IF(J145="XYMO", "Xylocarpus moluccensis", IF(J145="BRCY", "Bruguiera cylindrica", IF(J145="AVAL", "Avicennia alba", IF(J145="AVOF", "Avicennia officinalis", IF(J145="LURA", "Lumnitzera racemosa", IF(J145="CETA", "Ceriops tagal", IF(J145="XYGR", "Xylocarpus granatum", IF(J145="AVMA", "Avicennia marina", IF(J145="RHMU", "Rhizophora mucronata", IF(J145="BRGY", "Bruguiera gymnorrhiza", IF(J145="BRSE", "Bruguiera sexangula", IF(J145="SOOV", "Sonneratia ovata", IF(J145="SOCA", "Sonneratia caseolaris", IF(J145="HELI", "Heritiera littoralis", IF(J145="HESY", "Heritiera sylvatica", IF(J145="NYFR", "Nypa fruticans", IF(J145="CYRA", "Cynometra ramiflora", IF(J145="PHPA", "Phoenix paludosa", IF(J145="SCHY", "Scyphiphora hydrophyllacea", IF(J145="DIMA", "Diospyros maritima", IF(J145="POPI", "Pongamia pinnata", ""))))))))))))))))))))))))</f>
        <v>Bruguiera sexangula</v>
      </c>
      <c r="J145" s="1" t="s">
        <v>1023</v>
      </c>
      <c r="K145" s="55" t="n">
        <v>1.6</v>
      </c>
      <c r="L145" s="18"/>
      <c r="M145" s="18"/>
      <c r="N145" s="18"/>
    </row>
    <row r="146" customFormat="false" ht="13.8" hidden="false" customHeight="false" outlineLevel="0" collapsed="false">
      <c r="A146" s="1" t="s">
        <v>91</v>
      </c>
      <c r="B146" s="12" t="n">
        <v>42180</v>
      </c>
      <c r="C146" s="1" t="s">
        <v>19</v>
      </c>
      <c r="D146" s="1" t="s">
        <v>19</v>
      </c>
      <c r="E146" s="1" t="s">
        <v>19</v>
      </c>
      <c r="F146" s="1" t="s">
        <v>20</v>
      </c>
      <c r="G146" s="1" t="n">
        <v>4</v>
      </c>
      <c r="H146" s="1" t="n">
        <v>2</v>
      </c>
      <c r="I146" s="23" t="str">
        <f aca="false">IF(J146="RHAP", "Rhizophora apiculata", IF(J146="EXAG", "Excoecaria agallocha", IF(J146="BRPA", "Bruguiera parviflora", IF(J146="XYMO", "Xylocarpus moluccensis", IF(J146="BRCY", "Bruguiera cylindrica", IF(J146="AVAL", "Avicennia alba", IF(J146="AVOF", "Avicennia officinalis", IF(J146="LURA", "Lumnitzera racemosa", IF(J146="CETA", "Ceriops tagal", IF(J146="XYGR", "Xylocarpus granatum", IF(J146="AVMA", "Avicennia marina", IF(J146="RHMU", "Rhizophora mucronata", IF(J146="BRGY", "Bruguiera gymnorrhiza", IF(J146="BRSE", "Bruguiera sexangula", IF(J146="SOOV", "Sonneratia ovata", IF(J146="SOCA", "Sonneratia caseolaris", IF(J146="HELI", "Heritiera littoralis", IF(J146="HESY", "Heritiera sylvatica", IF(J146="NYFR", "Nypa fruticans", IF(J146="CYRA", "Cynometra ramiflora", IF(J146="PHPA", "Phoenix paludosa", IF(J146="SCHY", "Scyphiphora hydrophyllacea", IF(J146="DIMA", "Diospyros maritima", IF(J146="POPI", "Pongamia pinnata", ""))))))))))))))))))))))))</f>
        <v>Bruguiera sexangula</v>
      </c>
      <c r="J146" s="1" t="s">
        <v>1023</v>
      </c>
      <c r="K146" s="55" t="n">
        <v>1.7</v>
      </c>
      <c r="L146" s="18"/>
      <c r="M146" s="18"/>
      <c r="N146" s="18"/>
    </row>
    <row r="147" customFormat="false" ht="13.8" hidden="false" customHeight="false" outlineLevel="0" collapsed="false">
      <c r="A147" s="1" t="s">
        <v>91</v>
      </c>
      <c r="B147" s="12" t="n">
        <v>42180</v>
      </c>
      <c r="C147" s="1" t="s">
        <v>19</v>
      </c>
      <c r="D147" s="1" t="s">
        <v>19</v>
      </c>
      <c r="E147" s="1" t="s">
        <v>19</v>
      </c>
      <c r="F147" s="1" t="s">
        <v>20</v>
      </c>
      <c r="G147" s="1" t="n">
        <v>4</v>
      </c>
      <c r="H147" s="1" t="n">
        <v>2</v>
      </c>
      <c r="I147" s="23" t="str">
        <f aca="false">IF(J147="RHAP", "Rhizophora apiculata", IF(J147="EXAG", "Excoecaria agallocha", IF(J147="BRPA", "Bruguiera parviflora", IF(J147="XYMO", "Xylocarpus moluccensis", IF(J147="BRCY", "Bruguiera cylindrica", IF(J147="AVAL", "Avicennia alba", IF(J147="AVOF", "Avicennia officinalis", IF(J147="LURA", "Lumnitzera racemosa", IF(J147="CETA", "Ceriops tagal", IF(J147="XYGR", "Xylocarpus granatum", IF(J147="AVMA", "Avicennia marina", IF(J147="RHMU", "Rhizophora mucronata", IF(J147="BRGY", "Bruguiera gymnorrhiza", IF(J147="BRSE", "Bruguiera sexangula", IF(J147="SOOV", "Sonneratia ovata", IF(J147="SOCA", "Sonneratia caseolaris", IF(J147="HELI", "Heritiera littoralis", IF(J147="HESY", "Heritiera sylvatica", IF(J147="NYFR", "Nypa fruticans", IF(J147="CYRA", "Cynometra ramiflora", IF(J147="PHPA", "Phoenix paludosa", IF(J147="SCHY", "Scyphiphora hydrophyllacea", IF(J147="DIMA", "Diospyros maritima", IF(J147="POPI", "Pongamia pinnata", ""))))))))))))))))))))))))</f>
        <v>Bruguiera sexangula</v>
      </c>
      <c r="J147" s="1" t="s">
        <v>1023</v>
      </c>
      <c r="K147" s="55" t="n">
        <v>0.8</v>
      </c>
      <c r="L147" s="18"/>
      <c r="M147" s="18"/>
      <c r="N147" s="18"/>
    </row>
    <row r="148" customFormat="false" ht="13.8" hidden="false" customHeight="false" outlineLevel="0" collapsed="false">
      <c r="A148" s="1" t="s">
        <v>91</v>
      </c>
      <c r="B148" s="12" t="n">
        <v>42180</v>
      </c>
      <c r="C148" s="1" t="s">
        <v>19</v>
      </c>
      <c r="D148" s="1" t="s">
        <v>19</v>
      </c>
      <c r="E148" s="1" t="s">
        <v>19</v>
      </c>
      <c r="F148" s="1" t="s">
        <v>20</v>
      </c>
      <c r="G148" s="1" t="n">
        <v>4</v>
      </c>
      <c r="H148" s="1" t="n">
        <v>2</v>
      </c>
      <c r="I148" s="23" t="str">
        <f aca="false">IF(J148="RHAP", "Rhizophora apiculata", IF(J148="EXAG", "Excoecaria agallocha", IF(J148="BRPA", "Bruguiera parviflora", IF(J148="XYMO", "Xylocarpus moluccensis", IF(J148="BRCY", "Bruguiera cylindrica", IF(J148="AVAL", "Avicennia alba", IF(J148="AVOF", "Avicennia officinalis", IF(J148="LURA", "Lumnitzera racemosa", IF(J148="CETA", "Ceriops tagal", IF(J148="XYGR", "Xylocarpus granatum", IF(J148="AVMA", "Avicennia marina", IF(J148="RHMU", "Rhizophora mucronata", IF(J148="BRGY", "Bruguiera gymnorrhiza", IF(J148="BRSE", "Bruguiera sexangula", IF(J148="SOOV", "Sonneratia ovata", IF(J148="SOCA", "Sonneratia caseolaris", IF(J148="HELI", "Heritiera littoralis", IF(J148="HESY", "Heritiera sylvatica", IF(J148="NYFR", "Nypa fruticans", IF(J148="CYRA", "Cynometra ramiflora", IF(J148="PHPA", "Phoenix paludosa", IF(J148="SCHY", "Scyphiphora hydrophyllacea", IF(J148="DIMA", "Diospyros maritima", IF(J148="POPI", "Pongamia pinnata", ""))))))))))))))))))))))))</f>
        <v>Bruguiera sexangula</v>
      </c>
      <c r="J148" s="1" t="s">
        <v>1023</v>
      </c>
      <c r="K148" s="55" t="n">
        <v>0.9</v>
      </c>
      <c r="L148" s="18"/>
      <c r="M148" s="18"/>
      <c r="N148" s="18"/>
    </row>
    <row r="149" customFormat="false" ht="13.8" hidden="false" customHeight="false" outlineLevel="0" collapsed="false">
      <c r="A149" s="1" t="s">
        <v>91</v>
      </c>
      <c r="B149" s="12" t="n">
        <v>42180</v>
      </c>
      <c r="C149" s="1" t="s">
        <v>19</v>
      </c>
      <c r="D149" s="1" t="s">
        <v>19</v>
      </c>
      <c r="E149" s="1" t="s">
        <v>19</v>
      </c>
      <c r="F149" s="1" t="s">
        <v>20</v>
      </c>
      <c r="G149" s="1" t="n">
        <v>4</v>
      </c>
      <c r="H149" s="1" t="n">
        <v>3</v>
      </c>
      <c r="I149" s="23" t="str">
        <f aca="false">IF(J149="RHAP", "Rhizophora apiculata", IF(J149="EXAG", "Excoecaria agallocha", IF(J149="BRPA", "Bruguiera parviflora", IF(J149="XYMO", "Xylocarpus moluccensis", IF(J149="BRCY", "Bruguiera cylindrica", IF(J149="AVAL", "Avicennia alba", IF(J149="AVOF", "Avicennia officinalis", IF(J149="LURA", "Lumnitzera racemosa", IF(J149="CETA", "Ceriops tagal", IF(J149="XYGR", "Xylocarpus granatum", IF(J149="AVMA", "Avicennia marina", IF(J149="RHMU", "Rhizophora mucronata", IF(J149="BRGY", "Bruguiera gymnorrhiza", IF(J149="BRSE", "Bruguiera sexangula", IF(J149="SOOV", "Sonneratia ovata", IF(J149="SOCA", "Sonneratia caseolaris", IF(J149="HELI", "Heritiera littoralis", IF(J149="HESY", "Heritiera sylvatica", IF(J149="NYFR", "Nypa fruticans", IF(J149="CYRA", "Cynometra ramiflora", IF(J149="PHPA", "Phoenix paludosa", IF(J149="SCHY", "Scyphiphora hydrophyllacea", IF(J149="DIMA", "Diospyros maritima", IF(J149="POPI", "Pongamia pinnata", ""))))))))))))))))))))))))</f>
        <v>Rhizophora apiculata</v>
      </c>
      <c r="J149" s="1" t="s">
        <v>21</v>
      </c>
      <c r="K149" s="55" t="n">
        <v>1.9</v>
      </c>
      <c r="L149" s="18"/>
      <c r="M149" s="18"/>
      <c r="N149" s="18"/>
    </row>
    <row r="150" customFormat="false" ht="13.8" hidden="false" customHeight="false" outlineLevel="0" collapsed="false">
      <c r="A150" s="1" t="s">
        <v>91</v>
      </c>
      <c r="B150" s="12" t="n">
        <v>42180</v>
      </c>
      <c r="C150" s="1" t="s">
        <v>19</v>
      </c>
      <c r="D150" s="1" t="s">
        <v>19</v>
      </c>
      <c r="E150" s="1" t="s">
        <v>19</v>
      </c>
      <c r="F150" s="1" t="s">
        <v>20</v>
      </c>
      <c r="G150" s="1" t="n">
        <v>4</v>
      </c>
      <c r="H150" s="1" t="n">
        <v>3</v>
      </c>
      <c r="I150" s="23" t="str">
        <f aca="false">IF(J150="RHAP", "Rhizophora apiculata", IF(J150="EXAG", "Excoecaria agallocha", IF(J150="BRPA", "Bruguiera parviflora", IF(J150="XYMO", "Xylocarpus moluccensis", IF(J150="BRCY", "Bruguiera cylindrica", IF(J150="AVAL", "Avicennia alba", IF(J150="AVOF", "Avicennia officinalis", IF(J150="LURA", "Lumnitzera racemosa", IF(J150="CETA", "Ceriops tagal", IF(J150="XYGR", "Xylocarpus granatum", IF(J150="AVMA", "Avicennia marina", IF(J150="RHMU", "Rhizophora mucronata", IF(J150="BRGY", "Bruguiera gymnorrhiza", IF(J150="BRSE", "Bruguiera sexangula", IF(J150="SOOV", "Sonneratia ovata", IF(J150="SOCA", "Sonneratia caseolaris", IF(J150="HELI", "Heritiera littoralis", IF(J150="HESY", "Heritiera sylvatica", IF(J150="NYFR", "Nypa fruticans", IF(J150="CYRA", "Cynometra ramiflora", IF(J150="PHPA", "Phoenix paludosa", IF(J150="SCHY", "Scyphiphora hydrophyllacea", IF(J150="DIMA", "Diospyros maritima", IF(J150="POPI", "Pongamia pinnata", ""))))))))))))))))))))))))</f>
        <v>Rhizophora apiculata</v>
      </c>
      <c r="J150" s="1" t="s">
        <v>21</v>
      </c>
      <c r="K150" s="55" t="n">
        <v>4</v>
      </c>
      <c r="L150" s="18"/>
      <c r="M150" s="18"/>
      <c r="N150" s="18"/>
    </row>
    <row r="151" customFormat="false" ht="13.8" hidden="false" customHeight="false" outlineLevel="0" collapsed="false">
      <c r="A151" s="1" t="s">
        <v>91</v>
      </c>
      <c r="B151" s="12" t="n">
        <v>42180</v>
      </c>
      <c r="C151" s="1" t="s">
        <v>19</v>
      </c>
      <c r="D151" s="1" t="s">
        <v>19</v>
      </c>
      <c r="E151" s="1" t="s">
        <v>19</v>
      </c>
      <c r="F151" s="1" t="s">
        <v>20</v>
      </c>
      <c r="G151" s="1" t="n">
        <v>4</v>
      </c>
      <c r="H151" s="1" t="n">
        <v>3</v>
      </c>
      <c r="I151" s="23" t="str">
        <f aca="false">IF(J151="RHAP", "Rhizophora apiculata", IF(J151="EXAG", "Excoecaria agallocha", IF(J151="BRPA", "Bruguiera parviflora", IF(J151="XYMO", "Xylocarpus moluccensis", IF(J151="BRCY", "Bruguiera cylindrica", IF(J151="AVAL", "Avicennia alba", IF(J151="AVOF", "Avicennia officinalis", IF(J151="LURA", "Lumnitzera racemosa", IF(J151="CETA", "Ceriops tagal", IF(J151="XYGR", "Xylocarpus granatum", IF(J151="AVMA", "Avicennia marina", IF(J151="RHMU", "Rhizophora mucronata", IF(J151="BRGY", "Bruguiera gymnorrhiza", IF(J151="BRSE", "Bruguiera sexangula", IF(J151="SOOV", "Sonneratia ovata", IF(J151="SOCA", "Sonneratia caseolaris", IF(J151="HELI", "Heritiera littoralis", IF(J151="HESY", "Heritiera sylvatica", IF(J151="NYFR", "Nypa fruticans", IF(J151="CYRA", "Cynometra ramiflora", IF(J151="PHPA", "Phoenix paludosa", IF(J151="SCHY", "Scyphiphora hydrophyllacea", IF(J151="DIMA", "Diospyros maritima", IF(J151="POPI", "Pongamia pinnata", ""))))))))))))))))))))))))</f>
        <v>Bruguiera cylindrica</v>
      </c>
      <c r="J151" s="1" t="s">
        <v>98</v>
      </c>
      <c r="K151" s="55" t="n">
        <v>4.2</v>
      </c>
      <c r="L151" s="18"/>
      <c r="M151" s="18"/>
      <c r="N151" s="18"/>
    </row>
    <row r="152" customFormat="false" ht="13.8" hidden="false" customHeight="false" outlineLevel="0" collapsed="false">
      <c r="A152" s="1" t="s">
        <v>91</v>
      </c>
      <c r="B152" s="12" t="n">
        <v>42180</v>
      </c>
      <c r="C152" s="1" t="s">
        <v>19</v>
      </c>
      <c r="D152" s="1" t="s">
        <v>19</v>
      </c>
      <c r="E152" s="1" t="s">
        <v>19</v>
      </c>
      <c r="F152" s="1" t="s">
        <v>20</v>
      </c>
      <c r="G152" s="1" t="n">
        <v>4</v>
      </c>
      <c r="H152" s="1" t="n">
        <v>4</v>
      </c>
      <c r="I152" s="23" t="str">
        <f aca="false">IF(J152="RHAP", "Rhizophora apiculata", IF(J152="EXAG", "Excoecaria agallocha", IF(J152="BRPA", "Bruguiera parviflora", IF(J152="XYMO", "Xylocarpus moluccensis", IF(J152="BRCY", "Bruguiera cylindrica", IF(J152="AVAL", "Avicennia alba", IF(J152="AVOF", "Avicennia officinalis", IF(J152="LURA", "Lumnitzera racemosa", IF(J152="CETA", "Ceriops tagal", IF(J152="XYGR", "Xylocarpus granatum", IF(J152="AVMA", "Avicennia marina", IF(J152="RHMU", "Rhizophora mucronata", IF(J152="BRGY", "Bruguiera gymnorrhiza", IF(J152="BRSE", "Bruguiera sexangula", IF(J152="SOOV", "Sonneratia ovata", IF(J152="SOCA", "Sonneratia caseolaris", IF(J152="HELI", "Heritiera littoralis", IF(J152="HESY", "Heritiera sylvatica", IF(J152="NYFR", "Nypa fruticans", IF(J152="CYRA", "Cynometra ramiflora", IF(J152="PHPA", "Phoenix paludosa", IF(J152="SCHY", "Scyphiphora hydrophyllacea", IF(J152="DIMA", "Diospyros maritima", IF(J152="POPI", "Pongamia pinnata", ""))))))))))))))))))))))))</f>
        <v>Bruguiera cylindrica</v>
      </c>
      <c r="J152" s="1" t="s">
        <v>98</v>
      </c>
      <c r="K152" s="55" t="n">
        <v>2</v>
      </c>
      <c r="L152" s="18"/>
      <c r="M152" s="18"/>
      <c r="N152" s="18"/>
    </row>
    <row r="153" customFormat="false" ht="13.8" hidden="false" customHeight="false" outlineLevel="0" collapsed="false">
      <c r="A153" s="1" t="s">
        <v>91</v>
      </c>
      <c r="B153" s="12" t="n">
        <v>42180</v>
      </c>
      <c r="C153" s="1" t="s">
        <v>19</v>
      </c>
      <c r="D153" s="1" t="s">
        <v>19</v>
      </c>
      <c r="E153" s="1" t="s">
        <v>19</v>
      </c>
      <c r="F153" s="1" t="s">
        <v>20</v>
      </c>
      <c r="G153" s="1" t="n">
        <v>4</v>
      </c>
      <c r="H153" s="1" t="n">
        <v>5</v>
      </c>
      <c r="I153" s="23" t="str">
        <f aca="false">IF(J153="RHAP", "Rhizophora apiculata", IF(J153="EXAG", "Excoecaria agallocha", IF(J153="BRPA", "Bruguiera parviflora", IF(J153="XYMO", "Xylocarpus moluccensis", IF(J153="BRCY", "Bruguiera cylindrica", IF(J153="AVAL", "Avicennia alba", IF(J153="AVOF", "Avicennia officinalis", IF(J153="LURA", "Lumnitzera racemosa", IF(J153="CETA", "Ceriops tagal", IF(J153="XYGR", "Xylocarpus granatum", IF(J153="AVMA", "Avicennia marina", IF(J153="RHMU", "Rhizophora mucronata", IF(J153="BRGY", "Bruguiera gymnorrhiza", IF(J153="BRSE", "Bruguiera sexangula", IF(J153="SOOV", "Sonneratia ovata", IF(J153="SOCA", "Sonneratia caseolaris", IF(J153="HELI", "Heritiera littoralis", IF(J153="HESY", "Heritiera sylvatica", IF(J153="NYFR", "Nypa fruticans", IF(J153="CYRA", "Cynometra ramiflora", IF(J153="PHPA", "Phoenix paludosa", IF(J153="SCHY", "Scyphiphora hydrophyllacea", IF(J153="DIMA", "Diospyros maritima", IF(J153="POPI", "Pongamia pinnata", ""))))))))))))))))))))))))</f>
        <v>Bruguiera sexangula</v>
      </c>
      <c r="J153" s="1" t="s">
        <v>1023</v>
      </c>
      <c r="K153" s="55" t="n">
        <v>1.2</v>
      </c>
      <c r="L153" s="18"/>
      <c r="M153" s="18"/>
      <c r="N153" s="18"/>
    </row>
    <row r="154" customFormat="false" ht="13.8" hidden="false" customHeight="false" outlineLevel="0" collapsed="false">
      <c r="A154" s="1" t="s">
        <v>91</v>
      </c>
      <c r="B154" s="12" t="n">
        <v>42180</v>
      </c>
      <c r="C154" s="1" t="s">
        <v>19</v>
      </c>
      <c r="D154" s="1" t="s">
        <v>19</v>
      </c>
      <c r="E154" s="1" t="s">
        <v>19</v>
      </c>
      <c r="F154" s="1" t="s">
        <v>20</v>
      </c>
      <c r="G154" s="1" t="n">
        <v>4</v>
      </c>
      <c r="H154" s="1" t="n">
        <v>5</v>
      </c>
      <c r="I154" s="23" t="str">
        <f aca="false">IF(J154="RHAP", "Rhizophora apiculata", IF(J154="EXAG", "Excoecaria agallocha", IF(J154="BRPA", "Bruguiera parviflora", IF(J154="XYMO", "Xylocarpus moluccensis", IF(J154="BRCY", "Bruguiera cylindrica", IF(J154="AVAL", "Avicennia alba", IF(J154="AVOF", "Avicennia officinalis", IF(J154="LURA", "Lumnitzera racemosa", IF(J154="CETA", "Ceriops tagal", IF(J154="XYGR", "Xylocarpus granatum", IF(J154="AVMA", "Avicennia marina", IF(J154="RHMU", "Rhizophora mucronata", IF(J154="BRGY", "Bruguiera gymnorrhiza", IF(J154="BRSE", "Bruguiera sexangula", IF(J154="SOOV", "Sonneratia ovata", IF(J154="SOCA", "Sonneratia caseolaris", IF(J154="HELI", "Heritiera littoralis", IF(J154="HESY", "Heritiera sylvatica", IF(J154="NYFR", "Nypa fruticans", IF(J154="CYRA", "Cynometra ramiflora", IF(J154="PHPA", "Phoenix paludosa", IF(J154="SCHY", "Scyphiphora hydrophyllacea", IF(J154="DIMA", "Diospyros maritima", IF(J154="POPI", "Pongamia pinnata", ""))))))))))))))))))))))))</f>
        <v>Bruguiera sexangula</v>
      </c>
      <c r="J154" s="1" t="s">
        <v>1023</v>
      </c>
      <c r="K154" s="55" t="n">
        <v>1.1</v>
      </c>
      <c r="L154" s="18"/>
      <c r="M154" s="18"/>
      <c r="N154" s="18"/>
    </row>
    <row r="155" customFormat="false" ht="13.8" hidden="false" customHeight="false" outlineLevel="0" collapsed="false">
      <c r="A155" s="1" t="s">
        <v>91</v>
      </c>
      <c r="B155" s="12" t="n">
        <v>42181</v>
      </c>
      <c r="C155" s="1" t="s">
        <v>19</v>
      </c>
      <c r="D155" s="1" t="s">
        <v>19</v>
      </c>
      <c r="E155" s="1" t="s">
        <v>19</v>
      </c>
      <c r="F155" s="1" t="s">
        <v>20</v>
      </c>
      <c r="G155" s="1" t="n">
        <v>5</v>
      </c>
      <c r="H155" s="1" t="n">
        <v>2</v>
      </c>
      <c r="I155" s="23" t="str">
        <f aca="false">IF(J155="RHAP", "Rhizophora apiculata", IF(J155="EXAG", "Excoecaria agallocha", IF(J155="BRPA", "Bruguiera parviflora", IF(J155="XYMO", "Xylocarpus moluccensis", IF(J155="BRCY", "Bruguiera cylindrica", IF(J155="AVAL", "Avicennia alba", IF(J155="AVOF", "Avicennia officinalis", IF(J155="LURA", "Lumnitzera racemosa", IF(J155="CETA", "Ceriops tagal", IF(J155="XYGR", "Xylocarpus granatum", IF(J155="AVMA", "Avicennia marina", IF(J155="RHMU", "Rhizophora mucronata", IF(J155="BRGY", "Bruguiera gymnorrhiza", IF(J155="BRSE", "Bruguiera sexangula", IF(J155="SOOV", "Sonneratia ovata", IF(J155="SOCA", "Sonneratia caseolaris", IF(J155="HELI", "Heritiera littoralis", IF(J155="HESY", "Heritiera sylvatica", IF(J155="NYFR", "Nypa fruticans", IF(J155="CYRA", "Cynometra ramiflora", IF(J155="PHPA", "Phoenix paludosa", IF(J155="SCHY", "Scyphiphora hydrophyllacea", IF(J155="DIMA", "Diospyros maritima", IF(J155="POPI", "Pongamia pinnata", ""))))))))))))))))))))))))</f>
        <v>Bruguiera sexangula</v>
      </c>
      <c r="J155" s="1" t="s">
        <v>1023</v>
      </c>
      <c r="K155" s="55" t="n">
        <v>2.8</v>
      </c>
      <c r="L155" s="18"/>
      <c r="M155" s="18"/>
      <c r="N155" s="18"/>
    </row>
    <row r="156" customFormat="false" ht="13.8" hidden="false" customHeight="false" outlineLevel="0" collapsed="false">
      <c r="A156" s="1" t="s">
        <v>91</v>
      </c>
      <c r="B156" s="12" t="n">
        <v>42181</v>
      </c>
      <c r="C156" s="1" t="s">
        <v>19</v>
      </c>
      <c r="D156" s="1" t="s">
        <v>19</v>
      </c>
      <c r="E156" s="1" t="s">
        <v>19</v>
      </c>
      <c r="F156" s="1" t="s">
        <v>20</v>
      </c>
      <c r="G156" s="1" t="n">
        <v>5</v>
      </c>
      <c r="H156" s="1" t="n">
        <v>2</v>
      </c>
      <c r="I156" s="23" t="str">
        <f aca="false">IF(J156="RHAP", "Rhizophora apiculata", IF(J156="EXAG", "Excoecaria agallocha", IF(J156="BRPA", "Bruguiera parviflora", IF(J156="XYMO", "Xylocarpus moluccensis", IF(J156="BRCY", "Bruguiera cylindrica", IF(J156="AVAL", "Avicennia alba", IF(J156="AVOF", "Avicennia officinalis", IF(J156="LURA", "Lumnitzera racemosa", IF(J156="CETA", "Ceriops tagal", IF(J156="XYGR", "Xylocarpus granatum", IF(J156="AVMA", "Avicennia marina", IF(J156="RHMU", "Rhizophora mucronata", IF(J156="BRGY", "Bruguiera gymnorrhiza", IF(J156="BRSE", "Bruguiera sexangula", IF(J156="SOOV", "Sonneratia ovata", IF(J156="SOCA", "Sonneratia caseolaris", IF(J156="HELI", "Heritiera littoralis", IF(J156="HESY", "Heritiera sylvatica", IF(J156="NYFR", "Nypa fruticans", IF(J156="CYRA", "Cynometra ramiflora", IF(J156="PHPA", "Phoenix paludosa", IF(J156="SCHY", "Scyphiphora hydrophyllacea", IF(J156="DIMA", "Diospyros maritima", IF(J156="POPI", "Pongamia pinnata", ""))))))))))))))))))))))))</f>
        <v>Bruguiera cylindrica</v>
      </c>
      <c r="J156" s="1" t="s">
        <v>98</v>
      </c>
      <c r="K156" s="55" t="n">
        <v>2.9</v>
      </c>
      <c r="L156" s="18"/>
      <c r="M156" s="18"/>
      <c r="N156" s="18"/>
    </row>
    <row r="157" customFormat="false" ht="13.8" hidden="false" customHeight="false" outlineLevel="0" collapsed="false">
      <c r="A157" s="1" t="s">
        <v>91</v>
      </c>
      <c r="B157" s="12" t="n">
        <v>42181</v>
      </c>
      <c r="C157" s="1" t="s">
        <v>19</v>
      </c>
      <c r="D157" s="1" t="s">
        <v>19</v>
      </c>
      <c r="E157" s="1" t="s">
        <v>19</v>
      </c>
      <c r="F157" s="1" t="s">
        <v>20</v>
      </c>
      <c r="G157" s="1" t="n">
        <v>5</v>
      </c>
      <c r="H157" s="1" t="n">
        <v>2</v>
      </c>
      <c r="I157" s="23" t="str">
        <f aca="false">IF(J157="RHAP", "Rhizophora apiculata", IF(J157="EXAG", "Excoecaria agallocha", IF(J157="BRPA", "Bruguiera parviflora", IF(J157="XYMO", "Xylocarpus moluccensis", IF(J157="BRCY", "Bruguiera cylindrica", IF(J157="AVAL", "Avicennia alba", IF(J157="AVOF", "Avicennia officinalis", IF(J157="LURA", "Lumnitzera racemosa", IF(J157="CETA", "Ceriops tagal", IF(J157="XYGR", "Xylocarpus granatum", IF(J157="AVMA", "Avicennia marina", IF(J157="RHMU", "Rhizophora mucronata", IF(J157="BRGY", "Bruguiera gymnorrhiza", IF(J157="BRSE", "Bruguiera sexangula", IF(J157="SOOV", "Sonneratia ovata", IF(J157="SOCA", "Sonneratia caseolaris", IF(J157="HELI", "Heritiera littoralis", IF(J157="HESY", "Heritiera sylvatica", IF(J157="NYFR", "Nypa fruticans", IF(J157="CYRA", "Cynometra ramiflora", IF(J157="PHPA", "Phoenix paludosa", IF(J157="SCHY", "Scyphiphora hydrophyllacea", IF(J157="DIMA", "Diospyros maritima", IF(J157="POPI", "Pongamia pinnata", ""))))))))))))))))))))))))</f>
        <v>Bruguiera cylindrica</v>
      </c>
      <c r="J157" s="1" t="s">
        <v>98</v>
      </c>
      <c r="K157" s="55" t="n">
        <v>4.7</v>
      </c>
      <c r="L157" s="18"/>
      <c r="M157" s="18"/>
      <c r="N157" s="18"/>
    </row>
    <row r="158" customFormat="false" ht="13.8" hidden="false" customHeight="false" outlineLevel="0" collapsed="false">
      <c r="A158" s="1" t="s">
        <v>91</v>
      </c>
      <c r="B158" s="12" t="n">
        <v>42181</v>
      </c>
      <c r="C158" s="1" t="s">
        <v>833</v>
      </c>
      <c r="D158" s="1" t="s">
        <v>19</v>
      </c>
      <c r="E158" s="1" t="s">
        <v>19</v>
      </c>
      <c r="F158" s="1" t="s">
        <v>20</v>
      </c>
      <c r="G158" s="1" t="n">
        <v>5</v>
      </c>
      <c r="H158" s="1" t="n">
        <v>2</v>
      </c>
      <c r="I158" s="23" t="str">
        <f aca="false">IF(J158="RHAP", "Rhizophora apiculata", IF(J158="EXAG", "Excoecaria agallocha", IF(J158="BRPA", "Bruguiera parviflora", IF(J158="XYMO", "Xylocarpus moluccensis", IF(J158="BRCY", "Bruguiera cylindrica", IF(J158="AVAL", "Avicennia alba", IF(J158="AVOF", "Avicennia officinalis", IF(J158="LURA", "Lumnitzera racemosa", IF(J158="CETA", "Ceriops tagal", IF(J158="XYGR", "Xylocarpus granatum", IF(J158="AVMA", "Avicennia marina", IF(J158="RHMU", "Rhizophora mucronata", IF(J158="BRGY", "Bruguiera gymnorrhiza", IF(J158="BRSE", "Bruguiera sexangula", IF(J158="SOOV", "Sonneratia ovata", IF(J158="SOCA", "Sonneratia caseolaris", IF(J158="HELI", "Heritiera littoralis", IF(J158="HESY", "Heritiera sylvatica", IF(J158="NYFR", "Nypa fruticans", IF(J158="CYRA", "Cynometra ramiflora", IF(J158="PHPA", "Phoenix paludosa", IF(J158="SCHY", "Scyphiphora hydrophyllacea", IF(J158="DIMA", "Diospyros maritima", IF(J158="POPI", "Pongamia pinnata", ""))))))))))))))))))))))))</f>
        <v>Bruguiera sexangula</v>
      </c>
      <c r="J158" s="1" t="s">
        <v>1023</v>
      </c>
      <c r="K158" s="55" t="n">
        <v>4.5</v>
      </c>
      <c r="L158" s="18"/>
      <c r="M158" s="18"/>
      <c r="N158" s="18"/>
    </row>
    <row r="159" customFormat="false" ht="13.8" hidden="false" customHeight="false" outlineLevel="0" collapsed="false">
      <c r="A159" s="1" t="s">
        <v>91</v>
      </c>
      <c r="B159" s="12" t="n">
        <v>42181</v>
      </c>
      <c r="C159" s="1" t="s">
        <v>833</v>
      </c>
      <c r="D159" s="1" t="s">
        <v>19</v>
      </c>
      <c r="E159" s="1" t="s">
        <v>19</v>
      </c>
      <c r="F159" s="1" t="s">
        <v>20</v>
      </c>
      <c r="G159" s="1" t="n">
        <v>5</v>
      </c>
      <c r="H159" s="1" t="n">
        <v>2</v>
      </c>
      <c r="I159" s="23" t="str">
        <f aca="false">IF(J159="RHAP", "Rhizophora apiculata", IF(J159="EXAG", "Excoecaria agallocha", IF(J159="BRPA", "Bruguiera parviflora", IF(J159="XYMO", "Xylocarpus moluccensis", IF(J159="BRCY", "Bruguiera cylindrica", IF(J159="AVAL", "Avicennia alba", IF(J159="AVOF", "Avicennia officinalis", IF(J159="LURA", "Lumnitzera racemosa", IF(J159="CETA", "Ceriops tagal", IF(J159="XYGR", "Xylocarpus granatum", IF(J159="AVMA", "Avicennia marina", IF(J159="RHMU", "Rhizophora mucronata", IF(J159="BRGY", "Bruguiera gymnorrhiza", IF(J159="BRSE", "Bruguiera sexangula", IF(J159="SOOV", "Sonneratia ovata", IF(J159="SOCA", "Sonneratia caseolaris", IF(J159="HELI", "Heritiera littoralis", IF(J159="HESY", "Heritiera sylvatica", IF(J159="NYFR", "Nypa fruticans", IF(J159="CYRA", "Cynometra ramiflora", IF(J159="PHPA", "Phoenix paludosa", IF(J159="SCHY", "Scyphiphora hydrophyllacea", IF(J159="DIMA", "Diospyros maritima", IF(J159="POPI", "Pongamia pinnata", ""))))))))))))))))))))))))</f>
        <v>Bruguiera sexangula</v>
      </c>
      <c r="J159" s="1" t="s">
        <v>1023</v>
      </c>
      <c r="K159" s="55" t="n">
        <v>2</v>
      </c>
      <c r="L159" s="18"/>
      <c r="M159" s="18"/>
      <c r="N159" s="18"/>
    </row>
    <row r="160" customFormat="false" ht="13.8" hidden="false" customHeight="false" outlineLevel="0" collapsed="false">
      <c r="A160" s="1" t="s">
        <v>91</v>
      </c>
      <c r="B160" s="12" t="n">
        <v>42181</v>
      </c>
      <c r="C160" s="1" t="s">
        <v>833</v>
      </c>
      <c r="D160" s="1" t="s">
        <v>19</v>
      </c>
      <c r="E160" s="1" t="s">
        <v>19</v>
      </c>
      <c r="F160" s="1" t="s">
        <v>20</v>
      </c>
      <c r="G160" s="1" t="n">
        <v>5</v>
      </c>
      <c r="H160" s="1" t="n">
        <v>2</v>
      </c>
      <c r="I160" s="23" t="str">
        <f aca="false">IF(J160="RHAP", "Rhizophora apiculata", IF(J160="EXAG", "Excoecaria agallocha", IF(J160="BRPA", "Bruguiera parviflora", IF(J160="XYMO", "Xylocarpus moluccensis", IF(J160="BRCY", "Bruguiera cylindrica", IF(J160="AVAL", "Avicennia alba", IF(J160="AVOF", "Avicennia officinalis", IF(J160="LURA", "Lumnitzera racemosa", IF(J160="CETA", "Ceriops tagal", IF(J160="XYGR", "Xylocarpus granatum", IF(J160="AVMA", "Avicennia marina", IF(J160="RHMU", "Rhizophora mucronata", IF(J160="BRGY", "Bruguiera gymnorrhiza", IF(J160="BRSE", "Bruguiera sexangula", IF(J160="SOOV", "Sonneratia ovata", IF(J160="SOCA", "Sonneratia caseolaris", IF(J160="HELI", "Heritiera littoralis", IF(J160="HESY", "Heritiera sylvatica", IF(J160="NYFR", "Nypa fruticans", IF(J160="CYRA", "Cynometra ramiflora", IF(J160="PHPA", "Phoenix paludosa", IF(J160="SCHY", "Scyphiphora hydrophyllacea", IF(J160="DIMA", "Diospyros maritima", IF(J160="POPI", "Pongamia pinnata", ""))))))))))))))))))))))))</f>
        <v>Bruguiera sexangula</v>
      </c>
      <c r="J160" s="1" t="s">
        <v>1023</v>
      </c>
      <c r="K160" s="55" t="n">
        <v>4.5</v>
      </c>
      <c r="L160" s="18"/>
      <c r="M160" s="18"/>
      <c r="N160" s="18"/>
    </row>
    <row r="161" customFormat="false" ht="13.8" hidden="false" customHeight="false" outlineLevel="0" collapsed="false">
      <c r="A161" s="1" t="s">
        <v>91</v>
      </c>
      <c r="B161" s="12" t="n">
        <v>42181</v>
      </c>
      <c r="C161" s="1" t="s">
        <v>833</v>
      </c>
      <c r="D161" s="1" t="s">
        <v>19</v>
      </c>
      <c r="E161" s="1" t="s">
        <v>19</v>
      </c>
      <c r="F161" s="1" t="s">
        <v>20</v>
      </c>
      <c r="G161" s="1" t="n">
        <v>5</v>
      </c>
      <c r="H161" s="1" t="n">
        <v>2</v>
      </c>
      <c r="I161" s="23" t="str">
        <f aca="false">IF(J161="RHAP", "Rhizophora apiculata", IF(J161="EXAG", "Excoecaria agallocha", IF(J161="BRPA", "Bruguiera parviflora", IF(J161="XYMO", "Xylocarpus moluccensis", IF(J161="BRCY", "Bruguiera cylindrica", IF(J161="AVAL", "Avicennia alba", IF(J161="AVOF", "Avicennia officinalis", IF(J161="LURA", "Lumnitzera racemosa", IF(J161="CETA", "Ceriops tagal", IF(J161="XYGR", "Xylocarpus granatum", IF(J161="AVMA", "Avicennia marina", IF(J161="RHMU", "Rhizophora mucronata", IF(J161="BRGY", "Bruguiera gymnorrhiza", IF(J161="BRSE", "Bruguiera sexangula", IF(J161="SOOV", "Sonneratia ovata", IF(J161="SOCA", "Sonneratia caseolaris", IF(J161="HELI", "Heritiera littoralis", IF(J161="HESY", "Heritiera sylvatica", IF(J161="NYFR", "Nypa fruticans", IF(J161="CYRA", "Cynometra ramiflora", IF(J161="PHPA", "Phoenix paludosa", IF(J161="SCHY", "Scyphiphora hydrophyllacea", IF(J161="DIMA", "Diospyros maritima", IF(J161="POPI", "Pongamia pinnata", ""))))))))))))))))))))))))</f>
        <v>Bruguiera sexangula</v>
      </c>
      <c r="J161" s="1" t="s">
        <v>1023</v>
      </c>
      <c r="K161" s="55" t="n">
        <v>2.6</v>
      </c>
      <c r="L161" s="18"/>
      <c r="M161" s="18"/>
      <c r="N161" s="18"/>
    </row>
    <row r="162" customFormat="false" ht="13.8" hidden="false" customHeight="false" outlineLevel="0" collapsed="false">
      <c r="A162" s="1" t="s">
        <v>91</v>
      </c>
      <c r="B162" s="12" t="n">
        <v>42181</v>
      </c>
      <c r="C162" s="1" t="s">
        <v>833</v>
      </c>
      <c r="D162" s="1" t="s">
        <v>19</v>
      </c>
      <c r="E162" s="1" t="s">
        <v>19</v>
      </c>
      <c r="F162" s="1" t="s">
        <v>20</v>
      </c>
      <c r="G162" s="1" t="n">
        <v>5</v>
      </c>
      <c r="H162" s="1" t="n">
        <v>2</v>
      </c>
      <c r="I162" s="23" t="str">
        <f aca="false">IF(J162="RHAP", "Rhizophora apiculata", IF(J162="EXAG", "Excoecaria agallocha", IF(J162="BRPA", "Bruguiera parviflora", IF(J162="XYMO", "Xylocarpus moluccensis", IF(J162="BRCY", "Bruguiera cylindrica", IF(J162="AVAL", "Avicennia alba", IF(J162="AVOF", "Avicennia officinalis", IF(J162="LURA", "Lumnitzera racemosa", IF(J162="CETA", "Ceriops tagal", IF(J162="XYGR", "Xylocarpus granatum", IF(J162="AVMA", "Avicennia marina", IF(J162="RHMU", "Rhizophora mucronata", IF(J162="BRGY", "Bruguiera gymnorrhiza", IF(J162="BRSE", "Bruguiera sexangula", IF(J162="SOOV", "Sonneratia ovata", IF(J162="SOCA", "Sonneratia caseolaris", IF(J162="HELI", "Heritiera littoralis", IF(J162="HESY", "Heritiera sylvatica", IF(J162="NYFR", "Nypa fruticans", IF(J162="CYRA", "Cynometra ramiflora", IF(J162="PHPA", "Phoenix paludosa", IF(J162="SCHY", "Scyphiphora hydrophyllacea", IF(J162="DIMA", "Diospyros maritima", IF(J162="POPI", "Pongamia pinnata", ""))))))))))))))))))))))))</f>
        <v>Bruguiera sexangula</v>
      </c>
      <c r="J162" s="1" t="s">
        <v>1023</v>
      </c>
      <c r="K162" s="55" t="n">
        <v>1.6</v>
      </c>
      <c r="L162" s="18"/>
      <c r="M162" s="18"/>
      <c r="N162" s="18"/>
    </row>
    <row r="163" customFormat="false" ht="13.8" hidden="false" customHeight="false" outlineLevel="0" collapsed="false">
      <c r="A163" s="1" t="s">
        <v>91</v>
      </c>
      <c r="B163" s="12" t="n">
        <v>42182</v>
      </c>
      <c r="C163" s="1" t="s">
        <v>19</v>
      </c>
      <c r="D163" s="1" t="s">
        <v>19</v>
      </c>
      <c r="E163" s="1" t="s">
        <v>19</v>
      </c>
      <c r="F163" s="1" t="s">
        <v>20</v>
      </c>
      <c r="G163" s="1" t="n">
        <v>6</v>
      </c>
      <c r="H163" s="1" t="n">
        <v>2</v>
      </c>
      <c r="I163" s="23" t="str">
        <f aca="false">IF(J163="RHAP", "Rhizophora apiculata", IF(J163="EXAG", "Excoecaria agallocha", IF(J163="BRPA", "Bruguiera parviflora", IF(J163="XYMO", "Xylocarpus moluccensis", IF(J163="BRCY", "Bruguiera cylindrica", IF(J163="AVAL", "Avicennia alba", IF(J163="AVOF", "Avicennia officinalis", IF(J163="LURA", "Lumnitzera racemosa", IF(J163="CETA", "Ceriops tagal", IF(J163="XYGR", "Xylocarpus granatum", IF(J163="AVMA", "Avicennia marina", IF(J163="RHMU", "Rhizophora mucronata", IF(J163="BRGY", "Bruguiera gymnorrhiza", IF(J163="BRSE", "Bruguiera sexangula", IF(J163="SOOV", "Sonneratia ovata", IF(J163="SOCA", "Sonneratia caseolaris", IF(J163="HELI", "Heritiera littoralis", IF(J163="HESY", "Heritiera sylvatica", IF(J163="NYFR", "Nypa fruticans", IF(J163="CYRA", "Cynometra ramiflora", IF(J163="PHPA", "Phoenix paludosa", IF(J163="SCHY", "Scyphiphora hydrophyllacea", IF(J163="DIMA", "Diospyros maritima", IF(J163="POPI", "Pongamia pinnata", ""))))))))))))))))))))))))</f>
        <v>Rhizophora apiculata</v>
      </c>
      <c r="J163" s="20" t="s">
        <v>21</v>
      </c>
      <c r="K163" s="55" t="n">
        <v>0.9</v>
      </c>
      <c r="L163" s="18"/>
      <c r="M163" s="18"/>
      <c r="N163" s="18"/>
    </row>
    <row r="164" customFormat="false" ht="13.8" hidden="false" customHeight="false" outlineLevel="0" collapsed="false">
      <c r="A164" s="1" t="s">
        <v>91</v>
      </c>
      <c r="B164" s="12" t="n">
        <v>42182</v>
      </c>
      <c r="C164" s="1" t="s">
        <v>19</v>
      </c>
      <c r="D164" s="1" t="s">
        <v>19</v>
      </c>
      <c r="E164" s="1" t="s">
        <v>19</v>
      </c>
      <c r="F164" s="1" t="s">
        <v>20</v>
      </c>
      <c r="G164" s="1" t="n">
        <v>6</v>
      </c>
      <c r="H164" s="1" t="n">
        <v>2</v>
      </c>
      <c r="I164" s="23" t="str">
        <f aca="false">IF(J164="RHAP", "Rhizophora apiculata", IF(J164="EXAG", "Excoecaria agallocha", IF(J164="BRPA", "Bruguiera parviflora", IF(J164="XYMO", "Xylocarpus moluccensis", IF(J164="BRCY", "Bruguiera cylindrica", IF(J164="AVAL", "Avicennia alba", IF(J164="AVOF", "Avicennia officinalis", IF(J164="LURA", "Lumnitzera racemosa", IF(J164="CETA", "Ceriops tagal", IF(J164="XYGR", "Xylocarpus granatum", IF(J164="AVMA", "Avicennia marina", IF(J164="RHMU", "Rhizophora mucronata", IF(J164="BRGY", "Bruguiera gymnorrhiza", IF(J164="BRSE", "Bruguiera sexangula", IF(J164="SOOV", "Sonneratia ovata", IF(J164="SOCA", "Sonneratia caseolaris", IF(J164="HELI", "Heritiera littoralis", IF(J164="HESY", "Heritiera sylvatica", IF(J164="NYFR", "Nypa fruticans", IF(J164="CYRA", "Cynometra ramiflora", IF(J164="PHPA", "Phoenix paludosa", IF(J164="SCHY", "Scyphiphora hydrophyllacea", IF(J164="DIMA", "Diospyros maritima", IF(J164="POPI", "Pongamia pinnata", ""))))))))))))))))))))))))</f>
        <v>Rhizophora apiculata</v>
      </c>
      <c r="J164" s="20" t="s">
        <v>21</v>
      </c>
      <c r="K164" s="55" t="n">
        <v>1.2</v>
      </c>
      <c r="L164" s="18"/>
      <c r="M164" s="18"/>
      <c r="N164" s="18"/>
    </row>
    <row r="165" customFormat="false" ht="13.8" hidden="false" customHeight="false" outlineLevel="0" collapsed="false">
      <c r="A165" s="1" t="s">
        <v>91</v>
      </c>
      <c r="B165" s="12" t="n">
        <v>42182</v>
      </c>
      <c r="C165" s="1" t="s">
        <v>19</v>
      </c>
      <c r="D165" s="1" t="s">
        <v>19</v>
      </c>
      <c r="E165" s="1" t="s">
        <v>19</v>
      </c>
      <c r="F165" s="1" t="s">
        <v>20</v>
      </c>
      <c r="G165" s="1" t="n">
        <v>6</v>
      </c>
      <c r="H165" s="1" t="n">
        <v>2</v>
      </c>
      <c r="I165" s="23" t="str">
        <f aca="false">IF(J165="RHAP", "Rhizophora apiculata", IF(J165="EXAG", "Excoecaria agallocha", IF(J165="BRPA", "Bruguiera parviflora", IF(J165="XYMO", "Xylocarpus moluccensis", IF(J165="BRCY", "Bruguiera cylindrica", IF(J165="AVAL", "Avicennia alba", IF(J165="AVOF", "Avicennia officinalis", IF(J165="LURA", "Lumnitzera racemosa", IF(J165="CETA", "Ceriops tagal", IF(J165="XYGR", "Xylocarpus granatum", IF(J165="AVMA", "Avicennia marina", IF(J165="RHMU", "Rhizophora mucronata", IF(J165="BRGY", "Bruguiera gymnorrhiza", IF(J165="BRSE", "Bruguiera sexangula", IF(J165="SOOV", "Sonneratia ovata", IF(J165="SOCA", "Sonneratia caseolaris", IF(J165="HELI", "Heritiera littoralis", IF(J165="HESY", "Heritiera sylvatica", IF(J165="NYFR", "Nypa fruticans", IF(J165="CYRA", "Cynometra ramiflora", IF(J165="PHPA", "Phoenix paludosa", IF(J165="SCHY", "Scyphiphora hydrophyllacea", IF(J165="DIMA", "Diospyros maritima", IF(J165="POPI", "Pongamia pinnata", ""))))))))))))))))))))))))</f>
        <v>Rhizophora apiculata</v>
      </c>
      <c r="J165" s="20" t="s">
        <v>21</v>
      </c>
      <c r="K165" s="55" t="n">
        <v>1.9</v>
      </c>
      <c r="L165" s="18"/>
      <c r="M165" s="18"/>
      <c r="N165" s="18"/>
    </row>
    <row r="166" customFormat="false" ht="13.8" hidden="false" customHeight="false" outlineLevel="0" collapsed="false">
      <c r="A166" s="1" t="s">
        <v>91</v>
      </c>
      <c r="B166" s="12" t="n">
        <v>42182</v>
      </c>
      <c r="C166" s="1" t="s">
        <v>19</v>
      </c>
      <c r="D166" s="1" t="s">
        <v>19</v>
      </c>
      <c r="E166" s="1" t="s">
        <v>19</v>
      </c>
      <c r="F166" s="1" t="s">
        <v>20</v>
      </c>
      <c r="G166" s="1" t="n">
        <v>6</v>
      </c>
      <c r="H166" s="1" t="n">
        <v>2</v>
      </c>
      <c r="I166" s="23" t="str">
        <f aca="false">IF(J166="RHAP", "Rhizophora apiculata", IF(J166="EXAG", "Excoecaria agallocha", IF(J166="BRPA", "Bruguiera parviflora", IF(J166="XYMO", "Xylocarpus moluccensis", IF(J166="BRCY", "Bruguiera cylindrica", IF(J166="AVAL", "Avicennia alba", IF(J166="AVOF", "Avicennia officinalis", IF(J166="LURA", "Lumnitzera racemosa", IF(J166="CETA", "Ceriops tagal", IF(J166="XYGR", "Xylocarpus granatum", IF(J166="AVMA", "Avicennia marina", IF(J166="RHMU", "Rhizophora mucronata", IF(J166="BRGY", "Bruguiera gymnorrhiza", IF(J166="BRSE", "Bruguiera sexangula", IF(J166="SOOV", "Sonneratia ovata", IF(J166="SOCA", "Sonneratia caseolaris", IF(J166="HELI", "Heritiera littoralis", IF(J166="HESY", "Heritiera sylvatica", IF(J166="NYFR", "Nypa fruticans", IF(J166="CYRA", "Cynometra ramiflora", IF(J166="PHPA", "Phoenix paludosa", IF(J166="SCHY", "Scyphiphora hydrophyllacea", IF(J166="DIMA", "Diospyros maritima", IF(J166="POPI", "Pongamia pinnata", ""))))))))))))))))))))))))</f>
        <v>Rhizophora apiculata</v>
      </c>
      <c r="J166" s="20" t="s">
        <v>21</v>
      </c>
      <c r="K166" s="55" t="n">
        <v>3.4</v>
      </c>
      <c r="L166" s="18"/>
      <c r="M166" s="18"/>
      <c r="N166" s="18"/>
    </row>
    <row r="167" customFormat="false" ht="13.8" hidden="false" customHeight="false" outlineLevel="0" collapsed="false">
      <c r="A167" s="1" t="s">
        <v>91</v>
      </c>
      <c r="B167" s="12" t="n">
        <v>42182</v>
      </c>
      <c r="C167" s="1" t="s">
        <v>19</v>
      </c>
      <c r="D167" s="1" t="s">
        <v>19</v>
      </c>
      <c r="E167" s="1" t="s">
        <v>19</v>
      </c>
      <c r="F167" s="1" t="s">
        <v>20</v>
      </c>
      <c r="G167" s="1" t="n">
        <v>6</v>
      </c>
      <c r="H167" s="1" t="n">
        <v>2</v>
      </c>
      <c r="I167" s="23" t="str">
        <f aca="false">IF(J167="RHAP", "Rhizophora apiculata", IF(J167="EXAG", "Excoecaria agallocha", IF(J167="BRPA", "Bruguiera parviflora", IF(J167="XYMO", "Xylocarpus moluccensis", IF(J167="BRCY", "Bruguiera cylindrica", IF(J167="AVAL", "Avicennia alba", IF(J167="AVOF", "Avicennia officinalis", IF(J167="LURA", "Lumnitzera racemosa", IF(J167="CETA", "Ceriops tagal", IF(J167="XYGR", "Xylocarpus granatum", IF(J167="AVMA", "Avicennia marina", IF(J167="RHMU", "Rhizophora mucronata", IF(J167="BRGY", "Bruguiera gymnorrhiza", IF(J167="BRSE", "Bruguiera sexangula", IF(J167="SOOV", "Sonneratia ovata", IF(J167="SOCA", "Sonneratia caseolaris", IF(J167="HELI", "Heritiera littoralis", IF(J167="HESY", "Heritiera sylvatica", IF(J167="NYFR", "Nypa fruticans", IF(J167="CYRA", "Cynometra ramiflora", IF(J167="PHPA", "Phoenix paludosa", IF(J167="SCHY", "Scyphiphora hydrophyllacea", IF(J167="DIMA", "Diospyros maritima", IF(J167="POPI", "Pongamia pinnata", ""))))))))))))))))))))))))</f>
        <v>Rhizophora apiculata</v>
      </c>
      <c r="J167" s="20" t="s">
        <v>21</v>
      </c>
      <c r="K167" s="55" t="n">
        <v>1.1</v>
      </c>
      <c r="L167" s="18"/>
      <c r="M167" s="18"/>
      <c r="N167" s="18"/>
    </row>
    <row r="168" customFormat="false" ht="13.8" hidden="false" customHeight="false" outlineLevel="0" collapsed="false">
      <c r="A168" s="1" t="s">
        <v>91</v>
      </c>
      <c r="B168" s="12" t="n">
        <v>42182</v>
      </c>
      <c r="C168" s="1" t="s">
        <v>19</v>
      </c>
      <c r="D168" s="1" t="s">
        <v>19</v>
      </c>
      <c r="E168" s="1" t="s">
        <v>19</v>
      </c>
      <c r="F168" s="1" t="s">
        <v>20</v>
      </c>
      <c r="G168" s="1" t="n">
        <v>6</v>
      </c>
      <c r="H168" s="1" t="n">
        <v>2</v>
      </c>
      <c r="I168" s="23" t="str">
        <f aca="false">IF(J168="RHAP", "Rhizophora apiculata", IF(J168="EXAG", "Excoecaria agallocha", IF(J168="BRPA", "Bruguiera parviflora", IF(J168="XYMO", "Xylocarpus moluccensis", IF(J168="BRCY", "Bruguiera cylindrica", IF(J168="AVAL", "Avicennia alba", IF(J168="AVOF", "Avicennia officinalis", IF(J168="LURA", "Lumnitzera racemosa", IF(J168="CETA", "Ceriops tagal", IF(J168="XYGR", "Xylocarpus granatum", IF(J168="AVMA", "Avicennia marina", IF(J168="RHMU", "Rhizophora mucronata", IF(J168="BRGY", "Bruguiera gymnorrhiza", IF(J168="BRSE", "Bruguiera sexangula", IF(J168="SOOV", "Sonneratia ovata", IF(J168="SOCA", "Sonneratia caseolaris", IF(J168="HELI", "Heritiera littoralis", IF(J168="HESY", "Heritiera sylvatica", IF(J168="NYFR", "Nypa fruticans", IF(J168="CYRA", "Cynometra ramiflora", IF(J168="PHPA", "Phoenix paludosa", IF(J168="SCHY", "Scyphiphora hydrophyllacea", IF(J168="DIMA", "Diospyros maritima", IF(J168="POPI", "Pongamia pinnata", ""))))))))))))))))))))))))</f>
        <v>Rhizophora apiculata</v>
      </c>
      <c r="J168" s="20" t="s">
        <v>21</v>
      </c>
      <c r="K168" s="55" t="n">
        <v>3.2</v>
      </c>
      <c r="L168" s="18"/>
      <c r="M168" s="18"/>
      <c r="N168" s="18"/>
    </row>
    <row r="169" customFormat="false" ht="13.8" hidden="false" customHeight="false" outlineLevel="0" collapsed="false">
      <c r="A169" s="1" t="s">
        <v>91</v>
      </c>
      <c r="B169" s="12" t="n">
        <v>42182</v>
      </c>
      <c r="C169" s="1" t="s">
        <v>19</v>
      </c>
      <c r="D169" s="1" t="s">
        <v>19</v>
      </c>
      <c r="E169" s="1" t="s">
        <v>19</v>
      </c>
      <c r="F169" s="1" t="s">
        <v>20</v>
      </c>
      <c r="G169" s="1" t="n">
        <v>6</v>
      </c>
      <c r="H169" s="1" t="n">
        <v>2</v>
      </c>
      <c r="I169" s="23" t="str">
        <f aca="false">IF(J169="RHAP", "Rhizophora apiculata", IF(J169="EXAG", "Excoecaria agallocha", IF(J169="BRPA", "Bruguiera parviflora", IF(J169="XYMO", "Xylocarpus moluccensis", IF(J169="BRCY", "Bruguiera cylindrica", IF(J169="AVAL", "Avicennia alba", IF(J169="AVOF", "Avicennia officinalis", IF(J169="LURA", "Lumnitzera racemosa", IF(J169="CETA", "Ceriops tagal", IF(J169="XYGR", "Xylocarpus granatum", IF(J169="AVMA", "Avicennia marina", IF(J169="RHMU", "Rhizophora mucronata", IF(J169="BRGY", "Bruguiera gymnorrhiza", IF(J169="BRSE", "Bruguiera sexangula", IF(J169="SOOV", "Sonneratia ovata", IF(J169="SOCA", "Sonneratia caseolaris", IF(J169="HELI", "Heritiera littoralis", IF(J169="HESY", "Heritiera sylvatica", IF(J169="NYFR", "Nypa fruticans", IF(J169="CYRA", "Cynometra ramiflora", IF(J169="PHPA", "Phoenix paludosa", IF(J169="SCHY", "Scyphiphora hydrophyllacea", IF(J169="DIMA", "Diospyros maritima", IF(J169="POPI", "Pongamia pinnata", ""))))))))))))))))))))))))</f>
        <v>Rhizophora apiculata</v>
      </c>
      <c r="J169" s="20" t="s">
        <v>21</v>
      </c>
      <c r="K169" s="55" t="n">
        <v>4.3</v>
      </c>
      <c r="L169" s="18"/>
      <c r="M169" s="18"/>
      <c r="N169" s="18"/>
    </row>
    <row r="170" customFormat="false" ht="13.8" hidden="false" customHeight="false" outlineLevel="0" collapsed="false">
      <c r="A170" s="1" t="s">
        <v>91</v>
      </c>
      <c r="B170" s="12" t="n">
        <v>42182</v>
      </c>
      <c r="C170" s="1" t="s">
        <v>19</v>
      </c>
      <c r="D170" s="1" t="s">
        <v>19</v>
      </c>
      <c r="E170" s="1" t="s">
        <v>19</v>
      </c>
      <c r="F170" s="1" t="s">
        <v>20</v>
      </c>
      <c r="G170" s="1" t="n">
        <v>6</v>
      </c>
      <c r="H170" s="1" t="n">
        <v>2</v>
      </c>
      <c r="I170" s="23" t="str">
        <f aca="false">IF(J170="RHAP", "Rhizophora apiculata", IF(J170="EXAG", "Excoecaria agallocha", IF(J170="BRPA", "Bruguiera parviflora", IF(J170="XYMO", "Xylocarpus moluccensis", IF(J170="BRCY", "Bruguiera cylindrica", IF(J170="AVAL", "Avicennia alba", IF(J170="AVOF", "Avicennia officinalis", IF(J170="LURA", "Lumnitzera racemosa", IF(J170="CETA", "Ceriops tagal", IF(J170="XYGR", "Xylocarpus granatum", IF(J170="AVMA", "Avicennia marina", IF(J170="RHMU", "Rhizophora mucronata", IF(J170="BRGY", "Bruguiera gymnorrhiza", IF(J170="BRSE", "Bruguiera sexangula", IF(J170="SOOV", "Sonneratia ovata", IF(J170="SOCA", "Sonneratia caseolaris", IF(J170="HELI", "Heritiera littoralis", IF(J170="HESY", "Heritiera sylvatica", IF(J170="NYFR", "Nypa fruticans", IF(J170="CYRA", "Cynometra ramiflora", IF(J170="PHPA", "Phoenix paludosa", IF(J170="SCHY", "Scyphiphora hydrophyllacea", IF(J170="DIMA", "Diospyros maritima", IF(J170="POPI", "Pongamia pinnata", ""))))))))))))))))))))))))</f>
        <v>Rhizophora apiculata</v>
      </c>
      <c r="J170" s="20" t="s">
        <v>21</v>
      </c>
      <c r="K170" s="55" t="n">
        <v>3.9</v>
      </c>
      <c r="L170" s="18"/>
      <c r="M170" s="18"/>
      <c r="N170" s="18"/>
    </row>
    <row r="171" customFormat="false" ht="13.8" hidden="false" customHeight="false" outlineLevel="0" collapsed="false">
      <c r="A171" s="1" t="s">
        <v>91</v>
      </c>
      <c r="B171" s="12" t="n">
        <v>42183</v>
      </c>
      <c r="C171" s="1" t="s">
        <v>19</v>
      </c>
      <c r="D171" s="1" t="s">
        <v>19</v>
      </c>
      <c r="E171" s="1" t="s">
        <v>19</v>
      </c>
      <c r="F171" s="1" t="s">
        <v>20</v>
      </c>
      <c r="G171" s="1" t="n">
        <v>7</v>
      </c>
      <c r="H171" s="1" t="n">
        <v>1</v>
      </c>
      <c r="I171" s="23" t="str">
        <f aca="false">IF(J171="RHAP", "Rhizophora apiculata", IF(J171="EXAG", "Excoecaria agallocha", IF(J171="BRPA", "Bruguiera parviflora", IF(J171="XYMO", "Xylocarpus moluccensis", IF(J171="BRCY", "Bruguiera cylindrica", IF(J171="AVAL", "Avicennia alba", IF(J171="AVOF", "Avicennia officinalis", IF(J171="LURA", "Lumnitzera racemosa", IF(J171="CETA", "Ceriops tagal", IF(J171="XYGR", "Xylocarpus granatum", IF(J171="AVMA", "Avicennia marina", IF(J171="RHMU", "Rhizophora mucronata", IF(J171="BRGY", "Bruguiera gymnorrhiza", IF(J171="BRSE", "Bruguiera sexangula", IF(J171="SOOV", "Sonneratia ovata", IF(J171="SOCA", "Sonneratia caseolaris", IF(J171="HELI", "Heritiera littoralis", IF(J171="HESY", "Heritiera sylvatica", IF(J171="NYFR", "Nypa fruticans", IF(J171="CYRA", "Cynometra ramiflora", IF(J171="PHPA", "Phoenix paludosa", IF(J171="SCHY", "Scyphiphora hydrophyllacea", IF(J171="DIMA", "Diospyros maritima", IF(J171="POPI", "Pongamia pinnata", ""))))))))))))))))))))))))</f>
        <v>Bruguiera cylindrica</v>
      </c>
      <c r="J171" s="1" t="s">
        <v>98</v>
      </c>
      <c r="K171" s="55" t="n">
        <v>3</v>
      </c>
      <c r="L171" s="55" t="n">
        <v>4</v>
      </c>
      <c r="M171" s="18"/>
      <c r="N171" s="18"/>
    </row>
    <row r="172" customFormat="false" ht="13.8" hidden="false" customHeight="false" outlineLevel="0" collapsed="false">
      <c r="A172" s="1" t="s">
        <v>91</v>
      </c>
      <c r="B172" s="12" t="n">
        <v>42183</v>
      </c>
      <c r="C172" s="1" t="s">
        <v>19</v>
      </c>
      <c r="D172" s="1" t="s">
        <v>19</v>
      </c>
      <c r="E172" s="1" t="s">
        <v>19</v>
      </c>
      <c r="F172" s="1" t="s">
        <v>20</v>
      </c>
      <c r="G172" s="1" t="n">
        <v>7</v>
      </c>
      <c r="H172" s="1" t="n">
        <v>1</v>
      </c>
      <c r="I172" s="23" t="str">
        <f aca="false">IF(J172="RHAP", "Rhizophora apiculata", IF(J172="EXAG", "Excoecaria agallocha", IF(J172="BRPA", "Bruguiera parviflora", IF(J172="XYMO", "Xylocarpus moluccensis", IF(J172="BRCY", "Bruguiera cylindrica", IF(J172="AVAL", "Avicennia alba", IF(J172="AVOF", "Avicennia officinalis", IF(J172="LURA", "Lumnitzera racemosa", IF(J172="CETA", "Ceriops tagal", IF(J172="XYGR", "Xylocarpus granatum", IF(J172="AVMA", "Avicennia marina", IF(J172="RHMU", "Rhizophora mucronata", IF(J172="BRGY", "Bruguiera gymnorrhiza", IF(J172="BRSE", "Bruguiera sexangula", IF(J172="SOOV", "Sonneratia ovata", IF(J172="SOCA", "Sonneratia caseolaris", IF(J172="HELI", "Heritiera littoralis", IF(J172="HESY", "Heritiera sylvatica", IF(J172="NYFR", "Nypa fruticans", IF(J172="CYRA", "Cynometra ramiflora", IF(J172="PHPA", "Phoenix paludosa", IF(J172="SCHY", "Scyphiphora hydrophyllacea", IF(J172="DIMA", "Diospyros maritima", IF(J172="POPI", "Pongamia pinnata", ""))))))))))))))))))))))))</f>
        <v>Bruguiera cylindrica</v>
      </c>
      <c r="J172" s="1" t="s">
        <v>98</v>
      </c>
      <c r="K172" s="55" t="n">
        <v>4.8</v>
      </c>
      <c r="L172" s="55" t="n">
        <v>6</v>
      </c>
      <c r="M172" s="18"/>
      <c r="N172" s="18"/>
    </row>
    <row r="173" customFormat="false" ht="13.8" hidden="false" customHeight="false" outlineLevel="0" collapsed="false">
      <c r="A173" s="1" t="s">
        <v>91</v>
      </c>
      <c r="B173" s="12" t="n">
        <v>42183</v>
      </c>
      <c r="C173" s="1" t="s">
        <v>19</v>
      </c>
      <c r="D173" s="1" t="s">
        <v>19</v>
      </c>
      <c r="E173" s="1" t="s">
        <v>19</v>
      </c>
      <c r="F173" s="1" t="s">
        <v>20</v>
      </c>
      <c r="G173" s="1" t="n">
        <v>7</v>
      </c>
      <c r="H173" s="1" t="n">
        <v>1</v>
      </c>
      <c r="I173" s="23" t="str">
        <f aca="false">IF(J173="RHAP", "Rhizophora apiculata", IF(J173="EXAG", "Excoecaria agallocha", IF(J173="BRPA", "Bruguiera parviflora", IF(J173="XYMO", "Xylocarpus moluccensis", IF(J173="BRCY", "Bruguiera cylindrica", IF(J173="AVAL", "Avicennia alba", IF(J173="AVOF", "Avicennia officinalis", IF(J173="LURA", "Lumnitzera racemosa", IF(J173="CETA", "Ceriops tagal", IF(J173="XYGR", "Xylocarpus granatum", IF(J173="AVMA", "Avicennia marina", IF(J173="RHMU", "Rhizophora mucronata", IF(J173="BRGY", "Bruguiera gymnorrhiza", IF(J173="BRSE", "Bruguiera sexangula", IF(J173="SOOV", "Sonneratia ovata", IF(J173="SOCA", "Sonneratia caseolaris", IF(J173="HELI", "Heritiera littoralis", IF(J173="HESY", "Heritiera sylvatica", IF(J173="NYFR", "Nypa fruticans", IF(J173="CYRA", "Cynometra ramiflora", IF(J173="PHPA", "Phoenix paludosa", IF(J173="SCHY", "Scyphiphora hydrophyllacea", IF(J173="DIMA", "Diospyros maritima", IF(J173="POPI", "Pongamia pinnata", ""))))))))))))))))))))))))</f>
        <v>Bruguiera cylindrica</v>
      </c>
      <c r="J173" s="1" t="s">
        <v>98</v>
      </c>
      <c r="K173" s="55" t="n">
        <v>4</v>
      </c>
      <c r="L173" s="55" t="n">
        <v>5</v>
      </c>
      <c r="M173" s="18"/>
      <c r="N173" s="18"/>
    </row>
    <row r="174" customFormat="false" ht="13.8" hidden="false" customHeight="false" outlineLevel="0" collapsed="false">
      <c r="A174" s="1" t="s">
        <v>91</v>
      </c>
      <c r="B174" s="12" t="n">
        <v>42183</v>
      </c>
      <c r="C174" s="1" t="s">
        <v>19</v>
      </c>
      <c r="D174" s="1" t="s">
        <v>19</v>
      </c>
      <c r="E174" s="1" t="s">
        <v>19</v>
      </c>
      <c r="F174" s="1" t="s">
        <v>20</v>
      </c>
      <c r="G174" s="1" t="n">
        <v>7</v>
      </c>
      <c r="H174" s="1" t="n">
        <v>1</v>
      </c>
      <c r="I174" s="23" t="str">
        <f aca="false">IF(J174="RHAP", "Rhizophora apiculata", IF(J174="EXAG", "Excoecaria agallocha", IF(J174="BRPA", "Bruguiera parviflora", IF(J174="XYMO", "Xylocarpus moluccensis", IF(J174="BRCY", "Bruguiera cylindrica", IF(J174="AVAL", "Avicennia alba", IF(J174="AVOF", "Avicennia officinalis", IF(J174="LURA", "Lumnitzera racemosa", IF(J174="CETA", "Ceriops tagal", IF(J174="XYGR", "Xylocarpus granatum", IF(J174="AVMA", "Avicennia marina", IF(J174="RHMU", "Rhizophora mucronata", IF(J174="BRGY", "Bruguiera gymnorrhiza", IF(J174="BRSE", "Bruguiera sexangula", IF(J174="SOOV", "Sonneratia ovata", IF(J174="SOCA", "Sonneratia caseolaris", IF(J174="HELI", "Heritiera littoralis", IF(J174="HESY", "Heritiera sylvatica", IF(J174="NYFR", "Nypa fruticans", IF(J174="CYRA", "Cynometra ramiflora", IF(J174="PHPA", "Phoenix paludosa", IF(J174="SCHY", "Scyphiphora hydrophyllacea", IF(J174="DIMA", "Diospyros maritima", IF(J174="POPI", "Pongamia pinnata", ""))))))))))))))))))))))))</f>
        <v>Bruguiera cylindrica</v>
      </c>
      <c r="J174" s="1" t="s">
        <v>98</v>
      </c>
      <c r="K174" s="55" t="n">
        <v>2.5</v>
      </c>
      <c r="L174" s="55" t="n">
        <v>2.5</v>
      </c>
      <c r="M174" s="55" t="n">
        <v>4.6</v>
      </c>
      <c r="N174" s="1" t="n">
        <v>3</v>
      </c>
    </row>
    <row r="175" customFormat="false" ht="13.8" hidden="false" customHeight="false" outlineLevel="0" collapsed="false">
      <c r="A175" s="1" t="s">
        <v>91</v>
      </c>
      <c r="B175" s="12" t="n">
        <v>42183</v>
      </c>
      <c r="C175" s="1" t="s">
        <v>19</v>
      </c>
      <c r="D175" s="1" t="s">
        <v>19</v>
      </c>
      <c r="E175" s="1" t="s">
        <v>19</v>
      </c>
      <c r="F175" s="1" t="s">
        <v>20</v>
      </c>
      <c r="G175" s="1" t="n">
        <v>7</v>
      </c>
      <c r="H175" s="1" t="n">
        <v>1</v>
      </c>
      <c r="I175" s="23" t="str">
        <f aca="false">IF(J175="RHAP", "Rhizophora apiculata", IF(J175="EXAG", "Excoecaria agallocha", IF(J175="BRPA", "Bruguiera parviflora", IF(J175="XYMO", "Xylocarpus moluccensis", IF(J175="BRCY", "Bruguiera cylindrica", IF(J175="AVAL", "Avicennia alba", IF(J175="AVOF", "Avicennia officinalis", IF(J175="LURA", "Lumnitzera racemosa", IF(J175="CETA", "Ceriops tagal", IF(J175="XYGR", "Xylocarpus granatum", IF(J175="AVMA", "Avicennia marina", IF(J175="RHMU", "Rhizophora mucronata", IF(J175="BRGY", "Bruguiera gymnorrhiza", IF(J175="BRSE", "Bruguiera sexangula", IF(J175="SOOV", "Sonneratia ovata", IF(J175="SOCA", "Sonneratia caseolaris", IF(J175="HELI", "Heritiera littoralis", IF(J175="HESY", "Heritiera sylvatica", IF(J175="NYFR", "Nypa fruticans", IF(J175="CYRA", "Cynometra ramiflora", IF(J175="PHPA", "Phoenix paludosa", IF(J175="SCHY", "Scyphiphora hydrophyllacea", IF(J175="DIMA", "Diospyros maritima", IF(J175="POPI", "Pongamia pinnata", ""))))))))))))))))))))))))</f>
        <v>Bruguiera cylindrica</v>
      </c>
      <c r="J175" s="1" t="s">
        <v>98</v>
      </c>
      <c r="K175" s="55" t="n">
        <v>3.8</v>
      </c>
      <c r="L175" s="55" t="n">
        <v>5</v>
      </c>
      <c r="M175" s="18"/>
      <c r="N175" s="18"/>
    </row>
    <row r="176" customFormat="false" ht="13.8" hidden="false" customHeight="false" outlineLevel="0" collapsed="false">
      <c r="A176" s="1" t="s">
        <v>91</v>
      </c>
      <c r="B176" s="12" t="n">
        <v>42183</v>
      </c>
      <c r="C176" s="1" t="s">
        <v>19</v>
      </c>
      <c r="D176" s="1" t="s">
        <v>19</v>
      </c>
      <c r="E176" s="1" t="s">
        <v>19</v>
      </c>
      <c r="F176" s="1" t="s">
        <v>20</v>
      </c>
      <c r="G176" s="1" t="n">
        <v>7</v>
      </c>
      <c r="H176" s="1" t="n">
        <v>1</v>
      </c>
      <c r="I176" s="23" t="str">
        <f aca="false">IF(J176="RHAP", "Rhizophora apiculata", IF(J176="EXAG", "Excoecaria agallocha", IF(J176="BRPA", "Bruguiera parviflora", IF(J176="XYMO", "Xylocarpus moluccensis", IF(J176="BRCY", "Bruguiera cylindrica", IF(J176="AVAL", "Avicennia alba", IF(J176="AVOF", "Avicennia officinalis", IF(J176="LURA", "Lumnitzera racemosa", IF(J176="CETA", "Ceriops tagal", IF(J176="XYGR", "Xylocarpus granatum", IF(J176="AVMA", "Avicennia marina", IF(J176="RHMU", "Rhizophora mucronata", IF(J176="BRGY", "Bruguiera gymnorrhiza", IF(J176="BRSE", "Bruguiera sexangula", IF(J176="SOOV", "Sonneratia ovata", IF(J176="SOCA", "Sonneratia caseolaris", IF(J176="HELI", "Heritiera littoralis", IF(J176="HESY", "Heritiera sylvatica", IF(J176="NYFR", "Nypa fruticans", IF(J176="CYRA", "Cynometra ramiflora", IF(J176="PHPA", "Phoenix paludosa", IF(J176="SCHY", "Scyphiphora hydrophyllacea", IF(J176="DIMA", "Diospyros maritima", IF(J176="POPI", "Pongamia pinnata", ""))))))))))))))))))))))))</f>
        <v>Bruguiera cylindrica</v>
      </c>
      <c r="J176" s="1" t="s">
        <v>98</v>
      </c>
      <c r="K176" s="55" t="n">
        <v>2.2</v>
      </c>
      <c r="L176" s="55" t="n">
        <v>3</v>
      </c>
      <c r="M176" s="18"/>
      <c r="N176" s="18"/>
    </row>
    <row r="177" customFormat="false" ht="13.8" hidden="false" customHeight="false" outlineLevel="0" collapsed="false">
      <c r="A177" s="1" t="s">
        <v>91</v>
      </c>
      <c r="B177" s="12" t="n">
        <v>42183</v>
      </c>
      <c r="C177" s="1" t="s">
        <v>19</v>
      </c>
      <c r="D177" s="1" t="s">
        <v>19</v>
      </c>
      <c r="E177" s="1" t="s">
        <v>19</v>
      </c>
      <c r="F177" s="1" t="s">
        <v>20</v>
      </c>
      <c r="G177" s="1" t="n">
        <v>7</v>
      </c>
      <c r="H177" s="1" t="n">
        <v>1</v>
      </c>
      <c r="I177" s="23" t="str">
        <f aca="false">IF(J177="RHAP", "Rhizophora apiculata", IF(J177="EXAG", "Excoecaria agallocha", IF(J177="BRPA", "Bruguiera parviflora", IF(J177="XYMO", "Xylocarpus moluccensis", IF(J177="BRCY", "Bruguiera cylindrica", IF(J177="AVAL", "Avicennia alba", IF(J177="AVOF", "Avicennia officinalis", IF(J177="LURA", "Lumnitzera racemosa", IF(J177="CETA", "Ceriops tagal", IF(J177="XYGR", "Xylocarpus granatum", IF(J177="AVMA", "Avicennia marina", IF(J177="RHMU", "Rhizophora mucronata", IF(J177="BRGY", "Bruguiera gymnorrhiza", IF(J177="BRSE", "Bruguiera sexangula", IF(J177="SOOV", "Sonneratia ovata", IF(J177="SOCA", "Sonneratia caseolaris", IF(J177="HELI", "Heritiera littoralis", IF(J177="HESY", "Heritiera sylvatica", IF(J177="NYFR", "Nypa fruticans", IF(J177="CYRA", "Cynometra ramiflora", IF(J177="PHPA", "Phoenix paludosa", IF(J177="SCHY", "Scyphiphora hydrophyllacea", IF(J177="DIMA", "Diospyros maritima", IF(J177="POPI", "Pongamia pinnata", ""))))))))))))))))))))))))</f>
        <v>Bruguiera cylindrica</v>
      </c>
      <c r="J177" s="1" t="s">
        <v>98</v>
      </c>
      <c r="K177" s="55" t="n">
        <v>1.5</v>
      </c>
      <c r="L177" s="55" t="n">
        <v>4</v>
      </c>
      <c r="M177" s="18"/>
      <c r="N177" s="18"/>
    </row>
    <row r="178" customFormat="false" ht="13.8" hidden="false" customHeight="false" outlineLevel="0" collapsed="false">
      <c r="A178" s="1" t="s">
        <v>91</v>
      </c>
      <c r="B178" s="12" t="n">
        <v>42183</v>
      </c>
      <c r="C178" s="1" t="s">
        <v>19</v>
      </c>
      <c r="D178" s="1" t="s">
        <v>19</v>
      </c>
      <c r="E178" s="1" t="s">
        <v>19</v>
      </c>
      <c r="F178" s="1" t="s">
        <v>20</v>
      </c>
      <c r="G178" s="1" t="n">
        <v>7</v>
      </c>
      <c r="H178" s="1" t="n">
        <v>1</v>
      </c>
      <c r="I178" s="23" t="str">
        <f aca="false">IF(J178="RHAP", "Rhizophora apiculata", IF(J178="EXAG", "Excoecaria agallocha", IF(J178="BRPA", "Bruguiera parviflora", IF(J178="XYMO", "Xylocarpus moluccensis", IF(J178="BRCY", "Bruguiera cylindrica", IF(J178="AVAL", "Avicennia alba", IF(J178="AVOF", "Avicennia officinalis", IF(J178="LURA", "Lumnitzera racemosa", IF(J178="CETA", "Ceriops tagal", IF(J178="XYGR", "Xylocarpus granatum", IF(J178="AVMA", "Avicennia marina", IF(J178="RHMU", "Rhizophora mucronata", IF(J178="BRGY", "Bruguiera gymnorrhiza", IF(J178="BRSE", "Bruguiera sexangula", IF(J178="SOOV", "Sonneratia ovata", IF(J178="SOCA", "Sonneratia caseolaris", IF(J178="HELI", "Heritiera littoralis", IF(J178="HESY", "Heritiera sylvatica", IF(J178="NYFR", "Nypa fruticans", IF(J178="CYRA", "Cynometra ramiflora", IF(J178="PHPA", "Phoenix paludosa", IF(J178="SCHY", "Scyphiphora hydrophyllacea", IF(J178="DIMA", "Diospyros maritima", IF(J178="POPI", "Pongamia pinnata", ""))))))))))))))))))))))))</f>
        <v>Bruguiera cylindrica</v>
      </c>
      <c r="J178" s="1" t="s">
        <v>98</v>
      </c>
      <c r="K178" s="55" t="n">
        <v>1.8</v>
      </c>
      <c r="L178" s="55" t="n">
        <v>3</v>
      </c>
      <c r="M178" s="18"/>
      <c r="N178" s="18"/>
    </row>
    <row r="179" customFormat="false" ht="13.8" hidden="false" customHeight="false" outlineLevel="0" collapsed="false">
      <c r="A179" s="1" t="s">
        <v>91</v>
      </c>
      <c r="B179" s="12" t="n">
        <v>42183</v>
      </c>
      <c r="C179" s="1" t="s">
        <v>19</v>
      </c>
      <c r="D179" s="1" t="s">
        <v>19</v>
      </c>
      <c r="E179" s="1" t="s">
        <v>19</v>
      </c>
      <c r="F179" s="1" t="s">
        <v>20</v>
      </c>
      <c r="G179" s="1" t="n">
        <v>7</v>
      </c>
      <c r="H179" s="1" t="n">
        <v>1</v>
      </c>
      <c r="I179" s="23" t="str">
        <f aca="false">IF(J179="RHAP", "Rhizophora apiculata", IF(J179="EXAG", "Excoecaria agallocha", IF(J179="BRPA", "Bruguiera parviflora", IF(J179="XYMO", "Xylocarpus moluccensis", IF(J179="BRCY", "Bruguiera cylindrica", IF(J179="AVAL", "Avicennia alba", IF(J179="AVOF", "Avicennia officinalis", IF(J179="LURA", "Lumnitzera racemosa", IF(J179="CETA", "Ceriops tagal", IF(J179="XYGR", "Xylocarpus granatum", IF(J179="AVMA", "Avicennia marina", IF(J179="RHMU", "Rhizophora mucronata", IF(J179="BRGY", "Bruguiera gymnorrhiza", IF(J179="BRSE", "Bruguiera sexangula", IF(J179="SOOV", "Sonneratia ovata", IF(J179="SOCA", "Sonneratia caseolaris", IF(J179="HELI", "Heritiera littoralis", IF(J179="HESY", "Heritiera sylvatica", IF(J179="NYFR", "Nypa fruticans", IF(J179="CYRA", "Cynometra ramiflora", IF(J179="PHPA", "Phoenix paludosa", IF(J179="SCHY", "Scyphiphora hydrophyllacea", IF(J179="DIMA", "Diospyros maritima", IF(J179="POPI", "Pongamia pinnata", ""))))))))))))))))))))))))</f>
        <v>Bruguiera cylindrica</v>
      </c>
      <c r="J179" s="1" t="s">
        <v>98</v>
      </c>
      <c r="K179" s="55" t="n">
        <v>3.2</v>
      </c>
      <c r="L179" s="55" t="n">
        <v>4</v>
      </c>
      <c r="M179" s="18"/>
      <c r="N179" s="18"/>
    </row>
    <row r="180" customFormat="false" ht="13.8" hidden="false" customHeight="false" outlineLevel="0" collapsed="false">
      <c r="A180" s="1" t="s">
        <v>91</v>
      </c>
      <c r="B180" s="12" t="n">
        <v>42183</v>
      </c>
      <c r="C180" s="1" t="s">
        <v>19</v>
      </c>
      <c r="D180" s="1" t="s">
        <v>19</v>
      </c>
      <c r="E180" s="1" t="s">
        <v>19</v>
      </c>
      <c r="F180" s="1" t="s">
        <v>20</v>
      </c>
      <c r="G180" s="1" t="n">
        <v>7</v>
      </c>
      <c r="H180" s="1" t="n">
        <v>1</v>
      </c>
      <c r="I180" s="23" t="str">
        <f aca="false">IF(J180="RHAP", "Rhizophora apiculata", IF(J180="EXAG", "Excoecaria agallocha", IF(J180="BRPA", "Bruguiera parviflora", IF(J180="XYMO", "Xylocarpus moluccensis", IF(J180="BRCY", "Bruguiera cylindrica", IF(J180="AVAL", "Avicennia alba", IF(J180="AVOF", "Avicennia officinalis", IF(J180="LURA", "Lumnitzera racemosa", IF(J180="CETA", "Ceriops tagal", IF(J180="XYGR", "Xylocarpus granatum", IF(J180="AVMA", "Avicennia marina", IF(J180="RHMU", "Rhizophora mucronata", IF(J180="BRGY", "Bruguiera gymnorrhiza", IF(J180="BRSE", "Bruguiera sexangula", IF(J180="SOOV", "Sonneratia ovata", IF(J180="SOCA", "Sonneratia caseolaris", IF(J180="HELI", "Heritiera littoralis", IF(J180="HESY", "Heritiera sylvatica", IF(J180="NYFR", "Nypa fruticans", IF(J180="CYRA", "Cynometra ramiflora", IF(J180="PHPA", "Phoenix paludosa", IF(J180="SCHY", "Scyphiphora hydrophyllacea", IF(J180="DIMA", "Diospyros maritima", IF(J180="POPI", "Pongamia pinnata", ""))))))))))))))))))))))))</f>
        <v>Bruguiera cylindrica</v>
      </c>
      <c r="J180" s="1" t="s">
        <v>98</v>
      </c>
      <c r="K180" s="55" t="n">
        <v>2.3</v>
      </c>
      <c r="L180" s="55" t="n">
        <v>3</v>
      </c>
      <c r="M180" s="18"/>
      <c r="N180" s="18"/>
    </row>
    <row r="181" customFormat="false" ht="13.8" hidden="false" customHeight="false" outlineLevel="0" collapsed="false">
      <c r="A181" s="1" t="s">
        <v>91</v>
      </c>
      <c r="B181" s="12" t="n">
        <v>42183</v>
      </c>
      <c r="C181" s="1" t="s">
        <v>19</v>
      </c>
      <c r="D181" s="1" t="s">
        <v>19</v>
      </c>
      <c r="E181" s="1" t="s">
        <v>19</v>
      </c>
      <c r="F181" s="1" t="s">
        <v>20</v>
      </c>
      <c r="G181" s="1" t="n">
        <v>7</v>
      </c>
      <c r="H181" s="1" t="n">
        <v>1</v>
      </c>
      <c r="I181" s="23" t="str">
        <f aca="false">IF(J181="RHAP", "Rhizophora apiculata", IF(J181="EXAG", "Excoecaria agallocha", IF(J181="BRPA", "Bruguiera parviflora", IF(J181="XYMO", "Xylocarpus moluccensis", IF(J181="BRCY", "Bruguiera cylindrica", IF(J181="AVAL", "Avicennia alba", IF(J181="AVOF", "Avicennia officinalis", IF(J181="LURA", "Lumnitzera racemosa", IF(J181="CETA", "Ceriops tagal", IF(J181="XYGR", "Xylocarpus granatum", IF(J181="AVMA", "Avicennia marina", IF(J181="RHMU", "Rhizophora mucronata", IF(J181="BRGY", "Bruguiera gymnorrhiza", IF(J181="BRSE", "Bruguiera sexangula", IF(J181="SOOV", "Sonneratia ovata", IF(J181="SOCA", "Sonneratia caseolaris", IF(J181="HELI", "Heritiera littoralis", IF(J181="HESY", "Heritiera sylvatica", IF(J181="NYFR", "Nypa fruticans", IF(J181="CYRA", "Cynometra ramiflora", IF(J181="PHPA", "Phoenix paludosa", IF(J181="SCHY", "Scyphiphora hydrophyllacea", IF(J181="DIMA", "Diospyros maritima", IF(J181="POPI", "Pongamia pinnata", ""))))))))))))))))))))))))</f>
        <v>Bruguiera cylindrica</v>
      </c>
      <c r="J181" s="1" t="s">
        <v>98</v>
      </c>
      <c r="K181" s="55" t="n">
        <v>2.9</v>
      </c>
      <c r="L181" s="55" t="n">
        <v>4</v>
      </c>
      <c r="M181" s="18"/>
      <c r="N181" s="18"/>
    </row>
    <row r="182" customFormat="false" ht="13.8" hidden="false" customHeight="false" outlineLevel="0" collapsed="false">
      <c r="A182" s="1" t="s">
        <v>91</v>
      </c>
      <c r="B182" s="12" t="n">
        <v>42183</v>
      </c>
      <c r="C182" s="1" t="s">
        <v>19</v>
      </c>
      <c r="D182" s="1" t="s">
        <v>19</v>
      </c>
      <c r="E182" s="1" t="s">
        <v>19</v>
      </c>
      <c r="F182" s="1" t="s">
        <v>20</v>
      </c>
      <c r="G182" s="1" t="n">
        <v>7</v>
      </c>
      <c r="H182" s="1" t="n">
        <v>1</v>
      </c>
      <c r="I182" s="23" t="str">
        <f aca="false">IF(J182="RHAP", "Rhizophora apiculata", IF(J182="EXAG", "Excoecaria agallocha", IF(J182="BRPA", "Bruguiera parviflora", IF(J182="XYMO", "Xylocarpus moluccensis", IF(J182="BRCY", "Bruguiera cylindrica", IF(J182="AVAL", "Avicennia alba", IF(J182="AVOF", "Avicennia officinalis", IF(J182="LURA", "Lumnitzera racemosa", IF(J182="CETA", "Ceriops tagal", IF(J182="XYGR", "Xylocarpus granatum", IF(J182="AVMA", "Avicennia marina", IF(J182="RHMU", "Rhizophora mucronata", IF(J182="BRGY", "Bruguiera gymnorrhiza", IF(J182="BRSE", "Bruguiera sexangula", IF(J182="SOOV", "Sonneratia ovata", IF(J182="SOCA", "Sonneratia caseolaris", IF(J182="HELI", "Heritiera littoralis", IF(J182="HESY", "Heritiera sylvatica", IF(J182="NYFR", "Nypa fruticans", IF(J182="CYRA", "Cynometra ramiflora", IF(J182="PHPA", "Phoenix paludosa", IF(J182="SCHY", "Scyphiphora hydrophyllacea", IF(J182="DIMA", "Diospyros maritima", IF(J182="POPI", "Pongamia pinnata", ""))))))))))))))))))))))))</f>
        <v>Bruguiera cylindrica</v>
      </c>
      <c r="J182" s="1" t="s">
        <v>98</v>
      </c>
      <c r="K182" s="55" t="n">
        <v>2.5</v>
      </c>
      <c r="L182" s="55" t="n">
        <v>4</v>
      </c>
      <c r="M182" s="18"/>
      <c r="N182" s="18"/>
    </row>
    <row r="183" customFormat="false" ht="13.8" hidden="false" customHeight="false" outlineLevel="0" collapsed="false">
      <c r="A183" s="1" t="s">
        <v>91</v>
      </c>
      <c r="B183" s="12" t="n">
        <v>42183</v>
      </c>
      <c r="C183" s="1" t="s">
        <v>833</v>
      </c>
      <c r="D183" s="1" t="s">
        <v>19</v>
      </c>
      <c r="E183" s="1" t="s">
        <v>19</v>
      </c>
      <c r="F183" s="1" t="s">
        <v>20</v>
      </c>
      <c r="G183" s="1" t="n">
        <v>7</v>
      </c>
      <c r="H183" s="1" t="n">
        <v>2</v>
      </c>
      <c r="I183" s="23" t="str">
        <f aca="false">IF(J183="RHAP", "Rhizophora apiculata", IF(J183="EXAG", "Excoecaria agallocha", IF(J183="BRPA", "Bruguiera parviflora", IF(J183="XYMO", "Xylocarpus moluccensis", IF(J183="BRCY", "Bruguiera cylindrica", IF(J183="AVAL", "Avicennia alba", IF(J183="AVOF", "Avicennia officinalis", IF(J183="LURA", "Lumnitzera racemosa", IF(J183="CETA", "Ceriops tagal", IF(J183="XYGR", "Xylocarpus granatum", IF(J183="AVMA", "Avicennia marina", IF(J183="RHMU", "Rhizophora mucronata", IF(J183="BRGY", "Bruguiera gymnorrhiza", IF(J183="BRSE", "Bruguiera sexangula", IF(J183="SOOV", "Sonneratia ovata", IF(J183="SOCA", "Sonneratia caseolaris", IF(J183="HELI", "Heritiera littoralis", IF(J183="HESY", "Heritiera sylvatica", IF(J183="NYFR", "Nypa fruticans", IF(J183="CYRA", "Cynometra ramiflora", IF(J183="PHPA", "Phoenix paludosa", IF(J183="SCHY", "Scyphiphora hydrophyllacea", IF(J183="DIMA", "Diospyros maritima", IF(J183="POPI", "Pongamia pinnata", ""))))))))))))))))))))))))</f>
        <v>Bruguiera cylindrica</v>
      </c>
      <c r="J183" s="1" t="s">
        <v>98</v>
      </c>
      <c r="K183" s="55" t="n">
        <v>2.3</v>
      </c>
      <c r="L183" s="55" t="n">
        <v>3.5</v>
      </c>
      <c r="M183" s="55" t="n">
        <v>3</v>
      </c>
      <c r="N183" s="1" t="n">
        <v>3</v>
      </c>
    </row>
    <row r="184" customFormat="false" ht="13.8" hidden="false" customHeight="false" outlineLevel="0" collapsed="false">
      <c r="A184" s="1" t="s">
        <v>91</v>
      </c>
      <c r="B184" s="12" t="n">
        <v>42183</v>
      </c>
      <c r="C184" s="1" t="s">
        <v>833</v>
      </c>
      <c r="D184" s="1" t="s">
        <v>19</v>
      </c>
      <c r="E184" s="1" t="s">
        <v>19</v>
      </c>
      <c r="F184" s="1" t="s">
        <v>20</v>
      </c>
      <c r="G184" s="1" t="n">
        <v>7</v>
      </c>
      <c r="H184" s="1" t="n">
        <v>2</v>
      </c>
      <c r="I184" s="23" t="str">
        <f aca="false">IF(J184="RHAP", "Rhizophora apiculata", IF(J184="EXAG", "Excoecaria agallocha", IF(J184="BRPA", "Bruguiera parviflora", IF(J184="XYMO", "Xylocarpus moluccensis", IF(J184="BRCY", "Bruguiera cylindrica", IF(J184="AVAL", "Avicennia alba", IF(J184="AVOF", "Avicennia officinalis", IF(J184="LURA", "Lumnitzera racemosa", IF(J184="CETA", "Ceriops tagal", IF(J184="XYGR", "Xylocarpus granatum", IF(J184="AVMA", "Avicennia marina", IF(J184="RHMU", "Rhizophora mucronata", IF(J184="BRGY", "Bruguiera gymnorrhiza", IF(J184="BRSE", "Bruguiera sexangula", IF(J184="SOOV", "Sonneratia ovata", IF(J184="SOCA", "Sonneratia caseolaris", IF(J184="HELI", "Heritiera littoralis", IF(J184="HESY", "Heritiera sylvatica", IF(J184="NYFR", "Nypa fruticans", IF(J184="CYRA", "Cynometra ramiflora", IF(J184="PHPA", "Phoenix paludosa", IF(J184="SCHY", "Scyphiphora hydrophyllacea", IF(J184="DIMA", "Diospyros maritima", IF(J184="POPI", "Pongamia pinnata", ""))))))))))))))))))))))))</f>
        <v>Bruguiera cylindrica</v>
      </c>
      <c r="J184" s="1" t="s">
        <v>98</v>
      </c>
      <c r="K184" s="55" t="n">
        <v>2.5</v>
      </c>
      <c r="L184" s="55" t="n">
        <v>3</v>
      </c>
      <c r="M184" s="55" t="n">
        <v>2.6</v>
      </c>
      <c r="N184" s="1" t="n">
        <v>3</v>
      </c>
    </row>
    <row r="185" customFormat="false" ht="13.8" hidden="false" customHeight="false" outlineLevel="0" collapsed="false">
      <c r="A185" s="1" t="s">
        <v>91</v>
      </c>
      <c r="B185" s="12" t="n">
        <v>42183</v>
      </c>
      <c r="C185" s="1" t="s">
        <v>833</v>
      </c>
      <c r="D185" s="1" t="s">
        <v>19</v>
      </c>
      <c r="E185" s="1" t="s">
        <v>19</v>
      </c>
      <c r="F185" s="1" t="s">
        <v>20</v>
      </c>
      <c r="G185" s="1" t="n">
        <v>7</v>
      </c>
      <c r="H185" s="1" t="n">
        <v>2</v>
      </c>
      <c r="I185" s="23" t="str">
        <f aca="false">IF(J185="RHAP", "Rhizophora apiculata", IF(J185="EXAG", "Excoecaria agallocha", IF(J185="BRPA", "Bruguiera parviflora", IF(J185="XYMO", "Xylocarpus moluccensis", IF(J185="BRCY", "Bruguiera cylindrica", IF(J185="AVAL", "Avicennia alba", IF(J185="AVOF", "Avicennia officinalis", IF(J185="LURA", "Lumnitzera racemosa", IF(J185="CETA", "Ceriops tagal", IF(J185="XYGR", "Xylocarpus granatum", IF(J185="AVMA", "Avicennia marina", IF(J185="RHMU", "Rhizophora mucronata", IF(J185="BRGY", "Bruguiera gymnorrhiza", IF(J185="BRSE", "Bruguiera sexangula", IF(J185="SOOV", "Sonneratia ovata", IF(J185="SOCA", "Sonneratia caseolaris", IF(J185="HELI", "Heritiera littoralis", IF(J185="HESY", "Heritiera sylvatica", IF(J185="NYFR", "Nypa fruticans", IF(J185="CYRA", "Cynometra ramiflora", IF(J185="PHPA", "Phoenix paludosa", IF(J185="SCHY", "Scyphiphora hydrophyllacea", IF(J185="DIMA", "Diospyros maritima", IF(J185="POPI", "Pongamia pinnata", ""))))))))))))))))))))))))</f>
        <v>Bruguiera cylindrica</v>
      </c>
      <c r="J185" s="1" t="s">
        <v>98</v>
      </c>
      <c r="K185" s="55" t="n">
        <v>3.4</v>
      </c>
      <c r="L185" s="55" t="n">
        <v>1.5</v>
      </c>
      <c r="M185" s="55" t="n">
        <v>5.1</v>
      </c>
      <c r="N185" s="1" t="n">
        <v>3</v>
      </c>
    </row>
    <row r="186" customFormat="false" ht="13.8" hidden="false" customHeight="false" outlineLevel="0" collapsed="false">
      <c r="A186" s="1" t="s">
        <v>91</v>
      </c>
      <c r="B186" s="12" t="n">
        <v>42183</v>
      </c>
      <c r="C186" s="1" t="s">
        <v>833</v>
      </c>
      <c r="D186" s="1" t="s">
        <v>19</v>
      </c>
      <c r="E186" s="1" t="s">
        <v>19</v>
      </c>
      <c r="F186" s="1" t="s">
        <v>20</v>
      </c>
      <c r="G186" s="1" t="n">
        <v>7</v>
      </c>
      <c r="H186" s="1" t="n">
        <v>2</v>
      </c>
      <c r="I186" s="23" t="str">
        <f aca="false">IF(J186="RHAP", "Rhizophora apiculata", IF(J186="EXAG", "Excoecaria agallocha", IF(J186="BRPA", "Bruguiera parviflora", IF(J186="XYMO", "Xylocarpus moluccensis", IF(J186="BRCY", "Bruguiera cylindrica", IF(J186="AVAL", "Avicennia alba", IF(J186="AVOF", "Avicennia officinalis", IF(J186="LURA", "Lumnitzera racemosa", IF(J186="CETA", "Ceriops tagal", IF(J186="XYGR", "Xylocarpus granatum", IF(J186="AVMA", "Avicennia marina", IF(J186="RHMU", "Rhizophora mucronata", IF(J186="BRGY", "Bruguiera gymnorrhiza", IF(J186="BRSE", "Bruguiera sexangula", IF(J186="SOOV", "Sonneratia ovata", IF(J186="SOCA", "Sonneratia caseolaris", IF(J186="HELI", "Heritiera littoralis", IF(J186="HESY", "Heritiera sylvatica", IF(J186="NYFR", "Nypa fruticans", IF(J186="CYRA", "Cynometra ramiflora", IF(J186="PHPA", "Phoenix paludosa", IF(J186="SCHY", "Scyphiphora hydrophyllacea", IF(J186="DIMA", "Diospyros maritima", IF(J186="POPI", "Pongamia pinnata", ""))))))))))))))))))))))))</f>
        <v>Bruguiera cylindrica</v>
      </c>
      <c r="J186" s="1" t="s">
        <v>98</v>
      </c>
      <c r="K186" s="55" t="n">
        <v>2.9</v>
      </c>
      <c r="L186" s="55" t="n">
        <v>4</v>
      </c>
      <c r="M186" s="55" t="n">
        <v>5</v>
      </c>
      <c r="N186" s="1" t="n">
        <v>2</v>
      </c>
    </row>
    <row r="187" customFormat="false" ht="13.8" hidden="false" customHeight="false" outlineLevel="0" collapsed="false">
      <c r="A187" s="1" t="s">
        <v>91</v>
      </c>
      <c r="B187" s="12" t="n">
        <v>42183</v>
      </c>
      <c r="C187" s="1" t="s">
        <v>833</v>
      </c>
      <c r="D187" s="1" t="s">
        <v>19</v>
      </c>
      <c r="E187" s="1" t="s">
        <v>19</v>
      </c>
      <c r="F187" s="1" t="s">
        <v>20</v>
      </c>
      <c r="G187" s="1" t="n">
        <v>7</v>
      </c>
      <c r="H187" s="1" t="n">
        <v>2</v>
      </c>
      <c r="I187" s="23" t="str">
        <f aca="false">IF(J187="RHAP", "Rhizophora apiculata", IF(J187="EXAG", "Excoecaria agallocha", IF(J187="BRPA", "Bruguiera parviflora", IF(J187="XYMO", "Xylocarpus moluccensis", IF(J187="BRCY", "Bruguiera cylindrica", IF(J187="AVAL", "Avicennia alba", IF(J187="AVOF", "Avicennia officinalis", IF(J187="LURA", "Lumnitzera racemosa", IF(J187="CETA", "Ceriops tagal", IF(J187="XYGR", "Xylocarpus granatum", IF(J187="AVMA", "Avicennia marina", IF(J187="RHMU", "Rhizophora mucronata", IF(J187="BRGY", "Bruguiera gymnorrhiza", IF(J187="BRSE", "Bruguiera sexangula", IF(J187="SOOV", "Sonneratia ovata", IF(J187="SOCA", "Sonneratia caseolaris", IF(J187="HELI", "Heritiera littoralis", IF(J187="HESY", "Heritiera sylvatica", IF(J187="NYFR", "Nypa fruticans", IF(J187="CYRA", "Cynometra ramiflora", IF(J187="PHPA", "Phoenix paludosa", IF(J187="SCHY", "Scyphiphora hydrophyllacea", IF(J187="DIMA", "Diospyros maritima", IF(J187="POPI", "Pongamia pinnata", ""))))))))))))))))))))))))</f>
        <v>Bruguiera cylindrica</v>
      </c>
      <c r="J187" s="1" t="s">
        <v>98</v>
      </c>
      <c r="K187" s="55" t="n">
        <v>3.2</v>
      </c>
      <c r="L187" s="55" t="n">
        <v>4</v>
      </c>
      <c r="M187" s="18"/>
      <c r="N187" s="18"/>
    </row>
    <row r="188" customFormat="false" ht="13.8" hidden="false" customHeight="false" outlineLevel="0" collapsed="false">
      <c r="A188" s="1" t="s">
        <v>91</v>
      </c>
      <c r="B188" s="12" t="n">
        <v>42183</v>
      </c>
      <c r="C188" s="1" t="s">
        <v>833</v>
      </c>
      <c r="D188" s="1" t="s">
        <v>19</v>
      </c>
      <c r="E188" s="1" t="s">
        <v>19</v>
      </c>
      <c r="F188" s="1" t="s">
        <v>20</v>
      </c>
      <c r="G188" s="1" t="n">
        <v>7</v>
      </c>
      <c r="H188" s="1" t="n">
        <v>2</v>
      </c>
      <c r="I188" s="23" t="str">
        <f aca="false">IF(J188="RHAP", "Rhizophora apiculata", IF(J188="EXAG", "Excoecaria agallocha", IF(J188="BRPA", "Bruguiera parviflora", IF(J188="XYMO", "Xylocarpus moluccensis", IF(J188="BRCY", "Bruguiera cylindrica", IF(J188="AVAL", "Avicennia alba", IF(J188="AVOF", "Avicennia officinalis", IF(J188="LURA", "Lumnitzera racemosa", IF(J188="CETA", "Ceriops tagal", IF(J188="XYGR", "Xylocarpus granatum", IF(J188="AVMA", "Avicennia marina", IF(J188="RHMU", "Rhizophora mucronata", IF(J188="BRGY", "Bruguiera gymnorrhiza", IF(J188="BRSE", "Bruguiera sexangula", IF(J188="SOOV", "Sonneratia ovata", IF(J188="SOCA", "Sonneratia caseolaris", IF(J188="HELI", "Heritiera littoralis", IF(J188="HESY", "Heritiera sylvatica", IF(J188="NYFR", "Nypa fruticans", IF(J188="CYRA", "Cynometra ramiflora", IF(J188="PHPA", "Phoenix paludosa", IF(J188="SCHY", "Scyphiphora hydrophyllacea", IF(J188="DIMA", "Diospyros maritima", IF(J188="POPI", "Pongamia pinnata", ""))))))))))))))))))))))))</f>
        <v>Bruguiera cylindrica</v>
      </c>
      <c r="J188" s="1" t="s">
        <v>98</v>
      </c>
      <c r="K188" s="55" t="n">
        <v>4.1</v>
      </c>
      <c r="L188" s="55" t="n">
        <v>5</v>
      </c>
      <c r="M188" s="18"/>
      <c r="N188" s="18"/>
    </row>
    <row r="189" customFormat="false" ht="13.8" hidden="false" customHeight="false" outlineLevel="0" collapsed="false">
      <c r="A189" s="1" t="s">
        <v>91</v>
      </c>
      <c r="B189" s="12" t="n">
        <v>42183</v>
      </c>
      <c r="C189" s="1" t="s">
        <v>833</v>
      </c>
      <c r="D189" s="1" t="s">
        <v>19</v>
      </c>
      <c r="E189" s="1" t="s">
        <v>19</v>
      </c>
      <c r="F189" s="1" t="s">
        <v>20</v>
      </c>
      <c r="G189" s="1" t="n">
        <v>7</v>
      </c>
      <c r="H189" s="1" t="n">
        <v>2</v>
      </c>
      <c r="I189" s="23" t="str">
        <f aca="false">IF(J189="RHAP", "Rhizophora apiculata", IF(J189="EXAG", "Excoecaria agallocha", IF(J189="BRPA", "Bruguiera parviflora", IF(J189="XYMO", "Xylocarpus moluccensis", IF(J189="BRCY", "Bruguiera cylindrica", IF(J189="AVAL", "Avicennia alba", IF(J189="AVOF", "Avicennia officinalis", IF(J189="LURA", "Lumnitzera racemosa", IF(J189="CETA", "Ceriops tagal", IF(J189="XYGR", "Xylocarpus granatum", IF(J189="AVMA", "Avicennia marina", IF(J189="RHMU", "Rhizophora mucronata", IF(J189="BRGY", "Bruguiera gymnorrhiza", IF(J189="BRSE", "Bruguiera sexangula", IF(J189="SOOV", "Sonneratia ovata", IF(J189="SOCA", "Sonneratia caseolaris", IF(J189="HELI", "Heritiera littoralis", IF(J189="HESY", "Heritiera sylvatica", IF(J189="NYFR", "Nypa fruticans", IF(J189="CYRA", "Cynometra ramiflora", IF(J189="PHPA", "Phoenix paludosa", IF(J189="SCHY", "Scyphiphora hydrophyllacea", IF(J189="DIMA", "Diospyros maritima", IF(J189="POPI", "Pongamia pinnata", ""))))))))))))))))))))))))</f>
        <v>Bruguiera cylindrica</v>
      </c>
      <c r="J189" s="1" t="s">
        <v>98</v>
      </c>
      <c r="K189" s="55" t="n">
        <v>2.4</v>
      </c>
      <c r="L189" s="55" t="n">
        <v>4</v>
      </c>
      <c r="M189" s="55" t="n">
        <v>2.7</v>
      </c>
      <c r="N189" s="1" t="n">
        <v>3</v>
      </c>
    </row>
    <row r="190" customFormat="false" ht="13.8" hidden="false" customHeight="false" outlineLevel="0" collapsed="false">
      <c r="A190" s="1" t="s">
        <v>91</v>
      </c>
      <c r="B190" s="12" t="n">
        <v>42183</v>
      </c>
      <c r="C190" s="1" t="s">
        <v>833</v>
      </c>
      <c r="D190" s="1" t="s">
        <v>19</v>
      </c>
      <c r="E190" s="1" t="s">
        <v>19</v>
      </c>
      <c r="F190" s="1" t="s">
        <v>20</v>
      </c>
      <c r="G190" s="1" t="n">
        <v>7</v>
      </c>
      <c r="H190" s="1" t="n">
        <v>2</v>
      </c>
      <c r="I190" s="23" t="str">
        <f aca="false">IF(J190="RHAP", "Rhizophora apiculata", IF(J190="EXAG", "Excoecaria agallocha", IF(J190="BRPA", "Bruguiera parviflora", IF(J190="XYMO", "Xylocarpus moluccensis", IF(J190="BRCY", "Bruguiera cylindrica", IF(J190="AVAL", "Avicennia alba", IF(J190="AVOF", "Avicennia officinalis", IF(J190="LURA", "Lumnitzera racemosa", IF(J190="CETA", "Ceriops tagal", IF(J190="XYGR", "Xylocarpus granatum", IF(J190="AVMA", "Avicennia marina", IF(J190="RHMU", "Rhizophora mucronata", IF(J190="BRGY", "Bruguiera gymnorrhiza", IF(J190="BRSE", "Bruguiera sexangula", IF(J190="SOOV", "Sonneratia ovata", IF(J190="SOCA", "Sonneratia caseolaris", IF(J190="HELI", "Heritiera littoralis", IF(J190="HESY", "Heritiera sylvatica", IF(J190="NYFR", "Nypa fruticans", IF(J190="CYRA", "Cynometra ramiflora", IF(J190="PHPA", "Phoenix paludosa", IF(J190="SCHY", "Scyphiphora hydrophyllacea", IF(J190="DIMA", "Diospyros maritima", IF(J190="POPI", "Pongamia pinnata", ""))))))))))))))))))))))))</f>
        <v>Bruguiera cylindrica</v>
      </c>
      <c r="J190" s="1" t="s">
        <v>98</v>
      </c>
      <c r="K190" s="55" t="n">
        <v>4.2</v>
      </c>
      <c r="L190" s="55" t="n">
        <v>5</v>
      </c>
      <c r="M190" s="18"/>
      <c r="N190" s="18"/>
    </row>
    <row r="191" customFormat="false" ht="13.8" hidden="false" customHeight="false" outlineLevel="0" collapsed="false">
      <c r="A191" s="1" t="s">
        <v>91</v>
      </c>
      <c r="B191" s="12" t="n">
        <v>42183</v>
      </c>
      <c r="C191" s="1" t="s">
        <v>833</v>
      </c>
      <c r="D191" s="1" t="s">
        <v>19</v>
      </c>
      <c r="E191" s="1" t="s">
        <v>19</v>
      </c>
      <c r="F191" s="1" t="s">
        <v>20</v>
      </c>
      <c r="G191" s="1" t="n">
        <v>7</v>
      </c>
      <c r="H191" s="1" t="n">
        <v>2</v>
      </c>
      <c r="I191" s="23" t="str">
        <f aca="false">IF(J191="RHAP", "Rhizophora apiculata", IF(J191="EXAG", "Excoecaria agallocha", IF(J191="BRPA", "Bruguiera parviflora", IF(J191="XYMO", "Xylocarpus moluccensis", IF(J191="BRCY", "Bruguiera cylindrica", IF(J191="AVAL", "Avicennia alba", IF(J191="AVOF", "Avicennia officinalis", IF(J191="LURA", "Lumnitzera racemosa", IF(J191="CETA", "Ceriops tagal", IF(J191="XYGR", "Xylocarpus granatum", IF(J191="AVMA", "Avicennia marina", IF(J191="RHMU", "Rhizophora mucronata", IF(J191="BRGY", "Bruguiera gymnorrhiza", IF(J191="BRSE", "Bruguiera sexangula", IF(J191="SOOV", "Sonneratia ovata", IF(J191="SOCA", "Sonneratia caseolaris", IF(J191="HELI", "Heritiera littoralis", IF(J191="HESY", "Heritiera sylvatica", IF(J191="NYFR", "Nypa fruticans", IF(J191="CYRA", "Cynometra ramiflora", IF(J191="PHPA", "Phoenix paludosa", IF(J191="SCHY", "Scyphiphora hydrophyllacea", IF(J191="DIMA", "Diospyros maritima", IF(J191="POPI", "Pongamia pinnata", ""))))))))))))))))))))))))</f>
        <v>Bruguiera cylindrica</v>
      </c>
      <c r="J191" s="1" t="s">
        <v>98</v>
      </c>
      <c r="K191" s="55" t="n">
        <v>4</v>
      </c>
      <c r="L191" s="55" t="n">
        <v>6</v>
      </c>
      <c r="M191" s="18"/>
      <c r="N191" s="18"/>
    </row>
    <row r="192" customFormat="false" ht="13.8" hidden="false" customHeight="false" outlineLevel="0" collapsed="false">
      <c r="A192" s="1" t="s">
        <v>91</v>
      </c>
      <c r="B192" s="12" t="n">
        <v>42183</v>
      </c>
      <c r="C192" s="1" t="s">
        <v>833</v>
      </c>
      <c r="D192" s="1" t="s">
        <v>19</v>
      </c>
      <c r="E192" s="1" t="s">
        <v>19</v>
      </c>
      <c r="F192" s="1" t="s">
        <v>20</v>
      </c>
      <c r="G192" s="1" t="n">
        <v>7</v>
      </c>
      <c r="H192" s="1" t="n">
        <v>2</v>
      </c>
      <c r="I192" s="23" t="str">
        <f aca="false">IF(J192="RHAP", "Rhizophora apiculata", IF(J192="EXAG", "Excoecaria agallocha", IF(J192="BRPA", "Bruguiera parviflora", IF(J192="XYMO", "Xylocarpus moluccensis", IF(J192="BRCY", "Bruguiera cylindrica", IF(J192="AVAL", "Avicennia alba", IF(J192="AVOF", "Avicennia officinalis", IF(J192="LURA", "Lumnitzera racemosa", IF(J192="CETA", "Ceriops tagal", IF(J192="XYGR", "Xylocarpus granatum", IF(J192="AVMA", "Avicennia marina", IF(J192="RHMU", "Rhizophora mucronata", IF(J192="BRGY", "Bruguiera gymnorrhiza", IF(J192="BRSE", "Bruguiera sexangula", IF(J192="SOOV", "Sonneratia ovata", IF(J192="SOCA", "Sonneratia caseolaris", IF(J192="HELI", "Heritiera littoralis", IF(J192="HESY", "Heritiera sylvatica", IF(J192="NYFR", "Nypa fruticans", IF(J192="CYRA", "Cynometra ramiflora", IF(J192="PHPA", "Phoenix paludosa", IF(J192="SCHY", "Scyphiphora hydrophyllacea", IF(J192="DIMA", "Diospyros maritima", IF(J192="POPI", "Pongamia pinnata", ""))))))))))))))))))))))))</f>
        <v>Bruguiera cylindrica</v>
      </c>
      <c r="J192" s="1" t="s">
        <v>98</v>
      </c>
      <c r="K192" s="55" t="n">
        <v>4</v>
      </c>
      <c r="L192" s="55" t="n">
        <v>4</v>
      </c>
      <c r="M192" s="18"/>
      <c r="N192" s="18"/>
    </row>
    <row r="193" customFormat="false" ht="13.8" hidden="false" customHeight="false" outlineLevel="0" collapsed="false">
      <c r="A193" s="1" t="s">
        <v>91</v>
      </c>
      <c r="B193" s="12" t="n">
        <v>42183</v>
      </c>
      <c r="C193" s="1" t="s">
        <v>833</v>
      </c>
      <c r="D193" s="1" t="s">
        <v>19</v>
      </c>
      <c r="E193" s="1" t="s">
        <v>19</v>
      </c>
      <c r="F193" s="1" t="s">
        <v>20</v>
      </c>
      <c r="G193" s="1" t="n">
        <v>7</v>
      </c>
      <c r="H193" s="1" t="n">
        <v>2</v>
      </c>
      <c r="I193" s="23" t="str">
        <f aca="false">IF(J193="RHAP", "Rhizophora apiculata", IF(J193="EXAG", "Excoecaria agallocha", IF(J193="BRPA", "Bruguiera parviflora", IF(J193="XYMO", "Xylocarpus moluccensis", IF(J193="BRCY", "Bruguiera cylindrica", IF(J193="AVAL", "Avicennia alba", IF(J193="AVOF", "Avicennia officinalis", IF(J193="LURA", "Lumnitzera racemosa", IF(J193="CETA", "Ceriops tagal", IF(J193="XYGR", "Xylocarpus granatum", IF(J193="AVMA", "Avicennia marina", IF(J193="RHMU", "Rhizophora mucronata", IF(J193="BRGY", "Bruguiera gymnorrhiza", IF(J193="BRSE", "Bruguiera sexangula", IF(J193="SOOV", "Sonneratia ovata", IF(J193="SOCA", "Sonneratia caseolaris", IF(J193="HELI", "Heritiera littoralis", IF(J193="HESY", "Heritiera sylvatica", IF(J193="NYFR", "Nypa fruticans", IF(J193="CYRA", "Cynometra ramiflora", IF(J193="PHPA", "Phoenix paludosa", IF(J193="SCHY", "Scyphiphora hydrophyllacea", IF(J193="DIMA", "Diospyros maritima", IF(J193="POPI", "Pongamia pinnata", ""))))))))))))))))))))))))</f>
        <v>Bruguiera cylindrica</v>
      </c>
      <c r="J193" s="1" t="s">
        <v>98</v>
      </c>
      <c r="K193" s="55" t="n">
        <v>4.1</v>
      </c>
      <c r="L193" s="55" t="n">
        <v>5</v>
      </c>
      <c r="M193" s="18"/>
      <c r="N193" s="18"/>
    </row>
    <row r="194" customFormat="false" ht="13.8" hidden="false" customHeight="false" outlineLevel="0" collapsed="false">
      <c r="A194" s="1" t="s">
        <v>91</v>
      </c>
      <c r="B194" s="12" t="n">
        <v>42183</v>
      </c>
      <c r="C194" s="1" t="s">
        <v>833</v>
      </c>
      <c r="D194" s="1" t="s">
        <v>19</v>
      </c>
      <c r="E194" s="1" t="s">
        <v>19</v>
      </c>
      <c r="F194" s="1" t="s">
        <v>20</v>
      </c>
      <c r="G194" s="1" t="n">
        <v>7</v>
      </c>
      <c r="H194" s="1" t="n">
        <v>2</v>
      </c>
      <c r="I194" s="23" t="str">
        <f aca="false">IF(J194="RHAP", "Rhizophora apiculata", IF(J194="EXAG", "Excoecaria agallocha", IF(J194="BRPA", "Bruguiera parviflora", IF(J194="XYMO", "Xylocarpus moluccensis", IF(J194="BRCY", "Bruguiera cylindrica", IF(J194="AVAL", "Avicennia alba", IF(J194="AVOF", "Avicennia officinalis", IF(J194="LURA", "Lumnitzera racemosa", IF(J194="CETA", "Ceriops tagal", IF(J194="XYGR", "Xylocarpus granatum", IF(J194="AVMA", "Avicennia marina", IF(J194="RHMU", "Rhizophora mucronata", IF(J194="BRGY", "Bruguiera gymnorrhiza", IF(J194="BRSE", "Bruguiera sexangula", IF(J194="SOOV", "Sonneratia ovata", IF(J194="SOCA", "Sonneratia caseolaris", IF(J194="HELI", "Heritiera littoralis", IF(J194="HESY", "Heritiera sylvatica", IF(J194="NYFR", "Nypa fruticans", IF(J194="CYRA", "Cynometra ramiflora", IF(J194="PHPA", "Phoenix paludosa", IF(J194="SCHY", "Scyphiphora hydrophyllacea", IF(J194="DIMA", "Diospyros maritima", IF(J194="POPI", "Pongamia pinnata", ""))))))))))))))))))))))))</f>
        <v>Bruguiera cylindrica</v>
      </c>
      <c r="J194" s="1" t="s">
        <v>98</v>
      </c>
      <c r="K194" s="55" t="n">
        <v>3.5</v>
      </c>
      <c r="L194" s="55" t="n">
        <v>4</v>
      </c>
      <c r="M194" s="18"/>
      <c r="N194" s="18"/>
    </row>
    <row r="195" customFormat="false" ht="13.8" hidden="false" customHeight="false" outlineLevel="0" collapsed="false">
      <c r="A195" s="1" t="s">
        <v>91</v>
      </c>
      <c r="B195" s="12" t="n">
        <v>42183</v>
      </c>
      <c r="C195" s="1" t="s">
        <v>833</v>
      </c>
      <c r="D195" s="1" t="s">
        <v>19</v>
      </c>
      <c r="E195" s="1" t="s">
        <v>19</v>
      </c>
      <c r="F195" s="1" t="s">
        <v>20</v>
      </c>
      <c r="G195" s="1" t="n">
        <v>7</v>
      </c>
      <c r="H195" s="1" t="n">
        <v>2</v>
      </c>
      <c r="I195" s="23" t="str">
        <f aca="false">IF(J195="RHAP", "Rhizophora apiculata", IF(J195="EXAG", "Excoecaria agallocha", IF(J195="BRPA", "Bruguiera parviflora", IF(J195="XYMO", "Xylocarpus moluccensis", IF(J195="BRCY", "Bruguiera cylindrica", IF(J195="AVAL", "Avicennia alba", IF(J195="AVOF", "Avicennia officinalis", IF(J195="LURA", "Lumnitzera racemosa", IF(J195="CETA", "Ceriops tagal", IF(J195="XYGR", "Xylocarpus granatum", IF(J195="AVMA", "Avicennia marina", IF(J195="RHMU", "Rhizophora mucronata", IF(J195="BRGY", "Bruguiera gymnorrhiza", IF(J195="BRSE", "Bruguiera sexangula", IF(J195="SOOV", "Sonneratia ovata", IF(J195="SOCA", "Sonneratia caseolaris", IF(J195="HELI", "Heritiera littoralis", IF(J195="HESY", "Heritiera sylvatica", IF(J195="NYFR", "Nypa fruticans", IF(J195="CYRA", "Cynometra ramiflora", IF(J195="PHPA", "Phoenix paludosa", IF(J195="SCHY", "Scyphiphora hydrophyllacea", IF(J195="DIMA", "Diospyros maritima", IF(J195="POPI", "Pongamia pinnata", ""))))))))))))))))))))))))</f>
        <v>Bruguiera cylindrica</v>
      </c>
      <c r="J195" s="1" t="s">
        <v>98</v>
      </c>
      <c r="K195" s="55" t="n">
        <v>4.4</v>
      </c>
      <c r="L195" s="55" t="n">
        <v>4</v>
      </c>
      <c r="M195" s="18"/>
      <c r="N195" s="18"/>
    </row>
    <row r="196" customFormat="false" ht="13.8" hidden="false" customHeight="false" outlineLevel="0" collapsed="false">
      <c r="A196" s="1" t="s">
        <v>91</v>
      </c>
      <c r="B196" s="12" t="n">
        <v>42183</v>
      </c>
      <c r="C196" s="1" t="s">
        <v>833</v>
      </c>
      <c r="D196" s="1" t="s">
        <v>19</v>
      </c>
      <c r="E196" s="1" t="s">
        <v>19</v>
      </c>
      <c r="F196" s="1" t="s">
        <v>20</v>
      </c>
      <c r="G196" s="1" t="n">
        <v>7</v>
      </c>
      <c r="H196" s="1" t="n">
        <v>2</v>
      </c>
      <c r="I196" s="23" t="str">
        <f aca="false">IF(J196="RHAP", "Rhizophora apiculata", IF(J196="EXAG", "Excoecaria agallocha", IF(J196="BRPA", "Bruguiera parviflora", IF(J196="XYMO", "Xylocarpus moluccensis", IF(J196="BRCY", "Bruguiera cylindrica", IF(J196="AVAL", "Avicennia alba", IF(J196="AVOF", "Avicennia officinalis", IF(J196="LURA", "Lumnitzera racemosa", IF(J196="CETA", "Ceriops tagal", IF(J196="XYGR", "Xylocarpus granatum", IF(J196="AVMA", "Avicennia marina", IF(J196="RHMU", "Rhizophora mucronata", IF(J196="BRGY", "Bruguiera gymnorrhiza", IF(J196="BRSE", "Bruguiera sexangula", IF(J196="SOOV", "Sonneratia ovata", IF(J196="SOCA", "Sonneratia caseolaris", IF(J196="HELI", "Heritiera littoralis", IF(J196="HESY", "Heritiera sylvatica", IF(J196="NYFR", "Nypa fruticans", IF(J196="CYRA", "Cynometra ramiflora", IF(J196="PHPA", "Phoenix paludosa", IF(J196="SCHY", "Scyphiphora hydrophyllacea", IF(J196="DIMA", "Diospyros maritima", IF(J196="POPI", "Pongamia pinnata", ""))))))))))))))))))))))))</f>
        <v>Bruguiera cylindrica</v>
      </c>
      <c r="J196" s="1" t="s">
        <v>98</v>
      </c>
      <c r="K196" s="55" t="n">
        <v>4.2</v>
      </c>
      <c r="L196" s="55" t="n">
        <v>5</v>
      </c>
      <c r="M196" s="18"/>
      <c r="N196" s="18"/>
    </row>
    <row r="197" customFormat="false" ht="13.8" hidden="false" customHeight="false" outlineLevel="0" collapsed="false">
      <c r="A197" s="1" t="s">
        <v>91</v>
      </c>
      <c r="B197" s="12" t="n">
        <v>42183</v>
      </c>
      <c r="C197" s="1" t="s">
        <v>19</v>
      </c>
      <c r="D197" s="1" t="s">
        <v>19</v>
      </c>
      <c r="E197" s="1" t="s">
        <v>19</v>
      </c>
      <c r="F197" s="1" t="s">
        <v>20</v>
      </c>
      <c r="G197" s="1" t="n">
        <v>7</v>
      </c>
      <c r="H197" s="1" t="n">
        <v>3</v>
      </c>
      <c r="I197" s="23" t="str">
        <f aca="false">IF(J197="RHAP", "Rhizophora apiculata", IF(J197="EXAG", "Excoecaria agallocha", IF(J197="BRPA", "Bruguiera parviflora", IF(J197="XYMO", "Xylocarpus moluccensis", IF(J197="BRCY", "Bruguiera cylindrica", IF(J197="AVAL", "Avicennia alba", IF(J197="AVOF", "Avicennia officinalis", IF(J197="LURA", "Lumnitzera racemosa", IF(J197="CETA", "Ceriops tagal", IF(J197="XYGR", "Xylocarpus granatum", IF(J197="AVMA", "Avicennia marina", IF(J197="RHMU", "Rhizophora mucronata", IF(J197="BRGY", "Bruguiera gymnorrhiza", IF(J197="BRSE", "Bruguiera sexangula", IF(J197="SOOV", "Sonneratia ovata", IF(J197="SOCA", "Sonneratia caseolaris", IF(J197="HELI", "Heritiera littoralis", IF(J197="HESY", "Heritiera sylvatica", IF(J197="NYFR", "Nypa fruticans", IF(J197="CYRA", "Cynometra ramiflora", IF(J197="PHPA", "Phoenix paludosa", IF(J197="SCHY", "Scyphiphora hydrophyllacea", IF(J197="DIMA", "Diospyros maritima", IF(J197="POPI", "Pongamia pinnata", ""))))))))))))))))))))))))</f>
        <v>Bruguiera cylindrica</v>
      </c>
      <c r="J197" s="1" t="s">
        <v>98</v>
      </c>
      <c r="K197" s="55" t="n">
        <v>2.3</v>
      </c>
      <c r="L197" s="55" t="n">
        <v>3.5</v>
      </c>
      <c r="M197" s="18"/>
      <c r="N197" s="18"/>
    </row>
    <row r="198" customFormat="false" ht="13.8" hidden="false" customHeight="false" outlineLevel="0" collapsed="false">
      <c r="A198" s="1" t="s">
        <v>91</v>
      </c>
      <c r="B198" s="12" t="n">
        <v>42183</v>
      </c>
      <c r="C198" s="1" t="s">
        <v>19</v>
      </c>
      <c r="D198" s="1" t="s">
        <v>19</v>
      </c>
      <c r="E198" s="1" t="s">
        <v>19</v>
      </c>
      <c r="F198" s="1" t="s">
        <v>20</v>
      </c>
      <c r="G198" s="1" t="n">
        <v>7</v>
      </c>
      <c r="H198" s="1" t="n">
        <v>3</v>
      </c>
      <c r="I198" s="23" t="str">
        <f aca="false">IF(J198="RHAP", "Rhizophora apiculata", IF(J198="EXAG", "Excoecaria agallocha", IF(J198="BRPA", "Bruguiera parviflora", IF(J198="XYMO", "Xylocarpus moluccensis", IF(J198="BRCY", "Bruguiera cylindrica", IF(J198="AVAL", "Avicennia alba", IF(J198="AVOF", "Avicennia officinalis", IF(J198="LURA", "Lumnitzera racemosa", IF(J198="CETA", "Ceriops tagal", IF(J198="XYGR", "Xylocarpus granatum", IF(J198="AVMA", "Avicennia marina", IF(J198="RHMU", "Rhizophora mucronata", IF(J198="BRGY", "Bruguiera gymnorrhiza", IF(J198="BRSE", "Bruguiera sexangula", IF(J198="SOOV", "Sonneratia ovata", IF(J198="SOCA", "Sonneratia caseolaris", IF(J198="HELI", "Heritiera littoralis", IF(J198="HESY", "Heritiera sylvatica", IF(J198="NYFR", "Nypa fruticans", IF(J198="CYRA", "Cynometra ramiflora", IF(J198="PHPA", "Phoenix paludosa", IF(J198="SCHY", "Scyphiphora hydrophyllacea", IF(J198="DIMA", "Diospyros maritima", IF(J198="POPI", "Pongamia pinnata", ""))))))))))))))))))))))))</f>
        <v>Bruguiera cylindrica</v>
      </c>
      <c r="J198" s="1" t="s">
        <v>98</v>
      </c>
      <c r="K198" s="55" t="n">
        <v>3.7</v>
      </c>
      <c r="L198" s="55" t="n">
        <v>4</v>
      </c>
      <c r="M198" s="18"/>
      <c r="N198" s="18"/>
    </row>
    <row r="199" customFormat="false" ht="13.8" hidden="false" customHeight="false" outlineLevel="0" collapsed="false">
      <c r="A199" s="1" t="s">
        <v>91</v>
      </c>
      <c r="B199" s="12" t="n">
        <v>42183</v>
      </c>
      <c r="C199" s="1" t="s">
        <v>19</v>
      </c>
      <c r="D199" s="1" t="s">
        <v>19</v>
      </c>
      <c r="E199" s="1" t="s">
        <v>19</v>
      </c>
      <c r="F199" s="1" t="s">
        <v>20</v>
      </c>
      <c r="G199" s="1" t="n">
        <v>7</v>
      </c>
      <c r="H199" s="1" t="n">
        <v>3</v>
      </c>
      <c r="I199" s="23" t="str">
        <f aca="false">IF(J199="RHAP", "Rhizophora apiculata", IF(J199="EXAG", "Excoecaria agallocha", IF(J199="BRPA", "Bruguiera parviflora", IF(J199="XYMO", "Xylocarpus moluccensis", IF(J199="BRCY", "Bruguiera cylindrica", IF(J199="AVAL", "Avicennia alba", IF(J199="AVOF", "Avicennia officinalis", IF(J199="LURA", "Lumnitzera racemosa", IF(J199="CETA", "Ceriops tagal", IF(J199="XYGR", "Xylocarpus granatum", IF(J199="AVMA", "Avicennia marina", IF(J199="RHMU", "Rhizophora mucronata", IF(J199="BRGY", "Bruguiera gymnorrhiza", IF(J199="BRSE", "Bruguiera sexangula", IF(J199="SOOV", "Sonneratia ovata", IF(J199="SOCA", "Sonneratia caseolaris", IF(J199="HELI", "Heritiera littoralis", IF(J199="HESY", "Heritiera sylvatica", IF(J199="NYFR", "Nypa fruticans", IF(J199="CYRA", "Cynometra ramiflora", IF(J199="PHPA", "Phoenix paludosa", IF(J199="SCHY", "Scyphiphora hydrophyllacea", IF(J199="DIMA", "Diospyros maritima", IF(J199="POPI", "Pongamia pinnata", ""))))))))))))))))))))))))</f>
        <v>Bruguiera cylindrica</v>
      </c>
      <c r="J199" s="1" t="s">
        <v>98</v>
      </c>
      <c r="K199" s="55" t="n">
        <v>2.9</v>
      </c>
      <c r="L199" s="55" t="n">
        <v>4</v>
      </c>
      <c r="M199" s="18"/>
      <c r="N199" s="1" t="n">
        <v>2</v>
      </c>
    </row>
    <row r="200" customFormat="false" ht="13.8" hidden="false" customHeight="false" outlineLevel="0" collapsed="false">
      <c r="A200" s="1" t="s">
        <v>91</v>
      </c>
      <c r="B200" s="12" t="n">
        <v>42183</v>
      </c>
      <c r="C200" s="1" t="s">
        <v>19</v>
      </c>
      <c r="D200" s="1" t="s">
        <v>19</v>
      </c>
      <c r="E200" s="1" t="s">
        <v>19</v>
      </c>
      <c r="F200" s="1" t="s">
        <v>20</v>
      </c>
      <c r="G200" s="1" t="n">
        <v>7</v>
      </c>
      <c r="H200" s="1" t="n">
        <v>3</v>
      </c>
      <c r="I200" s="23" t="str">
        <f aca="false">IF(J200="RHAP", "Rhizophora apiculata", IF(J200="EXAG", "Excoecaria agallocha", IF(J200="BRPA", "Bruguiera parviflora", IF(J200="XYMO", "Xylocarpus moluccensis", IF(J200="BRCY", "Bruguiera cylindrica", IF(J200="AVAL", "Avicennia alba", IF(J200="AVOF", "Avicennia officinalis", IF(J200="LURA", "Lumnitzera racemosa", IF(J200="CETA", "Ceriops tagal", IF(J200="XYGR", "Xylocarpus granatum", IF(J200="AVMA", "Avicennia marina", IF(J200="RHMU", "Rhizophora mucronata", IF(J200="BRGY", "Bruguiera gymnorrhiza", IF(J200="BRSE", "Bruguiera sexangula", IF(J200="SOOV", "Sonneratia ovata", IF(J200="SOCA", "Sonneratia caseolaris", IF(J200="HELI", "Heritiera littoralis", IF(J200="HESY", "Heritiera sylvatica", IF(J200="NYFR", "Nypa fruticans", IF(J200="CYRA", "Cynometra ramiflora", IF(J200="PHPA", "Phoenix paludosa", IF(J200="SCHY", "Scyphiphora hydrophyllacea", IF(J200="DIMA", "Diospyros maritima", IF(J200="POPI", "Pongamia pinnata", ""))))))))))))))))))))))))</f>
        <v>Bruguiera cylindrica</v>
      </c>
      <c r="J200" s="1" t="s">
        <v>98</v>
      </c>
      <c r="K200" s="55" t="n">
        <v>1.8</v>
      </c>
      <c r="L200" s="55" t="n">
        <v>2.5</v>
      </c>
      <c r="M200" s="55" t="n">
        <v>2.7</v>
      </c>
      <c r="N200" s="1" t="n">
        <v>3</v>
      </c>
    </row>
    <row r="201" customFormat="false" ht="13.8" hidden="false" customHeight="false" outlineLevel="0" collapsed="false">
      <c r="A201" s="1" t="s">
        <v>91</v>
      </c>
      <c r="B201" s="12" t="n">
        <v>42183</v>
      </c>
      <c r="C201" s="1" t="s">
        <v>19</v>
      </c>
      <c r="D201" s="1" t="s">
        <v>19</v>
      </c>
      <c r="E201" s="1" t="s">
        <v>19</v>
      </c>
      <c r="F201" s="1" t="s">
        <v>20</v>
      </c>
      <c r="G201" s="1" t="n">
        <v>7</v>
      </c>
      <c r="H201" s="1" t="n">
        <v>3</v>
      </c>
      <c r="I201" s="23" t="str">
        <f aca="false">IF(J201="RHAP", "Rhizophora apiculata", IF(J201="EXAG", "Excoecaria agallocha", IF(J201="BRPA", "Bruguiera parviflora", IF(J201="XYMO", "Xylocarpus moluccensis", IF(J201="BRCY", "Bruguiera cylindrica", IF(J201="AVAL", "Avicennia alba", IF(J201="AVOF", "Avicennia officinalis", IF(J201="LURA", "Lumnitzera racemosa", IF(J201="CETA", "Ceriops tagal", IF(J201="XYGR", "Xylocarpus granatum", IF(J201="AVMA", "Avicennia marina", IF(J201="RHMU", "Rhizophora mucronata", IF(J201="BRGY", "Bruguiera gymnorrhiza", IF(J201="BRSE", "Bruguiera sexangula", IF(J201="SOOV", "Sonneratia ovata", IF(J201="SOCA", "Sonneratia caseolaris", IF(J201="HELI", "Heritiera littoralis", IF(J201="HESY", "Heritiera sylvatica", IF(J201="NYFR", "Nypa fruticans", IF(J201="CYRA", "Cynometra ramiflora", IF(J201="PHPA", "Phoenix paludosa", IF(J201="SCHY", "Scyphiphora hydrophyllacea", IF(J201="DIMA", "Diospyros maritima", IF(J201="POPI", "Pongamia pinnata", ""))))))))))))))))))))))))</f>
        <v>Bruguiera cylindrica</v>
      </c>
      <c r="J201" s="1" t="s">
        <v>98</v>
      </c>
      <c r="K201" s="55" t="n">
        <v>2.7</v>
      </c>
      <c r="L201" s="55" t="n">
        <v>4</v>
      </c>
      <c r="M201" s="18"/>
      <c r="N201" s="1" t="n">
        <v>3</v>
      </c>
    </row>
    <row r="202" customFormat="false" ht="13.8" hidden="false" customHeight="false" outlineLevel="0" collapsed="false">
      <c r="A202" s="1" t="s">
        <v>91</v>
      </c>
      <c r="B202" s="12" t="n">
        <v>42183</v>
      </c>
      <c r="C202" s="1" t="s">
        <v>19</v>
      </c>
      <c r="D202" s="1" t="s">
        <v>19</v>
      </c>
      <c r="E202" s="1" t="s">
        <v>19</v>
      </c>
      <c r="F202" s="1" t="s">
        <v>20</v>
      </c>
      <c r="G202" s="1" t="n">
        <v>7</v>
      </c>
      <c r="H202" s="1" t="n">
        <v>3</v>
      </c>
      <c r="I202" s="23" t="str">
        <f aca="false">IF(J202="RHAP", "Rhizophora apiculata", IF(J202="EXAG", "Excoecaria agallocha", IF(J202="BRPA", "Bruguiera parviflora", IF(J202="XYMO", "Xylocarpus moluccensis", IF(J202="BRCY", "Bruguiera cylindrica", IF(J202="AVAL", "Avicennia alba", IF(J202="AVOF", "Avicennia officinalis", IF(J202="LURA", "Lumnitzera racemosa", IF(J202="CETA", "Ceriops tagal", IF(J202="XYGR", "Xylocarpus granatum", IF(J202="AVMA", "Avicennia marina", IF(J202="RHMU", "Rhizophora mucronata", IF(J202="BRGY", "Bruguiera gymnorrhiza", IF(J202="BRSE", "Bruguiera sexangula", IF(J202="SOOV", "Sonneratia ovata", IF(J202="SOCA", "Sonneratia caseolaris", IF(J202="HELI", "Heritiera littoralis", IF(J202="HESY", "Heritiera sylvatica", IF(J202="NYFR", "Nypa fruticans", IF(J202="CYRA", "Cynometra ramiflora", IF(J202="PHPA", "Phoenix paludosa", IF(J202="SCHY", "Scyphiphora hydrophyllacea", IF(J202="DIMA", "Diospyros maritima", IF(J202="POPI", "Pongamia pinnata", ""))))))))))))))))))))))))</f>
        <v>Bruguiera cylindrica</v>
      </c>
      <c r="J202" s="1" t="s">
        <v>98</v>
      </c>
      <c r="K202" s="55" t="n">
        <v>2.6</v>
      </c>
      <c r="L202" s="55" t="n">
        <v>4</v>
      </c>
      <c r="M202" s="55" t="n">
        <v>3.4</v>
      </c>
      <c r="N202" s="1" t="n">
        <v>3</v>
      </c>
    </row>
    <row r="203" customFormat="false" ht="13.8" hidden="false" customHeight="false" outlineLevel="0" collapsed="false">
      <c r="A203" s="1" t="s">
        <v>91</v>
      </c>
      <c r="B203" s="12" t="n">
        <v>42183</v>
      </c>
      <c r="C203" s="1" t="s">
        <v>19</v>
      </c>
      <c r="D203" s="1" t="s">
        <v>19</v>
      </c>
      <c r="E203" s="1" t="s">
        <v>19</v>
      </c>
      <c r="F203" s="1" t="s">
        <v>20</v>
      </c>
      <c r="G203" s="1" t="n">
        <v>7</v>
      </c>
      <c r="H203" s="1" t="n">
        <v>3</v>
      </c>
      <c r="I203" s="23" t="str">
        <f aca="false">IF(J203="RHAP", "Rhizophora apiculata", IF(J203="EXAG", "Excoecaria agallocha", IF(J203="BRPA", "Bruguiera parviflora", IF(J203="XYMO", "Xylocarpus moluccensis", IF(J203="BRCY", "Bruguiera cylindrica", IF(J203="AVAL", "Avicennia alba", IF(J203="AVOF", "Avicennia officinalis", IF(J203="LURA", "Lumnitzera racemosa", IF(J203="CETA", "Ceriops tagal", IF(J203="XYGR", "Xylocarpus granatum", IF(J203="AVMA", "Avicennia marina", IF(J203="RHMU", "Rhizophora mucronata", IF(J203="BRGY", "Bruguiera gymnorrhiza", IF(J203="BRSE", "Bruguiera sexangula", IF(J203="SOOV", "Sonneratia ovata", IF(J203="SOCA", "Sonneratia caseolaris", IF(J203="HELI", "Heritiera littoralis", IF(J203="HESY", "Heritiera sylvatica", IF(J203="NYFR", "Nypa fruticans", IF(J203="CYRA", "Cynometra ramiflora", IF(J203="PHPA", "Phoenix paludosa", IF(J203="SCHY", "Scyphiphora hydrophyllacea", IF(J203="DIMA", "Diospyros maritima", IF(J203="POPI", "Pongamia pinnata", ""))))))))))))))))))))))))</f>
        <v>Bruguiera cylindrica</v>
      </c>
      <c r="J203" s="1" t="s">
        <v>98</v>
      </c>
      <c r="K203" s="55" t="n">
        <v>2.6</v>
      </c>
      <c r="L203" s="55" t="n">
        <v>2</v>
      </c>
      <c r="M203" s="18"/>
      <c r="N203" s="18"/>
    </row>
    <row r="204" customFormat="false" ht="13.8" hidden="false" customHeight="false" outlineLevel="0" collapsed="false">
      <c r="A204" s="1" t="s">
        <v>91</v>
      </c>
      <c r="B204" s="12" t="n">
        <v>42183</v>
      </c>
      <c r="C204" s="1" t="s">
        <v>19</v>
      </c>
      <c r="D204" s="1" t="s">
        <v>19</v>
      </c>
      <c r="E204" s="1" t="s">
        <v>19</v>
      </c>
      <c r="F204" s="1" t="s">
        <v>20</v>
      </c>
      <c r="G204" s="1" t="n">
        <v>7</v>
      </c>
      <c r="H204" s="1" t="n">
        <v>3</v>
      </c>
      <c r="I204" s="23" t="str">
        <f aca="false">IF(J204="RHAP", "Rhizophora apiculata", IF(J204="EXAG", "Excoecaria agallocha", IF(J204="BRPA", "Bruguiera parviflora", IF(J204="XYMO", "Xylocarpus moluccensis", IF(J204="BRCY", "Bruguiera cylindrica", IF(J204="AVAL", "Avicennia alba", IF(J204="AVOF", "Avicennia officinalis", IF(J204="LURA", "Lumnitzera racemosa", IF(J204="CETA", "Ceriops tagal", IF(J204="XYGR", "Xylocarpus granatum", IF(J204="AVMA", "Avicennia marina", IF(J204="RHMU", "Rhizophora mucronata", IF(J204="BRGY", "Bruguiera gymnorrhiza", IF(J204="BRSE", "Bruguiera sexangula", IF(J204="SOOV", "Sonneratia ovata", IF(J204="SOCA", "Sonneratia caseolaris", IF(J204="HELI", "Heritiera littoralis", IF(J204="HESY", "Heritiera sylvatica", IF(J204="NYFR", "Nypa fruticans", IF(J204="CYRA", "Cynometra ramiflora", IF(J204="PHPA", "Phoenix paludosa", IF(J204="SCHY", "Scyphiphora hydrophyllacea", IF(J204="DIMA", "Diospyros maritima", IF(J204="POPI", "Pongamia pinnata", ""))))))))))))))))))))))))</f>
        <v>Bruguiera cylindrica</v>
      </c>
      <c r="J204" s="1" t="s">
        <v>98</v>
      </c>
      <c r="K204" s="55" t="n">
        <v>2.5</v>
      </c>
      <c r="L204" s="55" t="n">
        <v>4</v>
      </c>
      <c r="M204" s="18"/>
      <c r="N204" s="18"/>
    </row>
    <row r="205" customFormat="false" ht="13.8" hidden="false" customHeight="false" outlineLevel="0" collapsed="false">
      <c r="A205" s="1" t="s">
        <v>91</v>
      </c>
      <c r="B205" s="12" t="n">
        <v>42183</v>
      </c>
      <c r="C205" s="1" t="s">
        <v>19</v>
      </c>
      <c r="D205" s="1" t="s">
        <v>19</v>
      </c>
      <c r="E205" s="1" t="s">
        <v>19</v>
      </c>
      <c r="F205" s="1" t="s">
        <v>20</v>
      </c>
      <c r="G205" s="1" t="n">
        <v>7</v>
      </c>
      <c r="H205" s="1" t="n">
        <v>3</v>
      </c>
      <c r="I205" s="23" t="str">
        <f aca="false">IF(J205="RHAP", "Rhizophora apiculata", IF(J205="EXAG", "Excoecaria agallocha", IF(J205="BRPA", "Bruguiera parviflora", IF(J205="XYMO", "Xylocarpus moluccensis", IF(J205="BRCY", "Bruguiera cylindrica", IF(J205="AVAL", "Avicennia alba", IF(J205="AVOF", "Avicennia officinalis", IF(J205="LURA", "Lumnitzera racemosa", IF(J205="CETA", "Ceriops tagal", IF(J205="XYGR", "Xylocarpus granatum", IF(J205="AVMA", "Avicennia marina", IF(J205="RHMU", "Rhizophora mucronata", IF(J205="BRGY", "Bruguiera gymnorrhiza", IF(J205="BRSE", "Bruguiera sexangula", IF(J205="SOOV", "Sonneratia ovata", IF(J205="SOCA", "Sonneratia caseolaris", IF(J205="HELI", "Heritiera littoralis", IF(J205="HESY", "Heritiera sylvatica", IF(J205="NYFR", "Nypa fruticans", IF(J205="CYRA", "Cynometra ramiflora", IF(J205="PHPA", "Phoenix paludosa", IF(J205="SCHY", "Scyphiphora hydrophyllacea", IF(J205="DIMA", "Diospyros maritima", IF(J205="POPI", "Pongamia pinnata", ""))))))))))))))))))))))))</f>
        <v>Bruguiera cylindrica</v>
      </c>
      <c r="J205" s="1" t="s">
        <v>98</v>
      </c>
      <c r="K205" s="55" t="n">
        <v>2</v>
      </c>
      <c r="L205" s="55" t="n">
        <v>3</v>
      </c>
      <c r="M205" s="18"/>
      <c r="N205" s="18"/>
    </row>
    <row r="206" customFormat="false" ht="13.8" hidden="false" customHeight="false" outlineLevel="0" collapsed="false">
      <c r="A206" s="1" t="s">
        <v>91</v>
      </c>
      <c r="B206" s="12" t="n">
        <v>42183</v>
      </c>
      <c r="C206" s="1" t="s">
        <v>19</v>
      </c>
      <c r="D206" s="1" t="s">
        <v>19</v>
      </c>
      <c r="E206" s="1" t="s">
        <v>19</v>
      </c>
      <c r="F206" s="1" t="s">
        <v>20</v>
      </c>
      <c r="G206" s="1" t="n">
        <v>7</v>
      </c>
      <c r="H206" s="1" t="n">
        <v>5</v>
      </c>
      <c r="I206" s="23" t="str">
        <f aca="false">IF(J206="RHAP", "Rhizophora apiculata", IF(J206="EXAG", "Excoecaria agallocha", IF(J206="BRPA", "Bruguiera parviflora", IF(J206="XYMO", "Xylocarpus moluccensis", IF(J206="BRCY", "Bruguiera cylindrica", IF(J206="AVAL", "Avicennia alba", IF(J206="AVOF", "Avicennia officinalis", IF(J206="LURA", "Lumnitzera racemosa", IF(J206="CETA", "Ceriops tagal", IF(J206="XYGR", "Xylocarpus granatum", IF(J206="AVMA", "Avicennia marina", IF(J206="RHMU", "Rhizophora mucronata", IF(J206="BRGY", "Bruguiera gymnorrhiza", IF(J206="BRSE", "Bruguiera sexangula", IF(J206="SOOV", "Sonneratia ovata", IF(J206="SOCA", "Sonneratia caseolaris", IF(J206="HELI", "Heritiera littoralis", IF(J206="HESY", "Heritiera sylvatica", IF(J206="NYFR", "Nypa fruticans", IF(J206="CYRA", "Cynometra ramiflora", IF(J206="PHPA", "Phoenix paludosa", IF(J206="SCHY", "Scyphiphora hydrophyllacea", IF(J206="DIMA", "Diospyros maritima", IF(J206="POPI", "Pongamia pinnata", ""))))))))))))))))))))))))</f>
        <v>Bruguiera cylindrica</v>
      </c>
      <c r="J206" s="1" t="s">
        <v>98</v>
      </c>
      <c r="K206" s="55" t="n">
        <v>2</v>
      </c>
      <c r="L206" s="55" t="n">
        <v>3</v>
      </c>
      <c r="M206" s="18"/>
      <c r="N206" s="1" t="n">
        <v>2</v>
      </c>
    </row>
    <row r="207" customFormat="false" ht="13.8" hidden="false" customHeight="false" outlineLevel="0" collapsed="false">
      <c r="A207" s="1" t="s">
        <v>91</v>
      </c>
      <c r="B207" s="12" t="n">
        <v>42183</v>
      </c>
      <c r="C207" s="1" t="s">
        <v>19</v>
      </c>
      <c r="D207" s="1" t="s">
        <v>19</v>
      </c>
      <c r="E207" s="1" t="s">
        <v>19</v>
      </c>
      <c r="F207" s="1" t="s">
        <v>20</v>
      </c>
      <c r="G207" s="1" t="n">
        <v>7</v>
      </c>
      <c r="H207" s="1" t="n">
        <v>5</v>
      </c>
      <c r="I207" s="23" t="str">
        <f aca="false">IF(J207="RHAP", "Rhizophora apiculata", IF(J207="EXAG", "Excoecaria agallocha", IF(J207="BRPA", "Bruguiera parviflora", IF(J207="XYMO", "Xylocarpus moluccensis", IF(J207="BRCY", "Bruguiera cylindrica", IF(J207="AVAL", "Avicennia alba", IF(J207="AVOF", "Avicennia officinalis", IF(J207="LURA", "Lumnitzera racemosa", IF(J207="CETA", "Ceriops tagal", IF(J207="XYGR", "Xylocarpus granatum", IF(J207="AVMA", "Avicennia marina", IF(J207="RHMU", "Rhizophora mucronata", IF(J207="BRGY", "Bruguiera gymnorrhiza", IF(J207="BRSE", "Bruguiera sexangula", IF(J207="SOOV", "Sonneratia ovata", IF(J207="SOCA", "Sonneratia caseolaris", IF(J207="HELI", "Heritiera littoralis", IF(J207="HESY", "Heritiera sylvatica", IF(J207="NYFR", "Nypa fruticans", IF(J207="CYRA", "Cynometra ramiflora", IF(J207="PHPA", "Phoenix paludosa", IF(J207="SCHY", "Scyphiphora hydrophyllacea", IF(J207="DIMA", "Diospyros maritima", IF(J207="POPI", "Pongamia pinnata", ""))))))))))))))))))))))))</f>
        <v>Bruguiera cylindrica</v>
      </c>
      <c r="J207" s="1" t="s">
        <v>98</v>
      </c>
      <c r="K207" s="55" t="n">
        <v>0.9</v>
      </c>
      <c r="L207" s="55" t="n">
        <v>3.5</v>
      </c>
      <c r="M207" s="55" t="n">
        <v>2</v>
      </c>
      <c r="N207" s="1" t="n">
        <v>3</v>
      </c>
    </row>
    <row r="208" customFormat="false" ht="13.8" hidden="false" customHeight="false" outlineLevel="0" collapsed="false">
      <c r="A208" s="1" t="s">
        <v>91</v>
      </c>
      <c r="B208" s="12" t="n">
        <v>42183</v>
      </c>
      <c r="C208" s="1" t="s">
        <v>19</v>
      </c>
      <c r="D208" s="1" t="s">
        <v>19</v>
      </c>
      <c r="E208" s="1" t="s">
        <v>19</v>
      </c>
      <c r="F208" s="1" t="s">
        <v>20</v>
      </c>
      <c r="G208" s="1" t="n">
        <v>7</v>
      </c>
      <c r="H208" s="1" t="n">
        <v>5</v>
      </c>
      <c r="I208" s="23" t="str">
        <f aca="false">IF(J208="RHAP", "Rhizophora apiculata", IF(J208="EXAG", "Excoecaria agallocha", IF(J208="BRPA", "Bruguiera parviflora", IF(J208="XYMO", "Xylocarpus moluccensis", IF(J208="BRCY", "Bruguiera cylindrica", IF(J208="AVAL", "Avicennia alba", IF(J208="AVOF", "Avicennia officinalis", IF(J208="LURA", "Lumnitzera racemosa", IF(J208="CETA", "Ceriops tagal", IF(J208="XYGR", "Xylocarpus granatum", IF(J208="AVMA", "Avicennia marina", IF(J208="RHMU", "Rhizophora mucronata", IF(J208="BRGY", "Bruguiera gymnorrhiza", IF(J208="BRSE", "Bruguiera sexangula", IF(J208="SOOV", "Sonneratia ovata", IF(J208="SOCA", "Sonneratia caseolaris", IF(J208="HELI", "Heritiera littoralis", IF(J208="HESY", "Heritiera sylvatica", IF(J208="NYFR", "Nypa fruticans", IF(J208="CYRA", "Cynometra ramiflora", IF(J208="PHPA", "Phoenix paludosa", IF(J208="SCHY", "Scyphiphora hydrophyllacea", IF(J208="DIMA", "Diospyros maritima", IF(J208="POPI", "Pongamia pinnata", ""))))))))))))))))))))))))</f>
        <v>Bruguiera cylindrica</v>
      </c>
      <c r="J208" s="1" t="s">
        <v>98</v>
      </c>
      <c r="K208" s="55" t="n">
        <v>2.4</v>
      </c>
      <c r="L208" s="55" t="n">
        <v>3.4</v>
      </c>
      <c r="M208" s="55" t="n">
        <v>4</v>
      </c>
      <c r="N208" s="1" t="n">
        <v>3</v>
      </c>
    </row>
    <row r="209" customFormat="false" ht="13.8" hidden="false" customHeight="false" outlineLevel="0" collapsed="false">
      <c r="A209" s="1" t="s">
        <v>91</v>
      </c>
      <c r="B209" s="12" t="n">
        <v>42184</v>
      </c>
      <c r="C209" s="1" t="s">
        <v>19</v>
      </c>
      <c r="D209" s="1" t="s">
        <v>19</v>
      </c>
      <c r="E209" s="1" t="s">
        <v>19</v>
      </c>
      <c r="F209" s="1" t="s">
        <v>20</v>
      </c>
      <c r="G209" s="1" t="n">
        <v>8</v>
      </c>
      <c r="H209" s="1" t="n">
        <v>1</v>
      </c>
      <c r="I209" s="23" t="str">
        <f aca="false">IF(J209="RHAP", "Rhizophora apiculata", IF(J209="EXAG", "Excoecaria agallocha", IF(J209="BRPA", "Bruguiera parviflora", IF(J209="XYMO", "Xylocarpus moluccensis", IF(J209="BRCY", "Bruguiera cylindrica", IF(J209="AVAL", "Avicennia alba", IF(J209="AVOF", "Avicennia officinalis", IF(J209="LURA", "Lumnitzera racemosa", IF(J209="CETA", "Ceriops tagal", IF(J209="XYGR", "Xylocarpus granatum", IF(J209="AVMA", "Avicennia marina", IF(J209="RHMU", "Rhizophora mucronata", IF(J209="BRGY", "Bruguiera gymnorrhiza", IF(J209="BRSE", "Bruguiera sexangula", IF(J209="SOOV", "Sonneratia ovata", IF(J209="SOCA", "Sonneratia caseolaris", IF(J209="HELI", "Heritiera littoralis", IF(J209="HESY", "Heritiera sylvatica", IF(J209="NYFR", "Nypa fruticans", IF(J209="CYRA", "Cynometra ramiflora", IF(J209="PHPA", "Phoenix paludosa", IF(J209="SCHY", "Scyphiphora hydrophyllacea", IF(J209="DIMA", "Diospyros maritima", IF(J209="POPI", "Pongamia pinnata", ""))))))))))))))))))))))))</f>
        <v>Bruguiera cylindrica</v>
      </c>
      <c r="J209" s="1" t="s">
        <v>98</v>
      </c>
      <c r="K209" s="55" t="n">
        <v>1.9</v>
      </c>
      <c r="L209" s="18"/>
      <c r="M209" s="18"/>
      <c r="N209" s="18"/>
    </row>
    <row r="210" customFormat="false" ht="13.8" hidden="false" customHeight="false" outlineLevel="0" collapsed="false">
      <c r="A210" s="1" t="s">
        <v>91</v>
      </c>
      <c r="B210" s="12" t="n">
        <v>42184</v>
      </c>
      <c r="C210" s="1" t="s">
        <v>19</v>
      </c>
      <c r="D210" s="1" t="s">
        <v>19</v>
      </c>
      <c r="E210" s="1" t="s">
        <v>19</v>
      </c>
      <c r="F210" s="1" t="s">
        <v>20</v>
      </c>
      <c r="G210" s="1" t="n">
        <v>8</v>
      </c>
      <c r="H210" s="1" t="n">
        <v>1</v>
      </c>
      <c r="I210" s="23" t="str">
        <f aca="false">IF(J210="RHAP", "Rhizophora apiculata", IF(J210="EXAG", "Excoecaria agallocha", IF(J210="BRPA", "Bruguiera parviflora", IF(J210="XYMO", "Xylocarpus moluccensis", IF(J210="BRCY", "Bruguiera cylindrica", IF(J210="AVAL", "Avicennia alba", IF(J210="AVOF", "Avicennia officinalis", IF(J210="LURA", "Lumnitzera racemosa", IF(J210="CETA", "Ceriops tagal", IF(J210="XYGR", "Xylocarpus granatum", IF(J210="AVMA", "Avicennia marina", IF(J210="RHMU", "Rhizophora mucronata", IF(J210="BRGY", "Bruguiera gymnorrhiza", IF(J210="BRSE", "Bruguiera sexangula", IF(J210="SOOV", "Sonneratia ovata", IF(J210="SOCA", "Sonneratia caseolaris", IF(J210="HELI", "Heritiera littoralis", IF(J210="HESY", "Heritiera sylvatica", IF(J210="NYFR", "Nypa fruticans", IF(J210="CYRA", "Cynometra ramiflora", IF(J210="PHPA", "Phoenix paludosa", IF(J210="SCHY", "Scyphiphora hydrophyllacea", IF(J210="DIMA", "Diospyros maritima", IF(J210="POPI", "Pongamia pinnata", ""))))))))))))))))))))))))</f>
        <v>Bruguiera cylindrica</v>
      </c>
      <c r="J210" s="1" t="s">
        <v>98</v>
      </c>
      <c r="K210" s="55" t="n">
        <v>2.5</v>
      </c>
      <c r="L210" s="55" t="n">
        <v>3</v>
      </c>
      <c r="M210" s="55" t="n">
        <v>3</v>
      </c>
      <c r="N210" s="1" t="n">
        <v>2</v>
      </c>
    </row>
    <row r="211" customFormat="false" ht="13.8" hidden="false" customHeight="false" outlineLevel="0" collapsed="false">
      <c r="A211" s="1" t="s">
        <v>91</v>
      </c>
      <c r="B211" s="12" t="n">
        <v>42184</v>
      </c>
      <c r="C211" s="1" t="s">
        <v>19</v>
      </c>
      <c r="D211" s="1" t="s">
        <v>19</v>
      </c>
      <c r="E211" s="1" t="s">
        <v>19</v>
      </c>
      <c r="F211" s="1" t="s">
        <v>20</v>
      </c>
      <c r="G211" s="1" t="n">
        <v>8</v>
      </c>
      <c r="H211" s="1" t="n">
        <v>1</v>
      </c>
      <c r="I211" s="23" t="str">
        <f aca="false">IF(J211="RHAP", "Rhizophora apiculata", IF(J211="EXAG", "Excoecaria agallocha", IF(J211="BRPA", "Bruguiera parviflora", IF(J211="XYMO", "Xylocarpus moluccensis", IF(J211="BRCY", "Bruguiera cylindrica", IF(J211="AVAL", "Avicennia alba", IF(J211="AVOF", "Avicennia officinalis", IF(J211="LURA", "Lumnitzera racemosa", IF(J211="CETA", "Ceriops tagal", IF(J211="XYGR", "Xylocarpus granatum", IF(J211="AVMA", "Avicennia marina", IF(J211="RHMU", "Rhizophora mucronata", IF(J211="BRGY", "Bruguiera gymnorrhiza", IF(J211="BRSE", "Bruguiera sexangula", IF(J211="SOOV", "Sonneratia ovata", IF(J211="SOCA", "Sonneratia caseolaris", IF(J211="HELI", "Heritiera littoralis", IF(J211="HESY", "Heritiera sylvatica", IF(J211="NYFR", "Nypa fruticans", IF(J211="CYRA", "Cynometra ramiflora", IF(J211="PHPA", "Phoenix paludosa", IF(J211="SCHY", "Scyphiphora hydrophyllacea", IF(J211="DIMA", "Diospyros maritima", IF(J211="POPI", "Pongamia pinnata", ""))))))))))))))))))))))))</f>
        <v>Bruguiera cylindrica</v>
      </c>
      <c r="J211" s="1" t="s">
        <v>98</v>
      </c>
      <c r="K211" s="55" t="n">
        <v>2.5</v>
      </c>
      <c r="L211" s="55" t="n">
        <v>4</v>
      </c>
      <c r="M211" s="55" t="n">
        <v>3.1</v>
      </c>
      <c r="N211" s="1" t="n">
        <v>2</v>
      </c>
    </row>
    <row r="212" customFormat="false" ht="13.8" hidden="false" customHeight="false" outlineLevel="0" collapsed="false">
      <c r="A212" s="1" t="s">
        <v>91</v>
      </c>
      <c r="B212" s="12" t="n">
        <v>42184</v>
      </c>
      <c r="C212" s="1" t="s">
        <v>19</v>
      </c>
      <c r="D212" s="1" t="s">
        <v>19</v>
      </c>
      <c r="E212" s="1" t="s">
        <v>19</v>
      </c>
      <c r="F212" s="1" t="s">
        <v>20</v>
      </c>
      <c r="G212" s="1" t="n">
        <v>8</v>
      </c>
      <c r="H212" s="1" t="n">
        <v>3</v>
      </c>
      <c r="I212" s="23" t="str">
        <f aca="false">IF(J212="RHAP", "Rhizophora apiculata", IF(J212="EXAG", "Excoecaria agallocha", IF(J212="BRPA", "Bruguiera parviflora", IF(J212="XYMO", "Xylocarpus moluccensis", IF(J212="BRCY", "Bruguiera cylindrica", IF(J212="AVAL", "Avicennia alba", IF(J212="AVOF", "Avicennia officinalis", IF(J212="LURA", "Lumnitzera racemosa", IF(J212="CETA", "Ceriops tagal", IF(J212="XYGR", "Xylocarpus granatum", IF(J212="AVMA", "Avicennia marina", IF(J212="RHMU", "Rhizophora mucronata", IF(J212="BRGY", "Bruguiera gymnorrhiza", IF(J212="BRSE", "Bruguiera sexangula", IF(J212="SOOV", "Sonneratia ovata", IF(J212="SOCA", "Sonneratia caseolaris", IF(J212="HELI", "Heritiera littoralis", IF(J212="HESY", "Heritiera sylvatica", IF(J212="NYFR", "Nypa fruticans", IF(J212="CYRA", "Cynometra ramiflora", IF(J212="PHPA", "Phoenix paludosa", IF(J212="SCHY", "Scyphiphora hydrophyllacea", IF(J212="DIMA", "Diospyros maritima", IF(J212="POPI", "Pongamia pinnata", ""))))))))))))))))))))))))</f>
        <v>Bruguiera cylindrica</v>
      </c>
      <c r="J212" s="1" t="s">
        <v>98</v>
      </c>
      <c r="K212" s="55" t="n">
        <v>4.3</v>
      </c>
      <c r="L212" s="55" t="n">
        <v>5</v>
      </c>
      <c r="M212" s="18"/>
      <c r="N212" s="18"/>
    </row>
    <row r="213" customFormat="false" ht="13.8" hidden="false" customHeight="false" outlineLevel="0" collapsed="false">
      <c r="A213" s="1" t="s">
        <v>91</v>
      </c>
      <c r="B213" s="12" t="n">
        <v>42184</v>
      </c>
      <c r="C213" s="1" t="s">
        <v>19</v>
      </c>
      <c r="D213" s="1" t="s">
        <v>19</v>
      </c>
      <c r="E213" s="1" t="s">
        <v>19</v>
      </c>
      <c r="F213" s="1" t="s">
        <v>20</v>
      </c>
      <c r="G213" s="1" t="n">
        <v>8</v>
      </c>
      <c r="H213" s="1" t="n">
        <v>4</v>
      </c>
      <c r="I213" s="23" t="str">
        <f aca="false">IF(J213="RHAP", "Rhizophora apiculata", IF(J213="EXAG", "Excoecaria agallocha", IF(J213="BRPA", "Bruguiera parviflora", IF(J213="XYMO", "Xylocarpus moluccensis", IF(J213="BRCY", "Bruguiera cylindrica", IF(J213="AVAL", "Avicennia alba", IF(J213="AVOF", "Avicennia officinalis", IF(J213="LURA", "Lumnitzera racemosa", IF(J213="CETA", "Ceriops tagal", IF(J213="XYGR", "Xylocarpus granatum", IF(J213="AVMA", "Avicennia marina", IF(J213="RHMU", "Rhizophora mucronata", IF(J213="BRGY", "Bruguiera gymnorrhiza", IF(J213="BRSE", "Bruguiera sexangula", IF(J213="SOOV", "Sonneratia ovata", IF(J213="SOCA", "Sonneratia caseolaris", IF(J213="HELI", "Heritiera littoralis", IF(J213="HESY", "Heritiera sylvatica", IF(J213="NYFR", "Nypa fruticans", IF(J213="CYRA", "Cynometra ramiflora", IF(J213="PHPA", "Phoenix paludosa", IF(J213="SCHY", "Scyphiphora hydrophyllacea", IF(J213="DIMA", "Diospyros maritima", IF(J213="POPI", "Pongamia pinnata", ""))))))))))))))))))))))))</f>
        <v>Rhizophora apiculata</v>
      </c>
      <c r="J213" s="1" t="s">
        <v>21</v>
      </c>
      <c r="K213" s="55" t="n">
        <v>3.9</v>
      </c>
      <c r="L213" s="55" t="n">
        <v>5</v>
      </c>
      <c r="M213" s="55" t="n">
        <v>4.1</v>
      </c>
      <c r="N213" s="1" t="n">
        <v>3</v>
      </c>
    </row>
    <row r="214" customFormat="false" ht="13.8" hidden="false" customHeight="false" outlineLevel="0" collapsed="false">
      <c r="A214" s="1" t="s">
        <v>91</v>
      </c>
      <c r="B214" s="12" t="n">
        <v>42184</v>
      </c>
      <c r="C214" s="1" t="s">
        <v>19</v>
      </c>
      <c r="D214" s="1" t="s">
        <v>19</v>
      </c>
      <c r="E214" s="1" t="s">
        <v>19</v>
      </c>
      <c r="F214" s="1" t="s">
        <v>20</v>
      </c>
      <c r="G214" s="1" t="n">
        <v>8</v>
      </c>
      <c r="H214" s="1" t="n">
        <v>5</v>
      </c>
      <c r="I214" s="23" t="str">
        <f aca="false">IF(J214="RHAP", "Rhizophora apiculata", IF(J214="EXAG", "Excoecaria agallocha", IF(J214="BRPA", "Bruguiera parviflora", IF(J214="XYMO", "Xylocarpus moluccensis", IF(J214="BRCY", "Bruguiera cylindrica", IF(J214="AVAL", "Avicennia alba", IF(J214="AVOF", "Avicennia officinalis", IF(J214="LURA", "Lumnitzera racemosa", IF(J214="CETA", "Ceriops tagal", IF(J214="XYGR", "Xylocarpus granatum", IF(J214="AVMA", "Avicennia marina", IF(J214="RHMU", "Rhizophora mucronata", IF(J214="BRGY", "Bruguiera gymnorrhiza", IF(J214="BRSE", "Bruguiera sexangula", IF(J214="SOOV", "Sonneratia ovata", IF(J214="SOCA", "Sonneratia caseolaris", IF(J214="HELI", "Heritiera littoralis", IF(J214="HESY", "Heritiera sylvatica", IF(J214="NYFR", "Nypa fruticans", IF(J214="CYRA", "Cynometra ramiflora", IF(J214="PHPA", "Phoenix paludosa", IF(J214="SCHY", "Scyphiphora hydrophyllacea", IF(J214="DIMA", "Diospyros maritima", IF(J214="POPI", "Pongamia pinnata", ""))))))))))))))))))))))))</f>
        <v>Bruguiera cylindrica</v>
      </c>
      <c r="J214" s="1" t="s">
        <v>98</v>
      </c>
      <c r="K214" s="55" t="n">
        <v>1.2</v>
      </c>
      <c r="L214" s="55" t="n">
        <v>2</v>
      </c>
      <c r="M214" s="18"/>
      <c r="N214" s="18"/>
    </row>
    <row r="215" customFormat="false" ht="13.8" hidden="false" customHeight="false" outlineLevel="0" collapsed="false">
      <c r="A215" s="1" t="s">
        <v>91</v>
      </c>
      <c r="B215" s="12" t="n">
        <v>42184</v>
      </c>
      <c r="C215" s="1" t="s">
        <v>19</v>
      </c>
      <c r="D215" s="1" t="s">
        <v>19</v>
      </c>
      <c r="E215" s="1" t="s">
        <v>19</v>
      </c>
      <c r="F215" s="1" t="s">
        <v>20</v>
      </c>
      <c r="G215" s="1" t="n">
        <v>8</v>
      </c>
      <c r="H215" s="1" t="n">
        <v>5</v>
      </c>
      <c r="I215" s="23" t="str">
        <f aca="false">IF(J215="RHAP", "Rhizophora apiculata", IF(J215="EXAG", "Excoecaria agallocha", IF(J215="BRPA", "Bruguiera parviflora", IF(J215="XYMO", "Xylocarpus moluccensis", IF(J215="BRCY", "Bruguiera cylindrica", IF(J215="AVAL", "Avicennia alba", IF(J215="AVOF", "Avicennia officinalis", IF(J215="LURA", "Lumnitzera racemosa", IF(J215="CETA", "Ceriops tagal", IF(J215="XYGR", "Xylocarpus granatum", IF(J215="AVMA", "Avicennia marina", IF(J215="RHMU", "Rhizophora mucronata", IF(J215="BRGY", "Bruguiera gymnorrhiza", IF(J215="BRSE", "Bruguiera sexangula", IF(J215="SOOV", "Sonneratia ovata", IF(J215="SOCA", "Sonneratia caseolaris", IF(J215="HELI", "Heritiera littoralis", IF(J215="HESY", "Heritiera sylvatica", IF(J215="NYFR", "Nypa fruticans", IF(J215="CYRA", "Cynometra ramiflora", IF(J215="PHPA", "Phoenix paludosa", IF(J215="SCHY", "Scyphiphora hydrophyllacea", IF(J215="DIMA", "Diospyros maritima", IF(J215="POPI", "Pongamia pinnata", ""))))))))))))))))))))))))</f>
        <v>Rhizophora apiculata</v>
      </c>
      <c r="J215" s="1" t="s">
        <v>21</v>
      </c>
      <c r="K215" s="55" t="n">
        <v>4.3</v>
      </c>
      <c r="L215" s="55" t="n">
        <v>7</v>
      </c>
      <c r="M215" s="18"/>
      <c r="N215" s="18"/>
    </row>
    <row r="216" customFormat="false" ht="13.8" hidden="false" customHeight="false" outlineLevel="0" collapsed="false">
      <c r="A216" s="1" t="s">
        <v>91</v>
      </c>
      <c r="B216" s="12" t="n">
        <v>42184</v>
      </c>
      <c r="C216" s="1" t="s">
        <v>19</v>
      </c>
      <c r="D216" s="1" t="s">
        <v>19</v>
      </c>
      <c r="E216" s="1" t="s">
        <v>19</v>
      </c>
      <c r="F216" s="1" t="s">
        <v>20</v>
      </c>
      <c r="G216" s="1" t="n">
        <v>8</v>
      </c>
      <c r="H216" s="1" t="n">
        <v>5</v>
      </c>
      <c r="I216" s="23" t="str">
        <f aca="false">IF(J216="RHAP", "Rhizophora apiculata", IF(J216="EXAG", "Excoecaria agallocha", IF(J216="BRPA", "Bruguiera parviflora", IF(J216="XYMO", "Xylocarpus moluccensis", IF(J216="BRCY", "Bruguiera cylindrica", IF(J216="AVAL", "Avicennia alba", IF(J216="AVOF", "Avicennia officinalis", IF(J216="LURA", "Lumnitzera racemosa", IF(J216="CETA", "Ceriops tagal", IF(J216="XYGR", "Xylocarpus granatum", IF(J216="AVMA", "Avicennia marina", IF(J216="RHMU", "Rhizophora mucronata", IF(J216="BRGY", "Bruguiera gymnorrhiza", IF(J216="BRSE", "Bruguiera sexangula", IF(J216="SOOV", "Sonneratia ovata", IF(J216="SOCA", "Sonneratia caseolaris", IF(J216="HELI", "Heritiera littoralis", IF(J216="HESY", "Heritiera sylvatica", IF(J216="NYFR", "Nypa fruticans", IF(J216="CYRA", "Cynometra ramiflora", IF(J216="PHPA", "Phoenix paludosa", IF(J216="SCHY", "Scyphiphora hydrophyllacea", IF(J216="DIMA", "Diospyros maritima", IF(J216="POPI", "Pongamia pinnata", ""))))))))))))))))))))))))</f>
        <v>Bruguiera cylindrica</v>
      </c>
      <c r="J216" s="1" t="s">
        <v>98</v>
      </c>
      <c r="K216" s="55" t="n">
        <v>2.2</v>
      </c>
      <c r="L216" s="55" t="n">
        <v>3.5</v>
      </c>
      <c r="M216" s="18"/>
      <c r="N216" s="18"/>
    </row>
    <row r="217" customFormat="false" ht="13.8" hidden="false" customHeight="false" outlineLevel="0" collapsed="false">
      <c r="A217" s="1" t="s">
        <v>91</v>
      </c>
      <c r="B217" s="12" t="n">
        <v>42185</v>
      </c>
      <c r="C217" s="1" t="s">
        <v>833</v>
      </c>
      <c r="D217" s="1" t="s">
        <v>19</v>
      </c>
      <c r="E217" s="1" t="s">
        <v>19</v>
      </c>
      <c r="F217" s="1" t="s">
        <v>20</v>
      </c>
      <c r="G217" s="1" t="n">
        <v>9</v>
      </c>
      <c r="H217" s="1" t="n">
        <v>1</v>
      </c>
      <c r="I217" s="23" t="str">
        <f aca="false">IF(J217="RHAP", "Rhizophora apiculata", IF(J217="EXAG", "Excoecaria agallocha", IF(J217="BRPA", "Bruguiera parviflora", IF(J217="XYMO", "Xylocarpus moluccensis", IF(J217="BRCY", "Bruguiera cylindrica", IF(J217="AVAL", "Avicennia alba", IF(J217="AVOF", "Avicennia officinalis", IF(J217="LURA", "Lumnitzera racemosa", IF(J217="CETA", "Ceriops tagal", IF(J217="XYGR", "Xylocarpus granatum", IF(J217="AVMA", "Avicennia marina", IF(J217="RHMU", "Rhizophora mucronata", IF(J217="BRGY", "Bruguiera gymnorrhiza", IF(J217="BRSE", "Bruguiera sexangula", IF(J217="SOOV", "Sonneratia ovata", IF(J217="SOCA", "Sonneratia caseolaris", IF(J217="HELI", "Heritiera littoralis", IF(J217="HESY", "Heritiera sylvatica", IF(J217="NYFR", "Nypa fruticans", IF(J217="CYRA", "Cynometra ramiflora", IF(J217="PHPA", "Phoenix paludosa", IF(J217="SCHY", "Scyphiphora hydrophyllacea", IF(J217="DIMA", "Diospyros maritima", IF(J217="POPI", "Pongamia pinnata", ""))))))))))))))))))))))))</f>
        <v>Bruguiera cylindrica</v>
      </c>
      <c r="J217" s="1" t="s">
        <v>98</v>
      </c>
      <c r="K217" s="55" t="n">
        <v>4.4</v>
      </c>
      <c r="L217" s="55" t="n">
        <v>5</v>
      </c>
      <c r="M217" s="18"/>
      <c r="N217" s="18"/>
    </row>
    <row r="218" customFormat="false" ht="13.8" hidden="false" customHeight="false" outlineLevel="0" collapsed="false">
      <c r="A218" s="1" t="s">
        <v>91</v>
      </c>
      <c r="B218" s="12" t="n">
        <v>42185</v>
      </c>
      <c r="C218" s="1" t="s">
        <v>833</v>
      </c>
      <c r="D218" s="1" t="s">
        <v>19</v>
      </c>
      <c r="E218" s="1" t="s">
        <v>19</v>
      </c>
      <c r="F218" s="1" t="s">
        <v>20</v>
      </c>
      <c r="G218" s="1" t="n">
        <v>9</v>
      </c>
      <c r="H218" s="1" t="n">
        <v>2</v>
      </c>
      <c r="I218" s="23" t="str">
        <f aca="false">IF(J218="RHAP", "Rhizophora apiculata", IF(J218="EXAG", "Excoecaria agallocha", IF(J218="BRPA", "Bruguiera parviflora", IF(J218="XYMO", "Xylocarpus moluccensis", IF(J218="BRCY", "Bruguiera cylindrica", IF(J218="AVAL", "Avicennia alba", IF(J218="AVOF", "Avicennia officinalis", IF(J218="LURA", "Lumnitzera racemosa", IF(J218="CETA", "Ceriops tagal", IF(J218="XYGR", "Xylocarpus granatum", IF(J218="AVMA", "Avicennia marina", IF(J218="RHMU", "Rhizophora mucronata", IF(J218="BRGY", "Bruguiera gymnorrhiza", IF(J218="BRSE", "Bruguiera sexangula", IF(J218="SOOV", "Sonneratia ovata", IF(J218="SOCA", "Sonneratia caseolaris", IF(J218="HELI", "Heritiera littoralis", IF(J218="HESY", "Heritiera sylvatica", IF(J218="NYFR", "Nypa fruticans", IF(J218="CYRA", "Cynometra ramiflora", IF(J218="PHPA", "Phoenix paludosa", IF(J218="SCHY", "Scyphiphora hydrophyllacea", IF(J218="DIMA", "Diospyros maritima", IF(J218="POPI", "Pongamia pinnata", ""))))))))))))))))))))))))</f>
        <v>Bruguiera cylindrica</v>
      </c>
      <c r="J218" s="1" t="s">
        <v>98</v>
      </c>
      <c r="K218" s="55" t="n">
        <v>4.5</v>
      </c>
      <c r="L218" s="55" t="n">
        <v>6</v>
      </c>
      <c r="M218" s="18"/>
      <c r="N218" s="18"/>
    </row>
    <row r="219" customFormat="false" ht="13.8" hidden="false" customHeight="false" outlineLevel="0" collapsed="false">
      <c r="A219" s="1" t="s">
        <v>91</v>
      </c>
      <c r="B219" s="12" t="n">
        <v>42185</v>
      </c>
      <c r="C219" s="1" t="s">
        <v>833</v>
      </c>
      <c r="D219" s="1" t="s">
        <v>19</v>
      </c>
      <c r="E219" s="1" t="s">
        <v>19</v>
      </c>
      <c r="F219" s="1" t="s">
        <v>20</v>
      </c>
      <c r="G219" s="1" t="n">
        <v>9</v>
      </c>
      <c r="H219" s="1" t="n">
        <v>2</v>
      </c>
      <c r="I219" s="23" t="str">
        <f aca="false">IF(J219="RHAP", "Rhizophora apiculata", IF(J219="EXAG", "Excoecaria agallocha", IF(J219="BRPA", "Bruguiera parviflora", IF(J219="XYMO", "Xylocarpus moluccensis", IF(J219="BRCY", "Bruguiera cylindrica", IF(J219="AVAL", "Avicennia alba", IF(J219="AVOF", "Avicennia officinalis", IF(J219="LURA", "Lumnitzera racemosa", IF(J219="CETA", "Ceriops tagal", IF(J219="XYGR", "Xylocarpus granatum", IF(J219="AVMA", "Avicennia marina", IF(J219="RHMU", "Rhizophora mucronata", IF(J219="BRGY", "Bruguiera gymnorrhiza", IF(J219="BRSE", "Bruguiera sexangula", IF(J219="SOOV", "Sonneratia ovata", IF(J219="SOCA", "Sonneratia caseolaris", IF(J219="HELI", "Heritiera littoralis", IF(J219="HESY", "Heritiera sylvatica", IF(J219="NYFR", "Nypa fruticans", IF(J219="CYRA", "Cynometra ramiflora", IF(J219="PHPA", "Phoenix paludosa", IF(J219="SCHY", "Scyphiphora hydrophyllacea", IF(J219="DIMA", "Diospyros maritima", IF(J219="POPI", "Pongamia pinnata", ""))))))))))))))))))))))))</f>
        <v>Bruguiera cylindrica</v>
      </c>
      <c r="J219" s="1" t="s">
        <v>98</v>
      </c>
      <c r="K219" s="55" t="n">
        <v>4.1</v>
      </c>
      <c r="L219" s="55" t="n">
        <v>5</v>
      </c>
      <c r="M219" s="18"/>
      <c r="N219" s="18"/>
    </row>
    <row r="220" customFormat="false" ht="13.8" hidden="false" customHeight="false" outlineLevel="0" collapsed="false">
      <c r="A220" s="1" t="s">
        <v>91</v>
      </c>
      <c r="B220" s="12" t="n">
        <v>42185</v>
      </c>
      <c r="C220" s="1" t="s">
        <v>833</v>
      </c>
      <c r="D220" s="1" t="s">
        <v>19</v>
      </c>
      <c r="E220" s="1" t="s">
        <v>19</v>
      </c>
      <c r="F220" s="1" t="s">
        <v>20</v>
      </c>
      <c r="G220" s="1" t="n">
        <v>9</v>
      </c>
      <c r="H220" s="1" t="n">
        <v>2</v>
      </c>
      <c r="I220" s="23" t="str">
        <f aca="false">IF(J220="RHAP", "Rhizophora apiculata", IF(J220="EXAG", "Excoecaria agallocha", IF(J220="BRPA", "Bruguiera parviflora", IF(J220="XYMO", "Xylocarpus moluccensis", IF(J220="BRCY", "Bruguiera cylindrica", IF(J220="AVAL", "Avicennia alba", IF(J220="AVOF", "Avicennia officinalis", IF(J220="LURA", "Lumnitzera racemosa", IF(J220="CETA", "Ceriops tagal", IF(J220="XYGR", "Xylocarpus granatum", IF(J220="AVMA", "Avicennia marina", IF(J220="RHMU", "Rhizophora mucronata", IF(J220="BRGY", "Bruguiera gymnorrhiza", IF(J220="BRSE", "Bruguiera sexangula", IF(J220="SOOV", "Sonneratia ovata", IF(J220="SOCA", "Sonneratia caseolaris", IF(J220="HELI", "Heritiera littoralis", IF(J220="HESY", "Heritiera sylvatica", IF(J220="NYFR", "Nypa fruticans", IF(J220="CYRA", "Cynometra ramiflora", IF(J220="PHPA", "Phoenix paludosa", IF(J220="SCHY", "Scyphiphora hydrophyllacea", IF(J220="DIMA", "Diospyros maritima", IF(J220="POPI", "Pongamia pinnata", ""))))))))))))))))))))))))</f>
        <v>Bruguiera cylindrica</v>
      </c>
      <c r="J220" s="1" t="s">
        <v>98</v>
      </c>
      <c r="K220" s="55" t="n">
        <v>3.9</v>
      </c>
      <c r="L220" s="55" t="n">
        <v>4</v>
      </c>
      <c r="M220" s="18"/>
      <c r="N220" s="18"/>
    </row>
    <row r="221" customFormat="false" ht="13.8" hidden="false" customHeight="false" outlineLevel="0" collapsed="false">
      <c r="A221" s="1" t="s">
        <v>91</v>
      </c>
      <c r="B221" s="12" t="n">
        <v>42185</v>
      </c>
      <c r="C221" s="1" t="s">
        <v>833</v>
      </c>
      <c r="D221" s="1" t="s">
        <v>19</v>
      </c>
      <c r="E221" s="1" t="s">
        <v>19</v>
      </c>
      <c r="F221" s="1" t="s">
        <v>20</v>
      </c>
      <c r="G221" s="1" t="n">
        <v>9</v>
      </c>
      <c r="H221" s="1" t="n">
        <v>2</v>
      </c>
      <c r="I221" s="23" t="str">
        <f aca="false">IF(J221="RHAP", "Rhizophora apiculata", IF(J221="EXAG", "Excoecaria agallocha", IF(J221="BRPA", "Bruguiera parviflora", IF(J221="XYMO", "Xylocarpus moluccensis", IF(J221="BRCY", "Bruguiera cylindrica", IF(J221="AVAL", "Avicennia alba", IF(J221="AVOF", "Avicennia officinalis", IF(J221="LURA", "Lumnitzera racemosa", IF(J221="CETA", "Ceriops tagal", IF(J221="XYGR", "Xylocarpus granatum", IF(J221="AVMA", "Avicennia marina", IF(J221="RHMU", "Rhizophora mucronata", IF(J221="BRGY", "Bruguiera gymnorrhiza", IF(J221="BRSE", "Bruguiera sexangula", IF(J221="SOOV", "Sonneratia ovata", IF(J221="SOCA", "Sonneratia caseolaris", IF(J221="HELI", "Heritiera littoralis", IF(J221="HESY", "Heritiera sylvatica", IF(J221="NYFR", "Nypa fruticans", IF(J221="CYRA", "Cynometra ramiflora", IF(J221="PHPA", "Phoenix paludosa", IF(J221="SCHY", "Scyphiphora hydrophyllacea", IF(J221="DIMA", "Diospyros maritima", IF(J221="POPI", "Pongamia pinnata", ""))))))))))))))))))))))))</f>
        <v>Bruguiera cylindrica</v>
      </c>
      <c r="J221" s="1" t="s">
        <v>98</v>
      </c>
      <c r="K221" s="55" t="n">
        <v>4.6</v>
      </c>
      <c r="L221" s="55" t="n">
        <v>6</v>
      </c>
      <c r="M221" s="18"/>
      <c r="N221" s="18"/>
    </row>
    <row r="222" customFormat="false" ht="13.8" hidden="false" customHeight="false" outlineLevel="0" collapsed="false">
      <c r="A222" s="1" t="s">
        <v>91</v>
      </c>
      <c r="B222" s="12" t="n">
        <v>42185</v>
      </c>
      <c r="C222" s="1" t="s">
        <v>833</v>
      </c>
      <c r="D222" s="1" t="s">
        <v>19</v>
      </c>
      <c r="E222" s="1" t="s">
        <v>19</v>
      </c>
      <c r="F222" s="1" t="s">
        <v>20</v>
      </c>
      <c r="G222" s="1" t="n">
        <v>9</v>
      </c>
      <c r="H222" s="1" t="n">
        <v>2</v>
      </c>
      <c r="I222" s="23" t="str">
        <f aca="false">IF(J222="RHAP", "Rhizophora apiculata", IF(J222="EXAG", "Excoecaria agallocha", IF(J222="BRPA", "Bruguiera parviflora", IF(J222="XYMO", "Xylocarpus moluccensis", IF(J222="BRCY", "Bruguiera cylindrica", IF(J222="AVAL", "Avicennia alba", IF(J222="AVOF", "Avicennia officinalis", IF(J222="LURA", "Lumnitzera racemosa", IF(J222="CETA", "Ceriops tagal", IF(J222="XYGR", "Xylocarpus granatum", IF(J222="AVMA", "Avicennia marina", IF(J222="RHMU", "Rhizophora mucronata", IF(J222="BRGY", "Bruguiera gymnorrhiza", IF(J222="BRSE", "Bruguiera sexangula", IF(J222="SOOV", "Sonneratia ovata", IF(J222="SOCA", "Sonneratia caseolaris", IF(J222="HELI", "Heritiera littoralis", IF(J222="HESY", "Heritiera sylvatica", IF(J222="NYFR", "Nypa fruticans", IF(J222="CYRA", "Cynometra ramiflora", IF(J222="PHPA", "Phoenix paludosa", IF(J222="SCHY", "Scyphiphora hydrophyllacea", IF(J222="DIMA", "Diospyros maritima", IF(J222="POPI", "Pongamia pinnata", ""))))))))))))))))))))))))</f>
        <v>Bruguiera cylindrica</v>
      </c>
      <c r="J222" s="1" t="s">
        <v>98</v>
      </c>
      <c r="K222" s="55" t="n">
        <v>2.4</v>
      </c>
      <c r="L222" s="55" t="n">
        <v>3</v>
      </c>
      <c r="M222" s="18"/>
      <c r="N222" s="18"/>
    </row>
    <row r="223" customFormat="false" ht="13.8" hidden="false" customHeight="false" outlineLevel="0" collapsed="false">
      <c r="A223" s="1" t="s">
        <v>91</v>
      </c>
      <c r="B223" s="12" t="n">
        <v>42185</v>
      </c>
      <c r="C223" s="1" t="s">
        <v>833</v>
      </c>
      <c r="D223" s="1" t="s">
        <v>19</v>
      </c>
      <c r="E223" s="1" t="s">
        <v>19</v>
      </c>
      <c r="F223" s="1" t="s">
        <v>20</v>
      </c>
      <c r="G223" s="1" t="n">
        <v>9</v>
      </c>
      <c r="H223" s="1" t="n">
        <v>2</v>
      </c>
      <c r="I223" s="23" t="str">
        <f aca="false">IF(J223="RHAP", "Rhizophora apiculata", IF(J223="EXAG", "Excoecaria agallocha", IF(J223="BRPA", "Bruguiera parviflora", IF(J223="XYMO", "Xylocarpus moluccensis", IF(J223="BRCY", "Bruguiera cylindrica", IF(J223="AVAL", "Avicennia alba", IF(J223="AVOF", "Avicennia officinalis", IF(J223="LURA", "Lumnitzera racemosa", IF(J223="CETA", "Ceriops tagal", IF(J223="XYGR", "Xylocarpus granatum", IF(J223="AVMA", "Avicennia marina", IF(J223="RHMU", "Rhizophora mucronata", IF(J223="BRGY", "Bruguiera gymnorrhiza", IF(J223="BRSE", "Bruguiera sexangula", IF(J223="SOOV", "Sonneratia ovata", IF(J223="SOCA", "Sonneratia caseolaris", IF(J223="HELI", "Heritiera littoralis", IF(J223="HESY", "Heritiera sylvatica", IF(J223="NYFR", "Nypa fruticans", IF(J223="CYRA", "Cynometra ramiflora", IF(J223="PHPA", "Phoenix paludosa", IF(J223="SCHY", "Scyphiphora hydrophyllacea", IF(J223="DIMA", "Diospyros maritima", IF(J223="POPI", "Pongamia pinnata", ""))))))))))))))))))))))))</f>
        <v>Bruguiera cylindrica</v>
      </c>
      <c r="J223" s="1" t="s">
        <v>98</v>
      </c>
      <c r="K223" s="55" t="n">
        <v>1.6</v>
      </c>
      <c r="L223" s="55" t="n">
        <v>2</v>
      </c>
      <c r="M223" s="18"/>
      <c r="N223" s="18"/>
    </row>
    <row r="224" customFormat="false" ht="13.8" hidden="false" customHeight="false" outlineLevel="0" collapsed="false">
      <c r="A224" s="1" t="s">
        <v>91</v>
      </c>
      <c r="B224" s="12" t="n">
        <v>42185</v>
      </c>
      <c r="C224" s="1" t="s">
        <v>833</v>
      </c>
      <c r="D224" s="1" t="s">
        <v>19</v>
      </c>
      <c r="E224" s="1" t="s">
        <v>19</v>
      </c>
      <c r="F224" s="1" t="s">
        <v>20</v>
      </c>
      <c r="G224" s="1" t="n">
        <v>9</v>
      </c>
      <c r="H224" s="1" t="n">
        <v>2</v>
      </c>
      <c r="I224" s="23" t="str">
        <f aca="false">IF(J224="RHAP", "Rhizophora apiculata", IF(J224="EXAG", "Excoecaria agallocha", IF(J224="BRPA", "Bruguiera parviflora", IF(J224="XYMO", "Xylocarpus moluccensis", IF(J224="BRCY", "Bruguiera cylindrica", IF(J224="AVAL", "Avicennia alba", IF(J224="AVOF", "Avicennia officinalis", IF(J224="LURA", "Lumnitzera racemosa", IF(J224="CETA", "Ceriops tagal", IF(J224="XYGR", "Xylocarpus granatum", IF(J224="AVMA", "Avicennia marina", IF(J224="RHMU", "Rhizophora mucronata", IF(J224="BRGY", "Bruguiera gymnorrhiza", IF(J224="BRSE", "Bruguiera sexangula", IF(J224="SOOV", "Sonneratia ovata", IF(J224="SOCA", "Sonneratia caseolaris", IF(J224="HELI", "Heritiera littoralis", IF(J224="HESY", "Heritiera sylvatica", IF(J224="NYFR", "Nypa fruticans", IF(J224="CYRA", "Cynometra ramiflora", IF(J224="PHPA", "Phoenix paludosa", IF(J224="SCHY", "Scyphiphora hydrophyllacea", IF(J224="DIMA", "Diospyros maritima", IF(J224="POPI", "Pongamia pinnata", ""))))))))))))))))))))))))</f>
        <v>Bruguiera cylindrica</v>
      </c>
      <c r="J224" s="1" t="s">
        <v>98</v>
      </c>
      <c r="K224" s="55" t="n">
        <v>2.9</v>
      </c>
      <c r="L224" s="55" t="n">
        <v>4</v>
      </c>
      <c r="M224" s="18"/>
      <c r="N224" s="18"/>
    </row>
    <row r="225" customFormat="false" ht="13.8" hidden="false" customHeight="false" outlineLevel="0" collapsed="false">
      <c r="A225" s="1" t="s">
        <v>91</v>
      </c>
      <c r="B225" s="12" t="n">
        <v>42185</v>
      </c>
      <c r="C225" s="1" t="s">
        <v>833</v>
      </c>
      <c r="D225" s="1" t="s">
        <v>19</v>
      </c>
      <c r="E225" s="1" t="s">
        <v>19</v>
      </c>
      <c r="F225" s="1" t="s">
        <v>20</v>
      </c>
      <c r="G225" s="1" t="n">
        <v>9</v>
      </c>
      <c r="H225" s="1" t="n">
        <v>2</v>
      </c>
      <c r="I225" s="23" t="str">
        <f aca="false">IF(J225="RHAP", "Rhizophora apiculata", IF(J225="EXAG", "Excoecaria agallocha", IF(J225="BRPA", "Bruguiera parviflora", IF(J225="XYMO", "Xylocarpus moluccensis", IF(J225="BRCY", "Bruguiera cylindrica", IF(J225="AVAL", "Avicennia alba", IF(J225="AVOF", "Avicennia officinalis", IF(J225="LURA", "Lumnitzera racemosa", IF(J225="CETA", "Ceriops tagal", IF(J225="XYGR", "Xylocarpus granatum", IF(J225="AVMA", "Avicennia marina", IF(J225="RHMU", "Rhizophora mucronata", IF(J225="BRGY", "Bruguiera gymnorrhiza", IF(J225="BRSE", "Bruguiera sexangula", IF(J225="SOOV", "Sonneratia ovata", IF(J225="SOCA", "Sonneratia caseolaris", IF(J225="HELI", "Heritiera littoralis", IF(J225="HESY", "Heritiera sylvatica", IF(J225="NYFR", "Nypa fruticans", IF(J225="CYRA", "Cynometra ramiflora", IF(J225="PHPA", "Phoenix paludosa", IF(J225="SCHY", "Scyphiphora hydrophyllacea", IF(J225="DIMA", "Diospyros maritima", IF(J225="POPI", "Pongamia pinnata", ""))))))))))))))))))))))))</f>
        <v>Bruguiera cylindrica</v>
      </c>
      <c r="J225" s="1" t="s">
        <v>98</v>
      </c>
      <c r="K225" s="55" t="n">
        <v>4.8</v>
      </c>
      <c r="L225" s="55" t="n">
        <v>6</v>
      </c>
      <c r="M225" s="18"/>
      <c r="N225" s="18"/>
    </row>
    <row r="226" customFormat="false" ht="13.8" hidden="false" customHeight="false" outlineLevel="0" collapsed="false">
      <c r="A226" s="1" t="s">
        <v>91</v>
      </c>
      <c r="B226" s="12" t="n">
        <v>42185</v>
      </c>
      <c r="C226" s="1" t="s">
        <v>19</v>
      </c>
      <c r="D226" s="1" t="s">
        <v>19</v>
      </c>
      <c r="E226" s="1" t="s">
        <v>19</v>
      </c>
      <c r="F226" s="1" t="s">
        <v>20</v>
      </c>
      <c r="G226" s="1" t="n">
        <v>9</v>
      </c>
      <c r="H226" s="1" t="n">
        <v>3</v>
      </c>
      <c r="I226" s="23" t="str">
        <f aca="false">IF(J226="RHAP", "Rhizophora apiculata", IF(J226="EXAG", "Excoecaria agallocha", IF(J226="BRPA", "Bruguiera parviflora", IF(J226="XYMO", "Xylocarpus moluccensis", IF(J226="BRCY", "Bruguiera cylindrica", IF(J226="AVAL", "Avicennia alba", IF(J226="AVOF", "Avicennia officinalis", IF(J226="LURA", "Lumnitzera racemosa", IF(J226="CETA", "Ceriops tagal", IF(J226="XYGR", "Xylocarpus granatum", IF(J226="AVMA", "Avicennia marina", IF(J226="RHMU", "Rhizophora mucronata", IF(J226="BRGY", "Bruguiera gymnorrhiza", IF(J226="BRSE", "Bruguiera sexangula", IF(J226="SOOV", "Sonneratia ovata", IF(J226="SOCA", "Sonneratia caseolaris", IF(J226="HELI", "Heritiera littoralis", IF(J226="HESY", "Heritiera sylvatica", IF(J226="NYFR", "Nypa fruticans", IF(J226="CYRA", "Cynometra ramiflora", IF(J226="PHPA", "Phoenix paludosa", IF(J226="SCHY", "Scyphiphora hydrophyllacea", IF(J226="DIMA", "Diospyros maritima", IF(J226="POPI", "Pongamia pinnata", ""))))))))))))))))))))))))</f>
        <v>Bruguiera cylindrica</v>
      </c>
      <c r="J226" s="1" t="s">
        <v>98</v>
      </c>
      <c r="K226" s="55" t="n">
        <v>2.1</v>
      </c>
      <c r="L226" s="55" t="n">
        <v>3</v>
      </c>
      <c r="M226" s="18"/>
      <c r="N226" s="18"/>
    </row>
    <row r="227" customFormat="false" ht="13.8" hidden="false" customHeight="false" outlineLevel="0" collapsed="false">
      <c r="A227" s="1" t="s">
        <v>91</v>
      </c>
      <c r="B227" s="12" t="n">
        <v>42185</v>
      </c>
      <c r="C227" s="1" t="s">
        <v>19</v>
      </c>
      <c r="D227" s="1" t="s">
        <v>19</v>
      </c>
      <c r="E227" s="1" t="s">
        <v>19</v>
      </c>
      <c r="F227" s="1" t="s">
        <v>20</v>
      </c>
      <c r="G227" s="1" t="n">
        <v>9</v>
      </c>
      <c r="H227" s="1" t="n">
        <v>3</v>
      </c>
      <c r="I227" s="23" t="str">
        <f aca="false">IF(J227="RHAP", "Rhizophora apiculata", IF(J227="EXAG", "Excoecaria agallocha", IF(J227="BRPA", "Bruguiera parviflora", IF(J227="XYMO", "Xylocarpus moluccensis", IF(J227="BRCY", "Bruguiera cylindrica", IF(J227="AVAL", "Avicennia alba", IF(J227="AVOF", "Avicennia officinalis", IF(J227="LURA", "Lumnitzera racemosa", IF(J227="CETA", "Ceriops tagal", IF(J227="XYGR", "Xylocarpus granatum", IF(J227="AVMA", "Avicennia marina", IF(J227="RHMU", "Rhizophora mucronata", IF(J227="BRGY", "Bruguiera gymnorrhiza", IF(J227="BRSE", "Bruguiera sexangula", IF(J227="SOOV", "Sonneratia ovata", IF(J227="SOCA", "Sonneratia caseolaris", IF(J227="HELI", "Heritiera littoralis", IF(J227="HESY", "Heritiera sylvatica", IF(J227="NYFR", "Nypa fruticans", IF(J227="CYRA", "Cynometra ramiflora", IF(J227="PHPA", "Phoenix paludosa", IF(J227="SCHY", "Scyphiphora hydrophyllacea", IF(J227="DIMA", "Diospyros maritima", IF(J227="POPI", "Pongamia pinnata", ""))))))))))))))))))))))))</f>
        <v>Bruguiera cylindrica</v>
      </c>
      <c r="J227" s="1" t="s">
        <v>98</v>
      </c>
      <c r="K227" s="55" t="n">
        <v>2.5</v>
      </c>
      <c r="L227" s="55" t="n">
        <v>3</v>
      </c>
      <c r="M227" s="18"/>
      <c r="N227" s="18"/>
    </row>
    <row r="228" customFormat="false" ht="13.8" hidden="false" customHeight="false" outlineLevel="0" collapsed="false">
      <c r="A228" s="1" t="s">
        <v>91</v>
      </c>
      <c r="B228" s="12" t="n">
        <v>42185</v>
      </c>
      <c r="C228" s="1" t="s">
        <v>19</v>
      </c>
      <c r="D228" s="1" t="s">
        <v>19</v>
      </c>
      <c r="E228" s="1" t="s">
        <v>19</v>
      </c>
      <c r="F228" s="1" t="s">
        <v>20</v>
      </c>
      <c r="G228" s="1" t="n">
        <v>9</v>
      </c>
      <c r="H228" s="1" t="n">
        <v>3</v>
      </c>
      <c r="I228" s="23" t="str">
        <f aca="false">IF(J228="RHAP", "Rhizophora apiculata", IF(J228="EXAG", "Excoecaria agallocha", IF(J228="BRPA", "Bruguiera parviflora", IF(J228="XYMO", "Xylocarpus moluccensis", IF(J228="BRCY", "Bruguiera cylindrica", IF(J228="AVAL", "Avicennia alba", IF(J228="AVOF", "Avicennia officinalis", IF(J228="LURA", "Lumnitzera racemosa", IF(J228="CETA", "Ceriops tagal", IF(J228="XYGR", "Xylocarpus granatum", IF(J228="AVMA", "Avicennia marina", IF(J228="RHMU", "Rhizophora mucronata", IF(J228="BRGY", "Bruguiera gymnorrhiza", IF(J228="BRSE", "Bruguiera sexangula", IF(J228="SOOV", "Sonneratia ovata", IF(J228="SOCA", "Sonneratia caseolaris", IF(J228="HELI", "Heritiera littoralis", IF(J228="HESY", "Heritiera sylvatica", IF(J228="NYFR", "Nypa fruticans", IF(J228="CYRA", "Cynometra ramiflora", IF(J228="PHPA", "Phoenix paludosa", IF(J228="SCHY", "Scyphiphora hydrophyllacea", IF(J228="DIMA", "Diospyros maritima", IF(J228="POPI", "Pongamia pinnata", ""))))))))))))))))))))))))</f>
        <v>Bruguiera cylindrica</v>
      </c>
      <c r="J228" s="1" t="s">
        <v>98</v>
      </c>
      <c r="K228" s="55" t="n">
        <v>4.2</v>
      </c>
      <c r="L228" s="55" t="n">
        <v>4</v>
      </c>
      <c r="M228" s="18"/>
      <c r="N228" s="18"/>
    </row>
    <row r="229" customFormat="false" ht="13.8" hidden="false" customHeight="false" outlineLevel="0" collapsed="false">
      <c r="A229" s="1" t="s">
        <v>91</v>
      </c>
      <c r="B229" s="12" t="n">
        <v>42185</v>
      </c>
      <c r="C229" s="1" t="s">
        <v>19</v>
      </c>
      <c r="D229" s="1" t="s">
        <v>19</v>
      </c>
      <c r="E229" s="1" t="s">
        <v>19</v>
      </c>
      <c r="F229" s="1" t="s">
        <v>20</v>
      </c>
      <c r="G229" s="1" t="n">
        <v>9</v>
      </c>
      <c r="H229" s="1" t="n">
        <v>3</v>
      </c>
      <c r="I229" s="23" t="str">
        <f aca="false">IF(J229="RHAP", "Rhizophora apiculata", IF(J229="EXAG", "Excoecaria agallocha", IF(J229="BRPA", "Bruguiera parviflora", IF(J229="XYMO", "Xylocarpus moluccensis", IF(J229="BRCY", "Bruguiera cylindrica", IF(J229="AVAL", "Avicennia alba", IF(J229="AVOF", "Avicennia officinalis", IF(J229="LURA", "Lumnitzera racemosa", IF(J229="CETA", "Ceriops tagal", IF(J229="XYGR", "Xylocarpus granatum", IF(J229="AVMA", "Avicennia marina", IF(J229="RHMU", "Rhizophora mucronata", IF(J229="BRGY", "Bruguiera gymnorrhiza", IF(J229="BRSE", "Bruguiera sexangula", IF(J229="SOOV", "Sonneratia ovata", IF(J229="SOCA", "Sonneratia caseolaris", IF(J229="HELI", "Heritiera littoralis", IF(J229="HESY", "Heritiera sylvatica", IF(J229="NYFR", "Nypa fruticans", IF(J229="CYRA", "Cynometra ramiflora", IF(J229="PHPA", "Phoenix paludosa", IF(J229="SCHY", "Scyphiphora hydrophyllacea", IF(J229="DIMA", "Diospyros maritima", IF(J229="POPI", "Pongamia pinnata", ""))))))))))))))))))))))))</f>
        <v>Bruguiera cylindrica</v>
      </c>
      <c r="J229" s="1" t="s">
        <v>98</v>
      </c>
      <c r="K229" s="55" t="n">
        <v>3.9</v>
      </c>
      <c r="L229" s="55" t="n">
        <v>5</v>
      </c>
      <c r="M229" s="18"/>
      <c r="N229" s="18"/>
    </row>
    <row r="230" customFormat="false" ht="13.8" hidden="false" customHeight="false" outlineLevel="0" collapsed="false">
      <c r="A230" s="1" t="s">
        <v>91</v>
      </c>
      <c r="B230" s="12" t="n">
        <v>42185</v>
      </c>
      <c r="C230" s="1" t="s">
        <v>19</v>
      </c>
      <c r="D230" s="1" t="s">
        <v>19</v>
      </c>
      <c r="E230" s="1" t="s">
        <v>19</v>
      </c>
      <c r="F230" s="1" t="s">
        <v>20</v>
      </c>
      <c r="G230" s="1" t="n">
        <v>9</v>
      </c>
      <c r="H230" s="1" t="n">
        <v>3</v>
      </c>
      <c r="I230" s="23" t="str">
        <f aca="false">IF(J230="RHAP", "Rhizophora apiculata", IF(J230="EXAG", "Excoecaria agallocha", IF(J230="BRPA", "Bruguiera parviflora", IF(J230="XYMO", "Xylocarpus moluccensis", IF(J230="BRCY", "Bruguiera cylindrica", IF(J230="AVAL", "Avicennia alba", IF(J230="AVOF", "Avicennia officinalis", IF(J230="LURA", "Lumnitzera racemosa", IF(J230="CETA", "Ceriops tagal", IF(J230="XYGR", "Xylocarpus granatum", IF(J230="AVMA", "Avicennia marina", IF(J230="RHMU", "Rhizophora mucronata", IF(J230="BRGY", "Bruguiera gymnorrhiza", IF(J230="BRSE", "Bruguiera sexangula", IF(J230="SOOV", "Sonneratia ovata", IF(J230="SOCA", "Sonneratia caseolaris", IF(J230="HELI", "Heritiera littoralis", IF(J230="HESY", "Heritiera sylvatica", IF(J230="NYFR", "Nypa fruticans", IF(J230="CYRA", "Cynometra ramiflora", IF(J230="PHPA", "Phoenix paludosa", IF(J230="SCHY", "Scyphiphora hydrophyllacea", IF(J230="DIMA", "Diospyros maritima", IF(J230="POPI", "Pongamia pinnata", ""))))))))))))))))))))))))</f>
        <v>Bruguiera cylindrica</v>
      </c>
      <c r="J230" s="1" t="s">
        <v>98</v>
      </c>
      <c r="K230" s="55" t="n">
        <v>2.9</v>
      </c>
      <c r="L230" s="55" t="n">
        <v>4</v>
      </c>
      <c r="M230" s="18"/>
      <c r="N230" s="18"/>
    </row>
    <row r="231" customFormat="false" ht="13.8" hidden="false" customHeight="false" outlineLevel="0" collapsed="false">
      <c r="A231" s="1" t="s">
        <v>91</v>
      </c>
      <c r="B231" s="12" t="n">
        <v>42185</v>
      </c>
      <c r="C231" s="1" t="s">
        <v>833</v>
      </c>
      <c r="D231" s="1" t="s">
        <v>19</v>
      </c>
      <c r="E231" s="1" t="s">
        <v>19</v>
      </c>
      <c r="F231" s="1" t="s">
        <v>20</v>
      </c>
      <c r="G231" s="1" t="n">
        <v>9</v>
      </c>
      <c r="H231" s="1" t="n">
        <v>4</v>
      </c>
      <c r="I231" s="23" t="str">
        <f aca="false">IF(J231="RHAP", "Rhizophora apiculata", IF(J231="EXAG", "Excoecaria agallocha", IF(J231="BRPA", "Bruguiera parviflora", IF(J231="XYMO", "Xylocarpus moluccensis", IF(J231="BRCY", "Bruguiera cylindrica", IF(J231="AVAL", "Avicennia alba", IF(J231="AVOF", "Avicennia officinalis", IF(J231="LURA", "Lumnitzera racemosa", IF(J231="CETA", "Ceriops tagal", IF(J231="XYGR", "Xylocarpus granatum", IF(J231="AVMA", "Avicennia marina", IF(J231="RHMU", "Rhizophora mucronata", IF(J231="BRGY", "Bruguiera gymnorrhiza", IF(J231="BRSE", "Bruguiera sexangula", IF(J231="SOOV", "Sonneratia ovata", IF(J231="SOCA", "Sonneratia caseolaris", IF(J231="HELI", "Heritiera littoralis", IF(J231="HESY", "Heritiera sylvatica", IF(J231="NYFR", "Nypa fruticans", IF(J231="CYRA", "Cynometra ramiflora", IF(J231="PHPA", "Phoenix paludosa", IF(J231="SCHY", "Scyphiphora hydrophyllacea", IF(J231="DIMA", "Diospyros maritima", IF(J231="POPI", "Pongamia pinnata", ""))))))))))))))))))))))))</f>
        <v>Bruguiera cylindrica</v>
      </c>
      <c r="J231" s="1" t="s">
        <v>98</v>
      </c>
      <c r="K231" s="55" t="n">
        <v>2.5</v>
      </c>
      <c r="L231" s="55" t="n">
        <v>3</v>
      </c>
      <c r="M231" s="18"/>
      <c r="N231" s="18"/>
    </row>
    <row r="232" customFormat="false" ht="13.8" hidden="false" customHeight="false" outlineLevel="0" collapsed="false">
      <c r="A232" s="1" t="s">
        <v>91</v>
      </c>
      <c r="B232" s="12" t="n">
        <v>42185</v>
      </c>
      <c r="C232" s="1" t="s">
        <v>833</v>
      </c>
      <c r="D232" s="1" t="s">
        <v>19</v>
      </c>
      <c r="E232" s="1" t="s">
        <v>19</v>
      </c>
      <c r="F232" s="1" t="s">
        <v>20</v>
      </c>
      <c r="G232" s="1" t="n">
        <v>9</v>
      </c>
      <c r="H232" s="1" t="n">
        <v>4</v>
      </c>
      <c r="I232" s="23" t="str">
        <f aca="false">IF(J232="RHAP", "Rhizophora apiculata", IF(J232="EXAG", "Excoecaria agallocha", IF(J232="BRPA", "Bruguiera parviflora", IF(J232="XYMO", "Xylocarpus moluccensis", IF(J232="BRCY", "Bruguiera cylindrica", IF(J232="AVAL", "Avicennia alba", IF(J232="AVOF", "Avicennia officinalis", IF(J232="LURA", "Lumnitzera racemosa", IF(J232="CETA", "Ceriops tagal", IF(J232="XYGR", "Xylocarpus granatum", IF(J232="AVMA", "Avicennia marina", IF(J232="RHMU", "Rhizophora mucronata", IF(J232="BRGY", "Bruguiera gymnorrhiza", IF(J232="BRSE", "Bruguiera sexangula", IF(J232="SOOV", "Sonneratia ovata", IF(J232="SOCA", "Sonneratia caseolaris", IF(J232="HELI", "Heritiera littoralis", IF(J232="HESY", "Heritiera sylvatica", IF(J232="NYFR", "Nypa fruticans", IF(J232="CYRA", "Cynometra ramiflora", IF(J232="PHPA", "Phoenix paludosa", IF(J232="SCHY", "Scyphiphora hydrophyllacea", IF(J232="DIMA", "Diospyros maritima", IF(J232="POPI", "Pongamia pinnata", ""))))))))))))))))))))))))</f>
        <v>Bruguiera cylindrica</v>
      </c>
      <c r="J232" s="1" t="s">
        <v>98</v>
      </c>
      <c r="K232" s="55" t="n">
        <v>4.1</v>
      </c>
      <c r="L232" s="55" t="n">
        <v>4</v>
      </c>
      <c r="M232" s="18"/>
      <c r="N232" s="18"/>
    </row>
    <row r="233" customFormat="false" ht="13.8" hidden="false" customHeight="false" outlineLevel="0" collapsed="false">
      <c r="A233" s="1" t="s">
        <v>91</v>
      </c>
      <c r="B233" s="12" t="n">
        <v>42185</v>
      </c>
      <c r="C233" s="1" t="s">
        <v>833</v>
      </c>
      <c r="D233" s="1" t="s">
        <v>19</v>
      </c>
      <c r="E233" s="1" t="s">
        <v>19</v>
      </c>
      <c r="F233" s="1" t="s">
        <v>20</v>
      </c>
      <c r="G233" s="1" t="n">
        <v>9</v>
      </c>
      <c r="H233" s="1" t="n">
        <v>4</v>
      </c>
      <c r="I233" s="23" t="str">
        <f aca="false">IF(J233="RHAP", "Rhizophora apiculata", IF(J233="EXAG", "Excoecaria agallocha", IF(J233="BRPA", "Bruguiera parviflora", IF(J233="XYMO", "Xylocarpus moluccensis", IF(J233="BRCY", "Bruguiera cylindrica", IF(J233="AVAL", "Avicennia alba", IF(J233="AVOF", "Avicennia officinalis", IF(J233="LURA", "Lumnitzera racemosa", IF(J233="CETA", "Ceriops tagal", IF(J233="XYGR", "Xylocarpus granatum", IF(J233="AVMA", "Avicennia marina", IF(J233="RHMU", "Rhizophora mucronata", IF(J233="BRGY", "Bruguiera gymnorrhiza", IF(J233="BRSE", "Bruguiera sexangula", IF(J233="SOOV", "Sonneratia ovata", IF(J233="SOCA", "Sonneratia caseolaris", IF(J233="HELI", "Heritiera littoralis", IF(J233="HESY", "Heritiera sylvatica", IF(J233="NYFR", "Nypa fruticans", IF(J233="CYRA", "Cynometra ramiflora", IF(J233="PHPA", "Phoenix paludosa", IF(J233="SCHY", "Scyphiphora hydrophyllacea", IF(J233="DIMA", "Diospyros maritima", IF(J233="POPI", "Pongamia pinnata", ""))))))))))))))))))))))))</f>
        <v>Bruguiera cylindrica</v>
      </c>
      <c r="J233" s="1" t="s">
        <v>98</v>
      </c>
      <c r="K233" s="55" t="n">
        <v>4.3</v>
      </c>
      <c r="L233" s="55" t="n">
        <v>5</v>
      </c>
      <c r="M233" s="18"/>
      <c r="N233" s="1" t="n">
        <v>3</v>
      </c>
    </row>
    <row r="234" customFormat="false" ht="13.8" hidden="false" customHeight="false" outlineLevel="0" collapsed="false">
      <c r="A234" s="1" t="s">
        <v>91</v>
      </c>
      <c r="B234" s="12" t="n">
        <v>42185</v>
      </c>
      <c r="C234" s="1" t="s">
        <v>19</v>
      </c>
      <c r="D234" s="1" t="s">
        <v>19</v>
      </c>
      <c r="E234" s="1" t="s">
        <v>19</v>
      </c>
      <c r="F234" s="1" t="s">
        <v>20</v>
      </c>
      <c r="G234" s="1" t="n">
        <v>9</v>
      </c>
      <c r="H234" s="1" t="n">
        <v>5</v>
      </c>
      <c r="I234" s="23" t="str">
        <f aca="false">IF(J234="RHAP", "Rhizophora apiculata", IF(J234="EXAG", "Excoecaria agallocha", IF(J234="BRPA", "Bruguiera parviflora", IF(J234="XYMO", "Xylocarpus moluccensis", IF(J234="BRCY", "Bruguiera cylindrica", IF(J234="AVAL", "Avicennia alba", IF(J234="AVOF", "Avicennia officinalis", IF(J234="LURA", "Lumnitzera racemosa", IF(J234="CETA", "Ceriops tagal", IF(J234="XYGR", "Xylocarpus granatum", IF(J234="AVMA", "Avicennia marina", IF(J234="RHMU", "Rhizophora mucronata", IF(J234="BRGY", "Bruguiera gymnorrhiza", IF(J234="BRSE", "Bruguiera sexangula", IF(J234="SOOV", "Sonneratia ovata", IF(J234="SOCA", "Sonneratia caseolaris", IF(J234="HELI", "Heritiera littoralis", IF(J234="HESY", "Heritiera sylvatica", IF(J234="NYFR", "Nypa fruticans", IF(J234="CYRA", "Cynometra ramiflora", IF(J234="PHPA", "Phoenix paludosa", IF(J234="SCHY", "Scyphiphora hydrophyllacea", IF(J234="DIMA", "Diospyros maritima", IF(J234="POPI", "Pongamia pinnata", ""))))))))))))))))))))))))</f>
        <v>Lumnitzera racemosa</v>
      </c>
      <c r="J234" s="1" t="s">
        <v>1029</v>
      </c>
      <c r="K234" s="55" t="n">
        <v>3.6</v>
      </c>
      <c r="L234" s="55" t="n">
        <v>4</v>
      </c>
      <c r="M234" s="18"/>
      <c r="N234" s="18"/>
    </row>
    <row r="235" customFormat="false" ht="13.8" hidden="false" customHeight="false" outlineLevel="0" collapsed="false">
      <c r="A235" s="1" t="s">
        <v>91</v>
      </c>
      <c r="B235" s="12" t="n">
        <v>42185</v>
      </c>
      <c r="C235" s="1" t="s">
        <v>19</v>
      </c>
      <c r="D235" s="1" t="s">
        <v>19</v>
      </c>
      <c r="E235" s="1" t="s">
        <v>19</v>
      </c>
      <c r="F235" s="1" t="s">
        <v>20</v>
      </c>
      <c r="G235" s="1" t="n">
        <v>9</v>
      </c>
      <c r="H235" s="1" t="n">
        <v>5</v>
      </c>
      <c r="I235" s="23" t="str">
        <f aca="false">IF(J235="RHAP", "Rhizophora apiculata", IF(J235="EXAG", "Excoecaria agallocha", IF(J235="BRPA", "Bruguiera parviflora", IF(J235="XYMO", "Xylocarpus moluccensis", IF(J235="BRCY", "Bruguiera cylindrica", IF(J235="AVAL", "Avicennia alba", IF(J235="AVOF", "Avicennia officinalis", IF(J235="LURA", "Lumnitzera racemosa", IF(J235="CETA", "Ceriops tagal", IF(J235="XYGR", "Xylocarpus granatum", IF(J235="AVMA", "Avicennia marina", IF(J235="RHMU", "Rhizophora mucronata", IF(J235="BRGY", "Bruguiera gymnorrhiza", IF(J235="BRSE", "Bruguiera sexangula", IF(J235="SOOV", "Sonneratia ovata", IF(J235="SOCA", "Sonneratia caseolaris", IF(J235="HELI", "Heritiera littoralis", IF(J235="HESY", "Heritiera sylvatica", IF(J235="NYFR", "Nypa fruticans", IF(J235="CYRA", "Cynometra ramiflora", IF(J235="PHPA", "Phoenix paludosa", IF(J235="SCHY", "Scyphiphora hydrophyllacea", IF(J235="DIMA", "Diospyros maritima", IF(J235="POPI", "Pongamia pinnata", ""))))))))))))))))))))))))</f>
        <v>Bruguiera cylindrica</v>
      </c>
      <c r="J235" s="1" t="s">
        <v>98</v>
      </c>
      <c r="K235" s="55" t="n">
        <v>2.3</v>
      </c>
      <c r="L235" s="55" t="n">
        <v>3</v>
      </c>
      <c r="M235" s="18"/>
      <c r="N235" s="18"/>
    </row>
    <row r="236" customFormat="false" ht="13.8" hidden="false" customHeight="false" outlineLevel="0" collapsed="false">
      <c r="A236" s="1" t="s">
        <v>91</v>
      </c>
      <c r="B236" s="12" t="n">
        <v>42185</v>
      </c>
      <c r="C236" s="1" t="s">
        <v>19</v>
      </c>
      <c r="D236" s="1" t="s">
        <v>19</v>
      </c>
      <c r="E236" s="1" t="s">
        <v>19</v>
      </c>
      <c r="F236" s="1" t="s">
        <v>20</v>
      </c>
      <c r="G236" s="1" t="n">
        <v>9</v>
      </c>
      <c r="H236" s="1" t="n">
        <v>5</v>
      </c>
      <c r="I236" s="23" t="str">
        <f aca="false">IF(J236="RHAP", "Rhizophora apiculata", IF(J236="EXAG", "Excoecaria agallocha", IF(J236="BRPA", "Bruguiera parviflora", IF(J236="XYMO", "Xylocarpus moluccensis", IF(J236="BRCY", "Bruguiera cylindrica", IF(J236="AVAL", "Avicennia alba", IF(J236="AVOF", "Avicennia officinalis", IF(J236="LURA", "Lumnitzera racemosa", IF(J236="CETA", "Ceriops tagal", IF(J236="XYGR", "Xylocarpus granatum", IF(J236="AVMA", "Avicennia marina", IF(J236="RHMU", "Rhizophora mucronata", IF(J236="BRGY", "Bruguiera gymnorrhiza", IF(J236="BRSE", "Bruguiera sexangula", IF(J236="SOOV", "Sonneratia ovata", IF(J236="SOCA", "Sonneratia caseolaris", IF(J236="HELI", "Heritiera littoralis", IF(J236="HESY", "Heritiera sylvatica", IF(J236="NYFR", "Nypa fruticans", IF(J236="CYRA", "Cynometra ramiflora", IF(J236="PHPA", "Phoenix paludosa", IF(J236="SCHY", "Scyphiphora hydrophyllacea", IF(J236="DIMA", "Diospyros maritima", IF(J236="POPI", "Pongamia pinnata", ""))))))))))))))))))))))))</f>
        <v>Bruguiera cylindrica</v>
      </c>
      <c r="J236" s="1" t="s">
        <v>98</v>
      </c>
      <c r="K236" s="55" t="n">
        <v>1.2</v>
      </c>
      <c r="L236" s="55" t="n">
        <v>2</v>
      </c>
      <c r="M236" s="18"/>
      <c r="N236" s="18"/>
    </row>
    <row r="237" customFormat="false" ht="13.8" hidden="false" customHeight="false" outlineLevel="0" collapsed="false">
      <c r="A237" s="1" t="s">
        <v>91</v>
      </c>
      <c r="B237" s="12" t="n">
        <v>42185</v>
      </c>
      <c r="C237" s="1" t="s">
        <v>19</v>
      </c>
      <c r="D237" s="1" t="s">
        <v>19</v>
      </c>
      <c r="E237" s="1" t="s">
        <v>19</v>
      </c>
      <c r="F237" s="1" t="s">
        <v>20</v>
      </c>
      <c r="G237" s="1" t="n">
        <v>9</v>
      </c>
      <c r="H237" s="1" t="n">
        <v>5</v>
      </c>
      <c r="I237" s="23" t="str">
        <f aca="false">IF(J237="RHAP", "Rhizophora apiculata", IF(J237="EXAG", "Excoecaria agallocha", IF(J237="BRPA", "Bruguiera parviflora", IF(J237="XYMO", "Xylocarpus moluccensis", IF(J237="BRCY", "Bruguiera cylindrica", IF(J237="AVAL", "Avicennia alba", IF(J237="AVOF", "Avicennia officinalis", IF(J237="LURA", "Lumnitzera racemosa", IF(J237="CETA", "Ceriops tagal", IF(J237="XYGR", "Xylocarpus granatum", IF(J237="AVMA", "Avicennia marina", IF(J237="RHMU", "Rhizophora mucronata", IF(J237="BRGY", "Bruguiera gymnorrhiza", IF(J237="BRSE", "Bruguiera sexangula", IF(J237="SOOV", "Sonneratia ovata", IF(J237="SOCA", "Sonneratia caseolaris", IF(J237="HELI", "Heritiera littoralis", IF(J237="HESY", "Heritiera sylvatica", IF(J237="NYFR", "Nypa fruticans", IF(J237="CYRA", "Cynometra ramiflora", IF(J237="PHPA", "Phoenix paludosa", IF(J237="SCHY", "Scyphiphora hydrophyllacea", IF(J237="DIMA", "Diospyros maritima", IF(J237="POPI", "Pongamia pinnata", ""))))))))))))))))))))))))</f>
        <v>Bruguiera cylindrica</v>
      </c>
      <c r="J237" s="1" t="s">
        <v>98</v>
      </c>
      <c r="K237" s="55" t="n">
        <v>1.3</v>
      </c>
      <c r="L237" s="55" t="n">
        <v>1.5</v>
      </c>
      <c r="M237" s="18"/>
      <c r="N237" s="18"/>
    </row>
    <row r="238" customFormat="false" ht="13.8" hidden="false" customHeight="false" outlineLevel="0" collapsed="false">
      <c r="A238" s="1" t="s">
        <v>91</v>
      </c>
      <c r="B238" s="12" t="n">
        <v>42185</v>
      </c>
      <c r="C238" s="1" t="s">
        <v>19</v>
      </c>
      <c r="D238" s="1" t="s">
        <v>19</v>
      </c>
      <c r="E238" s="1" t="s">
        <v>19</v>
      </c>
      <c r="F238" s="1" t="s">
        <v>20</v>
      </c>
      <c r="G238" s="1" t="n">
        <v>9</v>
      </c>
      <c r="H238" s="1" t="n">
        <v>5</v>
      </c>
      <c r="I238" s="23" t="str">
        <f aca="false">IF(J238="RHAP", "Rhizophora apiculata", IF(J238="EXAG", "Excoecaria agallocha", IF(J238="BRPA", "Bruguiera parviflora", IF(J238="XYMO", "Xylocarpus moluccensis", IF(J238="BRCY", "Bruguiera cylindrica", IF(J238="AVAL", "Avicennia alba", IF(J238="AVOF", "Avicennia officinalis", IF(J238="LURA", "Lumnitzera racemosa", IF(J238="CETA", "Ceriops tagal", IF(J238="XYGR", "Xylocarpus granatum", IF(J238="AVMA", "Avicennia marina", IF(J238="RHMU", "Rhizophora mucronata", IF(J238="BRGY", "Bruguiera gymnorrhiza", IF(J238="BRSE", "Bruguiera sexangula", IF(J238="SOOV", "Sonneratia ovata", IF(J238="SOCA", "Sonneratia caseolaris", IF(J238="HELI", "Heritiera littoralis", IF(J238="HESY", "Heritiera sylvatica", IF(J238="NYFR", "Nypa fruticans", IF(J238="CYRA", "Cynometra ramiflora", IF(J238="PHPA", "Phoenix paludosa", IF(J238="SCHY", "Scyphiphora hydrophyllacea", IF(J238="DIMA", "Diospyros maritima", IF(J238="POPI", "Pongamia pinnata", ""))))))))))))))))))))))))</f>
        <v>Bruguiera cylindrica</v>
      </c>
      <c r="J238" s="1" t="s">
        <v>98</v>
      </c>
      <c r="K238" s="55" t="n">
        <v>1.4</v>
      </c>
      <c r="L238" s="55" t="n">
        <v>2</v>
      </c>
      <c r="M238" s="55" t="n">
        <v>1.5</v>
      </c>
      <c r="N238" s="1" t="n">
        <v>3</v>
      </c>
    </row>
    <row r="239" customFormat="false" ht="13.8" hidden="false" customHeight="false" outlineLevel="0" collapsed="false">
      <c r="A239" s="1" t="s">
        <v>91</v>
      </c>
      <c r="B239" s="12" t="n">
        <v>42185</v>
      </c>
      <c r="C239" s="1" t="s">
        <v>19</v>
      </c>
      <c r="D239" s="1" t="s">
        <v>19</v>
      </c>
      <c r="E239" s="1" t="s">
        <v>19</v>
      </c>
      <c r="F239" s="1" t="s">
        <v>20</v>
      </c>
      <c r="G239" s="1" t="n">
        <v>9</v>
      </c>
      <c r="H239" s="1" t="n">
        <v>5</v>
      </c>
      <c r="I239" s="23" t="str">
        <f aca="false">IF(J239="RHAP", "Rhizophora apiculata", IF(J239="EXAG", "Excoecaria agallocha", IF(J239="BRPA", "Bruguiera parviflora", IF(J239="XYMO", "Xylocarpus moluccensis", IF(J239="BRCY", "Bruguiera cylindrica", IF(J239="AVAL", "Avicennia alba", IF(J239="AVOF", "Avicennia officinalis", IF(J239="LURA", "Lumnitzera racemosa", IF(J239="CETA", "Ceriops tagal", IF(J239="XYGR", "Xylocarpus granatum", IF(J239="AVMA", "Avicennia marina", IF(J239="RHMU", "Rhizophora mucronata", IF(J239="BRGY", "Bruguiera gymnorrhiza", IF(J239="BRSE", "Bruguiera sexangula", IF(J239="SOOV", "Sonneratia ovata", IF(J239="SOCA", "Sonneratia caseolaris", IF(J239="HELI", "Heritiera littoralis", IF(J239="HESY", "Heritiera sylvatica", IF(J239="NYFR", "Nypa fruticans", IF(J239="CYRA", "Cynometra ramiflora", IF(J239="PHPA", "Phoenix paludosa", IF(J239="SCHY", "Scyphiphora hydrophyllacea", IF(J239="DIMA", "Diospyros maritima", IF(J239="POPI", "Pongamia pinnata", ""))))))))))))))))))))))))</f>
        <v>Bruguiera cylindrica</v>
      </c>
      <c r="J239" s="1" t="s">
        <v>98</v>
      </c>
      <c r="K239" s="55" t="n">
        <v>3.7</v>
      </c>
      <c r="L239" s="55" t="n">
        <v>5</v>
      </c>
      <c r="M239" s="55" t="n">
        <v>4.5</v>
      </c>
      <c r="N239" s="1" t="n">
        <v>3</v>
      </c>
    </row>
    <row r="240" customFormat="false" ht="13.8" hidden="false" customHeight="false" outlineLevel="0" collapsed="false">
      <c r="A240" s="1" t="s">
        <v>91</v>
      </c>
      <c r="B240" s="12" t="n">
        <v>42185</v>
      </c>
      <c r="C240" s="1" t="s">
        <v>19</v>
      </c>
      <c r="D240" s="1" t="s">
        <v>19</v>
      </c>
      <c r="E240" s="1" t="s">
        <v>19</v>
      </c>
      <c r="F240" s="1" t="s">
        <v>20</v>
      </c>
      <c r="G240" s="1" t="n">
        <v>9</v>
      </c>
      <c r="H240" s="1" t="n">
        <v>5</v>
      </c>
      <c r="I240" s="23" t="str">
        <f aca="false">IF(J240="RHAP", "Rhizophora apiculata", IF(J240="EXAG", "Excoecaria agallocha", IF(J240="BRPA", "Bruguiera parviflora", IF(J240="XYMO", "Xylocarpus moluccensis", IF(J240="BRCY", "Bruguiera cylindrica", IF(J240="AVAL", "Avicennia alba", IF(J240="AVOF", "Avicennia officinalis", IF(J240="LURA", "Lumnitzera racemosa", IF(J240="CETA", "Ceriops tagal", IF(J240="XYGR", "Xylocarpus granatum", IF(J240="AVMA", "Avicennia marina", IF(J240="RHMU", "Rhizophora mucronata", IF(J240="BRGY", "Bruguiera gymnorrhiza", IF(J240="BRSE", "Bruguiera sexangula", IF(J240="SOOV", "Sonneratia ovata", IF(J240="SOCA", "Sonneratia caseolaris", IF(J240="HELI", "Heritiera littoralis", IF(J240="HESY", "Heritiera sylvatica", IF(J240="NYFR", "Nypa fruticans", IF(J240="CYRA", "Cynometra ramiflora", IF(J240="PHPA", "Phoenix paludosa", IF(J240="SCHY", "Scyphiphora hydrophyllacea", IF(J240="DIMA", "Diospyros maritima", IF(J240="POPI", "Pongamia pinnata", ""))))))))))))))))))))))))</f>
        <v>Xylocarpus moluccensis</v>
      </c>
      <c r="J240" s="1" t="s">
        <v>146</v>
      </c>
      <c r="K240" s="55" t="n">
        <v>2.3</v>
      </c>
      <c r="L240" s="55" t="n">
        <v>1.5</v>
      </c>
      <c r="M240" s="18"/>
      <c r="N240" s="18"/>
    </row>
    <row r="241" customFormat="false" ht="13.8" hidden="false" customHeight="false" outlineLevel="0" collapsed="false">
      <c r="A241" s="1" t="s">
        <v>91</v>
      </c>
      <c r="B241" s="12" t="n">
        <v>42185</v>
      </c>
      <c r="C241" s="1" t="s">
        <v>19</v>
      </c>
      <c r="D241" s="1" t="s">
        <v>19</v>
      </c>
      <c r="E241" s="1" t="s">
        <v>19</v>
      </c>
      <c r="F241" s="1" t="s">
        <v>20</v>
      </c>
      <c r="G241" s="1" t="n">
        <v>9</v>
      </c>
      <c r="H241" s="1" t="n">
        <v>5</v>
      </c>
      <c r="I241" s="23" t="str">
        <f aca="false">IF(J241="RHAP", "Rhizophora apiculata", IF(J241="EXAG", "Excoecaria agallocha", IF(J241="BRPA", "Bruguiera parviflora", IF(J241="XYMO", "Xylocarpus moluccensis", IF(J241="BRCY", "Bruguiera cylindrica", IF(J241="AVAL", "Avicennia alba", IF(J241="AVOF", "Avicennia officinalis", IF(J241="LURA", "Lumnitzera racemosa", IF(J241="CETA", "Ceriops tagal", IF(J241="XYGR", "Xylocarpus granatum", IF(J241="AVMA", "Avicennia marina", IF(J241="RHMU", "Rhizophora mucronata", IF(J241="BRGY", "Bruguiera gymnorrhiza", IF(J241="BRSE", "Bruguiera sexangula", IF(J241="SOOV", "Sonneratia ovata", IF(J241="SOCA", "Sonneratia caseolaris", IF(J241="HELI", "Heritiera littoralis", IF(J241="HESY", "Heritiera sylvatica", IF(J241="NYFR", "Nypa fruticans", IF(J241="CYRA", "Cynometra ramiflora", IF(J241="PHPA", "Phoenix paludosa", IF(J241="SCHY", "Scyphiphora hydrophyllacea", IF(J241="DIMA", "Diospyros maritima", IF(J241="POPI", "Pongamia pinnata", ""))))))))))))))))))))))))</f>
        <v>Xylocarpus moluccensis</v>
      </c>
      <c r="J241" s="1" t="s">
        <v>146</v>
      </c>
      <c r="K241" s="55" t="n">
        <v>2.5</v>
      </c>
      <c r="L241" s="55" t="n">
        <v>2</v>
      </c>
      <c r="M241" s="18"/>
      <c r="N241" s="18"/>
    </row>
    <row r="242" customFormat="false" ht="13.8" hidden="false" customHeight="false" outlineLevel="0" collapsed="false">
      <c r="A242" s="1" t="s">
        <v>91</v>
      </c>
      <c r="B242" s="12" t="n">
        <v>42185</v>
      </c>
      <c r="C242" s="1" t="s">
        <v>19</v>
      </c>
      <c r="D242" s="1" t="s">
        <v>19</v>
      </c>
      <c r="E242" s="1" t="s">
        <v>19</v>
      </c>
      <c r="F242" s="1" t="s">
        <v>20</v>
      </c>
      <c r="G242" s="1" t="n">
        <v>9</v>
      </c>
      <c r="H242" s="1" t="n">
        <v>5</v>
      </c>
      <c r="I242" s="23" t="str">
        <f aca="false">IF(J242="RHAP", "Rhizophora apiculata", IF(J242="EXAG", "Excoecaria agallocha", IF(J242="BRPA", "Bruguiera parviflora", IF(J242="XYMO", "Xylocarpus moluccensis", IF(J242="BRCY", "Bruguiera cylindrica", IF(J242="AVAL", "Avicennia alba", IF(J242="AVOF", "Avicennia officinalis", IF(J242="LURA", "Lumnitzera racemosa", IF(J242="CETA", "Ceriops tagal", IF(J242="XYGR", "Xylocarpus granatum", IF(J242="AVMA", "Avicennia marina", IF(J242="RHMU", "Rhizophora mucronata", IF(J242="BRGY", "Bruguiera gymnorrhiza", IF(J242="BRSE", "Bruguiera sexangula", IF(J242="SOOV", "Sonneratia ovata", IF(J242="SOCA", "Sonneratia caseolaris", IF(J242="HELI", "Heritiera littoralis", IF(J242="HESY", "Heritiera sylvatica", IF(J242="NYFR", "Nypa fruticans", IF(J242="CYRA", "Cynometra ramiflora", IF(J242="PHPA", "Phoenix paludosa", IF(J242="SCHY", "Scyphiphora hydrophyllacea", IF(J242="DIMA", "Diospyros maritima", IF(J242="POPI", "Pongamia pinnata", ""))))))))))))))))))))))))</f>
        <v>Xylocarpus moluccensis</v>
      </c>
      <c r="J242" s="1" t="s">
        <v>146</v>
      </c>
      <c r="K242" s="55" t="n">
        <v>2.5</v>
      </c>
      <c r="L242" s="55" t="n">
        <v>3</v>
      </c>
      <c r="M242" s="18"/>
      <c r="N242" s="18"/>
    </row>
    <row r="243" customFormat="false" ht="13.8" hidden="false" customHeight="false" outlineLevel="0" collapsed="false">
      <c r="A243" s="1" t="s">
        <v>91</v>
      </c>
      <c r="B243" s="12" t="n">
        <v>42185</v>
      </c>
      <c r="C243" s="1" t="s">
        <v>19</v>
      </c>
      <c r="D243" s="1" t="s">
        <v>19</v>
      </c>
      <c r="E243" s="1" t="s">
        <v>19</v>
      </c>
      <c r="F243" s="1" t="s">
        <v>20</v>
      </c>
      <c r="G243" s="1" t="n">
        <v>9</v>
      </c>
      <c r="H243" s="1" t="n">
        <v>5</v>
      </c>
      <c r="I243" s="23" t="str">
        <f aca="false">IF(J243="RHAP", "Rhizophora apiculata", IF(J243="EXAG", "Excoecaria agallocha", IF(J243="BRPA", "Bruguiera parviflora", IF(J243="XYMO", "Xylocarpus moluccensis", IF(J243="BRCY", "Bruguiera cylindrica", IF(J243="AVAL", "Avicennia alba", IF(J243="AVOF", "Avicennia officinalis", IF(J243="LURA", "Lumnitzera racemosa", IF(J243="CETA", "Ceriops tagal", IF(J243="XYGR", "Xylocarpus granatum", IF(J243="AVMA", "Avicennia marina", IF(J243="RHMU", "Rhizophora mucronata", IF(J243="BRGY", "Bruguiera gymnorrhiza", IF(J243="BRSE", "Bruguiera sexangula", IF(J243="SOOV", "Sonneratia ovata", IF(J243="SOCA", "Sonneratia caseolaris", IF(J243="HELI", "Heritiera littoralis", IF(J243="HESY", "Heritiera sylvatica", IF(J243="NYFR", "Nypa fruticans", IF(J243="CYRA", "Cynometra ramiflora", IF(J243="PHPA", "Phoenix paludosa", IF(J243="SCHY", "Scyphiphora hydrophyllacea", IF(J243="DIMA", "Diospyros maritima", IF(J243="POPI", "Pongamia pinnata", ""))))))))))))))))))))))))</f>
        <v>Bruguiera cylindrica</v>
      </c>
      <c r="J243" s="1" t="s">
        <v>98</v>
      </c>
      <c r="K243" s="55" t="n">
        <v>2.6</v>
      </c>
      <c r="L243" s="55" t="n">
        <v>3</v>
      </c>
      <c r="M243" s="18"/>
      <c r="N243" s="18"/>
    </row>
    <row r="244" customFormat="false" ht="13.8" hidden="false" customHeight="false" outlineLevel="0" collapsed="false">
      <c r="A244" s="1" t="s">
        <v>91</v>
      </c>
      <c r="B244" s="12" t="n">
        <v>42185</v>
      </c>
      <c r="C244" s="1" t="s">
        <v>19</v>
      </c>
      <c r="D244" s="1" t="s">
        <v>19</v>
      </c>
      <c r="E244" s="1" t="s">
        <v>19</v>
      </c>
      <c r="F244" s="1" t="s">
        <v>20</v>
      </c>
      <c r="G244" s="1" t="n">
        <v>9</v>
      </c>
      <c r="H244" s="1" t="n">
        <v>5</v>
      </c>
      <c r="I244" s="23" t="str">
        <f aca="false">IF(J244="RHAP", "Rhizophora apiculata", IF(J244="EXAG", "Excoecaria agallocha", IF(J244="BRPA", "Bruguiera parviflora", IF(J244="XYMO", "Xylocarpus moluccensis", IF(J244="BRCY", "Bruguiera cylindrica", IF(J244="AVAL", "Avicennia alba", IF(J244="AVOF", "Avicennia officinalis", IF(J244="LURA", "Lumnitzera racemosa", IF(J244="CETA", "Ceriops tagal", IF(J244="XYGR", "Xylocarpus granatum", IF(J244="AVMA", "Avicennia marina", IF(J244="RHMU", "Rhizophora mucronata", IF(J244="BRGY", "Bruguiera gymnorrhiza", IF(J244="BRSE", "Bruguiera sexangula", IF(J244="SOOV", "Sonneratia ovata", IF(J244="SOCA", "Sonneratia caseolaris", IF(J244="HELI", "Heritiera littoralis", IF(J244="HESY", "Heritiera sylvatica", IF(J244="NYFR", "Nypa fruticans", IF(J244="CYRA", "Cynometra ramiflora", IF(J244="PHPA", "Phoenix paludosa", IF(J244="SCHY", "Scyphiphora hydrophyllacea", IF(J244="DIMA", "Diospyros maritima", IF(J244="POPI", "Pongamia pinnata", ""))))))))))))))))))))))))</f>
        <v>Lumnitzera racemosa</v>
      </c>
      <c r="J244" s="1" t="s">
        <v>1029</v>
      </c>
      <c r="K244" s="55" t="n">
        <v>1.6</v>
      </c>
      <c r="L244" s="55" t="n">
        <v>2</v>
      </c>
      <c r="M244" s="18"/>
      <c r="N244" s="18"/>
    </row>
    <row r="245" customFormat="false" ht="13.8" hidden="false" customHeight="false" outlineLevel="0" collapsed="false">
      <c r="A245" s="1" t="s">
        <v>91</v>
      </c>
      <c r="B245" s="12" t="n">
        <v>42185</v>
      </c>
      <c r="C245" s="1" t="s">
        <v>19</v>
      </c>
      <c r="D245" s="1" t="s">
        <v>19</v>
      </c>
      <c r="E245" s="1" t="s">
        <v>19</v>
      </c>
      <c r="F245" s="1" t="s">
        <v>20</v>
      </c>
      <c r="G245" s="1" t="n">
        <v>9</v>
      </c>
      <c r="H245" s="1" t="n">
        <v>5</v>
      </c>
      <c r="I245" s="23" t="str">
        <f aca="false">IF(J245="RHAP", "Rhizophora apiculata", IF(J245="EXAG", "Excoecaria agallocha", IF(J245="BRPA", "Bruguiera parviflora", IF(J245="XYMO", "Xylocarpus moluccensis", IF(J245="BRCY", "Bruguiera cylindrica", IF(J245="AVAL", "Avicennia alba", IF(J245="AVOF", "Avicennia officinalis", IF(J245="LURA", "Lumnitzera racemosa", IF(J245="CETA", "Ceriops tagal", IF(J245="XYGR", "Xylocarpus granatum", IF(J245="AVMA", "Avicennia marina", IF(J245="RHMU", "Rhizophora mucronata", IF(J245="BRGY", "Bruguiera gymnorrhiza", IF(J245="BRSE", "Bruguiera sexangula", IF(J245="SOOV", "Sonneratia ovata", IF(J245="SOCA", "Sonneratia caseolaris", IF(J245="HELI", "Heritiera littoralis", IF(J245="HESY", "Heritiera sylvatica", IF(J245="NYFR", "Nypa fruticans", IF(J245="CYRA", "Cynometra ramiflora", IF(J245="PHPA", "Phoenix paludosa", IF(J245="SCHY", "Scyphiphora hydrophyllacea", IF(J245="DIMA", "Diospyros maritima", IF(J245="POPI", "Pongamia pinnata", ""))))))))))))))))))))))))</f>
        <v>Lumnitzera racemosa</v>
      </c>
      <c r="J245" s="1" t="s">
        <v>1029</v>
      </c>
      <c r="K245" s="55" t="n">
        <v>2.2</v>
      </c>
      <c r="L245" s="55" t="n">
        <v>3</v>
      </c>
      <c r="M245" s="18"/>
      <c r="N245" s="18"/>
    </row>
    <row r="246" customFormat="false" ht="13.8" hidden="false" customHeight="false" outlineLevel="0" collapsed="false">
      <c r="A246" s="1" t="s">
        <v>91</v>
      </c>
      <c r="B246" s="12" t="n">
        <v>42185</v>
      </c>
      <c r="C246" s="1" t="s">
        <v>19</v>
      </c>
      <c r="D246" s="1" t="s">
        <v>19</v>
      </c>
      <c r="E246" s="1" t="s">
        <v>19</v>
      </c>
      <c r="F246" s="1" t="s">
        <v>20</v>
      </c>
      <c r="G246" s="1" t="n">
        <v>9</v>
      </c>
      <c r="H246" s="1" t="n">
        <v>5</v>
      </c>
      <c r="I246" s="23" t="str">
        <f aca="false">IF(J246="RHAP", "Rhizophora apiculata", IF(J246="EXAG", "Excoecaria agallocha", IF(J246="BRPA", "Bruguiera parviflora", IF(J246="XYMO", "Xylocarpus moluccensis", IF(J246="BRCY", "Bruguiera cylindrica", IF(J246="AVAL", "Avicennia alba", IF(J246="AVOF", "Avicennia officinalis", IF(J246="LURA", "Lumnitzera racemosa", IF(J246="CETA", "Ceriops tagal", IF(J246="XYGR", "Xylocarpus granatum", IF(J246="AVMA", "Avicennia marina", IF(J246="RHMU", "Rhizophora mucronata", IF(J246="BRGY", "Bruguiera gymnorrhiza", IF(J246="BRSE", "Bruguiera sexangula", IF(J246="SOOV", "Sonneratia ovata", IF(J246="SOCA", "Sonneratia caseolaris", IF(J246="HELI", "Heritiera littoralis", IF(J246="HESY", "Heritiera sylvatica", IF(J246="NYFR", "Nypa fruticans", IF(J246="CYRA", "Cynometra ramiflora", IF(J246="PHPA", "Phoenix paludosa", IF(J246="SCHY", "Scyphiphora hydrophyllacea", IF(J246="DIMA", "Diospyros maritima", IF(J246="POPI", "Pongamia pinnata", ""))))))))))))))))))))))))</f>
        <v>Lumnitzera racemosa</v>
      </c>
      <c r="J246" s="1" t="s">
        <v>1029</v>
      </c>
      <c r="K246" s="55" t="n">
        <v>3.8</v>
      </c>
      <c r="L246" s="55" t="n">
        <v>5</v>
      </c>
      <c r="M246" s="18"/>
      <c r="N246" s="18"/>
    </row>
    <row r="247" customFormat="false" ht="13.8" hidden="false" customHeight="false" outlineLevel="0" collapsed="false">
      <c r="A247" s="1" t="s">
        <v>91</v>
      </c>
      <c r="B247" s="12" t="n">
        <v>42185</v>
      </c>
      <c r="C247" s="1" t="s">
        <v>19</v>
      </c>
      <c r="D247" s="1" t="s">
        <v>19</v>
      </c>
      <c r="E247" s="1" t="s">
        <v>19</v>
      </c>
      <c r="F247" s="1" t="s">
        <v>20</v>
      </c>
      <c r="G247" s="1" t="n">
        <v>9</v>
      </c>
      <c r="H247" s="1" t="n">
        <v>5</v>
      </c>
      <c r="I247" s="23" t="str">
        <f aca="false">IF(J247="RHAP", "Rhizophora apiculata", IF(J247="EXAG", "Excoecaria agallocha", IF(J247="BRPA", "Bruguiera parviflora", IF(J247="XYMO", "Xylocarpus moluccensis", IF(J247="BRCY", "Bruguiera cylindrica", IF(J247="AVAL", "Avicennia alba", IF(J247="AVOF", "Avicennia officinalis", IF(J247="LURA", "Lumnitzera racemosa", IF(J247="CETA", "Ceriops tagal", IF(J247="XYGR", "Xylocarpus granatum", IF(J247="AVMA", "Avicennia marina", IF(J247="RHMU", "Rhizophora mucronata", IF(J247="BRGY", "Bruguiera gymnorrhiza", IF(J247="BRSE", "Bruguiera sexangula", IF(J247="SOOV", "Sonneratia ovata", IF(J247="SOCA", "Sonneratia caseolaris", IF(J247="HELI", "Heritiera littoralis", IF(J247="HESY", "Heritiera sylvatica", IF(J247="NYFR", "Nypa fruticans", IF(J247="CYRA", "Cynometra ramiflora", IF(J247="PHPA", "Phoenix paludosa", IF(J247="SCHY", "Scyphiphora hydrophyllacea", IF(J247="DIMA", "Diospyros maritima", IF(J247="POPI", "Pongamia pinnata", ""))))))))))))))))))))))))</f>
        <v>Bruguiera cylindrica</v>
      </c>
      <c r="J247" s="1" t="s">
        <v>98</v>
      </c>
      <c r="K247" s="55" t="n">
        <v>3.5</v>
      </c>
      <c r="L247" s="55" t="n">
        <v>2</v>
      </c>
      <c r="M247" s="55" t="n">
        <v>3.7</v>
      </c>
      <c r="N247" s="1" t="n">
        <v>3</v>
      </c>
    </row>
    <row r="248" customFormat="false" ht="13.8" hidden="false" customHeight="false" outlineLevel="0" collapsed="false">
      <c r="A248" s="1" t="s">
        <v>91</v>
      </c>
      <c r="B248" s="12" t="n">
        <v>42185</v>
      </c>
      <c r="C248" s="1" t="s">
        <v>19</v>
      </c>
      <c r="D248" s="1" t="s">
        <v>19</v>
      </c>
      <c r="E248" s="1" t="s">
        <v>19</v>
      </c>
      <c r="F248" s="1" t="s">
        <v>20</v>
      </c>
      <c r="G248" s="1" t="n">
        <v>9</v>
      </c>
      <c r="H248" s="1" t="n">
        <v>5</v>
      </c>
      <c r="I248" s="23" t="str">
        <f aca="false">IF(J248="RHAP", "Rhizophora apiculata", IF(J248="EXAG", "Excoecaria agallocha", IF(J248="BRPA", "Bruguiera parviflora", IF(J248="XYMO", "Xylocarpus moluccensis", IF(J248="BRCY", "Bruguiera cylindrica", IF(J248="AVAL", "Avicennia alba", IF(J248="AVOF", "Avicennia officinalis", IF(J248="LURA", "Lumnitzera racemosa", IF(J248="CETA", "Ceriops tagal", IF(J248="XYGR", "Xylocarpus granatum", IF(J248="AVMA", "Avicennia marina", IF(J248="RHMU", "Rhizophora mucronata", IF(J248="BRGY", "Bruguiera gymnorrhiza", IF(J248="BRSE", "Bruguiera sexangula", IF(J248="SOOV", "Sonneratia ovata", IF(J248="SOCA", "Sonneratia caseolaris", IF(J248="HELI", "Heritiera littoralis", IF(J248="HESY", "Heritiera sylvatica", IF(J248="NYFR", "Nypa fruticans", IF(J248="CYRA", "Cynometra ramiflora", IF(J248="PHPA", "Phoenix paludosa", IF(J248="SCHY", "Scyphiphora hydrophyllacea", IF(J248="DIMA", "Diospyros maritima", IF(J248="POPI", "Pongamia pinnata", ""))))))))))))))))))))))))</f>
        <v>Bruguiera cylindrica</v>
      </c>
      <c r="J248" s="1" t="s">
        <v>98</v>
      </c>
      <c r="K248" s="55" t="n">
        <v>2.9</v>
      </c>
      <c r="L248" s="55" t="n">
        <v>4</v>
      </c>
      <c r="M248" s="18"/>
      <c r="N248" s="18"/>
    </row>
    <row r="249" customFormat="false" ht="13.8" hidden="false" customHeight="false" outlineLevel="0" collapsed="false">
      <c r="A249" s="1" t="s">
        <v>91</v>
      </c>
      <c r="B249" s="12" t="n">
        <v>42185</v>
      </c>
      <c r="C249" s="1" t="s">
        <v>19</v>
      </c>
      <c r="D249" s="1" t="s">
        <v>19</v>
      </c>
      <c r="E249" s="1" t="s">
        <v>19</v>
      </c>
      <c r="F249" s="1" t="s">
        <v>20</v>
      </c>
      <c r="G249" s="1" t="n">
        <v>9</v>
      </c>
      <c r="H249" s="1" t="n">
        <v>5</v>
      </c>
      <c r="I249" s="23" t="str">
        <f aca="false">IF(J249="RHAP", "Rhizophora apiculata", IF(J249="EXAG", "Excoecaria agallocha", IF(J249="BRPA", "Bruguiera parviflora", IF(J249="XYMO", "Xylocarpus moluccensis", IF(J249="BRCY", "Bruguiera cylindrica", IF(J249="AVAL", "Avicennia alba", IF(J249="AVOF", "Avicennia officinalis", IF(J249="LURA", "Lumnitzera racemosa", IF(J249="CETA", "Ceriops tagal", IF(J249="XYGR", "Xylocarpus granatum", IF(J249="AVMA", "Avicennia marina", IF(J249="RHMU", "Rhizophora mucronata", IF(J249="BRGY", "Bruguiera gymnorrhiza", IF(J249="BRSE", "Bruguiera sexangula", IF(J249="SOOV", "Sonneratia ovata", IF(J249="SOCA", "Sonneratia caseolaris", IF(J249="HELI", "Heritiera littoralis", IF(J249="HESY", "Heritiera sylvatica", IF(J249="NYFR", "Nypa fruticans", IF(J249="CYRA", "Cynometra ramiflora", IF(J249="PHPA", "Phoenix paludosa", IF(J249="SCHY", "Scyphiphora hydrophyllacea", IF(J249="DIMA", "Diospyros maritima", IF(J249="POPI", "Pongamia pinnata", ""))))))))))))))))))))))))</f>
        <v>Bruguiera cylindrica</v>
      </c>
      <c r="J249" s="1" t="s">
        <v>98</v>
      </c>
      <c r="K249" s="55" t="n">
        <v>2.2</v>
      </c>
      <c r="L249" s="55" t="n">
        <v>2</v>
      </c>
      <c r="M249" s="55" t="n">
        <v>2.4</v>
      </c>
      <c r="N249" s="1" t="n">
        <v>3</v>
      </c>
    </row>
    <row r="250" customFormat="false" ht="13.8" hidden="false" customHeight="false" outlineLevel="0" collapsed="false">
      <c r="A250" s="1" t="s">
        <v>91</v>
      </c>
      <c r="B250" s="12" t="n">
        <v>42185</v>
      </c>
      <c r="C250" s="1" t="s">
        <v>19</v>
      </c>
      <c r="D250" s="1" t="s">
        <v>19</v>
      </c>
      <c r="E250" s="1" t="s">
        <v>19</v>
      </c>
      <c r="F250" s="1" t="s">
        <v>20</v>
      </c>
      <c r="G250" s="1" t="n">
        <v>9</v>
      </c>
      <c r="H250" s="1" t="n">
        <v>5</v>
      </c>
      <c r="I250" s="23" t="str">
        <f aca="false">IF(J250="RHAP", "Rhizophora apiculata", IF(J250="EXAG", "Excoecaria agallocha", IF(J250="BRPA", "Bruguiera parviflora", IF(J250="XYMO", "Xylocarpus moluccensis", IF(J250="BRCY", "Bruguiera cylindrica", IF(J250="AVAL", "Avicennia alba", IF(J250="AVOF", "Avicennia officinalis", IF(J250="LURA", "Lumnitzera racemosa", IF(J250="CETA", "Ceriops tagal", IF(J250="XYGR", "Xylocarpus granatum", IF(J250="AVMA", "Avicennia marina", IF(J250="RHMU", "Rhizophora mucronata", IF(J250="BRGY", "Bruguiera gymnorrhiza", IF(J250="BRSE", "Bruguiera sexangula", IF(J250="SOOV", "Sonneratia ovata", IF(J250="SOCA", "Sonneratia caseolaris", IF(J250="HELI", "Heritiera littoralis", IF(J250="HESY", "Heritiera sylvatica", IF(J250="NYFR", "Nypa fruticans", IF(J250="CYRA", "Cynometra ramiflora", IF(J250="PHPA", "Phoenix paludosa", IF(J250="SCHY", "Scyphiphora hydrophyllacea", IF(J250="DIMA", "Diospyros maritima", IF(J250="POPI", "Pongamia pinnata", ""))))))))))))))))))))))))</f>
        <v>Avicennia alba</v>
      </c>
      <c r="J250" s="1" t="s">
        <v>27</v>
      </c>
      <c r="K250" s="55" t="n">
        <v>5</v>
      </c>
      <c r="L250" s="55" t="n">
        <v>2</v>
      </c>
      <c r="M250" s="55" t="n">
        <v>5.1</v>
      </c>
      <c r="N250" s="1" t="n">
        <v>3</v>
      </c>
    </row>
    <row r="251" customFormat="false" ht="13.8" hidden="false" customHeight="false" outlineLevel="0" collapsed="false">
      <c r="A251" s="1" t="s">
        <v>91</v>
      </c>
      <c r="B251" s="12" t="n">
        <v>42185</v>
      </c>
      <c r="C251" s="1" t="s">
        <v>833</v>
      </c>
      <c r="D251" s="1" t="s">
        <v>19</v>
      </c>
      <c r="E251" s="1" t="s">
        <v>19</v>
      </c>
      <c r="F251" s="1" t="s">
        <v>20</v>
      </c>
      <c r="G251" s="1" t="n">
        <v>10</v>
      </c>
      <c r="H251" s="1" t="n">
        <v>1</v>
      </c>
      <c r="I251" s="23" t="str">
        <f aca="false">IF(J251="RHAP", "Rhizophora apiculata", IF(J251="EXAG", "Excoecaria agallocha", IF(J251="BRPA", "Bruguiera parviflora", IF(J251="XYMO", "Xylocarpus moluccensis", IF(J251="BRCY", "Bruguiera cylindrica", IF(J251="AVAL", "Avicennia alba", IF(J251="AVOF", "Avicennia officinalis", IF(J251="LURA", "Lumnitzera racemosa", IF(J251="CETA", "Ceriops tagal", IF(J251="XYGR", "Xylocarpus granatum", IF(J251="AVMA", "Avicennia marina", IF(J251="RHMU", "Rhizophora mucronata", IF(J251="BRGY", "Bruguiera gymnorrhiza", IF(J251="BRSE", "Bruguiera sexangula", IF(J251="SOOV", "Sonneratia ovata", IF(J251="SOCA", "Sonneratia caseolaris", IF(J251="HELI", "Heritiera littoralis", IF(J251="HESY", "Heritiera sylvatica", IF(J251="NYFR", "Nypa fruticans", IF(J251="CYRA", "Cynometra ramiflora", IF(J251="PHPA", "Phoenix paludosa", IF(J251="SCHY", "Scyphiphora hydrophyllacea", IF(J251="DIMA", "Diospyros maritima", IF(J251="POPI", "Pongamia pinnata", ""))))))))))))))))))))))))</f>
        <v>Rhizophora apiculata</v>
      </c>
      <c r="J251" s="1" t="s">
        <v>21</v>
      </c>
      <c r="K251" s="55" t="n">
        <v>1.5</v>
      </c>
      <c r="L251" s="55" t="n">
        <v>2.5</v>
      </c>
      <c r="M251" s="18"/>
      <c r="N251" s="18"/>
    </row>
    <row r="252" customFormat="false" ht="13.8" hidden="false" customHeight="false" outlineLevel="0" collapsed="false">
      <c r="A252" s="1" t="s">
        <v>91</v>
      </c>
      <c r="B252" s="12" t="n">
        <v>42185</v>
      </c>
      <c r="C252" s="1" t="s">
        <v>833</v>
      </c>
      <c r="D252" s="1" t="s">
        <v>19</v>
      </c>
      <c r="E252" s="1" t="s">
        <v>19</v>
      </c>
      <c r="F252" s="1" t="s">
        <v>20</v>
      </c>
      <c r="G252" s="1" t="n">
        <v>10</v>
      </c>
      <c r="H252" s="1" t="n">
        <v>1</v>
      </c>
      <c r="I252" s="23" t="str">
        <f aca="false">IF(J252="RHAP", "Rhizophora apiculata", IF(J252="EXAG", "Excoecaria agallocha", IF(J252="BRPA", "Bruguiera parviflora", IF(J252="XYMO", "Xylocarpus moluccensis", IF(J252="BRCY", "Bruguiera cylindrica", IF(J252="AVAL", "Avicennia alba", IF(J252="AVOF", "Avicennia officinalis", IF(J252="LURA", "Lumnitzera racemosa", IF(J252="CETA", "Ceriops tagal", IF(J252="XYGR", "Xylocarpus granatum", IF(J252="AVMA", "Avicennia marina", IF(J252="RHMU", "Rhizophora mucronata", IF(J252="BRGY", "Bruguiera gymnorrhiza", IF(J252="BRSE", "Bruguiera sexangula", IF(J252="SOOV", "Sonneratia ovata", IF(J252="SOCA", "Sonneratia caseolaris", IF(J252="HELI", "Heritiera littoralis", IF(J252="HESY", "Heritiera sylvatica", IF(J252="NYFR", "Nypa fruticans", IF(J252="CYRA", "Cynometra ramiflora", IF(J252="PHPA", "Phoenix paludosa", IF(J252="SCHY", "Scyphiphora hydrophyllacea", IF(J252="DIMA", "Diospyros maritima", IF(J252="POPI", "Pongamia pinnata", ""))))))))))))))))))))))))</f>
        <v>Rhizophora apiculata</v>
      </c>
      <c r="J252" s="1" t="s">
        <v>21</v>
      </c>
      <c r="K252" s="55" t="n">
        <v>1.8</v>
      </c>
      <c r="L252" s="55" t="n">
        <v>3</v>
      </c>
      <c r="M252" s="18"/>
      <c r="N252" s="18"/>
    </row>
    <row r="253" customFormat="false" ht="13.8" hidden="false" customHeight="false" outlineLevel="0" collapsed="false">
      <c r="A253" s="1" t="s">
        <v>91</v>
      </c>
      <c r="B253" s="12" t="n">
        <v>42185</v>
      </c>
      <c r="C253" s="1" t="s">
        <v>833</v>
      </c>
      <c r="D253" s="1" t="s">
        <v>19</v>
      </c>
      <c r="E253" s="1" t="s">
        <v>19</v>
      </c>
      <c r="F253" s="1" t="s">
        <v>20</v>
      </c>
      <c r="G253" s="1" t="n">
        <v>10</v>
      </c>
      <c r="H253" s="1" t="n">
        <v>1</v>
      </c>
      <c r="I253" s="23" t="str">
        <f aca="false">IF(J253="RHAP", "Rhizophora apiculata", IF(J253="EXAG", "Excoecaria agallocha", IF(J253="BRPA", "Bruguiera parviflora", IF(J253="XYMO", "Xylocarpus moluccensis", IF(J253="BRCY", "Bruguiera cylindrica", IF(J253="AVAL", "Avicennia alba", IF(J253="AVOF", "Avicennia officinalis", IF(J253="LURA", "Lumnitzera racemosa", IF(J253="CETA", "Ceriops tagal", IF(J253="XYGR", "Xylocarpus granatum", IF(J253="AVMA", "Avicennia marina", IF(J253="RHMU", "Rhizophora mucronata", IF(J253="BRGY", "Bruguiera gymnorrhiza", IF(J253="BRSE", "Bruguiera sexangula", IF(J253="SOOV", "Sonneratia ovata", IF(J253="SOCA", "Sonneratia caseolaris", IF(J253="HELI", "Heritiera littoralis", IF(J253="HESY", "Heritiera sylvatica", IF(J253="NYFR", "Nypa fruticans", IF(J253="CYRA", "Cynometra ramiflora", IF(J253="PHPA", "Phoenix paludosa", IF(J253="SCHY", "Scyphiphora hydrophyllacea", IF(J253="DIMA", "Diospyros maritima", IF(J253="POPI", "Pongamia pinnata", ""))))))))))))))))))))))))</f>
        <v>Rhizophora apiculata</v>
      </c>
      <c r="J253" s="1" t="s">
        <v>21</v>
      </c>
      <c r="K253" s="55" t="n">
        <v>1.3</v>
      </c>
      <c r="L253" s="55" t="n">
        <v>2</v>
      </c>
      <c r="M253" s="18"/>
      <c r="N253" s="18"/>
    </row>
    <row r="254" customFormat="false" ht="13.8" hidden="false" customHeight="false" outlineLevel="0" collapsed="false">
      <c r="A254" s="1" t="s">
        <v>91</v>
      </c>
      <c r="B254" s="12" t="n">
        <v>42185</v>
      </c>
      <c r="C254" s="1" t="s">
        <v>833</v>
      </c>
      <c r="D254" s="1" t="s">
        <v>19</v>
      </c>
      <c r="E254" s="1" t="s">
        <v>19</v>
      </c>
      <c r="F254" s="1" t="s">
        <v>20</v>
      </c>
      <c r="G254" s="1" t="n">
        <v>10</v>
      </c>
      <c r="H254" s="1" t="n">
        <v>1</v>
      </c>
      <c r="I254" s="23" t="str">
        <f aca="false">IF(J254="RHAP", "Rhizophora apiculata", IF(J254="EXAG", "Excoecaria agallocha", IF(J254="BRPA", "Bruguiera parviflora", IF(J254="XYMO", "Xylocarpus moluccensis", IF(J254="BRCY", "Bruguiera cylindrica", IF(J254="AVAL", "Avicennia alba", IF(J254="AVOF", "Avicennia officinalis", IF(J254="LURA", "Lumnitzera racemosa", IF(J254="CETA", "Ceriops tagal", IF(J254="XYGR", "Xylocarpus granatum", IF(J254="AVMA", "Avicennia marina", IF(J254="RHMU", "Rhizophora mucronata", IF(J254="BRGY", "Bruguiera gymnorrhiza", IF(J254="BRSE", "Bruguiera sexangula", IF(J254="SOOV", "Sonneratia ovata", IF(J254="SOCA", "Sonneratia caseolaris", IF(J254="HELI", "Heritiera littoralis", IF(J254="HESY", "Heritiera sylvatica", IF(J254="NYFR", "Nypa fruticans", IF(J254="CYRA", "Cynometra ramiflora", IF(J254="PHPA", "Phoenix paludosa", IF(J254="SCHY", "Scyphiphora hydrophyllacea", IF(J254="DIMA", "Diospyros maritima", IF(J254="POPI", "Pongamia pinnata", ""))))))))))))))))))))))))</f>
        <v>Rhizophora apiculata</v>
      </c>
      <c r="J254" s="1" t="s">
        <v>21</v>
      </c>
      <c r="K254" s="55" t="n">
        <v>1.4</v>
      </c>
      <c r="L254" s="55" t="n">
        <v>2</v>
      </c>
      <c r="M254" s="18"/>
      <c r="N254" s="18"/>
    </row>
    <row r="255" customFormat="false" ht="13.8" hidden="false" customHeight="false" outlineLevel="0" collapsed="false">
      <c r="A255" s="1" t="s">
        <v>91</v>
      </c>
      <c r="B255" s="12" t="n">
        <v>42185</v>
      </c>
      <c r="C255" s="1" t="s">
        <v>833</v>
      </c>
      <c r="D255" s="1" t="s">
        <v>19</v>
      </c>
      <c r="E255" s="1" t="s">
        <v>19</v>
      </c>
      <c r="F255" s="1" t="s">
        <v>20</v>
      </c>
      <c r="G255" s="1" t="n">
        <v>10</v>
      </c>
      <c r="H255" s="1" t="n">
        <v>1</v>
      </c>
      <c r="I255" s="23" t="str">
        <f aca="false">IF(J255="RHAP", "Rhizophora apiculata", IF(J255="EXAG", "Excoecaria agallocha", IF(J255="BRPA", "Bruguiera parviflora", IF(J255="XYMO", "Xylocarpus moluccensis", IF(J255="BRCY", "Bruguiera cylindrica", IF(J255="AVAL", "Avicennia alba", IF(J255="AVOF", "Avicennia officinalis", IF(J255="LURA", "Lumnitzera racemosa", IF(J255="CETA", "Ceriops tagal", IF(J255="XYGR", "Xylocarpus granatum", IF(J255="AVMA", "Avicennia marina", IF(J255="RHMU", "Rhizophora mucronata", IF(J255="BRGY", "Bruguiera gymnorrhiza", IF(J255="BRSE", "Bruguiera sexangula", IF(J255="SOOV", "Sonneratia ovata", IF(J255="SOCA", "Sonneratia caseolaris", IF(J255="HELI", "Heritiera littoralis", IF(J255="HESY", "Heritiera sylvatica", IF(J255="NYFR", "Nypa fruticans", IF(J255="CYRA", "Cynometra ramiflora", IF(J255="PHPA", "Phoenix paludosa", IF(J255="SCHY", "Scyphiphora hydrophyllacea", IF(J255="DIMA", "Diospyros maritima", IF(J255="POPI", "Pongamia pinnata", ""))))))))))))))))))))))))</f>
        <v>Bruguiera cylindrica</v>
      </c>
      <c r="J255" s="1" t="s">
        <v>98</v>
      </c>
      <c r="K255" s="55" t="n">
        <v>4</v>
      </c>
      <c r="L255" s="55" t="n">
        <v>4</v>
      </c>
      <c r="M255" s="18"/>
      <c r="N255" s="18"/>
    </row>
    <row r="256" customFormat="false" ht="13.8" hidden="false" customHeight="false" outlineLevel="0" collapsed="false">
      <c r="A256" s="1" t="s">
        <v>91</v>
      </c>
      <c r="B256" s="12" t="n">
        <v>42185</v>
      </c>
      <c r="C256" s="1" t="s">
        <v>833</v>
      </c>
      <c r="D256" s="1" t="s">
        <v>19</v>
      </c>
      <c r="E256" s="1" t="s">
        <v>19</v>
      </c>
      <c r="F256" s="1" t="s">
        <v>20</v>
      </c>
      <c r="G256" s="1" t="n">
        <v>10</v>
      </c>
      <c r="H256" s="1" t="n">
        <v>1</v>
      </c>
      <c r="I256" s="23" t="str">
        <f aca="false">IF(J256="RHAP", "Rhizophora apiculata", IF(J256="EXAG", "Excoecaria agallocha", IF(J256="BRPA", "Bruguiera parviflora", IF(J256="XYMO", "Xylocarpus moluccensis", IF(J256="BRCY", "Bruguiera cylindrica", IF(J256="AVAL", "Avicennia alba", IF(J256="AVOF", "Avicennia officinalis", IF(J256="LURA", "Lumnitzera racemosa", IF(J256="CETA", "Ceriops tagal", IF(J256="XYGR", "Xylocarpus granatum", IF(J256="AVMA", "Avicennia marina", IF(J256="RHMU", "Rhizophora mucronata", IF(J256="BRGY", "Bruguiera gymnorrhiza", IF(J256="BRSE", "Bruguiera sexangula", IF(J256="SOOV", "Sonneratia ovata", IF(J256="SOCA", "Sonneratia caseolaris", IF(J256="HELI", "Heritiera littoralis", IF(J256="HESY", "Heritiera sylvatica", IF(J256="NYFR", "Nypa fruticans", IF(J256="CYRA", "Cynometra ramiflora", IF(J256="PHPA", "Phoenix paludosa", IF(J256="SCHY", "Scyphiphora hydrophyllacea", IF(J256="DIMA", "Diospyros maritima", IF(J256="POPI", "Pongamia pinnata", ""))))))))))))))))))))))))</f>
        <v>Rhizophora apiculata</v>
      </c>
      <c r="J256" s="1" t="s">
        <v>21</v>
      </c>
      <c r="K256" s="55" t="n">
        <v>1.4</v>
      </c>
      <c r="L256" s="55" t="n">
        <v>2</v>
      </c>
      <c r="M256" s="18"/>
      <c r="N256" s="18"/>
    </row>
    <row r="257" customFormat="false" ht="13.8" hidden="false" customHeight="false" outlineLevel="0" collapsed="false">
      <c r="A257" s="1" t="s">
        <v>91</v>
      </c>
      <c r="B257" s="12" t="n">
        <v>42185</v>
      </c>
      <c r="C257" s="1" t="s">
        <v>833</v>
      </c>
      <c r="D257" s="1" t="s">
        <v>19</v>
      </c>
      <c r="E257" s="1" t="s">
        <v>19</v>
      </c>
      <c r="F257" s="1" t="s">
        <v>20</v>
      </c>
      <c r="G257" s="1" t="n">
        <v>10</v>
      </c>
      <c r="H257" s="1" t="n">
        <v>1</v>
      </c>
      <c r="I257" s="23" t="str">
        <f aca="false">IF(J257="RHAP", "Rhizophora apiculata", IF(J257="EXAG", "Excoecaria agallocha", IF(J257="BRPA", "Bruguiera parviflora", IF(J257="XYMO", "Xylocarpus moluccensis", IF(J257="BRCY", "Bruguiera cylindrica", IF(J257="AVAL", "Avicennia alba", IF(J257="AVOF", "Avicennia officinalis", IF(J257="LURA", "Lumnitzera racemosa", IF(J257="CETA", "Ceriops tagal", IF(J257="XYGR", "Xylocarpus granatum", IF(J257="AVMA", "Avicennia marina", IF(J257="RHMU", "Rhizophora mucronata", IF(J257="BRGY", "Bruguiera gymnorrhiza", IF(J257="BRSE", "Bruguiera sexangula", IF(J257="SOOV", "Sonneratia ovata", IF(J257="SOCA", "Sonneratia caseolaris", IF(J257="HELI", "Heritiera littoralis", IF(J257="HESY", "Heritiera sylvatica", IF(J257="NYFR", "Nypa fruticans", IF(J257="CYRA", "Cynometra ramiflora", IF(J257="PHPA", "Phoenix paludosa", IF(J257="SCHY", "Scyphiphora hydrophyllacea", IF(J257="DIMA", "Diospyros maritima", IF(J257="POPI", "Pongamia pinnata", ""))))))))))))))))))))))))</f>
        <v>Bruguiera cylindrica</v>
      </c>
      <c r="J257" s="1" t="s">
        <v>98</v>
      </c>
      <c r="K257" s="55" t="n">
        <v>2.2</v>
      </c>
      <c r="L257" s="55" t="n">
        <v>2.5</v>
      </c>
      <c r="M257" s="18"/>
      <c r="N257" s="18"/>
    </row>
    <row r="258" customFormat="false" ht="13.8" hidden="false" customHeight="false" outlineLevel="0" collapsed="false">
      <c r="A258" s="1" t="s">
        <v>91</v>
      </c>
      <c r="B258" s="12" t="n">
        <v>42185</v>
      </c>
      <c r="C258" s="1" t="s">
        <v>833</v>
      </c>
      <c r="D258" s="1" t="s">
        <v>19</v>
      </c>
      <c r="E258" s="1" t="s">
        <v>19</v>
      </c>
      <c r="F258" s="1" t="s">
        <v>20</v>
      </c>
      <c r="G258" s="1" t="n">
        <v>10</v>
      </c>
      <c r="H258" s="1" t="n">
        <v>1</v>
      </c>
      <c r="I258" s="23" t="str">
        <f aca="false">IF(J258="RHAP", "Rhizophora apiculata", IF(J258="EXAG", "Excoecaria agallocha", IF(J258="BRPA", "Bruguiera parviflora", IF(J258="XYMO", "Xylocarpus moluccensis", IF(J258="BRCY", "Bruguiera cylindrica", IF(J258="AVAL", "Avicennia alba", IF(J258="AVOF", "Avicennia officinalis", IF(J258="LURA", "Lumnitzera racemosa", IF(J258="CETA", "Ceriops tagal", IF(J258="XYGR", "Xylocarpus granatum", IF(J258="AVMA", "Avicennia marina", IF(J258="RHMU", "Rhizophora mucronata", IF(J258="BRGY", "Bruguiera gymnorrhiza", IF(J258="BRSE", "Bruguiera sexangula", IF(J258="SOOV", "Sonneratia ovata", IF(J258="SOCA", "Sonneratia caseolaris", IF(J258="HELI", "Heritiera littoralis", IF(J258="HESY", "Heritiera sylvatica", IF(J258="NYFR", "Nypa fruticans", IF(J258="CYRA", "Cynometra ramiflora", IF(J258="PHPA", "Phoenix paludosa", IF(J258="SCHY", "Scyphiphora hydrophyllacea", IF(J258="DIMA", "Diospyros maritima", IF(J258="POPI", "Pongamia pinnata", ""))))))))))))))))))))))))</f>
        <v>Rhizophora apiculata</v>
      </c>
      <c r="J258" s="1" t="s">
        <v>21</v>
      </c>
      <c r="K258" s="55" t="n">
        <v>1.3</v>
      </c>
      <c r="L258" s="55" t="n">
        <v>2</v>
      </c>
      <c r="M258" s="18"/>
      <c r="N258" s="18"/>
    </row>
    <row r="259" customFormat="false" ht="13.8" hidden="false" customHeight="false" outlineLevel="0" collapsed="false">
      <c r="A259" s="1" t="s">
        <v>91</v>
      </c>
      <c r="B259" s="12" t="n">
        <v>42185</v>
      </c>
      <c r="C259" s="1" t="s">
        <v>833</v>
      </c>
      <c r="D259" s="1" t="s">
        <v>19</v>
      </c>
      <c r="E259" s="1" t="s">
        <v>19</v>
      </c>
      <c r="F259" s="1" t="s">
        <v>20</v>
      </c>
      <c r="G259" s="1" t="n">
        <v>10</v>
      </c>
      <c r="H259" s="1" t="n">
        <v>1</v>
      </c>
      <c r="I259" s="23" t="str">
        <f aca="false">IF(J259="RHAP", "Rhizophora apiculata", IF(J259="EXAG", "Excoecaria agallocha", IF(J259="BRPA", "Bruguiera parviflora", IF(J259="XYMO", "Xylocarpus moluccensis", IF(J259="BRCY", "Bruguiera cylindrica", IF(J259="AVAL", "Avicennia alba", IF(J259="AVOF", "Avicennia officinalis", IF(J259="LURA", "Lumnitzera racemosa", IF(J259="CETA", "Ceriops tagal", IF(J259="XYGR", "Xylocarpus granatum", IF(J259="AVMA", "Avicennia marina", IF(J259="RHMU", "Rhizophora mucronata", IF(J259="BRGY", "Bruguiera gymnorrhiza", IF(J259="BRSE", "Bruguiera sexangula", IF(J259="SOOV", "Sonneratia ovata", IF(J259="SOCA", "Sonneratia caseolaris", IF(J259="HELI", "Heritiera littoralis", IF(J259="HESY", "Heritiera sylvatica", IF(J259="NYFR", "Nypa fruticans", IF(J259="CYRA", "Cynometra ramiflora", IF(J259="PHPA", "Phoenix paludosa", IF(J259="SCHY", "Scyphiphora hydrophyllacea", IF(J259="DIMA", "Diospyros maritima", IF(J259="POPI", "Pongamia pinnata", ""))))))))))))))))))))))))</f>
        <v>Rhizophora apiculata</v>
      </c>
      <c r="J259" s="1" t="s">
        <v>21</v>
      </c>
      <c r="K259" s="55" t="n">
        <v>1.1</v>
      </c>
      <c r="L259" s="55" t="n">
        <v>2</v>
      </c>
      <c r="M259" s="18"/>
      <c r="N259" s="18"/>
    </row>
    <row r="260" customFormat="false" ht="13.8" hidden="false" customHeight="false" outlineLevel="0" collapsed="false">
      <c r="A260" s="1" t="s">
        <v>91</v>
      </c>
      <c r="B260" s="12" t="n">
        <v>42185</v>
      </c>
      <c r="C260" s="1" t="s">
        <v>833</v>
      </c>
      <c r="D260" s="1" t="s">
        <v>19</v>
      </c>
      <c r="E260" s="1" t="s">
        <v>19</v>
      </c>
      <c r="F260" s="1" t="s">
        <v>20</v>
      </c>
      <c r="G260" s="1" t="n">
        <v>10</v>
      </c>
      <c r="H260" s="1" t="n">
        <v>1</v>
      </c>
      <c r="I260" s="23" t="str">
        <f aca="false">IF(J260="RHAP", "Rhizophora apiculata", IF(J260="EXAG", "Excoecaria agallocha", IF(J260="BRPA", "Bruguiera parviflora", IF(J260="XYMO", "Xylocarpus moluccensis", IF(J260="BRCY", "Bruguiera cylindrica", IF(J260="AVAL", "Avicennia alba", IF(J260="AVOF", "Avicennia officinalis", IF(J260="LURA", "Lumnitzera racemosa", IF(J260="CETA", "Ceriops tagal", IF(J260="XYGR", "Xylocarpus granatum", IF(J260="AVMA", "Avicennia marina", IF(J260="RHMU", "Rhizophora mucronata", IF(J260="BRGY", "Bruguiera gymnorrhiza", IF(J260="BRSE", "Bruguiera sexangula", IF(J260="SOOV", "Sonneratia ovata", IF(J260="SOCA", "Sonneratia caseolaris", IF(J260="HELI", "Heritiera littoralis", IF(J260="HESY", "Heritiera sylvatica", IF(J260="NYFR", "Nypa fruticans", IF(J260="CYRA", "Cynometra ramiflora", IF(J260="PHPA", "Phoenix paludosa", IF(J260="SCHY", "Scyphiphora hydrophyllacea", IF(J260="DIMA", "Diospyros maritima", IF(J260="POPI", "Pongamia pinnata", ""))))))))))))))))))))))))</f>
        <v>Bruguiera sexangula</v>
      </c>
      <c r="J260" s="1" t="s">
        <v>1023</v>
      </c>
      <c r="K260" s="55" t="n">
        <v>1.7</v>
      </c>
      <c r="L260" s="55" t="n">
        <v>2.5</v>
      </c>
      <c r="M260" s="18"/>
      <c r="N260" s="18"/>
    </row>
    <row r="261" customFormat="false" ht="13.8" hidden="false" customHeight="false" outlineLevel="0" collapsed="false">
      <c r="A261" s="1" t="s">
        <v>91</v>
      </c>
      <c r="B261" s="12" t="n">
        <v>42185</v>
      </c>
      <c r="C261" s="1" t="s">
        <v>19</v>
      </c>
      <c r="D261" s="1" t="s">
        <v>19</v>
      </c>
      <c r="E261" s="1" t="s">
        <v>19</v>
      </c>
      <c r="F261" s="1" t="s">
        <v>20</v>
      </c>
      <c r="G261" s="1" t="n">
        <v>10</v>
      </c>
      <c r="H261" s="1" t="n">
        <v>2</v>
      </c>
      <c r="I261" s="23" t="str">
        <f aca="false">IF(J261="RHAP", "Rhizophora apiculata", IF(J261="EXAG", "Excoecaria agallocha", IF(J261="BRPA", "Bruguiera parviflora", IF(J261="XYMO", "Xylocarpus moluccensis", IF(J261="BRCY", "Bruguiera cylindrica", IF(J261="AVAL", "Avicennia alba", IF(J261="AVOF", "Avicennia officinalis", IF(J261="LURA", "Lumnitzera racemosa", IF(J261="CETA", "Ceriops tagal", IF(J261="XYGR", "Xylocarpus granatum", IF(J261="AVMA", "Avicennia marina", IF(J261="RHMU", "Rhizophora mucronata", IF(J261="BRGY", "Bruguiera gymnorrhiza", IF(J261="BRSE", "Bruguiera sexangula", IF(J261="SOOV", "Sonneratia ovata", IF(J261="SOCA", "Sonneratia caseolaris", IF(J261="HELI", "Heritiera littoralis", IF(J261="HESY", "Heritiera sylvatica", IF(J261="NYFR", "Nypa fruticans", IF(J261="CYRA", "Cynometra ramiflora", IF(J261="PHPA", "Phoenix paludosa", IF(J261="SCHY", "Scyphiphora hydrophyllacea", IF(J261="DIMA", "Diospyros maritima", IF(J261="POPI", "Pongamia pinnata", ""))))))))))))))))))))))))</f>
        <v>Bruguiera cylindrica</v>
      </c>
      <c r="J261" s="1" t="s">
        <v>98</v>
      </c>
      <c r="K261" s="55" t="n">
        <v>1.5</v>
      </c>
      <c r="L261" s="55" t="n">
        <v>2</v>
      </c>
      <c r="M261" s="18"/>
      <c r="N261" s="18"/>
    </row>
    <row r="262" customFormat="false" ht="13.8" hidden="false" customHeight="false" outlineLevel="0" collapsed="false">
      <c r="A262" s="1" t="s">
        <v>91</v>
      </c>
      <c r="B262" s="12" t="n">
        <v>42185</v>
      </c>
      <c r="C262" s="1" t="s">
        <v>19</v>
      </c>
      <c r="D262" s="1" t="s">
        <v>19</v>
      </c>
      <c r="E262" s="1" t="s">
        <v>19</v>
      </c>
      <c r="F262" s="1" t="s">
        <v>20</v>
      </c>
      <c r="G262" s="1" t="n">
        <v>10</v>
      </c>
      <c r="H262" s="1" t="n">
        <v>2</v>
      </c>
      <c r="I262" s="23" t="str">
        <f aca="false">IF(J262="RHAP", "Rhizophora apiculata", IF(J262="EXAG", "Excoecaria agallocha", IF(J262="BRPA", "Bruguiera parviflora", IF(J262="XYMO", "Xylocarpus moluccensis", IF(J262="BRCY", "Bruguiera cylindrica", IF(J262="AVAL", "Avicennia alba", IF(J262="AVOF", "Avicennia officinalis", IF(J262="LURA", "Lumnitzera racemosa", IF(J262="CETA", "Ceriops tagal", IF(J262="XYGR", "Xylocarpus granatum", IF(J262="AVMA", "Avicennia marina", IF(J262="RHMU", "Rhizophora mucronata", IF(J262="BRGY", "Bruguiera gymnorrhiza", IF(J262="BRSE", "Bruguiera sexangula", IF(J262="SOOV", "Sonneratia ovata", IF(J262="SOCA", "Sonneratia caseolaris", IF(J262="HELI", "Heritiera littoralis", IF(J262="HESY", "Heritiera sylvatica", IF(J262="NYFR", "Nypa fruticans", IF(J262="CYRA", "Cynometra ramiflora", IF(J262="PHPA", "Phoenix paludosa", IF(J262="SCHY", "Scyphiphora hydrophyllacea", IF(J262="DIMA", "Diospyros maritima", IF(J262="POPI", "Pongamia pinnata", ""))))))))))))))))))))))))</f>
        <v>Bruguiera cylindrica</v>
      </c>
      <c r="J262" s="1" t="s">
        <v>98</v>
      </c>
      <c r="K262" s="55" t="n">
        <v>1.4</v>
      </c>
      <c r="L262" s="55" t="n">
        <v>2</v>
      </c>
      <c r="M262" s="18"/>
      <c r="N262" s="18"/>
    </row>
    <row r="263" customFormat="false" ht="13.8" hidden="false" customHeight="false" outlineLevel="0" collapsed="false">
      <c r="A263" s="1" t="s">
        <v>91</v>
      </c>
      <c r="B263" s="12" t="n">
        <v>42185</v>
      </c>
      <c r="C263" s="1" t="s">
        <v>19</v>
      </c>
      <c r="D263" s="1" t="s">
        <v>19</v>
      </c>
      <c r="E263" s="1" t="s">
        <v>19</v>
      </c>
      <c r="F263" s="1" t="s">
        <v>20</v>
      </c>
      <c r="G263" s="1" t="n">
        <v>10</v>
      </c>
      <c r="H263" s="1" t="n">
        <v>2</v>
      </c>
      <c r="I263" s="23" t="str">
        <f aca="false">IF(J263="RHAP", "Rhizophora apiculata", IF(J263="EXAG", "Excoecaria agallocha", IF(J263="BRPA", "Bruguiera parviflora", IF(J263="XYMO", "Xylocarpus moluccensis", IF(J263="BRCY", "Bruguiera cylindrica", IF(J263="AVAL", "Avicennia alba", IF(J263="AVOF", "Avicennia officinalis", IF(J263="LURA", "Lumnitzera racemosa", IF(J263="CETA", "Ceriops tagal", IF(J263="XYGR", "Xylocarpus granatum", IF(J263="AVMA", "Avicennia marina", IF(J263="RHMU", "Rhizophora mucronata", IF(J263="BRGY", "Bruguiera gymnorrhiza", IF(J263="BRSE", "Bruguiera sexangula", IF(J263="SOOV", "Sonneratia ovata", IF(J263="SOCA", "Sonneratia caseolaris", IF(J263="HELI", "Heritiera littoralis", IF(J263="HESY", "Heritiera sylvatica", IF(J263="NYFR", "Nypa fruticans", IF(J263="CYRA", "Cynometra ramiflora", IF(J263="PHPA", "Phoenix paludosa", IF(J263="SCHY", "Scyphiphora hydrophyllacea", IF(J263="DIMA", "Diospyros maritima", IF(J263="POPI", "Pongamia pinnata", ""))))))))))))))))))))))))</f>
        <v>Bruguiera cylindrica</v>
      </c>
      <c r="J263" s="1" t="s">
        <v>98</v>
      </c>
      <c r="K263" s="55" t="n">
        <v>3.4</v>
      </c>
      <c r="L263" s="55" t="n">
        <v>2.5</v>
      </c>
      <c r="M263" s="18"/>
      <c r="N263" s="1" t="n">
        <v>3</v>
      </c>
    </row>
    <row r="264" customFormat="false" ht="13.8" hidden="false" customHeight="false" outlineLevel="0" collapsed="false">
      <c r="A264" s="1" t="s">
        <v>91</v>
      </c>
      <c r="B264" s="12" t="n">
        <v>42185</v>
      </c>
      <c r="C264" s="1" t="s">
        <v>19</v>
      </c>
      <c r="D264" s="1" t="s">
        <v>19</v>
      </c>
      <c r="E264" s="1" t="s">
        <v>19</v>
      </c>
      <c r="F264" s="1" t="s">
        <v>20</v>
      </c>
      <c r="G264" s="1" t="n">
        <v>10</v>
      </c>
      <c r="H264" s="1" t="n">
        <v>2</v>
      </c>
      <c r="I264" s="23" t="str">
        <f aca="false">IF(J264="RHAP", "Rhizophora apiculata", IF(J264="EXAG", "Excoecaria agallocha", IF(J264="BRPA", "Bruguiera parviflora", IF(J264="XYMO", "Xylocarpus moluccensis", IF(J264="BRCY", "Bruguiera cylindrica", IF(J264="AVAL", "Avicennia alba", IF(J264="AVOF", "Avicennia officinalis", IF(J264="LURA", "Lumnitzera racemosa", IF(J264="CETA", "Ceriops tagal", IF(J264="XYGR", "Xylocarpus granatum", IF(J264="AVMA", "Avicennia marina", IF(J264="RHMU", "Rhizophora mucronata", IF(J264="BRGY", "Bruguiera gymnorrhiza", IF(J264="BRSE", "Bruguiera sexangula", IF(J264="SOOV", "Sonneratia ovata", IF(J264="SOCA", "Sonneratia caseolaris", IF(J264="HELI", "Heritiera littoralis", IF(J264="HESY", "Heritiera sylvatica", IF(J264="NYFR", "Nypa fruticans", IF(J264="CYRA", "Cynometra ramiflora", IF(J264="PHPA", "Phoenix paludosa", IF(J264="SCHY", "Scyphiphora hydrophyllacea", IF(J264="DIMA", "Diospyros maritima", IF(J264="POPI", "Pongamia pinnata", ""))))))))))))))))))))))))</f>
        <v>Bruguiera cylindrica</v>
      </c>
      <c r="J264" s="1" t="s">
        <v>98</v>
      </c>
      <c r="K264" s="55" t="n">
        <v>3.6</v>
      </c>
      <c r="L264" s="55" t="n">
        <v>5</v>
      </c>
      <c r="M264" s="18"/>
      <c r="N264" s="18"/>
    </row>
    <row r="265" customFormat="false" ht="13.8" hidden="false" customHeight="false" outlineLevel="0" collapsed="false">
      <c r="A265" s="1" t="s">
        <v>91</v>
      </c>
      <c r="B265" s="12" t="n">
        <v>42185</v>
      </c>
      <c r="C265" s="1" t="s">
        <v>19</v>
      </c>
      <c r="D265" s="1" t="s">
        <v>19</v>
      </c>
      <c r="E265" s="1" t="s">
        <v>19</v>
      </c>
      <c r="F265" s="1" t="s">
        <v>20</v>
      </c>
      <c r="G265" s="1" t="n">
        <v>10</v>
      </c>
      <c r="H265" s="1" t="n">
        <v>3</v>
      </c>
      <c r="I265" s="23" t="str">
        <f aca="false">IF(J265="RHAP", "Rhizophora apiculata", IF(J265="EXAG", "Excoecaria agallocha", IF(J265="BRPA", "Bruguiera parviflora", IF(J265="XYMO", "Xylocarpus moluccensis", IF(J265="BRCY", "Bruguiera cylindrica", IF(J265="AVAL", "Avicennia alba", IF(J265="AVOF", "Avicennia officinalis", IF(J265="LURA", "Lumnitzera racemosa", IF(J265="CETA", "Ceriops tagal", IF(J265="XYGR", "Xylocarpus granatum", IF(J265="AVMA", "Avicennia marina", IF(J265="RHMU", "Rhizophora mucronata", IF(J265="BRGY", "Bruguiera gymnorrhiza", IF(J265="BRSE", "Bruguiera sexangula", IF(J265="SOOV", "Sonneratia ovata", IF(J265="SOCA", "Sonneratia caseolaris", IF(J265="HELI", "Heritiera littoralis", IF(J265="HESY", "Heritiera sylvatica", IF(J265="NYFR", "Nypa fruticans", IF(J265="CYRA", "Cynometra ramiflora", IF(J265="PHPA", "Phoenix paludosa", IF(J265="SCHY", "Scyphiphora hydrophyllacea", IF(J265="DIMA", "Diospyros maritima", IF(J265="POPI", "Pongamia pinnata", ""))))))))))))))))))))))))</f>
        <v>Bruguiera cylindrica</v>
      </c>
      <c r="J265" s="1" t="s">
        <v>98</v>
      </c>
      <c r="K265" s="55" t="n">
        <v>3.4</v>
      </c>
      <c r="L265" s="55" t="n">
        <v>5</v>
      </c>
      <c r="M265" s="18"/>
      <c r="N265" s="18"/>
    </row>
    <row r="266" customFormat="false" ht="13.8" hidden="false" customHeight="false" outlineLevel="0" collapsed="false">
      <c r="A266" s="1" t="s">
        <v>91</v>
      </c>
      <c r="B266" s="12" t="n">
        <v>42185</v>
      </c>
      <c r="C266" s="1" t="s">
        <v>19</v>
      </c>
      <c r="D266" s="1" t="s">
        <v>19</v>
      </c>
      <c r="E266" s="1" t="s">
        <v>19</v>
      </c>
      <c r="F266" s="1" t="s">
        <v>20</v>
      </c>
      <c r="G266" s="1" t="n">
        <v>10</v>
      </c>
      <c r="H266" s="1" t="n">
        <v>3</v>
      </c>
      <c r="I266" s="23" t="str">
        <f aca="false">IF(J266="RHAP", "Rhizophora apiculata", IF(J266="EXAG", "Excoecaria agallocha", IF(J266="BRPA", "Bruguiera parviflora", IF(J266="XYMO", "Xylocarpus moluccensis", IF(J266="BRCY", "Bruguiera cylindrica", IF(J266="AVAL", "Avicennia alba", IF(J266="AVOF", "Avicennia officinalis", IF(J266="LURA", "Lumnitzera racemosa", IF(J266="CETA", "Ceriops tagal", IF(J266="XYGR", "Xylocarpus granatum", IF(J266="AVMA", "Avicennia marina", IF(J266="RHMU", "Rhizophora mucronata", IF(J266="BRGY", "Bruguiera gymnorrhiza", IF(J266="BRSE", "Bruguiera sexangula", IF(J266="SOOV", "Sonneratia ovata", IF(J266="SOCA", "Sonneratia caseolaris", IF(J266="HELI", "Heritiera littoralis", IF(J266="HESY", "Heritiera sylvatica", IF(J266="NYFR", "Nypa fruticans", IF(J266="CYRA", "Cynometra ramiflora", IF(J266="PHPA", "Phoenix paludosa", IF(J266="SCHY", "Scyphiphora hydrophyllacea", IF(J266="DIMA", "Diospyros maritima", IF(J266="POPI", "Pongamia pinnata", ""))))))))))))))))))))))))</f>
        <v>Bruguiera cylindrica</v>
      </c>
      <c r="J266" s="1" t="s">
        <v>98</v>
      </c>
      <c r="K266" s="55" t="n">
        <v>2.9</v>
      </c>
      <c r="L266" s="55" t="n">
        <v>3</v>
      </c>
      <c r="M266" s="18"/>
      <c r="N266" s="18"/>
    </row>
    <row r="267" customFormat="false" ht="13.8" hidden="false" customHeight="false" outlineLevel="0" collapsed="false">
      <c r="A267" s="1" t="s">
        <v>91</v>
      </c>
      <c r="B267" s="12" t="n">
        <v>42185</v>
      </c>
      <c r="C267" s="1" t="s">
        <v>19</v>
      </c>
      <c r="D267" s="1" t="s">
        <v>19</v>
      </c>
      <c r="E267" s="1" t="s">
        <v>19</v>
      </c>
      <c r="F267" s="1" t="s">
        <v>20</v>
      </c>
      <c r="G267" s="1" t="n">
        <v>10</v>
      </c>
      <c r="H267" s="1" t="n">
        <v>3</v>
      </c>
      <c r="I267" s="23" t="str">
        <f aca="false">IF(J267="RHAP", "Rhizophora apiculata", IF(J267="EXAG", "Excoecaria agallocha", IF(J267="BRPA", "Bruguiera parviflora", IF(J267="XYMO", "Xylocarpus moluccensis", IF(J267="BRCY", "Bruguiera cylindrica", IF(J267="AVAL", "Avicennia alba", IF(J267="AVOF", "Avicennia officinalis", IF(J267="LURA", "Lumnitzera racemosa", IF(J267="CETA", "Ceriops tagal", IF(J267="XYGR", "Xylocarpus granatum", IF(J267="AVMA", "Avicennia marina", IF(J267="RHMU", "Rhizophora mucronata", IF(J267="BRGY", "Bruguiera gymnorrhiza", IF(J267="BRSE", "Bruguiera sexangula", IF(J267="SOOV", "Sonneratia ovata", IF(J267="SOCA", "Sonneratia caseolaris", IF(J267="HELI", "Heritiera littoralis", IF(J267="HESY", "Heritiera sylvatica", IF(J267="NYFR", "Nypa fruticans", IF(J267="CYRA", "Cynometra ramiflora", IF(J267="PHPA", "Phoenix paludosa", IF(J267="SCHY", "Scyphiphora hydrophyllacea", IF(J267="DIMA", "Diospyros maritima", IF(J267="POPI", "Pongamia pinnata", ""))))))))))))))))))))))))</f>
        <v>Bruguiera cylindrica</v>
      </c>
      <c r="J267" s="1" t="s">
        <v>98</v>
      </c>
      <c r="K267" s="55" t="n">
        <v>2.8</v>
      </c>
      <c r="L267" s="55" t="n">
        <v>4</v>
      </c>
      <c r="M267" s="55" t="n">
        <v>3.2</v>
      </c>
      <c r="N267" s="1" t="n">
        <v>3</v>
      </c>
    </row>
    <row r="268" customFormat="false" ht="13.8" hidden="false" customHeight="false" outlineLevel="0" collapsed="false">
      <c r="A268" s="1" t="s">
        <v>91</v>
      </c>
      <c r="B268" s="12" t="n">
        <v>42185</v>
      </c>
      <c r="C268" s="1" t="s">
        <v>19</v>
      </c>
      <c r="D268" s="1" t="s">
        <v>19</v>
      </c>
      <c r="E268" s="1" t="s">
        <v>19</v>
      </c>
      <c r="F268" s="1" t="s">
        <v>20</v>
      </c>
      <c r="G268" s="1" t="n">
        <v>10</v>
      </c>
      <c r="H268" s="1" t="n">
        <v>4</v>
      </c>
      <c r="I268" s="23" t="str">
        <f aca="false">IF(J268="RHAP", "Rhizophora apiculata", IF(J268="EXAG", "Excoecaria agallocha", IF(J268="BRPA", "Bruguiera parviflora", IF(J268="XYMO", "Xylocarpus moluccensis", IF(J268="BRCY", "Bruguiera cylindrica", IF(J268="AVAL", "Avicennia alba", IF(J268="AVOF", "Avicennia officinalis", IF(J268="LURA", "Lumnitzera racemosa", IF(J268="CETA", "Ceriops tagal", IF(J268="XYGR", "Xylocarpus granatum", IF(J268="AVMA", "Avicennia marina", IF(J268="RHMU", "Rhizophora mucronata", IF(J268="BRGY", "Bruguiera gymnorrhiza", IF(J268="BRSE", "Bruguiera sexangula", IF(J268="SOOV", "Sonneratia ovata", IF(J268="SOCA", "Sonneratia caseolaris", IF(J268="HELI", "Heritiera littoralis", IF(J268="HESY", "Heritiera sylvatica", IF(J268="NYFR", "Nypa fruticans", IF(J268="CYRA", "Cynometra ramiflora", IF(J268="PHPA", "Phoenix paludosa", IF(J268="SCHY", "Scyphiphora hydrophyllacea", IF(J268="DIMA", "Diospyros maritima", IF(J268="POPI", "Pongamia pinnata", ""))))))))))))))))))))))))</f>
        <v>Rhizophora apiculata</v>
      </c>
      <c r="J268" s="1" t="s">
        <v>21</v>
      </c>
      <c r="K268" s="55" t="n">
        <v>3.1</v>
      </c>
      <c r="L268" s="55" t="n">
        <v>5</v>
      </c>
    </row>
    <row r="269" customFormat="false" ht="13.8" hidden="false" customHeight="false" outlineLevel="0" collapsed="false">
      <c r="A269" s="1" t="s">
        <v>91</v>
      </c>
      <c r="B269" s="12" t="n">
        <v>42185</v>
      </c>
      <c r="C269" s="1" t="s">
        <v>833</v>
      </c>
      <c r="D269" s="1" t="s">
        <v>19</v>
      </c>
      <c r="E269" s="1" t="s">
        <v>19</v>
      </c>
      <c r="F269" s="1" t="s">
        <v>20</v>
      </c>
      <c r="G269" s="1" t="n">
        <v>10</v>
      </c>
      <c r="H269" s="1" t="n">
        <v>4</v>
      </c>
      <c r="I269" s="23" t="str">
        <f aca="false">IF(J269="RHAP", "Rhizophora apiculata", IF(J269="EXAG", "Excoecaria agallocha", IF(J269="BRPA", "Bruguiera parviflora", IF(J269="XYMO", "Xylocarpus moluccensis", IF(J269="BRCY", "Bruguiera cylindrica", IF(J269="AVAL", "Avicennia alba", IF(J269="AVOF", "Avicennia officinalis", IF(J269="LURA", "Lumnitzera racemosa", IF(J269="CETA", "Ceriops tagal", IF(J269="XYGR", "Xylocarpus granatum", IF(J269="AVMA", "Avicennia marina", IF(J269="RHMU", "Rhizophora mucronata", IF(J269="BRGY", "Bruguiera gymnorrhiza", IF(J269="BRSE", "Bruguiera sexangula", IF(J269="SOOV", "Sonneratia ovata", IF(J269="SOCA", "Sonneratia caseolaris", IF(J269="HELI", "Heritiera littoralis", IF(J269="HESY", "Heritiera sylvatica", IF(J269="NYFR", "Nypa fruticans", IF(J269="CYRA", "Cynometra ramiflora", IF(J269="PHPA", "Phoenix paludosa", IF(J269="SCHY", "Scyphiphora hydrophyllacea", IF(J269="DIMA", "Diospyros maritima", IF(J269="POPI", "Pongamia pinnata", ""))))))))))))))))))))))))</f>
        <v>Bruguiera cylindrica</v>
      </c>
      <c r="J269" s="1" t="s">
        <v>98</v>
      </c>
      <c r="K269" s="55" t="n">
        <v>2.2</v>
      </c>
      <c r="L269" s="55" t="n">
        <v>3</v>
      </c>
    </row>
    <row r="270" customFormat="false" ht="13.8" hidden="false" customHeight="false" outlineLevel="0" collapsed="false">
      <c r="A270" s="1" t="s">
        <v>91</v>
      </c>
      <c r="B270" s="12" t="n">
        <v>42185</v>
      </c>
      <c r="C270" s="1" t="s">
        <v>833</v>
      </c>
      <c r="D270" s="1" t="s">
        <v>19</v>
      </c>
      <c r="E270" s="1" t="s">
        <v>19</v>
      </c>
      <c r="F270" s="1" t="s">
        <v>20</v>
      </c>
      <c r="G270" s="1" t="n">
        <v>10</v>
      </c>
      <c r="H270" s="1" t="n">
        <v>4</v>
      </c>
      <c r="I270" s="23" t="str">
        <f aca="false">IF(J270="RHAP", "Rhizophora apiculata", IF(J270="EXAG", "Excoecaria agallocha", IF(J270="BRPA", "Bruguiera parviflora", IF(J270="XYMO", "Xylocarpus moluccensis", IF(J270="BRCY", "Bruguiera cylindrica", IF(J270="AVAL", "Avicennia alba", IF(J270="AVOF", "Avicennia officinalis", IF(J270="LURA", "Lumnitzera racemosa", IF(J270="CETA", "Ceriops tagal", IF(J270="XYGR", "Xylocarpus granatum", IF(J270="AVMA", "Avicennia marina", IF(J270="RHMU", "Rhizophora mucronata", IF(J270="BRGY", "Bruguiera gymnorrhiza", IF(J270="BRSE", "Bruguiera sexangula", IF(J270="SOOV", "Sonneratia ovata", IF(J270="SOCA", "Sonneratia caseolaris", IF(J270="HELI", "Heritiera littoralis", IF(J270="HESY", "Heritiera sylvatica", IF(J270="NYFR", "Nypa fruticans", IF(J270="CYRA", "Cynometra ramiflora", IF(J270="PHPA", "Phoenix paludosa", IF(J270="SCHY", "Scyphiphora hydrophyllacea", IF(J270="DIMA", "Diospyros maritima", IF(J270="POPI", "Pongamia pinnata", ""))))))))))))))))))))))))</f>
        <v>Bruguiera cylindrica</v>
      </c>
      <c r="J270" s="1" t="s">
        <v>98</v>
      </c>
      <c r="K270" s="55" t="n">
        <v>2.3</v>
      </c>
      <c r="L270" s="55" t="n">
        <v>3</v>
      </c>
    </row>
    <row r="271" customFormat="false" ht="13.8" hidden="false" customHeight="false" outlineLevel="0" collapsed="false">
      <c r="A271" s="1" t="s">
        <v>91</v>
      </c>
      <c r="B271" s="12" t="n">
        <v>42185</v>
      </c>
      <c r="C271" s="1" t="s">
        <v>833</v>
      </c>
      <c r="D271" s="1" t="s">
        <v>19</v>
      </c>
      <c r="E271" s="1" t="s">
        <v>19</v>
      </c>
      <c r="F271" s="1" t="s">
        <v>20</v>
      </c>
      <c r="G271" s="1" t="n">
        <v>10</v>
      </c>
      <c r="H271" s="1" t="n">
        <v>4</v>
      </c>
      <c r="I271" s="23" t="str">
        <f aca="false">IF(J271="RHAP", "Rhizophora apiculata", IF(J271="EXAG", "Excoecaria agallocha", IF(J271="BRPA", "Bruguiera parviflora", IF(J271="XYMO", "Xylocarpus moluccensis", IF(J271="BRCY", "Bruguiera cylindrica", IF(J271="AVAL", "Avicennia alba", IF(J271="AVOF", "Avicennia officinalis", IF(J271="LURA", "Lumnitzera racemosa", IF(J271="CETA", "Ceriops tagal", IF(J271="XYGR", "Xylocarpus granatum", IF(J271="AVMA", "Avicennia marina", IF(J271="RHMU", "Rhizophora mucronata", IF(J271="BRGY", "Bruguiera gymnorrhiza", IF(J271="BRSE", "Bruguiera sexangula", IF(J271="SOOV", "Sonneratia ovata", IF(J271="SOCA", "Sonneratia caseolaris", IF(J271="HELI", "Heritiera littoralis", IF(J271="HESY", "Heritiera sylvatica", IF(J271="NYFR", "Nypa fruticans", IF(J271="CYRA", "Cynometra ramiflora", IF(J271="PHPA", "Phoenix paludosa", IF(J271="SCHY", "Scyphiphora hydrophyllacea", IF(J271="DIMA", "Diospyros maritima", IF(J271="POPI", "Pongamia pinnata", ""))))))))))))))))))))))))</f>
        <v>Rhizophora apiculata</v>
      </c>
      <c r="J271" s="1" t="s">
        <v>21</v>
      </c>
      <c r="K271" s="55" t="n">
        <v>4.8</v>
      </c>
      <c r="L271" s="55" t="n">
        <v>7</v>
      </c>
    </row>
    <row r="272" customFormat="false" ht="13.8" hidden="false" customHeight="false" outlineLevel="0" collapsed="false">
      <c r="A272" s="1" t="s">
        <v>91</v>
      </c>
      <c r="B272" s="12" t="n">
        <v>42185</v>
      </c>
      <c r="C272" s="1" t="s">
        <v>833</v>
      </c>
      <c r="D272" s="1" t="s">
        <v>19</v>
      </c>
      <c r="E272" s="1" t="s">
        <v>19</v>
      </c>
      <c r="F272" s="1" t="s">
        <v>20</v>
      </c>
      <c r="G272" s="1" t="n">
        <v>10</v>
      </c>
      <c r="H272" s="1" t="n">
        <v>4</v>
      </c>
      <c r="I272" s="23" t="str">
        <f aca="false">IF(J272="RHAP", "Rhizophora apiculata", IF(J272="EXAG", "Excoecaria agallocha", IF(J272="BRPA", "Bruguiera parviflora", IF(J272="XYMO", "Xylocarpus moluccensis", IF(J272="BRCY", "Bruguiera cylindrica", IF(J272="AVAL", "Avicennia alba", IF(J272="AVOF", "Avicennia officinalis", IF(J272="LURA", "Lumnitzera racemosa", IF(J272="CETA", "Ceriops tagal", IF(J272="XYGR", "Xylocarpus granatum", IF(J272="AVMA", "Avicennia marina", IF(J272="RHMU", "Rhizophora mucronata", IF(J272="BRGY", "Bruguiera gymnorrhiza", IF(J272="BRSE", "Bruguiera sexangula", IF(J272="SOOV", "Sonneratia ovata", IF(J272="SOCA", "Sonneratia caseolaris", IF(J272="HELI", "Heritiera littoralis", IF(J272="HESY", "Heritiera sylvatica", IF(J272="NYFR", "Nypa fruticans", IF(J272="CYRA", "Cynometra ramiflora", IF(J272="PHPA", "Phoenix paludosa", IF(J272="SCHY", "Scyphiphora hydrophyllacea", IF(J272="DIMA", "Diospyros maritima", IF(J272="POPI", "Pongamia pinnata", ""))))))))))))))))))))))))</f>
        <v>Bruguiera cylindrica</v>
      </c>
      <c r="J272" s="1" t="s">
        <v>98</v>
      </c>
      <c r="K272" s="55" t="n">
        <v>2</v>
      </c>
      <c r="L272" s="55" t="n">
        <v>4</v>
      </c>
    </row>
    <row r="273" customFormat="false" ht="13.8" hidden="false" customHeight="false" outlineLevel="0" collapsed="false">
      <c r="A273" s="49" t="s">
        <v>138</v>
      </c>
      <c r="B273" s="27" t="n">
        <v>41396</v>
      </c>
      <c r="C273" s="1" t="s">
        <v>544</v>
      </c>
      <c r="D273" s="1" t="s">
        <v>140</v>
      </c>
      <c r="E273" s="1" t="s">
        <v>141</v>
      </c>
      <c r="F273" s="1" t="s">
        <v>20</v>
      </c>
      <c r="G273" s="49" t="n">
        <v>4</v>
      </c>
      <c r="H273" s="49" t="n">
        <v>2</v>
      </c>
      <c r="I273" s="23" t="str">
        <f aca="false">IF(J273="RHAP", "Rhizophora apiculata", IF(J273="EXAG", "Excoecaria agallocha", IF(J273="BRPA", "Bruguiera parviflora", IF(J273="XYMO", "Xylocarpus moluccensis", IF(J273="BRCY", "Bruguiera cylindrica", IF(J273="AVAL", "Avicennia alba", IF(J273="AVOF", "Avicennia officinalis", IF(J273="LURA", "Lumnitzera racemosa", IF(J273="CETA", "Ceriops tagal", IF(J273="XYGR", "Xylocarpus granatum", IF(J273="AVMA", "Avicennia marina", IF(J273="RHMU", "Rhizophora mucronata", IF(J273="BRGY", "Bruguiera gymnorrhiza", IF(J273="BRSE", "Bruguiera sexangula", IF(J273="SOOV", "Sonneratia ovata", IF(J273="SOCA", "Sonneratia caseolaris", IF(J273="HELI", "Heritiera littoralis", IF(J273="HESY", "Heritiera sylvatica", IF(J273="NYFR", "Nypa fruticans", IF(J273="CYRA", "Cynometra ramiflora", IF(J273="PHPA", "Phoenix paludosa", IF(J273="SCHY", "Scyphiphora hydrophyllacea", IF(J273="DIMA", "Diospyros maritima", IF(J273="POPI", "Pongamia pinnata", ""))))))))))))))))))))))))</f>
        <v>Rhizophora apiculata</v>
      </c>
      <c r="J273" s="23" t="s">
        <v>21</v>
      </c>
      <c r="K273" s="68" t="n">
        <v>3.6</v>
      </c>
    </row>
    <row r="274" customFormat="false" ht="13.8" hidden="false" customHeight="false" outlineLevel="0" collapsed="false">
      <c r="A274" s="49" t="s">
        <v>138</v>
      </c>
      <c r="B274" s="27" t="n">
        <v>41396</v>
      </c>
      <c r="C274" s="1" t="s">
        <v>544</v>
      </c>
      <c r="D274" s="1" t="s">
        <v>140</v>
      </c>
      <c r="E274" s="1" t="s">
        <v>141</v>
      </c>
      <c r="F274" s="1" t="s">
        <v>20</v>
      </c>
      <c r="G274" s="49" t="n">
        <v>4</v>
      </c>
      <c r="H274" s="49" t="n">
        <v>2</v>
      </c>
      <c r="I274" s="23" t="str">
        <f aca="false">IF(J274="RHAP", "Rhizophora apiculata", IF(J274="EXAG", "Excoecaria agallocha", IF(J274="BRPA", "Bruguiera parviflora", IF(J274="XYMO", "Xylocarpus moluccensis", IF(J274="BRCY", "Bruguiera cylindrica", IF(J274="AVAL", "Avicennia alba", IF(J274="AVOF", "Avicennia officinalis", IF(J274="LURA", "Lumnitzera racemosa", IF(J274="CETA", "Ceriops tagal", IF(J274="XYGR", "Xylocarpus granatum", IF(J274="AVMA", "Avicennia marina", IF(J274="RHMU", "Rhizophora mucronata", IF(J274="BRGY", "Bruguiera gymnorrhiza", IF(J274="BRSE", "Bruguiera sexangula", IF(J274="SOOV", "Sonneratia ovata", IF(J274="SOCA", "Sonneratia caseolaris", IF(J274="HELI", "Heritiera littoralis", IF(J274="HESY", "Heritiera sylvatica", IF(J274="NYFR", "Nypa fruticans", IF(J274="CYRA", "Cynometra ramiflora", IF(J274="PHPA", "Phoenix paludosa", IF(J274="SCHY", "Scyphiphora hydrophyllacea", IF(J274="DIMA", "Diospyros maritima", IF(J274="POPI", "Pongamia pinnata", ""))))))))))))))))))))))))</f>
        <v>Rhizophora apiculata</v>
      </c>
      <c r="J274" s="23" t="s">
        <v>21</v>
      </c>
      <c r="K274" s="68" t="n">
        <v>4.3</v>
      </c>
    </row>
    <row r="275" customFormat="false" ht="13.8" hidden="false" customHeight="false" outlineLevel="0" collapsed="false">
      <c r="A275" s="49" t="s">
        <v>138</v>
      </c>
      <c r="B275" s="27" t="n">
        <v>41396</v>
      </c>
      <c r="C275" s="1" t="s">
        <v>544</v>
      </c>
      <c r="D275" s="1" t="s">
        <v>140</v>
      </c>
      <c r="E275" s="1" t="s">
        <v>141</v>
      </c>
      <c r="F275" s="1" t="s">
        <v>20</v>
      </c>
      <c r="G275" s="49" t="n">
        <v>4</v>
      </c>
      <c r="H275" s="49" t="n">
        <v>2</v>
      </c>
      <c r="I275" s="23" t="str">
        <f aca="false">IF(J275="RHAP", "Rhizophora apiculata", IF(J275="EXAG", "Excoecaria agallocha", IF(J275="BRPA", "Bruguiera parviflora", IF(J275="XYMO", "Xylocarpus moluccensis", IF(J275="BRCY", "Bruguiera cylindrica", IF(J275="AVAL", "Avicennia alba", IF(J275="AVOF", "Avicennia officinalis", IF(J275="LURA", "Lumnitzera racemosa", IF(J275="CETA", "Ceriops tagal", IF(J275="XYGR", "Xylocarpus granatum", IF(J275="AVMA", "Avicennia marina", IF(J275="RHMU", "Rhizophora mucronata", IF(J275="BRGY", "Bruguiera gymnorrhiza", IF(J275="BRSE", "Bruguiera sexangula", IF(J275="SOOV", "Sonneratia ovata", IF(J275="SOCA", "Sonneratia caseolaris", IF(J275="HELI", "Heritiera littoralis", IF(J275="HESY", "Heritiera sylvatica", IF(J275="NYFR", "Nypa fruticans", IF(J275="CYRA", "Cynometra ramiflora", IF(J275="PHPA", "Phoenix paludosa", IF(J275="SCHY", "Scyphiphora hydrophyllacea", IF(J275="DIMA", "Diospyros maritima", IF(J275="POPI", "Pongamia pinnata", ""))))))))))))))))))))))))</f>
        <v>Rhizophora apiculata</v>
      </c>
      <c r="J275" s="23" t="s">
        <v>21</v>
      </c>
      <c r="K275" s="68" t="n">
        <v>4.7</v>
      </c>
    </row>
    <row r="276" customFormat="false" ht="13.8" hidden="false" customHeight="false" outlineLevel="0" collapsed="false">
      <c r="A276" s="49" t="s">
        <v>138</v>
      </c>
      <c r="B276" s="27" t="n">
        <v>41396</v>
      </c>
      <c r="C276" s="1" t="s">
        <v>544</v>
      </c>
      <c r="D276" s="1" t="s">
        <v>140</v>
      </c>
      <c r="E276" s="1" t="s">
        <v>141</v>
      </c>
      <c r="F276" s="1" t="s">
        <v>20</v>
      </c>
      <c r="G276" s="49" t="n">
        <v>4</v>
      </c>
      <c r="H276" s="49" t="n">
        <v>2</v>
      </c>
      <c r="I276" s="23" t="str">
        <f aca="false">IF(J276="RHAP", "Rhizophora apiculata", IF(J276="EXAG", "Excoecaria agallocha", IF(J276="BRPA", "Bruguiera parviflora", IF(J276="XYMO", "Xylocarpus moluccensis", IF(J276="BRCY", "Bruguiera cylindrica", IF(J276="AVAL", "Avicennia alba", IF(J276="AVOF", "Avicennia officinalis", IF(J276="LURA", "Lumnitzera racemosa", IF(J276="CETA", "Ceriops tagal", IF(J276="XYGR", "Xylocarpus granatum", IF(J276="AVMA", "Avicennia marina", IF(J276="RHMU", "Rhizophora mucronata", IF(J276="BRGY", "Bruguiera gymnorrhiza", IF(J276="BRSE", "Bruguiera sexangula", IF(J276="SOOV", "Sonneratia ovata", IF(J276="SOCA", "Sonneratia caseolaris", IF(J276="HELI", "Heritiera littoralis", IF(J276="HESY", "Heritiera sylvatica", IF(J276="NYFR", "Nypa fruticans", IF(J276="CYRA", "Cynometra ramiflora", IF(J276="PHPA", "Phoenix paludosa", IF(J276="SCHY", "Scyphiphora hydrophyllacea", IF(J276="DIMA", "Diospyros maritima", IF(J276="POPI", "Pongamia pinnata", ""))))))))))))))))))))))))</f>
        <v>Rhizophora apiculata</v>
      </c>
      <c r="J276" s="23" t="s">
        <v>21</v>
      </c>
      <c r="K276" s="68" t="n">
        <v>4.4</v>
      </c>
    </row>
    <row r="277" customFormat="false" ht="13.8" hidden="false" customHeight="false" outlineLevel="0" collapsed="false">
      <c r="A277" s="49" t="s">
        <v>138</v>
      </c>
      <c r="B277" s="27" t="n">
        <v>41396</v>
      </c>
      <c r="C277" s="1" t="s">
        <v>544</v>
      </c>
      <c r="D277" s="1" t="s">
        <v>140</v>
      </c>
      <c r="E277" s="1" t="s">
        <v>141</v>
      </c>
      <c r="F277" s="1" t="s">
        <v>20</v>
      </c>
      <c r="G277" s="49" t="n">
        <v>4</v>
      </c>
      <c r="H277" s="49" t="n">
        <v>3</v>
      </c>
      <c r="I277" s="23" t="str">
        <f aca="false">IF(J277="RHAP", "Rhizophora apiculata", IF(J277="EXAG", "Excoecaria agallocha", IF(J277="BRPA", "Bruguiera parviflora", IF(J277="XYMO", "Xylocarpus moluccensis", IF(J277="BRCY", "Bruguiera cylindrica", IF(J277="AVAL", "Avicennia alba", IF(J277="AVOF", "Avicennia officinalis", IF(J277="LURA", "Lumnitzera racemosa", IF(J277="CETA", "Ceriops tagal", IF(J277="XYGR", "Xylocarpus granatum", IF(J277="AVMA", "Avicennia marina", IF(J277="RHMU", "Rhizophora mucronata", IF(J277="BRGY", "Bruguiera gymnorrhiza", IF(J277="BRSE", "Bruguiera sexangula", IF(J277="SOOV", "Sonneratia ovata", IF(J277="SOCA", "Sonneratia caseolaris", IF(J277="HELI", "Heritiera littoralis", IF(J277="HESY", "Heritiera sylvatica", IF(J277="NYFR", "Nypa fruticans", IF(J277="CYRA", "Cynometra ramiflora", IF(J277="PHPA", "Phoenix paludosa", IF(J277="SCHY", "Scyphiphora hydrophyllacea", IF(J277="DIMA", "Diospyros maritima", IF(J277="POPI", "Pongamia pinnata", ""))))))))))))))))))))))))</f>
        <v>Rhizophora apiculata</v>
      </c>
      <c r="J277" s="23" t="s">
        <v>21</v>
      </c>
      <c r="K277" s="68" t="n">
        <v>3</v>
      </c>
    </row>
    <row r="278" customFormat="false" ht="13.8" hidden="false" customHeight="false" outlineLevel="0" collapsed="false">
      <c r="A278" s="49" t="s">
        <v>138</v>
      </c>
      <c r="B278" s="27" t="n">
        <v>41396</v>
      </c>
      <c r="C278" s="1" t="s">
        <v>544</v>
      </c>
      <c r="D278" s="1" t="s">
        <v>140</v>
      </c>
      <c r="E278" s="1" t="s">
        <v>141</v>
      </c>
      <c r="F278" s="1" t="s">
        <v>20</v>
      </c>
      <c r="G278" s="49" t="n">
        <v>4</v>
      </c>
      <c r="H278" s="49" t="n">
        <v>3</v>
      </c>
      <c r="I278" s="23" t="str">
        <f aca="false">IF(J278="RHAP", "Rhizophora apiculata", IF(J278="EXAG", "Excoecaria agallocha", IF(J278="BRPA", "Bruguiera parviflora", IF(J278="XYMO", "Xylocarpus moluccensis", IF(J278="BRCY", "Bruguiera cylindrica", IF(J278="AVAL", "Avicennia alba", IF(J278="AVOF", "Avicennia officinalis", IF(J278="LURA", "Lumnitzera racemosa", IF(J278="CETA", "Ceriops tagal", IF(J278="XYGR", "Xylocarpus granatum", IF(J278="AVMA", "Avicennia marina", IF(J278="RHMU", "Rhizophora mucronata", IF(J278="BRGY", "Bruguiera gymnorrhiza", IF(J278="BRSE", "Bruguiera sexangula", IF(J278="SOOV", "Sonneratia ovata", IF(J278="SOCA", "Sonneratia caseolaris", IF(J278="HELI", "Heritiera littoralis", IF(J278="HESY", "Heritiera sylvatica", IF(J278="NYFR", "Nypa fruticans", IF(J278="CYRA", "Cynometra ramiflora", IF(J278="PHPA", "Phoenix paludosa", IF(J278="SCHY", "Scyphiphora hydrophyllacea", IF(J278="DIMA", "Diospyros maritima", IF(J278="POPI", "Pongamia pinnata", ""))))))))))))))))))))))))</f>
        <v>Rhizophora apiculata</v>
      </c>
      <c r="J278" s="23" t="s">
        <v>21</v>
      </c>
      <c r="K278" s="68" t="n">
        <v>4.7</v>
      </c>
    </row>
    <row r="279" customFormat="false" ht="13.8" hidden="false" customHeight="false" outlineLevel="0" collapsed="false">
      <c r="A279" s="49" t="s">
        <v>138</v>
      </c>
      <c r="B279" s="27" t="n">
        <v>41396</v>
      </c>
      <c r="C279" s="1" t="s">
        <v>544</v>
      </c>
      <c r="D279" s="1" t="s">
        <v>140</v>
      </c>
      <c r="E279" s="1" t="s">
        <v>141</v>
      </c>
      <c r="F279" s="1" t="s">
        <v>20</v>
      </c>
      <c r="G279" s="49" t="n">
        <v>4</v>
      </c>
      <c r="H279" s="49" t="n">
        <v>3</v>
      </c>
      <c r="I279" s="23" t="str">
        <f aca="false">IF(J279="RHAP", "Rhizophora apiculata", IF(J279="EXAG", "Excoecaria agallocha", IF(J279="BRPA", "Bruguiera parviflora", IF(J279="XYMO", "Xylocarpus moluccensis", IF(J279="BRCY", "Bruguiera cylindrica", IF(J279="AVAL", "Avicennia alba", IF(J279="AVOF", "Avicennia officinalis", IF(J279="LURA", "Lumnitzera racemosa", IF(J279="CETA", "Ceriops tagal", IF(J279="XYGR", "Xylocarpus granatum", IF(J279="AVMA", "Avicennia marina", IF(J279="RHMU", "Rhizophora mucronata", IF(J279="BRGY", "Bruguiera gymnorrhiza", IF(J279="BRSE", "Bruguiera sexangula", IF(J279="SOOV", "Sonneratia ovata", IF(J279="SOCA", "Sonneratia caseolaris", IF(J279="HELI", "Heritiera littoralis", IF(J279="HESY", "Heritiera sylvatica", IF(J279="NYFR", "Nypa fruticans", IF(J279="CYRA", "Cynometra ramiflora", IF(J279="PHPA", "Phoenix paludosa", IF(J279="SCHY", "Scyphiphora hydrophyllacea", IF(J279="DIMA", "Diospyros maritima", IF(J279="POPI", "Pongamia pinnata", ""))))))))))))))))))))))))</f>
        <v>Rhizophora apiculata</v>
      </c>
      <c r="J279" s="23" t="s">
        <v>21</v>
      </c>
      <c r="K279" s="68" t="n">
        <v>2.5</v>
      </c>
    </row>
    <row r="280" customFormat="false" ht="13.8" hidden="false" customHeight="false" outlineLevel="0" collapsed="false">
      <c r="A280" s="49" t="s">
        <v>138</v>
      </c>
      <c r="B280" s="27" t="n">
        <v>41396</v>
      </c>
      <c r="C280" s="1" t="s">
        <v>544</v>
      </c>
      <c r="D280" s="1" t="s">
        <v>140</v>
      </c>
      <c r="E280" s="1" t="s">
        <v>141</v>
      </c>
      <c r="F280" s="1" t="s">
        <v>20</v>
      </c>
      <c r="G280" s="49" t="n">
        <v>4</v>
      </c>
      <c r="H280" s="49" t="n">
        <v>5</v>
      </c>
      <c r="I280" s="23" t="str">
        <f aca="false">IF(J280="RHAP", "Rhizophora apiculata", IF(J280="EXAG", "Excoecaria agallocha", IF(J280="BRPA", "Bruguiera parviflora", IF(J280="XYMO", "Xylocarpus moluccensis", IF(J280="BRCY", "Bruguiera cylindrica", IF(J280="AVAL", "Avicennia alba", IF(J280="AVOF", "Avicennia officinalis", IF(J280="LURA", "Lumnitzera racemosa", IF(J280="CETA", "Ceriops tagal", IF(J280="XYGR", "Xylocarpus granatum", IF(J280="AVMA", "Avicennia marina", IF(J280="RHMU", "Rhizophora mucronata", IF(J280="BRGY", "Bruguiera gymnorrhiza", IF(J280="BRSE", "Bruguiera sexangula", IF(J280="SOOV", "Sonneratia ovata", IF(J280="SOCA", "Sonneratia caseolaris", IF(J280="HELI", "Heritiera littoralis", IF(J280="HESY", "Heritiera sylvatica", IF(J280="NYFR", "Nypa fruticans", IF(J280="CYRA", "Cynometra ramiflora", IF(J280="PHPA", "Phoenix paludosa", IF(J280="SCHY", "Scyphiphora hydrophyllacea", IF(J280="DIMA", "Diospyros maritima", IF(J280="POPI", "Pongamia pinnata", ""))))))))))))))))))))))))</f>
        <v>Excoecaria agallocha</v>
      </c>
      <c r="J280" s="23" t="s">
        <v>162</v>
      </c>
      <c r="K280" s="68" t="n">
        <v>2.4</v>
      </c>
    </row>
    <row r="281" customFormat="false" ht="13.8" hidden="false" customHeight="false" outlineLevel="0" collapsed="false">
      <c r="A281" s="49" t="s">
        <v>138</v>
      </c>
      <c r="B281" s="27" t="n">
        <v>41396</v>
      </c>
      <c r="C281" s="1" t="s">
        <v>544</v>
      </c>
      <c r="D281" s="1" t="s">
        <v>140</v>
      </c>
      <c r="E281" s="1" t="s">
        <v>141</v>
      </c>
      <c r="F281" s="1" t="s">
        <v>20</v>
      </c>
      <c r="G281" s="49" t="n">
        <v>4</v>
      </c>
      <c r="H281" s="49" t="n">
        <v>5</v>
      </c>
      <c r="I281" s="23" t="str">
        <f aca="false">IF(J281="RHAP", "Rhizophora apiculata", IF(J281="EXAG", "Excoecaria agallocha", IF(J281="BRPA", "Bruguiera parviflora", IF(J281="XYMO", "Xylocarpus moluccensis", IF(J281="BRCY", "Bruguiera cylindrica", IF(J281="AVAL", "Avicennia alba", IF(J281="AVOF", "Avicennia officinalis", IF(J281="LURA", "Lumnitzera racemosa", IF(J281="CETA", "Ceriops tagal", IF(J281="XYGR", "Xylocarpus granatum", IF(J281="AVMA", "Avicennia marina", IF(J281="RHMU", "Rhizophora mucronata", IF(J281="BRGY", "Bruguiera gymnorrhiza", IF(J281="BRSE", "Bruguiera sexangula", IF(J281="SOOV", "Sonneratia ovata", IF(J281="SOCA", "Sonneratia caseolaris", IF(J281="HELI", "Heritiera littoralis", IF(J281="HESY", "Heritiera sylvatica", IF(J281="NYFR", "Nypa fruticans", IF(J281="CYRA", "Cynometra ramiflora", IF(J281="PHPA", "Phoenix paludosa", IF(J281="SCHY", "Scyphiphora hydrophyllacea", IF(J281="DIMA", "Diospyros maritima", IF(J281="POPI", "Pongamia pinnata", ""))))))))))))))))))))))))</f>
        <v>Excoecaria agallocha</v>
      </c>
      <c r="J281" s="23" t="s">
        <v>162</v>
      </c>
      <c r="K281" s="68" t="n">
        <v>2.9</v>
      </c>
    </row>
    <row r="282" customFormat="false" ht="13.8" hidden="false" customHeight="false" outlineLevel="0" collapsed="false">
      <c r="A282" s="49" t="s">
        <v>138</v>
      </c>
      <c r="B282" s="27" t="n">
        <v>41396</v>
      </c>
      <c r="C282" s="1" t="s">
        <v>544</v>
      </c>
      <c r="D282" s="1" t="s">
        <v>140</v>
      </c>
      <c r="E282" s="1" t="s">
        <v>141</v>
      </c>
      <c r="F282" s="1" t="s">
        <v>20</v>
      </c>
      <c r="G282" s="49" t="n">
        <v>4</v>
      </c>
      <c r="H282" s="49" t="n">
        <v>5</v>
      </c>
      <c r="I282" s="23" t="str">
        <f aca="false">IF(J282="RHAP", "Rhizophora apiculata", IF(J282="EXAG", "Excoecaria agallocha", IF(J282="BRPA", "Bruguiera parviflora", IF(J282="XYMO", "Xylocarpus moluccensis", IF(J282="BRCY", "Bruguiera cylindrica", IF(J282="AVAL", "Avicennia alba", IF(J282="AVOF", "Avicennia officinalis", IF(J282="LURA", "Lumnitzera racemosa", IF(J282="CETA", "Ceriops tagal", IF(J282="XYGR", "Xylocarpus granatum", IF(J282="AVMA", "Avicennia marina", IF(J282="RHMU", "Rhizophora mucronata", IF(J282="BRGY", "Bruguiera gymnorrhiza", IF(J282="BRSE", "Bruguiera sexangula", IF(J282="SOOV", "Sonneratia ovata", IF(J282="SOCA", "Sonneratia caseolaris", IF(J282="HELI", "Heritiera littoralis", IF(J282="HESY", "Heritiera sylvatica", IF(J282="NYFR", "Nypa fruticans", IF(J282="CYRA", "Cynometra ramiflora", IF(J282="PHPA", "Phoenix paludosa", IF(J282="SCHY", "Scyphiphora hydrophyllacea", IF(J282="DIMA", "Diospyros maritima", IF(J282="POPI", "Pongamia pinnata", ""))))))))))))))))))))))))</f>
        <v>Excoecaria agallocha</v>
      </c>
      <c r="J282" s="23" t="s">
        <v>162</v>
      </c>
      <c r="K282" s="68" t="n">
        <v>2</v>
      </c>
    </row>
    <row r="283" customFormat="false" ht="13.8" hidden="false" customHeight="false" outlineLevel="0" collapsed="false">
      <c r="A283" s="23" t="s">
        <v>138</v>
      </c>
      <c r="B283" s="27" t="n">
        <v>41397</v>
      </c>
      <c r="C283" s="1" t="s">
        <v>544</v>
      </c>
      <c r="D283" s="1" t="s">
        <v>140</v>
      </c>
      <c r="E283" s="1" t="s">
        <v>141</v>
      </c>
      <c r="F283" s="1" t="s">
        <v>20</v>
      </c>
      <c r="G283" s="23" t="n">
        <v>7</v>
      </c>
      <c r="H283" s="28" t="n">
        <v>2</v>
      </c>
      <c r="I283" s="23" t="str">
        <f aca="false">IF(J283="RHAP", "Rhizophora apiculata", IF(J283="EXAG", "Excoecaria agallocha", IF(J283="BRPA", "Bruguiera parviflora", IF(J283="XYMO", "Xylocarpus moluccensis", IF(J283="BRCY", "Bruguiera cylindrica", IF(J283="AVAL", "Avicennia alba", IF(J283="AVOF", "Avicennia officinalis", IF(J283="LURA", "Lumnitzera racemosa", IF(J283="CETA", "Ceriops tagal", IF(J283="XYGR", "Xylocarpus granatum", IF(J283="AVMA", "Avicennia marina", IF(J283="RHMU", "Rhizophora mucronata", IF(J283="BRGY", "Bruguiera gymnorrhiza", IF(J283="BRSE", "Bruguiera sexangula", IF(J283="SOOV", "Sonneratia ovata", IF(J283="SOCA", "Sonneratia caseolaris", IF(J283="HELI", "Heritiera littoralis", IF(J283="HESY", "Heritiera sylvatica", IF(J283="NYFR", "Nypa fruticans", IF(J283="CYRA", "Cynometra ramiflora", IF(J283="PHPA", "Phoenix paludosa", IF(J283="SCHY", "Scyphiphora hydrophyllacea", IF(J283="DIMA", "Diospyros maritima", IF(J283="POPI", "Pongamia pinnata", ""))))))))))))))))))))))))</f>
        <v>Xylocarpus moluccensis</v>
      </c>
      <c r="J283" s="28" t="s">
        <v>146</v>
      </c>
      <c r="K283" s="68" t="n">
        <v>4.2</v>
      </c>
    </row>
    <row r="284" customFormat="false" ht="13.8" hidden="false" customHeight="false" outlineLevel="0" collapsed="false">
      <c r="A284" s="23" t="s">
        <v>138</v>
      </c>
      <c r="B284" s="27" t="n">
        <v>41397</v>
      </c>
      <c r="C284" s="1" t="s">
        <v>544</v>
      </c>
      <c r="D284" s="1" t="s">
        <v>140</v>
      </c>
      <c r="E284" s="1" t="s">
        <v>141</v>
      </c>
      <c r="F284" s="1" t="s">
        <v>20</v>
      </c>
      <c r="G284" s="23" t="n">
        <v>7</v>
      </c>
      <c r="H284" s="28" t="n">
        <v>2</v>
      </c>
      <c r="I284" s="23" t="str">
        <f aca="false">IF(J284="RHAP", "Rhizophora apiculata", IF(J284="EXAG", "Excoecaria agallocha", IF(J284="BRPA", "Bruguiera parviflora", IF(J284="XYMO", "Xylocarpus moluccensis", IF(J284="BRCY", "Bruguiera cylindrica", IF(J284="AVAL", "Avicennia alba", IF(J284="AVOF", "Avicennia officinalis", IF(J284="LURA", "Lumnitzera racemosa", IF(J284="CETA", "Ceriops tagal", IF(J284="XYGR", "Xylocarpus granatum", IF(J284="AVMA", "Avicennia marina", IF(J284="RHMU", "Rhizophora mucronata", IF(J284="BRGY", "Bruguiera gymnorrhiza", IF(J284="BRSE", "Bruguiera sexangula", IF(J284="SOOV", "Sonneratia ovata", IF(J284="SOCA", "Sonneratia caseolaris", IF(J284="HELI", "Heritiera littoralis", IF(J284="HESY", "Heritiera sylvatica", IF(J284="NYFR", "Nypa fruticans", IF(J284="CYRA", "Cynometra ramiflora", IF(J284="PHPA", "Phoenix paludosa", IF(J284="SCHY", "Scyphiphora hydrophyllacea", IF(J284="DIMA", "Diospyros maritima", IF(J284="POPI", "Pongamia pinnata", ""))))))))))))))))))))))))</f>
        <v>Xylocarpus moluccensis</v>
      </c>
      <c r="J284" s="28" t="s">
        <v>146</v>
      </c>
      <c r="K284" s="68" t="n">
        <v>3.4</v>
      </c>
    </row>
    <row r="285" customFormat="false" ht="13.8" hidden="false" customHeight="false" outlineLevel="0" collapsed="false">
      <c r="A285" s="23" t="s">
        <v>138</v>
      </c>
      <c r="B285" s="27" t="n">
        <v>41397</v>
      </c>
      <c r="C285" s="1" t="s">
        <v>544</v>
      </c>
      <c r="D285" s="1" t="s">
        <v>140</v>
      </c>
      <c r="E285" s="1" t="s">
        <v>141</v>
      </c>
      <c r="F285" s="1" t="s">
        <v>20</v>
      </c>
      <c r="G285" s="23" t="n">
        <v>7</v>
      </c>
      <c r="H285" s="28" t="n">
        <v>3</v>
      </c>
      <c r="I285" s="23" t="str">
        <f aca="false">IF(J285="RHAP", "Rhizophora apiculata", IF(J285="EXAG", "Excoecaria agallocha", IF(J285="BRPA", "Bruguiera parviflora", IF(J285="XYMO", "Xylocarpus moluccensis", IF(J285="BRCY", "Bruguiera cylindrica", IF(J285="AVAL", "Avicennia alba", IF(J285="AVOF", "Avicennia officinalis", IF(J285="LURA", "Lumnitzera racemosa", IF(J285="CETA", "Ceriops tagal", IF(J285="XYGR", "Xylocarpus granatum", IF(J285="AVMA", "Avicennia marina", IF(J285="RHMU", "Rhizophora mucronata", IF(J285="BRGY", "Bruguiera gymnorrhiza", IF(J285="BRSE", "Bruguiera sexangula", IF(J285="SOOV", "Sonneratia ovata", IF(J285="SOCA", "Sonneratia caseolaris", IF(J285="HELI", "Heritiera littoralis", IF(J285="HESY", "Heritiera sylvatica", IF(J285="NYFR", "Nypa fruticans", IF(J285="CYRA", "Cynometra ramiflora", IF(J285="PHPA", "Phoenix paludosa", IF(J285="SCHY", "Scyphiphora hydrophyllacea", IF(J285="DIMA", "Diospyros maritima", IF(J285="POPI", "Pongamia pinnata", ""))))))))))))))))))))))))</f>
        <v>Xylocarpus moluccensis</v>
      </c>
      <c r="J285" s="28" t="s">
        <v>146</v>
      </c>
      <c r="K285" s="68" t="n">
        <v>4</v>
      </c>
    </row>
    <row r="286" customFormat="false" ht="13.8" hidden="false" customHeight="false" outlineLevel="0" collapsed="false">
      <c r="A286" s="23" t="s">
        <v>138</v>
      </c>
      <c r="B286" s="27" t="n">
        <v>41397</v>
      </c>
      <c r="C286" s="1" t="s">
        <v>544</v>
      </c>
      <c r="D286" s="1" t="s">
        <v>140</v>
      </c>
      <c r="E286" s="1" t="s">
        <v>141</v>
      </c>
      <c r="F286" s="1" t="s">
        <v>20</v>
      </c>
      <c r="G286" s="23" t="n">
        <v>7</v>
      </c>
      <c r="H286" s="28" t="n">
        <v>4</v>
      </c>
      <c r="I286" s="23" t="str">
        <f aca="false">IF(J286="RHAP", "Rhizophora apiculata", IF(J286="EXAG", "Excoecaria agallocha", IF(J286="BRPA", "Bruguiera parviflora", IF(J286="XYMO", "Xylocarpus moluccensis", IF(J286="BRCY", "Bruguiera cylindrica", IF(J286="AVAL", "Avicennia alba", IF(J286="AVOF", "Avicennia officinalis", IF(J286="LURA", "Lumnitzera racemosa", IF(J286="CETA", "Ceriops tagal", IF(J286="XYGR", "Xylocarpus granatum", IF(J286="AVMA", "Avicennia marina", IF(J286="RHMU", "Rhizophora mucronata", IF(J286="BRGY", "Bruguiera gymnorrhiza", IF(J286="BRSE", "Bruguiera sexangula", IF(J286="SOOV", "Sonneratia ovata", IF(J286="SOCA", "Sonneratia caseolaris", IF(J286="HELI", "Heritiera littoralis", IF(J286="HESY", "Heritiera sylvatica", IF(J286="NYFR", "Nypa fruticans", IF(J286="CYRA", "Cynometra ramiflora", IF(J286="PHPA", "Phoenix paludosa", IF(J286="SCHY", "Scyphiphora hydrophyllacea", IF(J286="DIMA", "Diospyros maritima", IF(J286="POPI", "Pongamia pinnata", ""))))))))))))))))))))))))</f>
        <v>Bruguiera gymnorrhiza</v>
      </c>
      <c r="J286" s="28" t="s">
        <v>1027</v>
      </c>
      <c r="K286" s="68" t="n">
        <v>2.5</v>
      </c>
    </row>
    <row r="287" customFormat="false" ht="13.8" hidden="false" customHeight="false" outlineLevel="0" collapsed="false">
      <c r="A287" s="23" t="s">
        <v>138</v>
      </c>
      <c r="B287" s="27" t="n">
        <v>41397</v>
      </c>
      <c r="C287" s="1" t="s">
        <v>544</v>
      </c>
      <c r="D287" s="1" t="s">
        <v>140</v>
      </c>
      <c r="E287" s="1" t="s">
        <v>141</v>
      </c>
      <c r="F287" s="1" t="s">
        <v>20</v>
      </c>
      <c r="G287" s="23" t="s">
        <v>190</v>
      </c>
      <c r="H287" s="28" t="n">
        <v>1</v>
      </c>
      <c r="I287" s="23" t="str">
        <f aca="false">IF(J287="RHAP", "Rhizophora apiculata", IF(J287="EXAG", "Excoecaria agallocha", IF(J287="BRPA", "Bruguiera parviflora", IF(J287="XYMO", "Xylocarpus moluccensis", IF(J287="BRCY", "Bruguiera cylindrica", IF(J287="AVAL", "Avicennia alba", IF(J287="AVOF", "Avicennia officinalis", IF(J287="LURA", "Lumnitzera racemosa", IF(J287="CETA", "Ceriops tagal", IF(J287="XYGR", "Xylocarpus granatum", IF(J287="AVMA", "Avicennia marina", IF(J287="RHMU", "Rhizophora mucronata", IF(J287="BRGY", "Bruguiera gymnorrhiza", IF(J287="BRSE", "Bruguiera sexangula", IF(J287="SOOV", "Sonneratia ovata", IF(J287="SOCA", "Sonneratia caseolaris", IF(J287="HELI", "Heritiera littoralis", IF(J287="HESY", "Heritiera sylvatica", IF(J287="NYFR", "Nypa fruticans", IF(J287="CYRA", "Cynometra ramiflora", IF(J287="PHPA", "Phoenix paludosa", IF(J287="SCHY", "Scyphiphora hydrophyllacea", IF(J287="DIMA", "Diospyros maritima", IF(J287="POPI", "Pongamia pinnata", IF(J287="MAPS", "Maniltoa psilogyne", IF(J287="INBI", "Intsia bijuga", IF(J287="ACEB", "Acanthus ebracteatus", IF(J287="CAER", "Calamus erinaceus", IF(J287="UNUN", "Unknown unknown", "" )))))))))))))))))))))))))))))</f>
        <v>Unknown unknown</v>
      </c>
      <c r="J287" s="23" t="s">
        <v>1028</v>
      </c>
      <c r="K287" s="68" t="n">
        <v>2.2</v>
      </c>
      <c r="O287" s="28"/>
    </row>
    <row r="288" customFormat="false" ht="13.8" hidden="false" customHeight="false" outlineLevel="0" collapsed="false">
      <c r="A288" s="23" t="s">
        <v>138</v>
      </c>
      <c r="B288" s="27" t="n">
        <v>41397</v>
      </c>
      <c r="C288" s="1" t="s">
        <v>544</v>
      </c>
      <c r="D288" s="1" t="s">
        <v>140</v>
      </c>
      <c r="E288" s="1" t="s">
        <v>141</v>
      </c>
      <c r="F288" s="1" t="s">
        <v>20</v>
      </c>
      <c r="G288" s="23" t="s">
        <v>190</v>
      </c>
      <c r="H288" s="28" t="n">
        <v>1</v>
      </c>
      <c r="I288" s="23" t="str">
        <f aca="false">IF(J288="RHAP", "Rhizophora apiculata", IF(J288="EXAG", "Excoecaria agallocha", IF(J288="BRPA", "Bruguiera parviflora", IF(J288="XYMO", "Xylocarpus moluccensis", IF(J288="BRCY", "Bruguiera cylindrica", IF(J288="AVAL", "Avicennia alba", IF(J288="AVOF", "Avicennia officinalis", IF(J288="LURA", "Lumnitzera racemosa", IF(J288="CETA", "Ceriops tagal", IF(J288="XYGR", "Xylocarpus granatum", IF(J288="AVMA", "Avicennia marina", IF(J288="RHMU", "Rhizophora mucronata", IF(J288="BRGY", "Bruguiera gymnorrhiza", IF(J288="BRSE", "Bruguiera sexangula", IF(J288="SOOV", "Sonneratia ovata", IF(J288="SOCA", "Sonneratia caseolaris", IF(J288="HELI", "Heritiera littoralis", IF(J288="HESY", "Heritiera sylvatica", IF(J288="NYFR", "Nypa fruticans", IF(J288="CYRA", "Cynometra ramiflora", IF(J288="PHPA", "Phoenix paludosa", IF(J288="SCHY", "Scyphiphora hydrophyllacea", IF(J288="DIMA", "Diospyros maritima", IF(J288="POPI", "Pongamia pinnata", IF(J288="MAPS", "Maniltoa psilogyne", IF(J288="INBI", "Intsia bijuga", IF(J288="ACEB", "Acanthus ebracteatus", IF(J288="CAER", "Calamus erinaceus", IF(J288="UNUN", "Unknown unknown", "" )))))))))))))))))))))))))))))</f>
        <v>Unknown unknown</v>
      </c>
      <c r="J288" s="23" t="s">
        <v>1028</v>
      </c>
      <c r="K288" s="68" t="n">
        <v>0.8</v>
      </c>
      <c r="O288" s="28"/>
    </row>
    <row r="289" customFormat="false" ht="13.8" hidden="false" customHeight="false" outlineLevel="0" collapsed="false">
      <c r="A289" s="49" t="s">
        <v>138</v>
      </c>
      <c r="B289" s="27" t="n">
        <v>41397</v>
      </c>
      <c r="C289" s="1" t="s">
        <v>544</v>
      </c>
      <c r="D289" s="1" t="s">
        <v>140</v>
      </c>
      <c r="E289" s="1" t="s">
        <v>141</v>
      </c>
      <c r="F289" s="1" t="s">
        <v>20</v>
      </c>
      <c r="G289" s="23" t="s">
        <v>190</v>
      </c>
      <c r="H289" s="28" t="n">
        <v>1</v>
      </c>
      <c r="I289" s="23" t="str">
        <f aca="false">IF(J289="RHAP", "Rhizophora apiculata", IF(J289="EXAG", "Excoecaria agallocha", IF(J289="BRPA", "Bruguiera parviflora", IF(J289="XYMO", "Xylocarpus moluccensis", IF(J289="BRCY", "Bruguiera cylindrica", IF(J289="AVAL", "Avicennia alba", IF(J289="AVOF", "Avicennia officinalis", IF(J289="LURA", "Lumnitzera racemosa", IF(J289="CETA", "Ceriops tagal", IF(J289="XYGR", "Xylocarpus granatum", IF(J289="AVMA", "Avicennia marina", IF(J289="RHMU", "Rhizophora mucronata", IF(J289="BRGY", "Bruguiera gymnorrhiza", IF(J289="BRSE", "Bruguiera sexangula", IF(J289="SOOV", "Sonneratia ovata", IF(J289="SOCA", "Sonneratia caseolaris", IF(J289="HELI", "Heritiera littoralis", IF(J289="HESY", "Heritiera sylvatica", IF(J289="NYFR", "Nypa fruticans", IF(J289="CYRA", "Cynometra ramiflora", IF(J289="PHPA", "Phoenix paludosa", IF(J289="SCHY", "Scyphiphora hydrophyllacea", IF(J289="DIMA", "Diospyros maritima", IF(J289="POPI", "Pongamia pinnata", IF(J289="MAPS", "Maniltoa psilogyne", IF(J289="INBI", "Intsia bijuga", IF(J289="ACEB", "Acanthus ebracteatus", IF(J289="CAER", "Calamus erinaceus", IF(J289="UNUN", "Unknown unknown", "" )))))))))))))))))))))))))))))</f>
        <v>Unknown unknown</v>
      </c>
      <c r="J289" s="23" t="s">
        <v>1028</v>
      </c>
      <c r="K289" s="68" t="n">
        <v>3.3</v>
      </c>
      <c r="O289" s="28"/>
    </row>
    <row r="290" customFormat="false" ht="13.8" hidden="false" customHeight="false" outlineLevel="0" collapsed="false">
      <c r="A290" s="49" t="s">
        <v>138</v>
      </c>
      <c r="B290" s="27" t="n">
        <v>41397</v>
      </c>
      <c r="C290" s="1" t="s">
        <v>544</v>
      </c>
      <c r="D290" s="1" t="s">
        <v>140</v>
      </c>
      <c r="E290" s="1" t="s">
        <v>141</v>
      </c>
      <c r="F290" s="1" t="s">
        <v>20</v>
      </c>
      <c r="G290" s="23" t="s">
        <v>190</v>
      </c>
      <c r="H290" s="28" t="n">
        <v>1</v>
      </c>
      <c r="I290" s="23" t="str">
        <f aca="false">IF(J290="RHAP", "Rhizophora apiculata", IF(J290="EXAG", "Excoecaria agallocha", IF(J290="BRPA", "Bruguiera parviflora", IF(J290="XYMO", "Xylocarpus moluccensis", IF(J290="BRCY", "Bruguiera cylindrica", IF(J290="AVAL", "Avicennia alba", IF(J290="AVOF", "Avicennia officinalis", IF(J290="LURA", "Lumnitzera racemosa", IF(J290="CETA", "Ceriops tagal", IF(J290="XYGR", "Xylocarpus granatum", IF(J290="AVMA", "Avicennia marina", IF(J290="RHMU", "Rhizophora mucronata", IF(J290="BRGY", "Bruguiera gymnorrhiza", IF(J290="BRSE", "Bruguiera sexangula", IF(J290="SOOV", "Sonneratia ovata", IF(J290="SOCA", "Sonneratia caseolaris", IF(J290="HELI", "Heritiera littoralis", IF(J290="HESY", "Heritiera sylvatica", IF(J290="NYFR", "Nypa fruticans", IF(J290="CYRA", "Cynometra ramiflora", IF(J290="PHPA", "Phoenix paludosa", IF(J290="SCHY", "Scyphiphora hydrophyllacea", IF(J290="DIMA", "Diospyros maritima", IF(J290="POPI", "Pongamia pinnata", IF(J290="MAPS", "Maniltoa psilogyne", IF(J290="INBI", "Intsia bijuga", IF(J290="ACEB", "Acanthus ebracteatus", IF(J290="CAER", "Calamus erinaceus", IF(J290="UNUN", "Unknown unknown", "" )))))))))))))))))))))))))))))</f>
        <v>Unknown unknown</v>
      </c>
      <c r="J290" s="23" t="s">
        <v>1028</v>
      </c>
      <c r="K290" s="68" t="n">
        <v>2.1</v>
      </c>
      <c r="O290" s="28"/>
    </row>
    <row r="291" customFormat="false" ht="13.8" hidden="false" customHeight="false" outlineLevel="0" collapsed="false">
      <c r="A291" s="49" t="s">
        <v>138</v>
      </c>
      <c r="B291" s="27" t="n">
        <v>41397</v>
      </c>
      <c r="C291" s="1" t="s">
        <v>544</v>
      </c>
      <c r="D291" s="1" t="s">
        <v>140</v>
      </c>
      <c r="E291" s="1" t="s">
        <v>141</v>
      </c>
      <c r="F291" s="1" t="s">
        <v>20</v>
      </c>
      <c r="G291" s="23" t="s">
        <v>190</v>
      </c>
      <c r="H291" s="28" t="n">
        <v>1</v>
      </c>
      <c r="I291" s="23" t="str">
        <f aca="false">IF(J291="RHAP", "Rhizophora apiculata", IF(J291="EXAG", "Excoecaria agallocha", IF(J291="BRPA", "Bruguiera parviflora", IF(J291="XYMO", "Xylocarpus moluccensis", IF(J291="BRCY", "Bruguiera cylindrica", IF(J291="AVAL", "Avicennia alba", IF(J291="AVOF", "Avicennia officinalis", IF(J291="LURA", "Lumnitzera racemosa", IF(J291="CETA", "Ceriops tagal", IF(J291="XYGR", "Xylocarpus granatum", IF(J291="AVMA", "Avicennia marina", IF(J291="RHMU", "Rhizophora mucronata", IF(J291="BRGY", "Bruguiera gymnorrhiza", IF(J291="BRSE", "Bruguiera sexangula", IF(J291="SOOV", "Sonneratia ovata", IF(J291="SOCA", "Sonneratia caseolaris", IF(J291="HELI", "Heritiera littoralis", IF(J291="HESY", "Heritiera sylvatica", IF(J291="NYFR", "Nypa fruticans", IF(J291="CYRA", "Cynometra ramiflora", IF(J291="PHPA", "Phoenix paludosa", IF(J291="SCHY", "Scyphiphora hydrophyllacea", IF(J291="DIMA", "Diospyros maritima", IF(J291="POPI", "Pongamia pinnata", IF(J291="MAPS", "Maniltoa psilogyne", IF(J291="INBI", "Intsia bijuga", IF(J291="ACEB", "Acanthus ebracteatus", IF(J291="CAER", "Calamus erinaceus", IF(J291="UNUN", "Unknown unknown", "" )))))))))))))))))))))))))))))</f>
        <v>Unknown unknown</v>
      </c>
      <c r="J291" s="23" t="s">
        <v>1028</v>
      </c>
      <c r="K291" s="68" t="n">
        <v>1.9</v>
      </c>
      <c r="O291" s="28"/>
    </row>
    <row r="292" customFormat="false" ht="13.8" hidden="false" customHeight="false" outlineLevel="0" collapsed="false">
      <c r="A292" s="49" t="s">
        <v>138</v>
      </c>
      <c r="B292" s="27" t="n">
        <v>41397</v>
      </c>
      <c r="C292" s="1" t="s">
        <v>544</v>
      </c>
      <c r="D292" s="1" t="s">
        <v>140</v>
      </c>
      <c r="E292" s="1" t="s">
        <v>141</v>
      </c>
      <c r="F292" s="1" t="s">
        <v>20</v>
      </c>
      <c r="G292" s="23" t="s">
        <v>190</v>
      </c>
      <c r="H292" s="28" t="n">
        <v>1</v>
      </c>
      <c r="I292" s="23" t="str">
        <f aca="false">IF(J292="RHAP", "Rhizophora apiculata", IF(J292="EXAG", "Excoecaria agallocha", IF(J292="BRPA", "Bruguiera parviflora", IF(J292="XYMO", "Xylocarpus moluccensis", IF(J292="BRCY", "Bruguiera cylindrica", IF(J292="AVAL", "Avicennia alba", IF(J292="AVOF", "Avicennia officinalis", IF(J292="LURA", "Lumnitzera racemosa", IF(J292="CETA", "Ceriops tagal", IF(J292="XYGR", "Xylocarpus granatum", IF(J292="AVMA", "Avicennia marina", IF(J292="RHMU", "Rhizophora mucronata", IF(J292="BRGY", "Bruguiera gymnorrhiza", IF(J292="BRSE", "Bruguiera sexangula", IF(J292="SOOV", "Sonneratia ovata", IF(J292="SOCA", "Sonneratia caseolaris", IF(J292="HELI", "Heritiera littoralis", IF(J292="HESY", "Heritiera sylvatica", IF(J292="NYFR", "Nypa fruticans", IF(J292="CYRA", "Cynometra ramiflora", IF(J292="PHPA", "Phoenix paludosa", IF(J292="SCHY", "Scyphiphora hydrophyllacea", IF(J292="DIMA", "Diospyros maritima", IF(J292="POPI", "Pongamia pinnata", IF(J292="MAPS", "Maniltoa psilogyne", IF(J292="INBI", "Intsia bijuga", IF(J292="ACEB", "Acanthus ebracteatus", IF(J292="CAER", "Calamus erinaceus", IF(J292="UNUN", "Unknown unknown", "" )))))))))))))))))))))))))))))</f>
        <v>Unknown unknown</v>
      </c>
      <c r="J292" s="23" t="s">
        <v>1028</v>
      </c>
      <c r="K292" s="68" t="n">
        <v>1.7</v>
      </c>
      <c r="O292" s="28"/>
    </row>
    <row r="293" customFormat="false" ht="13.8" hidden="false" customHeight="false" outlineLevel="0" collapsed="false">
      <c r="A293" s="49" t="s">
        <v>138</v>
      </c>
      <c r="B293" s="27" t="n">
        <v>41397</v>
      </c>
      <c r="C293" s="1" t="s">
        <v>544</v>
      </c>
      <c r="D293" s="1" t="s">
        <v>140</v>
      </c>
      <c r="E293" s="1" t="s">
        <v>141</v>
      </c>
      <c r="F293" s="1" t="s">
        <v>20</v>
      </c>
      <c r="G293" s="23" t="s">
        <v>190</v>
      </c>
      <c r="H293" s="28" t="n">
        <v>1</v>
      </c>
      <c r="I293" s="23" t="str">
        <f aca="false">IF(J293="RHAP", "Rhizophora apiculata", IF(J293="EXAG", "Excoecaria agallocha", IF(J293="BRPA", "Bruguiera parviflora", IF(J293="XYMO", "Xylocarpus moluccensis", IF(J293="BRCY", "Bruguiera cylindrica", IF(J293="AVAL", "Avicennia alba", IF(J293="AVOF", "Avicennia officinalis", IF(J293="LURA", "Lumnitzera racemosa", IF(J293="CETA", "Ceriops tagal", IF(J293="XYGR", "Xylocarpus granatum", IF(J293="AVMA", "Avicennia marina", IF(J293="RHMU", "Rhizophora mucronata", IF(J293="BRGY", "Bruguiera gymnorrhiza", IF(J293="BRSE", "Bruguiera sexangula", IF(J293="SOOV", "Sonneratia ovata", IF(J293="SOCA", "Sonneratia caseolaris", IF(J293="HELI", "Heritiera littoralis", IF(J293="HESY", "Heritiera sylvatica", IF(J293="NYFR", "Nypa fruticans", IF(J293="CYRA", "Cynometra ramiflora", IF(J293="PHPA", "Phoenix paludosa", IF(J293="SCHY", "Scyphiphora hydrophyllacea", IF(J293="DIMA", "Diospyros maritima", IF(J293="POPI", "Pongamia pinnata", IF(J293="MAPS", "Maniltoa psilogyne", IF(J293="INBI", "Intsia bijuga", IF(J293="ACEB", "Acanthus ebracteatus", IF(J293="CAER", "Calamus erinaceus", IF(J293="UNUN", "Unknown unknown", "" )))))))))))))))))))))))))))))</f>
        <v>Unknown unknown</v>
      </c>
      <c r="J293" s="23" t="s">
        <v>1028</v>
      </c>
      <c r="K293" s="68" t="n">
        <v>4.9</v>
      </c>
      <c r="O293" s="28"/>
    </row>
    <row r="294" customFormat="false" ht="13.8" hidden="false" customHeight="false" outlineLevel="0" collapsed="false">
      <c r="A294" s="49" t="s">
        <v>138</v>
      </c>
      <c r="B294" s="27" t="n">
        <v>41397</v>
      </c>
      <c r="C294" s="1" t="s">
        <v>544</v>
      </c>
      <c r="D294" s="1" t="s">
        <v>140</v>
      </c>
      <c r="E294" s="1" t="s">
        <v>141</v>
      </c>
      <c r="F294" s="1" t="s">
        <v>20</v>
      </c>
      <c r="G294" s="23" t="s">
        <v>190</v>
      </c>
      <c r="H294" s="28" t="n">
        <v>1</v>
      </c>
      <c r="I294" s="23" t="str">
        <f aca="false">IF(J294="RHAP", "Rhizophora apiculata", IF(J294="EXAG", "Excoecaria agallocha", IF(J294="BRPA", "Bruguiera parviflora", IF(J294="XYMO", "Xylocarpus moluccensis", IF(J294="BRCY", "Bruguiera cylindrica", IF(J294="AVAL", "Avicennia alba", IF(J294="AVOF", "Avicennia officinalis", IF(J294="LURA", "Lumnitzera racemosa", IF(J294="CETA", "Ceriops tagal", IF(J294="XYGR", "Xylocarpus granatum", IF(J294="AVMA", "Avicennia marina", IF(J294="RHMU", "Rhizophora mucronata", IF(J294="BRGY", "Bruguiera gymnorrhiza", IF(J294="BRSE", "Bruguiera sexangula", IF(J294="SOOV", "Sonneratia ovata", IF(J294="SOCA", "Sonneratia caseolaris", IF(J294="HELI", "Heritiera littoralis", IF(J294="HESY", "Heritiera sylvatica", IF(J294="NYFR", "Nypa fruticans", IF(J294="CYRA", "Cynometra ramiflora", IF(J294="PHPA", "Phoenix paludosa", IF(J294="SCHY", "Scyphiphora hydrophyllacea", IF(J294="DIMA", "Diospyros maritima", IF(J294="POPI", "Pongamia pinnata", IF(J294="MAPS", "Maniltoa psilogyne", IF(J294="INBI", "Intsia bijuga", IF(J294="ACEB", "Acanthus ebracteatus", IF(J294="CAER", "Calamus erinaceus", IF(J294="UNUN", "Unknown unknown", "" )))))))))))))))))))))))))))))</f>
        <v>Unknown unknown</v>
      </c>
      <c r="J294" s="23" t="s">
        <v>1028</v>
      </c>
      <c r="K294" s="68" t="n">
        <v>3.4</v>
      </c>
      <c r="O294" s="28"/>
    </row>
    <row r="295" customFormat="false" ht="13.8" hidden="false" customHeight="false" outlineLevel="0" collapsed="false">
      <c r="A295" s="49" t="s">
        <v>138</v>
      </c>
      <c r="B295" s="27" t="n">
        <v>41397</v>
      </c>
      <c r="C295" s="1" t="s">
        <v>544</v>
      </c>
      <c r="D295" s="1" t="s">
        <v>140</v>
      </c>
      <c r="E295" s="1" t="s">
        <v>141</v>
      </c>
      <c r="F295" s="1" t="s">
        <v>20</v>
      </c>
      <c r="G295" s="23" t="s">
        <v>190</v>
      </c>
      <c r="H295" s="28" t="n">
        <v>1</v>
      </c>
      <c r="I295" s="23" t="str">
        <f aca="false">IF(J295="RHAP", "Rhizophora apiculata", IF(J295="EXAG", "Excoecaria agallocha", IF(J295="BRPA", "Bruguiera parviflora", IF(J295="XYMO", "Xylocarpus moluccensis", IF(J295="BRCY", "Bruguiera cylindrica", IF(J295="AVAL", "Avicennia alba", IF(J295="AVOF", "Avicennia officinalis", IF(J295="LURA", "Lumnitzera racemosa", IF(J295="CETA", "Ceriops tagal", IF(J295="XYGR", "Xylocarpus granatum", IF(J295="AVMA", "Avicennia marina", IF(J295="RHMU", "Rhizophora mucronata", IF(J295="BRGY", "Bruguiera gymnorrhiza", IF(J295="BRSE", "Bruguiera sexangula", IF(J295="SOOV", "Sonneratia ovata", IF(J295="SOCA", "Sonneratia caseolaris", IF(J295="HELI", "Heritiera littoralis", IF(J295="HESY", "Heritiera sylvatica", IF(J295="NYFR", "Nypa fruticans", IF(J295="CYRA", "Cynometra ramiflora", IF(J295="PHPA", "Phoenix paludosa", IF(J295="SCHY", "Scyphiphora hydrophyllacea", IF(J295="DIMA", "Diospyros maritima", IF(J295="POPI", "Pongamia pinnata", IF(J295="MAPS", "Maniltoa psilogyne", IF(J295="INBI", "Intsia bijuga", IF(J295="ACEB", "Acanthus ebracteatus", IF(J295="CAER", "Calamus erinaceus", IF(J295="UNUN", "Unknown unknown", "" )))))))))))))))))))))))))))))</f>
        <v>Unknown unknown</v>
      </c>
      <c r="J295" s="23" t="s">
        <v>1028</v>
      </c>
      <c r="K295" s="68" t="n">
        <v>2.9</v>
      </c>
      <c r="O295" s="28"/>
    </row>
    <row r="296" customFormat="false" ht="13.8" hidden="false" customHeight="false" outlineLevel="0" collapsed="false">
      <c r="A296" s="49" t="s">
        <v>138</v>
      </c>
      <c r="B296" s="27" t="n">
        <v>41397</v>
      </c>
      <c r="C296" s="1" t="s">
        <v>544</v>
      </c>
      <c r="D296" s="1" t="s">
        <v>140</v>
      </c>
      <c r="E296" s="1" t="s">
        <v>141</v>
      </c>
      <c r="F296" s="1" t="s">
        <v>20</v>
      </c>
      <c r="G296" s="23" t="s">
        <v>190</v>
      </c>
      <c r="H296" s="28" t="n">
        <v>1</v>
      </c>
      <c r="I296" s="23" t="str">
        <f aca="false">IF(J296="RHAP", "Rhizophora apiculata", IF(J296="EXAG", "Excoecaria agallocha", IF(J296="BRPA", "Bruguiera parviflora", IF(J296="XYMO", "Xylocarpus moluccensis", IF(J296="BRCY", "Bruguiera cylindrica", IF(J296="AVAL", "Avicennia alba", IF(J296="AVOF", "Avicennia officinalis", IF(J296="LURA", "Lumnitzera racemosa", IF(J296="CETA", "Ceriops tagal", IF(J296="XYGR", "Xylocarpus granatum", IF(J296="AVMA", "Avicennia marina", IF(J296="RHMU", "Rhizophora mucronata", IF(J296="BRGY", "Bruguiera gymnorrhiza", IF(J296="BRSE", "Bruguiera sexangula", IF(J296="SOOV", "Sonneratia ovata", IF(J296="SOCA", "Sonneratia caseolaris", IF(J296="HELI", "Heritiera littoralis", IF(J296="HESY", "Heritiera sylvatica", IF(J296="NYFR", "Nypa fruticans", IF(J296="CYRA", "Cynometra ramiflora", IF(J296="PHPA", "Phoenix paludosa", IF(J296="SCHY", "Scyphiphora hydrophyllacea", IF(J296="DIMA", "Diospyros maritima", IF(J296="POPI", "Pongamia pinnata", IF(J296="MAPS", "Maniltoa psilogyne", IF(J296="INBI", "Intsia bijuga", IF(J296="ACEB", "Acanthus ebracteatus", IF(J296="CAER", "Calamus erinaceus", IF(J296="UNUN", "Unknown unknown", "" )))))))))))))))))))))))))))))</f>
        <v>Unknown unknown</v>
      </c>
      <c r="J296" s="23" t="s">
        <v>1028</v>
      </c>
      <c r="K296" s="68" t="n">
        <v>1.2</v>
      </c>
      <c r="O296" s="28"/>
    </row>
    <row r="297" customFormat="false" ht="13.8" hidden="false" customHeight="false" outlineLevel="0" collapsed="false">
      <c r="A297" s="23" t="s">
        <v>138</v>
      </c>
      <c r="B297" s="27" t="n">
        <v>41397</v>
      </c>
      <c r="C297" s="1" t="s">
        <v>544</v>
      </c>
      <c r="D297" s="1" t="s">
        <v>140</v>
      </c>
      <c r="E297" s="1" t="s">
        <v>141</v>
      </c>
      <c r="F297" s="1" t="s">
        <v>20</v>
      </c>
      <c r="G297" s="23" t="s">
        <v>190</v>
      </c>
      <c r="H297" s="28" t="n">
        <v>2</v>
      </c>
      <c r="I297" s="23" t="str">
        <f aca="false">IF(J297="RHAP", "Rhizophora apiculata", IF(J297="EXAG", "Excoecaria agallocha", IF(J297="BRPA", "Bruguiera parviflora", IF(J297="XYMO", "Xylocarpus moluccensis", IF(J297="BRCY", "Bruguiera cylindrica", IF(J297="AVAL", "Avicennia alba", IF(J297="AVOF", "Avicennia officinalis", IF(J297="LURA", "Lumnitzera racemosa", IF(J297="CETA", "Ceriops tagal", IF(J297="XYGR", "Xylocarpus granatum", IF(J297="AVMA", "Avicennia marina", IF(J297="RHMU", "Rhizophora mucronata", IF(J297="BRGY", "Bruguiera gymnorrhiza", IF(J297="BRSE", "Bruguiera sexangula", IF(J297="SOOV", "Sonneratia ovata", IF(J297="SOCA", "Sonneratia caseolaris", IF(J297="HELI", "Heritiera littoralis", IF(J297="HESY", "Heritiera sylvatica", IF(J297="NYFR", "Nypa fruticans", IF(J297="CYRA", "Cynometra ramiflora", IF(J297="PHPA", "Phoenix paludosa", IF(J297="SCHY", "Scyphiphora hydrophyllacea", IF(J297="DIMA", "Diospyros maritima", IF(J297="POPI", "Pongamia pinnata", ""))))))))))))))))))))))))</f>
        <v>Diospyros maritima</v>
      </c>
      <c r="J297" s="28" t="s">
        <v>1046</v>
      </c>
      <c r="K297" s="68" t="n">
        <v>3.4</v>
      </c>
    </row>
    <row r="298" customFormat="false" ht="13.8" hidden="false" customHeight="false" outlineLevel="0" collapsed="false">
      <c r="A298" s="23" t="s">
        <v>138</v>
      </c>
      <c r="B298" s="27" t="n">
        <v>41397</v>
      </c>
      <c r="C298" s="1" t="s">
        <v>544</v>
      </c>
      <c r="D298" s="1" t="s">
        <v>140</v>
      </c>
      <c r="E298" s="1" t="s">
        <v>141</v>
      </c>
      <c r="F298" s="1" t="s">
        <v>20</v>
      </c>
      <c r="G298" s="23" t="s">
        <v>190</v>
      </c>
      <c r="H298" s="28" t="n">
        <v>3</v>
      </c>
      <c r="I298" s="23" t="str">
        <f aca="false">IF(J298="RHAP", "Rhizophora apiculata", IF(J298="EXAG", "Excoecaria agallocha", IF(J298="BRPA", "Bruguiera parviflora", IF(J298="XYMO", "Xylocarpus moluccensis", IF(J298="BRCY", "Bruguiera cylindrica", IF(J298="AVAL", "Avicennia alba", IF(J298="AVOF", "Avicennia officinalis", IF(J298="LURA", "Lumnitzera racemosa", IF(J298="CETA", "Ceriops tagal", IF(J298="XYGR", "Xylocarpus granatum", IF(J298="AVMA", "Avicennia marina", IF(J298="RHMU", "Rhizophora mucronata", IF(J298="BRGY", "Bruguiera gymnorrhiza", IF(J298="BRSE", "Bruguiera sexangula", IF(J298="SOOV", "Sonneratia ovata", IF(J298="SOCA", "Sonneratia caseolaris", IF(J298="HELI", "Heritiera littoralis", IF(J298="HESY", "Heritiera sylvatica", IF(J298="NYFR", "Nypa fruticans", IF(J298="CYRA", "Cynometra ramiflora", IF(J298="PHPA", "Phoenix paludosa", IF(J298="SCHY", "Scyphiphora hydrophyllacea", IF(J298="DIMA", "Diospyros maritima", IF(J298="POPI", "Pongamia pinnata", ""))))))))))))))))))))))))</f>
        <v>Diospyros maritima</v>
      </c>
      <c r="J298" s="28" t="s">
        <v>1046</v>
      </c>
      <c r="K298" s="68" t="n">
        <v>3.4</v>
      </c>
    </row>
    <row r="299" customFormat="false" ht="13.8" hidden="false" customHeight="false" outlineLevel="0" collapsed="false">
      <c r="A299" s="23" t="s">
        <v>138</v>
      </c>
      <c r="B299" s="27" t="n">
        <v>41397</v>
      </c>
      <c r="C299" s="1" t="s">
        <v>544</v>
      </c>
      <c r="D299" s="1" t="s">
        <v>140</v>
      </c>
      <c r="E299" s="1" t="s">
        <v>141</v>
      </c>
      <c r="F299" s="1" t="s">
        <v>20</v>
      </c>
      <c r="G299" s="23" t="s">
        <v>190</v>
      </c>
      <c r="H299" s="28" t="n">
        <v>3</v>
      </c>
      <c r="I299" s="23" t="str">
        <f aca="false">IF(J299="RHAP", "Rhizophora apiculata", IF(J299="EXAG", "Excoecaria agallocha", IF(J299="BRPA", "Bruguiera parviflora", IF(J299="XYMO", "Xylocarpus moluccensis", IF(J299="BRCY", "Bruguiera cylindrica", IF(J299="AVAL", "Avicennia alba", IF(J299="AVOF", "Avicennia officinalis", IF(J299="LURA", "Lumnitzera racemosa", IF(J299="CETA", "Ceriops tagal", IF(J299="XYGR", "Xylocarpus granatum", IF(J299="AVMA", "Avicennia marina", IF(J299="RHMU", "Rhizophora mucronata", IF(J299="BRGY", "Bruguiera gymnorrhiza", IF(J299="BRSE", "Bruguiera sexangula", IF(J299="SOOV", "Sonneratia ovata", IF(J299="SOCA", "Sonneratia caseolaris", IF(J299="HELI", "Heritiera littoralis", IF(J299="HESY", "Heritiera sylvatica", IF(J299="NYFR", "Nypa fruticans", IF(J299="CYRA", "Cynometra ramiflora", IF(J299="PHPA", "Phoenix paludosa", IF(J299="SCHY", "Scyphiphora hydrophyllacea", IF(J299="DIMA", "Diospyros maritima", IF(J299="POPI", "Pongamia pinnata", ""))))))))))))))))))))))))</f>
        <v>Diospyros maritima</v>
      </c>
      <c r="J299" s="28" t="s">
        <v>1046</v>
      </c>
      <c r="K299" s="68" t="n">
        <v>1.9</v>
      </c>
    </row>
    <row r="300" customFormat="false" ht="13.8" hidden="false" customHeight="false" outlineLevel="0" collapsed="false">
      <c r="A300" s="23" t="s">
        <v>138</v>
      </c>
      <c r="B300" s="27" t="n">
        <v>41397</v>
      </c>
      <c r="C300" s="1" t="s">
        <v>544</v>
      </c>
      <c r="D300" s="1" t="s">
        <v>140</v>
      </c>
      <c r="E300" s="1" t="s">
        <v>141</v>
      </c>
      <c r="F300" s="1" t="s">
        <v>20</v>
      </c>
      <c r="G300" s="23" t="s">
        <v>190</v>
      </c>
      <c r="H300" s="28" t="n">
        <v>3</v>
      </c>
      <c r="I300" s="23" t="str">
        <f aca="false">IF(J300="RHAP", "Rhizophora apiculata", IF(J300="EXAG", "Excoecaria agallocha", IF(J300="BRPA", "Bruguiera parviflora", IF(J300="XYMO", "Xylocarpus moluccensis", IF(J300="BRCY", "Bruguiera cylindrica", IF(J300="AVAL", "Avicennia alba", IF(J300="AVOF", "Avicennia officinalis", IF(J300="LURA", "Lumnitzera racemosa", IF(J300="CETA", "Ceriops tagal", IF(J300="XYGR", "Xylocarpus granatum", IF(J300="AVMA", "Avicennia marina", IF(J300="RHMU", "Rhizophora mucronata", IF(J300="BRGY", "Bruguiera gymnorrhiza", IF(J300="BRSE", "Bruguiera sexangula", IF(J300="SOOV", "Sonneratia ovata", IF(J300="SOCA", "Sonneratia caseolaris", IF(J300="HELI", "Heritiera littoralis", IF(J300="HESY", "Heritiera sylvatica", IF(J300="NYFR", "Nypa fruticans", IF(J300="CYRA", "Cynometra ramiflora", IF(J300="PHPA", "Phoenix paludosa", IF(J300="SCHY", "Scyphiphora hydrophyllacea", IF(J300="DIMA", "Diospyros maritima", IF(J300="POPI", "Pongamia pinnata", ""))))))))))))))))))))))))</f>
        <v>Heritiera sylvatica</v>
      </c>
      <c r="J300" s="28" t="s">
        <v>195</v>
      </c>
      <c r="K300" s="68" t="n">
        <v>1.8</v>
      </c>
    </row>
    <row r="301" customFormat="false" ht="13.8" hidden="false" customHeight="false" outlineLevel="0" collapsed="false">
      <c r="A301" s="23" t="s">
        <v>138</v>
      </c>
      <c r="B301" s="27" t="n">
        <v>41397</v>
      </c>
      <c r="C301" s="1" t="s">
        <v>544</v>
      </c>
      <c r="D301" s="1" t="s">
        <v>140</v>
      </c>
      <c r="E301" s="1" t="s">
        <v>141</v>
      </c>
      <c r="F301" s="1" t="s">
        <v>20</v>
      </c>
      <c r="G301" s="23" t="s">
        <v>190</v>
      </c>
      <c r="H301" s="28" t="n">
        <v>3</v>
      </c>
      <c r="I301" s="23" t="str">
        <f aca="false">IF(J301="RHAP", "Rhizophora apiculata", IF(J301="EXAG", "Excoecaria agallocha", IF(J301="BRPA", "Bruguiera parviflora", IF(J301="XYMO", "Xylocarpus moluccensis", IF(J301="BRCY", "Bruguiera cylindrica", IF(J301="AVAL", "Avicennia alba", IF(J301="AVOF", "Avicennia officinalis", IF(J301="LURA", "Lumnitzera racemosa", IF(J301="CETA", "Ceriops tagal", IF(J301="XYGR", "Xylocarpus granatum", IF(J301="AVMA", "Avicennia marina", IF(J301="RHMU", "Rhizophora mucronata", IF(J301="BRGY", "Bruguiera gymnorrhiza", IF(J301="BRSE", "Bruguiera sexangula", IF(J301="SOOV", "Sonneratia ovata", IF(J301="SOCA", "Sonneratia caseolaris", IF(J301="HELI", "Heritiera littoralis", IF(J301="HESY", "Heritiera sylvatica", IF(J301="NYFR", "Nypa fruticans", IF(J301="CYRA", "Cynometra ramiflora", IF(J301="PHPA", "Phoenix paludosa", IF(J301="SCHY", "Scyphiphora hydrophyllacea", IF(J301="DIMA", "Diospyros maritima", IF(J301="POPI", "Pongamia pinnata", IF(J301="MAPS", "Maniltoa psilogyne", IF(J301="INBI", "Intsia bijuga", IF(J301="ACEB", "Acanthus ebracteatus", IF(J301="CAER", "Calamus erinaceus", IF(J301="UNUN", "Unknown unknown", "" )))))))))))))))))))))))))))))</f>
        <v>Maniltoa psilogyne</v>
      </c>
      <c r="J301" s="23" t="s">
        <v>1047</v>
      </c>
      <c r="K301" s="68" t="n">
        <v>2.8</v>
      </c>
      <c r="O301" s="28"/>
    </row>
    <row r="302" customFormat="false" ht="13.8" hidden="false" customHeight="false" outlineLevel="0" collapsed="false">
      <c r="A302" s="23" t="s">
        <v>138</v>
      </c>
      <c r="B302" s="27" t="n">
        <v>41397</v>
      </c>
      <c r="C302" s="1" t="s">
        <v>544</v>
      </c>
      <c r="D302" s="1" t="s">
        <v>140</v>
      </c>
      <c r="E302" s="1" t="s">
        <v>141</v>
      </c>
      <c r="F302" s="1" t="s">
        <v>20</v>
      </c>
      <c r="G302" s="23" t="s">
        <v>190</v>
      </c>
      <c r="H302" s="28" t="n">
        <v>3</v>
      </c>
      <c r="I302" s="23" t="s">
        <v>1048</v>
      </c>
      <c r="J302" s="23" t="s">
        <v>1049</v>
      </c>
      <c r="K302" s="68" t="n">
        <v>2.6</v>
      </c>
      <c r="O302" s="28"/>
    </row>
    <row r="303" customFormat="false" ht="13.8" hidden="false" customHeight="false" outlineLevel="0" collapsed="false">
      <c r="A303" s="23" t="s">
        <v>138</v>
      </c>
      <c r="B303" s="27" t="n">
        <v>41397</v>
      </c>
      <c r="C303" s="1" t="s">
        <v>544</v>
      </c>
      <c r="D303" s="1" t="s">
        <v>140</v>
      </c>
      <c r="E303" s="1" t="s">
        <v>141</v>
      </c>
      <c r="F303" s="1" t="s">
        <v>20</v>
      </c>
      <c r="G303" s="23" t="s">
        <v>190</v>
      </c>
      <c r="H303" s="28" t="n">
        <v>3</v>
      </c>
      <c r="I303" s="23" t="s">
        <v>1048</v>
      </c>
      <c r="J303" s="23" t="s">
        <v>1049</v>
      </c>
      <c r="K303" s="68" t="n">
        <v>4.2</v>
      </c>
      <c r="O303" s="28"/>
    </row>
    <row r="304" customFormat="false" ht="13.8" hidden="false" customHeight="false" outlineLevel="0" collapsed="false">
      <c r="A304" s="23" t="s">
        <v>138</v>
      </c>
      <c r="B304" s="27" t="n">
        <v>41397</v>
      </c>
      <c r="C304" s="1" t="s">
        <v>544</v>
      </c>
      <c r="D304" s="1" t="s">
        <v>140</v>
      </c>
      <c r="E304" s="1" t="s">
        <v>141</v>
      </c>
      <c r="F304" s="1" t="s">
        <v>20</v>
      </c>
      <c r="G304" s="23" t="s">
        <v>190</v>
      </c>
      <c r="H304" s="28" t="n">
        <v>3</v>
      </c>
      <c r="I304" s="23" t="s">
        <v>1048</v>
      </c>
      <c r="J304" s="23" t="s">
        <v>1049</v>
      </c>
      <c r="K304" s="68" t="n">
        <v>2.1</v>
      </c>
      <c r="O304" s="28"/>
    </row>
    <row r="305" customFormat="false" ht="13.8" hidden="false" customHeight="false" outlineLevel="0" collapsed="false">
      <c r="A305" s="23" t="s">
        <v>138</v>
      </c>
      <c r="B305" s="27" t="n">
        <v>41397</v>
      </c>
      <c r="C305" s="1" t="s">
        <v>544</v>
      </c>
      <c r="D305" s="1" t="s">
        <v>140</v>
      </c>
      <c r="E305" s="1" t="s">
        <v>141</v>
      </c>
      <c r="F305" s="1" t="s">
        <v>20</v>
      </c>
      <c r="G305" s="23" t="s">
        <v>190</v>
      </c>
      <c r="H305" s="28" t="n">
        <v>4</v>
      </c>
      <c r="I305" s="23" t="str">
        <f aca="false">IF(J305="RHAP", "Rhizophora apiculata", IF(J305="EXAG", "Excoecaria agallocha", IF(J305="BRPA", "Bruguiera parviflora", IF(J305="XYMO", "Xylocarpus moluccensis", IF(J305="BRCY", "Bruguiera cylindrica", IF(J305="AVAL", "Avicennia alba", IF(J305="AVOF", "Avicennia officinalis", IF(J305="LURA", "Lumnitzera racemosa", IF(J305="CETA", "Ceriops tagal", IF(J305="XYGR", "Xylocarpus granatum", IF(J305="AVMA", "Avicennia marina", IF(J305="RHMU", "Rhizophora mucronata", IF(J305="BRGY", "Bruguiera gymnorrhiza", IF(J305="BRSE", "Bruguiera sexangula", IF(J305="SOOV", "Sonneratia ovata", IF(J305="SOCA", "Sonneratia caseolaris", IF(J305="HELI", "Heritiera littoralis", IF(J305="HESY", "Heritiera sylvatica", IF(J305="NYFR", "Nypa fruticans", IF(J305="CYRA", "Cynometra ramiflora", IF(J305="PHPA", "Phoenix paludosa", IF(J305="SCHY", "Scyphiphora hydrophyllacea", IF(J305="DIMA", "Diospyros maritima", IF(J305="POPI", "Pongamia pinnata", IF(J305="MAPS", "Maniltoa psilogyne", IF(J305="INBI", "Intsia bijuga", IF(J305="ACEB", "Acanthus ebracteatus", IF(J305="CAER", "Calamus erinaceus", IF(J305="UNUN", "Unknown unknown", "" )))))))))))))))))))))))))))))</f>
        <v>Unknown unknown</v>
      </c>
      <c r="J305" s="23" t="s">
        <v>1028</v>
      </c>
      <c r="K305" s="68" t="n">
        <v>1.3</v>
      </c>
      <c r="O305" s="28"/>
    </row>
    <row r="306" customFormat="false" ht="13.8" hidden="false" customHeight="false" outlineLevel="0" collapsed="false">
      <c r="A306" s="23" t="s">
        <v>138</v>
      </c>
      <c r="B306" s="27" t="n">
        <v>41397</v>
      </c>
      <c r="C306" s="1" t="s">
        <v>544</v>
      </c>
      <c r="D306" s="1" t="s">
        <v>140</v>
      </c>
      <c r="E306" s="1" t="s">
        <v>141</v>
      </c>
      <c r="F306" s="1" t="s">
        <v>20</v>
      </c>
      <c r="G306" s="23" t="s">
        <v>190</v>
      </c>
      <c r="H306" s="28" t="n">
        <v>4</v>
      </c>
      <c r="I306" s="23" t="str">
        <f aca="false">IF(J306="RHAP", "Rhizophora apiculata", IF(J306="EXAG", "Excoecaria agallocha", IF(J306="BRPA", "Bruguiera parviflora", IF(J306="XYMO", "Xylocarpus moluccensis", IF(J306="BRCY", "Bruguiera cylindrica", IF(J306="AVAL", "Avicennia alba", IF(J306="AVOF", "Avicennia officinalis", IF(J306="LURA", "Lumnitzera racemosa", IF(J306="CETA", "Ceriops tagal", IF(J306="XYGR", "Xylocarpus granatum", IF(J306="AVMA", "Avicennia marina", IF(J306="RHMU", "Rhizophora mucronata", IF(J306="BRGY", "Bruguiera gymnorrhiza", IF(J306="BRSE", "Bruguiera sexangula", IF(J306="SOOV", "Sonneratia ovata", IF(J306="SOCA", "Sonneratia caseolaris", IF(J306="HELI", "Heritiera littoralis", IF(J306="HESY", "Heritiera sylvatica", IF(J306="NYFR", "Nypa fruticans", IF(J306="CYRA", "Cynometra ramiflora", IF(J306="PHPA", "Phoenix paludosa", IF(J306="SCHY", "Scyphiphora hydrophyllacea", IF(J306="DIMA", "Diospyros maritima", IF(J306="POPI", "Pongamia pinnata", IF(J306="MAPS", "Maniltoa psilogyne", IF(J306="INBI", "Intsia bijuga", IF(J306="ACEB", "Acanthus ebracteatus", IF(J306="CAER", "Calamus erinaceus", IF(J306="UNUN", "Unknown unknown", "" )))))))))))))))))))))))))))))</f>
        <v>Unknown unknown</v>
      </c>
      <c r="J306" s="23" t="s">
        <v>1028</v>
      </c>
      <c r="K306" s="68" t="n">
        <v>1.8</v>
      </c>
      <c r="O306" s="28"/>
    </row>
    <row r="307" customFormat="false" ht="13.8" hidden="false" customHeight="false" outlineLevel="0" collapsed="false">
      <c r="A307" s="23" t="s">
        <v>138</v>
      </c>
      <c r="B307" s="27" t="n">
        <v>41397</v>
      </c>
      <c r="C307" s="1" t="s">
        <v>544</v>
      </c>
      <c r="D307" s="1" t="s">
        <v>140</v>
      </c>
      <c r="E307" s="1" t="s">
        <v>141</v>
      </c>
      <c r="F307" s="1" t="s">
        <v>20</v>
      </c>
      <c r="G307" s="23" t="s">
        <v>190</v>
      </c>
      <c r="H307" s="28" t="n">
        <v>4</v>
      </c>
      <c r="I307" s="23" t="str">
        <f aca="false">IF(J307="RHAP", "Rhizophora apiculata", IF(J307="EXAG", "Excoecaria agallocha", IF(J307="BRPA", "Bruguiera parviflora", IF(J307="XYMO", "Xylocarpus moluccensis", IF(J307="BRCY", "Bruguiera cylindrica", IF(J307="AVAL", "Avicennia alba", IF(J307="AVOF", "Avicennia officinalis", IF(J307="LURA", "Lumnitzera racemosa", IF(J307="CETA", "Ceriops tagal", IF(J307="XYGR", "Xylocarpus granatum", IF(J307="AVMA", "Avicennia marina", IF(J307="RHMU", "Rhizophora mucronata", IF(J307="BRGY", "Bruguiera gymnorrhiza", IF(J307="BRSE", "Bruguiera sexangula", IF(J307="SOOV", "Sonneratia ovata", IF(J307="SOCA", "Sonneratia caseolaris", IF(J307="HELI", "Heritiera littoralis", IF(J307="HESY", "Heritiera sylvatica", IF(J307="NYFR", "Nypa fruticans", IF(J307="CYRA", "Cynometra ramiflora", IF(J307="PHPA", "Phoenix paludosa", IF(J307="SCHY", "Scyphiphora hydrophyllacea", IF(J307="DIMA", "Diospyros maritima", IF(J307="POPI", "Pongamia pinnata", ""))))))))))))))))))))))))</f>
        <v>Heritiera sylvatica</v>
      </c>
      <c r="J307" s="28" t="s">
        <v>195</v>
      </c>
      <c r="K307" s="68" t="n">
        <v>2.2</v>
      </c>
    </row>
    <row r="308" customFormat="false" ht="13.8" hidden="false" customHeight="false" outlineLevel="0" collapsed="false">
      <c r="A308" s="23" t="s">
        <v>138</v>
      </c>
      <c r="B308" s="27" t="n">
        <v>41395</v>
      </c>
      <c r="C308" s="1" t="s">
        <v>544</v>
      </c>
      <c r="D308" s="1" t="s">
        <v>140</v>
      </c>
      <c r="E308" s="1" t="s">
        <v>141</v>
      </c>
      <c r="F308" s="1" t="s">
        <v>20</v>
      </c>
      <c r="G308" s="23" t="s">
        <v>199</v>
      </c>
      <c r="H308" s="23" t="n">
        <v>6</v>
      </c>
      <c r="I308" s="23" t="str">
        <f aca="false">IF(J308="RHAP", "Rhizophora apiculata", IF(J308="EXAG", "Excoecaria agallocha", IF(J308="BRPA", "Bruguiera parviflora", IF(J308="XYMO", "Xylocarpus moluccensis", IF(J308="BRCY", "Bruguiera cylindrica", IF(J308="AVAL", "Avicennia alba", IF(J308="AVOF", "Avicennia officinalis", IF(J308="LURA", "Lumnitzera racemosa", IF(J308="CETA", "Ceriops tagal", IF(J308="XYGR", "Xylocarpus granatum", IF(J308="AVMA", "Avicennia marina", IF(J308="RHMU", "Rhizophora mucronata", IF(J308="BRGY", "Bruguiera gymnorrhiza", IF(J308="BRSE", "Bruguiera sexangula", IF(J308="SOOV", "Sonneratia ovata", IF(J308="SOCA", "Sonneratia caseolaris", IF(J308="HELI", "Heritiera littoralis", IF(J308="HESY", "Heritiera sylvatica", IF(J308="NYFR", "Nypa fruticans", IF(J308="CYRA", "Cynometra ramiflora", IF(J308="PHPA", "Phoenix paludosa", IF(J308="SCHY", "Scyphiphora hydrophyllacea", IF(J308="DIMA", "Diospyros maritima", IF(J308="POPI", "Pongamia pinnata", ""))))))))))))))))))))))))</f>
        <v>Rhizophora apiculata</v>
      </c>
      <c r="J308" s="23" t="s">
        <v>21</v>
      </c>
      <c r="K308" s="68" t="n">
        <v>4.2</v>
      </c>
    </row>
    <row r="309" customFormat="false" ht="13.8" hidden="false" customHeight="false" outlineLevel="0" collapsed="false">
      <c r="A309" s="23" t="s">
        <v>138</v>
      </c>
      <c r="B309" s="27" t="n">
        <v>41395</v>
      </c>
      <c r="C309" s="1" t="s">
        <v>544</v>
      </c>
      <c r="D309" s="1" t="s">
        <v>140</v>
      </c>
      <c r="E309" s="1" t="s">
        <v>141</v>
      </c>
      <c r="F309" s="1" t="s">
        <v>20</v>
      </c>
      <c r="G309" s="23" t="s">
        <v>199</v>
      </c>
      <c r="H309" s="23" t="n">
        <v>6</v>
      </c>
      <c r="I309" s="23" t="str">
        <f aca="false">IF(J309="RHAP", "Rhizophora apiculata", IF(J309="EXAG", "Excoecaria agallocha", IF(J309="BRPA", "Bruguiera parviflora", IF(J309="XYMO", "Xylocarpus moluccensis", IF(J309="BRCY", "Bruguiera cylindrica", IF(J309="AVAL", "Avicennia alba", IF(J309="AVOF", "Avicennia officinalis", IF(J309="LURA", "Lumnitzera racemosa", IF(J309="CETA", "Ceriops tagal", IF(J309="XYGR", "Xylocarpus granatum", IF(J309="AVMA", "Avicennia marina", IF(J309="RHMU", "Rhizophora mucronata", IF(J309="BRGY", "Bruguiera gymnorrhiza", IF(J309="BRSE", "Bruguiera sexangula", IF(J309="SOOV", "Sonneratia ovata", IF(J309="SOCA", "Sonneratia caseolaris", IF(J309="HELI", "Heritiera littoralis", IF(J309="HESY", "Heritiera sylvatica", IF(J309="NYFR", "Nypa fruticans", IF(J309="CYRA", "Cynometra ramiflora", IF(J309="PHPA", "Phoenix paludosa", IF(J309="SCHY", "Scyphiphora hydrophyllacea", IF(J309="DIMA", "Diospyros maritima", IF(J309="POPI", "Pongamia pinnata", ""))))))))))))))))))))))))</f>
        <v>Rhizophora apiculata</v>
      </c>
      <c r="J309" s="23" t="s">
        <v>21</v>
      </c>
      <c r="K309" s="68" t="n">
        <v>4.4</v>
      </c>
    </row>
    <row r="310" customFormat="false" ht="13.8" hidden="false" customHeight="false" outlineLevel="0" collapsed="false">
      <c r="A310" s="23" t="s">
        <v>138</v>
      </c>
      <c r="B310" s="27" t="n">
        <v>41395</v>
      </c>
      <c r="C310" s="1" t="s">
        <v>544</v>
      </c>
      <c r="D310" s="1" t="s">
        <v>140</v>
      </c>
      <c r="E310" s="1" t="s">
        <v>141</v>
      </c>
      <c r="F310" s="1" t="s">
        <v>20</v>
      </c>
      <c r="G310" s="23" t="s">
        <v>199</v>
      </c>
      <c r="H310" s="23" t="n">
        <v>6</v>
      </c>
      <c r="I310" s="23" t="str">
        <f aca="false">IF(J310="RHAP", "Rhizophora apiculata", IF(J310="EXAG", "Excoecaria agallocha", IF(J310="BRPA", "Bruguiera parviflora", IF(J310="XYMO", "Xylocarpus moluccensis", IF(J310="BRCY", "Bruguiera cylindrica", IF(J310="AVAL", "Avicennia alba", IF(J310="AVOF", "Avicennia officinalis", IF(J310="LURA", "Lumnitzera racemosa", IF(J310="CETA", "Ceriops tagal", IF(J310="XYGR", "Xylocarpus granatum", IF(J310="AVMA", "Avicennia marina", IF(J310="RHMU", "Rhizophora mucronata", IF(J310="BRGY", "Bruguiera gymnorrhiza", IF(J310="BRSE", "Bruguiera sexangula", IF(J310="SOOV", "Sonneratia ovata", IF(J310="SOCA", "Sonneratia caseolaris", IF(J310="HELI", "Heritiera littoralis", IF(J310="HESY", "Heritiera sylvatica", IF(J310="NYFR", "Nypa fruticans", IF(J310="CYRA", "Cynometra ramiflora", IF(J310="PHPA", "Phoenix paludosa", IF(J310="SCHY", "Scyphiphora hydrophyllacea", IF(J310="DIMA", "Diospyros maritima", IF(J310="POPI", "Pongamia pinnata", ""))))))))))))))))))))))))</f>
        <v>Rhizophora apiculata</v>
      </c>
      <c r="J310" s="23" t="s">
        <v>21</v>
      </c>
      <c r="K310" s="68" t="n">
        <v>4.3</v>
      </c>
    </row>
    <row r="311" customFormat="false" ht="13.8" hidden="false" customHeight="false" outlineLevel="0" collapsed="false">
      <c r="A311" s="23" t="s">
        <v>138</v>
      </c>
      <c r="B311" s="27" t="n">
        <v>41395</v>
      </c>
      <c r="C311" s="1" t="s">
        <v>544</v>
      </c>
      <c r="D311" s="1" t="s">
        <v>140</v>
      </c>
      <c r="E311" s="1" t="s">
        <v>141</v>
      </c>
      <c r="F311" s="1" t="s">
        <v>20</v>
      </c>
      <c r="G311" s="23" t="s">
        <v>199</v>
      </c>
      <c r="H311" s="23" t="n">
        <v>6</v>
      </c>
      <c r="I311" s="23" t="str">
        <f aca="false">IF(J311="RHAP", "Rhizophora apiculata", IF(J311="EXAG", "Excoecaria agallocha", IF(J311="BRPA", "Bruguiera parviflora", IF(J311="XYMO", "Xylocarpus moluccensis", IF(J311="BRCY", "Bruguiera cylindrica", IF(J311="AVAL", "Avicennia alba", IF(J311="AVOF", "Avicennia officinalis", IF(J311="LURA", "Lumnitzera racemosa", IF(J311="CETA", "Ceriops tagal", IF(J311="XYGR", "Xylocarpus granatum", IF(J311="AVMA", "Avicennia marina", IF(J311="RHMU", "Rhizophora mucronata", IF(J311="BRGY", "Bruguiera gymnorrhiza", IF(J311="BRSE", "Bruguiera sexangula", IF(J311="SOOV", "Sonneratia ovata", IF(J311="SOCA", "Sonneratia caseolaris", IF(J311="HELI", "Heritiera littoralis", IF(J311="HESY", "Heritiera sylvatica", IF(J311="NYFR", "Nypa fruticans", IF(J311="CYRA", "Cynometra ramiflora", IF(J311="PHPA", "Phoenix paludosa", IF(J311="SCHY", "Scyphiphora hydrophyllacea", IF(J311="DIMA", "Diospyros maritima", IF(J311="POPI", "Pongamia pinnata", ""))))))))))))))))))))))))</f>
        <v>Rhizophora apiculata</v>
      </c>
      <c r="J311" s="23" t="s">
        <v>21</v>
      </c>
      <c r="K311" s="68" t="n">
        <v>4.7</v>
      </c>
    </row>
    <row r="312" customFormat="false" ht="13.8" hidden="false" customHeight="false" outlineLevel="0" collapsed="false">
      <c r="A312" s="23" t="s">
        <v>138</v>
      </c>
      <c r="B312" s="27" t="n">
        <v>41395</v>
      </c>
      <c r="C312" s="1" t="s">
        <v>544</v>
      </c>
      <c r="D312" s="1" t="s">
        <v>140</v>
      </c>
      <c r="E312" s="1" t="s">
        <v>141</v>
      </c>
      <c r="F312" s="1" t="s">
        <v>20</v>
      </c>
      <c r="G312" s="23" t="s">
        <v>199</v>
      </c>
      <c r="H312" s="23" t="n">
        <v>6</v>
      </c>
      <c r="I312" s="23" t="str">
        <f aca="false">IF(J312="RHAP", "Rhizophora apiculata", IF(J312="EXAG", "Excoecaria agallocha", IF(J312="BRPA", "Bruguiera parviflora", IF(J312="XYMO", "Xylocarpus moluccensis", IF(J312="BRCY", "Bruguiera cylindrica", IF(J312="AVAL", "Avicennia alba", IF(J312="AVOF", "Avicennia officinalis", IF(J312="LURA", "Lumnitzera racemosa", IF(J312="CETA", "Ceriops tagal", IF(J312="XYGR", "Xylocarpus granatum", IF(J312="AVMA", "Avicennia marina", IF(J312="RHMU", "Rhizophora mucronata", IF(J312="BRGY", "Bruguiera gymnorrhiza", IF(J312="BRSE", "Bruguiera sexangula", IF(J312="SOOV", "Sonneratia ovata", IF(J312="SOCA", "Sonneratia caseolaris", IF(J312="HELI", "Heritiera littoralis", IF(J312="HESY", "Heritiera sylvatica", IF(J312="NYFR", "Nypa fruticans", IF(J312="CYRA", "Cynometra ramiflora", IF(J312="PHPA", "Phoenix paludosa", IF(J312="SCHY", "Scyphiphora hydrophyllacea", IF(J312="DIMA", "Diospyros maritima", IF(J312="POPI", "Pongamia pinnata", ""))))))))))))))))))))))))</f>
        <v>Rhizophora apiculata</v>
      </c>
      <c r="J312" s="23" t="s">
        <v>21</v>
      </c>
      <c r="K312" s="68" t="n">
        <v>3.7</v>
      </c>
    </row>
    <row r="313" customFormat="false" ht="13.8" hidden="false" customHeight="false" outlineLevel="0" collapsed="false">
      <c r="A313" s="23" t="s">
        <v>138</v>
      </c>
      <c r="B313" s="27" t="n">
        <v>41395</v>
      </c>
      <c r="C313" s="1" t="s">
        <v>544</v>
      </c>
      <c r="D313" s="1" t="s">
        <v>140</v>
      </c>
      <c r="E313" s="1" t="s">
        <v>141</v>
      </c>
      <c r="F313" s="1" t="s">
        <v>20</v>
      </c>
      <c r="G313" s="23" t="s">
        <v>199</v>
      </c>
      <c r="H313" s="23" t="n">
        <v>6</v>
      </c>
      <c r="I313" s="23" t="str">
        <f aca="false">IF(J313="RHAP", "Rhizophora apiculata", IF(J313="EXAG", "Excoecaria agallocha", IF(J313="BRPA", "Bruguiera parviflora", IF(J313="XYMO", "Xylocarpus moluccensis", IF(J313="BRCY", "Bruguiera cylindrica", IF(J313="AVAL", "Avicennia alba", IF(J313="AVOF", "Avicennia officinalis", IF(J313="LURA", "Lumnitzera racemosa", IF(J313="CETA", "Ceriops tagal", IF(J313="XYGR", "Xylocarpus granatum", IF(J313="AVMA", "Avicennia marina", IF(J313="RHMU", "Rhizophora mucronata", IF(J313="BRGY", "Bruguiera gymnorrhiza", IF(J313="BRSE", "Bruguiera sexangula", IF(J313="SOOV", "Sonneratia ovata", IF(J313="SOCA", "Sonneratia caseolaris", IF(J313="HELI", "Heritiera littoralis", IF(J313="HESY", "Heritiera sylvatica", IF(J313="NYFR", "Nypa fruticans", IF(J313="CYRA", "Cynometra ramiflora", IF(J313="PHPA", "Phoenix paludosa", IF(J313="SCHY", "Scyphiphora hydrophyllacea", IF(J313="DIMA", "Diospyros maritima", IF(J313="POPI", "Pongamia pinnata", ""))))))))))))))))))))))))</f>
        <v>Rhizophora apiculata</v>
      </c>
      <c r="J313" s="23" t="s">
        <v>21</v>
      </c>
      <c r="K313" s="68" t="n">
        <v>4.7</v>
      </c>
    </row>
    <row r="314" s="18" customFormat="true" ht="13.8" hidden="false" customHeight="false" outlineLevel="0" collapsed="false">
      <c r="A314" s="1" t="s">
        <v>91</v>
      </c>
      <c r="B314" s="12" t="n">
        <v>43460</v>
      </c>
      <c r="C314" s="1" t="s">
        <v>19</v>
      </c>
      <c r="D314" s="1" t="s">
        <v>19</v>
      </c>
      <c r="E314" s="1" t="s">
        <v>19</v>
      </c>
      <c r="F314" s="1" t="s">
        <v>203</v>
      </c>
      <c r="G314" s="1" t="s">
        <v>221</v>
      </c>
      <c r="H314" s="1" t="n">
        <v>1</v>
      </c>
      <c r="I314" s="23" t="str">
        <f aca="false">IF(J314="RHAP", "Rhizophora apiculata", IF(J314="EXAG", "Excoecaria agallocha", IF(J314="BRPA", "Bruguiera parviflora", IF(J314="XYMO", "Xylocarpus moluccensis", IF(J314="BRCY", "Bruguiera cylindrica", IF(J314="AVAL", "Avicennia alba", IF(J314="AVOF", "Avicennia officinalis", IF(J314="LURA", "Lumnitzera racemosa", IF(J314="CETA", "Ceriops tagal", IF(J314="XYGR", "Xylocarpus granatum", IF(J314="AVMA", "Avicennia marina", IF(J314="RHMU", "Rhizophora mucronata", IF(J314="BRGY", "Bruguiera gymnorrhiza", IF(J314="BRSE", "Bruguiera sexangula", IF(J314="SOOV", "Sonneratia ovata", IF(J314="SOCA", "Sonneratia caseolaris", IF(J314="HELI", "Heritiera littoralis", IF(J314="HESY", "Heritiera sylvatica", IF(J314="NYFR", "Nypa fruticans", IF(J314="CYRA", "Cynometra ramiflora", IF(J314="PHPA", "Phoenix paludosa", IF(J314="SCHY", "Scyphiphora hydrophyllacea", IF(J314="DIMA", "Diospyros maritima", IF(J314="POPI", "Pongamia pinnata", IF(J314="MAPS", "Maniltoa psilogyne", IF(J314="INBI", "Intsia bijuga", IF(J314="ACEB", "Acanthus ebracteatus", IF(J314="CAER", "Calamus erinaceus", IF(J314="UNUN", "Unknown unknown",  IF(J314="SOAL", "Sonneratia alba",  IF(J314="AECO", "Aegiceras corniculatum", "" )) )))))))))))))))))))))))))))))</f>
        <v>Avicennia alba</v>
      </c>
      <c r="J314" s="23" t="s">
        <v>27</v>
      </c>
      <c r="K314" s="55" t="n">
        <v>2.5</v>
      </c>
      <c r="L314" s="1"/>
      <c r="M314" s="1"/>
      <c r="N314" s="1"/>
      <c r="AMJ314" s="0"/>
    </row>
    <row r="315" s="18" customFormat="true" ht="13.8" hidden="false" customHeight="false" outlineLevel="0" collapsed="false">
      <c r="A315" s="1" t="s">
        <v>91</v>
      </c>
      <c r="B315" s="12" t="n">
        <v>43460</v>
      </c>
      <c r="C315" s="1" t="s">
        <v>19</v>
      </c>
      <c r="D315" s="1" t="s">
        <v>19</v>
      </c>
      <c r="E315" s="1" t="s">
        <v>19</v>
      </c>
      <c r="F315" s="1" t="s">
        <v>203</v>
      </c>
      <c r="G315" s="1" t="s">
        <v>221</v>
      </c>
      <c r="H315" s="1" t="n">
        <v>1</v>
      </c>
      <c r="I315" s="23" t="str">
        <f aca="false">IF(J315="RHAP", "Rhizophora apiculata", IF(J315="EXAG", "Excoecaria agallocha", IF(J315="BRPA", "Bruguiera parviflora", IF(J315="XYMO", "Xylocarpus moluccensis", IF(J315="BRCY", "Bruguiera cylindrica", IF(J315="AVAL", "Avicennia alba", IF(J315="AVOF", "Avicennia officinalis", IF(J315="LURA", "Lumnitzera racemosa", IF(J315="CETA", "Ceriops tagal", IF(J315="XYGR", "Xylocarpus granatum", IF(J315="AVMA", "Avicennia marina", IF(J315="RHMU", "Rhizophora mucronata", IF(J315="BRGY", "Bruguiera gymnorrhiza", IF(J315="BRSE", "Bruguiera sexangula", IF(J315="SOOV", "Sonneratia ovata", IF(J315="SOCA", "Sonneratia caseolaris", IF(J315="HELI", "Heritiera littoralis", IF(J315="HESY", "Heritiera sylvatica", IF(J315="NYFR", "Nypa fruticans", IF(J315="CYRA", "Cynometra ramiflora", IF(J315="PHPA", "Phoenix paludosa", IF(J315="SCHY", "Scyphiphora hydrophyllacea", IF(J315="DIMA", "Diospyros maritima", IF(J315="POPI", "Pongamia pinnata", IF(J315="MAPS", "Maniltoa psilogyne", IF(J315="INBI", "Intsia bijuga", IF(J315="ACEB", "Acanthus ebracteatus", IF(J315="CAER", "Calamus erinaceus", IF(J315="UNUN", "Unknown unknown",  IF(J315="SOAL", "Sonneratia alba",  IF(J315="AECO", "Aegiceras corniculatum", "" )) )))))))))))))))))))))))))))))</f>
        <v>Rhizophora apiculata</v>
      </c>
      <c r="J315" s="23" t="s">
        <v>21</v>
      </c>
      <c r="K315" s="55" t="n">
        <v>1.8</v>
      </c>
      <c r="L315" s="1"/>
      <c r="M315" s="1"/>
      <c r="N315" s="1"/>
      <c r="AMJ315" s="0"/>
    </row>
    <row r="316" s="18" customFormat="true" ht="13.8" hidden="false" customHeight="false" outlineLevel="0" collapsed="false">
      <c r="A316" s="1" t="s">
        <v>91</v>
      </c>
      <c r="B316" s="12" t="n">
        <v>43460</v>
      </c>
      <c r="C316" s="1" t="s">
        <v>19</v>
      </c>
      <c r="D316" s="1" t="s">
        <v>19</v>
      </c>
      <c r="E316" s="1" t="s">
        <v>19</v>
      </c>
      <c r="F316" s="1" t="s">
        <v>203</v>
      </c>
      <c r="G316" s="1" t="s">
        <v>221</v>
      </c>
      <c r="H316" s="1" t="n">
        <v>1</v>
      </c>
      <c r="I316" s="23" t="str">
        <f aca="false">IF(J316="RHAP", "Rhizophora apiculata", IF(J316="EXAG", "Excoecaria agallocha", IF(J316="BRPA", "Bruguiera parviflora", IF(J316="XYMO", "Xylocarpus moluccensis", IF(J316="BRCY", "Bruguiera cylindrica", IF(J316="AVAL", "Avicennia alba", IF(J316="AVOF", "Avicennia officinalis", IF(J316="LURA", "Lumnitzera racemosa", IF(J316="CETA", "Ceriops tagal", IF(J316="XYGR", "Xylocarpus granatum", IF(J316="AVMA", "Avicennia marina", IF(J316="RHMU", "Rhizophora mucronata", IF(J316="BRGY", "Bruguiera gymnorrhiza", IF(J316="BRSE", "Bruguiera sexangula", IF(J316="SOOV", "Sonneratia ovata", IF(J316="SOCA", "Sonneratia caseolaris", IF(J316="HELI", "Heritiera littoralis", IF(J316="HESY", "Heritiera sylvatica", IF(J316="NYFR", "Nypa fruticans", IF(J316="CYRA", "Cynometra ramiflora", IF(J316="PHPA", "Phoenix paludosa", IF(J316="SCHY", "Scyphiphora hydrophyllacea", IF(J316="DIMA", "Diospyros maritima", IF(J316="POPI", "Pongamia pinnata", IF(J316="MAPS", "Maniltoa psilogyne", IF(J316="INBI", "Intsia bijuga", IF(J316="ACEB", "Acanthus ebracteatus", IF(J316="CAER", "Calamus erinaceus", IF(J316="UNUN", "Unknown unknown",  IF(J316="SOAL", "Sonneratia alba",  IF(J316="AECO", "Aegiceras corniculatum", "" )) )))))))))))))))))))))))))))))</f>
        <v>Rhizophora apiculata</v>
      </c>
      <c r="J316" s="23" t="s">
        <v>21</v>
      </c>
      <c r="K316" s="55" t="n">
        <v>1</v>
      </c>
      <c r="L316" s="1"/>
      <c r="M316" s="1"/>
      <c r="N316" s="1"/>
      <c r="AMJ316" s="0"/>
    </row>
    <row r="317" s="18" customFormat="true" ht="13.8" hidden="false" customHeight="false" outlineLevel="0" collapsed="false">
      <c r="A317" s="1" t="s">
        <v>91</v>
      </c>
      <c r="B317" s="12" t="n">
        <v>43460</v>
      </c>
      <c r="C317" s="1" t="s">
        <v>19</v>
      </c>
      <c r="D317" s="1" t="s">
        <v>19</v>
      </c>
      <c r="E317" s="1" t="s">
        <v>19</v>
      </c>
      <c r="F317" s="1" t="s">
        <v>203</v>
      </c>
      <c r="G317" s="1" t="s">
        <v>221</v>
      </c>
      <c r="H317" s="1" t="n">
        <v>1</v>
      </c>
      <c r="I317" s="23" t="str">
        <f aca="false">IF(J317="RHAP", "Rhizophora apiculata", IF(J317="EXAG", "Excoecaria agallocha", IF(J317="BRPA", "Bruguiera parviflora", IF(J317="XYMO", "Xylocarpus moluccensis", IF(J317="BRCY", "Bruguiera cylindrica", IF(J317="AVAL", "Avicennia alba", IF(J317="AVOF", "Avicennia officinalis", IF(J317="LURA", "Lumnitzera racemosa", IF(J317="CETA", "Ceriops tagal", IF(J317="XYGR", "Xylocarpus granatum", IF(J317="AVMA", "Avicennia marina", IF(J317="RHMU", "Rhizophora mucronata", IF(J317="BRGY", "Bruguiera gymnorrhiza", IF(J317="BRSE", "Bruguiera sexangula", IF(J317="SOOV", "Sonneratia ovata", IF(J317="SOCA", "Sonneratia caseolaris", IF(J317="HELI", "Heritiera littoralis", IF(J317="HESY", "Heritiera sylvatica", IF(J317="NYFR", "Nypa fruticans", IF(J317="CYRA", "Cynometra ramiflora", IF(J317="PHPA", "Phoenix paludosa", IF(J317="SCHY", "Scyphiphora hydrophyllacea", IF(J317="DIMA", "Diospyros maritima", IF(J317="POPI", "Pongamia pinnata", IF(J317="MAPS", "Maniltoa psilogyne", IF(J317="INBI", "Intsia bijuga", IF(J317="ACEB", "Acanthus ebracteatus", IF(J317="CAER", "Calamus erinaceus", IF(J317="UNUN", "Unknown unknown",  IF(J317="SOAL", "Sonneratia alba",  IF(J317="AECO", "Aegiceras corniculatum", "" )) )))))))))))))))))))))))))))))</f>
        <v>Rhizophora apiculata</v>
      </c>
      <c r="J317" s="23" t="s">
        <v>21</v>
      </c>
      <c r="K317" s="55" t="n">
        <v>1.3</v>
      </c>
      <c r="L317" s="1"/>
      <c r="M317" s="1"/>
      <c r="N317" s="1"/>
      <c r="AMJ317" s="0"/>
    </row>
    <row r="318" s="18" customFormat="true" ht="13.8" hidden="false" customHeight="false" outlineLevel="0" collapsed="false">
      <c r="A318" s="1" t="s">
        <v>91</v>
      </c>
      <c r="B318" s="12" t="n">
        <v>43460</v>
      </c>
      <c r="C318" s="1" t="s">
        <v>19</v>
      </c>
      <c r="D318" s="1" t="s">
        <v>19</v>
      </c>
      <c r="E318" s="1" t="s">
        <v>19</v>
      </c>
      <c r="F318" s="1" t="s">
        <v>203</v>
      </c>
      <c r="G318" s="1" t="s">
        <v>221</v>
      </c>
      <c r="H318" s="1" t="n">
        <v>1</v>
      </c>
      <c r="I318" s="23" t="str">
        <f aca="false">IF(J318="RHAP", "Rhizophora apiculata", IF(J318="EXAG", "Excoecaria agallocha", IF(J318="BRPA", "Bruguiera parviflora", IF(J318="XYMO", "Xylocarpus moluccensis", IF(J318="BRCY", "Bruguiera cylindrica", IF(J318="AVAL", "Avicennia alba", IF(J318="AVOF", "Avicennia officinalis", IF(J318="LURA", "Lumnitzera racemosa", IF(J318="CETA", "Ceriops tagal", IF(J318="XYGR", "Xylocarpus granatum", IF(J318="AVMA", "Avicennia marina", IF(J318="RHMU", "Rhizophora mucronata", IF(J318="BRGY", "Bruguiera gymnorrhiza", IF(J318="BRSE", "Bruguiera sexangula", IF(J318="SOOV", "Sonneratia ovata", IF(J318="SOCA", "Sonneratia caseolaris", IF(J318="HELI", "Heritiera littoralis", IF(J318="HESY", "Heritiera sylvatica", IF(J318="NYFR", "Nypa fruticans", IF(J318="CYRA", "Cynometra ramiflora", IF(J318="PHPA", "Phoenix paludosa", IF(J318="SCHY", "Scyphiphora hydrophyllacea", IF(J318="DIMA", "Diospyros maritima", IF(J318="POPI", "Pongamia pinnata", IF(J318="MAPS", "Maniltoa psilogyne", IF(J318="INBI", "Intsia bijuga", IF(J318="ACEB", "Acanthus ebracteatus", IF(J318="CAER", "Calamus erinaceus", IF(J318="UNUN", "Unknown unknown",  IF(J318="SOAL", "Sonneratia alba",  IF(J318="AECO", "Aegiceras corniculatum", "" )) )))))))))))))))))))))))))))))</f>
        <v>Rhizophora apiculata</v>
      </c>
      <c r="J318" s="23" t="s">
        <v>21</v>
      </c>
      <c r="K318" s="55" t="n">
        <v>1.6</v>
      </c>
      <c r="L318" s="1"/>
      <c r="M318" s="1"/>
      <c r="N318" s="1"/>
      <c r="AMJ318" s="0"/>
    </row>
    <row r="319" s="18" customFormat="true" ht="13.8" hidden="false" customHeight="false" outlineLevel="0" collapsed="false">
      <c r="A319" s="1" t="s">
        <v>91</v>
      </c>
      <c r="B319" s="12" t="n">
        <v>43460</v>
      </c>
      <c r="C319" s="1" t="s">
        <v>19</v>
      </c>
      <c r="D319" s="1" t="s">
        <v>19</v>
      </c>
      <c r="E319" s="1" t="s">
        <v>19</v>
      </c>
      <c r="F319" s="1" t="s">
        <v>203</v>
      </c>
      <c r="G319" s="1" t="s">
        <v>221</v>
      </c>
      <c r="H319" s="1" t="n">
        <v>1</v>
      </c>
      <c r="I319" s="23" t="str">
        <f aca="false">IF(J319="RHAP", "Rhizophora apiculata", IF(J319="EXAG", "Excoecaria agallocha", IF(J319="BRPA", "Bruguiera parviflora", IF(J319="XYMO", "Xylocarpus moluccensis", IF(J319="BRCY", "Bruguiera cylindrica", IF(J319="AVAL", "Avicennia alba", IF(J319="AVOF", "Avicennia officinalis", IF(J319="LURA", "Lumnitzera racemosa", IF(J319="CETA", "Ceriops tagal", IF(J319="XYGR", "Xylocarpus granatum", IF(J319="AVMA", "Avicennia marina", IF(J319="RHMU", "Rhizophora mucronata", IF(J319="BRGY", "Bruguiera gymnorrhiza", IF(J319="BRSE", "Bruguiera sexangula", IF(J319="SOOV", "Sonneratia ovata", IF(J319="SOCA", "Sonneratia caseolaris", IF(J319="HELI", "Heritiera littoralis", IF(J319="HESY", "Heritiera sylvatica", IF(J319="NYFR", "Nypa fruticans", IF(J319="CYRA", "Cynometra ramiflora", IF(J319="PHPA", "Phoenix paludosa", IF(J319="SCHY", "Scyphiphora hydrophyllacea", IF(J319="DIMA", "Diospyros maritima", IF(J319="POPI", "Pongamia pinnata", IF(J319="MAPS", "Maniltoa psilogyne", IF(J319="INBI", "Intsia bijuga", IF(J319="ACEB", "Acanthus ebracteatus", IF(J319="CAER", "Calamus erinaceus", IF(J319="UNUN", "Unknown unknown",  IF(J319="SOAL", "Sonneratia alba",  IF(J319="AECO", "Aegiceras corniculatum", "" )) )))))))))))))))))))))))))))))</f>
        <v>Rhizophora apiculata</v>
      </c>
      <c r="J319" s="23" t="s">
        <v>21</v>
      </c>
      <c r="K319" s="55" t="n">
        <v>1.3</v>
      </c>
      <c r="L319" s="1"/>
      <c r="M319" s="1"/>
      <c r="N319" s="1"/>
      <c r="AMJ319" s="0"/>
    </row>
    <row r="320" s="18" customFormat="true" ht="13.8" hidden="false" customHeight="false" outlineLevel="0" collapsed="false">
      <c r="A320" s="1" t="s">
        <v>91</v>
      </c>
      <c r="B320" s="12" t="n">
        <v>43460</v>
      </c>
      <c r="C320" s="1" t="s">
        <v>19</v>
      </c>
      <c r="D320" s="1" t="s">
        <v>19</v>
      </c>
      <c r="E320" s="1" t="s">
        <v>19</v>
      </c>
      <c r="F320" s="1" t="s">
        <v>203</v>
      </c>
      <c r="G320" s="1" t="s">
        <v>221</v>
      </c>
      <c r="H320" s="1" t="n">
        <v>2</v>
      </c>
      <c r="I320" s="23" t="str">
        <f aca="false">IF(J320="RHAP", "Rhizophora apiculata", IF(J320="EXAG", "Excoecaria agallocha", IF(J320="BRPA", "Bruguiera parviflora", IF(J320="XYMO", "Xylocarpus moluccensis", IF(J320="BRCY", "Bruguiera cylindrica", IF(J320="AVAL", "Avicennia alba", IF(J320="AVOF", "Avicennia officinalis", IF(J320="LURA", "Lumnitzera racemosa", IF(J320="CETA", "Ceriops tagal", IF(J320="XYGR", "Xylocarpus granatum", IF(J320="AVMA", "Avicennia marina", IF(J320="RHMU", "Rhizophora mucronata", IF(J320="BRGY", "Bruguiera gymnorrhiza", IF(J320="BRSE", "Bruguiera sexangula", IF(J320="SOOV", "Sonneratia ovata", IF(J320="SOCA", "Sonneratia caseolaris", IF(J320="HELI", "Heritiera littoralis", IF(J320="HESY", "Heritiera sylvatica", IF(J320="NYFR", "Nypa fruticans", IF(J320="CYRA", "Cynometra ramiflora", IF(J320="PHPA", "Phoenix paludosa", IF(J320="SCHY", "Scyphiphora hydrophyllacea", IF(J320="DIMA", "Diospyros maritima", IF(J320="POPI", "Pongamia pinnata", IF(J320="MAPS", "Maniltoa psilogyne", IF(J320="INBI", "Intsia bijuga", IF(J320="ACEB", "Acanthus ebracteatus", IF(J320="CAER", "Calamus erinaceus", IF(J320="UNUN", "Unknown unknown",  IF(J320="SOAL", "Sonneratia alba",  IF(J320="AECO", "Aegiceras corniculatum", "" )) )))))))))))))))))))))))))))))</f>
        <v>Rhizophora apiculata</v>
      </c>
      <c r="J320" s="23" t="s">
        <v>21</v>
      </c>
      <c r="K320" s="55" t="n">
        <v>3.8</v>
      </c>
      <c r="L320" s="1"/>
      <c r="M320" s="1"/>
      <c r="N320" s="1"/>
      <c r="AMJ320" s="0"/>
    </row>
    <row r="321" s="18" customFormat="true" ht="13.8" hidden="false" customHeight="false" outlineLevel="0" collapsed="false">
      <c r="A321" s="1" t="s">
        <v>91</v>
      </c>
      <c r="B321" s="12" t="n">
        <v>43460</v>
      </c>
      <c r="C321" s="1" t="s">
        <v>19</v>
      </c>
      <c r="D321" s="1" t="s">
        <v>19</v>
      </c>
      <c r="E321" s="1" t="s">
        <v>19</v>
      </c>
      <c r="F321" s="1" t="s">
        <v>203</v>
      </c>
      <c r="G321" s="1" t="s">
        <v>221</v>
      </c>
      <c r="H321" s="1" t="n">
        <v>2</v>
      </c>
      <c r="I321" s="23" t="str">
        <f aca="false">IF(J321="RHAP", "Rhizophora apiculata", IF(J321="EXAG", "Excoecaria agallocha", IF(J321="BRPA", "Bruguiera parviflora", IF(J321="XYMO", "Xylocarpus moluccensis", IF(J321="BRCY", "Bruguiera cylindrica", IF(J321="AVAL", "Avicennia alba", IF(J321="AVOF", "Avicennia officinalis", IF(J321="LURA", "Lumnitzera racemosa", IF(J321="CETA", "Ceriops tagal", IF(J321="XYGR", "Xylocarpus granatum", IF(J321="AVMA", "Avicennia marina", IF(J321="RHMU", "Rhizophora mucronata", IF(J321="BRGY", "Bruguiera gymnorrhiza", IF(J321="BRSE", "Bruguiera sexangula", IF(J321="SOOV", "Sonneratia ovata", IF(J321="SOCA", "Sonneratia caseolaris", IF(J321="HELI", "Heritiera littoralis", IF(J321="HESY", "Heritiera sylvatica", IF(J321="NYFR", "Nypa fruticans", IF(J321="CYRA", "Cynometra ramiflora", IF(J321="PHPA", "Phoenix paludosa", IF(J321="SCHY", "Scyphiphora hydrophyllacea", IF(J321="DIMA", "Diospyros maritima", IF(J321="POPI", "Pongamia pinnata", IF(J321="MAPS", "Maniltoa psilogyne", IF(J321="INBI", "Intsia bijuga", IF(J321="ACEB", "Acanthus ebracteatus", IF(J321="CAER", "Calamus erinaceus", IF(J321="UNUN", "Unknown unknown",  IF(J321="SOAL", "Sonneratia alba",  IF(J321="AECO", "Aegiceras corniculatum", "" )) )))))))))))))))))))))))))))))</f>
        <v>Rhizophora apiculata</v>
      </c>
      <c r="J321" s="23" t="s">
        <v>21</v>
      </c>
      <c r="K321" s="55" t="n">
        <v>2</v>
      </c>
      <c r="L321" s="1"/>
      <c r="M321" s="1"/>
      <c r="N321" s="1"/>
      <c r="AMJ321" s="0"/>
    </row>
    <row r="322" s="18" customFormat="true" ht="13.8" hidden="false" customHeight="false" outlineLevel="0" collapsed="false">
      <c r="A322" s="1" t="s">
        <v>91</v>
      </c>
      <c r="B322" s="12" t="n">
        <v>43460</v>
      </c>
      <c r="C322" s="1" t="s">
        <v>19</v>
      </c>
      <c r="D322" s="1" t="s">
        <v>19</v>
      </c>
      <c r="E322" s="1" t="s">
        <v>19</v>
      </c>
      <c r="F322" s="1" t="s">
        <v>203</v>
      </c>
      <c r="G322" s="1" t="s">
        <v>221</v>
      </c>
      <c r="H322" s="1" t="n">
        <v>2</v>
      </c>
      <c r="I322" s="23" t="str">
        <f aca="false">IF(J322="RHAP", "Rhizophora apiculata", IF(J322="EXAG", "Excoecaria agallocha", IF(J322="BRPA", "Bruguiera parviflora", IF(J322="XYMO", "Xylocarpus moluccensis", IF(J322="BRCY", "Bruguiera cylindrica", IF(J322="AVAL", "Avicennia alba", IF(J322="AVOF", "Avicennia officinalis", IF(J322="LURA", "Lumnitzera racemosa", IF(J322="CETA", "Ceriops tagal", IF(J322="XYGR", "Xylocarpus granatum", IF(J322="AVMA", "Avicennia marina", IF(J322="RHMU", "Rhizophora mucronata", IF(J322="BRGY", "Bruguiera gymnorrhiza", IF(J322="BRSE", "Bruguiera sexangula", IF(J322="SOOV", "Sonneratia ovata", IF(J322="SOCA", "Sonneratia caseolaris", IF(J322="HELI", "Heritiera littoralis", IF(J322="HESY", "Heritiera sylvatica", IF(J322="NYFR", "Nypa fruticans", IF(J322="CYRA", "Cynometra ramiflora", IF(J322="PHPA", "Phoenix paludosa", IF(J322="SCHY", "Scyphiphora hydrophyllacea", IF(J322="DIMA", "Diospyros maritima", IF(J322="POPI", "Pongamia pinnata", IF(J322="MAPS", "Maniltoa psilogyne", IF(J322="INBI", "Intsia bijuga", IF(J322="ACEB", "Acanthus ebracteatus", IF(J322="CAER", "Calamus erinaceus", IF(J322="UNUN", "Unknown unknown",  IF(J322="SOAL", "Sonneratia alba",  IF(J322="AECO", "Aegiceras corniculatum", "" )) )))))))))))))))))))))))))))))</f>
        <v>Avicennia alba</v>
      </c>
      <c r="J322" s="23" t="s">
        <v>27</v>
      </c>
      <c r="K322" s="55" t="n">
        <v>2.6</v>
      </c>
      <c r="L322" s="1"/>
      <c r="M322" s="1"/>
      <c r="N322" s="1"/>
      <c r="AMJ322" s="0"/>
    </row>
    <row r="323" s="18" customFormat="true" ht="13.8" hidden="false" customHeight="false" outlineLevel="0" collapsed="false">
      <c r="A323" s="1" t="s">
        <v>91</v>
      </c>
      <c r="B323" s="12" t="n">
        <v>43460</v>
      </c>
      <c r="C323" s="1" t="s">
        <v>19</v>
      </c>
      <c r="D323" s="1" t="s">
        <v>19</v>
      </c>
      <c r="E323" s="1" t="s">
        <v>19</v>
      </c>
      <c r="F323" s="1" t="s">
        <v>203</v>
      </c>
      <c r="G323" s="1" t="s">
        <v>221</v>
      </c>
      <c r="H323" s="1" t="n">
        <v>2</v>
      </c>
      <c r="I323" s="23" t="str">
        <f aca="false">IF(J323="RHAP", "Rhizophora apiculata", IF(J323="EXAG", "Excoecaria agallocha", IF(J323="BRPA", "Bruguiera parviflora", IF(J323="XYMO", "Xylocarpus moluccensis", IF(J323="BRCY", "Bruguiera cylindrica", IF(J323="AVAL", "Avicennia alba", IF(J323="AVOF", "Avicennia officinalis", IF(J323="LURA", "Lumnitzera racemosa", IF(J323="CETA", "Ceriops tagal", IF(J323="XYGR", "Xylocarpus granatum", IF(J323="AVMA", "Avicennia marina", IF(J323="RHMU", "Rhizophora mucronata", IF(J323="BRGY", "Bruguiera gymnorrhiza", IF(J323="BRSE", "Bruguiera sexangula", IF(J323="SOOV", "Sonneratia ovata", IF(J323="SOCA", "Sonneratia caseolaris", IF(J323="HELI", "Heritiera littoralis", IF(J323="HESY", "Heritiera sylvatica", IF(J323="NYFR", "Nypa fruticans", IF(J323="CYRA", "Cynometra ramiflora", IF(J323="PHPA", "Phoenix paludosa", IF(J323="SCHY", "Scyphiphora hydrophyllacea", IF(J323="DIMA", "Diospyros maritima", IF(J323="POPI", "Pongamia pinnata", IF(J323="MAPS", "Maniltoa psilogyne", IF(J323="INBI", "Intsia bijuga", IF(J323="ACEB", "Acanthus ebracteatus", IF(J323="CAER", "Calamus erinaceus", IF(J323="UNUN", "Unknown unknown",  IF(J323="SOAL", "Sonneratia alba",  IF(J323="AECO", "Aegiceras corniculatum", "" )) )))))))))))))))))))))))))))))</f>
        <v>Avicennia alba</v>
      </c>
      <c r="J323" s="23" t="s">
        <v>27</v>
      </c>
      <c r="K323" s="55" t="n">
        <v>4.4</v>
      </c>
      <c r="L323" s="1"/>
      <c r="M323" s="1"/>
      <c r="N323" s="1"/>
      <c r="AMJ323" s="0"/>
    </row>
    <row r="324" s="18" customFormat="true" ht="13.8" hidden="false" customHeight="false" outlineLevel="0" collapsed="false">
      <c r="A324" s="1" t="s">
        <v>91</v>
      </c>
      <c r="B324" s="12" t="n">
        <v>43460</v>
      </c>
      <c r="C324" s="1" t="s">
        <v>19</v>
      </c>
      <c r="D324" s="1" t="s">
        <v>19</v>
      </c>
      <c r="E324" s="1" t="s">
        <v>19</v>
      </c>
      <c r="F324" s="1" t="s">
        <v>203</v>
      </c>
      <c r="G324" s="1" t="s">
        <v>221</v>
      </c>
      <c r="H324" s="1" t="n">
        <v>3</v>
      </c>
      <c r="I324" s="23" t="str">
        <f aca="false">IF(J324="RHAP", "Rhizophora apiculata", IF(J324="EXAG", "Excoecaria agallocha", IF(J324="BRPA", "Bruguiera parviflora", IF(J324="XYMO", "Xylocarpus moluccensis", IF(J324="BRCY", "Bruguiera cylindrica", IF(J324="AVAL", "Avicennia alba", IF(J324="AVOF", "Avicennia officinalis", IF(J324="LURA", "Lumnitzera racemosa", IF(J324="CETA", "Ceriops tagal", IF(J324="XYGR", "Xylocarpus granatum", IF(J324="AVMA", "Avicennia marina", IF(J324="RHMU", "Rhizophora mucronata", IF(J324="BRGY", "Bruguiera gymnorrhiza", IF(J324="BRSE", "Bruguiera sexangula", IF(J324="SOOV", "Sonneratia ovata", IF(J324="SOCA", "Sonneratia caseolaris", IF(J324="HELI", "Heritiera littoralis", IF(J324="HESY", "Heritiera sylvatica", IF(J324="NYFR", "Nypa fruticans", IF(J324="CYRA", "Cynometra ramiflora", IF(J324="PHPA", "Phoenix paludosa", IF(J324="SCHY", "Scyphiphora hydrophyllacea", IF(J324="DIMA", "Diospyros maritima", IF(J324="POPI", "Pongamia pinnata", IF(J324="MAPS", "Maniltoa psilogyne", IF(J324="INBI", "Intsia bijuga", IF(J324="ACEB", "Acanthus ebracteatus", IF(J324="CAER", "Calamus erinaceus", IF(J324="UNUN", "Unknown unknown",  IF(J324="SOAL", "Sonneratia alba",  IF(J324="AECO", "Aegiceras corniculatum", "" )) )))))))))))))))))))))))))))))</f>
        <v>Rhizophora apiculata</v>
      </c>
      <c r="J324" s="23" t="s">
        <v>21</v>
      </c>
      <c r="K324" s="55" t="n">
        <v>2.5</v>
      </c>
      <c r="L324" s="1"/>
      <c r="M324" s="1"/>
      <c r="N324" s="1"/>
      <c r="AMJ324" s="0"/>
    </row>
    <row r="325" s="18" customFormat="true" ht="13.8" hidden="false" customHeight="false" outlineLevel="0" collapsed="false">
      <c r="A325" s="1" t="s">
        <v>91</v>
      </c>
      <c r="B325" s="12" t="n">
        <v>43460</v>
      </c>
      <c r="C325" s="1" t="s">
        <v>19</v>
      </c>
      <c r="D325" s="1" t="s">
        <v>19</v>
      </c>
      <c r="E325" s="1" t="s">
        <v>19</v>
      </c>
      <c r="F325" s="1" t="s">
        <v>203</v>
      </c>
      <c r="G325" s="1" t="s">
        <v>221</v>
      </c>
      <c r="H325" s="1" t="n">
        <v>3</v>
      </c>
      <c r="I325" s="23" t="str">
        <f aca="false">IF(J325="RHAP", "Rhizophora apiculata", IF(J325="EXAG", "Excoecaria agallocha", IF(J325="BRPA", "Bruguiera parviflora", IF(J325="XYMO", "Xylocarpus moluccensis", IF(J325="BRCY", "Bruguiera cylindrica", IF(J325="AVAL", "Avicennia alba", IF(J325="AVOF", "Avicennia officinalis", IF(J325="LURA", "Lumnitzera racemosa", IF(J325="CETA", "Ceriops tagal", IF(J325="XYGR", "Xylocarpus granatum", IF(J325="AVMA", "Avicennia marina", IF(J325="RHMU", "Rhizophora mucronata", IF(J325="BRGY", "Bruguiera gymnorrhiza", IF(J325="BRSE", "Bruguiera sexangula", IF(J325="SOOV", "Sonneratia ovata", IF(J325="SOCA", "Sonneratia caseolaris", IF(J325="HELI", "Heritiera littoralis", IF(J325="HESY", "Heritiera sylvatica", IF(J325="NYFR", "Nypa fruticans", IF(J325="CYRA", "Cynometra ramiflora", IF(J325="PHPA", "Phoenix paludosa", IF(J325="SCHY", "Scyphiphora hydrophyllacea", IF(J325="DIMA", "Diospyros maritima", IF(J325="POPI", "Pongamia pinnata", IF(J325="MAPS", "Maniltoa psilogyne", IF(J325="INBI", "Intsia bijuga", IF(J325="ACEB", "Acanthus ebracteatus", IF(J325="CAER", "Calamus erinaceus", IF(J325="UNUN", "Unknown unknown",  IF(J325="SOAL", "Sonneratia alba",  IF(J325="AECO", "Aegiceras corniculatum", "" )) )))))))))))))))))))))))))))))</f>
        <v>Rhizophora apiculata</v>
      </c>
      <c r="J325" s="23" t="s">
        <v>21</v>
      </c>
      <c r="K325" s="55" t="n">
        <v>1.6</v>
      </c>
      <c r="L325" s="1"/>
      <c r="M325" s="1"/>
      <c r="N325" s="1"/>
      <c r="AMJ325" s="0"/>
    </row>
    <row r="326" s="18" customFormat="true" ht="13.8" hidden="false" customHeight="false" outlineLevel="0" collapsed="false">
      <c r="A326" s="1" t="s">
        <v>91</v>
      </c>
      <c r="B326" s="12" t="n">
        <v>43460</v>
      </c>
      <c r="C326" s="1" t="s">
        <v>19</v>
      </c>
      <c r="D326" s="1" t="s">
        <v>19</v>
      </c>
      <c r="E326" s="1" t="s">
        <v>19</v>
      </c>
      <c r="F326" s="1" t="s">
        <v>203</v>
      </c>
      <c r="G326" s="1" t="s">
        <v>221</v>
      </c>
      <c r="H326" s="1" t="n">
        <v>3</v>
      </c>
      <c r="I326" s="23" t="str">
        <f aca="false">IF(J326="RHAP", "Rhizophora apiculata", IF(J326="EXAG", "Excoecaria agallocha", IF(J326="BRPA", "Bruguiera parviflora", IF(J326="XYMO", "Xylocarpus moluccensis", IF(J326="BRCY", "Bruguiera cylindrica", IF(J326="AVAL", "Avicennia alba", IF(J326="AVOF", "Avicennia officinalis", IF(J326="LURA", "Lumnitzera racemosa", IF(J326="CETA", "Ceriops tagal", IF(J326="XYGR", "Xylocarpus granatum", IF(J326="AVMA", "Avicennia marina", IF(J326="RHMU", "Rhizophora mucronata", IF(J326="BRGY", "Bruguiera gymnorrhiza", IF(J326="BRSE", "Bruguiera sexangula", IF(J326="SOOV", "Sonneratia ovata", IF(J326="SOCA", "Sonneratia caseolaris", IF(J326="HELI", "Heritiera littoralis", IF(J326="HESY", "Heritiera sylvatica", IF(J326="NYFR", "Nypa fruticans", IF(J326="CYRA", "Cynometra ramiflora", IF(J326="PHPA", "Phoenix paludosa", IF(J326="SCHY", "Scyphiphora hydrophyllacea", IF(J326="DIMA", "Diospyros maritima", IF(J326="POPI", "Pongamia pinnata", IF(J326="MAPS", "Maniltoa psilogyne", IF(J326="INBI", "Intsia bijuga", IF(J326="ACEB", "Acanthus ebracteatus", IF(J326="CAER", "Calamus erinaceus", IF(J326="UNUN", "Unknown unknown",  IF(J326="SOAL", "Sonneratia alba",  IF(J326="AECO", "Aegiceras corniculatum", "" )) )))))))))))))))))))))))))))))</f>
        <v>Rhizophora apiculata</v>
      </c>
      <c r="J326" s="23" t="s">
        <v>21</v>
      </c>
      <c r="K326" s="55" t="n">
        <v>2.6</v>
      </c>
      <c r="L326" s="1"/>
      <c r="M326" s="1"/>
      <c r="N326" s="1"/>
      <c r="AMJ326" s="0"/>
    </row>
    <row r="327" s="18" customFormat="true" ht="13.8" hidden="false" customHeight="false" outlineLevel="0" collapsed="false">
      <c r="A327" s="1" t="s">
        <v>91</v>
      </c>
      <c r="B327" s="12" t="n">
        <v>43460</v>
      </c>
      <c r="C327" s="1" t="s">
        <v>19</v>
      </c>
      <c r="D327" s="1" t="s">
        <v>19</v>
      </c>
      <c r="E327" s="1" t="s">
        <v>19</v>
      </c>
      <c r="F327" s="1" t="s">
        <v>203</v>
      </c>
      <c r="G327" s="1" t="s">
        <v>221</v>
      </c>
      <c r="H327" s="1" t="n">
        <v>3</v>
      </c>
      <c r="I327" s="23" t="str">
        <f aca="false">IF(J327="RHAP", "Rhizophora apiculata", IF(J327="EXAG", "Excoecaria agallocha", IF(J327="BRPA", "Bruguiera parviflora", IF(J327="XYMO", "Xylocarpus moluccensis", IF(J327="BRCY", "Bruguiera cylindrica", IF(J327="AVAL", "Avicennia alba", IF(J327="AVOF", "Avicennia officinalis", IF(J327="LURA", "Lumnitzera racemosa", IF(J327="CETA", "Ceriops tagal", IF(J327="XYGR", "Xylocarpus granatum", IF(J327="AVMA", "Avicennia marina", IF(J327="RHMU", "Rhizophora mucronata", IF(J327="BRGY", "Bruguiera gymnorrhiza", IF(J327="BRSE", "Bruguiera sexangula", IF(J327="SOOV", "Sonneratia ovata", IF(J327="SOCA", "Sonneratia caseolaris", IF(J327="HELI", "Heritiera littoralis", IF(J327="HESY", "Heritiera sylvatica", IF(J327="NYFR", "Nypa fruticans", IF(J327="CYRA", "Cynometra ramiflora", IF(J327="PHPA", "Phoenix paludosa", IF(J327="SCHY", "Scyphiphora hydrophyllacea", IF(J327="DIMA", "Diospyros maritima", IF(J327="POPI", "Pongamia pinnata", IF(J327="MAPS", "Maniltoa psilogyne", IF(J327="INBI", "Intsia bijuga", IF(J327="ACEB", "Acanthus ebracteatus", IF(J327="CAER", "Calamus erinaceus", IF(J327="UNUN", "Unknown unknown",  IF(J327="SOAL", "Sonneratia alba",  IF(J327="AECO", "Aegiceras corniculatum", "" )) )))))))))))))))))))))))))))))</f>
        <v>Rhizophora apiculata</v>
      </c>
      <c r="J327" s="23" t="s">
        <v>21</v>
      </c>
      <c r="K327" s="55" t="n">
        <v>1.5</v>
      </c>
      <c r="L327" s="1"/>
      <c r="M327" s="1"/>
      <c r="N327" s="1"/>
      <c r="AMJ327" s="0"/>
    </row>
    <row r="328" s="18" customFormat="true" ht="13.8" hidden="false" customHeight="false" outlineLevel="0" collapsed="false">
      <c r="A328" s="1" t="s">
        <v>91</v>
      </c>
      <c r="B328" s="12" t="n">
        <v>43460</v>
      </c>
      <c r="C328" s="1" t="s">
        <v>19</v>
      </c>
      <c r="D328" s="1" t="s">
        <v>19</v>
      </c>
      <c r="E328" s="1" t="s">
        <v>19</v>
      </c>
      <c r="F328" s="1" t="s">
        <v>203</v>
      </c>
      <c r="G328" s="1" t="s">
        <v>221</v>
      </c>
      <c r="H328" s="1" t="n">
        <v>3</v>
      </c>
      <c r="I328" s="23" t="str">
        <f aca="false">IF(J328="RHAP", "Rhizophora apiculata", IF(J328="EXAG", "Excoecaria agallocha", IF(J328="BRPA", "Bruguiera parviflora", IF(J328="XYMO", "Xylocarpus moluccensis", IF(J328="BRCY", "Bruguiera cylindrica", IF(J328="AVAL", "Avicennia alba", IF(J328="AVOF", "Avicennia officinalis", IF(J328="LURA", "Lumnitzera racemosa", IF(J328="CETA", "Ceriops tagal", IF(J328="XYGR", "Xylocarpus granatum", IF(J328="AVMA", "Avicennia marina", IF(J328="RHMU", "Rhizophora mucronata", IF(J328="BRGY", "Bruguiera gymnorrhiza", IF(J328="BRSE", "Bruguiera sexangula", IF(J328="SOOV", "Sonneratia ovata", IF(J328="SOCA", "Sonneratia caseolaris", IF(J328="HELI", "Heritiera littoralis", IF(J328="HESY", "Heritiera sylvatica", IF(J328="NYFR", "Nypa fruticans", IF(J328="CYRA", "Cynometra ramiflora", IF(J328="PHPA", "Phoenix paludosa", IF(J328="SCHY", "Scyphiphora hydrophyllacea", IF(J328="DIMA", "Diospyros maritima", IF(J328="POPI", "Pongamia pinnata", IF(J328="MAPS", "Maniltoa psilogyne", IF(J328="INBI", "Intsia bijuga", IF(J328="ACEB", "Acanthus ebracteatus", IF(J328="CAER", "Calamus erinaceus", IF(J328="UNUN", "Unknown unknown",  IF(J328="SOAL", "Sonneratia alba",  IF(J328="AECO", "Aegiceras corniculatum", "" )) )))))))))))))))))))))))))))))</f>
        <v>Rhizophora apiculata</v>
      </c>
      <c r="J328" s="23" t="s">
        <v>21</v>
      </c>
      <c r="K328" s="55" t="n">
        <v>2.3</v>
      </c>
      <c r="L328" s="1"/>
      <c r="M328" s="1"/>
      <c r="N328" s="1"/>
      <c r="AMJ328" s="0"/>
    </row>
    <row r="329" s="18" customFormat="true" ht="13.8" hidden="false" customHeight="false" outlineLevel="0" collapsed="false">
      <c r="A329" s="1" t="s">
        <v>91</v>
      </c>
      <c r="B329" s="12" t="n">
        <v>43460</v>
      </c>
      <c r="C329" s="1" t="s">
        <v>19</v>
      </c>
      <c r="D329" s="1" t="s">
        <v>19</v>
      </c>
      <c r="E329" s="1" t="s">
        <v>19</v>
      </c>
      <c r="F329" s="1" t="s">
        <v>203</v>
      </c>
      <c r="G329" s="1" t="s">
        <v>221</v>
      </c>
      <c r="H329" s="1" t="n">
        <v>3</v>
      </c>
      <c r="I329" s="23" t="str">
        <f aca="false">IF(J329="RHAP", "Rhizophora apiculata", IF(J329="EXAG", "Excoecaria agallocha", IF(J329="BRPA", "Bruguiera parviflora", IF(J329="XYMO", "Xylocarpus moluccensis", IF(J329="BRCY", "Bruguiera cylindrica", IF(J329="AVAL", "Avicennia alba", IF(J329="AVOF", "Avicennia officinalis", IF(J329="LURA", "Lumnitzera racemosa", IF(J329="CETA", "Ceriops tagal", IF(J329="XYGR", "Xylocarpus granatum", IF(J329="AVMA", "Avicennia marina", IF(J329="RHMU", "Rhizophora mucronata", IF(J329="BRGY", "Bruguiera gymnorrhiza", IF(J329="BRSE", "Bruguiera sexangula", IF(J329="SOOV", "Sonneratia ovata", IF(J329="SOCA", "Sonneratia caseolaris", IF(J329="HELI", "Heritiera littoralis", IF(J329="HESY", "Heritiera sylvatica", IF(J329="NYFR", "Nypa fruticans", IF(J329="CYRA", "Cynometra ramiflora", IF(J329="PHPA", "Phoenix paludosa", IF(J329="SCHY", "Scyphiphora hydrophyllacea", IF(J329="DIMA", "Diospyros maritima", IF(J329="POPI", "Pongamia pinnata", IF(J329="MAPS", "Maniltoa psilogyne", IF(J329="INBI", "Intsia bijuga", IF(J329="ACEB", "Acanthus ebracteatus", IF(J329="CAER", "Calamus erinaceus", IF(J329="UNUN", "Unknown unknown",  IF(J329="SOAL", "Sonneratia alba",  IF(J329="AECO", "Aegiceras corniculatum", "" )) )))))))))))))))))))))))))))))</f>
        <v>Rhizophora apiculata</v>
      </c>
      <c r="J329" s="23" t="s">
        <v>21</v>
      </c>
      <c r="K329" s="55" t="n">
        <v>1.2</v>
      </c>
      <c r="L329" s="1"/>
      <c r="M329" s="1"/>
      <c r="N329" s="1"/>
      <c r="AMJ329" s="0"/>
    </row>
    <row r="330" s="18" customFormat="true" ht="13.8" hidden="false" customHeight="false" outlineLevel="0" collapsed="false">
      <c r="A330" s="1" t="s">
        <v>91</v>
      </c>
      <c r="B330" s="12" t="n">
        <v>43460</v>
      </c>
      <c r="C330" s="1" t="s">
        <v>19</v>
      </c>
      <c r="D330" s="1" t="s">
        <v>19</v>
      </c>
      <c r="E330" s="1" t="s">
        <v>19</v>
      </c>
      <c r="F330" s="1" t="s">
        <v>203</v>
      </c>
      <c r="G330" s="1" t="s">
        <v>221</v>
      </c>
      <c r="H330" s="1" t="n">
        <v>3</v>
      </c>
      <c r="I330" s="23" t="str">
        <f aca="false">IF(J330="RHAP", "Rhizophora apiculata", IF(J330="EXAG", "Excoecaria agallocha", IF(J330="BRPA", "Bruguiera parviflora", IF(J330="XYMO", "Xylocarpus moluccensis", IF(J330="BRCY", "Bruguiera cylindrica", IF(J330="AVAL", "Avicennia alba", IF(J330="AVOF", "Avicennia officinalis", IF(J330="LURA", "Lumnitzera racemosa", IF(J330="CETA", "Ceriops tagal", IF(J330="XYGR", "Xylocarpus granatum", IF(J330="AVMA", "Avicennia marina", IF(J330="RHMU", "Rhizophora mucronata", IF(J330="BRGY", "Bruguiera gymnorrhiza", IF(J330="BRSE", "Bruguiera sexangula", IF(J330="SOOV", "Sonneratia ovata", IF(J330="SOCA", "Sonneratia caseolaris", IF(J330="HELI", "Heritiera littoralis", IF(J330="HESY", "Heritiera sylvatica", IF(J330="NYFR", "Nypa fruticans", IF(J330="CYRA", "Cynometra ramiflora", IF(J330="PHPA", "Phoenix paludosa", IF(J330="SCHY", "Scyphiphora hydrophyllacea", IF(J330="DIMA", "Diospyros maritima", IF(J330="POPI", "Pongamia pinnata", IF(J330="MAPS", "Maniltoa psilogyne", IF(J330="INBI", "Intsia bijuga", IF(J330="ACEB", "Acanthus ebracteatus", IF(J330="CAER", "Calamus erinaceus", IF(J330="UNUN", "Unknown unknown",  IF(J330="SOAL", "Sonneratia alba",  IF(J330="AECO", "Aegiceras corniculatum", "" )) )))))))))))))))))))))))))))))</f>
        <v>Rhizophora apiculata</v>
      </c>
      <c r="J330" s="23" t="s">
        <v>21</v>
      </c>
      <c r="K330" s="55" t="n">
        <v>2.2</v>
      </c>
      <c r="L330" s="1"/>
      <c r="M330" s="1"/>
      <c r="N330" s="1"/>
      <c r="AMJ330" s="0"/>
    </row>
    <row r="331" s="18" customFormat="true" ht="13.8" hidden="false" customHeight="false" outlineLevel="0" collapsed="false">
      <c r="A331" s="1" t="s">
        <v>91</v>
      </c>
      <c r="B331" s="12" t="n">
        <v>43460</v>
      </c>
      <c r="C331" s="1" t="s">
        <v>19</v>
      </c>
      <c r="D331" s="1" t="s">
        <v>19</v>
      </c>
      <c r="E331" s="1" t="s">
        <v>19</v>
      </c>
      <c r="F331" s="1" t="s">
        <v>203</v>
      </c>
      <c r="G331" s="1" t="s">
        <v>221</v>
      </c>
      <c r="H331" s="1" t="n">
        <v>3</v>
      </c>
      <c r="I331" s="23" t="str">
        <f aca="false">IF(J331="RHAP", "Rhizophora apiculata", IF(J331="EXAG", "Excoecaria agallocha", IF(J331="BRPA", "Bruguiera parviflora", IF(J331="XYMO", "Xylocarpus moluccensis", IF(J331="BRCY", "Bruguiera cylindrica", IF(J331="AVAL", "Avicennia alba", IF(J331="AVOF", "Avicennia officinalis", IF(J331="LURA", "Lumnitzera racemosa", IF(J331="CETA", "Ceriops tagal", IF(J331="XYGR", "Xylocarpus granatum", IF(J331="AVMA", "Avicennia marina", IF(J331="RHMU", "Rhizophora mucronata", IF(J331="BRGY", "Bruguiera gymnorrhiza", IF(J331="BRSE", "Bruguiera sexangula", IF(J331="SOOV", "Sonneratia ovata", IF(J331="SOCA", "Sonneratia caseolaris", IF(J331="HELI", "Heritiera littoralis", IF(J331="HESY", "Heritiera sylvatica", IF(J331="NYFR", "Nypa fruticans", IF(J331="CYRA", "Cynometra ramiflora", IF(J331="PHPA", "Phoenix paludosa", IF(J331="SCHY", "Scyphiphora hydrophyllacea", IF(J331="DIMA", "Diospyros maritima", IF(J331="POPI", "Pongamia pinnata", IF(J331="MAPS", "Maniltoa psilogyne", IF(J331="INBI", "Intsia bijuga", IF(J331="ACEB", "Acanthus ebracteatus", IF(J331="CAER", "Calamus erinaceus", IF(J331="UNUN", "Unknown unknown",  IF(J331="SOAL", "Sonneratia alba",  IF(J331="AECO", "Aegiceras corniculatum", "" )) )))))))))))))))))))))))))))))</f>
        <v>Rhizophora apiculata</v>
      </c>
      <c r="J331" s="23" t="s">
        <v>21</v>
      </c>
      <c r="K331" s="55" t="n">
        <v>3.7</v>
      </c>
      <c r="L331" s="1"/>
      <c r="M331" s="1"/>
      <c r="N331" s="1"/>
      <c r="AMJ331" s="0"/>
    </row>
    <row r="332" s="18" customFormat="true" ht="13.8" hidden="false" customHeight="false" outlineLevel="0" collapsed="false">
      <c r="A332" s="1" t="s">
        <v>91</v>
      </c>
      <c r="B332" s="12" t="n">
        <v>43460</v>
      </c>
      <c r="C332" s="1" t="s">
        <v>19</v>
      </c>
      <c r="D332" s="1" t="s">
        <v>19</v>
      </c>
      <c r="E332" s="1" t="s">
        <v>19</v>
      </c>
      <c r="F332" s="1" t="s">
        <v>203</v>
      </c>
      <c r="G332" s="1" t="s">
        <v>221</v>
      </c>
      <c r="H332" s="1" t="n">
        <v>3</v>
      </c>
      <c r="I332" s="23" t="str">
        <f aca="false">IF(J332="RHAP", "Rhizophora apiculata", IF(J332="EXAG", "Excoecaria agallocha", IF(J332="BRPA", "Bruguiera parviflora", IF(J332="XYMO", "Xylocarpus moluccensis", IF(J332="BRCY", "Bruguiera cylindrica", IF(J332="AVAL", "Avicennia alba", IF(J332="AVOF", "Avicennia officinalis", IF(J332="LURA", "Lumnitzera racemosa", IF(J332="CETA", "Ceriops tagal", IF(J332="XYGR", "Xylocarpus granatum", IF(J332="AVMA", "Avicennia marina", IF(J332="RHMU", "Rhizophora mucronata", IF(J332="BRGY", "Bruguiera gymnorrhiza", IF(J332="BRSE", "Bruguiera sexangula", IF(J332="SOOV", "Sonneratia ovata", IF(J332="SOCA", "Sonneratia caseolaris", IF(J332="HELI", "Heritiera littoralis", IF(J332="HESY", "Heritiera sylvatica", IF(J332="NYFR", "Nypa fruticans", IF(J332="CYRA", "Cynometra ramiflora", IF(J332="PHPA", "Phoenix paludosa", IF(J332="SCHY", "Scyphiphora hydrophyllacea", IF(J332="DIMA", "Diospyros maritima", IF(J332="POPI", "Pongamia pinnata", IF(J332="MAPS", "Maniltoa psilogyne", IF(J332="INBI", "Intsia bijuga", IF(J332="ACEB", "Acanthus ebracteatus", IF(J332="CAER", "Calamus erinaceus", IF(J332="UNUN", "Unknown unknown",  IF(J332="SOAL", "Sonneratia alba",  IF(J332="AECO", "Aegiceras corniculatum", "" )) )))))))))))))))))))))))))))))</f>
        <v>Rhizophora apiculata</v>
      </c>
      <c r="J332" s="23" t="s">
        <v>21</v>
      </c>
      <c r="K332" s="55" t="n">
        <v>1.5</v>
      </c>
      <c r="L332" s="1"/>
      <c r="M332" s="1"/>
      <c r="N332" s="1"/>
      <c r="AMJ332" s="0"/>
    </row>
    <row r="333" s="18" customFormat="true" ht="13.8" hidden="false" customHeight="false" outlineLevel="0" collapsed="false">
      <c r="A333" s="1" t="s">
        <v>91</v>
      </c>
      <c r="B333" s="12" t="n">
        <v>43460</v>
      </c>
      <c r="C333" s="1" t="s">
        <v>19</v>
      </c>
      <c r="D333" s="1" t="s">
        <v>19</v>
      </c>
      <c r="E333" s="1" t="s">
        <v>19</v>
      </c>
      <c r="F333" s="1" t="s">
        <v>203</v>
      </c>
      <c r="G333" s="1" t="s">
        <v>221</v>
      </c>
      <c r="H333" s="1" t="n">
        <v>4</v>
      </c>
      <c r="I333" s="23" t="str">
        <f aca="false">IF(J333="RHAP", "Rhizophora apiculata", IF(J333="EXAG", "Excoecaria agallocha", IF(J333="BRPA", "Bruguiera parviflora", IF(J333="XYMO", "Xylocarpus moluccensis", IF(J333="BRCY", "Bruguiera cylindrica", IF(J333="AVAL", "Avicennia alba", IF(J333="AVOF", "Avicennia officinalis", IF(J333="LURA", "Lumnitzera racemosa", IF(J333="CETA", "Ceriops tagal", IF(J333="XYGR", "Xylocarpus granatum", IF(J333="AVMA", "Avicennia marina", IF(J333="RHMU", "Rhizophora mucronata", IF(J333="BRGY", "Bruguiera gymnorrhiza", IF(J333="BRSE", "Bruguiera sexangula", IF(J333="SOOV", "Sonneratia ovata", IF(J333="SOCA", "Sonneratia caseolaris", IF(J333="HELI", "Heritiera littoralis", IF(J333="HESY", "Heritiera sylvatica", IF(J333="NYFR", "Nypa fruticans", IF(J333="CYRA", "Cynometra ramiflora", IF(J333="PHPA", "Phoenix paludosa", IF(J333="SCHY", "Scyphiphora hydrophyllacea", IF(J333="DIMA", "Diospyros maritima", IF(J333="POPI", "Pongamia pinnata", IF(J333="MAPS", "Maniltoa psilogyne", IF(J333="INBI", "Intsia bijuga", IF(J333="ACEB", "Acanthus ebracteatus", IF(J333="CAER", "Calamus erinaceus", IF(J333="UNUN", "Unknown unknown",  IF(J333="SOAL", "Sonneratia alba",  IF(J333="AECO", "Aegiceras corniculatum", "" )) )))))))))))))))))))))))))))))</f>
        <v>Lumnitzera racemosa</v>
      </c>
      <c r="J333" s="23" t="s">
        <v>1029</v>
      </c>
      <c r="K333" s="55" t="n">
        <v>4.8</v>
      </c>
      <c r="L333" s="1"/>
      <c r="M333" s="1"/>
      <c r="N333" s="1"/>
      <c r="AMJ333" s="0"/>
    </row>
    <row r="334" s="18" customFormat="true" ht="13.8" hidden="false" customHeight="false" outlineLevel="0" collapsed="false">
      <c r="A334" s="1" t="s">
        <v>91</v>
      </c>
      <c r="B334" s="12" t="n">
        <v>43460</v>
      </c>
      <c r="C334" s="1" t="s">
        <v>19</v>
      </c>
      <c r="D334" s="1" t="s">
        <v>19</v>
      </c>
      <c r="E334" s="1" t="s">
        <v>19</v>
      </c>
      <c r="F334" s="1" t="s">
        <v>203</v>
      </c>
      <c r="G334" s="1" t="s">
        <v>221</v>
      </c>
      <c r="H334" s="1" t="n">
        <v>4</v>
      </c>
      <c r="I334" s="23" t="str">
        <f aca="false">IF(J334="RHAP", "Rhizophora apiculata", IF(J334="EXAG", "Excoecaria agallocha", IF(J334="BRPA", "Bruguiera parviflora", IF(J334="XYMO", "Xylocarpus moluccensis", IF(J334="BRCY", "Bruguiera cylindrica", IF(J334="AVAL", "Avicennia alba", IF(J334="AVOF", "Avicennia officinalis", IF(J334="LURA", "Lumnitzera racemosa", IF(J334="CETA", "Ceriops tagal", IF(J334="XYGR", "Xylocarpus granatum", IF(J334="AVMA", "Avicennia marina", IF(J334="RHMU", "Rhizophora mucronata", IF(J334="BRGY", "Bruguiera gymnorrhiza", IF(J334="BRSE", "Bruguiera sexangula", IF(J334="SOOV", "Sonneratia ovata", IF(J334="SOCA", "Sonneratia caseolaris", IF(J334="HELI", "Heritiera littoralis", IF(J334="HESY", "Heritiera sylvatica", IF(J334="NYFR", "Nypa fruticans", IF(J334="CYRA", "Cynometra ramiflora", IF(J334="PHPA", "Phoenix paludosa", IF(J334="SCHY", "Scyphiphora hydrophyllacea", IF(J334="DIMA", "Diospyros maritima", IF(J334="POPI", "Pongamia pinnata", IF(J334="MAPS", "Maniltoa psilogyne", IF(J334="INBI", "Intsia bijuga", IF(J334="ACEB", "Acanthus ebracteatus", IF(J334="CAER", "Calamus erinaceus", IF(J334="UNUN", "Unknown unknown",  IF(J334="SOAL", "Sonneratia alba",  IF(J334="AECO", "Aegiceras corniculatum", "" )) )))))))))))))))))))))))))))))</f>
        <v>Lumnitzera racemosa</v>
      </c>
      <c r="J334" s="23" t="s">
        <v>1029</v>
      </c>
      <c r="K334" s="55" t="n">
        <v>3.7</v>
      </c>
      <c r="L334" s="1"/>
      <c r="M334" s="1"/>
      <c r="N334" s="1"/>
      <c r="AMJ334" s="0"/>
    </row>
    <row r="335" s="18" customFormat="true" ht="13.8" hidden="false" customHeight="false" outlineLevel="0" collapsed="false">
      <c r="A335" s="1" t="s">
        <v>91</v>
      </c>
      <c r="B335" s="12" t="n">
        <v>43460</v>
      </c>
      <c r="C335" s="1" t="s">
        <v>19</v>
      </c>
      <c r="D335" s="1" t="s">
        <v>19</v>
      </c>
      <c r="E335" s="1" t="s">
        <v>19</v>
      </c>
      <c r="F335" s="1" t="s">
        <v>203</v>
      </c>
      <c r="G335" s="1" t="s">
        <v>221</v>
      </c>
      <c r="H335" s="1" t="n">
        <v>4</v>
      </c>
      <c r="I335" s="23" t="str">
        <f aca="false">IF(J335="RHAP", "Rhizophora apiculata", IF(J335="EXAG", "Excoecaria agallocha", IF(J335="BRPA", "Bruguiera parviflora", IF(J335="XYMO", "Xylocarpus moluccensis", IF(J335="BRCY", "Bruguiera cylindrica", IF(J335="AVAL", "Avicennia alba", IF(J335="AVOF", "Avicennia officinalis", IF(J335="LURA", "Lumnitzera racemosa", IF(J335="CETA", "Ceriops tagal", IF(J335="XYGR", "Xylocarpus granatum", IF(J335="AVMA", "Avicennia marina", IF(J335="RHMU", "Rhizophora mucronata", IF(J335="BRGY", "Bruguiera gymnorrhiza", IF(J335="BRSE", "Bruguiera sexangula", IF(J335="SOOV", "Sonneratia ovata", IF(J335="SOCA", "Sonneratia caseolaris", IF(J335="HELI", "Heritiera littoralis", IF(J335="HESY", "Heritiera sylvatica", IF(J335="NYFR", "Nypa fruticans", IF(J335="CYRA", "Cynometra ramiflora", IF(J335="PHPA", "Phoenix paludosa", IF(J335="SCHY", "Scyphiphora hydrophyllacea", IF(J335="DIMA", "Diospyros maritima", IF(J335="POPI", "Pongamia pinnata", IF(J335="MAPS", "Maniltoa psilogyne", IF(J335="INBI", "Intsia bijuga", IF(J335="ACEB", "Acanthus ebracteatus", IF(J335="CAER", "Calamus erinaceus", IF(J335="UNUN", "Unknown unknown",  IF(J335="SOAL", "Sonneratia alba",  IF(J335="AECO", "Aegiceras corniculatum", "" )) )))))))))))))))))))))))))))))</f>
        <v>Lumnitzera racemosa</v>
      </c>
      <c r="J335" s="23" t="s">
        <v>1029</v>
      </c>
      <c r="K335" s="55" t="n">
        <v>1.8</v>
      </c>
      <c r="L335" s="1"/>
      <c r="M335" s="1"/>
      <c r="N335" s="1"/>
      <c r="AMJ335" s="0"/>
    </row>
    <row r="336" s="18" customFormat="true" ht="13.8" hidden="false" customHeight="false" outlineLevel="0" collapsed="false">
      <c r="A336" s="1" t="s">
        <v>91</v>
      </c>
      <c r="B336" s="12" t="n">
        <v>43460</v>
      </c>
      <c r="C336" s="1" t="s">
        <v>19</v>
      </c>
      <c r="D336" s="1" t="s">
        <v>19</v>
      </c>
      <c r="E336" s="1" t="s">
        <v>19</v>
      </c>
      <c r="F336" s="1" t="s">
        <v>203</v>
      </c>
      <c r="G336" s="1" t="s">
        <v>221</v>
      </c>
      <c r="H336" s="1" t="n">
        <v>4</v>
      </c>
      <c r="I336" s="23" t="str">
        <f aca="false">IF(J336="RHAP", "Rhizophora apiculata", IF(J336="EXAG", "Excoecaria agallocha", IF(J336="BRPA", "Bruguiera parviflora", IF(J336="XYMO", "Xylocarpus moluccensis", IF(J336="BRCY", "Bruguiera cylindrica", IF(J336="AVAL", "Avicennia alba", IF(J336="AVOF", "Avicennia officinalis", IF(J336="LURA", "Lumnitzera racemosa", IF(J336="CETA", "Ceriops tagal", IF(J336="XYGR", "Xylocarpus granatum", IF(J336="AVMA", "Avicennia marina", IF(J336="RHMU", "Rhizophora mucronata", IF(J336="BRGY", "Bruguiera gymnorrhiza", IF(J336="BRSE", "Bruguiera sexangula", IF(J336="SOOV", "Sonneratia ovata", IF(J336="SOCA", "Sonneratia caseolaris", IF(J336="HELI", "Heritiera littoralis", IF(J336="HESY", "Heritiera sylvatica", IF(J336="NYFR", "Nypa fruticans", IF(J336="CYRA", "Cynometra ramiflora", IF(J336="PHPA", "Phoenix paludosa", IF(J336="SCHY", "Scyphiphora hydrophyllacea", IF(J336="DIMA", "Diospyros maritima", IF(J336="POPI", "Pongamia pinnata", IF(J336="MAPS", "Maniltoa psilogyne", IF(J336="INBI", "Intsia bijuga", IF(J336="ACEB", "Acanthus ebracteatus", IF(J336="CAER", "Calamus erinaceus", IF(J336="UNUN", "Unknown unknown",  IF(J336="SOAL", "Sonneratia alba",  IF(J336="AECO", "Aegiceras corniculatum", "" )) )))))))))))))))))))))))))))))</f>
        <v>Lumnitzera racemosa</v>
      </c>
      <c r="J336" s="23" t="s">
        <v>1029</v>
      </c>
      <c r="K336" s="55" t="n">
        <v>4</v>
      </c>
      <c r="L336" s="1"/>
      <c r="M336" s="1"/>
      <c r="N336" s="1"/>
      <c r="AMJ336" s="0"/>
    </row>
    <row r="337" s="18" customFormat="true" ht="13.8" hidden="false" customHeight="false" outlineLevel="0" collapsed="false">
      <c r="A337" s="1" t="s">
        <v>91</v>
      </c>
      <c r="B337" s="12" t="n">
        <v>43460</v>
      </c>
      <c r="C337" s="1" t="s">
        <v>19</v>
      </c>
      <c r="D337" s="1" t="s">
        <v>19</v>
      </c>
      <c r="E337" s="1" t="s">
        <v>19</v>
      </c>
      <c r="F337" s="1" t="s">
        <v>203</v>
      </c>
      <c r="G337" s="1" t="s">
        <v>221</v>
      </c>
      <c r="H337" s="1" t="n">
        <v>4</v>
      </c>
      <c r="I337" s="23" t="str">
        <f aca="false">IF(J337="RHAP", "Rhizophora apiculata", IF(J337="EXAG", "Excoecaria agallocha", IF(J337="BRPA", "Bruguiera parviflora", IF(J337="XYMO", "Xylocarpus moluccensis", IF(J337="BRCY", "Bruguiera cylindrica", IF(J337="AVAL", "Avicennia alba", IF(J337="AVOF", "Avicennia officinalis", IF(J337="LURA", "Lumnitzera racemosa", IF(J337="CETA", "Ceriops tagal", IF(J337="XYGR", "Xylocarpus granatum", IF(J337="AVMA", "Avicennia marina", IF(J337="RHMU", "Rhizophora mucronata", IF(J337="BRGY", "Bruguiera gymnorrhiza", IF(J337="BRSE", "Bruguiera sexangula", IF(J337="SOOV", "Sonneratia ovata", IF(J337="SOCA", "Sonneratia caseolaris", IF(J337="HELI", "Heritiera littoralis", IF(J337="HESY", "Heritiera sylvatica", IF(J337="NYFR", "Nypa fruticans", IF(J337="CYRA", "Cynometra ramiflora", IF(J337="PHPA", "Phoenix paludosa", IF(J337="SCHY", "Scyphiphora hydrophyllacea", IF(J337="DIMA", "Diospyros maritima", IF(J337="POPI", "Pongamia pinnata", IF(J337="MAPS", "Maniltoa psilogyne", IF(J337="INBI", "Intsia bijuga", IF(J337="ACEB", "Acanthus ebracteatus", IF(J337="CAER", "Calamus erinaceus", IF(J337="UNUN", "Unknown unknown",  IF(J337="SOAL", "Sonneratia alba",  IF(J337="AECO", "Aegiceras corniculatum", "" )) )))))))))))))))))))))))))))))</f>
        <v>Lumnitzera racemosa</v>
      </c>
      <c r="J337" s="23" t="s">
        <v>1029</v>
      </c>
      <c r="K337" s="55" t="n">
        <v>3</v>
      </c>
      <c r="L337" s="1"/>
      <c r="M337" s="1"/>
      <c r="N337" s="1"/>
      <c r="AMJ337" s="0"/>
    </row>
    <row r="338" s="18" customFormat="true" ht="13.8" hidden="false" customHeight="false" outlineLevel="0" collapsed="false">
      <c r="A338" s="1" t="s">
        <v>91</v>
      </c>
      <c r="B338" s="12" t="n">
        <v>43460</v>
      </c>
      <c r="C338" s="1" t="s">
        <v>19</v>
      </c>
      <c r="D338" s="1" t="s">
        <v>19</v>
      </c>
      <c r="E338" s="1" t="s">
        <v>19</v>
      </c>
      <c r="F338" s="1" t="s">
        <v>203</v>
      </c>
      <c r="G338" s="1" t="s">
        <v>221</v>
      </c>
      <c r="H338" s="1" t="n">
        <v>4</v>
      </c>
      <c r="I338" s="23" t="str">
        <f aca="false">IF(J338="RHAP", "Rhizophora apiculata", IF(J338="EXAG", "Excoecaria agallocha", IF(J338="BRPA", "Bruguiera parviflora", IF(J338="XYMO", "Xylocarpus moluccensis", IF(J338="BRCY", "Bruguiera cylindrica", IF(J338="AVAL", "Avicennia alba", IF(J338="AVOF", "Avicennia officinalis", IF(J338="LURA", "Lumnitzera racemosa", IF(J338="CETA", "Ceriops tagal", IF(J338="XYGR", "Xylocarpus granatum", IF(J338="AVMA", "Avicennia marina", IF(J338="RHMU", "Rhizophora mucronata", IF(J338="BRGY", "Bruguiera gymnorrhiza", IF(J338="BRSE", "Bruguiera sexangula", IF(J338="SOOV", "Sonneratia ovata", IF(J338="SOCA", "Sonneratia caseolaris", IF(J338="HELI", "Heritiera littoralis", IF(J338="HESY", "Heritiera sylvatica", IF(J338="NYFR", "Nypa fruticans", IF(J338="CYRA", "Cynometra ramiflora", IF(J338="PHPA", "Phoenix paludosa", IF(J338="SCHY", "Scyphiphora hydrophyllacea", IF(J338="DIMA", "Diospyros maritima", IF(J338="POPI", "Pongamia pinnata", IF(J338="MAPS", "Maniltoa psilogyne", IF(J338="INBI", "Intsia bijuga", IF(J338="ACEB", "Acanthus ebracteatus", IF(J338="CAER", "Calamus erinaceus", IF(J338="UNUN", "Unknown unknown",  IF(J338="SOAL", "Sonneratia alba",  IF(J338="AECO", "Aegiceras corniculatum", "" )) )))))))))))))))))))))))))))))</f>
        <v>Lumnitzera racemosa</v>
      </c>
      <c r="J338" s="23" t="s">
        <v>1029</v>
      </c>
      <c r="K338" s="55" t="n">
        <v>3.5</v>
      </c>
      <c r="L338" s="1"/>
      <c r="M338" s="1"/>
      <c r="N338" s="1"/>
      <c r="AMJ338" s="0"/>
    </row>
    <row r="339" s="18" customFormat="true" ht="13.8" hidden="false" customHeight="false" outlineLevel="0" collapsed="false">
      <c r="A339" s="1" t="s">
        <v>91</v>
      </c>
      <c r="B339" s="12" t="n">
        <v>43460</v>
      </c>
      <c r="C339" s="1" t="s">
        <v>19</v>
      </c>
      <c r="D339" s="1" t="s">
        <v>19</v>
      </c>
      <c r="E339" s="1" t="s">
        <v>19</v>
      </c>
      <c r="F339" s="1" t="s">
        <v>203</v>
      </c>
      <c r="G339" s="1" t="s">
        <v>221</v>
      </c>
      <c r="H339" s="1" t="n">
        <v>4</v>
      </c>
      <c r="I339" s="23" t="str">
        <f aca="false">IF(J339="RHAP", "Rhizophora apiculata", IF(J339="EXAG", "Excoecaria agallocha", IF(J339="BRPA", "Bruguiera parviflora", IF(J339="XYMO", "Xylocarpus moluccensis", IF(J339="BRCY", "Bruguiera cylindrica", IF(J339="AVAL", "Avicennia alba", IF(J339="AVOF", "Avicennia officinalis", IF(J339="LURA", "Lumnitzera racemosa", IF(J339="CETA", "Ceriops tagal", IF(J339="XYGR", "Xylocarpus granatum", IF(J339="AVMA", "Avicennia marina", IF(J339="RHMU", "Rhizophora mucronata", IF(J339="BRGY", "Bruguiera gymnorrhiza", IF(J339="BRSE", "Bruguiera sexangula", IF(J339="SOOV", "Sonneratia ovata", IF(J339="SOCA", "Sonneratia caseolaris", IF(J339="HELI", "Heritiera littoralis", IF(J339="HESY", "Heritiera sylvatica", IF(J339="NYFR", "Nypa fruticans", IF(J339="CYRA", "Cynometra ramiflora", IF(J339="PHPA", "Phoenix paludosa", IF(J339="SCHY", "Scyphiphora hydrophyllacea", IF(J339="DIMA", "Diospyros maritima", IF(J339="POPI", "Pongamia pinnata", IF(J339="MAPS", "Maniltoa psilogyne", IF(J339="INBI", "Intsia bijuga", IF(J339="ACEB", "Acanthus ebracteatus", IF(J339="CAER", "Calamus erinaceus", IF(J339="UNUN", "Unknown unknown",  IF(J339="SOAL", "Sonneratia alba",  IF(J339="AECO", "Aegiceras corniculatum", "" )) )))))))))))))))))))))))))))))</f>
        <v>Lumnitzera racemosa</v>
      </c>
      <c r="J339" s="23" t="s">
        <v>1029</v>
      </c>
      <c r="K339" s="55" t="n">
        <v>2</v>
      </c>
      <c r="L339" s="1"/>
      <c r="M339" s="1"/>
      <c r="N339" s="1"/>
      <c r="AMJ339" s="0"/>
    </row>
    <row r="340" s="18" customFormat="true" ht="13.8" hidden="false" customHeight="false" outlineLevel="0" collapsed="false">
      <c r="A340" s="1" t="s">
        <v>91</v>
      </c>
      <c r="B340" s="12" t="n">
        <v>43460</v>
      </c>
      <c r="C340" s="1" t="s">
        <v>19</v>
      </c>
      <c r="D340" s="1" t="s">
        <v>19</v>
      </c>
      <c r="E340" s="1" t="s">
        <v>19</v>
      </c>
      <c r="F340" s="1" t="s">
        <v>203</v>
      </c>
      <c r="G340" s="1" t="s">
        <v>221</v>
      </c>
      <c r="H340" s="1" t="n">
        <v>4</v>
      </c>
      <c r="I340" s="23" t="str">
        <f aca="false">IF(J340="RHAP", "Rhizophora apiculata", IF(J340="EXAG", "Excoecaria agallocha", IF(J340="BRPA", "Bruguiera parviflora", IF(J340="XYMO", "Xylocarpus moluccensis", IF(J340="BRCY", "Bruguiera cylindrica", IF(J340="AVAL", "Avicennia alba", IF(J340="AVOF", "Avicennia officinalis", IF(J340="LURA", "Lumnitzera racemosa", IF(J340="CETA", "Ceriops tagal", IF(J340="XYGR", "Xylocarpus granatum", IF(J340="AVMA", "Avicennia marina", IF(J340="RHMU", "Rhizophora mucronata", IF(J340="BRGY", "Bruguiera gymnorrhiza", IF(J340="BRSE", "Bruguiera sexangula", IF(J340="SOOV", "Sonneratia ovata", IF(J340="SOCA", "Sonneratia caseolaris", IF(J340="HELI", "Heritiera littoralis", IF(J340="HESY", "Heritiera sylvatica", IF(J340="NYFR", "Nypa fruticans", IF(J340="CYRA", "Cynometra ramiflora", IF(J340="PHPA", "Phoenix paludosa", IF(J340="SCHY", "Scyphiphora hydrophyllacea", IF(J340="DIMA", "Diospyros maritima", IF(J340="POPI", "Pongamia pinnata", IF(J340="MAPS", "Maniltoa psilogyne", IF(J340="INBI", "Intsia bijuga", IF(J340="ACEB", "Acanthus ebracteatus", IF(J340="CAER", "Calamus erinaceus", IF(J340="UNUN", "Unknown unknown",  IF(J340="SOAL", "Sonneratia alba",  IF(J340="AECO", "Aegiceras corniculatum", "" )) )))))))))))))))))))))))))))))</f>
        <v>Lumnitzera racemosa</v>
      </c>
      <c r="J340" s="23" t="s">
        <v>1029</v>
      </c>
      <c r="K340" s="55" t="n">
        <v>2.3</v>
      </c>
      <c r="L340" s="1"/>
      <c r="M340" s="1"/>
      <c r="N340" s="1"/>
      <c r="AMJ340" s="0"/>
    </row>
    <row r="341" s="18" customFormat="true" ht="13.8" hidden="false" customHeight="false" outlineLevel="0" collapsed="false">
      <c r="A341" s="1" t="s">
        <v>91</v>
      </c>
      <c r="B341" s="12" t="n">
        <v>43460</v>
      </c>
      <c r="C341" s="1" t="s">
        <v>19</v>
      </c>
      <c r="D341" s="1" t="s">
        <v>19</v>
      </c>
      <c r="E341" s="1" t="s">
        <v>19</v>
      </c>
      <c r="F341" s="1" t="s">
        <v>203</v>
      </c>
      <c r="G341" s="1" t="s">
        <v>221</v>
      </c>
      <c r="H341" s="1" t="n">
        <v>4</v>
      </c>
      <c r="I341" s="23" t="str">
        <f aca="false">IF(J341="RHAP", "Rhizophora apiculata", IF(J341="EXAG", "Excoecaria agallocha", IF(J341="BRPA", "Bruguiera parviflora", IF(J341="XYMO", "Xylocarpus moluccensis", IF(J341="BRCY", "Bruguiera cylindrica", IF(J341="AVAL", "Avicennia alba", IF(J341="AVOF", "Avicennia officinalis", IF(J341="LURA", "Lumnitzera racemosa", IF(J341="CETA", "Ceriops tagal", IF(J341="XYGR", "Xylocarpus granatum", IF(J341="AVMA", "Avicennia marina", IF(J341="RHMU", "Rhizophora mucronata", IF(J341="BRGY", "Bruguiera gymnorrhiza", IF(J341="BRSE", "Bruguiera sexangula", IF(J341="SOOV", "Sonneratia ovata", IF(J341="SOCA", "Sonneratia caseolaris", IF(J341="HELI", "Heritiera littoralis", IF(J341="HESY", "Heritiera sylvatica", IF(J341="NYFR", "Nypa fruticans", IF(J341="CYRA", "Cynometra ramiflora", IF(J341="PHPA", "Phoenix paludosa", IF(J341="SCHY", "Scyphiphora hydrophyllacea", IF(J341="DIMA", "Diospyros maritima", IF(J341="POPI", "Pongamia pinnata", IF(J341="MAPS", "Maniltoa psilogyne", IF(J341="INBI", "Intsia bijuga", IF(J341="ACEB", "Acanthus ebracteatus", IF(J341="CAER", "Calamus erinaceus", IF(J341="UNUN", "Unknown unknown",  IF(J341="SOAL", "Sonneratia alba",  IF(J341="AECO", "Aegiceras corniculatum", "" )) )))))))))))))))))))))))))))))</f>
        <v>Lumnitzera racemosa</v>
      </c>
      <c r="J341" s="23" t="s">
        <v>1029</v>
      </c>
      <c r="K341" s="55" t="n">
        <v>3</v>
      </c>
      <c r="L341" s="1"/>
      <c r="M341" s="1"/>
      <c r="N341" s="1"/>
      <c r="AMJ341" s="0"/>
    </row>
    <row r="342" s="18" customFormat="true" ht="13.8" hidden="false" customHeight="false" outlineLevel="0" collapsed="false">
      <c r="A342" s="1" t="s">
        <v>91</v>
      </c>
      <c r="B342" s="12" t="n">
        <v>43460</v>
      </c>
      <c r="C342" s="1" t="s">
        <v>19</v>
      </c>
      <c r="D342" s="1" t="s">
        <v>19</v>
      </c>
      <c r="E342" s="1" t="s">
        <v>19</v>
      </c>
      <c r="F342" s="1" t="s">
        <v>203</v>
      </c>
      <c r="G342" s="1" t="s">
        <v>221</v>
      </c>
      <c r="H342" s="1" t="n">
        <v>4</v>
      </c>
      <c r="I342" s="23" t="str">
        <f aca="false">IF(J342="RHAP", "Rhizophora apiculata", IF(J342="EXAG", "Excoecaria agallocha", IF(J342="BRPA", "Bruguiera parviflora", IF(J342="XYMO", "Xylocarpus moluccensis", IF(J342="BRCY", "Bruguiera cylindrica", IF(J342="AVAL", "Avicennia alba", IF(J342="AVOF", "Avicennia officinalis", IF(J342="LURA", "Lumnitzera racemosa", IF(J342="CETA", "Ceriops tagal", IF(J342="XYGR", "Xylocarpus granatum", IF(J342="AVMA", "Avicennia marina", IF(J342="RHMU", "Rhizophora mucronata", IF(J342="BRGY", "Bruguiera gymnorrhiza", IF(J342="BRSE", "Bruguiera sexangula", IF(J342="SOOV", "Sonneratia ovata", IF(J342="SOCA", "Sonneratia caseolaris", IF(J342="HELI", "Heritiera littoralis", IF(J342="HESY", "Heritiera sylvatica", IF(J342="NYFR", "Nypa fruticans", IF(J342="CYRA", "Cynometra ramiflora", IF(J342="PHPA", "Phoenix paludosa", IF(J342="SCHY", "Scyphiphora hydrophyllacea", IF(J342="DIMA", "Diospyros maritima", IF(J342="POPI", "Pongamia pinnata", IF(J342="MAPS", "Maniltoa psilogyne", IF(J342="INBI", "Intsia bijuga", IF(J342="ACEB", "Acanthus ebracteatus", IF(J342="CAER", "Calamus erinaceus", IF(J342="UNUN", "Unknown unknown",  IF(J342="SOAL", "Sonneratia alba",  IF(J342="AECO", "Aegiceras corniculatum", "" )) )))))))))))))))))))))))))))))</f>
        <v>Lumnitzera racemosa</v>
      </c>
      <c r="J342" s="23" t="s">
        <v>1029</v>
      </c>
      <c r="K342" s="55" t="n">
        <v>3.5</v>
      </c>
      <c r="L342" s="1"/>
      <c r="M342" s="1"/>
      <c r="N342" s="1"/>
      <c r="AMJ342" s="0"/>
    </row>
    <row r="343" s="18" customFormat="true" ht="13.8" hidden="false" customHeight="false" outlineLevel="0" collapsed="false">
      <c r="A343" s="1" t="s">
        <v>91</v>
      </c>
      <c r="B343" s="12" t="n">
        <v>43460</v>
      </c>
      <c r="C343" s="1" t="s">
        <v>19</v>
      </c>
      <c r="D343" s="1" t="s">
        <v>19</v>
      </c>
      <c r="E343" s="1" t="s">
        <v>19</v>
      </c>
      <c r="F343" s="1" t="s">
        <v>203</v>
      </c>
      <c r="G343" s="1" t="s">
        <v>221</v>
      </c>
      <c r="H343" s="1" t="n">
        <v>4</v>
      </c>
      <c r="I343" s="23" t="str">
        <f aca="false">IF(J343="RHAP", "Rhizophora apiculata", IF(J343="EXAG", "Excoecaria agallocha", IF(J343="BRPA", "Bruguiera parviflora", IF(J343="XYMO", "Xylocarpus moluccensis", IF(J343="BRCY", "Bruguiera cylindrica", IF(J343="AVAL", "Avicennia alba", IF(J343="AVOF", "Avicennia officinalis", IF(J343="LURA", "Lumnitzera racemosa", IF(J343="CETA", "Ceriops tagal", IF(J343="XYGR", "Xylocarpus granatum", IF(J343="AVMA", "Avicennia marina", IF(J343="RHMU", "Rhizophora mucronata", IF(J343="BRGY", "Bruguiera gymnorrhiza", IF(J343="BRSE", "Bruguiera sexangula", IF(J343="SOOV", "Sonneratia ovata", IF(J343="SOCA", "Sonneratia caseolaris", IF(J343="HELI", "Heritiera littoralis", IF(J343="HESY", "Heritiera sylvatica", IF(J343="NYFR", "Nypa fruticans", IF(J343="CYRA", "Cynometra ramiflora", IF(J343="PHPA", "Phoenix paludosa", IF(J343="SCHY", "Scyphiphora hydrophyllacea", IF(J343="DIMA", "Diospyros maritima", IF(J343="POPI", "Pongamia pinnata", IF(J343="MAPS", "Maniltoa psilogyne", IF(J343="INBI", "Intsia bijuga", IF(J343="ACEB", "Acanthus ebracteatus", IF(J343="CAER", "Calamus erinaceus", IF(J343="UNUN", "Unknown unknown",  IF(J343="SOAL", "Sonneratia alba",  IF(J343="AECO", "Aegiceras corniculatum", "" )) )))))))))))))))))))))))))))))</f>
        <v>Lumnitzera racemosa</v>
      </c>
      <c r="J343" s="23" t="s">
        <v>1029</v>
      </c>
      <c r="K343" s="1" t="n">
        <v>1.6</v>
      </c>
      <c r="L343" s="1"/>
      <c r="M343" s="1"/>
      <c r="N343" s="1"/>
      <c r="AMJ343" s="0"/>
    </row>
    <row r="344" s="18" customFormat="true" ht="13.8" hidden="false" customHeight="false" outlineLevel="0" collapsed="false">
      <c r="A344" s="1" t="s">
        <v>91</v>
      </c>
      <c r="B344" s="12" t="n">
        <v>43460</v>
      </c>
      <c r="C344" s="1" t="s">
        <v>19</v>
      </c>
      <c r="D344" s="1" t="s">
        <v>19</v>
      </c>
      <c r="E344" s="1" t="s">
        <v>19</v>
      </c>
      <c r="F344" s="1" t="s">
        <v>203</v>
      </c>
      <c r="G344" s="1" t="s">
        <v>221</v>
      </c>
      <c r="H344" s="1" t="n">
        <v>4</v>
      </c>
      <c r="I344" s="23" t="str">
        <f aca="false">IF(J344="RHAP", "Rhizophora apiculata", IF(J344="EXAG", "Excoecaria agallocha", IF(J344="BRPA", "Bruguiera parviflora", IF(J344="XYMO", "Xylocarpus moluccensis", IF(J344="BRCY", "Bruguiera cylindrica", IF(J344="AVAL", "Avicennia alba", IF(J344="AVOF", "Avicennia officinalis", IF(J344="LURA", "Lumnitzera racemosa", IF(J344="CETA", "Ceriops tagal", IF(J344="XYGR", "Xylocarpus granatum", IF(J344="AVMA", "Avicennia marina", IF(J344="RHMU", "Rhizophora mucronata", IF(J344="BRGY", "Bruguiera gymnorrhiza", IF(J344="BRSE", "Bruguiera sexangula", IF(J344="SOOV", "Sonneratia ovata", IF(J344="SOCA", "Sonneratia caseolaris", IF(J344="HELI", "Heritiera littoralis", IF(J344="HESY", "Heritiera sylvatica", IF(J344="NYFR", "Nypa fruticans", IF(J344="CYRA", "Cynometra ramiflora", IF(J344="PHPA", "Phoenix paludosa", IF(J344="SCHY", "Scyphiphora hydrophyllacea", IF(J344="DIMA", "Diospyros maritima", IF(J344="POPI", "Pongamia pinnata", IF(J344="MAPS", "Maniltoa psilogyne", IF(J344="INBI", "Intsia bijuga", IF(J344="ACEB", "Acanthus ebracteatus", IF(J344="CAER", "Calamus erinaceus", IF(J344="UNUN", "Unknown unknown",  IF(J344="SOAL", "Sonneratia alba",  IF(J344="AECO", "Aegiceras corniculatum", "" )) )))))))))))))))))))))))))))))</f>
        <v>Lumnitzera racemosa</v>
      </c>
      <c r="J344" s="23" t="s">
        <v>1029</v>
      </c>
      <c r="K344" s="55" t="n">
        <v>1.6</v>
      </c>
      <c r="L344" s="1"/>
      <c r="M344" s="1"/>
      <c r="N344" s="1"/>
      <c r="AMJ344" s="0"/>
    </row>
    <row r="345" s="18" customFormat="true" ht="13.8" hidden="false" customHeight="false" outlineLevel="0" collapsed="false">
      <c r="A345" s="1" t="s">
        <v>91</v>
      </c>
      <c r="B345" s="12" t="n">
        <v>43460</v>
      </c>
      <c r="C345" s="1" t="s">
        <v>19</v>
      </c>
      <c r="D345" s="1" t="s">
        <v>19</v>
      </c>
      <c r="E345" s="1" t="s">
        <v>19</v>
      </c>
      <c r="F345" s="1" t="s">
        <v>203</v>
      </c>
      <c r="G345" s="1" t="s">
        <v>221</v>
      </c>
      <c r="H345" s="1" t="n">
        <v>4</v>
      </c>
      <c r="I345" s="23" t="str">
        <f aca="false">IF(J345="RHAP", "Rhizophora apiculata", IF(J345="EXAG", "Excoecaria agallocha", IF(J345="BRPA", "Bruguiera parviflora", IF(J345="XYMO", "Xylocarpus moluccensis", IF(J345="BRCY", "Bruguiera cylindrica", IF(J345="AVAL", "Avicennia alba", IF(J345="AVOF", "Avicennia officinalis", IF(J345="LURA", "Lumnitzera racemosa", IF(J345="CETA", "Ceriops tagal", IF(J345="XYGR", "Xylocarpus granatum", IF(J345="AVMA", "Avicennia marina", IF(J345="RHMU", "Rhizophora mucronata", IF(J345="BRGY", "Bruguiera gymnorrhiza", IF(J345="BRSE", "Bruguiera sexangula", IF(J345="SOOV", "Sonneratia ovata", IF(J345="SOCA", "Sonneratia caseolaris", IF(J345="HELI", "Heritiera littoralis", IF(J345="HESY", "Heritiera sylvatica", IF(J345="NYFR", "Nypa fruticans", IF(J345="CYRA", "Cynometra ramiflora", IF(J345="PHPA", "Phoenix paludosa", IF(J345="SCHY", "Scyphiphora hydrophyllacea", IF(J345="DIMA", "Diospyros maritima", IF(J345="POPI", "Pongamia pinnata", IF(J345="MAPS", "Maniltoa psilogyne", IF(J345="INBI", "Intsia bijuga", IF(J345="ACEB", "Acanthus ebracteatus", IF(J345="CAER", "Calamus erinaceus", IF(J345="UNUN", "Unknown unknown",  IF(J345="SOAL", "Sonneratia alba",  IF(J345="AECO", "Aegiceras corniculatum", "" )) )))))))))))))))))))))))))))))</f>
        <v>Lumnitzera racemosa</v>
      </c>
      <c r="J345" s="23" t="s">
        <v>1029</v>
      </c>
      <c r="K345" s="55" t="n">
        <v>2</v>
      </c>
      <c r="L345" s="1"/>
      <c r="M345" s="1"/>
      <c r="N345" s="1"/>
      <c r="AMJ345" s="0"/>
    </row>
    <row r="346" s="18" customFormat="true" ht="13.8" hidden="false" customHeight="false" outlineLevel="0" collapsed="false">
      <c r="A346" s="1" t="s">
        <v>91</v>
      </c>
      <c r="B346" s="12" t="n">
        <v>43461</v>
      </c>
      <c r="C346" s="1" t="s">
        <v>19</v>
      </c>
      <c r="D346" s="1" t="s">
        <v>19</v>
      </c>
      <c r="E346" s="1" t="s">
        <v>19</v>
      </c>
      <c r="F346" s="1" t="s">
        <v>203</v>
      </c>
      <c r="G346" s="1" t="s">
        <v>226</v>
      </c>
      <c r="H346" s="1" t="n">
        <v>3</v>
      </c>
      <c r="I346" s="23" t="str">
        <f aca="false">IF(J346="RHAP", "Rhizophora apiculata", IF(J346="EXAG", "Excoecaria agallocha", IF(J346="BRPA", "Bruguiera parviflora", IF(J346="XYMO", "Xylocarpus moluccensis", IF(J346="BRCY", "Bruguiera cylindrica", IF(J346="AVAL", "Avicennia alba", IF(J346="AVOF", "Avicennia officinalis", IF(J346="LURA", "Lumnitzera racemosa", IF(J346="CETA", "Ceriops tagal", IF(J346="XYGR", "Xylocarpus granatum", IF(J346="AVMA", "Avicennia marina", IF(J346="RHMU", "Rhizophora mucronata", IF(J346="BRGY", "Bruguiera gymnorrhiza", IF(J346="BRSE", "Bruguiera sexangula", IF(J346="SOOV", "Sonneratia ovata", IF(J346="SOCA", "Sonneratia caseolaris", IF(J346="HELI", "Heritiera littoralis", IF(J346="HESY", "Heritiera sylvatica", IF(J346="NYFR", "Nypa fruticans", IF(J346="CYRA", "Cynometra ramiflora", IF(J346="PHPA", "Phoenix paludosa", IF(J346="SCHY", "Scyphiphora hydrophyllacea", IF(J346="DIMA", "Diospyros maritima", IF(J346="POPI", "Pongamia pinnata", IF(J346="MAPS", "Maniltoa psilogyne", IF(J346="INBI", "Intsia bijuga", IF(J346="ACEB", "Acanthus ebracteatus", IF(J346="CAER", "Calamus erinaceus", IF(J346="UNUN", "Unknown unknown",  IF(J346="SOAL", "Sonneratia alba",  IF(J346="AECO", "Aegiceras corniculatum", "" )) )))))))))))))))))))))))))))))</f>
        <v>Avicennia alba</v>
      </c>
      <c r="J346" s="23" t="s">
        <v>27</v>
      </c>
      <c r="K346" s="55" t="n">
        <v>3.1</v>
      </c>
      <c r="L346" s="1"/>
      <c r="M346" s="1"/>
      <c r="N346" s="1"/>
      <c r="AMJ346" s="0"/>
    </row>
    <row r="347" s="18" customFormat="true" ht="13.8" hidden="false" customHeight="false" outlineLevel="0" collapsed="false">
      <c r="A347" s="1" t="s">
        <v>91</v>
      </c>
      <c r="B347" s="12" t="n">
        <v>43461</v>
      </c>
      <c r="C347" s="1" t="s">
        <v>19</v>
      </c>
      <c r="D347" s="1" t="s">
        <v>19</v>
      </c>
      <c r="E347" s="1" t="s">
        <v>19</v>
      </c>
      <c r="F347" s="1" t="s">
        <v>203</v>
      </c>
      <c r="G347" s="1" t="s">
        <v>226</v>
      </c>
      <c r="H347" s="1" t="n">
        <v>3</v>
      </c>
      <c r="I347" s="23" t="str">
        <f aca="false">IF(J347="RHAP", "Rhizophora apiculata", IF(J347="EXAG", "Excoecaria agallocha", IF(J347="BRPA", "Bruguiera parviflora", IF(J347="XYMO", "Xylocarpus moluccensis", IF(J347="BRCY", "Bruguiera cylindrica", IF(J347="AVAL", "Avicennia alba", IF(J347="AVOF", "Avicennia officinalis", IF(J347="LURA", "Lumnitzera racemosa", IF(J347="CETA", "Ceriops tagal", IF(J347="XYGR", "Xylocarpus granatum", IF(J347="AVMA", "Avicennia marina", IF(J347="RHMU", "Rhizophora mucronata", IF(J347="BRGY", "Bruguiera gymnorrhiza", IF(J347="BRSE", "Bruguiera sexangula", IF(J347="SOOV", "Sonneratia ovata", IF(J347="SOCA", "Sonneratia caseolaris", IF(J347="HELI", "Heritiera littoralis", IF(J347="HESY", "Heritiera sylvatica", IF(J347="NYFR", "Nypa fruticans", IF(J347="CYRA", "Cynometra ramiflora", IF(J347="PHPA", "Phoenix paludosa", IF(J347="SCHY", "Scyphiphora hydrophyllacea", IF(J347="DIMA", "Diospyros maritima", IF(J347="POPI", "Pongamia pinnata", IF(J347="MAPS", "Maniltoa psilogyne", IF(J347="INBI", "Intsia bijuga", IF(J347="ACEB", "Acanthus ebracteatus", IF(J347="CAER", "Calamus erinaceus", IF(J347="UNUN", "Unknown unknown",  IF(J347="SOAL", "Sonneratia alba",  IF(J347="AECO", "Aegiceras corniculatum", "" )) )))))))))))))))))))))))))))))</f>
        <v>Avicennia alba</v>
      </c>
      <c r="J347" s="23" t="s">
        <v>27</v>
      </c>
      <c r="K347" s="55" t="n">
        <v>2.6</v>
      </c>
      <c r="L347" s="1"/>
      <c r="M347" s="1"/>
      <c r="N347" s="1"/>
      <c r="AMJ347" s="0"/>
    </row>
    <row r="348" s="18" customFormat="true" ht="13.8" hidden="false" customHeight="false" outlineLevel="0" collapsed="false">
      <c r="A348" s="1" t="s">
        <v>91</v>
      </c>
      <c r="B348" s="12" t="n">
        <v>43461</v>
      </c>
      <c r="C348" s="1" t="s">
        <v>19</v>
      </c>
      <c r="D348" s="1" t="s">
        <v>19</v>
      </c>
      <c r="E348" s="1" t="s">
        <v>19</v>
      </c>
      <c r="F348" s="1" t="s">
        <v>203</v>
      </c>
      <c r="G348" s="1" t="s">
        <v>226</v>
      </c>
      <c r="H348" s="1" t="n">
        <v>4</v>
      </c>
      <c r="I348" s="23" t="str">
        <f aca="false">IF(J348="RHAP", "Rhizophora apiculata", IF(J348="EXAG", "Excoecaria agallocha", IF(J348="BRPA", "Bruguiera parviflora", IF(J348="XYMO", "Xylocarpus moluccensis", IF(J348="BRCY", "Bruguiera cylindrica", IF(J348="AVAL", "Avicennia alba", IF(J348="AVOF", "Avicennia officinalis", IF(J348="LURA", "Lumnitzera racemosa", IF(J348="CETA", "Ceriops tagal", IF(J348="XYGR", "Xylocarpus granatum", IF(J348="AVMA", "Avicennia marina", IF(J348="RHMU", "Rhizophora mucronata", IF(J348="BRGY", "Bruguiera gymnorrhiza", IF(J348="BRSE", "Bruguiera sexangula", IF(J348="SOOV", "Sonneratia ovata", IF(J348="SOCA", "Sonneratia caseolaris", IF(J348="HELI", "Heritiera littoralis", IF(J348="HESY", "Heritiera sylvatica", IF(J348="NYFR", "Nypa fruticans", IF(J348="CYRA", "Cynometra ramiflora", IF(J348="PHPA", "Phoenix paludosa", IF(J348="SCHY", "Scyphiphora hydrophyllacea", IF(J348="DIMA", "Diospyros maritima", IF(J348="POPI", "Pongamia pinnata", IF(J348="MAPS", "Maniltoa psilogyne", IF(J348="INBI", "Intsia bijuga", IF(J348="ACEB", "Acanthus ebracteatus", IF(J348="CAER", "Calamus erinaceus", IF(J348="UNUN", "Unknown unknown",  IF(J348="SOAL", "Sonneratia alba",  IF(J348="AECO", "Aegiceras corniculatum", "" )) )))))))))))))))))))))))))))))</f>
        <v>Avicennia alba</v>
      </c>
      <c r="J348" s="23" t="s">
        <v>27</v>
      </c>
      <c r="K348" s="55" t="n">
        <v>3.5</v>
      </c>
      <c r="L348" s="1"/>
      <c r="M348" s="1"/>
      <c r="N348" s="1"/>
      <c r="AMJ348" s="0"/>
    </row>
    <row r="349" s="18" customFormat="true" ht="13.8" hidden="false" customHeight="false" outlineLevel="0" collapsed="false">
      <c r="A349" s="1" t="s">
        <v>91</v>
      </c>
      <c r="B349" s="12" t="n">
        <v>43461</v>
      </c>
      <c r="C349" s="1" t="s">
        <v>19</v>
      </c>
      <c r="D349" s="1" t="s">
        <v>19</v>
      </c>
      <c r="E349" s="1" t="s">
        <v>19</v>
      </c>
      <c r="F349" s="1" t="s">
        <v>203</v>
      </c>
      <c r="G349" s="1" t="s">
        <v>226</v>
      </c>
      <c r="H349" s="1" t="n">
        <v>4</v>
      </c>
      <c r="I349" s="23" t="str">
        <f aca="false">IF(J349="RHAP", "Rhizophora apiculata", IF(J349="EXAG", "Excoecaria agallocha", IF(J349="BRPA", "Bruguiera parviflora", IF(J349="XYMO", "Xylocarpus moluccensis", IF(J349="BRCY", "Bruguiera cylindrica", IF(J349="AVAL", "Avicennia alba", IF(J349="AVOF", "Avicennia officinalis", IF(J349="LURA", "Lumnitzera racemosa", IF(J349="CETA", "Ceriops tagal", IF(J349="XYGR", "Xylocarpus granatum", IF(J349="AVMA", "Avicennia marina", IF(J349="RHMU", "Rhizophora mucronata", IF(J349="BRGY", "Bruguiera gymnorrhiza", IF(J349="BRSE", "Bruguiera sexangula", IF(J349="SOOV", "Sonneratia ovata", IF(J349="SOCA", "Sonneratia caseolaris", IF(J349="HELI", "Heritiera littoralis", IF(J349="HESY", "Heritiera sylvatica", IF(J349="NYFR", "Nypa fruticans", IF(J349="CYRA", "Cynometra ramiflora", IF(J349="PHPA", "Phoenix paludosa", IF(J349="SCHY", "Scyphiphora hydrophyllacea", IF(J349="DIMA", "Diospyros maritima", IF(J349="POPI", "Pongamia pinnata", IF(J349="MAPS", "Maniltoa psilogyne", IF(J349="INBI", "Intsia bijuga", IF(J349="ACEB", "Acanthus ebracteatus", IF(J349="CAER", "Calamus erinaceus", IF(J349="UNUN", "Unknown unknown",  IF(J349="SOAL", "Sonneratia alba",  IF(J349="AECO", "Aegiceras corniculatum", "" )) )))))))))))))))))))))))))))))</f>
        <v>Avicennia alba</v>
      </c>
      <c r="J349" s="23" t="s">
        <v>27</v>
      </c>
      <c r="K349" s="55" t="n">
        <v>2.4</v>
      </c>
      <c r="L349" s="1"/>
      <c r="M349" s="1"/>
      <c r="N349" s="1"/>
      <c r="AMJ349" s="0"/>
    </row>
    <row r="350" s="18" customFormat="true" ht="13.8" hidden="false" customHeight="false" outlineLevel="0" collapsed="false">
      <c r="A350" s="1" t="s">
        <v>91</v>
      </c>
      <c r="B350" s="12" t="n">
        <v>43462</v>
      </c>
      <c r="C350" s="1" t="s">
        <v>19</v>
      </c>
      <c r="D350" s="1" t="s">
        <v>19</v>
      </c>
      <c r="E350" s="1" t="s">
        <v>19</v>
      </c>
      <c r="F350" s="1" t="s">
        <v>203</v>
      </c>
      <c r="G350" s="1" t="s">
        <v>230</v>
      </c>
      <c r="H350" s="1" t="n">
        <v>3</v>
      </c>
      <c r="I350" s="23" t="str">
        <f aca="false">IF(J350="RHAP", "Rhizophora apiculata", IF(J350="EXAG", "Excoecaria agallocha", IF(J350="BRPA", "Bruguiera parviflora", IF(J350="XYMO", "Xylocarpus moluccensis", IF(J350="BRCY", "Bruguiera cylindrica", IF(J350="AVAL", "Avicennia alba", IF(J350="AVOF", "Avicennia officinalis", IF(J350="LURA", "Lumnitzera racemosa", IF(J350="CETA", "Ceriops tagal", IF(J350="XYGR", "Xylocarpus granatum", IF(J350="AVMA", "Avicennia marina", IF(J350="RHMU", "Rhizophora mucronata", IF(J350="BRGY", "Bruguiera gymnorrhiza", IF(J350="BRSE", "Bruguiera sexangula", IF(J350="SOOV", "Sonneratia ovata", IF(J350="SOCA", "Sonneratia caseolaris", IF(J350="HELI", "Heritiera littoralis", IF(J350="HESY", "Heritiera sylvatica", IF(J350="NYFR", "Nypa fruticans", IF(J350="CYRA", "Cynometra ramiflora", IF(J350="PHPA", "Phoenix paludosa", IF(J350="SCHY", "Scyphiphora hydrophyllacea", IF(J350="DIMA", "Diospyros maritima", IF(J350="POPI", "Pongamia pinnata", IF(J350="MAPS", "Maniltoa psilogyne", IF(J350="INBI", "Intsia bijuga", IF(J350="ACEB", "Acanthus ebracteatus", IF(J350="CAER", "Calamus erinaceus", IF(J350="UNUN", "Unknown unknown",  IF(J350="SOAL", "Sonneratia alba",  IF(J350="AECO", "Aegiceras corniculatum", "" )) )))))))))))))))))))))))))))))</f>
        <v>Lumnitzera racemosa</v>
      </c>
      <c r="J350" s="23" t="s">
        <v>1029</v>
      </c>
      <c r="K350" s="55" t="n">
        <v>3.9</v>
      </c>
      <c r="L350" s="1"/>
      <c r="M350" s="1"/>
      <c r="N350" s="1"/>
      <c r="AMJ350" s="0"/>
    </row>
    <row r="351" s="18" customFormat="true" ht="13.8" hidden="false" customHeight="false" outlineLevel="0" collapsed="false">
      <c r="A351" s="1" t="s">
        <v>91</v>
      </c>
      <c r="B351" s="12" t="n">
        <v>43462</v>
      </c>
      <c r="C351" s="1" t="s">
        <v>19</v>
      </c>
      <c r="D351" s="1" t="s">
        <v>19</v>
      </c>
      <c r="E351" s="1" t="s">
        <v>19</v>
      </c>
      <c r="F351" s="1" t="s">
        <v>203</v>
      </c>
      <c r="G351" s="1" t="s">
        <v>230</v>
      </c>
      <c r="H351" s="1" t="n">
        <v>3</v>
      </c>
      <c r="I351" s="23" t="str">
        <f aca="false">IF(J351="RHAP", "Rhizophora apiculata", IF(J351="EXAG", "Excoecaria agallocha", IF(J351="BRPA", "Bruguiera parviflora", IF(J351="XYMO", "Xylocarpus moluccensis", IF(J351="BRCY", "Bruguiera cylindrica", IF(J351="AVAL", "Avicennia alba", IF(J351="AVOF", "Avicennia officinalis", IF(J351="LURA", "Lumnitzera racemosa", IF(J351="CETA", "Ceriops tagal", IF(J351="XYGR", "Xylocarpus granatum", IF(J351="AVMA", "Avicennia marina", IF(J351="RHMU", "Rhizophora mucronata", IF(J351="BRGY", "Bruguiera gymnorrhiza", IF(J351="BRSE", "Bruguiera sexangula", IF(J351="SOOV", "Sonneratia ovata", IF(J351="SOCA", "Sonneratia caseolaris", IF(J351="HELI", "Heritiera littoralis", IF(J351="HESY", "Heritiera sylvatica", IF(J351="NYFR", "Nypa fruticans", IF(J351="CYRA", "Cynometra ramiflora", IF(J351="PHPA", "Phoenix paludosa", IF(J351="SCHY", "Scyphiphora hydrophyllacea", IF(J351="DIMA", "Diospyros maritima", IF(J351="POPI", "Pongamia pinnata", IF(J351="MAPS", "Maniltoa psilogyne", IF(J351="INBI", "Intsia bijuga", IF(J351="ACEB", "Acanthus ebracteatus", IF(J351="CAER", "Calamus erinaceus", IF(J351="UNUN", "Unknown unknown",  IF(J351="SOAL", "Sonneratia alba",  IF(J351="AECO", "Aegiceras corniculatum", "" )) )))))))))))))))))))))))))))))</f>
        <v>Lumnitzera racemosa</v>
      </c>
      <c r="J351" s="23" t="s">
        <v>1029</v>
      </c>
      <c r="K351" s="55" t="n">
        <v>2.6</v>
      </c>
      <c r="L351" s="1"/>
      <c r="M351" s="1"/>
      <c r="N351" s="1"/>
      <c r="AMJ351" s="0"/>
    </row>
    <row r="352" s="18" customFormat="true" ht="13.8" hidden="false" customHeight="false" outlineLevel="0" collapsed="false">
      <c r="A352" s="1" t="s">
        <v>91</v>
      </c>
      <c r="B352" s="12" t="n">
        <v>43462</v>
      </c>
      <c r="C352" s="1" t="s">
        <v>19</v>
      </c>
      <c r="D352" s="1" t="s">
        <v>19</v>
      </c>
      <c r="E352" s="1" t="s">
        <v>19</v>
      </c>
      <c r="F352" s="1" t="s">
        <v>203</v>
      </c>
      <c r="G352" s="1" t="s">
        <v>230</v>
      </c>
      <c r="H352" s="1" t="n">
        <v>3</v>
      </c>
      <c r="I352" s="23" t="str">
        <f aca="false">IF(J352="RHAP", "Rhizophora apiculata", IF(J352="EXAG", "Excoecaria agallocha", IF(J352="BRPA", "Bruguiera parviflora", IF(J352="XYMO", "Xylocarpus moluccensis", IF(J352="BRCY", "Bruguiera cylindrica", IF(J352="AVAL", "Avicennia alba", IF(J352="AVOF", "Avicennia officinalis", IF(J352="LURA", "Lumnitzera racemosa", IF(J352="CETA", "Ceriops tagal", IF(J352="XYGR", "Xylocarpus granatum", IF(J352="AVMA", "Avicennia marina", IF(J352="RHMU", "Rhizophora mucronata", IF(J352="BRGY", "Bruguiera gymnorrhiza", IF(J352="BRSE", "Bruguiera sexangula", IF(J352="SOOV", "Sonneratia ovata", IF(J352="SOCA", "Sonneratia caseolaris", IF(J352="HELI", "Heritiera littoralis", IF(J352="HESY", "Heritiera sylvatica", IF(J352="NYFR", "Nypa fruticans", IF(J352="CYRA", "Cynometra ramiflora", IF(J352="PHPA", "Phoenix paludosa", IF(J352="SCHY", "Scyphiphora hydrophyllacea", IF(J352="DIMA", "Diospyros maritima", IF(J352="POPI", "Pongamia pinnata", IF(J352="MAPS", "Maniltoa psilogyne", IF(J352="INBI", "Intsia bijuga", IF(J352="ACEB", "Acanthus ebracteatus", IF(J352="CAER", "Calamus erinaceus", IF(J352="UNUN", "Unknown unknown",  IF(J352="SOAL", "Sonneratia alba",  IF(J352="AECO", "Aegiceras corniculatum", "" )) )))))))))))))))))))))))))))))</f>
        <v>Lumnitzera racemosa</v>
      </c>
      <c r="J352" s="23" t="s">
        <v>1029</v>
      </c>
      <c r="K352" s="55" t="n">
        <v>2</v>
      </c>
      <c r="L352" s="1"/>
      <c r="M352" s="1"/>
      <c r="N352" s="1"/>
      <c r="AMJ352" s="0"/>
    </row>
    <row r="353" s="18" customFormat="true" ht="13.8" hidden="false" customHeight="false" outlineLevel="0" collapsed="false">
      <c r="A353" s="1" t="s">
        <v>91</v>
      </c>
      <c r="B353" s="12" t="n">
        <v>43462</v>
      </c>
      <c r="C353" s="1" t="s">
        <v>19</v>
      </c>
      <c r="D353" s="1" t="s">
        <v>19</v>
      </c>
      <c r="E353" s="1" t="s">
        <v>19</v>
      </c>
      <c r="F353" s="1" t="s">
        <v>203</v>
      </c>
      <c r="G353" s="1" t="s">
        <v>230</v>
      </c>
      <c r="H353" s="1" t="n">
        <v>3</v>
      </c>
      <c r="I353" s="23" t="str">
        <f aca="false">IF(J353="RHAP", "Rhizophora apiculata", IF(J353="EXAG", "Excoecaria agallocha", IF(J353="BRPA", "Bruguiera parviflora", IF(J353="XYMO", "Xylocarpus moluccensis", IF(J353="BRCY", "Bruguiera cylindrica", IF(J353="AVAL", "Avicennia alba", IF(J353="AVOF", "Avicennia officinalis", IF(J353="LURA", "Lumnitzera racemosa", IF(J353="CETA", "Ceriops tagal", IF(J353="XYGR", "Xylocarpus granatum", IF(J353="AVMA", "Avicennia marina", IF(J353="RHMU", "Rhizophora mucronata", IF(J353="BRGY", "Bruguiera gymnorrhiza", IF(J353="BRSE", "Bruguiera sexangula", IF(J353="SOOV", "Sonneratia ovata", IF(J353="SOCA", "Sonneratia caseolaris", IF(J353="HELI", "Heritiera littoralis", IF(J353="HESY", "Heritiera sylvatica", IF(J353="NYFR", "Nypa fruticans", IF(J353="CYRA", "Cynometra ramiflora", IF(J353="PHPA", "Phoenix paludosa", IF(J353="SCHY", "Scyphiphora hydrophyllacea", IF(J353="DIMA", "Diospyros maritima", IF(J353="POPI", "Pongamia pinnata", IF(J353="MAPS", "Maniltoa psilogyne", IF(J353="INBI", "Intsia bijuga", IF(J353="ACEB", "Acanthus ebracteatus", IF(J353="CAER", "Calamus erinaceus", IF(J353="UNUN", "Unknown unknown",  IF(J353="SOAL", "Sonneratia alba",  IF(J353="AECO", "Aegiceras corniculatum", "" )) )))))))))))))))))))))))))))))</f>
        <v>Lumnitzera racemosa</v>
      </c>
      <c r="J353" s="23" t="s">
        <v>1029</v>
      </c>
      <c r="K353" s="55" t="n">
        <v>2.3</v>
      </c>
      <c r="L353" s="1"/>
      <c r="M353" s="1"/>
      <c r="N353" s="1"/>
      <c r="AMJ353" s="0"/>
    </row>
    <row r="354" s="18" customFormat="true" ht="13.8" hidden="false" customHeight="false" outlineLevel="0" collapsed="false">
      <c r="A354" s="1" t="s">
        <v>91</v>
      </c>
      <c r="B354" s="12" t="n">
        <v>43462</v>
      </c>
      <c r="C354" s="1" t="s">
        <v>19</v>
      </c>
      <c r="D354" s="1" t="s">
        <v>19</v>
      </c>
      <c r="E354" s="1" t="s">
        <v>19</v>
      </c>
      <c r="F354" s="1" t="s">
        <v>203</v>
      </c>
      <c r="G354" s="1" t="s">
        <v>230</v>
      </c>
      <c r="H354" s="1" t="n">
        <v>3</v>
      </c>
      <c r="I354" s="23" t="str">
        <f aca="false">IF(J354="RHAP", "Rhizophora apiculata", IF(J354="EXAG", "Excoecaria agallocha", IF(J354="BRPA", "Bruguiera parviflora", IF(J354="XYMO", "Xylocarpus moluccensis", IF(J354="BRCY", "Bruguiera cylindrica", IF(J354="AVAL", "Avicennia alba", IF(J354="AVOF", "Avicennia officinalis", IF(J354="LURA", "Lumnitzera racemosa", IF(J354="CETA", "Ceriops tagal", IF(J354="XYGR", "Xylocarpus granatum", IF(J354="AVMA", "Avicennia marina", IF(J354="RHMU", "Rhizophora mucronata", IF(J354="BRGY", "Bruguiera gymnorrhiza", IF(J354="BRSE", "Bruguiera sexangula", IF(J354="SOOV", "Sonneratia ovata", IF(J354="SOCA", "Sonneratia caseolaris", IF(J354="HELI", "Heritiera littoralis", IF(J354="HESY", "Heritiera sylvatica", IF(J354="NYFR", "Nypa fruticans", IF(J354="CYRA", "Cynometra ramiflora", IF(J354="PHPA", "Phoenix paludosa", IF(J354="SCHY", "Scyphiphora hydrophyllacea", IF(J354="DIMA", "Diospyros maritima", IF(J354="POPI", "Pongamia pinnata", IF(J354="MAPS", "Maniltoa psilogyne", IF(J354="INBI", "Intsia bijuga", IF(J354="ACEB", "Acanthus ebracteatus", IF(J354="CAER", "Calamus erinaceus", IF(J354="UNUN", "Unknown unknown",  IF(J354="SOAL", "Sonneratia alba",  IF(J354="AECO", "Aegiceras corniculatum", "" )) )))))))))))))))))))))))))))))</f>
        <v>Lumnitzera racemosa</v>
      </c>
      <c r="J354" s="23" t="s">
        <v>1029</v>
      </c>
      <c r="K354" s="55" t="n">
        <v>3</v>
      </c>
      <c r="L354" s="1"/>
      <c r="M354" s="1"/>
      <c r="N354" s="1"/>
      <c r="AMJ354" s="0"/>
    </row>
    <row r="355" s="18" customFormat="true" ht="13.8" hidden="false" customHeight="false" outlineLevel="0" collapsed="false">
      <c r="A355" s="1" t="s">
        <v>91</v>
      </c>
      <c r="B355" s="12" t="n">
        <v>43462</v>
      </c>
      <c r="C355" s="1" t="s">
        <v>19</v>
      </c>
      <c r="D355" s="1" t="s">
        <v>19</v>
      </c>
      <c r="E355" s="1" t="s">
        <v>19</v>
      </c>
      <c r="F355" s="1" t="s">
        <v>203</v>
      </c>
      <c r="G355" s="1" t="s">
        <v>230</v>
      </c>
      <c r="H355" s="1" t="n">
        <v>3</v>
      </c>
      <c r="I355" s="23" t="str">
        <f aca="false">IF(J355="RHAP", "Rhizophora apiculata", IF(J355="EXAG", "Excoecaria agallocha", IF(J355="BRPA", "Bruguiera parviflora", IF(J355="XYMO", "Xylocarpus moluccensis", IF(J355="BRCY", "Bruguiera cylindrica", IF(J355="AVAL", "Avicennia alba", IF(J355="AVOF", "Avicennia officinalis", IF(J355="LURA", "Lumnitzera racemosa", IF(J355="CETA", "Ceriops tagal", IF(J355="XYGR", "Xylocarpus granatum", IF(J355="AVMA", "Avicennia marina", IF(J355="RHMU", "Rhizophora mucronata", IF(J355="BRGY", "Bruguiera gymnorrhiza", IF(J355="BRSE", "Bruguiera sexangula", IF(J355="SOOV", "Sonneratia ovata", IF(J355="SOCA", "Sonneratia caseolaris", IF(J355="HELI", "Heritiera littoralis", IF(J355="HESY", "Heritiera sylvatica", IF(J355="NYFR", "Nypa fruticans", IF(J355="CYRA", "Cynometra ramiflora", IF(J355="PHPA", "Phoenix paludosa", IF(J355="SCHY", "Scyphiphora hydrophyllacea", IF(J355="DIMA", "Diospyros maritima", IF(J355="POPI", "Pongamia pinnata", IF(J355="MAPS", "Maniltoa psilogyne", IF(J355="INBI", "Intsia bijuga", IF(J355="ACEB", "Acanthus ebracteatus", IF(J355="CAER", "Calamus erinaceus", IF(J355="UNUN", "Unknown unknown",  IF(J355="SOAL", "Sonneratia alba",  IF(J355="AECO", "Aegiceras corniculatum", "" )) )))))))))))))))))))))))))))))</f>
        <v>Lumnitzera racemosa</v>
      </c>
      <c r="J355" s="23" t="s">
        <v>1029</v>
      </c>
      <c r="K355" s="55" t="n">
        <v>2.6</v>
      </c>
      <c r="L355" s="1"/>
      <c r="M355" s="1"/>
      <c r="N355" s="1"/>
      <c r="AMJ355" s="0"/>
    </row>
    <row r="356" s="18" customFormat="true" ht="13.8" hidden="false" customHeight="false" outlineLevel="0" collapsed="false">
      <c r="A356" s="1" t="s">
        <v>91</v>
      </c>
      <c r="B356" s="12" t="n">
        <v>43462</v>
      </c>
      <c r="C356" s="1" t="s">
        <v>19</v>
      </c>
      <c r="D356" s="1" t="s">
        <v>19</v>
      </c>
      <c r="E356" s="1" t="s">
        <v>19</v>
      </c>
      <c r="F356" s="1" t="s">
        <v>203</v>
      </c>
      <c r="G356" s="1" t="s">
        <v>230</v>
      </c>
      <c r="H356" s="1" t="n">
        <v>3</v>
      </c>
      <c r="I356" s="23" t="str">
        <f aca="false">IF(J356="RHAP", "Rhizophora apiculata", IF(J356="EXAG", "Excoecaria agallocha", IF(J356="BRPA", "Bruguiera parviflora", IF(J356="XYMO", "Xylocarpus moluccensis", IF(J356="BRCY", "Bruguiera cylindrica", IF(J356="AVAL", "Avicennia alba", IF(J356="AVOF", "Avicennia officinalis", IF(J356="LURA", "Lumnitzera racemosa", IF(J356="CETA", "Ceriops tagal", IF(J356="XYGR", "Xylocarpus granatum", IF(J356="AVMA", "Avicennia marina", IF(J356="RHMU", "Rhizophora mucronata", IF(J356="BRGY", "Bruguiera gymnorrhiza", IF(J356="BRSE", "Bruguiera sexangula", IF(J356="SOOV", "Sonneratia ovata", IF(J356="SOCA", "Sonneratia caseolaris", IF(J356="HELI", "Heritiera littoralis", IF(J356="HESY", "Heritiera sylvatica", IF(J356="NYFR", "Nypa fruticans", IF(J356="CYRA", "Cynometra ramiflora", IF(J356="PHPA", "Phoenix paludosa", IF(J356="SCHY", "Scyphiphora hydrophyllacea", IF(J356="DIMA", "Diospyros maritima", IF(J356="POPI", "Pongamia pinnata", IF(J356="MAPS", "Maniltoa psilogyne", IF(J356="INBI", "Intsia bijuga", IF(J356="ACEB", "Acanthus ebracteatus", IF(J356="CAER", "Calamus erinaceus", IF(J356="UNUN", "Unknown unknown",  IF(J356="SOAL", "Sonneratia alba",  IF(J356="AECO", "Aegiceras corniculatum", "" )) )))))))))))))))))))))))))))))</f>
        <v>Lumnitzera racemosa</v>
      </c>
      <c r="J356" s="23" t="s">
        <v>1029</v>
      </c>
      <c r="K356" s="55" t="n">
        <v>1.3</v>
      </c>
      <c r="L356" s="1"/>
      <c r="M356" s="1"/>
      <c r="N356" s="1"/>
      <c r="AMJ356" s="0"/>
    </row>
    <row r="357" s="18" customFormat="true" ht="13.8" hidden="false" customHeight="false" outlineLevel="0" collapsed="false">
      <c r="A357" s="1" t="s">
        <v>91</v>
      </c>
      <c r="B357" s="12" t="n">
        <v>43462</v>
      </c>
      <c r="C357" s="1" t="s">
        <v>19</v>
      </c>
      <c r="D357" s="1" t="s">
        <v>19</v>
      </c>
      <c r="E357" s="1" t="s">
        <v>19</v>
      </c>
      <c r="F357" s="1" t="s">
        <v>203</v>
      </c>
      <c r="G357" s="1" t="s">
        <v>230</v>
      </c>
      <c r="H357" s="1" t="n">
        <v>3</v>
      </c>
      <c r="I357" s="23" t="str">
        <f aca="false">IF(J357="RHAP", "Rhizophora apiculata", IF(J357="EXAG", "Excoecaria agallocha", IF(J357="BRPA", "Bruguiera parviflora", IF(J357="XYMO", "Xylocarpus moluccensis", IF(J357="BRCY", "Bruguiera cylindrica", IF(J357="AVAL", "Avicennia alba", IF(J357="AVOF", "Avicennia officinalis", IF(J357="LURA", "Lumnitzera racemosa", IF(J357="CETA", "Ceriops tagal", IF(J357="XYGR", "Xylocarpus granatum", IF(J357="AVMA", "Avicennia marina", IF(J357="RHMU", "Rhizophora mucronata", IF(J357="BRGY", "Bruguiera gymnorrhiza", IF(J357="BRSE", "Bruguiera sexangula", IF(J357="SOOV", "Sonneratia ovata", IF(J357="SOCA", "Sonneratia caseolaris", IF(J357="HELI", "Heritiera littoralis", IF(J357="HESY", "Heritiera sylvatica", IF(J357="NYFR", "Nypa fruticans", IF(J357="CYRA", "Cynometra ramiflora", IF(J357="PHPA", "Phoenix paludosa", IF(J357="SCHY", "Scyphiphora hydrophyllacea", IF(J357="DIMA", "Diospyros maritima", IF(J357="POPI", "Pongamia pinnata", IF(J357="MAPS", "Maniltoa psilogyne", IF(J357="INBI", "Intsia bijuga", IF(J357="ACEB", "Acanthus ebracteatus", IF(J357="CAER", "Calamus erinaceus", IF(J357="UNUN", "Unknown unknown",  IF(J357="SOAL", "Sonneratia alba",  IF(J357="AECO", "Aegiceras corniculatum", "" )) )))))))))))))))))))))))))))))</f>
        <v>Lumnitzera racemosa</v>
      </c>
      <c r="J357" s="23" t="s">
        <v>1029</v>
      </c>
      <c r="K357" s="55" t="n">
        <v>3</v>
      </c>
      <c r="L357" s="1"/>
      <c r="M357" s="1"/>
      <c r="N357" s="1"/>
      <c r="AMJ357" s="0"/>
    </row>
    <row r="358" s="18" customFormat="true" ht="13.8" hidden="false" customHeight="false" outlineLevel="0" collapsed="false">
      <c r="A358" s="1" t="s">
        <v>91</v>
      </c>
      <c r="B358" s="12" t="n">
        <v>43462</v>
      </c>
      <c r="C358" s="1" t="s">
        <v>19</v>
      </c>
      <c r="D358" s="1" t="s">
        <v>19</v>
      </c>
      <c r="E358" s="1" t="s">
        <v>19</v>
      </c>
      <c r="F358" s="1" t="s">
        <v>203</v>
      </c>
      <c r="G358" s="1" t="s">
        <v>230</v>
      </c>
      <c r="H358" s="1" t="n">
        <v>3</v>
      </c>
      <c r="I358" s="23" t="str">
        <f aca="false">IF(J358="RHAP", "Rhizophora apiculata", IF(J358="EXAG", "Excoecaria agallocha", IF(J358="BRPA", "Bruguiera parviflora", IF(J358="XYMO", "Xylocarpus moluccensis", IF(J358="BRCY", "Bruguiera cylindrica", IF(J358="AVAL", "Avicennia alba", IF(J358="AVOF", "Avicennia officinalis", IF(J358="LURA", "Lumnitzera racemosa", IF(J358="CETA", "Ceriops tagal", IF(J358="XYGR", "Xylocarpus granatum", IF(J358="AVMA", "Avicennia marina", IF(J358="RHMU", "Rhizophora mucronata", IF(J358="BRGY", "Bruguiera gymnorrhiza", IF(J358="BRSE", "Bruguiera sexangula", IF(J358="SOOV", "Sonneratia ovata", IF(J358="SOCA", "Sonneratia caseolaris", IF(J358="HELI", "Heritiera littoralis", IF(J358="HESY", "Heritiera sylvatica", IF(J358="NYFR", "Nypa fruticans", IF(J358="CYRA", "Cynometra ramiflora", IF(J358="PHPA", "Phoenix paludosa", IF(J358="SCHY", "Scyphiphora hydrophyllacea", IF(J358="DIMA", "Diospyros maritima", IF(J358="POPI", "Pongamia pinnata", IF(J358="MAPS", "Maniltoa psilogyne", IF(J358="INBI", "Intsia bijuga", IF(J358="ACEB", "Acanthus ebracteatus", IF(J358="CAER", "Calamus erinaceus", IF(J358="UNUN", "Unknown unknown",  IF(J358="SOAL", "Sonneratia alba",  IF(J358="AECO", "Aegiceras corniculatum", "" )) )))))))))))))))))))))))))))))</f>
        <v>Lumnitzera racemosa</v>
      </c>
      <c r="J358" s="23" t="s">
        <v>1029</v>
      </c>
      <c r="K358" s="55" t="n">
        <v>2.4</v>
      </c>
      <c r="L358" s="1"/>
      <c r="M358" s="1"/>
      <c r="N358" s="1"/>
      <c r="AMJ358" s="0"/>
    </row>
    <row r="359" s="18" customFormat="true" ht="13.8" hidden="false" customHeight="false" outlineLevel="0" collapsed="false">
      <c r="A359" s="1" t="s">
        <v>91</v>
      </c>
      <c r="B359" s="12" t="n">
        <v>43462</v>
      </c>
      <c r="C359" s="1" t="s">
        <v>19</v>
      </c>
      <c r="D359" s="1" t="s">
        <v>19</v>
      </c>
      <c r="E359" s="1" t="s">
        <v>19</v>
      </c>
      <c r="F359" s="1" t="s">
        <v>203</v>
      </c>
      <c r="G359" s="1" t="s">
        <v>230</v>
      </c>
      <c r="H359" s="1" t="n">
        <v>3</v>
      </c>
      <c r="I359" s="23" t="str">
        <f aca="false">IF(J359="RHAP", "Rhizophora apiculata", IF(J359="EXAG", "Excoecaria agallocha", IF(J359="BRPA", "Bruguiera parviflora", IF(J359="XYMO", "Xylocarpus moluccensis", IF(J359="BRCY", "Bruguiera cylindrica", IF(J359="AVAL", "Avicennia alba", IF(J359="AVOF", "Avicennia officinalis", IF(J359="LURA", "Lumnitzera racemosa", IF(J359="CETA", "Ceriops tagal", IF(J359="XYGR", "Xylocarpus granatum", IF(J359="AVMA", "Avicennia marina", IF(J359="RHMU", "Rhizophora mucronata", IF(J359="BRGY", "Bruguiera gymnorrhiza", IF(J359="BRSE", "Bruguiera sexangula", IF(J359="SOOV", "Sonneratia ovata", IF(J359="SOCA", "Sonneratia caseolaris", IF(J359="HELI", "Heritiera littoralis", IF(J359="HESY", "Heritiera sylvatica", IF(J359="NYFR", "Nypa fruticans", IF(J359="CYRA", "Cynometra ramiflora", IF(J359="PHPA", "Phoenix paludosa", IF(J359="SCHY", "Scyphiphora hydrophyllacea", IF(J359="DIMA", "Diospyros maritima", IF(J359="POPI", "Pongamia pinnata", IF(J359="MAPS", "Maniltoa psilogyne", IF(J359="INBI", "Intsia bijuga", IF(J359="ACEB", "Acanthus ebracteatus", IF(J359="CAER", "Calamus erinaceus", IF(J359="UNUN", "Unknown unknown",  IF(J359="SOAL", "Sonneratia alba",  IF(J359="AECO", "Aegiceras corniculatum", "" )) )))))))))))))))))))))))))))))</f>
        <v>Lumnitzera racemosa</v>
      </c>
      <c r="J359" s="23" t="s">
        <v>1029</v>
      </c>
      <c r="K359" s="55" t="n">
        <v>2.6</v>
      </c>
      <c r="L359" s="1"/>
      <c r="M359" s="1"/>
      <c r="N359" s="1"/>
      <c r="AMJ359" s="0"/>
    </row>
    <row r="360" s="18" customFormat="true" ht="13.8" hidden="false" customHeight="false" outlineLevel="0" collapsed="false">
      <c r="A360" s="1" t="s">
        <v>91</v>
      </c>
      <c r="B360" s="12" t="n">
        <v>43462</v>
      </c>
      <c r="C360" s="1" t="s">
        <v>19</v>
      </c>
      <c r="D360" s="1" t="s">
        <v>19</v>
      </c>
      <c r="E360" s="1" t="s">
        <v>19</v>
      </c>
      <c r="F360" s="1" t="s">
        <v>203</v>
      </c>
      <c r="G360" s="1" t="s">
        <v>230</v>
      </c>
      <c r="H360" s="1" t="n">
        <v>3</v>
      </c>
      <c r="I360" s="23" t="str">
        <f aca="false">IF(J360="RHAP", "Rhizophora apiculata", IF(J360="EXAG", "Excoecaria agallocha", IF(J360="BRPA", "Bruguiera parviflora", IF(J360="XYMO", "Xylocarpus moluccensis", IF(J360="BRCY", "Bruguiera cylindrica", IF(J360="AVAL", "Avicennia alba", IF(J360="AVOF", "Avicennia officinalis", IF(J360="LURA", "Lumnitzera racemosa", IF(J360="CETA", "Ceriops tagal", IF(J360="XYGR", "Xylocarpus granatum", IF(J360="AVMA", "Avicennia marina", IF(J360="RHMU", "Rhizophora mucronata", IF(J360="BRGY", "Bruguiera gymnorrhiza", IF(J360="BRSE", "Bruguiera sexangula", IF(J360="SOOV", "Sonneratia ovata", IF(J360="SOCA", "Sonneratia caseolaris", IF(J360="HELI", "Heritiera littoralis", IF(J360="HESY", "Heritiera sylvatica", IF(J360="NYFR", "Nypa fruticans", IF(J360="CYRA", "Cynometra ramiflora", IF(J360="PHPA", "Phoenix paludosa", IF(J360="SCHY", "Scyphiphora hydrophyllacea", IF(J360="DIMA", "Diospyros maritima", IF(J360="POPI", "Pongamia pinnata", IF(J360="MAPS", "Maniltoa psilogyne", IF(J360="INBI", "Intsia bijuga", IF(J360="ACEB", "Acanthus ebracteatus", IF(J360="CAER", "Calamus erinaceus", IF(J360="UNUN", "Unknown unknown",  IF(J360="SOAL", "Sonneratia alba",  IF(J360="AECO", "Aegiceras corniculatum", "" )) )))))))))))))))))))))))))))))</f>
        <v>Lumnitzera racemosa</v>
      </c>
      <c r="J360" s="23" t="s">
        <v>1029</v>
      </c>
      <c r="K360" s="55" t="n">
        <v>0.7</v>
      </c>
      <c r="L360" s="1"/>
      <c r="M360" s="1"/>
      <c r="N360" s="1"/>
      <c r="AMJ360" s="0"/>
    </row>
    <row r="361" s="18" customFormat="true" ht="13.8" hidden="false" customHeight="false" outlineLevel="0" collapsed="false">
      <c r="A361" s="1" t="s">
        <v>91</v>
      </c>
      <c r="B361" s="12" t="n">
        <v>43462</v>
      </c>
      <c r="C361" s="1" t="s">
        <v>19</v>
      </c>
      <c r="D361" s="1" t="s">
        <v>19</v>
      </c>
      <c r="E361" s="1" t="s">
        <v>19</v>
      </c>
      <c r="F361" s="1" t="s">
        <v>203</v>
      </c>
      <c r="G361" s="1" t="s">
        <v>230</v>
      </c>
      <c r="H361" s="1" t="n">
        <v>3</v>
      </c>
      <c r="I361" s="23" t="str">
        <f aca="false">IF(J361="RHAP", "Rhizophora apiculata", IF(J361="EXAG", "Excoecaria agallocha", IF(J361="BRPA", "Bruguiera parviflora", IF(J361="XYMO", "Xylocarpus moluccensis", IF(J361="BRCY", "Bruguiera cylindrica", IF(J361="AVAL", "Avicennia alba", IF(J361="AVOF", "Avicennia officinalis", IF(J361="LURA", "Lumnitzera racemosa", IF(J361="CETA", "Ceriops tagal", IF(J361="XYGR", "Xylocarpus granatum", IF(J361="AVMA", "Avicennia marina", IF(J361="RHMU", "Rhizophora mucronata", IF(J361="BRGY", "Bruguiera gymnorrhiza", IF(J361="BRSE", "Bruguiera sexangula", IF(J361="SOOV", "Sonneratia ovata", IF(J361="SOCA", "Sonneratia caseolaris", IF(J361="HELI", "Heritiera littoralis", IF(J361="HESY", "Heritiera sylvatica", IF(J361="NYFR", "Nypa fruticans", IF(J361="CYRA", "Cynometra ramiflora", IF(J361="PHPA", "Phoenix paludosa", IF(J361="SCHY", "Scyphiphora hydrophyllacea", IF(J361="DIMA", "Diospyros maritima", IF(J361="POPI", "Pongamia pinnata", IF(J361="MAPS", "Maniltoa psilogyne", IF(J361="INBI", "Intsia bijuga", IF(J361="ACEB", "Acanthus ebracteatus", IF(J361="CAER", "Calamus erinaceus", IF(J361="UNUN", "Unknown unknown",  IF(J361="SOAL", "Sonneratia alba",  IF(J361="AECO", "Aegiceras corniculatum", "" )) )))))))))))))))))))))))))))))</f>
        <v>Lumnitzera racemosa</v>
      </c>
      <c r="J361" s="23" t="s">
        <v>1029</v>
      </c>
      <c r="K361" s="55" t="n">
        <v>0.7</v>
      </c>
      <c r="L361" s="1"/>
      <c r="M361" s="1"/>
      <c r="N361" s="1"/>
      <c r="AMJ361" s="0"/>
    </row>
    <row r="362" s="18" customFormat="true" ht="13.8" hidden="false" customHeight="false" outlineLevel="0" collapsed="false">
      <c r="A362" s="1" t="s">
        <v>91</v>
      </c>
      <c r="B362" s="12" t="n">
        <v>43462</v>
      </c>
      <c r="C362" s="1" t="s">
        <v>19</v>
      </c>
      <c r="D362" s="1" t="s">
        <v>19</v>
      </c>
      <c r="E362" s="1" t="s">
        <v>19</v>
      </c>
      <c r="F362" s="1" t="s">
        <v>203</v>
      </c>
      <c r="G362" s="1" t="s">
        <v>230</v>
      </c>
      <c r="H362" s="1" t="n">
        <v>3</v>
      </c>
      <c r="I362" s="23" t="str">
        <f aca="false">IF(J362="RHAP", "Rhizophora apiculata", IF(J362="EXAG", "Excoecaria agallocha", IF(J362="BRPA", "Bruguiera parviflora", IF(J362="XYMO", "Xylocarpus moluccensis", IF(J362="BRCY", "Bruguiera cylindrica", IF(J362="AVAL", "Avicennia alba", IF(J362="AVOF", "Avicennia officinalis", IF(J362="LURA", "Lumnitzera racemosa", IF(J362="CETA", "Ceriops tagal", IF(J362="XYGR", "Xylocarpus granatum", IF(J362="AVMA", "Avicennia marina", IF(J362="RHMU", "Rhizophora mucronata", IF(J362="BRGY", "Bruguiera gymnorrhiza", IF(J362="BRSE", "Bruguiera sexangula", IF(J362="SOOV", "Sonneratia ovata", IF(J362="SOCA", "Sonneratia caseolaris", IF(J362="HELI", "Heritiera littoralis", IF(J362="HESY", "Heritiera sylvatica", IF(J362="NYFR", "Nypa fruticans", IF(J362="CYRA", "Cynometra ramiflora", IF(J362="PHPA", "Phoenix paludosa", IF(J362="SCHY", "Scyphiphora hydrophyllacea", IF(J362="DIMA", "Diospyros maritima", IF(J362="POPI", "Pongamia pinnata", IF(J362="MAPS", "Maniltoa psilogyne", IF(J362="INBI", "Intsia bijuga", IF(J362="ACEB", "Acanthus ebracteatus", IF(J362="CAER", "Calamus erinaceus", IF(J362="UNUN", "Unknown unknown",  IF(J362="SOAL", "Sonneratia alba",  IF(J362="AECO", "Aegiceras corniculatum", "" )) )))))))))))))))))))))))))))))</f>
        <v>Lumnitzera racemosa</v>
      </c>
      <c r="J362" s="23" t="s">
        <v>1029</v>
      </c>
      <c r="K362" s="55" t="n">
        <v>0.7</v>
      </c>
      <c r="L362" s="1"/>
      <c r="M362" s="1"/>
      <c r="N362" s="1"/>
      <c r="AMJ362" s="0"/>
    </row>
    <row r="363" s="18" customFormat="true" ht="13.8" hidden="false" customHeight="false" outlineLevel="0" collapsed="false">
      <c r="A363" s="1" t="s">
        <v>91</v>
      </c>
      <c r="B363" s="12" t="n">
        <v>43462</v>
      </c>
      <c r="C363" s="1" t="s">
        <v>19</v>
      </c>
      <c r="D363" s="1" t="s">
        <v>19</v>
      </c>
      <c r="E363" s="1" t="s">
        <v>19</v>
      </c>
      <c r="F363" s="1" t="s">
        <v>203</v>
      </c>
      <c r="G363" s="1" t="s">
        <v>230</v>
      </c>
      <c r="H363" s="1" t="n">
        <v>3</v>
      </c>
      <c r="I363" s="23" t="str">
        <f aca="false">IF(J363="RHAP", "Rhizophora apiculata", IF(J363="EXAG", "Excoecaria agallocha", IF(J363="BRPA", "Bruguiera parviflora", IF(J363="XYMO", "Xylocarpus moluccensis", IF(J363="BRCY", "Bruguiera cylindrica", IF(J363="AVAL", "Avicennia alba", IF(J363="AVOF", "Avicennia officinalis", IF(J363="LURA", "Lumnitzera racemosa", IF(J363="CETA", "Ceriops tagal", IF(J363="XYGR", "Xylocarpus granatum", IF(J363="AVMA", "Avicennia marina", IF(J363="RHMU", "Rhizophora mucronata", IF(J363="BRGY", "Bruguiera gymnorrhiza", IF(J363="BRSE", "Bruguiera sexangula", IF(J363="SOOV", "Sonneratia ovata", IF(J363="SOCA", "Sonneratia caseolaris", IF(J363="HELI", "Heritiera littoralis", IF(J363="HESY", "Heritiera sylvatica", IF(J363="NYFR", "Nypa fruticans", IF(J363="CYRA", "Cynometra ramiflora", IF(J363="PHPA", "Phoenix paludosa", IF(J363="SCHY", "Scyphiphora hydrophyllacea", IF(J363="DIMA", "Diospyros maritima", IF(J363="POPI", "Pongamia pinnata", IF(J363="MAPS", "Maniltoa psilogyne", IF(J363="INBI", "Intsia bijuga", IF(J363="ACEB", "Acanthus ebracteatus", IF(J363="CAER", "Calamus erinaceus", IF(J363="UNUN", "Unknown unknown",  IF(J363="SOAL", "Sonneratia alba",  IF(J363="AECO", "Aegiceras corniculatum", "" )) )))))))))))))))))))))))))))))</f>
        <v>Lumnitzera racemosa</v>
      </c>
      <c r="J363" s="23" t="s">
        <v>1029</v>
      </c>
      <c r="K363" s="55" t="n">
        <v>3.5</v>
      </c>
      <c r="L363" s="1"/>
      <c r="M363" s="1"/>
      <c r="N363" s="1"/>
      <c r="AMJ363" s="0"/>
    </row>
    <row r="364" s="18" customFormat="true" ht="13.8" hidden="false" customHeight="false" outlineLevel="0" collapsed="false">
      <c r="A364" s="1" t="s">
        <v>91</v>
      </c>
      <c r="B364" s="12" t="n">
        <v>43462</v>
      </c>
      <c r="C364" s="1" t="s">
        <v>19</v>
      </c>
      <c r="D364" s="1" t="s">
        <v>19</v>
      </c>
      <c r="E364" s="1" t="s">
        <v>19</v>
      </c>
      <c r="F364" s="1" t="s">
        <v>203</v>
      </c>
      <c r="G364" s="1" t="s">
        <v>230</v>
      </c>
      <c r="H364" s="1" t="n">
        <v>3</v>
      </c>
      <c r="I364" s="23" t="str">
        <f aca="false">IF(J364="RHAP", "Rhizophora apiculata", IF(J364="EXAG", "Excoecaria agallocha", IF(J364="BRPA", "Bruguiera parviflora", IF(J364="XYMO", "Xylocarpus moluccensis", IF(J364="BRCY", "Bruguiera cylindrica", IF(J364="AVAL", "Avicennia alba", IF(J364="AVOF", "Avicennia officinalis", IF(J364="LURA", "Lumnitzera racemosa", IF(J364="CETA", "Ceriops tagal", IF(J364="XYGR", "Xylocarpus granatum", IF(J364="AVMA", "Avicennia marina", IF(J364="RHMU", "Rhizophora mucronata", IF(J364="BRGY", "Bruguiera gymnorrhiza", IF(J364="BRSE", "Bruguiera sexangula", IF(J364="SOOV", "Sonneratia ovata", IF(J364="SOCA", "Sonneratia caseolaris", IF(J364="HELI", "Heritiera littoralis", IF(J364="HESY", "Heritiera sylvatica", IF(J364="NYFR", "Nypa fruticans", IF(J364="CYRA", "Cynometra ramiflora", IF(J364="PHPA", "Phoenix paludosa", IF(J364="SCHY", "Scyphiphora hydrophyllacea", IF(J364="DIMA", "Diospyros maritima", IF(J364="POPI", "Pongamia pinnata", IF(J364="MAPS", "Maniltoa psilogyne", IF(J364="INBI", "Intsia bijuga", IF(J364="ACEB", "Acanthus ebracteatus", IF(J364="CAER", "Calamus erinaceus", IF(J364="UNUN", "Unknown unknown",  IF(J364="SOAL", "Sonneratia alba",  IF(J364="AECO", "Aegiceras corniculatum", "" )) )))))))))))))))))))))))))))))</f>
        <v>Lumnitzera racemosa</v>
      </c>
      <c r="J364" s="23" t="s">
        <v>1029</v>
      </c>
      <c r="K364" s="55" t="n">
        <v>2.4</v>
      </c>
      <c r="L364" s="1"/>
      <c r="M364" s="1"/>
      <c r="N364" s="1"/>
      <c r="AMJ364" s="0"/>
    </row>
    <row r="365" s="18" customFormat="true" ht="13.8" hidden="false" customHeight="false" outlineLevel="0" collapsed="false">
      <c r="A365" s="1" t="s">
        <v>91</v>
      </c>
      <c r="B365" s="12" t="n">
        <v>43462</v>
      </c>
      <c r="C365" s="1" t="s">
        <v>19</v>
      </c>
      <c r="D365" s="1" t="s">
        <v>19</v>
      </c>
      <c r="E365" s="1" t="s">
        <v>19</v>
      </c>
      <c r="F365" s="1" t="s">
        <v>203</v>
      </c>
      <c r="G365" s="1" t="s">
        <v>230</v>
      </c>
      <c r="H365" s="1" t="n">
        <v>3</v>
      </c>
      <c r="I365" s="23" t="str">
        <f aca="false">IF(J365="RHAP", "Rhizophora apiculata", IF(J365="EXAG", "Excoecaria agallocha", IF(J365="BRPA", "Bruguiera parviflora", IF(J365="XYMO", "Xylocarpus moluccensis", IF(J365="BRCY", "Bruguiera cylindrica", IF(J365="AVAL", "Avicennia alba", IF(J365="AVOF", "Avicennia officinalis", IF(J365="LURA", "Lumnitzera racemosa", IF(J365="CETA", "Ceriops tagal", IF(J365="XYGR", "Xylocarpus granatum", IF(J365="AVMA", "Avicennia marina", IF(J365="RHMU", "Rhizophora mucronata", IF(J365="BRGY", "Bruguiera gymnorrhiza", IF(J365="BRSE", "Bruguiera sexangula", IF(J365="SOOV", "Sonneratia ovata", IF(J365="SOCA", "Sonneratia caseolaris", IF(J365="HELI", "Heritiera littoralis", IF(J365="HESY", "Heritiera sylvatica", IF(J365="NYFR", "Nypa fruticans", IF(J365="CYRA", "Cynometra ramiflora", IF(J365="PHPA", "Phoenix paludosa", IF(J365="SCHY", "Scyphiphora hydrophyllacea", IF(J365="DIMA", "Diospyros maritima", IF(J365="POPI", "Pongamia pinnata", IF(J365="MAPS", "Maniltoa psilogyne", IF(J365="INBI", "Intsia bijuga", IF(J365="ACEB", "Acanthus ebracteatus", IF(J365="CAER", "Calamus erinaceus", IF(J365="UNUN", "Unknown unknown",  IF(J365="SOAL", "Sonneratia alba",  IF(J365="AECO", "Aegiceras corniculatum", "" )) )))))))))))))))))))))))))))))</f>
        <v>Lumnitzera racemosa</v>
      </c>
      <c r="J365" s="23" t="s">
        <v>1029</v>
      </c>
      <c r="K365" s="55" t="n">
        <v>5</v>
      </c>
      <c r="L365" s="1"/>
      <c r="M365" s="1"/>
      <c r="N365" s="1"/>
      <c r="AMJ365" s="0"/>
    </row>
    <row r="366" s="18" customFormat="true" ht="13.8" hidden="false" customHeight="false" outlineLevel="0" collapsed="false">
      <c r="A366" s="1" t="s">
        <v>91</v>
      </c>
      <c r="B366" s="12" t="n">
        <v>43462</v>
      </c>
      <c r="C366" s="1" t="s">
        <v>19</v>
      </c>
      <c r="D366" s="1" t="s">
        <v>19</v>
      </c>
      <c r="E366" s="1" t="s">
        <v>19</v>
      </c>
      <c r="F366" s="1" t="s">
        <v>203</v>
      </c>
      <c r="G366" s="1" t="s">
        <v>230</v>
      </c>
      <c r="H366" s="1" t="n">
        <v>3</v>
      </c>
      <c r="I366" s="23" t="str">
        <f aca="false">IF(J366="RHAP", "Rhizophora apiculata", IF(J366="EXAG", "Excoecaria agallocha", IF(J366="BRPA", "Bruguiera parviflora", IF(J366="XYMO", "Xylocarpus moluccensis", IF(J366="BRCY", "Bruguiera cylindrica", IF(J366="AVAL", "Avicennia alba", IF(J366="AVOF", "Avicennia officinalis", IF(J366="LURA", "Lumnitzera racemosa", IF(J366="CETA", "Ceriops tagal", IF(J366="XYGR", "Xylocarpus granatum", IF(J366="AVMA", "Avicennia marina", IF(J366="RHMU", "Rhizophora mucronata", IF(J366="BRGY", "Bruguiera gymnorrhiza", IF(J366="BRSE", "Bruguiera sexangula", IF(J366="SOOV", "Sonneratia ovata", IF(J366="SOCA", "Sonneratia caseolaris", IF(J366="HELI", "Heritiera littoralis", IF(J366="HESY", "Heritiera sylvatica", IF(J366="NYFR", "Nypa fruticans", IF(J366="CYRA", "Cynometra ramiflora", IF(J366="PHPA", "Phoenix paludosa", IF(J366="SCHY", "Scyphiphora hydrophyllacea", IF(J366="DIMA", "Diospyros maritima", IF(J366="POPI", "Pongamia pinnata", IF(J366="MAPS", "Maniltoa psilogyne", IF(J366="INBI", "Intsia bijuga", IF(J366="ACEB", "Acanthus ebracteatus", IF(J366="CAER", "Calamus erinaceus", IF(J366="UNUN", "Unknown unknown",  IF(J366="SOAL", "Sonneratia alba",  IF(J366="AECO", "Aegiceras corniculatum", "" )) )))))))))))))))))))))))))))))</f>
        <v>Lumnitzera racemosa</v>
      </c>
      <c r="J366" s="23" t="s">
        <v>1029</v>
      </c>
      <c r="K366" s="55" t="n">
        <v>5.1</v>
      </c>
      <c r="L366" s="1"/>
      <c r="M366" s="1"/>
      <c r="N366" s="1"/>
      <c r="AMJ366" s="0"/>
    </row>
    <row r="367" s="18" customFormat="true" ht="13.8" hidden="false" customHeight="false" outlineLevel="0" collapsed="false">
      <c r="A367" s="1" t="s">
        <v>91</v>
      </c>
      <c r="B367" s="12" t="n">
        <v>43462</v>
      </c>
      <c r="C367" s="1" t="s">
        <v>19</v>
      </c>
      <c r="D367" s="1" t="s">
        <v>19</v>
      </c>
      <c r="E367" s="1" t="s">
        <v>19</v>
      </c>
      <c r="F367" s="1" t="s">
        <v>203</v>
      </c>
      <c r="G367" s="1" t="s">
        <v>230</v>
      </c>
      <c r="H367" s="1" t="n">
        <v>3</v>
      </c>
      <c r="I367" s="23" t="str">
        <f aca="false">IF(J367="RHAP", "Rhizophora apiculata", IF(J367="EXAG", "Excoecaria agallocha", IF(J367="BRPA", "Bruguiera parviflora", IF(J367="XYMO", "Xylocarpus moluccensis", IF(J367="BRCY", "Bruguiera cylindrica", IF(J367="AVAL", "Avicennia alba", IF(J367="AVOF", "Avicennia officinalis", IF(J367="LURA", "Lumnitzera racemosa", IF(J367="CETA", "Ceriops tagal", IF(J367="XYGR", "Xylocarpus granatum", IF(J367="AVMA", "Avicennia marina", IF(J367="RHMU", "Rhizophora mucronata", IF(J367="BRGY", "Bruguiera gymnorrhiza", IF(J367="BRSE", "Bruguiera sexangula", IF(J367="SOOV", "Sonneratia ovata", IF(J367="SOCA", "Sonneratia caseolaris", IF(J367="HELI", "Heritiera littoralis", IF(J367="HESY", "Heritiera sylvatica", IF(J367="NYFR", "Nypa fruticans", IF(J367="CYRA", "Cynometra ramiflora", IF(J367="PHPA", "Phoenix paludosa", IF(J367="SCHY", "Scyphiphora hydrophyllacea", IF(J367="DIMA", "Diospyros maritima", IF(J367="POPI", "Pongamia pinnata", IF(J367="MAPS", "Maniltoa psilogyne", IF(J367="INBI", "Intsia bijuga", IF(J367="ACEB", "Acanthus ebracteatus", IF(J367="CAER", "Calamus erinaceus", IF(J367="UNUN", "Unknown unknown",  IF(J367="SOAL", "Sonneratia alba",  IF(J367="AECO", "Aegiceras corniculatum", "" )) )))))))))))))))))))))))))))))</f>
        <v>Lumnitzera racemosa</v>
      </c>
      <c r="J367" s="23" t="s">
        <v>1029</v>
      </c>
      <c r="K367" s="55" t="n">
        <v>6.4</v>
      </c>
      <c r="L367" s="1"/>
      <c r="M367" s="1"/>
      <c r="N367" s="1"/>
      <c r="AMJ367" s="0"/>
    </row>
    <row r="368" s="18" customFormat="true" ht="13.8" hidden="false" customHeight="false" outlineLevel="0" collapsed="false">
      <c r="A368" s="1" t="s">
        <v>91</v>
      </c>
      <c r="B368" s="12" t="n">
        <v>43462</v>
      </c>
      <c r="C368" s="1" t="s">
        <v>19</v>
      </c>
      <c r="D368" s="1" t="s">
        <v>19</v>
      </c>
      <c r="E368" s="1" t="s">
        <v>19</v>
      </c>
      <c r="F368" s="1" t="s">
        <v>203</v>
      </c>
      <c r="G368" s="1" t="s">
        <v>230</v>
      </c>
      <c r="H368" s="1" t="n">
        <v>3</v>
      </c>
      <c r="I368" s="23" t="str">
        <f aca="false">IF(J368="RHAP", "Rhizophora apiculata", IF(J368="EXAG", "Excoecaria agallocha", IF(J368="BRPA", "Bruguiera parviflora", IF(J368="XYMO", "Xylocarpus moluccensis", IF(J368="BRCY", "Bruguiera cylindrica", IF(J368="AVAL", "Avicennia alba", IF(J368="AVOF", "Avicennia officinalis", IF(J368="LURA", "Lumnitzera racemosa", IF(J368="CETA", "Ceriops tagal", IF(J368="XYGR", "Xylocarpus granatum", IF(J368="AVMA", "Avicennia marina", IF(J368="RHMU", "Rhizophora mucronata", IF(J368="BRGY", "Bruguiera gymnorrhiza", IF(J368="BRSE", "Bruguiera sexangula", IF(J368="SOOV", "Sonneratia ovata", IF(J368="SOCA", "Sonneratia caseolaris", IF(J368="HELI", "Heritiera littoralis", IF(J368="HESY", "Heritiera sylvatica", IF(J368="NYFR", "Nypa fruticans", IF(J368="CYRA", "Cynometra ramiflora", IF(J368="PHPA", "Phoenix paludosa", IF(J368="SCHY", "Scyphiphora hydrophyllacea", IF(J368="DIMA", "Diospyros maritima", IF(J368="POPI", "Pongamia pinnata", IF(J368="MAPS", "Maniltoa psilogyne", IF(J368="INBI", "Intsia bijuga", IF(J368="ACEB", "Acanthus ebracteatus", IF(J368="CAER", "Calamus erinaceus", IF(J368="UNUN", "Unknown unknown",  IF(J368="SOAL", "Sonneratia alba",  IF(J368="AECO", "Aegiceras corniculatum", "" )) )))))))))))))))))))))))))))))</f>
        <v>Lumnitzera racemosa</v>
      </c>
      <c r="J368" s="23" t="s">
        <v>1029</v>
      </c>
      <c r="K368" s="55" t="n">
        <v>6.2</v>
      </c>
      <c r="L368" s="1"/>
      <c r="M368" s="1"/>
      <c r="N368" s="1"/>
      <c r="AMJ368" s="0"/>
    </row>
    <row r="369" s="18" customFormat="true" ht="13.8" hidden="false" customHeight="false" outlineLevel="0" collapsed="false">
      <c r="A369" s="23" t="s">
        <v>138</v>
      </c>
      <c r="B369" s="27" t="n">
        <v>43474</v>
      </c>
      <c r="C369" s="1" t="s">
        <v>19</v>
      </c>
      <c r="D369" s="1" t="s">
        <v>19</v>
      </c>
      <c r="E369" s="1" t="s">
        <v>19</v>
      </c>
      <c r="F369" s="1" t="s">
        <v>203</v>
      </c>
      <c r="G369" s="23" t="s">
        <v>247</v>
      </c>
      <c r="H369" s="23" t="n">
        <v>5</v>
      </c>
      <c r="I369" s="23" t="str">
        <f aca="false">IF(J369="RHAP", "Rhizophora apiculata", IF(J369="EXAG", "Excoecaria agallocha", IF(J369="BRPA", "Bruguiera parviflora", IF(J369="XYMO", "Xylocarpus moluccensis", IF(J369="BRCY", "Bruguiera cylindrica", IF(J369="AVAL", "Avicennia alba", IF(J369="AVOF", "Avicennia officinalis", IF(J369="LURA", "Lumnitzera racemosa", IF(J369="CETA", "Ceriops tagal", IF(J369="XYGR", "Xylocarpus granatum", IF(J369="AVMA", "Avicennia marina", IF(J369="RHMU", "Rhizophora mucronata", IF(J369="BRGY", "Bruguiera gymnorrhiza", IF(J369="BRSE", "Bruguiera sexangula", IF(J369="SOOV", "Sonneratia ovata", IF(J369="SOCA", "Sonneratia caseolaris", IF(J369="HELI", "Heritiera littoralis", IF(J369="HESY", "Heritiera sylvatica", IF(J369="NYFR", "Nypa fruticans", IF(J369="CYRA", "Cynometra ramiflora", IF(J369="PHPA", "Phoenix paludosa", IF(J369="SCHY", "Scyphiphora hydrophyllacea", IF(J369="DIMA", "Diospyros maritima", IF(J369="POPI", "Pongamia pinnata", IF(J369="MAPS", "Maniltoa psilogyne", IF(J369="INBI", "Intsia bijuga", IF(J369="ACEB", "Acanthus ebracteatus", IF(J369="CAER", "Calamus erinaceus", IF(J369="UNUN", "Unknown unknown",  IF(J369="SOAL", "Sonneratia alba",  IF(J369="AECO", "Aegiceras corniculatum", "" )) )))))))))))))))))))))))))))))</f>
        <v>Avicennia alba</v>
      </c>
      <c r="J369" s="23" t="s">
        <v>27</v>
      </c>
      <c r="K369" s="68" t="n">
        <v>1</v>
      </c>
      <c r="L369" s="1"/>
      <c r="M369" s="1"/>
      <c r="N369" s="1"/>
      <c r="AMJ369" s="0"/>
    </row>
    <row r="370" s="18" customFormat="true" ht="13.8" hidden="false" customHeight="false" outlineLevel="0" collapsed="false">
      <c r="A370" s="23" t="s">
        <v>138</v>
      </c>
      <c r="B370" s="27" t="n">
        <v>43474</v>
      </c>
      <c r="C370" s="1" t="s">
        <v>19</v>
      </c>
      <c r="D370" s="1" t="s">
        <v>19</v>
      </c>
      <c r="E370" s="1" t="s">
        <v>19</v>
      </c>
      <c r="F370" s="1" t="s">
        <v>203</v>
      </c>
      <c r="G370" s="23" t="s">
        <v>247</v>
      </c>
      <c r="H370" s="23" t="n">
        <v>5</v>
      </c>
      <c r="I370" s="23" t="str">
        <f aca="false">IF(J370="RHAP", "Rhizophora apiculata", IF(J370="EXAG", "Excoecaria agallocha", IF(J370="BRPA", "Bruguiera parviflora", IF(J370="XYMO", "Xylocarpus moluccensis", IF(J370="BRCY", "Bruguiera cylindrica", IF(J370="AVAL", "Avicennia alba", IF(J370="AVOF", "Avicennia officinalis", IF(J370="LURA", "Lumnitzera racemosa", IF(J370="CETA", "Ceriops tagal", IF(J370="XYGR", "Xylocarpus granatum", IF(J370="AVMA", "Avicennia marina", IF(J370="RHMU", "Rhizophora mucronata", IF(J370="BRGY", "Bruguiera gymnorrhiza", IF(J370="BRSE", "Bruguiera sexangula", IF(J370="SOOV", "Sonneratia ovata", IF(J370="SOCA", "Sonneratia caseolaris", IF(J370="HELI", "Heritiera littoralis", IF(J370="HESY", "Heritiera sylvatica", IF(J370="NYFR", "Nypa fruticans", IF(J370="CYRA", "Cynometra ramiflora", IF(J370="PHPA", "Phoenix paludosa", IF(J370="SCHY", "Scyphiphora hydrophyllacea", IF(J370="DIMA", "Diospyros maritima", IF(J370="POPI", "Pongamia pinnata", IF(J370="MAPS", "Maniltoa psilogyne", IF(J370="INBI", "Intsia bijuga", IF(J370="ACEB", "Acanthus ebracteatus", IF(J370="CAER", "Calamus erinaceus", IF(J370="UNUN", "Unknown unknown",  IF(J370="SOAL", "Sonneratia alba",  IF(J370="AECO", "Aegiceras corniculatum", "" )) )))))))))))))))))))))))))))))</f>
        <v>Avicennia alba</v>
      </c>
      <c r="J370" s="23" t="s">
        <v>27</v>
      </c>
      <c r="K370" s="68" t="n">
        <v>1.2</v>
      </c>
      <c r="L370" s="1"/>
      <c r="M370" s="1"/>
      <c r="N370" s="1"/>
      <c r="AMJ370" s="0"/>
    </row>
    <row r="371" s="18" customFormat="true" ht="13.8" hidden="false" customHeight="false" outlineLevel="0" collapsed="false">
      <c r="A371" s="23" t="s">
        <v>138</v>
      </c>
      <c r="B371" s="27" t="n">
        <v>43474</v>
      </c>
      <c r="C371" s="1" t="s">
        <v>19</v>
      </c>
      <c r="D371" s="1" t="s">
        <v>19</v>
      </c>
      <c r="E371" s="1" t="s">
        <v>19</v>
      </c>
      <c r="F371" s="1" t="s">
        <v>203</v>
      </c>
      <c r="G371" s="1" t="s">
        <v>247</v>
      </c>
      <c r="H371" s="1" t="n">
        <v>5</v>
      </c>
      <c r="I371" s="23" t="str">
        <f aca="false">IF(J371="RHAP", "Rhizophora apiculata", IF(J371="EXAG", "Excoecaria agallocha", IF(J371="BRPA", "Bruguiera parviflora", IF(J371="XYMO", "Xylocarpus moluccensis", IF(J371="BRCY", "Bruguiera cylindrica", IF(J371="AVAL", "Avicennia alba", IF(J371="AVOF", "Avicennia officinalis", IF(J371="LURA", "Lumnitzera racemosa", IF(J371="CETA", "Ceriops tagal", IF(J371="XYGR", "Xylocarpus granatum", IF(J371="AVMA", "Avicennia marina", IF(J371="RHMU", "Rhizophora mucronata", IF(J371="BRGY", "Bruguiera gymnorrhiza", IF(J371="BRSE", "Bruguiera sexangula", IF(J371="SOOV", "Sonneratia ovata", IF(J371="SOCA", "Sonneratia caseolaris", IF(J371="HELI", "Heritiera littoralis", IF(J371="HESY", "Heritiera sylvatica", IF(J371="NYFR", "Nypa fruticans", IF(J371="CYRA", "Cynometra ramiflora", IF(J371="PHPA", "Phoenix paludosa", IF(J371="SCHY", "Scyphiphora hydrophyllacea", IF(J371="DIMA", "Diospyros maritima", IF(J371="POPI", "Pongamia pinnata", IF(J371="MAPS", "Maniltoa psilogyne", IF(J371="INBI", "Intsia bijuga", IF(J371="ACEB", "Acanthus ebracteatus", IF(J371="CAER", "Calamus erinaceus", IF(J371="UNUN", "Unknown unknown",  IF(J371="SOAL", "Sonneratia alba",  IF(J371="AECO", "Aegiceras corniculatum", "" )) )))))))))))))))))))))))))))))</f>
        <v>Avicennia alba</v>
      </c>
      <c r="J371" s="23" t="s">
        <v>27</v>
      </c>
      <c r="K371" s="55" t="n">
        <v>0.7</v>
      </c>
      <c r="L371" s="1"/>
      <c r="M371" s="1"/>
      <c r="N371" s="1"/>
      <c r="AMJ371" s="0"/>
    </row>
    <row r="372" s="18" customFormat="true" ht="13.8" hidden="false" customHeight="false" outlineLevel="0" collapsed="false">
      <c r="A372" s="23" t="s">
        <v>138</v>
      </c>
      <c r="B372" s="27" t="n">
        <v>43474</v>
      </c>
      <c r="C372" s="1" t="s">
        <v>19</v>
      </c>
      <c r="D372" s="1" t="s">
        <v>19</v>
      </c>
      <c r="E372" s="1" t="s">
        <v>19</v>
      </c>
      <c r="F372" s="1" t="s">
        <v>203</v>
      </c>
      <c r="G372" s="1" t="s">
        <v>247</v>
      </c>
      <c r="H372" s="1" t="n">
        <v>5</v>
      </c>
      <c r="I372" s="23" t="str">
        <f aca="false">IF(J372="RHAP", "Rhizophora apiculata", IF(J372="EXAG", "Excoecaria agallocha", IF(J372="BRPA", "Bruguiera parviflora", IF(J372="XYMO", "Xylocarpus moluccensis", IF(J372="BRCY", "Bruguiera cylindrica", IF(J372="AVAL", "Avicennia alba", IF(J372="AVOF", "Avicennia officinalis", IF(J372="LURA", "Lumnitzera racemosa", IF(J372="CETA", "Ceriops tagal", IF(J372="XYGR", "Xylocarpus granatum", IF(J372="AVMA", "Avicennia marina", IF(J372="RHMU", "Rhizophora mucronata", IF(J372="BRGY", "Bruguiera gymnorrhiza", IF(J372="BRSE", "Bruguiera sexangula", IF(J372="SOOV", "Sonneratia ovata", IF(J372="SOCA", "Sonneratia caseolaris", IF(J372="HELI", "Heritiera littoralis", IF(J372="HESY", "Heritiera sylvatica", IF(J372="NYFR", "Nypa fruticans", IF(J372="CYRA", "Cynometra ramiflora", IF(J372="PHPA", "Phoenix paludosa", IF(J372="SCHY", "Scyphiphora hydrophyllacea", IF(J372="DIMA", "Diospyros maritima", IF(J372="POPI", "Pongamia pinnata", IF(J372="MAPS", "Maniltoa psilogyne", IF(J372="INBI", "Intsia bijuga", IF(J372="ACEB", "Acanthus ebracteatus", IF(J372="CAER", "Calamus erinaceus", IF(J372="UNUN", "Unknown unknown",  IF(J372="SOAL", "Sonneratia alba",  IF(J372="AECO", "Aegiceras corniculatum", "" )) )))))))))))))))))))))))))))))</f>
        <v>Avicennia alba</v>
      </c>
      <c r="J372" s="23" t="s">
        <v>27</v>
      </c>
      <c r="K372" s="55" t="n">
        <v>1</v>
      </c>
      <c r="L372" s="1"/>
      <c r="M372" s="1"/>
      <c r="N372" s="1"/>
      <c r="AMJ372" s="0"/>
    </row>
    <row r="373" s="18" customFormat="true" ht="13.8" hidden="false" customHeight="false" outlineLevel="0" collapsed="false">
      <c r="A373" s="1" t="s">
        <v>138</v>
      </c>
      <c r="B373" s="12" t="n">
        <v>43479</v>
      </c>
      <c r="C373" s="1" t="s">
        <v>19</v>
      </c>
      <c r="D373" s="1" t="s">
        <v>19</v>
      </c>
      <c r="E373" s="1" t="s">
        <v>19</v>
      </c>
      <c r="F373" s="1" t="s">
        <v>203</v>
      </c>
      <c r="G373" s="1" t="s">
        <v>264</v>
      </c>
      <c r="H373" s="1" t="n">
        <v>5</v>
      </c>
      <c r="I373" s="23" t="str">
        <f aca="false">IF(J373="RHAP", "Rhizophora apiculata", IF(J373="EXAG", "Excoecaria agallocha", IF(J373="BRPA", "Bruguiera parviflora", IF(J373="XYMO", "Xylocarpus moluccensis", IF(J373="BRCY", "Bruguiera cylindrica", IF(J373="AVAL", "Avicennia alba", IF(J373="AVOF", "Avicennia officinalis", IF(J373="LURA", "Lumnitzera racemosa", IF(J373="CETA", "Ceriops tagal", IF(J373="XYGR", "Xylocarpus granatum", IF(J373="AVMA", "Avicennia marina", IF(J373="RHMU", "Rhizophora mucronata", IF(J373="BRGY", "Bruguiera gymnorrhiza", IF(J373="BRSE", "Bruguiera sexangula", IF(J373="SOOV", "Sonneratia ovata", IF(J373="SOCA", "Sonneratia caseolaris", IF(J373="HELI", "Heritiera littoralis", IF(J373="HESY", "Heritiera sylvatica", IF(J373="NYFR", "Nypa fruticans", IF(J373="CYRA", "Cynometra ramiflora", IF(J373="PHPA", "Phoenix paludosa", IF(J373="SCHY", "Scyphiphora hydrophyllacea", IF(J373="DIMA", "Diospyros maritima", IF(J373="POPI", "Pongamia pinnata", IF(J373="MAPS", "Maniltoa psilogyne", IF(J373="INBI", "Intsia bijuga", IF(J373="ACEB", "Acanthus ebracteatus", IF(J373="CAER", "Calamus erinaceus", IF(J373="UNUN", "Unknown unknown",  IF(J373="SOAL", "Sonneratia alba",  IF(J373="AECO", "Aegiceras corniculatum", "" )) )))))))))))))))))))))))))))))</f>
        <v>Avicennia marina</v>
      </c>
      <c r="J373" s="23" t="s">
        <v>1044</v>
      </c>
      <c r="K373" s="1" t="n">
        <v>1.5</v>
      </c>
      <c r="L373" s="1"/>
      <c r="M373" s="1"/>
      <c r="N373" s="1"/>
      <c r="AMJ373" s="0"/>
    </row>
    <row r="374" s="18" customFormat="true" ht="13.8" hidden="false" customHeight="false" outlineLevel="0" collapsed="false">
      <c r="A374" s="1" t="s">
        <v>138</v>
      </c>
      <c r="B374" s="12" t="n">
        <v>43479</v>
      </c>
      <c r="C374" s="1" t="s">
        <v>19</v>
      </c>
      <c r="D374" s="1" t="s">
        <v>19</v>
      </c>
      <c r="E374" s="1" t="s">
        <v>19</v>
      </c>
      <c r="F374" s="1" t="s">
        <v>203</v>
      </c>
      <c r="G374" s="1" t="s">
        <v>264</v>
      </c>
      <c r="H374" s="1" t="n">
        <v>5</v>
      </c>
      <c r="I374" s="23" t="str">
        <f aca="false">IF(J374="RHAP", "Rhizophora apiculata", IF(J374="EXAG", "Excoecaria agallocha", IF(J374="BRPA", "Bruguiera parviflora", IF(J374="XYMO", "Xylocarpus moluccensis", IF(J374="BRCY", "Bruguiera cylindrica", IF(J374="AVAL", "Avicennia alba", IF(J374="AVOF", "Avicennia officinalis", IF(J374="LURA", "Lumnitzera racemosa", IF(J374="CETA", "Ceriops tagal", IF(J374="XYGR", "Xylocarpus granatum", IF(J374="AVMA", "Avicennia marina", IF(J374="RHMU", "Rhizophora mucronata", IF(J374="BRGY", "Bruguiera gymnorrhiza", IF(J374="BRSE", "Bruguiera sexangula", IF(J374="SOOV", "Sonneratia ovata", IF(J374="SOCA", "Sonneratia caseolaris", IF(J374="HELI", "Heritiera littoralis", IF(J374="HESY", "Heritiera sylvatica", IF(J374="NYFR", "Nypa fruticans", IF(J374="CYRA", "Cynometra ramiflora", IF(J374="PHPA", "Phoenix paludosa", IF(J374="SCHY", "Scyphiphora hydrophyllacea", IF(J374="DIMA", "Diospyros maritima", IF(J374="POPI", "Pongamia pinnata", IF(J374="MAPS", "Maniltoa psilogyne", IF(J374="INBI", "Intsia bijuga", IF(J374="ACEB", "Acanthus ebracteatus", IF(J374="CAER", "Calamus erinaceus", IF(J374="UNUN", "Unknown unknown",  IF(J374="SOAL", "Sonneratia alba",  IF(J374="AECO", "Aegiceras corniculatum", "" )) )))))))))))))))))))))))))))))</f>
        <v>Avicennia marina</v>
      </c>
      <c r="J374" s="23" t="s">
        <v>1044</v>
      </c>
      <c r="K374" s="1" t="n">
        <v>2</v>
      </c>
      <c r="L374" s="1"/>
      <c r="M374" s="1"/>
      <c r="N374" s="1"/>
      <c r="AMJ374" s="0"/>
    </row>
    <row r="375" s="18" customFormat="true" ht="13.8" hidden="false" customHeight="false" outlineLevel="0" collapsed="false">
      <c r="A375" s="1" t="s">
        <v>138</v>
      </c>
      <c r="B375" s="12" t="n">
        <v>43479</v>
      </c>
      <c r="C375" s="1" t="s">
        <v>19</v>
      </c>
      <c r="D375" s="1" t="s">
        <v>19</v>
      </c>
      <c r="E375" s="1" t="s">
        <v>19</v>
      </c>
      <c r="F375" s="1" t="s">
        <v>203</v>
      </c>
      <c r="G375" s="1" t="s">
        <v>264</v>
      </c>
      <c r="H375" s="1" t="n">
        <v>5</v>
      </c>
      <c r="I375" s="23" t="str">
        <f aca="false">IF(J375="RHAP", "Rhizophora apiculata", IF(J375="EXAG", "Excoecaria agallocha", IF(J375="BRPA", "Bruguiera parviflora", IF(J375="XYMO", "Xylocarpus moluccensis", IF(J375="BRCY", "Bruguiera cylindrica", IF(J375="AVAL", "Avicennia alba", IF(J375="AVOF", "Avicennia officinalis", IF(J375="LURA", "Lumnitzera racemosa", IF(J375="CETA", "Ceriops tagal", IF(J375="XYGR", "Xylocarpus granatum", IF(J375="AVMA", "Avicennia marina", IF(J375="RHMU", "Rhizophora mucronata", IF(J375="BRGY", "Bruguiera gymnorrhiza", IF(J375="BRSE", "Bruguiera sexangula", IF(J375="SOOV", "Sonneratia ovata", IF(J375="SOCA", "Sonneratia caseolaris", IF(J375="HELI", "Heritiera littoralis", IF(J375="HESY", "Heritiera sylvatica", IF(J375="NYFR", "Nypa fruticans", IF(J375="CYRA", "Cynometra ramiflora", IF(J375="PHPA", "Phoenix paludosa", IF(J375="SCHY", "Scyphiphora hydrophyllacea", IF(J375="DIMA", "Diospyros maritima", IF(J375="POPI", "Pongamia pinnata", IF(J375="MAPS", "Maniltoa psilogyne", IF(J375="INBI", "Intsia bijuga", IF(J375="ACEB", "Acanthus ebracteatus", IF(J375="CAER", "Calamus erinaceus", IF(J375="UNUN", "Unknown unknown",  IF(J375="SOAL", "Sonneratia alba",  IF(J375="AECO", "Aegiceras corniculatum", "" )) )))))))))))))))))))))))))))))</f>
        <v>Avicennia marina</v>
      </c>
      <c r="J375" s="23" t="s">
        <v>1044</v>
      </c>
      <c r="K375" s="1" t="n">
        <v>0.5</v>
      </c>
      <c r="L375" s="1"/>
      <c r="M375" s="1"/>
      <c r="N375" s="1"/>
      <c r="AMJ375" s="0"/>
    </row>
    <row r="376" s="18" customFormat="true" ht="13.8" hidden="false" customHeight="false" outlineLevel="0" collapsed="false">
      <c r="A376" s="1" t="s">
        <v>138</v>
      </c>
      <c r="B376" s="12" t="n">
        <v>43479</v>
      </c>
      <c r="C376" s="1" t="s">
        <v>19</v>
      </c>
      <c r="D376" s="1" t="s">
        <v>19</v>
      </c>
      <c r="E376" s="1" t="s">
        <v>19</v>
      </c>
      <c r="F376" s="1" t="s">
        <v>203</v>
      </c>
      <c r="G376" s="1" t="s">
        <v>264</v>
      </c>
      <c r="H376" s="1" t="n">
        <v>5</v>
      </c>
      <c r="I376" s="23" t="str">
        <f aca="false">IF(J376="RHAP", "Rhizophora apiculata", IF(J376="EXAG", "Excoecaria agallocha", IF(J376="BRPA", "Bruguiera parviflora", IF(J376="XYMO", "Xylocarpus moluccensis", IF(J376="BRCY", "Bruguiera cylindrica", IF(J376="AVAL", "Avicennia alba", IF(J376="AVOF", "Avicennia officinalis", IF(J376="LURA", "Lumnitzera racemosa", IF(J376="CETA", "Ceriops tagal", IF(J376="XYGR", "Xylocarpus granatum", IF(J376="AVMA", "Avicennia marina", IF(J376="RHMU", "Rhizophora mucronata", IF(J376="BRGY", "Bruguiera gymnorrhiza", IF(J376="BRSE", "Bruguiera sexangula", IF(J376="SOOV", "Sonneratia ovata", IF(J376="SOCA", "Sonneratia caseolaris", IF(J376="HELI", "Heritiera littoralis", IF(J376="HESY", "Heritiera sylvatica", IF(J376="NYFR", "Nypa fruticans", IF(J376="CYRA", "Cynometra ramiflora", IF(J376="PHPA", "Phoenix paludosa", IF(J376="SCHY", "Scyphiphora hydrophyllacea", IF(J376="DIMA", "Diospyros maritima", IF(J376="POPI", "Pongamia pinnata", IF(J376="MAPS", "Maniltoa psilogyne", IF(J376="INBI", "Intsia bijuga", IF(J376="ACEB", "Acanthus ebracteatus", IF(J376="CAER", "Calamus erinaceus", IF(J376="UNUN", "Unknown unknown",  IF(J376="SOAL", "Sonneratia alba",  IF(J376="AECO", "Aegiceras corniculatum", "" )) )))))))))))))))))))))))))))))</f>
        <v>Avicennia marina</v>
      </c>
      <c r="J376" s="23" t="s">
        <v>1044</v>
      </c>
      <c r="K376" s="1" t="n">
        <v>0.5</v>
      </c>
      <c r="L376" s="1"/>
      <c r="M376" s="1"/>
      <c r="N376" s="1"/>
      <c r="AMJ376" s="0"/>
    </row>
    <row r="377" s="18" customFormat="true" ht="13.8" hidden="false" customHeight="false" outlineLevel="0" collapsed="false">
      <c r="A377" s="1" t="s">
        <v>17</v>
      </c>
      <c r="B377" s="69" t="s">
        <v>1050</v>
      </c>
      <c r="C377" s="23" t="s">
        <v>267</v>
      </c>
      <c r="D377" s="23" t="s">
        <v>267</v>
      </c>
      <c r="E377" s="23" t="s">
        <v>267</v>
      </c>
      <c r="F377" s="1" t="s">
        <v>203</v>
      </c>
      <c r="G377" s="23" t="n">
        <v>2</v>
      </c>
      <c r="H377" s="23" t="n">
        <v>1</v>
      </c>
      <c r="I377" s="23" t="str">
        <f aca="false">IF(J377="RHAP", "Rhizophora apiculata", IF(J377="EXAG", "Excoecaria agallocha", IF(J377="BRPA", "Bruguiera parviflora", IF(J377="XYMO", "Xylocarpus moluccensis", IF(J377="BRCY", "Bruguiera cylindrica", IF(J377="AVAL", "Avicennia alba", IF(J377="AVOF", "Avicennia officinalis", IF(J377="LURA", "Lumnitzera racemosa", IF(J377="CETA", "Ceriops tagal", IF(J377="XYGR", "Xylocarpus granatum", IF(J377="AVMA", "Avicennia marina", IF(J377="RHMU", "Rhizophora mucronata", IF(J377="BRGY", "Bruguiera gymnorrhiza", IF(J377="BRSE", "Bruguiera sexangula", IF(J377="SOOV", "Sonneratia ovata", IF(J377="SOCA", "Sonneratia caseolaris", IF(J377="HELI", "Heritiera littoralis", IF(J377="HESY", "Heritiera sylvatica", IF(J377="NYFR", "Nypa fruticans", IF(J377="CYRA", "Cynometra ramiflora", IF(J377="PHPA", "Phoenix paludosa", IF(J377="SCHY", "Scyphiphora hydrophyllacea", IF(J377="DIMA", "Diospyros maritima", IF(J377="POPI", "Pongamia pinnata", IF(J377="MAPS", "Maniltoa psilogyne", IF(J377="INBI", "Intsia bijuga", IF(J377="ACEB", "Acanthus ebracteatus", IF(J377="CAER", "Calamus erinaceus", IF(J377="UNUN", "Unknown unknown",  IF(J377="SOAL", "Sonneratia alba",  IF(J377="AECO", "Aegiceras corniculatum", "" )) )))))))))))))))))))))))))))))</f>
        <v>Bruguiera gymnorrhiza</v>
      </c>
      <c r="J377" s="23" t="s">
        <v>1027</v>
      </c>
      <c r="K377" s="68" t="n">
        <v>2.5</v>
      </c>
      <c r="L377" s="68" t="n">
        <v>1.5</v>
      </c>
      <c r="M377" s="1"/>
      <c r="N377" s="1"/>
      <c r="AMJ377" s="0"/>
    </row>
    <row r="378" s="18" customFormat="true" ht="13.8" hidden="false" customHeight="false" outlineLevel="0" collapsed="false">
      <c r="A378" s="1" t="s">
        <v>17</v>
      </c>
      <c r="B378" s="69" t="s">
        <v>1050</v>
      </c>
      <c r="C378" s="23" t="s">
        <v>267</v>
      </c>
      <c r="D378" s="23" t="s">
        <v>267</v>
      </c>
      <c r="E378" s="23" t="s">
        <v>267</v>
      </c>
      <c r="F378" s="1" t="s">
        <v>203</v>
      </c>
      <c r="G378" s="23" t="n">
        <v>2</v>
      </c>
      <c r="H378" s="23" t="n">
        <v>2</v>
      </c>
      <c r="I378" s="23" t="str">
        <f aca="false">IF(J378="RHAP", "Rhizophora apiculata", IF(J378="EXAG", "Excoecaria agallocha", IF(J378="BRPA", "Bruguiera parviflora", IF(J378="XYMO", "Xylocarpus moluccensis", IF(J378="BRCY", "Bruguiera cylindrica", IF(J378="AVAL", "Avicennia alba", IF(J378="AVOF", "Avicennia officinalis", IF(J378="LURA", "Lumnitzera racemosa", IF(J378="CETA", "Ceriops tagal", IF(J378="XYGR", "Xylocarpus granatum", IF(J378="AVMA", "Avicennia marina", IF(J378="RHMU", "Rhizophora mucronata", IF(J378="BRGY", "Bruguiera gymnorrhiza", IF(J378="BRSE", "Bruguiera sexangula", IF(J378="SOOV", "Sonneratia ovata", IF(J378="SOCA", "Sonneratia caseolaris", IF(J378="HELI", "Heritiera littoralis", IF(J378="HESY", "Heritiera sylvatica", IF(J378="NYFR", "Nypa fruticans", IF(J378="CYRA", "Cynometra ramiflora", IF(J378="PHPA", "Phoenix paludosa", IF(J378="SCHY", "Scyphiphora hydrophyllacea", IF(J378="DIMA", "Diospyros maritima", IF(J378="POPI", "Pongamia pinnata", IF(J378="MAPS", "Maniltoa psilogyne", IF(J378="INBI", "Intsia bijuga", IF(J378="ACEB", "Acanthus ebracteatus", IF(J378="CAER", "Calamus erinaceus", IF(J378="UNUN", "Unknown unknown",  IF(J378="SOAL", "Sonneratia alba",  IF(J378="AECO", "Aegiceras corniculatum", "" )) )))))))))))))))))))))))))))))</f>
        <v>Avicennia alba</v>
      </c>
      <c r="J378" s="23" t="s">
        <v>27</v>
      </c>
      <c r="K378" s="68" t="n">
        <v>3</v>
      </c>
      <c r="L378" s="68" t="n">
        <v>1.5</v>
      </c>
      <c r="M378" s="1"/>
      <c r="N378" s="1"/>
      <c r="AMJ378" s="0"/>
    </row>
    <row r="379" s="18" customFormat="true" ht="13.8" hidden="false" customHeight="false" outlineLevel="0" collapsed="false">
      <c r="A379" s="1" t="s">
        <v>17</v>
      </c>
      <c r="B379" s="69" t="s">
        <v>1050</v>
      </c>
      <c r="C379" s="23" t="s">
        <v>267</v>
      </c>
      <c r="D379" s="23" t="s">
        <v>267</v>
      </c>
      <c r="E379" s="23" t="s">
        <v>267</v>
      </c>
      <c r="F379" s="1" t="s">
        <v>203</v>
      </c>
      <c r="G379" s="23" t="n">
        <v>2</v>
      </c>
      <c r="H379" s="23" t="n">
        <v>2</v>
      </c>
      <c r="I379" s="23" t="str">
        <f aca="false">IF(J379="RHAP", "Rhizophora apiculata", IF(J379="EXAG", "Excoecaria agallocha", IF(J379="BRPA", "Bruguiera parviflora", IF(J379="XYMO", "Xylocarpus moluccensis", IF(J379="BRCY", "Bruguiera cylindrica", IF(J379="AVAL", "Avicennia alba", IF(J379="AVOF", "Avicennia officinalis", IF(J379="LURA", "Lumnitzera racemosa", IF(J379="CETA", "Ceriops tagal", IF(J379="XYGR", "Xylocarpus granatum", IF(J379="AVMA", "Avicennia marina", IF(J379="RHMU", "Rhizophora mucronata", IF(J379="BRGY", "Bruguiera gymnorrhiza", IF(J379="BRSE", "Bruguiera sexangula", IF(J379="SOOV", "Sonneratia ovata", IF(J379="SOCA", "Sonneratia caseolaris", IF(J379="HELI", "Heritiera littoralis", IF(J379="HESY", "Heritiera sylvatica", IF(J379="NYFR", "Nypa fruticans", IF(J379="CYRA", "Cynometra ramiflora", IF(J379="PHPA", "Phoenix paludosa", IF(J379="SCHY", "Scyphiphora hydrophyllacea", IF(J379="DIMA", "Diospyros maritima", IF(J379="POPI", "Pongamia pinnata", IF(J379="MAPS", "Maniltoa psilogyne", IF(J379="INBI", "Intsia bijuga", IF(J379="ACEB", "Acanthus ebracteatus", IF(J379="CAER", "Calamus erinaceus", IF(J379="UNUN", "Unknown unknown",  IF(J379="SOAL", "Sonneratia alba",  IF(J379="AECO", "Aegiceras corniculatum", "" )) )))))))))))))))))))))))))))))</f>
        <v>Avicennia alba</v>
      </c>
      <c r="J379" s="23" t="s">
        <v>27</v>
      </c>
      <c r="K379" s="68" t="n">
        <v>2.5</v>
      </c>
      <c r="L379" s="68" t="n">
        <v>2.5</v>
      </c>
      <c r="M379" s="1"/>
      <c r="N379" s="1"/>
      <c r="AMJ379" s="0"/>
    </row>
    <row r="380" s="18" customFormat="true" ht="13.8" hidden="false" customHeight="false" outlineLevel="0" collapsed="false">
      <c r="A380" s="1" t="s">
        <v>17</v>
      </c>
      <c r="B380" s="69" t="s">
        <v>1050</v>
      </c>
      <c r="C380" s="23" t="s">
        <v>267</v>
      </c>
      <c r="D380" s="23" t="s">
        <v>267</v>
      </c>
      <c r="E380" s="23" t="s">
        <v>267</v>
      </c>
      <c r="F380" s="1" t="s">
        <v>203</v>
      </c>
      <c r="G380" s="23" t="n">
        <v>2</v>
      </c>
      <c r="H380" s="23" t="n">
        <v>2</v>
      </c>
      <c r="I380" s="23" t="str">
        <f aca="false">IF(J380="RHAP", "Rhizophora apiculata", IF(J380="EXAG", "Excoecaria agallocha", IF(J380="BRPA", "Bruguiera parviflora", IF(J380="XYMO", "Xylocarpus moluccensis", IF(J380="BRCY", "Bruguiera cylindrica", IF(J380="AVAL", "Avicennia alba", IF(J380="AVOF", "Avicennia officinalis", IF(J380="LURA", "Lumnitzera racemosa", IF(J380="CETA", "Ceriops tagal", IF(J380="XYGR", "Xylocarpus granatum", IF(J380="AVMA", "Avicennia marina", IF(J380="RHMU", "Rhizophora mucronata", IF(J380="BRGY", "Bruguiera gymnorrhiza", IF(J380="BRSE", "Bruguiera sexangula", IF(J380="SOOV", "Sonneratia ovata", IF(J380="SOCA", "Sonneratia caseolaris", IF(J380="HELI", "Heritiera littoralis", IF(J380="HESY", "Heritiera sylvatica", IF(J380="NYFR", "Nypa fruticans", IF(J380="CYRA", "Cynometra ramiflora", IF(J380="PHPA", "Phoenix paludosa", IF(J380="SCHY", "Scyphiphora hydrophyllacea", IF(J380="DIMA", "Diospyros maritima", IF(J380="POPI", "Pongamia pinnata", IF(J380="MAPS", "Maniltoa psilogyne", IF(J380="INBI", "Intsia bijuga", IF(J380="ACEB", "Acanthus ebracteatus", IF(J380="CAER", "Calamus erinaceus", IF(J380="UNUN", "Unknown unknown",  IF(J380="SOAL", "Sonneratia alba",  IF(J380="AECO", "Aegiceras corniculatum", "" )) )))))))))))))))))))))))))))))</f>
        <v>Avicennia alba</v>
      </c>
      <c r="J380" s="23" t="s">
        <v>27</v>
      </c>
      <c r="K380" s="68" t="n">
        <v>2.5</v>
      </c>
      <c r="L380" s="68" t="n">
        <v>2</v>
      </c>
      <c r="M380" s="1"/>
      <c r="N380" s="1"/>
      <c r="AMJ380" s="0"/>
    </row>
    <row r="381" s="18" customFormat="true" ht="13.8" hidden="false" customHeight="false" outlineLevel="0" collapsed="false">
      <c r="A381" s="1" t="s">
        <v>17</v>
      </c>
      <c r="B381" s="69" t="s">
        <v>1050</v>
      </c>
      <c r="C381" s="23" t="s">
        <v>267</v>
      </c>
      <c r="D381" s="23" t="s">
        <v>267</v>
      </c>
      <c r="E381" s="23" t="s">
        <v>267</v>
      </c>
      <c r="F381" s="1" t="s">
        <v>203</v>
      </c>
      <c r="G381" s="23" t="n">
        <v>2</v>
      </c>
      <c r="H381" s="23" t="n">
        <v>2</v>
      </c>
      <c r="I381" s="23" t="str">
        <f aca="false">IF(J381="RHAP", "Rhizophora apiculata", IF(J381="EXAG", "Excoecaria agallocha", IF(J381="BRPA", "Bruguiera parviflora", IF(J381="XYMO", "Xylocarpus moluccensis", IF(J381="BRCY", "Bruguiera cylindrica", IF(J381="AVAL", "Avicennia alba", IF(J381="AVOF", "Avicennia officinalis", IF(J381="LURA", "Lumnitzera racemosa", IF(J381="CETA", "Ceriops tagal", IF(J381="XYGR", "Xylocarpus granatum", IF(J381="AVMA", "Avicennia marina", IF(J381="RHMU", "Rhizophora mucronata", IF(J381="BRGY", "Bruguiera gymnorrhiza", IF(J381="BRSE", "Bruguiera sexangula", IF(J381="SOOV", "Sonneratia ovata", IF(J381="SOCA", "Sonneratia caseolaris", IF(J381="HELI", "Heritiera littoralis", IF(J381="HESY", "Heritiera sylvatica", IF(J381="NYFR", "Nypa fruticans", IF(J381="CYRA", "Cynometra ramiflora", IF(J381="PHPA", "Phoenix paludosa", IF(J381="SCHY", "Scyphiphora hydrophyllacea", IF(J381="DIMA", "Diospyros maritima", IF(J381="POPI", "Pongamia pinnata", IF(J381="MAPS", "Maniltoa psilogyne", IF(J381="INBI", "Intsia bijuga", IF(J381="ACEB", "Acanthus ebracteatus", IF(J381="CAER", "Calamus erinaceus", IF(J381="UNUN", "Unknown unknown",  IF(J381="SOAL", "Sonneratia alba",  IF(J381="AECO", "Aegiceras corniculatum", "" )) )))))))))))))))))))))))))))))</f>
        <v>Rhizophora apiculata</v>
      </c>
      <c r="J381" s="23" t="s">
        <v>21</v>
      </c>
      <c r="K381" s="68" t="n">
        <v>3</v>
      </c>
      <c r="L381" s="68" t="n">
        <v>1.5</v>
      </c>
      <c r="M381" s="1"/>
      <c r="N381" s="1"/>
      <c r="AMJ381" s="0"/>
    </row>
    <row r="382" s="18" customFormat="true" ht="13.8" hidden="false" customHeight="false" outlineLevel="0" collapsed="false">
      <c r="A382" s="1" t="s">
        <v>17</v>
      </c>
      <c r="B382" s="69" t="s">
        <v>1050</v>
      </c>
      <c r="C382" s="23" t="s">
        <v>267</v>
      </c>
      <c r="D382" s="23" t="s">
        <v>267</v>
      </c>
      <c r="E382" s="23" t="s">
        <v>267</v>
      </c>
      <c r="F382" s="1" t="s">
        <v>203</v>
      </c>
      <c r="G382" s="23" t="n">
        <v>2</v>
      </c>
      <c r="H382" s="23" t="n">
        <v>2</v>
      </c>
      <c r="I382" s="23" t="str">
        <f aca="false">IF(J382="RHAP", "Rhizophora apiculata", IF(J382="EXAG", "Excoecaria agallocha", IF(J382="BRPA", "Bruguiera parviflora", IF(J382="XYMO", "Xylocarpus moluccensis", IF(J382="BRCY", "Bruguiera cylindrica", IF(J382="AVAL", "Avicennia alba", IF(J382="AVOF", "Avicennia officinalis", IF(J382="LURA", "Lumnitzera racemosa", IF(J382="CETA", "Ceriops tagal", IF(J382="XYGR", "Xylocarpus granatum", IF(J382="AVMA", "Avicennia marina", IF(J382="RHMU", "Rhizophora mucronata", IF(J382="BRGY", "Bruguiera gymnorrhiza", IF(J382="BRSE", "Bruguiera sexangula", IF(J382="SOOV", "Sonneratia ovata", IF(J382="SOCA", "Sonneratia caseolaris", IF(J382="HELI", "Heritiera littoralis", IF(J382="HESY", "Heritiera sylvatica", IF(J382="NYFR", "Nypa fruticans", IF(J382="CYRA", "Cynometra ramiflora", IF(J382="PHPA", "Phoenix paludosa", IF(J382="SCHY", "Scyphiphora hydrophyllacea", IF(J382="DIMA", "Diospyros maritima", IF(J382="POPI", "Pongamia pinnata", IF(J382="MAPS", "Maniltoa psilogyne", IF(J382="INBI", "Intsia bijuga", IF(J382="ACEB", "Acanthus ebracteatus", IF(J382="CAER", "Calamus erinaceus", IF(J382="UNUN", "Unknown unknown",  IF(J382="SOAL", "Sonneratia alba",  IF(J382="AECO", "Aegiceras corniculatum", "" )) )))))))))))))))))))))))))))))</f>
        <v>Rhizophora apiculata</v>
      </c>
      <c r="J382" s="23" t="s">
        <v>21</v>
      </c>
      <c r="K382" s="68" t="n">
        <v>4.5</v>
      </c>
      <c r="L382" s="68" t="n">
        <v>4</v>
      </c>
      <c r="M382" s="1"/>
      <c r="N382" s="1"/>
      <c r="AMJ382" s="0"/>
    </row>
    <row r="383" s="18" customFormat="true" ht="13.8" hidden="false" customHeight="false" outlineLevel="0" collapsed="false">
      <c r="A383" s="1" t="s">
        <v>17</v>
      </c>
      <c r="B383" s="69" t="s">
        <v>1050</v>
      </c>
      <c r="C383" s="23" t="s">
        <v>267</v>
      </c>
      <c r="D383" s="23" t="s">
        <v>267</v>
      </c>
      <c r="E383" s="23" t="s">
        <v>267</v>
      </c>
      <c r="F383" s="1" t="s">
        <v>203</v>
      </c>
      <c r="G383" s="23" t="n">
        <v>2</v>
      </c>
      <c r="H383" s="23" t="n">
        <v>2</v>
      </c>
      <c r="I383" s="23" t="str">
        <f aca="false">IF(J383="RHAP", "Rhizophora apiculata", IF(J383="EXAG", "Excoecaria agallocha", IF(J383="BRPA", "Bruguiera parviflora", IF(J383="XYMO", "Xylocarpus moluccensis", IF(J383="BRCY", "Bruguiera cylindrica", IF(J383="AVAL", "Avicennia alba", IF(J383="AVOF", "Avicennia officinalis", IF(J383="LURA", "Lumnitzera racemosa", IF(J383="CETA", "Ceriops tagal", IF(J383="XYGR", "Xylocarpus granatum", IF(J383="AVMA", "Avicennia marina", IF(J383="RHMU", "Rhizophora mucronata", IF(J383="BRGY", "Bruguiera gymnorrhiza", IF(J383="BRSE", "Bruguiera sexangula", IF(J383="SOOV", "Sonneratia ovata", IF(J383="SOCA", "Sonneratia caseolaris", IF(J383="HELI", "Heritiera littoralis", IF(J383="HESY", "Heritiera sylvatica", IF(J383="NYFR", "Nypa fruticans", IF(J383="CYRA", "Cynometra ramiflora", IF(J383="PHPA", "Phoenix paludosa", IF(J383="SCHY", "Scyphiphora hydrophyllacea", IF(J383="DIMA", "Diospyros maritima", IF(J383="POPI", "Pongamia pinnata", IF(J383="MAPS", "Maniltoa psilogyne", IF(J383="INBI", "Intsia bijuga", IF(J383="ACEB", "Acanthus ebracteatus", IF(J383="CAER", "Calamus erinaceus", IF(J383="UNUN", "Unknown unknown",  IF(J383="SOAL", "Sonneratia alba",  IF(J383="AECO", "Aegiceras corniculatum", "" )) )))))))))))))))))))))))))))))</f>
        <v>Xylocarpus granatum</v>
      </c>
      <c r="J383" s="23" t="s">
        <v>1022</v>
      </c>
      <c r="K383" s="68" t="n">
        <v>3</v>
      </c>
      <c r="L383" s="68" t="n">
        <v>1.5</v>
      </c>
      <c r="M383" s="1"/>
      <c r="N383" s="1"/>
      <c r="AMJ383" s="0"/>
    </row>
    <row r="384" s="18" customFormat="true" ht="13.8" hidden="false" customHeight="false" outlineLevel="0" collapsed="false">
      <c r="A384" s="1" t="s">
        <v>17</v>
      </c>
      <c r="B384" s="69" t="s">
        <v>1050</v>
      </c>
      <c r="C384" s="23" t="s">
        <v>267</v>
      </c>
      <c r="D384" s="23" t="s">
        <v>267</v>
      </c>
      <c r="E384" s="23" t="s">
        <v>267</v>
      </c>
      <c r="F384" s="1" t="s">
        <v>203</v>
      </c>
      <c r="G384" s="23" t="n">
        <v>2</v>
      </c>
      <c r="H384" s="23" t="n">
        <v>2</v>
      </c>
      <c r="I384" s="23" t="str">
        <f aca="false">IF(J384="RHAP", "Rhizophora apiculata", IF(J384="EXAG", "Excoecaria agallocha", IF(J384="BRPA", "Bruguiera parviflora", IF(J384="XYMO", "Xylocarpus moluccensis", IF(J384="BRCY", "Bruguiera cylindrica", IF(J384="AVAL", "Avicennia alba", IF(J384="AVOF", "Avicennia officinalis", IF(J384="LURA", "Lumnitzera racemosa", IF(J384="CETA", "Ceriops tagal", IF(J384="XYGR", "Xylocarpus granatum", IF(J384="AVMA", "Avicennia marina", IF(J384="RHMU", "Rhizophora mucronata", IF(J384="BRGY", "Bruguiera gymnorrhiza", IF(J384="BRSE", "Bruguiera sexangula", IF(J384="SOOV", "Sonneratia ovata", IF(J384="SOCA", "Sonneratia caseolaris", IF(J384="HELI", "Heritiera littoralis", IF(J384="HESY", "Heritiera sylvatica", IF(J384="NYFR", "Nypa fruticans", IF(J384="CYRA", "Cynometra ramiflora", IF(J384="PHPA", "Phoenix paludosa", IF(J384="SCHY", "Scyphiphora hydrophyllacea", IF(J384="DIMA", "Diospyros maritima", IF(J384="POPI", "Pongamia pinnata", IF(J384="MAPS", "Maniltoa psilogyne", IF(J384="INBI", "Intsia bijuga", IF(J384="ACEB", "Acanthus ebracteatus", IF(J384="CAER", "Calamus erinaceus", IF(J384="UNUN", "Unknown unknown",  IF(J384="SOAL", "Sonneratia alba",  IF(J384="AECO", "Aegiceras corniculatum", "" )) )))))))))))))))))))))))))))))</f>
        <v>Avicennia alba</v>
      </c>
      <c r="J384" s="23" t="s">
        <v>27</v>
      </c>
      <c r="K384" s="68" t="n">
        <v>4</v>
      </c>
      <c r="L384" s="68" t="n">
        <v>2.5</v>
      </c>
      <c r="M384" s="1"/>
      <c r="N384" s="1"/>
      <c r="AMJ384" s="0"/>
    </row>
    <row r="385" s="18" customFormat="true" ht="13.8" hidden="false" customHeight="false" outlineLevel="0" collapsed="false">
      <c r="A385" s="1" t="s">
        <v>17</v>
      </c>
      <c r="B385" s="69" t="s">
        <v>1050</v>
      </c>
      <c r="C385" s="23" t="s">
        <v>267</v>
      </c>
      <c r="D385" s="23" t="s">
        <v>267</v>
      </c>
      <c r="E385" s="23" t="s">
        <v>267</v>
      </c>
      <c r="F385" s="1" t="s">
        <v>203</v>
      </c>
      <c r="G385" s="23" t="n">
        <v>2</v>
      </c>
      <c r="H385" s="23" t="n">
        <v>2</v>
      </c>
      <c r="I385" s="23" t="str">
        <f aca="false">IF(J385="RHAP", "Rhizophora apiculata", IF(J385="EXAG", "Excoecaria agallocha", IF(J385="BRPA", "Bruguiera parviflora", IF(J385="XYMO", "Xylocarpus moluccensis", IF(J385="BRCY", "Bruguiera cylindrica", IF(J385="AVAL", "Avicennia alba", IF(J385="AVOF", "Avicennia officinalis", IF(J385="LURA", "Lumnitzera racemosa", IF(J385="CETA", "Ceriops tagal", IF(J385="XYGR", "Xylocarpus granatum", IF(J385="AVMA", "Avicennia marina", IF(J385="RHMU", "Rhizophora mucronata", IF(J385="BRGY", "Bruguiera gymnorrhiza", IF(J385="BRSE", "Bruguiera sexangula", IF(J385="SOOV", "Sonneratia ovata", IF(J385="SOCA", "Sonneratia caseolaris", IF(J385="HELI", "Heritiera littoralis", IF(J385="HESY", "Heritiera sylvatica", IF(J385="NYFR", "Nypa fruticans", IF(J385="CYRA", "Cynometra ramiflora", IF(J385="PHPA", "Phoenix paludosa", IF(J385="SCHY", "Scyphiphora hydrophyllacea", IF(J385="DIMA", "Diospyros maritima", IF(J385="POPI", "Pongamia pinnata", IF(J385="MAPS", "Maniltoa psilogyne", IF(J385="INBI", "Intsia bijuga", IF(J385="ACEB", "Acanthus ebracteatus", IF(J385="CAER", "Calamus erinaceus", IF(J385="UNUN", "Unknown unknown",  IF(J385="SOAL", "Sonneratia alba",  IF(J385="AECO", "Aegiceras corniculatum", "" )) )))))))))))))))))))))))))))))</f>
        <v>Avicennia alba</v>
      </c>
      <c r="J385" s="23" t="s">
        <v>27</v>
      </c>
      <c r="K385" s="68" t="n">
        <v>4</v>
      </c>
      <c r="L385" s="68" t="n">
        <v>2.5</v>
      </c>
      <c r="M385" s="1"/>
      <c r="N385" s="1"/>
      <c r="AMJ385" s="0"/>
    </row>
    <row r="386" s="18" customFormat="true" ht="13.8" hidden="false" customHeight="false" outlineLevel="0" collapsed="false">
      <c r="A386" s="1" t="s">
        <v>17</v>
      </c>
      <c r="B386" s="69" t="s">
        <v>1050</v>
      </c>
      <c r="C386" s="23" t="s">
        <v>267</v>
      </c>
      <c r="D386" s="23" t="s">
        <v>267</v>
      </c>
      <c r="E386" s="23" t="s">
        <v>267</v>
      </c>
      <c r="F386" s="1" t="s">
        <v>203</v>
      </c>
      <c r="G386" s="23" t="n">
        <v>2</v>
      </c>
      <c r="H386" s="23" t="n">
        <v>3</v>
      </c>
      <c r="I386" s="23" t="str">
        <f aca="false">IF(J386="RHAP", "Rhizophora apiculata", IF(J386="EXAG", "Excoecaria agallocha", IF(J386="BRPA", "Bruguiera parviflora", IF(J386="XYMO", "Xylocarpus moluccensis", IF(J386="BRCY", "Bruguiera cylindrica", IF(J386="AVAL", "Avicennia alba", IF(J386="AVOF", "Avicennia officinalis", IF(J386="LURA", "Lumnitzera racemosa", IF(J386="CETA", "Ceriops tagal", IF(J386="XYGR", "Xylocarpus granatum", IF(J386="AVMA", "Avicennia marina", IF(J386="RHMU", "Rhizophora mucronata", IF(J386="BRGY", "Bruguiera gymnorrhiza", IF(J386="BRSE", "Bruguiera sexangula", IF(J386="SOOV", "Sonneratia ovata", IF(J386="SOCA", "Sonneratia caseolaris", IF(J386="HELI", "Heritiera littoralis", IF(J386="HESY", "Heritiera sylvatica", IF(J386="NYFR", "Nypa fruticans", IF(J386="CYRA", "Cynometra ramiflora", IF(J386="PHPA", "Phoenix paludosa", IF(J386="SCHY", "Scyphiphora hydrophyllacea", IF(J386="DIMA", "Diospyros maritima", IF(J386="POPI", "Pongamia pinnata", IF(J386="MAPS", "Maniltoa psilogyne", IF(J386="INBI", "Intsia bijuga", IF(J386="ACEB", "Acanthus ebracteatus", IF(J386="CAER", "Calamus erinaceus", IF(J386="UNUN", "Unknown unknown",  IF(J386="SOAL", "Sonneratia alba",  IF(J386="AECO", "Aegiceras corniculatum", "" )) )))))))))))))))))))))))))))))</f>
        <v>Avicennia alba</v>
      </c>
      <c r="J386" s="23" t="s">
        <v>27</v>
      </c>
      <c r="K386" s="68" t="n">
        <v>3</v>
      </c>
      <c r="L386" s="68" t="n">
        <v>3</v>
      </c>
      <c r="M386" s="1"/>
      <c r="N386" s="1"/>
      <c r="AMJ386" s="0"/>
    </row>
    <row r="387" s="18" customFormat="true" ht="13.8" hidden="false" customHeight="false" outlineLevel="0" collapsed="false">
      <c r="A387" s="1" t="s">
        <v>17</v>
      </c>
      <c r="B387" s="69" t="s">
        <v>1050</v>
      </c>
      <c r="C387" s="23" t="s">
        <v>267</v>
      </c>
      <c r="D387" s="23" t="s">
        <v>267</v>
      </c>
      <c r="E387" s="23" t="s">
        <v>267</v>
      </c>
      <c r="F387" s="1" t="s">
        <v>203</v>
      </c>
      <c r="G387" s="23" t="n">
        <v>2</v>
      </c>
      <c r="H387" s="23" t="n">
        <v>3</v>
      </c>
      <c r="I387" s="23" t="str">
        <f aca="false">IF(J387="RHAP", "Rhizophora apiculata", IF(J387="EXAG", "Excoecaria agallocha", IF(J387="BRPA", "Bruguiera parviflora", IF(J387="XYMO", "Xylocarpus moluccensis", IF(J387="BRCY", "Bruguiera cylindrica", IF(J387="AVAL", "Avicennia alba", IF(J387="AVOF", "Avicennia officinalis", IF(J387="LURA", "Lumnitzera racemosa", IF(J387="CETA", "Ceriops tagal", IF(J387="XYGR", "Xylocarpus granatum", IF(J387="AVMA", "Avicennia marina", IF(J387="RHMU", "Rhizophora mucronata", IF(J387="BRGY", "Bruguiera gymnorrhiza", IF(J387="BRSE", "Bruguiera sexangula", IF(J387="SOOV", "Sonneratia ovata", IF(J387="SOCA", "Sonneratia caseolaris", IF(J387="HELI", "Heritiera littoralis", IF(J387="HESY", "Heritiera sylvatica", IF(J387="NYFR", "Nypa fruticans", IF(J387="CYRA", "Cynometra ramiflora", IF(J387="PHPA", "Phoenix paludosa", IF(J387="SCHY", "Scyphiphora hydrophyllacea", IF(J387="DIMA", "Diospyros maritima", IF(J387="POPI", "Pongamia pinnata", IF(J387="MAPS", "Maniltoa psilogyne", IF(J387="INBI", "Intsia bijuga", IF(J387="ACEB", "Acanthus ebracteatus", IF(J387="CAER", "Calamus erinaceus", IF(J387="UNUN", "Unknown unknown",  IF(J387="SOAL", "Sonneratia alba",  IF(J387="AECO", "Aegiceras corniculatum", "" )) )))))))))))))))))))))))))))))</f>
        <v>Avicennia alba</v>
      </c>
      <c r="J387" s="23" t="s">
        <v>27</v>
      </c>
      <c r="K387" s="68" t="n">
        <v>4.5</v>
      </c>
      <c r="L387" s="68" t="n">
        <v>2</v>
      </c>
      <c r="M387" s="1"/>
      <c r="N387" s="1"/>
      <c r="AMJ387" s="0"/>
    </row>
    <row r="388" s="18" customFormat="true" ht="13.8" hidden="false" customHeight="false" outlineLevel="0" collapsed="false">
      <c r="A388" s="1" t="s">
        <v>17</v>
      </c>
      <c r="B388" s="69" t="s">
        <v>1050</v>
      </c>
      <c r="C388" s="23" t="s">
        <v>267</v>
      </c>
      <c r="D388" s="23" t="s">
        <v>267</v>
      </c>
      <c r="E388" s="23" t="s">
        <v>267</v>
      </c>
      <c r="F388" s="1" t="s">
        <v>203</v>
      </c>
      <c r="G388" s="23" t="n">
        <v>2</v>
      </c>
      <c r="H388" s="23" t="n">
        <v>3</v>
      </c>
      <c r="I388" s="23" t="str">
        <f aca="false">IF(J388="RHAP", "Rhizophora apiculata", IF(J388="EXAG", "Excoecaria agallocha", IF(J388="BRPA", "Bruguiera parviflora", IF(J388="XYMO", "Xylocarpus moluccensis", IF(J388="BRCY", "Bruguiera cylindrica", IF(J388="AVAL", "Avicennia alba", IF(J388="AVOF", "Avicennia officinalis", IF(J388="LURA", "Lumnitzera racemosa", IF(J388="CETA", "Ceriops tagal", IF(J388="XYGR", "Xylocarpus granatum", IF(J388="AVMA", "Avicennia marina", IF(J388="RHMU", "Rhizophora mucronata", IF(J388="BRGY", "Bruguiera gymnorrhiza", IF(J388="BRSE", "Bruguiera sexangula", IF(J388="SOOV", "Sonneratia ovata", IF(J388="SOCA", "Sonneratia caseolaris", IF(J388="HELI", "Heritiera littoralis", IF(J388="HESY", "Heritiera sylvatica", IF(J388="NYFR", "Nypa fruticans", IF(J388="CYRA", "Cynometra ramiflora", IF(J388="PHPA", "Phoenix paludosa", IF(J388="SCHY", "Scyphiphora hydrophyllacea", IF(J388="DIMA", "Diospyros maritima", IF(J388="POPI", "Pongamia pinnata", IF(J388="MAPS", "Maniltoa psilogyne", IF(J388="INBI", "Intsia bijuga", IF(J388="ACEB", "Acanthus ebracteatus", IF(J388="CAER", "Calamus erinaceus", IF(J388="UNUN", "Unknown unknown",  IF(J388="SOAL", "Sonneratia alba",  IF(J388="AECO", "Aegiceras corniculatum", "" )) )))))))))))))))))))))))))))))</f>
        <v>Rhizophora apiculata</v>
      </c>
      <c r="J388" s="23" t="s">
        <v>21</v>
      </c>
      <c r="K388" s="68" t="n">
        <v>2</v>
      </c>
      <c r="L388" s="68" t="n">
        <v>4</v>
      </c>
      <c r="M388" s="1"/>
      <c r="N388" s="1"/>
      <c r="AMJ388" s="0"/>
    </row>
    <row r="389" s="18" customFormat="true" ht="13.8" hidden="false" customHeight="false" outlineLevel="0" collapsed="false">
      <c r="A389" s="1" t="s">
        <v>17</v>
      </c>
      <c r="B389" s="69" t="s">
        <v>1050</v>
      </c>
      <c r="C389" s="23" t="s">
        <v>267</v>
      </c>
      <c r="D389" s="23" t="s">
        <v>267</v>
      </c>
      <c r="E389" s="23" t="s">
        <v>267</v>
      </c>
      <c r="F389" s="1" t="s">
        <v>203</v>
      </c>
      <c r="G389" s="23" t="n">
        <v>2</v>
      </c>
      <c r="H389" s="23" t="n">
        <v>4</v>
      </c>
      <c r="I389" s="23" t="str">
        <f aca="false">IF(J389="RHAP", "Rhizophora apiculata", IF(J389="EXAG", "Excoecaria agallocha", IF(J389="BRPA", "Bruguiera parviflora", IF(J389="XYMO", "Xylocarpus moluccensis", IF(J389="BRCY", "Bruguiera cylindrica", IF(J389="AVAL", "Avicennia alba", IF(J389="AVOF", "Avicennia officinalis", IF(J389="LURA", "Lumnitzera racemosa", IF(J389="CETA", "Ceriops tagal", IF(J389="XYGR", "Xylocarpus granatum", IF(J389="AVMA", "Avicennia marina", IF(J389="RHMU", "Rhizophora mucronata", IF(J389="BRGY", "Bruguiera gymnorrhiza", IF(J389="BRSE", "Bruguiera sexangula", IF(J389="SOOV", "Sonneratia ovata", IF(J389="SOCA", "Sonneratia caseolaris", IF(J389="HELI", "Heritiera littoralis", IF(J389="HESY", "Heritiera sylvatica", IF(J389="NYFR", "Nypa fruticans", IF(J389="CYRA", "Cynometra ramiflora", IF(J389="PHPA", "Phoenix paludosa", IF(J389="SCHY", "Scyphiphora hydrophyllacea", IF(J389="DIMA", "Diospyros maritima", IF(J389="POPI", "Pongamia pinnata", IF(J389="MAPS", "Maniltoa psilogyne", IF(J389="INBI", "Intsia bijuga", IF(J389="ACEB", "Acanthus ebracteatus", IF(J389="CAER", "Calamus erinaceus", IF(J389="UNUN", "Unknown unknown",  IF(J389="SOAL", "Sonneratia alba",  IF(J389="AECO", "Aegiceras corniculatum", "" )) )))))))))))))))))))))))))))))</f>
        <v>Avicennia alba</v>
      </c>
      <c r="J389" s="23" t="s">
        <v>27</v>
      </c>
      <c r="K389" s="68" t="n">
        <v>4.5</v>
      </c>
      <c r="L389" s="68" t="n">
        <v>2</v>
      </c>
      <c r="M389" s="1"/>
      <c r="N389" s="1"/>
      <c r="AMJ389" s="0"/>
    </row>
    <row r="390" s="18" customFormat="true" ht="13.8" hidden="false" customHeight="false" outlineLevel="0" collapsed="false">
      <c r="A390" s="1" t="s">
        <v>17</v>
      </c>
      <c r="B390" s="69" t="s">
        <v>1050</v>
      </c>
      <c r="C390" s="23" t="s">
        <v>267</v>
      </c>
      <c r="D390" s="23" t="s">
        <v>267</v>
      </c>
      <c r="E390" s="23" t="s">
        <v>267</v>
      </c>
      <c r="F390" s="1" t="s">
        <v>203</v>
      </c>
      <c r="G390" s="23" t="s">
        <v>1036</v>
      </c>
      <c r="H390" s="23" t="n">
        <v>2</v>
      </c>
      <c r="I390" s="23" t="str">
        <f aca="false">IF(J390="RHAP", "Rhizophora apiculata", IF(J390="EXAG", "Excoecaria agallocha", IF(J390="BRPA", "Bruguiera parviflora", IF(J390="XYMO", "Xylocarpus moluccensis", IF(J390="BRCY", "Bruguiera cylindrica", IF(J390="AVAL", "Avicennia alba", IF(J390="AVOF", "Avicennia officinalis", IF(J390="LURA", "Lumnitzera racemosa", IF(J390="CETA", "Ceriops tagal", IF(J390="XYGR", "Xylocarpus granatum", IF(J390="AVMA", "Avicennia marina", IF(J390="RHMU", "Rhizophora mucronata", IF(J390="BRGY", "Bruguiera gymnorrhiza", IF(J390="BRSE", "Bruguiera sexangula", IF(J390="SOOV", "Sonneratia ovata", IF(J390="SOCA", "Sonneratia caseolaris", IF(J390="HELI", "Heritiera littoralis", IF(J390="HESY", "Heritiera sylvatica", IF(J390="NYFR", "Nypa fruticans", IF(J390="CYRA", "Cynometra ramiflora", IF(J390="PHPA", "Phoenix paludosa", IF(J390="SCHY", "Scyphiphora hydrophyllacea", IF(J390="DIMA", "Diospyros maritima", IF(J390="POPI", "Pongamia pinnata", IF(J390="MAPS", "Maniltoa psilogyne", IF(J390="INBI", "Intsia bijuga", IF(J390="ACEB", "Acanthus ebracteatus", IF(J390="CAER", "Calamus erinaceus", IF(J390="UNUN", "Unknown unknown",  IF(J390="SOAL", "Sonneratia alba",  IF(J390="AECO", "Aegiceras corniculatum", "" )) )))))))))))))))))))))))))))))</f>
        <v>Rhizophora apiculata</v>
      </c>
      <c r="J390" s="23" t="s">
        <v>21</v>
      </c>
      <c r="K390" s="68" t="n">
        <v>1</v>
      </c>
      <c r="L390" s="68" t="n">
        <v>1.5</v>
      </c>
      <c r="M390" s="1"/>
      <c r="N390" s="1"/>
      <c r="AMJ390" s="0"/>
    </row>
    <row r="391" s="18" customFormat="true" ht="13.8" hidden="false" customHeight="false" outlineLevel="0" collapsed="false">
      <c r="A391" s="1" t="s">
        <v>17</v>
      </c>
      <c r="B391" s="69" t="s">
        <v>1050</v>
      </c>
      <c r="C391" s="23" t="s">
        <v>267</v>
      </c>
      <c r="D391" s="23" t="s">
        <v>267</v>
      </c>
      <c r="E391" s="23" t="s">
        <v>267</v>
      </c>
      <c r="F391" s="1" t="s">
        <v>203</v>
      </c>
      <c r="G391" s="23" t="s">
        <v>1036</v>
      </c>
      <c r="H391" s="23" t="n">
        <v>2</v>
      </c>
      <c r="I391" s="23" t="str">
        <f aca="false">IF(J391="RHAP", "Rhizophora apiculata", IF(J391="EXAG", "Excoecaria agallocha", IF(J391="BRPA", "Bruguiera parviflora", IF(J391="XYMO", "Xylocarpus moluccensis", IF(J391="BRCY", "Bruguiera cylindrica", IF(J391="AVAL", "Avicennia alba", IF(J391="AVOF", "Avicennia officinalis", IF(J391="LURA", "Lumnitzera racemosa", IF(J391="CETA", "Ceriops tagal", IF(J391="XYGR", "Xylocarpus granatum", IF(J391="AVMA", "Avicennia marina", IF(J391="RHMU", "Rhizophora mucronata", IF(J391="BRGY", "Bruguiera gymnorrhiza", IF(J391="BRSE", "Bruguiera sexangula", IF(J391="SOOV", "Sonneratia ovata", IF(J391="SOCA", "Sonneratia caseolaris", IF(J391="HELI", "Heritiera littoralis", IF(J391="HESY", "Heritiera sylvatica", IF(J391="NYFR", "Nypa fruticans", IF(J391="CYRA", "Cynometra ramiflora", IF(J391="PHPA", "Phoenix paludosa", IF(J391="SCHY", "Scyphiphora hydrophyllacea", IF(J391="DIMA", "Diospyros maritima", IF(J391="POPI", "Pongamia pinnata", IF(J391="MAPS", "Maniltoa psilogyne", IF(J391="INBI", "Intsia bijuga", IF(J391="ACEB", "Acanthus ebracteatus", IF(J391="CAER", "Calamus erinaceus", IF(J391="UNUN", "Unknown unknown",  IF(J391="SOAL", "Sonneratia alba",  IF(J391="AECO", "Aegiceras corniculatum", "" )) )))))))))))))))))))))))))))))</f>
        <v>Avicennia alba</v>
      </c>
      <c r="J391" s="23" t="s">
        <v>27</v>
      </c>
      <c r="K391" s="68" t="n">
        <v>2</v>
      </c>
      <c r="L391" s="68" t="n">
        <v>1.5</v>
      </c>
      <c r="M391" s="1"/>
      <c r="N391" s="1"/>
      <c r="AMJ391" s="0"/>
    </row>
    <row r="392" s="18" customFormat="true" ht="13.8" hidden="false" customHeight="false" outlineLevel="0" collapsed="false">
      <c r="A392" s="1" t="s">
        <v>17</v>
      </c>
      <c r="B392" s="69" t="s">
        <v>1050</v>
      </c>
      <c r="C392" s="23" t="s">
        <v>267</v>
      </c>
      <c r="D392" s="23" t="s">
        <v>267</v>
      </c>
      <c r="E392" s="23" t="s">
        <v>267</v>
      </c>
      <c r="F392" s="1" t="s">
        <v>203</v>
      </c>
      <c r="G392" s="23" t="s">
        <v>1036</v>
      </c>
      <c r="H392" s="23" t="n">
        <v>2</v>
      </c>
      <c r="I392" s="23" t="str">
        <f aca="false">IF(J392="RHAP", "Rhizophora apiculata", IF(J392="EXAG", "Excoecaria agallocha", IF(J392="BRPA", "Bruguiera parviflora", IF(J392="XYMO", "Xylocarpus moluccensis", IF(J392="BRCY", "Bruguiera cylindrica", IF(J392="AVAL", "Avicennia alba", IF(J392="AVOF", "Avicennia officinalis", IF(J392="LURA", "Lumnitzera racemosa", IF(J392="CETA", "Ceriops tagal", IF(J392="XYGR", "Xylocarpus granatum", IF(J392="AVMA", "Avicennia marina", IF(J392="RHMU", "Rhizophora mucronata", IF(J392="BRGY", "Bruguiera gymnorrhiza", IF(J392="BRSE", "Bruguiera sexangula", IF(J392="SOOV", "Sonneratia ovata", IF(J392="SOCA", "Sonneratia caseolaris", IF(J392="HELI", "Heritiera littoralis", IF(J392="HESY", "Heritiera sylvatica", IF(J392="NYFR", "Nypa fruticans", IF(J392="CYRA", "Cynometra ramiflora", IF(J392="PHPA", "Phoenix paludosa", IF(J392="SCHY", "Scyphiphora hydrophyllacea", IF(J392="DIMA", "Diospyros maritima", IF(J392="POPI", "Pongamia pinnata", IF(J392="MAPS", "Maniltoa psilogyne", IF(J392="INBI", "Intsia bijuga", IF(J392="ACEB", "Acanthus ebracteatus", IF(J392="CAER", "Calamus erinaceus", IF(J392="UNUN", "Unknown unknown",  IF(J392="SOAL", "Sonneratia alba",  IF(J392="AECO", "Aegiceras corniculatum", "" )) )))))))))))))))))))))))))))))</f>
        <v>Avicennia alba</v>
      </c>
      <c r="J392" s="23" t="s">
        <v>27</v>
      </c>
      <c r="K392" s="68" t="n">
        <v>2</v>
      </c>
      <c r="L392" s="68" t="n">
        <v>1.5</v>
      </c>
      <c r="M392" s="1"/>
      <c r="N392" s="1"/>
      <c r="AMJ392" s="0"/>
    </row>
    <row r="393" s="18" customFormat="true" ht="13.8" hidden="false" customHeight="false" outlineLevel="0" collapsed="false">
      <c r="A393" s="1" t="s">
        <v>17</v>
      </c>
      <c r="B393" s="69" t="s">
        <v>1050</v>
      </c>
      <c r="C393" s="23" t="s">
        <v>267</v>
      </c>
      <c r="D393" s="23" t="s">
        <v>267</v>
      </c>
      <c r="E393" s="23" t="s">
        <v>267</v>
      </c>
      <c r="F393" s="1" t="s">
        <v>203</v>
      </c>
      <c r="G393" s="23" t="s">
        <v>1036</v>
      </c>
      <c r="H393" s="23" t="n">
        <v>2</v>
      </c>
      <c r="I393" s="23" t="str">
        <f aca="false">IF(J393="RHAP", "Rhizophora apiculata", IF(J393="EXAG", "Excoecaria agallocha", IF(J393="BRPA", "Bruguiera parviflora", IF(J393="XYMO", "Xylocarpus moluccensis", IF(J393="BRCY", "Bruguiera cylindrica", IF(J393="AVAL", "Avicennia alba", IF(J393="AVOF", "Avicennia officinalis", IF(J393="LURA", "Lumnitzera racemosa", IF(J393="CETA", "Ceriops tagal", IF(J393="XYGR", "Xylocarpus granatum", IF(J393="AVMA", "Avicennia marina", IF(J393="RHMU", "Rhizophora mucronata", IF(J393="BRGY", "Bruguiera gymnorrhiza", IF(J393="BRSE", "Bruguiera sexangula", IF(J393="SOOV", "Sonneratia ovata", IF(J393="SOCA", "Sonneratia caseolaris", IF(J393="HELI", "Heritiera littoralis", IF(J393="HESY", "Heritiera sylvatica", IF(J393="NYFR", "Nypa fruticans", IF(J393="CYRA", "Cynometra ramiflora", IF(J393="PHPA", "Phoenix paludosa", IF(J393="SCHY", "Scyphiphora hydrophyllacea", IF(J393="DIMA", "Diospyros maritima", IF(J393="POPI", "Pongamia pinnata", IF(J393="MAPS", "Maniltoa psilogyne", IF(J393="INBI", "Intsia bijuga", IF(J393="ACEB", "Acanthus ebracteatus", IF(J393="CAER", "Calamus erinaceus", IF(J393="UNUN", "Unknown unknown",  IF(J393="SOAL", "Sonneratia alba",  IF(J393="AECO", "Aegiceras corniculatum", "" )) )))))))))))))))))))))))))))))</f>
        <v>Avicennia alba</v>
      </c>
      <c r="J393" s="23" t="s">
        <v>27</v>
      </c>
      <c r="K393" s="68" t="n">
        <v>2</v>
      </c>
      <c r="L393" s="68" t="n">
        <v>1.5</v>
      </c>
      <c r="M393" s="1"/>
      <c r="N393" s="1"/>
      <c r="AMJ393" s="0"/>
    </row>
    <row r="394" s="18" customFormat="true" ht="13.8" hidden="false" customHeight="false" outlineLevel="0" collapsed="false">
      <c r="A394" s="1" t="s">
        <v>17</v>
      </c>
      <c r="B394" s="69" t="s">
        <v>1050</v>
      </c>
      <c r="C394" s="23" t="s">
        <v>267</v>
      </c>
      <c r="D394" s="23" t="s">
        <v>267</v>
      </c>
      <c r="E394" s="23" t="s">
        <v>267</v>
      </c>
      <c r="F394" s="1" t="s">
        <v>203</v>
      </c>
      <c r="G394" s="23" t="s">
        <v>1036</v>
      </c>
      <c r="H394" s="23" t="n">
        <v>2</v>
      </c>
      <c r="I394" s="23" t="str">
        <f aca="false">IF(J394="RHAP", "Rhizophora apiculata", IF(J394="EXAG", "Excoecaria agallocha", IF(J394="BRPA", "Bruguiera parviflora", IF(J394="XYMO", "Xylocarpus moluccensis", IF(J394="BRCY", "Bruguiera cylindrica", IF(J394="AVAL", "Avicennia alba", IF(J394="AVOF", "Avicennia officinalis", IF(J394="LURA", "Lumnitzera racemosa", IF(J394="CETA", "Ceriops tagal", IF(J394="XYGR", "Xylocarpus granatum", IF(J394="AVMA", "Avicennia marina", IF(J394="RHMU", "Rhizophora mucronata", IF(J394="BRGY", "Bruguiera gymnorrhiza", IF(J394="BRSE", "Bruguiera sexangula", IF(J394="SOOV", "Sonneratia ovata", IF(J394="SOCA", "Sonneratia caseolaris", IF(J394="HELI", "Heritiera littoralis", IF(J394="HESY", "Heritiera sylvatica", IF(J394="NYFR", "Nypa fruticans", IF(J394="CYRA", "Cynometra ramiflora", IF(J394="PHPA", "Phoenix paludosa", IF(J394="SCHY", "Scyphiphora hydrophyllacea", IF(J394="DIMA", "Diospyros maritima", IF(J394="POPI", "Pongamia pinnata", IF(J394="MAPS", "Maniltoa psilogyne", IF(J394="INBI", "Intsia bijuga", IF(J394="ACEB", "Acanthus ebracteatus", IF(J394="CAER", "Calamus erinaceus", IF(J394="UNUN", "Unknown unknown",  IF(J394="SOAL", "Sonneratia alba",  IF(J394="AECO", "Aegiceras corniculatum", "" )) )))))))))))))))))))))))))))))</f>
        <v>Avicennia alba</v>
      </c>
      <c r="J394" s="23" t="s">
        <v>27</v>
      </c>
      <c r="K394" s="68" t="n">
        <v>2</v>
      </c>
      <c r="L394" s="68" t="n">
        <v>1.5</v>
      </c>
      <c r="M394" s="1"/>
      <c r="N394" s="1"/>
      <c r="AMJ394" s="0"/>
    </row>
    <row r="395" s="18" customFormat="true" ht="13.8" hidden="false" customHeight="false" outlineLevel="0" collapsed="false">
      <c r="A395" s="1" t="s">
        <v>17</v>
      </c>
      <c r="B395" s="69" t="s">
        <v>1050</v>
      </c>
      <c r="C395" s="23" t="s">
        <v>267</v>
      </c>
      <c r="D395" s="23" t="s">
        <v>267</v>
      </c>
      <c r="E395" s="23" t="s">
        <v>267</v>
      </c>
      <c r="F395" s="1" t="s">
        <v>203</v>
      </c>
      <c r="G395" s="23" t="s">
        <v>1036</v>
      </c>
      <c r="H395" s="23" t="n">
        <v>2</v>
      </c>
      <c r="I395" s="23" t="str">
        <f aca="false">IF(J395="RHAP", "Rhizophora apiculata", IF(J395="EXAG", "Excoecaria agallocha", IF(J395="BRPA", "Bruguiera parviflora", IF(J395="XYMO", "Xylocarpus moluccensis", IF(J395="BRCY", "Bruguiera cylindrica", IF(J395="AVAL", "Avicennia alba", IF(J395="AVOF", "Avicennia officinalis", IF(J395="LURA", "Lumnitzera racemosa", IF(J395="CETA", "Ceriops tagal", IF(J395="XYGR", "Xylocarpus granatum", IF(J395="AVMA", "Avicennia marina", IF(J395="RHMU", "Rhizophora mucronata", IF(J395="BRGY", "Bruguiera gymnorrhiza", IF(J395="BRSE", "Bruguiera sexangula", IF(J395="SOOV", "Sonneratia ovata", IF(J395="SOCA", "Sonneratia caseolaris", IF(J395="HELI", "Heritiera littoralis", IF(J395="HESY", "Heritiera sylvatica", IF(J395="NYFR", "Nypa fruticans", IF(J395="CYRA", "Cynometra ramiflora", IF(J395="PHPA", "Phoenix paludosa", IF(J395="SCHY", "Scyphiphora hydrophyllacea", IF(J395="DIMA", "Diospyros maritima", IF(J395="POPI", "Pongamia pinnata", IF(J395="MAPS", "Maniltoa psilogyne", IF(J395="INBI", "Intsia bijuga", IF(J395="ACEB", "Acanthus ebracteatus", IF(J395="CAER", "Calamus erinaceus", IF(J395="UNUN", "Unknown unknown",  IF(J395="SOAL", "Sonneratia alba",  IF(J395="AECO", "Aegiceras corniculatum", "" )) )))))))))))))))))))))))))))))</f>
        <v>Avicennia alba</v>
      </c>
      <c r="J395" s="23" t="s">
        <v>27</v>
      </c>
      <c r="K395" s="68" t="n">
        <v>2</v>
      </c>
      <c r="L395" s="68" t="n">
        <v>1.5</v>
      </c>
      <c r="M395" s="1"/>
      <c r="N395" s="1"/>
      <c r="AMJ395" s="0"/>
    </row>
    <row r="396" s="18" customFormat="true" ht="13.8" hidden="false" customHeight="false" outlineLevel="0" collapsed="false">
      <c r="A396" s="1" t="s">
        <v>17</v>
      </c>
      <c r="B396" s="69" t="s">
        <v>1050</v>
      </c>
      <c r="C396" s="23" t="s">
        <v>267</v>
      </c>
      <c r="D396" s="23" t="s">
        <v>267</v>
      </c>
      <c r="E396" s="23" t="s">
        <v>267</v>
      </c>
      <c r="F396" s="1" t="s">
        <v>203</v>
      </c>
      <c r="G396" s="23" t="s">
        <v>1036</v>
      </c>
      <c r="H396" s="23" t="n">
        <v>2</v>
      </c>
      <c r="I396" s="23" t="str">
        <f aca="false">IF(J396="RHAP", "Rhizophora apiculata", IF(J396="EXAG", "Excoecaria agallocha", IF(J396="BRPA", "Bruguiera parviflora", IF(J396="XYMO", "Xylocarpus moluccensis", IF(J396="BRCY", "Bruguiera cylindrica", IF(J396="AVAL", "Avicennia alba", IF(J396="AVOF", "Avicennia officinalis", IF(J396="LURA", "Lumnitzera racemosa", IF(J396="CETA", "Ceriops tagal", IF(J396="XYGR", "Xylocarpus granatum", IF(J396="AVMA", "Avicennia marina", IF(J396="RHMU", "Rhizophora mucronata", IF(J396="BRGY", "Bruguiera gymnorrhiza", IF(J396="BRSE", "Bruguiera sexangula", IF(J396="SOOV", "Sonneratia ovata", IF(J396="SOCA", "Sonneratia caseolaris", IF(J396="HELI", "Heritiera littoralis", IF(J396="HESY", "Heritiera sylvatica", IF(J396="NYFR", "Nypa fruticans", IF(J396="CYRA", "Cynometra ramiflora", IF(J396="PHPA", "Phoenix paludosa", IF(J396="SCHY", "Scyphiphora hydrophyllacea", IF(J396="DIMA", "Diospyros maritima", IF(J396="POPI", "Pongamia pinnata", IF(J396="MAPS", "Maniltoa psilogyne", IF(J396="INBI", "Intsia bijuga", IF(J396="ACEB", "Acanthus ebracteatus", IF(J396="CAER", "Calamus erinaceus", IF(J396="UNUN", "Unknown unknown",  IF(J396="SOAL", "Sonneratia alba",  IF(J396="AECO", "Aegiceras corniculatum", "" )) )))))))))))))))))))))))))))))</f>
        <v>Avicennia alba</v>
      </c>
      <c r="J396" s="23" t="s">
        <v>27</v>
      </c>
      <c r="K396" s="68" t="n">
        <v>2</v>
      </c>
      <c r="L396" s="68" t="n">
        <v>1.5</v>
      </c>
      <c r="M396" s="1"/>
      <c r="N396" s="1"/>
      <c r="AMJ396" s="0"/>
    </row>
    <row r="397" s="18" customFormat="true" ht="13.8" hidden="false" customHeight="false" outlineLevel="0" collapsed="false">
      <c r="A397" s="1" t="s">
        <v>17</v>
      </c>
      <c r="B397" s="69" t="s">
        <v>1050</v>
      </c>
      <c r="C397" s="23" t="s">
        <v>267</v>
      </c>
      <c r="D397" s="23" t="s">
        <v>267</v>
      </c>
      <c r="E397" s="23" t="s">
        <v>267</v>
      </c>
      <c r="F397" s="1" t="s">
        <v>203</v>
      </c>
      <c r="G397" s="23" t="s">
        <v>1036</v>
      </c>
      <c r="H397" s="23" t="n">
        <v>2</v>
      </c>
      <c r="I397" s="23" t="str">
        <f aca="false">IF(J397="RHAP", "Rhizophora apiculata", IF(J397="EXAG", "Excoecaria agallocha", IF(J397="BRPA", "Bruguiera parviflora", IF(J397="XYMO", "Xylocarpus moluccensis", IF(J397="BRCY", "Bruguiera cylindrica", IF(J397="AVAL", "Avicennia alba", IF(J397="AVOF", "Avicennia officinalis", IF(J397="LURA", "Lumnitzera racemosa", IF(J397="CETA", "Ceriops tagal", IF(J397="XYGR", "Xylocarpus granatum", IF(J397="AVMA", "Avicennia marina", IF(J397="RHMU", "Rhizophora mucronata", IF(J397="BRGY", "Bruguiera gymnorrhiza", IF(J397="BRSE", "Bruguiera sexangula", IF(J397="SOOV", "Sonneratia ovata", IF(J397="SOCA", "Sonneratia caseolaris", IF(J397="HELI", "Heritiera littoralis", IF(J397="HESY", "Heritiera sylvatica", IF(J397="NYFR", "Nypa fruticans", IF(J397="CYRA", "Cynometra ramiflora", IF(J397="PHPA", "Phoenix paludosa", IF(J397="SCHY", "Scyphiphora hydrophyllacea", IF(J397="DIMA", "Diospyros maritima", IF(J397="POPI", "Pongamia pinnata", IF(J397="MAPS", "Maniltoa psilogyne", IF(J397="INBI", "Intsia bijuga", IF(J397="ACEB", "Acanthus ebracteatus", IF(J397="CAER", "Calamus erinaceus", IF(J397="UNUN", "Unknown unknown",  IF(J397="SOAL", "Sonneratia alba",  IF(J397="AECO", "Aegiceras corniculatum", "" )) )))))))))))))))))))))))))))))</f>
        <v>Avicennia alba</v>
      </c>
      <c r="J397" s="23" t="s">
        <v>27</v>
      </c>
      <c r="K397" s="68" t="n">
        <v>2</v>
      </c>
      <c r="L397" s="68" t="n">
        <v>1.5</v>
      </c>
      <c r="M397" s="1"/>
      <c r="N397" s="1"/>
      <c r="AMJ397" s="0"/>
    </row>
    <row r="398" s="18" customFormat="true" ht="13.8" hidden="false" customHeight="false" outlineLevel="0" collapsed="false">
      <c r="A398" s="1" t="s">
        <v>17</v>
      </c>
      <c r="B398" s="69" t="s">
        <v>1050</v>
      </c>
      <c r="C398" s="23" t="s">
        <v>267</v>
      </c>
      <c r="D398" s="23" t="s">
        <v>267</v>
      </c>
      <c r="E398" s="23" t="s">
        <v>267</v>
      </c>
      <c r="F398" s="1" t="s">
        <v>203</v>
      </c>
      <c r="G398" s="23" t="s">
        <v>1036</v>
      </c>
      <c r="H398" s="23" t="n">
        <v>2</v>
      </c>
      <c r="I398" s="23" t="str">
        <f aca="false">IF(J398="RHAP", "Rhizophora apiculata", IF(J398="EXAG", "Excoecaria agallocha", IF(J398="BRPA", "Bruguiera parviflora", IF(J398="XYMO", "Xylocarpus moluccensis", IF(J398="BRCY", "Bruguiera cylindrica", IF(J398="AVAL", "Avicennia alba", IF(J398="AVOF", "Avicennia officinalis", IF(J398="LURA", "Lumnitzera racemosa", IF(J398="CETA", "Ceriops tagal", IF(J398="XYGR", "Xylocarpus granatum", IF(J398="AVMA", "Avicennia marina", IF(J398="RHMU", "Rhizophora mucronata", IF(J398="BRGY", "Bruguiera gymnorrhiza", IF(J398="BRSE", "Bruguiera sexangula", IF(J398="SOOV", "Sonneratia ovata", IF(J398="SOCA", "Sonneratia caseolaris", IF(J398="HELI", "Heritiera littoralis", IF(J398="HESY", "Heritiera sylvatica", IF(J398="NYFR", "Nypa fruticans", IF(J398="CYRA", "Cynometra ramiflora", IF(J398="PHPA", "Phoenix paludosa", IF(J398="SCHY", "Scyphiphora hydrophyllacea", IF(J398="DIMA", "Diospyros maritima", IF(J398="POPI", "Pongamia pinnata", IF(J398="MAPS", "Maniltoa psilogyne", IF(J398="INBI", "Intsia bijuga", IF(J398="ACEB", "Acanthus ebracteatus", IF(J398="CAER", "Calamus erinaceus", IF(J398="UNUN", "Unknown unknown",  IF(J398="SOAL", "Sonneratia alba",  IF(J398="AECO", "Aegiceras corniculatum", "" )) )))))))))))))))))))))))))))))</f>
        <v>Avicennia alba</v>
      </c>
      <c r="J398" s="23" t="s">
        <v>27</v>
      </c>
      <c r="K398" s="68" t="n">
        <v>2</v>
      </c>
      <c r="L398" s="68" t="n">
        <v>1.5</v>
      </c>
      <c r="M398" s="1"/>
      <c r="N398" s="1"/>
      <c r="AMJ398" s="0"/>
    </row>
    <row r="399" s="18" customFormat="true" ht="13.8" hidden="false" customHeight="false" outlineLevel="0" collapsed="false">
      <c r="A399" s="1" t="s">
        <v>17</v>
      </c>
      <c r="B399" s="69" t="s">
        <v>1050</v>
      </c>
      <c r="C399" s="23" t="s">
        <v>267</v>
      </c>
      <c r="D399" s="23" t="s">
        <v>267</v>
      </c>
      <c r="E399" s="23" t="s">
        <v>267</v>
      </c>
      <c r="F399" s="1" t="s">
        <v>203</v>
      </c>
      <c r="G399" s="23" t="s">
        <v>1036</v>
      </c>
      <c r="H399" s="23" t="n">
        <v>2</v>
      </c>
      <c r="I399" s="23" t="str">
        <f aca="false">IF(J399="RHAP", "Rhizophora apiculata", IF(J399="EXAG", "Excoecaria agallocha", IF(J399="BRPA", "Bruguiera parviflora", IF(J399="XYMO", "Xylocarpus moluccensis", IF(J399="BRCY", "Bruguiera cylindrica", IF(J399="AVAL", "Avicennia alba", IF(J399="AVOF", "Avicennia officinalis", IF(J399="LURA", "Lumnitzera racemosa", IF(J399="CETA", "Ceriops tagal", IF(J399="XYGR", "Xylocarpus granatum", IF(J399="AVMA", "Avicennia marina", IF(J399="RHMU", "Rhizophora mucronata", IF(J399="BRGY", "Bruguiera gymnorrhiza", IF(J399="BRSE", "Bruguiera sexangula", IF(J399="SOOV", "Sonneratia ovata", IF(J399="SOCA", "Sonneratia caseolaris", IF(J399="HELI", "Heritiera littoralis", IF(J399="HESY", "Heritiera sylvatica", IF(J399="NYFR", "Nypa fruticans", IF(J399="CYRA", "Cynometra ramiflora", IF(J399="PHPA", "Phoenix paludosa", IF(J399="SCHY", "Scyphiphora hydrophyllacea", IF(J399="DIMA", "Diospyros maritima", IF(J399="POPI", "Pongamia pinnata", IF(J399="MAPS", "Maniltoa psilogyne", IF(J399="INBI", "Intsia bijuga", IF(J399="ACEB", "Acanthus ebracteatus", IF(J399="CAER", "Calamus erinaceus", IF(J399="UNUN", "Unknown unknown",  IF(J399="SOAL", "Sonneratia alba",  IF(J399="AECO", "Aegiceras corniculatum", "" )) )))))))))))))))))))))))))))))</f>
        <v>Avicennia alba</v>
      </c>
      <c r="J399" s="23" t="s">
        <v>27</v>
      </c>
      <c r="K399" s="68" t="n">
        <v>2</v>
      </c>
      <c r="L399" s="68" t="n">
        <v>1.5</v>
      </c>
      <c r="M399" s="1"/>
      <c r="N399" s="1"/>
      <c r="AMJ399" s="0"/>
    </row>
    <row r="400" s="18" customFormat="true" ht="13.8" hidden="false" customHeight="false" outlineLevel="0" collapsed="false">
      <c r="A400" s="1" t="s">
        <v>17</v>
      </c>
      <c r="B400" s="69" t="s">
        <v>1050</v>
      </c>
      <c r="C400" s="23" t="s">
        <v>267</v>
      </c>
      <c r="D400" s="23" t="s">
        <v>267</v>
      </c>
      <c r="E400" s="23" t="s">
        <v>267</v>
      </c>
      <c r="F400" s="1" t="s">
        <v>203</v>
      </c>
      <c r="G400" s="23" t="s">
        <v>1036</v>
      </c>
      <c r="H400" s="23" t="n">
        <v>2</v>
      </c>
      <c r="I400" s="23" t="str">
        <f aca="false">IF(J400="RHAP", "Rhizophora apiculata", IF(J400="EXAG", "Excoecaria agallocha", IF(J400="BRPA", "Bruguiera parviflora", IF(J400="XYMO", "Xylocarpus moluccensis", IF(J400="BRCY", "Bruguiera cylindrica", IF(J400="AVAL", "Avicennia alba", IF(J400="AVOF", "Avicennia officinalis", IF(J400="LURA", "Lumnitzera racemosa", IF(J400="CETA", "Ceriops tagal", IF(J400="XYGR", "Xylocarpus granatum", IF(J400="AVMA", "Avicennia marina", IF(J400="RHMU", "Rhizophora mucronata", IF(J400="BRGY", "Bruguiera gymnorrhiza", IF(J400="BRSE", "Bruguiera sexangula", IF(J400="SOOV", "Sonneratia ovata", IF(J400="SOCA", "Sonneratia caseolaris", IF(J400="HELI", "Heritiera littoralis", IF(J400="HESY", "Heritiera sylvatica", IF(J400="NYFR", "Nypa fruticans", IF(J400="CYRA", "Cynometra ramiflora", IF(J400="PHPA", "Phoenix paludosa", IF(J400="SCHY", "Scyphiphora hydrophyllacea", IF(J400="DIMA", "Diospyros maritima", IF(J400="POPI", "Pongamia pinnata", IF(J400="MAPS", "Maniltoa psilogyne", IF(J400="INBI", "Intsia bijuga", IF(J400="ACEB", "Acanthus ebracteatus", IF(J400="CAER", "Calamus erinaceus", IF(J400="UNUN", "Unknown unknown",  IF(J400="SOAL", "Sonneratia alba",  IF(J400="AECO", "Aegiceras corniculatum", "" )) )))))))))))))))))))))))))))))</f>
        <v>Avicennia alba</v>
      </c>
      <c r="J400" s="23" t="s">
        <v>27</v>
      </c>
      <c r="K400" s="68" t="n">
        <v>2</v>
      </c>
      <c r="L400" s="68" t="n">
        <v>1.5</v>
      </c>
      <c r="M400" s="1"/>
      <c r="N400" s="1"/>
      <c r="AMJ400" s="0"/>
    </row>
    <row r="401" s="18" customFormat="true" ht="13.8" hidden="false" customHeight="false" outlineLevel="0" collapsed="false">
      <c r="A401" s="1" t="s">
        <v>17</v>
      </c>
      <c r="B401" s="69" t="s">
        <v>1050</v>
      </c>
      <c r="C401" s="23" t="s">
        <v>267</v>
      </c>
      <c r="D401" s="23" t="s">
        <v>267</v>
      </c>
      <c r="E401" s="23" t="s">
        <v>267</v>
      </c>
      <c r="F401" s="1" t="s">
        <v>203</v>
      </c>
      <c r="G401" s="23" t="s">
        <v>1036</v>
      </c>
      <c r="H401" s="23" t="n">
        <v>2</v>
      </c>
      <c r="I401" s="23" t="str">
        <f aca="false">IF(J401="RHAP", "Rhizophora apiculata", IF(J401="EXAG", "Excoecaria agallocha", IF(J401="BRPA", "Bruguiera parviflora", IF(J401="XYMO", "Xylocarpus moluccensis", IF(J401="BRCY", "Bruguiera cylindrica", IF(J401="AVAL", "Avicennia alba", IF(J401="AVOF", "Avicennia officinalis", IF(J401="LURA", "Lumnitzera racemosa", IF(J401="CETA", "Ceriops tagal", IF(J401="XYGR", "Xylocarpus granatum", IF(J401="AVMA", "Avicennia marina", IF(J401="RHMU", "Rhizophora mucronata", IF(J401="BRGY", "Bruguiera gymnorrhiza", IF(J401="BRSE", "Bruguiera sexangula", IF(J401="SOOV", "Sonneratia ovata", IF(J401="SOCA", "Sonneratia caseolaris", IF(J401="HELI", "Heritiera littoralis", IF(J401="HESY", "Heritiera sylvatica", IF(J401="NYFR", "Nypa fruticans", IF(J401="CYRA", "Cynometra ramiflora", IF(J401="PHPA", "Phoenix paludosa", IF(J401="SCHY", "Scyphiphora hydrophyllacea", IF(J401="DIMA", "Diospyros maritima", IF(J401="POPI", "Pongamia pinnata", IF(J401="MAPS", "Maniltoa psilogyne", IF(J401="INBI", "Intsia bijuga", IF(J401="ACEB", "Acanthus ebracteatus", IF(J401="CAER", "Calamus erinaceus", IF(J401="UNUN", "Unknown unknown",  IF(J401="SOAL", "Sonneratia alba",  IF(J401="AECO", "Aegiceras corniculatum", "" )) )))))))))))))))))))))))))))))</f>
        <v>Avicennia alba</v>
      </c>
      <c r="J401" s="23" t="s">
        <v>27</v>
      </c>
      <c r="K401" s="68" t="n">
        <v>2</v>
      </c>
      <c r="L401" s="68" t="n">
        <v>1.5</v>
      </c>
      <c r="M401" s="1"/>
      <c r="N401" s="1"/>
      <c r="AMJ401" s="0"/>
    </row>
    <row r="402" s="18" customFormat="true" ht="13.8" hidden="false" customHeight="false" outlineLevel="0" collapsed="false">
      <c r="A402" s="1" t="s">
        <v>17</v>
      </c>
      <c r="B402" s="69" t="s">
        <v>1050</v>
      </c>
      <c r="C402" s="23" t="s">
        <v>267</v>
      </c>
      <c r="D402" s="23" t="s">
        <v>267</v>
      </c>
      <c r="E402" s="23" t="s">
        <v>267</v>
      </c>
      <c r="F402" s="1" t="s">
        <v>203</v>
      </c>
      <c r="G402" s="23" t="s">
        <v>1036</v>
      </c>
      <c r="H402" s="23" t="n">
        <v>2</v>
      </c>
      <c r="I402" s="23" t="str">
        <f aca="false">IF(J402="RHAP", "Rhizophora apiculata", IF(J402="EXAG", "Excoecaria agallocha", IF(J402="BRPA", "Bruguiera parviflora", IF(J402="XYMO", "Xylocarpus moluccensis", IF(J402="BRCY", "Bruguiera cylindrica", IF(J402="AVAL", "Avicennia alba", IF(J402="AVOF", "Avicennia officinalis", IF(J402="LURA", "Lumnitzera racemosa", IF(J402="CETA", "Ceriops tagal", IF(J402="XYGR", "Xylocarpus granatum", IF(J402="AVMA", "Avicennia marina", IF(J402="RHMU", "Rhizophora mucronata", IF(J402="BRGY", "Bruguiera gymnorrhiza", IF(J402="BRSE", "Bruguiera sexangula", IF(J402="SOOV", "Sonneratia ovata", IF(J402="SOCA", "Sonneratia caseolaris", IF(J402="HELI", "Heritiera littoralis", IF(J402="HESY", "Heritiera sylvatica", IF(J402="NYFR", "Nypa fruticans", IF(J402="CYRA", "Cynometra ramiflora", IF(J402="PHPA", "Phoenix paludosa", IF(J402="SCHY", "Scyphiphora hydrophyllacea", IF(J402="DIMA", "Diospyros maritima", IF(J402="POPI", "Pongamia pinnata", IF(J402="MAPS", "Maniltoa psilogyne", IF(J402="INBI", "Intsia bijuga", IF(J402="ACEB", "Acanthus ebracteatus", IF(J402="CAER", "Calamus erinaceus", IF(J402="UNUN", "Unknown unknown",  IF(J402="SOAL", "Sonneratia alba",  IF(J402="AECO", "Aegiceras corniculatum", "" )) )))))))))))))))))))))))))))))</f>
        <v>Avicennia alba</v>
      </c>
      <c r="J402" s="23" t="s">
        <v>27</v>
      </c>
      <c r="K402" s="68" t="n">
        <v>2</v>
      </c>
      <c r="L402" s="68" t="n">
        <v>1.5</v>
      </c>
      <c r="M402" s="1"/>
      <c r="N402" s="1"/>
      <c r="AMJ402" s="0"/>
    </row>
    <row r="403" s="18" customFormat="true" ht="13.8" hidden="false" customHeight="false" outlineLevel="0" collapsed="false">
      <c r="A403" s="1" t="s">
        <v>17</v>
      </c>
      <c r="B403" s="69" t="s">
        <v>1050</v>
      </c>
      <c r="C403" s="23" t="s">
        <v>267</v>
      </c>
      <c r="D403" s="23" t="s">
        <v>267</v>
      </c>
      <c r="E403" s="23" t="s">
        <v>267</v>
      </c>
      <c r="F403" s="1" t="s">
        <v>203</v>
      </c>
      <c r="G403" s="23" t="s">
        <v>1036</v>
      </c>
      <c r="H403" s="23" t="n">
        <v>2</v>
      </c>
      <c r="I403" s="23" t="str">
        <f aca="false">IF(J403="RHAP", "Rhizophora apiculata", IF(J403="EXAG", "Excoecaria agallocha", IF(J403="BRPA", "Bruguiera parviflora", IF(J403="XYMO", "Xylocarpus moluccensis", IF(J403="BRCY", "Bruguiera cylindrica", IF(J403="AVAL", "Avicennia alba", IF(J403="AVOF", "Avicennia officinalis", IF(J403="LURA", "Lumnitzera racemosa", IF(J403="CETA", "Ceriops tagal", IF(J403="XYGR", "Xylocarpus granatum", IF(J403="AVMA", "Avicennia marina", IF(J403="RHMU", "Rhizophora mucronata", IF(J403="BRGY", "Bruguiera gymnorrhiza", IF(J403="BRSE", "Bruguiera sexangula", IF(J403="SOOV", "Sonneratia ovata", IF(J403="SOCA", "Sonneratia caseolaris", IF(J403="HELI", "Heritiera littoralis", IF(J403="HESY", "Heritiera sylvatica", IF(J403="NYFR", "Nypa fruticans", IF(J403="CYRA", "Cynometra ramiflora", IF(J403="PHPA", "Phoenix paludosa", IF(J403="SCHY", "Scyphiphora hydrophyllacea", IF(J403="DIMA", "Diospyros maritima", IF(J403="POPI", "Pongamia pinnata", IF(J403="MAPS", "Maniltoa psilogyne", IF(J403="INBI", "Intsia bijuga", IF(J403="ACEB", "Acanthus ebracteatus", IF(J403="CAER", "Calamus erinaceus", IF(J403="UNUN", "Unknown unknown",  IF(J403="SOAL", "Sonneratia alba",  IF(J403="AECO", "Aegiceras corniculatum", "" )) )))))))))))))))))))))))))))))</f>
        <v>Avicennia alba</v>
      </c>
      <c r="J403" s="23" t="s">
        <v>27</v>
      </c>
      <c r="K403" s="68" t="n">
        <v>2</v>
      </c>
      <c r="L403" s="68" t="n">
        <v>1.5</v>
      </c>
      <c r="M403" s="1"/>
      <c r="N403" s="1"/>
      <c r="AMJ403" s="0"/>
    </row>
    <row r="404" s="18" customFormat="true" ht="13.8" hidden="false" customHeight="false" outlineLevel="0" collapsed="false">
      <c r="A404" s="1" t="s">
        <v>17</v>
      </c>
      <c r="B404" s="69" t="s">
        <v>1050</v>
      </c>
      <c r="C404" s="23" t="s">
        <v>267</v>
      </c>
      <c r="D404" s="23" t="s">
        <v>267</v>
      </c>
      <c r="E404" s="23" t="s">
        <v>267</v>
      </c>
      <c r="F404" s="1" t="s">
        <v>203</v>
      </c>
      <c r="G404" s="23" t="s">
        <v>1036</v>
      </c>
      <c r="H404" s="23" t="n">
        <v>2</v>
      </c>
      <c r="I404" s="23" t="str">
        <f aca="false">IF(J404="RHAP", "Rhizophora apiculata", IF(J404="EXAG", "Excoecaria agallocha", IF(J404="BRPA", "Bruguiera parviflora", IF(J404="XYMO", "Xylocarpus moluccensis", IF(J404="BRCY", "Bruguiera cylindrica", IF(J404="AVAL", "Avicennia alba", IF(J404="AVOF", "Avicennia officinalis", IF(J404="LURA", "Lumnitzera racemosa", IF(J404="CETA", "Ceriops tagal", IF(J404="XYGR", "Xylocarpus granatum", IF(J404="AVMA", "Avicennia marina", IF(J404="RHMU", "Rhizophora mucronata", IF(J404="BRGY", "Bruguiera gymnorrhiza", IF(J404="BRSE", "Bruguiera sexangula", IF(J404="SOOV", "Sonneratia ovata", IF(J404="SOCA", "Sonneratia caseolaris", IF(J404="HELI", "Heritiera littoralis", IF(J404="HESY", "Heritiera sylvatica", IF(J404="NYFR", "Nypa fruticans", IF(J404="CYRA", "Cynometra ramiflora", IF(J404="PHPA", "Phoenix paludosa", IF(J404="SCHY", "Scyphiphora hydrophyllacea", IF(J404="DIMA", "Diospyros maritima", IF(J404="POPI", "Pongamia pinnata", IF(J404="MAPS", "Maniltoa psilogyne", IF(J404="INBI", "Intsia bijuga", IF(J404="ACEB", "Acanthus ebracteatus", IF(J404="CAER", "Calamus erinaceus", IF(J404="UNUN", "Unknown unknown",  IF(J404="SOAL", "Sonneratia alba",  IF(J404="AECO", "Aegiceras corniculatum", "" )) )))))))))))))))))))))))))))))</f>
        <v>Avicennia alba</v>
      </c>
      <c r="J404" s="23" t="s">
        <v>27</v>
      </c>
      <c r="K404" s="68" t="n">
        <v>2</v>
      </c>
      <c r="L404" s="68" t="n">
        <v>1.5</v>
      </c>
      <c r="M404" s="1"/>
      <c r="N404" s="1"/>
      <c r="AMJ404" s="0"/>
    </row>
    <row r="405" s="18" customFormat="true" ht="13.8" hidden="false" customHeight="false" outlineLevel="0" collapsed="false">
      <c r="A405" s="1" t="s">
        <v>17</v>
      </c>
      <c r="B405" s="69" t="s">
        <v>1050</v>
      </c>
      <c r="C405" s="23" t="s">
        <v>267</v>
      </c>
      <c r="D405" s="23" t="s">
        <v>267</v>
      </c>
      <c r="E405" s="23" t="s">
        <v>267</v>
      </c>
      <c r="F405" s="1" t="s">
        <v>203</v>
      </c>
      <c r="G405" s="23" t="s">
        <v>1036</v>
      </c>
      <c r="H405" s="23" t="n">
        <v>2</v>
      </c>
      <c r="I405" s="23" t="str">
        <f aca="false">IF(J405="RHAP", "Rhizophora apiculata", IF(J405="EXAG", "Excoecaria agallocha", IF(J405="BRPA", "Bruguiera parviflora", IF(J405="XYMO", "Xylocarpus moluccensis", IF(J405="BRCY", "Bruguiera cylindrica", IF(J405="AVAL", "Avicennia alba", IF(J405="AVOF", "Avicennia officinalis", IF(J405="LURA", "Lumnitzera racemosa", IF(J405="CETA", "Ceriops tagal", IF(J405="XYGR", "Xylocarpus granatum", IF(J405="AVMA", "Avicennia marina", IF(J405="RHMU", "Rhizophora mucronata", IF(J405="BRGY", "Bruguiera gymnorrhiza", IF(J405="BRSE", "Bruguiera sexangula", IF(J405="SOOV", "Sonneratia ovata", IF(J405="SOCA", "Sonneratia caseolaris", IF(J405="HELI", "Heritiera littoralis", IF(J405="HESY", "Heritiera sylvatica", IF(J405="NYFR", "Nypa fruticans", IF(J405="CYRA", "Cynometra ramiflora", IF(J405="PHPA", "Phoenix paludosa", IF(J405="SCHY", "Scyphiphora hydrophyllacea", IF(J405="DIMA", "Diospyros maritima", IF(J405="POPI", "Pongamia pinnata", IF(J405="MAPS", "Maniltoa psilogyne", IF(J405="INBI", "Intsia bijuga", IF(J405="ACEB", "Acanthus ebracteatus", IF(J405="CAER", "Calamus erinaceus", IF(J405="UNUN", "Unknown unknown",  IF(J405="SOAL", "Sonneratia alba",  IF(J405="AECO", "Aegiceras corniculatum", "" )) )))))))))))))))))))))))))))))</f>
        <v>Avicennia alba</v>
      </c>
      <c r="J405" s="23" t="s">
        <v>27</v>
      </c>
      <c r="K405" s="68" t="n">
        <v>2</v>
      </c>
      <c r="L405" s="68" t="n">
        <v>1.5</v>
      </c>
      <c r="M405" s="1"/>
      <c r="N405" s="1"/>
      <c r="AMJ405" s="0"/>
    </row>
    <row r="406" s="18" customFormat="true" ht="13.8" hidden="false" customHeight="false" outlineLevel="0" collapsed="false">
      <c r="A406" s="1" t="s">
        <v>17</v>
      </c>
      <c r="B406" s="69" t="s">
        <v>1050</v>
      </c>
      <c r="C406" s="23" t="s">
        <v>267</v>
      </c>
      <c r="D406" s="23" t="s">
        <v>267</v>
      </c>
      <c r="E406" s="23" t="s">
        <v>267</v>
      </c>
      <c r="F406" s="1" t="s">
        <v>203</v>
      </c>
      <c r="G406" s="23" t="s">
        <v>1036</v>
      </c>
      <c r="H406" s="23" t="n">
        <v>2</v>
      </c>
      <c r="I406" s="23" t="str">
        <f aca="false">IF(J406="RHAP", "Rhizophora apiculata", IF(J406="EXAG", "Excoecaria agallocha", IF(J406="BRPA", "Bruguiera parviflora", IF(J406="XYMO", "Xylocarpus moluccensis", IF(J406="BRCY", "Bruguiera cylindrica", IF(J406="AVAL", "Avicennia alba", IF(J406="AVOF", "Avicennia officinalis", IF(J406="LURA", "Lumnitzera racemosa", IF(J406="CETA", "Ceriops tagal", IF(J406="XYGR", "Xylocarpus granatum", IF(J406="AVMA", "Avicennia marina", IF(J406="RHMU", "Rhizophora mucronata", IF(J406="BRGY", "Bruguiera gymnorrhiza", IF(J406="BRSE", "Bruguiera sexangula", IF(J406="SOOV", "Sonneratia ovata", IF(J406="SOCA", "Sonneratia caseolaris", IF(J406="HELI", "Heritiera littoralis", IF(J406="HESY", "Heritiera sylvatica", IF(J406="NYFR", "Nypa fruticans", IF(J406="CYRA", "Cynometra ramiflora", IF(J406="PHPA", "Phoenix paludosa", IF(J406="SCHY", "Scyphiphora hydrophyllacea", IF(J406="DIMA", "Diospyros maritima", IF(J406="POPI", "Pongamia pinnata", IF(J406="MAPS", "Maniltoa psilogyne", IF(J406="INBI", "Intsia bijuga", IF(J406="ACEB", "Acanthus ebracteatus", IF(J406="CAER", "Calamus erinaceus", IF(J406="UNUN", "Unknown unknown",  IF(J406="SOAL", "Sonneratia alba",  IF(J406="AECO", "Aegiceras corniculatum", "" )) )))))))))))))))))))))))))))))</f>
        <v>Avicennia alba</v>
      </c>
      <c r="J406" s="23" t="s">
        <v>27</v>
      </c>
      <c r="K406" s="68" t="n">
        <v>2</v>
      </c>
      <c r="L406" s="68" t="n">
        <v>1.5</v>
      </c>
      <c r="M406" s="1"/>
      <c r="N406" s="1"/>
      <c r="AMJ406" s="0"/>
    </row>
    <row r="407" s="18" customFormat="true" ht="13.8" hidden="false" customHeight="false" outlineLevel="0" collapsed="false">
      <c r="A407" s="1" t="s">
        <v>17</v>
      </c>
      <c r="B407" s="69" t="s">
        <v>1050</v>
      </c>
      <c r="C407" s="23" t="s">
        <v>267</v>
      </c>
      <c r="D407" s="23" t="s">
        <v>267</v>
      </c>
      <c r="E407" s="23" t="s">
        <v>267</v>
      </c>
      <c r="F407" s="1" t="s">
        <v>203</v>
      </c>
      <c r="G407" s="23" t="s">
        <v>1036</v>
      </c>
      <c r="H407" s="23" t="n">
        <v>2</v>
      </c>
      <c r="I407" s="23" t="str">
        <f aca="false">IF(J407="RHAP", "Rhizophora apiculata", IF(J407="EXAG", "Excoecaria agallocha", IF(J407="BRPA", "Bruguiera parviflora", IF(J407="XYMO", "Xylocarpus moluccensis", IF(J407="BRCY", "Bruguiera cylindrica", IF(J407="AVAL", "Avicennia alba", IF(J407="AVOF", "Avicennia officinalis", IF(J407="LURA", "Lumnitzera racemosa", IF(J407="CETA", "Ceriops tagal", IF(J407="XYGR", "Xylocarpus granatum", IF(J407="AVMA", "Avicennia marina", IF(J407="RHMU", "Rhizophora mucronata", IF(J407="BRGY", "Bruguiera gymnorrhiza", IF(J407="BRSE", "Bruguiera sexangula", IF(J407="SOOV", "Sonneratia ovata", IF(J407="SOCA", "Sonneratia caseolaris", IF(J407="HELI", "Heritiera littoralis", IF(J407="HESY", "Heritiera sylvatica", IF(J407="NYFR", "Nypa fruticans", IF(J407="CYRA", "Cynometra ramiflora", IF(J407="PHPA", "Phoenix paludosa", IF(J407="SCHY", "Scyphiphora hydrophyllacea", IF(J407="DIMA", "Diospyros maritima", IF(J407="POPI", "Pongamia pinnata", IF(J407="MAPS", "Maniltoa psilogyne", IF(J407="INBI", "Intsia bijuga", IF(J407="ACEB", "Acanthus ebracteatus", IF(J407="CAER", "Calamus erinaceus", IF(J407="UNUN", "Unknown unknown",  IF(J407="SOAL", "Sonneratia alba",  IF(J407="AECO", "Aegiceras corniculatum", "" )) )))))))))))))))))))))))))))))</f>
        <v>Avicennia alba</v>
      </c>
      <c r="J407" s="23" t="s">
        <v>27</v>
      </c>
      <c r="K407" s="68" t="n">
        <v>2</v>
      </c>
      <c r="L407" s="68" t="n">
        <v>1.5</v>
      </c>
      <c r="M407" s="1"/>
      <c r="N407" s="1"/>
      <c r="AMJ407" s="0"/>
    </row>
    <row r="408" s="18" customFormat="true" ht="13.8" hidden="false" customHeight="false" outlineLevel="0" collapsed="false">
      <c r="A408" s="1" t="s">
        <v>17</v>
      </c>
      <c r="B408" s="69" t="s">
        <v>1050</v>
      </c>
      <c r="C408" s="23" t="s">
        <v>267</v>
      </c>
      <c r="D408" s="23" t="s">
        <v>267</v>
      </c>
      <c r="E408" s="23" t="s">
        <v>267</v>
      </c>
      <c r="F408" s="1" t="s">
        <v>203</v>
      </c>
      <c r="G408" s="23" t="s">
        <v>1036</v>
      </c>
      <c r="H408" s="23" t="n">
        <v>2</v>
      </c>
      <c r="I408" s="23" t="str">
        <f aca="false">IF(J408="RHAP", "Rhizophora apiculata", IF(J408="EXAG", "Excoecaria agallocha", IF(J408="BRPA", "Bruguiera parviflora", IF(J408="XYMO", "Xylocarpus moluccensis", IF(J408="BRCY", "Bruguiera cylindrica", IF(J408="AVAL", "Avicennia alba", IF(J408="AVOF", "Avicennia officinalis", IF(J408="LURA", "Lumnitzera racemosa", IF(J408="CETA", "Ceriops tagal", IF(J408="XYGR", "Xylocarpus granatum", IF(J408="AVMA", "Avicennia marina", IF(J408="RHMU", "Rhizophora mucronata", IF(J408="BRGY", "Bruguiera gymnorrhiza", IF(J408="BRSE", "Bruguiera sexangula", IF(J408="SOOV", "Sonneratia ovata", IF(J408="SOCA", "Sonneratia caseolaris", IF(J408="HELI", "Heritiera littoralis", IF(J408="HESY", "Heritiera sylvatica", IF(J408="NYFR", "Nypa fruticans", IF(J408="CYRA", "Cynometra ramiflora", IF(J408="PHPA", "Phoenix paludosa", IF(J408="SCHY", "Scyphiphora hydrophyllacea", IF(J408="DIMA", "Diospyros maritima", IF(J408="POPI", "Pongamia pinnata", IF(J408="MAPS", "Maniltoa psilogyne", IF(J408="INBI", "Intsia bijuga", IF(J408="ACEB", "Acanthus ebracteatus", IF(J408="CAER", "Calamus erinaceus", IF(J408="UNUN", "Unknown unknown",  IF(J408="SOAL", "Sonneratia alba",  IF(J408="AECO", "Aegiceras corniculatum", "" )) )))))))))))))))))))))))))))))</f>
        <v>Avicennia alba</v>
      </c>
      <c r="J408" s="23" t="s">
        <v>27</v>
      </c>
      <c r="K408" s="68" t="n">
        <v>2</v>
      </c>
      <c r="L408" s="68" t="n">
        <v>1.5</v>
      </c>
      <c r="M408" s="1"/>
      <c r="N408" s="1"/>
      <c r="AMJ408" s="0"/>
    </row>
    <row r="409" s="18" customFormat="true" ht="13.8" hidden="false" customHeight="false" outlineLevel="0" collapsed="false">
      <c r="A409" s="1" t="s">
        <v>17</v>
      </c>
      <c r="B409" s="69" t="s">
        <v>1050</v>
      </c>
      <c r="C409" s="23" t="s">
        <v>267</v>
      </c>
      <c r="D409" s="23" t="s">
        <v>267</v>
      </c>
      <c r="E409" s="23" t="s">
        <v>267</v>
      </c>
      <c r="F409" s="1" t="s">
        <v>203</v>
      </c>
      <c r="G409" s="23" t="s">
        <v>1036</v>
      </c>
      <c r="H409" s="23" t="n">
        <v>2</v>
      </c>
      <c r="I409" s="23" t="str">
        <f aca="false">IF(J409="RHAP", "Rhizophora apiculata", IF(J409="EXAG", "Excoecaria agallocha", IF(J409="BRPA", "Bruguiera parviflora", IF(J409="XYMO", "Xylocarpus moluccensis", IF(J409="BRCY", "Bruguiera cylindrica", IF(J409="AVAL", "Avicennia alba", IF(J409="AVOF", "Avicennia officinalis", IF(J409="LURA", "Lumnitzera racemosa", IF(J409="CETA", "Ceriops tagal", IF(J409="XYGR", "Xylocarpus granatum", IF(J409="AVMA", "Avicennia marina", IF(J409="RHMU", "Rhizophora mucronata", IF(J409="BRGY", "Bruguiera gymnorrhiza", IF(J409="BRSE", "Bruguiera sexangula", IF(J409="SOOV", "Sonneratia ovata", IF(J409="SOCA", "Sonneratia caseolaris", IF(J409="HELI", "Heritiera littoralis", IF(J409="HESY", "Heritiera sylvatica", IF(J409="NYFR", "Nypa fruticans", IF(J409="CYRA", "Cynometra ramiflora", IF(J409="PHPA", "Phoenix paludosa", IF(J409="SCHY", "Scyphiphora hydrophyllacea", IF(J409="DIMA", "Diospyros maritima", IF(J409="POPI", "Pongamia pinnata", IF(J409="MAPS", "Maniltoa psilogyne", IF(J409="INBI", "Intsia bijuga", IF(J409="ACEB", "Acanthus ebracteatus", IF(J409="CAER", "Calamus erinaceus", IF(J409="UNUN", "Unknown unknown",  IF(J409="SOAL", "Sonneratia alba",  IF(J409="AECO", "Aegiceras corniculatum", "" )) )))))))))))))))))))))))))))))</f>
        <v>Avicennia alba</v>
      </c>
      <c r="J409" s="23" t="s">
        <v>27</v>
      </c>
      <c r="K409" s="68" t="n">
        <v>2</v>
      </c>
      <c r="L409" s="68" t="n">
        <v>1.5</v>
      </c>
      <c r="M409" s="1"/>
      <c r="N409" s="1"/>
      <c r="AMJ409" s="0"/>
    </row>
    <row r="410" s="18" customFormat="true" ht="13.8" hidden="false" customHeight="false" outlineLevel="0" collapsed="false">
      <c r="A410" s="1" t="s">
        <v>17</v>
      </c>
      <c r="B410" s="69" t="s">
        <v>1050</v>
      </c>
      <c r="C410" s="23" t="s">
        <v>267</v>
      </c>
      <c r="D410" s="23" t="s">
        <v>267</v>
      </c>
      <c r="E410" s="23" t="s">
        <v>267</v>
      </c>
      <c r="F410" s="1" t="s">
        <v>203</v>
      </c>
      <c r="G410" s="23" t="s">
        <v>1036</v>
      </c>
      <c r="H410" s="23" t="n">
        <v>2</v>
      </c>
      <c r="I410" s="23" t="str">
        <f aca="false">IF(J410="RHAP", "Rhizophora apiculata", IF(J410="EXAG", "Excoecaria agallocha", IF(J410="BRPA", "Bruguiera parviflora", IF(J410="XYMO", "Xylocarpus moluccensis", IF(J410="BRCY", "Bruguiera cylindrica", IF(J410="AVAL", "Avicennia alba", IF(J410="AVOF", "Avicennia officinalis", IF(J410="LURA", "Lumnitzera racemosa", IF(J410="CETA", "Ceriops tagal", IF(J410="XYGR", "Xylocarpus granatum", IF(J410="AVMA", "Avicennia marina", IF(J410="RHMU", "Rhizophora mucronata", IF(J410="BRGY", "Bruguiera gymnorrhiza", IF(J410="BRSE", "Bruguiera sexangula", IF(J410="SOOV", "Sonneratia ovata", IF(J410="SOCA", "Sonneratia caseolaris", IF(J410="HELI", "Heritiera littoralis", IF(J410="HESY", "Heritiera sylvatica", IF(J410="NYFR", "Nypa fruticans", IF(J410="CYRA", "Cynometra ramiflora", IF(J410="PHPA", "Phoenix paludosa", IF(J410="SCHY", "Scyphiphora hydrophyllacea", IF(J410="DIMA", "Diospyros maritima", IF(J410="POPI", "Pongamia pinnata", IF(J410="MAPS", "Maniltoa psilogyne", IF(J410="INBI", "Intsia bijuga", IF(J410="ACEB", "Acanthus ebracteatus", IF(J410="CAER", "Calamus erinaceus", IF(J410="UNUN", "Unknown unknown",  IF(J410="SOAL", "Sonneratia alba",  IF(J410="AECO", "Aegiceras corniculatum", "" )) )))))))))))))))))))))))))))))</f>
        <v>Avicennia alba</v>
      </c>
      <c r="J410" s="23" t="s">
        <v>27</v>
      </c>
      <c r="K410" s="68" t="n">
        <v>2</v>
      </c>
      <c r="L410" s="68" t="n">
        <v>1.5</v>
      </c>
      <c r="M410" s="1"/>
      <c r="N410" s="1"/>
      <c r="AMJ410" s="0"/>
    </row>
    <row r="411" s="18" customFormat="true" ht="13.8" hidden="false" customHeight="false" outlineLevel="0" collapsed="false">
      <c r="A411" s="1" t="s">
        <v>17</v>
      </c>
      <c r="B411" s="69" t="s">
        <v>1050</v>
      </c>
      <c r="C411" s="23" t="s">
        <v>267</v>
      </c>
      <c r="D411" s="23" t="s">
        <v>267</v>
      </c>
      <c r="E411" s="23" t="s">
        <v>267</v>
      </c>
      <c r="F411" s="1" t="s">
        <v>203</v>
      </c>
      <c r="G411" s="23" t="s">
        <v>1036</v>
      </c>
      <c r="H411" s="23" t="n">
        <v>2</v>
      </c>
      <c r="I411" s="23" t="str">
        <f aca="false">IF(J411="RHAP", "Rhizophora apiculata", IF(J411="EXAG", "Excoecaria agallocha", IF(J411="BRPA", "Bruguiera parviflora", IF(J411="XYMO", "Xylocarpus moluccensis", IF(J411="BRCY", "Bruguiera cylindrica", IF(J411="AVAL", "Avicennia alba", IF(J411="AVOF", "Avicennia officinalis", IF(J411="LURA", "Lumnitzera racemosa", IF(J411="CETA", "Ceriops tagal", IF(J411="XYGR", "Xylocarpus granatum", IF(J411="AVMA", "Avicennia marina", IF(J411="RHMU", "Rhizophora mucronata", IF(J411="BRGY", "Bruguiera gymnorrhiza", IF(J411="BRSE", "Bruguiera sexangula", IF(J411="SOOV", "Sonneratia ovata", IF(J411="SOCA", "Sonneratia caseolaris", IF(J411="HELI", "Heritiera littoralis", IF(J411="HESY", "Heritiera sylvatica", IF(J411="NYFR", "Nypa fruticans", IF(J411="CYRA", "Cynometra ramiflora", IF(J411="PHPA", "Phoenix paludosa", IF(J411="SCHY", "Scyphiphora hydrophyllacea", IF(J411="DIMA", "Diospyros maritima", IF(J411="POPI", "Pongamia pinnata", IF(J411="MAPS", "Maniltoa psilogyne", IF(J411="INBI", "Intsia bijuga", IF(J411="ACEB", "Acanthus ebracteatus", IF(J411="CAER", "Calamus erinaceus", IF(J411="UNUN", "Unknown unknown",  IF(J411="SOAL", "Sonneratia alba",  IF(J411="AECO", "Aegiceras corniculatum", "" )) )))))))))))))))))))))))))))))</f>
        <v>Avicennia alba</v>
      </c>
      <c r="J411" s="23" t="s">
        <v>27</v>
      </c>
      <c r="K411" s="68" t="n">
        <v>2</v>
      </c>
      <c r="L411" s="68" t="n">
        <v>1.5</v>
      </c>
      <c r="M411" s="1"/>
      <c r="N411" s="1"/>
      <c r="AMJ411" s="0"/>
    </row>
    <row r="412" s="18" customFormat="true" ht="13.8" hidden="false" customHeight="false" outlineLevel="0" collapsed="false">
      <c r="A412" s="1" t="s">
        <v>17</v>
      </c>
      <c r="B412" s="69" t="s">
        <v>1050</v>
      </c>
      <c r="C412" s="23" t="s">
        <v>267</v>
      </c>
      <c r="D412" s="23" t="s">
        <v>267</v>
      </c>
      <c r="E412" s="23" t="s">
        <v>267</v>
      </c>
      <c r="F412" s="1" t="s">
        <v>203</v>
      </c>
      <c r="G412" s="23" t="s">
        <v>1036</v>
      </c>
      <c r="H412" s="23" t="n">
        <v>2</v>
      </c>
      <c r="I412" s="23" t="str">
        <f aca="false">IF(J412="RHAP", "Rhizophora apiculata", IF(J412="EXAG", "Excoecaria agallocha", IF(J412="BRPA", "Bruguiera parviflora", IF(J412="XYMO", "Xylocarpus moluccensis", IF(J412="BRCY", "Bruguiera cylindrica", IF(J412="AVAL", "Avicennia alba", IF(J412="AVOF", "Avicennia officinalis", IF(J412="LURA", "Lumnitzera racemosa", IF(J412="CETA", "Ceriops tagal", IF(J412="XYGR", "Xylocarpus granatum", IF(J412="AVMA", "Avicennia marina", IF(J412="RHMU", "Rhizophora mucronata", IF(J412="BRGY", "Bruguiera gymnorrhiza", IF(J412="BRSE", "Bruguiera sexangula", IF(J412="SOOV", "Sonneratia ovata", IF(J412="SOCA", "Sonneratia caseolaris", IF(J412="HELI", "Heritiera littoralis", IF(J412="HESY", "Heritiera sylvatica", IF(J412="NYFR", "Nypa fruticans", IF(J412="CYRA", "Cynometra ramiflora", IF(J412="PHPA", "Phoenix paludosa", IF(J412="SCHY", "Scyphiphora hydrophyllacea", IF(J412="DIMA", "Diospyros maritima", IF(J412="POPI", "Pongamia pinnata", IF(J412="MAPS", "Maniltoa psilogyne", IF(J412="INBI", "Intsia bijuga", IF(J412="ACEB", "Acanthus ebracteatus", IF(J412="CAER", "Calamus erinaceus", IF(J412="UNUN", "Unknown unknown",  IF(J412="SOAL", "Sonneratia alba",  IF(J412="AECO", "Aegiceras corniculatum", "" )) )))))))))))))))))))))))))))))</f>
        <v>Avicennia alba</v>
      </c>
      <c r="J412" s="23" t="s">
        <v>27</v>
      </c>
      <c r="K412" s="68" t="n">
        <v>2</v>
      </c>
      <c r="L412" s="68" t="n">
        <v>1.5</v>
      </c>
      <c r="M412" s="1"/>
      <c r="N412" s="1"/>
      <c r="AMJ412" s="0"/>
    </row>
    <row r="413" s="18" customFormat="true" ht="13.8" hidden="false" customHeight="false" outlineLevel="0" collapsed="false">
      <c r="A413" s="1" t="s">
        <v>17</v>
      </c>
      <c r="B413" s="69" t="s">
        <v>1050</v>
      </c>
      <c r="C413" s="23" t="s">
        <v>267</v>
      </c>
      <c r="D413" s="23" t="s">
        <v>267</v>
      </c>
      <c r="E413" s="23" t="s">
        <v>267</v>
      </c>
      <c r="F413" s="1" t="s">
        <v>203</v>
      </c>
      <c r="G413" s="23" t="s">
        <v>1036</v>
      </c>
      <c r="H413" s="23" t="n">
        <v>2</v>
      </c>
      <c r="I413" s="23" t="str">
        <f aca="false">IF(J413="RHAP", "Rhizophora apiculata", IF(J413="EXAG", "Excoecaria agallocha", IF(J413="BRPA", "Bruguiera parviflora", IF(J413="XYMO", "Xylocarpus moluccensis", IF(J413="BRCY", "Bruguiera cylindrica", IF(J413="AVAL", "Avicennia alba", IF(J413="AVOF", "Avicennia officinalis", IF(J413="LURA", "Lumnitzera racemosa", IF(J413="CETA", "Ceriops tagal", IF(J413="XYGR", "Xylocarpus granatum", IF(J413="AVMA", "Avicennia marina", IF(J413="RHMU", "Rhizophora mucronata", IF(J413="BRGY", "Bruguiera gymnorrhiza", IF(J413="BRSE", "Bruguiera sexangula", IF(J413="SOOV", "Sonneratia ovata", IF(J413="SOCA", "Sonneratia caseolaris", IF(J413="HELI", "Heritiera littoralis", IF(J413="HESY", "Heritiera sylvatica", IF(J413="NYFR", "Nypa fruticans", IF(J413="CYRA", "Cynometra ramiflora", IF(J413="PHPA", "Phoenix paludosa", IF(J413="SCHY", "Scyphiphora hydrophyllacea", IF(J413="DIMA", "Diospyros maritima", IF(J413="POPI", "Pongamia pinnata", IF(J413="MAPS", "Maniltoa psilogyne", IF(J413="INBI", "Intsia bijuga", IF(J413="ACEB", "Acanthus ebracteatus", IF(J413="CAER", "Calamus erinaceus", IF(J413="UNUN", "Unknown unknown",  IF(J413="SOAL", "Sonneratia alba",  IF(J413="AECO", "Aegiceras corniculatum", "" )) )))))))))))))))))))))))))))))</f>
        <v>Avicennia alba</v>
      </c>
      <c r="J413" s="23" t="s">
        <v>27</v>
      </c>
      <c r="K413" s="68" t="n">
        <v>2</v>
      </c>
      <c r="L413" s="68" t="n">
        <v>1.5</v>
      </c>
      <c r="M413" s="1"/>
      <c r="N413" s="1"/>
      <c r="AMJ413" s="0"/>
    </row>
    <row r="414" s="18" customFormat="true" ht="13.8" hidden="false" customHeight="false" outlineLevel="0" collapsed="false">
      <c r="A414" s="1" t="s">
        <v>17</v>
      </c>
      <c r="B414" s="69" t="s">
        <v>1050</v>
      </c>
      <c r="C414" s="23" t="s">
        <v>267</v>
      </c>
      <c r="D414" s="23" t="s">
        <v>267</v>
      </c>
      <c r="E414" s="23" t="s">
        <v>267</v>
      </c>
      <c r="F414" s="1" t="s">
        <v>203</v>
      </c>
      <c r="G414" s="23" t="s">
        <v>1036</v>
      </c>
      <c r="H414" s="23" t="n">
        <v>2</v>
      </c>
      <c r="I414" s="23" t="str">
        <f aca="false">IF(J414="RHAP", "Rhizophora apiculata", IF(J414="EXAG", "Excoecaria agallocha", IF(J414="BRPA", "Bruguiera parviflora", IF(J414="XYMO", "Xylocarpus moluccensis", IF(J414="BRCY", "Bruguiera cylindrica", IF(J414="AVAL", "Avicennia alba", IF(J414="AVOF", "Avicennia officinalis", IF(J414="LURA", "Lumnitzera racemosa", IF(J414="CETA", "Ceriops tagal", IF(J414="XYGR", "Xylocarpus granatum", IF(J414="AVMA", "Avicennia marina", IF(J414="RHMU", "Rhizophora mucronata", IF(J414="BRGY", "Bruguiera gymnorrhiza", IF(J414="BRSE", "Bruguiera sexangula", IF(J414="SOOV", "Sonneratia ovata", IF(J414="SOCA", "Sonneratia caseolaris", IF(J414="HELI", "Heritiera littoralis", IF(J414="HESY", "Heritiera sylvatica", IF(J414="NYFR", "Nypa fruticans", IF(J414="CYRA", "Cynometra ramiflora", IF(J414="PHPA", "Phoenix paludosa", IF(J414="SCHY", "Scyphiphora hydrophyllacea", IF(J414="DIMA", "Diospyros maritima", IF(J414="POPI", "Pongamia pinnata", IF(J414="MAPS", "Maniltoa psilogyne", IF(J414="INBI", "Intsia bijuga", IF(J414="ACEB", "Acanthus ebracteatus", IF(J414="CAER", "Calamus erinaceus", IF(J414="UNUN", "Unknown unknown",  IF(J414="SOAL", "Sonneratia alba",  IF(J414="AECO", "Aegiceras corniculatum", "" )) )))))))))))))))))))))))))))))</f>
        <v>Avicennia alba</v>
      </c>
      <c r="J414" s="23" t="s">
        <v>27</v>
      </c>
      <c r="K414" s="68" t="n">
        <v>2</v>
      </c>
      <c r="L414" s="68" t="n">
        <v>1.5</v>
      </c>
      <c r="M414" s="1"/>
      <c r="N414" s="1"/>
      <c r="AMJ414" s="0"/>
    </row>
    <row r="415" s="18" customFormat="true" ht="13.8" hidden="false" customHeight="false" outlineLevel="0" collapsed="false">
      <c r="A415" s="1" t="s">
        <v>17</v>
      </c>
      <c r="B415" s="69" t="s">
        <v>1050</v>
      </c>
      <c r="C415" s="23" t="s">
        <v>267</v>
      </c>
      <c r="D415" s="23" t="s">
        <v>267</v>
      </c>
      <c r="E415" s="23" t="s">
        <v>267</v>
      </c>
      <c r="F415" s="1" t="s">
        <v>203</v>
      </c>
      <c r="G415" s="23" t="s">
        <v>1036</v>
      </c>
      <c r="H415" s="23" t="n">
        <v>2</v>
      </c>
      <c r="I415" s="23" t="str">
        <f aca="false">IF(J415="RHAP", "Rhizophora apiculata", IF(J415="EXAG", "Excoecaria agallocha", IF(J415="BRPA", "Bruguiera parviflora", IF(J415="XYMO", "Xylocarpus moluccensis", IF(J415="BRCY", "Bruguiera cylindrica", IF(J415="AVAL", "Avicennia alba", IF(J415="AVOF", "Avicennia officinalis", IF(J415="LURA", "Lumnitzera racemosa", IF(J415="CETA", "Ceriops tagal", IF(J415="XYGR", "Xylocarpus granatum", IF(J415="AVMA", "Avicennia marina", IF(J415="RHMU", "Rhizophora mucronata", IF(J415="BRGY", "Bruguiera gymnorrhiza", IF(J415="BRSE", "Bruguiera sexangula", IF(J415="SOOV", "Sonneratia ovata", IF(J415="SOCA", "Sonneratia caseolaris", IF(J415="HELI", "Heritiera littoralis", IF(J415="HESY", "Heritiera sylvatica", IF(J415="NYFR", "Nypa fruticans", IF(J415="CYRA", "Cynometra ramiflora", IF(J415="PHPA", "Phoenix paludosa", IF(J415="SCHY", "Scyphiphora hydrophyllacea", IF(J415="DIMA", "Diospyros maritima", IF(J415="POPI", "Pongamia pinnata", IF(J415="MAPS", "Maniltoa psilogyne", IF(J415="INBI", "Intsia bijuga", IF(J415="ACEB", "Acanthus ebracteatus", IF(J415="CAER", "Calamus erinaceus", IF(J415="UNUN", "Unknown unknown",  IF(J415="SOAL", "Sonneratia alba",  IF(J415="AECO", "Aegiceras corniculatum", "" )) )))))))))))))))))))))))))))))</f>
        <v>Avicennia alba</v>
      </c>
      <c r="J415" s="23" t="s">
        <v>27</v>
      </c>
      <c r="K415" s="68" t="n">
        <v>2</v>
      </c>
      <c r="L415" s="68" t="n">
        <v>1.5</v>
      </c>
      <c r="M415" s="1"/>
      <c r="N415" s="1"/>
      <c r="AMJ415" s="0"/>
    </row>
    <row r="416" s="18" customFormat="true" ht="13.8" hidden="false" customHeight="false" outlineLevel="0" collapsed="false">
      <c r="A416" s="1" t="s">
        <v>17</v>
      </c>
      <c r="B416" s="69" t="s">
        <v>1050</v>
      </c>
      <c r="C416" s="23" t="s">
        <v>267</v>
      </c>
      <c r="D416" s="23" t="s">
        <v>267</v>
      </c>
      <c r="E416" s="23" t="s">
        <v>267</v>
      </c>
      <c r="F416" s="1" t="s">
        <v>203</v>
      </c>
      <c r="G416" s="23" t="s">
        <v>1036</v>
      </c>
      <c r="H416" s="23" t="n">
        <v>2</v>
      </c>
      <c r="I416" s="23" t="str">
        <f aca="false">IF(J416="RHAP", "Rhizophora apiculata", IF(J416="EXAG", "Excoecaria agallocha", IF(J416="BRPA", "Bruguiera parviflora", IF(J416="XYMO", "Xylocarpus moluccensis", IF(J416="BRCY", "Bruguiera cylindrica", IF(J416="AVAL", "Avicennia alba", IF(J416="AVOF", "Avicennia officinalis", IF(J416="LURA", "Lumnitzera racemosa", IF(J416="CETA", "Ceriops tagal", IF(J416="XYGR", "Xylocarpus granatum", IF(J416="AVMA", "Avicennia marina", IF(J416="RHMU", "Rhizophora mucronata", IF(J416="BRGY", "Bruguiera gymnorrhiza", IF(J416="BRSE", "Bruguiera sexangula", IF(J416="SOOV", "Sonneratia ovata", IF(J416="SOCA", "Sonneratia caseolaris", IF(J416="HELI", "Heritiera littoralis", IF(J416="HESY", "Heritiera sylvatica", IF(J416="NYFR", "Nypa fruticans", IF(J416="CYRA", "Cynometra ramiflora", IF(J416="PHPA", "Phoenix paludosa", IF(J416="SCHY", "Scyphiphora hydrophyllacea", IF(J416="DIMA", "Diospyros maritima", IF(J416="POPI", "Pongamia pinnata", IF(J416="MAPS", "Maniltoa psilogyne", IF(J416="INBI", "Intsia bijuga", IF(J416="ACEB", "Acanthus ebracteatus", IF(J416="CAER", "Calamus erinaceus", IF(J416="UNUN", "Unknown unknown",  IF(J416="SOAL", "Sonneratia alba",  IF(J416="AECO", "Aegiceras corniculatum", "" )) )))))))))))))))))))))))))))))</f>
        <v>Avicennia alba</v>
      </c>
      <c r="J416" s="23" t="s">
        <v>27</v>
      </c>
      <c r="K416" s="68" t="n">
        <v>2</v>
      </c>
      <c r="L416" s="68" t="n">
        <v>1.5</v>
      </c>
      <c r="M416" s="1"/>
      <c r="N416" s="1"/>
      <c r="AMJ416" s="0"/>
    </row>
    <row r="417" s="18" customFormat="true" ht="13.8" hidden="false" customHeight="false" outlineLevel="0" collapsed="false">
      <c r="A417" s="1" t="s">
        <v>17</v>
      </c>
      <c r="B417" s="69" t="s">
        <v>1050</v>
      </c>
      <c r="C417" s="23" t="s">
        <v>267</v>
      </c>
      <c r="D417" s="23" t="s">
        <v>267</v>
      </c>
      <c r="E417" s="23" t="s">
        <v>267</v>
      </c>
      <c r="F417" s="1" t="s">
        <v>203</v>
      </c>
      <c r="G417" s="23" t="s">
        <v>1036</v>
      </c>
      <c r="H417" s="23" t="n">
        <v>2</v>
      </c>
      <c r="I417" s="23" t="str">
        <f aca="false">IF(J417="RHAP", "Rhizophora apiculata", IF(J417="EXAG", "Excoecaria agallocha", IF(J417="BRPA", "Bruguiera parviflora", IF(J417="XYMO", "Xylocarpus moluccensis", IF(J417="BRCY", "Bruguiera cylindrica", IF(J417="AVAL", "Avicennia alba", IF(J417="AVOF", "Avicennia officinalis", IF(J417="LURA", "Lumnitzera racemosa", IF(J417="CETA", "Ceriops tagal", IF(J417="XYGR", "Xylocarpus granatum", IF(J417="AVMA", "Avicennia marina", IF(J417="RHMU", "Rhizophora mucronata", IF(J417="BRGY", "Bruguiera gymnorrhiza", IF(J417="BRSE", "Bruguiera sexangula", IF(J417="SOOV", "Sonneratia ovata", IF(J417="SOCA", "Sonneratia caseolaris", IF(J417="HELI", "Heritiera littoralis", IF(J417="HESY", "Heritiera sylvatica", IF(J417="NYFR", "Nypa fruticans", IF(J417="CYRA", "Cynometra ramiflora", IF(J417="PHPA", "Phoenix paludosa", IF(J417="SCHY", "Scyphiphora hydrophyllacea", IF(J417="DIMA", "Diospyros maritima", IF(J417="POPI", "Pongamia pinnata", IF(J417="MAPS", "Maniltoa psilogyne", IF(J417="INBI", "Intsia bijuga", IF(J417="ACEB", "Acanthus ebracteatus", IF(J417="CAER", "Calamus erinaceus", IF(J417="UNUN", "Unknown unknown",  IF(J417="SOAL", "Sonneratia alba",  IF(J417="AECO", "Aegiceras corniculatum", "" )) )))))))))))))))))))))))))))))</f>
        <v>Avicennia alba</v>
      </c>
      <c r="J417" s="23" t="s">
        <v>27</v>
      </c>
      <c r="K417" s="68" t="n">
        <v>2</v>
      </c>
      <c r="L417" s="68" t="n">
        <v>1.5</v>
      </c>
      <c r="M417" s="1"/>
      <c r="N417" s="1"/>
      <c r="AMJ417" s="0"/>
    </row>
    <row r="418" s="18" customFormat="true" ht="13.8" hidden="false" customHeight="false" outlineLevel="0" collapsed="false">
      <c r="A418" s="1" t="s">
        <v>17</v>
      </c>
      <c r="B418" s="69" t="s">
        <v>1050</v>
      </c>
      <c r="C418" s="23" t="s">
        <v>267</v>
      </c>
      <c r="D418" s="23" t="s">
        <v>267</v>
      </c>
      <c r="E418" s="23" t="s">
        <v>267</v>
      </c>
      <c r="F418" s="1" t="s">
        <v>203</v>
      </c>
      <c r="G418" s="23" t="s">
        <v>1036</v>
      </c>
      <c r="H418" s="23" t="n">
        <v>2</v>
      </c>
      <c r="I418" s="23" t="str">
        <f aca="false">IF(J418="RHAP", "Rhizophora apiculata", IF(J418="EXAG", "Excoecaria agallocha", IF(J418="BRPA", "Bruguiera parviflora", IF(J418="XYMO", "Xylocarpus moluccensis", IF(J418="BRCY", "Bruguiera cylindrica", IF(J418="AVAL", "Avicennia alba", IF(J418="AVOF", "Avicennia officinalis", IF(J418="LURA", "Lumnitzera racemosa", IF(J418="CETA", "Ceriops tagal", IF(J418="XYGR", "Xylocarpus granatum", IF(J418="AVMA", "Avicennia marina", IF(J418="RHMU", "Rhizophora mucronata", IF(J418="BRGY", "Bruguiera gymnorrhiza", IF(J418="BRSE", "Bruguiera sexangula", IF(J418="SOOV", "Sonneratia ovata", IF(J418="SOCA", "Sonneratia caseolaris", IF(J418="HELI", "Heritiera littoralis", IF(J418="HESY", "Heritiera sylvatica", IF(J418="NYFR", "Nypa fruticans", IF(J418="CYRA", "Cynometra ramiflora", IF(J418="PHPA", "Phoenix paludosa", IF(J418="SCHY", "Scyphiphora hydrophyllacea", IF(J418="DIMA", "Diospyros maritima", IF(J418="POPI", "Pongamia pinnata", IF(J418="MAPS", "Maniltoa psilogyne", IF(J418="INBI", "Intsia bijuga", IF(J418="ACEB", "Acanthus ebracteatus", IF(J418="CAER", "Calamus erinaceus", IF(J418="UNUN", "Unknown unknown",  IF(J418="SOAL", "Sonneratia alba",  IF(J418="AECO", "Aegiceras corniculatum", "" )) )))))))))))))))))))))))))))))</f>
        <v>Avicennia alba</v>
      </c>
      <c r="J418" s="23" t="s">
        <v>27</v>
      </c>
      <c r="K418" s="68" t="n">
        <v>2</v>
      </c>
      <c r="L418" s="68" t="n">
        <v>1.5</v>
      </c>
      <c r="M418" s="1"/>
      <c r="N418" s="1"/>
      <c r="AMJ418" s="0"/>
    </row>
    <row r="419" s="18" customFormat="true" ht="13.8" hidden="false" customHeight="false" outlineLevel="0" collapsed="false">
      <c r="A419" s="1" t="s">
        <v>17</v>
      </c>
      <c r="B419" s="69" t="s">
        <v>1050</v>
      </c>
      <c r="C419" s="23" t="s">
        <v>267</v>
      </c>
      <c r="D419" s="23" t="s">
        <v>267</v>
      </c>
      <c r="E419" s="23" t="s">
        <v>267</v>
      </c>
      <c r="F419" s="1" t="s">
        <v>203</v>
      </c>
      <c r="G419" s="23" t="s">
        <v>1036</v>
      </c>
      <c r="H419" s="23" t="n">
        <v>2</v>
      </c>
      <c r="I419" s="23" t="str">
        <f aca="false">IF(J419="RHAP", "Rhizophora apiculata", IF(J419="EXAG", "Excoecaria agallocha", IF(J419="BRPA", "Bruguiera parviflora", IF(J419="XYMO", "Xylocarpus moluccensis", IF(J419="BRCY", "Bruguiera cylindrica", IF(J419="AVAL", "Avicennia alba", IF(J419="AVOF", "Avicennia officinalis", IF(J419="LURA", "Lumnitzera racemosa", IF(J419="CETA", "Ceriops tagal", IF(J419="XYGR", "Xylocarpus granatum", IF(J419="AVMA", "Avicennia marina", IF(J419="RHMU", "Rhizophora mucronata", IF(J419="BRGY", "Bruguiera gymnorrhiza", IF(J419="BRSE", "Bruguiera sexangula", IF(J419="SOOV", "Sonneratia ovata", IF(J419="SOCA", "Sonneratia caseolaris", IF(J419="HELI", "Heritiera littoralis", IF(J419="HESY", "Heritiera sylvatica", IF(J419="NYFR", "Nypa fruticans", IF(J419="CYRA", "Cynometra ramiflora", IF(J419="PHPA", "Phoenix paludosa", IF(J419="SCHY", "Scyphiphora hydrophyllacea", IF(J419="DIMA", "Diospyros maritima", IF(J419="POPI", "Pongamia pinnata", IF(J419="MAPS", "Maniltoa psilogyne", IF(J419="INBI", "Intsia bijuga", IF(J419="ACEB", "Acanthus ebracteatus", IF(J419="CAER", "Calamus erinaceus", IF(J419="UNUN", "Unknown unknown",  IF(J419="SOAL", "Sonneratia alba",  IF(J419="AECO", "Aegiceras corniculatum", "" )) )))))))))))))))))))))))))))))</f>
        <v>Avicennia alba</v>
      </c>
      <c r="J419" s="23" t="s">
        <v>27</v>
      </c>
      <c r="K419" s="68" t="n">
        <v>2</v>
      </c>
      <c r="L419" s="68" t="n">
        <v>1.5</v>
      </c>
      <c r="M419" s="1"/>
      <c r="N419" s="1"/>
      <c r="AMJ419" s="0"/>
    </row>
    <row r="420" s="18" customFormat="true" ht="13.8" hidden="false" customHeight="false" outlineLevel="0" collapsed="false">
      <c r="A420" s="1" t="s">
        <v>17</v>
      </c>
      <c r="B420" s="69" t="s">
        <v>1050</v>
      </c>
      <c r="C420" s="23" t="s">
        <v>267</v>
      </c>
      <c r="D420" s="23" t="s">
        <v>267</v>
      </c>
      <c r="E420" s="23" t="s">
        <v>267</v>
      </c>
      <c r="F420" s="1" t="s">
        <v>203</v>
      </c>
      <c r="G420" s="23" t="s">
        <v>1036</v>
      </c>
      <c r="H420" s="23" t="n">
        <v>2</v>
      </c>
      <c r="I420" s="23" t="str">
        <f aca="false">IF(J420="RHAP", "Rhizophora apiculata", IF(J420="EXAG", "Excoecaria agallocha", IF(J420="BRPA", "Bruguiera parviflora", IF(J420="XYMO", "Xylocarpus moluccensis", IF(J420="BRCY", "Bruguiera cylindrica", IF(J420="AVAL", "Avicennia alba", IF(J420="AVOF", "Avicennia officinalis", IF(J420="LURA", "Lumnitzera racemosa", IF(J420="CETA", "Ceriops tagal", IF(J420="XYGR", "Xylocarpus granatum", IF(J420="AVMA", "Avicennia marina", IF(J420="RHMU", "Rhizophora mucronata", IF(J420="BRGY", "Bruguiera gymnorrhiza", IF(J420="BRSE", "Bruguiera sexangula", IF(J420="SOOV", "Sonneratia ovata", IF(J420="SOCA", "Sonneratia caseolaris", IF(J420="HELI", "Heritiera littoralis", IF(J420="HESY", "Heritiera sylvatica", IF(J420="NYFR", "Nypa fruticans", IF(J420="CYRA", "Cynometra ramiflora", IF(J420="PHPA", "Phoenix paludosa", IF(J420="SCHY", "Scyphiphora hydrophyllacea", IF(J420="DIMA", "Diospyros maritima", IF(J420="POPI", "Pongamia pinnata", IF(J420="MAPS", "Maniltoa psilogyne", IF(J420="INBI", "Intsia bijuga", IF(J420="ACEB", "Acanthus ebracteatus", IF(J420="CAER", "Calamus erinaceus", IF(J420="UNUN", "Unknown unknown",  IF(J420="SOAL", "Sonneratia alba",  IF(J420="AECO", "Aegiceras corniculatum", "" )) )))))))))))))))))))))))))))))</f>
        <v>Avicennia alba</v>
      </c>
      <c r="J420" s="23" t="s">
        <v>27</v>
      </c>
      <c r="K420" s="68" t="n">
        <v>2</v>
      </c>
      <c r="L420" s="68" t="n">
        <v>1.5</v>
      </c>
      <c r="M420" s="1"/>
      <c r="N420" s="1"/>
      <c r="AMJ420" s="0"/>
    </row>
    <row r="421" s="18" customFormat="true" ht="13.8" hidden="false" customHeight="false" outlineLevel="0" collapsed="false">
      <c r="A421" s="1" t="s">
        <v>17</v>
      </c>
      <c r="B421" s="69" t="s">
        <v>1050</v>
      </c>
      <c r="C421" s="23" t="s">
        <v>267</v>
      </c>
      <c r="D421" s="23" t="s">
        <v>267</v>
      </c>
      <c r="E421" s="23" t="s">
        <v>267</v>
      </c>
      <c r="F421" s="1" t="s">
        <v>203</v>
      </c>
      <c r="G421" s="23" t="s">
        <v>1036</v>
      </c>
      <c r="H421" s="23" t="n">
        <v>2</v>
      </c>
      <c r="I421" s="23" t="str">
        <f aca="false">IF(J421="RHAP", "Rhizophora apiculata", IF(J421="EXAG", "Excoecaria agallocha", IF(J421="BRPA", "Bruguiera parviflora", IF(J421="XYMO", "Xylocarpus moluccensis", IF(J421="BRCY", "Bruguiera cylindrica", IF(J421="AVAL", "Avicennia alba", IF(J421="AVOF", "Avicennia officinalis", IF(J421="LURA", "Lumnitzera racemosa", IF(J421="CETA", "Ceriops tagal", IF(J421="XYGR", "Xylocarpus granatum", IF(J421="AVMA", "Avicennia marina", IF(J421="RHMU", "Rhizophora mucronata", IF(J421="BRGY", "Bruguiera gymnorrhiza", IF(J421="BRSE", "Bruguiera sexangula", IF(J421="SOOV", "Sonneratia ovata", IF(J421="SOCA", "Sonneratia caseolaris", IF(J421="HELI", "Heritiera littoralis", IF(J421="HESY", "Heritiera sylvatica", IF(J421="NYFR", "Nypa fruticans", IF(J421="CYRA", "Cynometra ramiflora", IF(J421="PHPA", "Phoenix paludosa", IF(J421="SCHY", "Scyphiphora hydrophyllacea", IF(J421="DIMA", "Diospyros maritima", IF(J421="POPI", "Pongamia pinnata", IF(J421="MAPS", "Maniltoa psilogyne", IF(J421="INBI", "Intsia bijuga", IF(J421="ACEB", "Acanthus ebracteatus", IF(J421="CAER", "Calamus erinaceus", IF(J421="UNUN", "Unknown unknown",  IF(J421="SOAL", "Sonneratia alba",  IF(J421="AECO", "Aegiceras corniculatum", "" )) )))))))))))))))))))))))))))))</f>
        <v>Avicennia alba</v>
      </c>
      <c r="J421" s="23" t="s">
        <v>27</v>
      </c>
      <c r="K421" s="68" t="n">
        <v>2</v>
      </c>
      <c r="L421" s="68" t="n">
        <v>1.5</v>
      </c>
      <c r="M421" s="1"/>
      <c r="N421" s="1"/>
      <c r="AMJ421" s="0"/>
    </row>
    <row r="422" s="18" customFormat="true" ht="13.8" hidden="false" customHeight="false" outlineLevel="0" collapsed="false">
      <c r="A422" s="1" t="s">
        <v>17</v>
      </c>
      <c r="B422" s="69" t="s">
        <v>1050</v>
      </c>
      <c r="C422" s="23" t="s">
        <v>267</v>
      </c>
      <c r="D422" s="23" t="s">
        <v>267</v>
      </c>
      <c r="E422" s="23" t="s">
        <v>267</v>
      </c>
      <c r="F422" s="1" t="s">
        <v>203</v>
      </c>
      <c r="G422" s="23" t="s">
        <v>1036</v>
      </c>
      <c r="H422" s="23" t="n">
        <v>2</v>
      </c>
      <c r="I422" s="23" t="str">
        <f aca="false">IF(J422="RHAP", "Rhizophora apiculata", IF(J422="EXAG", "Excoecaria agallocha", IF(J422="BRPA", "Bruguiera parviflora", IF(J422="XYMO", "Xylocarpus moluccensis", IF(J422="BRCY", "Bruguiera cylindrica", IF(J422="AVAL", "Avicennia alba", IF(J422="AVOF", "Avicennia officinalis", IF(J422="LURA", "Lumnitzera racemosa", IF(J422="CETA", "Ceriops tagal", IF(J422="XYGR", "Xylocarpus granatum", IF(J422="AVMA", "Avicennia marina", IF(J422="RHMU", "Rhizophora mucronata", IF(J422="BRGY", "Bruguiera gymnorrhiza", IF(J422="BRSE", "Bruguiera sexangula", IF(J422="SOOV", "Sonneratia ovata", IF(J422="SOCA", "Sonneratia caseolaris", IF(J422="HELI", "Heritiera littoralis", IF(J422="HESY", "Heritiera sylvatica", IF(J422="NYFR", "Nypa fruticans", IF(J422="CYRA", "Cynometra ramiflora", IF(J422="PHPA", "Phoenix paludosa", IF(J422="SCHY", "Scyphiphora hydrophyllacea", IF(J422="DIMA", "Diospyros maritima", IF(J422="POPI", "Pongamia pinnata", IF(J422="MAPS", "Maniltoa psilogyne", IF(J422="INBI", "Intsia bijuga", IF(J422="ACEB", "Acanthus ebracteatus", IF(J422="CAER", "Calamus erinaceus", IF(J422="UNUN", "Unknown unknown",  IF(J422="SOAL", "Sonneratia alba",  IF(J422="AECO", "Aegiceras corniculatum", "" )) )))))))))))))))))))))))))))))</f>
        <v>Avicennia alba</v>
      </c>
      <c r="J422" s="23" t="s">
        <v>27</v>
      </c>
      <c r="K422" s="68" t="n">
        <v>2</v>
      </c>
      <c r="L422" s="68" t="n">
        <v>1.5</v>
      </c>
      <c r="M422" s="1"/>
      <c r="N422" s="1"/>
      <c r="AMJ422" s="0"/>
    </row>
    <row r="423" s="18" customFormat="true" ht="13.8" hidden="false" customHeight="false" outlineLevel="0" collapsed="false">
      <c r="A423" s="1" t="s">
        <v>17</v>
      </c>
      <c r="B423" s="69" t="s">
        <v>1050</v>
      </c>
      <c r="C423" s="23" t="s">
        <v>267</v>
      </c>
      <c r="D423" s="23" t="s">
        <v>267</v>
      </c>
      <c r="E423" s="23" t="s">
        <v>267</v>
      </c>
      <c r="F423" s="1" t="s">
        <v>203</v>
      </c>
      <c r="G423" s="23" t="s">
        <v>1036</v>
      </c>
      <c r="H423" s="23" t="n">
        <v>2</v>
      </c>
      <c r="I423" s="23" t="str">
        <f aca="false">IF(J423="RHAP", "Rhizophora apiculata", IF(J423="EXAG", "Excoecaria agallocha", IF(J423="BRPA", "Bruguiera parviflora", IF(J423="XYMO", "Xylocarpus moluccensis", IF(J423="BRCY", "Bruguiera cylindrica", IF(J423="AVAL", "Avicennia alba", IF(J423="AVOF", "Avicennia officinalis", IF(J423="LURA", "Lumnitzera racemosa", IF(J423="CETA", "Ceriops tagal", IF(J423="XYGR", "Xylocarpus granatum", IF(J423="AVMA", "Avicennia marina", IF(J423="RHMU", "Rhizophora mucronata", IF(J423="BRGY", "Bruguiera gymnorrhiza", IF(J423="BRSE", "Bruguiera sexangula", IF(J423="SOOV", "Sonneratia ovata", IF(J423="SOCA", "Sonneratia caseolaris", IF(J423="HELI", "Heritiera littoralis", IF(J423="HESY", "Heritiera sylvatica", IF(J423="NYFR", "Nypa fruticans", IF(J423="CYRA", "Cynometra ramiflora", IF(J423="PHPA", "Phoenix paludosa", IF(J423="SCHY", "Scyphiphora hydrophyllacea", IF(J423="DIMA", "Diospyros maritima", IF(J423="POPI", "Pongamia pinnata", IF(J423="MAPS", "Maniltoa psilogyne", IF(J423="INBI", "Intsia bijuga", IF(J423="ACEB", "Acanthus ebracteatus", IF(J423="CAER", "Calamus erinaceus", IF(J423="UNUN", "Unknown unknown",  IF(J423="SOAL", "Sonneratia alba",  IF(J423="AECO", "Aegiceras corniculatum", "" )) )))))))))))))))))))))))))))))</f>
        <v>Avicennia alba</v>
      </c>
      <c r="J423" s="23" t="s">
        <v>27</v>
      </c>
      <c r="K423" s="68" t="n">
        <v>1.5</v>
      </c>
      <c r="L423" s="68" t="n">
        <v>1.5</v>
      </c>
      <c r="M423" s="1"/>
      <c r="N423" s="1"/>
      <c r="AMJ423" s="0"/>
    </row>
    <row r="424" s="18" customFormat="true" ht="13.8" hidden="false" customHeight="false" outlineLevel="0" collapsed="false">
      <c r="A424" s="1" t="s">
        <v>17</v>
      </c>
      <c r="B424" s="69" t="s">
        <v>1050</v>
      </c>
      <c r="C424" s="23" t="s">
        <v>267</v>
      </c>
      <c r="D424" s="23" t="s">
        <v>267</v>
      </c>
      <c r="E424" s="23" t="s">
        <v>267</v>
      </c>
      <c r="F424" s="1" t="s">
        <v>203</v>
      </c>
      <c r="G424" s="23" t="s">
        <v>1036</v>
      </c>
      <c r="H424" s="23" t="n">
        <v>2</v>
      </c>
      <c r="I424" s="23" t="str">
        <f aca="false">IF(J424="RHAP", "Rhizophora apiculata", IF(J424="EXAG", "Excoecaria agallocha", IF(J424="BRPA", "Bruguiera parviflora", IF(J424="XYMO", "Xylocarpus moluccensis", IF(J424="BRCY", "Bruguiera cylindrica", IF(J424="AVAL", "Avicennia alba", IF(J424="AVOF", "Avicennia officinalis", IF(J424="LURA", "Lumnitzera racemosa", IF(J424="CETA", "Ceriops tagal", IF(J424="XYGR", "Xylocarpus granatum", IF(J424="AVMA", "Avicennia marina", IF(J424="RHMU", "Rhizophora mucronata", IF(J424="BRGY", "Bruguiera gymnorrhiza", IF(J424="BRSE", "Bruguiera sexangula", IF(J424="SOOV", "Sonneratia ovata", IF(J424="SOCA", "Sonneratia caseolaris", IF(J424="HELI", "Heritiera littoralis", IF(J424="HESY", "Heritiera sylvatica", IF(J424="NYFR", "Nypa fruticans", IF(J424="CYRA", "Cynometra ramiflora", IF(J424="PHPA", "Phoenix paludosa", IF(J424="SCHY", "Scyphiphora hydrophyllacea", IF(J424="DIMA", "Diospyros maritima", IF(J424="POPI", "Pongamia pinnata", IF(J424="MAPS", "Maniltoa psilogyne", IF(J424="INBI", "Intsia bijuga", IF(J424="ACEB", "Acanthus ebracteatus", IF(J424="CAER", "Calamus erinaceus", IF(J424="UNUN", "Unknown unknown",  IF(J424="SOAL", "Sonneratia alba",  IF(J424="AECO", "Aegiceras corniculatum", "" )) )))))))))))))))))))))))))))))</f>
        <v>Avicennia alba</v>
      </c>
      <c r="J424" s="23" t="s">
        <v>27</v>
      </c>
      <c r="K424" s="68" t="n">
        <v>1.5</v>
      </c>
      <c r="L424" s="68" t="n">
        <v>1.5</v>
      </c>
      <c r="M424" s="1"/>
      <c r="N424" s="1"/>
      <c r="AMJ424" s="0"/>
    </row>
    <row r="425" s="18" customFormat="true" ht="13.8" hidden="false" customHeight="false" outlineLevel="0" collapsed="false">
      <c r="A425" s="1" t="s">
        <v>17</v>
      </c>
      <c r="B425" s="69" t="s">
        <v>1050</v>
      </c>
      <c r="C425" s="23" t="s">
        <v>267</v>
      </c>
      <c r="D425" s="23" t="s">
        <v>267</v>
      </c>
      <c r="E425" s="23" t="s">
        <v>267</v>
      </c>
      <c r="F425" s="1" t="s">
        <v>203</v>
      </c>
      <c r="G425" s="23" t="s">
        <v>1036</v>
      </c>
      <c r="H425" s="23" t="n">
        <v>2</v>
      </c>
      <c r="I425" s="23" t="str">
        <f aca="false">IF(J425="RHAP", "Rhizophora apiculata", IF(J425="EXAG", "Excoecaria agallocha", IF(J425="BRPA", "Bruguiera parviflora", IF(J425="XYMO", "Xylocarpus moluccensis", IF(J425="BRCY", "Bruguiera cylindrica", IF(J425="AVAL", "Avicennia alba", IF(J425="AVOF", "Avicennia officinalis", IF(J425="LURA", "Lumnitzera racemosa", IF(J425="CETA", "Ceriops tagal", IF(J425="XYGR", "Xylocarpus granatum", IF(J425="AVMA", "Avicennia marina", IF(J425="RHMU", "Rhizophora mucronata", IF(J425="BRGY", "Bruguiera gymnorrhiza", IF(J425="BRSE", "Bruguiera sexangula", IF(J425="SOOV", "Sonneratia ovata", IF(J425="SOCA", "Sonneratia caseolaris", IF(J425="HELI", "Heritiera littoralis", IF(J425="HESY", "Heritiera sylvatica", IF(J425="NYFR", "Nypa fruticans", IF(J425="CYRA", "Cynometra ramiflora", IF(J425="PHPA", "Phoenix paludosa", IF(J425="SCHY", "Scyphiphora hydrophyllacea", IF(J425="DIMA", "Diospyros maritima", IF(J425="POPI", "Pongamia pinnata", IF(J425="MAPS", "Maniltoa psilogyne", IF(J425="INBI", "Intsia bijuga", IF(J425="ACEB", "Acanthus ebracteatus", IF(J425="CAER", "Calamus erinaceus", IF(J425="UNUN", "Unknown unknown",  IF(J425="SOAL", "Sonneratia alba",  IF(J425="AECO", "Aegiceras corniculatum", "" )) )))))))))))))))))))))))))))))</f>
        <v>Avicennia alba</v>
      </c>
      <c r="J425" s="23" t="s">
        <v>27</v>
      </c>
      <c r="K425" s="68" t="n">
        <v>1.5</v>
      </c>
      <c r="L425" s="68" t="n">
        <v>1.5</v>
      </c>
      <c r="M425" s="1"/>
      <c r="N425" s="1"/>
      <c r="AMJ425" s="0"/>
    </row>
    <row r="426" s="18" customFormat="true" ht="13.8" hidden="false" customHeight="false" outlineLevel="0" collapsed="false">
      <c r="A426" s="1" t="s">
        <v>17</v>
      </c>
      <c r="B426" s="69" t="s">
        <v>1050</v>
      </c>
      <c r="C426" s="23" t="s">
        <v>267</v>
      </c>
      <c r="D426" s="23" t="s">
        <v>267</v>
      </c>
      <c r="E426" s="23" t="s">
        <v>267</v>
      </c>
      <c r="F426" s="1" t="s">
        <v>203</v>
      </c>
      <c r="G426" s="23" t="s">
        <v>1036</v>
      </c>
      <c r="H426" s="23" t="n">
        <v>2</v>
      </c>
      <c r="I426" s="23" t="str">
        <f aca="false">IF(J426="RHAP", "Rhizophora apiculata", IF(J426="EXAG", "Excoecaria agallocha", IF(J426="BRPA", "Bruguiera parviflora", IF(J426="XYMO", "Xylocarpus moluccensis", IF(J426="BRCY", "Bruguiera cylindrica", IF(J426="AVAL", "Avicennia alba", IF(J426="AVOF", "Avicennia officinalis", IF(J426="LURA", "Lumnitzera racemosa", IF(J426="CETA", "Ceriops tagal", IF(J426="XYGR", "Xylocarpus granatum", IF(J426="AVMA", "Avicennia marina", IF(J426="RHMU", "Rhizophora mucronata", IF(J426="BRGY", "Bruguiera gymnorrhiza", IF(J426="BRSE", "Bruguiera sexangula", IF(J426="SOOV", "Sonneratia ovata", IF(J426="SOCA", "Sonneratia caseolaris", IF(J426="HELI", "Heritiera littoralis", IF(J426="HESY", "Heritiera sylvatica", IF(J426="NYFR", "Nypa fruticans", IF(J426="CYRA", "Cynometra ramiflora", IF(J426="PHPA", "Phoenix paludosa", IF(J426="SCHY", "Scyphiphora hydrophyllacea", IF(J426="DIMA", "Diospyros maritima", IF(J426="POPI", "Pongamia pinnata", IF(J426="MAPS", "Maniltoa psilogyne", IF(J426="INBI", "Intsia bijuga", IF(J426="ACEB", "Acanthus ebracteatus", IF(J426="CAER", "Calamus erinaceus", IF(J426="UNUN", "Unknown unknown",  IF(J426="SOAL", "Sonneratia alba",  IF(J426="AECO", "Aegiceras corniculatum", "" )) )))))))))))))))))))))))))))))</f>
        <v>Avicennia alba</v>
      </c>
      <c r="J426" s="23" t="s">
        <v>27</v>
      </c>
      <c r="K426" s="68" t="n">
        <v>2.5</v>
      </c>
      <c r="L426" s="68" t="n">
        <v>1.6</v>
      </c>
      <c r="M426" s="1"/>
      <c r="N426" s="1"/>
      <c r="AMJ426" s="0"/>
    </row>
    <row r="427" s="18" customFormat="true" ht="13.8" hidden="false" customHeight="false" outlineLevel="0" collapsed="false">
      <c r="A427" s="1" t="s">
        <v>17</v>
      </c>
      <c r="B427" s="69" t="s">
        <v>1050</v>
      </c>
      <c r="C427" s="23" t="s">
        <v>267</v>
      </c>
      <c r="D427" s="23" t="s">
        <v>267</v>
      </c>
      <c r="E427" s="23" t="s">
        <v>267</v>
      </c>
      <c r="F427" s="1" t="s">
        <v>203</v>
      </c>
      <c r="G427" s="23" t="s">
        <v>1036</v>
      </c>
      <c r="H427" s="23" t="n">
        <v>2</v>
      </c>
      <c r="I427" s="23" t="str">
        <f aca="false">IF(J427="RHAP", "Rhizophora apiculata", IF(J427="EXAG", "Excoecaria agallocha", IF(J427="BRPA", "Bruguiera parviflora", IF(J427="XYMO", "Xylocarpus moluccensis", IF(J427="BRCY", "Bruguiera cylindrica", IF(J427="AVAL", "Avicennia alba", IF(J427="AVOF", "Avicennia officinalis", IF(J427="LURA", "Lumnitzera racemosa", IF(J427="CETA", "Ceriops tagal", IF(J427="XYGR", "Xylocarpus granatum", IF(J427="AVMA", "Avicennia marina", IF(J427="RHMU", "Rhizophora mucronata", IF(J427="BRGY", "Bruguiera gymnorrhiza", IF(J427="BRSE", "Bruguiera sexangula", IF(J427="SOOV", "Sonneratia ovata", IF(J427="SOCA", "Sonneratia caseolaris", IF(J427="HELI", "Heritiera littoralis", IF(J427="HESY", "Heritiera sylvatica", IF(J427="NYFR", "Nypa fruticans", IF(J427="CYRA", "Cynometra ramiflora", IF(J427="PHPA", "Phoenix paludosa", IF(J427="SCHY", "Scyphiphora hydrophyllacea", IF(J427="DIMA", "Diospyros maritima", IF(J427="POPI", "Pongamia pinnata", IF(J427="MAPS", "Maniltoa psilogyne", IF(J427="INBI", "Intsia bijuga", IF(J427="ACEB", "Acanthus ebracteatus", IF(J427="CAER", "Calamus erinaceus", IF(J427="UNUN", "Unknown unknown",  IF(J427="SOAL", "Sonneratia alba",  IF(J427="AECO", "Aegiceras corniculatum", "" )) )))))))))))))))))))))))))))))</f>
        <v>Avicennia alba</v>
      </c>
      <c r="J427" s="23" t="s">
        <v>27</v>
      </c>
      <c r="K427" s="68" t="n">
        <v>2.5</v>
      </c>
      <c r="L427" s="68" t="n">
        <v>2.5</v>
      </c>
      <c r="M427" s="1"/>
      <c r="N427" s="1"/>
      <c r="AMJ427" s="0"/>
    </row>
    <row r="428" s="18" customFormat="true" ht="13.8" hidden="false" customHeight="false" outlineLevel="0" collapsed="false">
      <c r="A428" s="1" t="s">
        <v>17</v>
      </c>
      <c r="B428" s="69" t="s">
        <v>1050</v>
      </c>
      <c r="C428" s="23" t="s">
        <v>267</v>
      </c>
      <c r="D428" s="23" t="s">
        <v>267</v>
      </c>
      <c r="E428" s="23" t="s">
        <v>267</v>
      </c>
      <c r="F428" s="1" t="s">
        <v>203</v>
      </c>
      <c r="G428" s="23" t="s">
        <v>1036</v>
      </c>
      <c r="H428" s="23" t="n">
        <v>2</v>
      </c>
      <c r="I428" s="23" t="str">
        <f aca="false">IF(J428="RHAP", "Rhizophora apiculata", IF(J428="EXAG", "Excoecaria agallocha", IF(J428="BRPA", "Bruguiera parviflora", IF(J428="XYMO", "Xylocarpus moluccensis", IF(J428="BRCY", "Bruguiera cylindrica", IF(J428="AVAL", "Avicennia alba", IF(J428="AVOF", "Avicennia officinalis", IF(J428="LURA", "Lumnitzera racemosa", IF(J428="CETA", "Ceriops tagal", IF(J428="XYGR", "Xylocarpus granatum", IF(J428="AVMA", "Avicennia marina", IF(J428="RHMU", "Rhizophora mucronata", IF(J428="BRGY", "Bruguiera gymnorrhiza", IF(J428="BRSE", "Bruguiera sexangula", IF(J428="SOOV", "Sonneratia ovata", IF(J428="SOCA", "Sonneratia caseolaris", IF(J428="HELI", "Heritiera littoralis", IF(J428="HESY", "Heritiera sylvatica", IF(J428="NYFR", "Nypa fruticans", IF(J428="CYRA", "Cynometra ramiflora", IF(J428="PHPA", "Phoenix paludosa", IF(J428="SCHY", "Scyphiphora hydrophyllacea", IF(J428="DIMA", "Diospyros maritima", IF(J428="POPI", "Pongamia pinnata", IF(J428="MAPS", "Maniltoa psilogyne", IF(J428="INBI", "Intsia bijuga", IF(J428="ACEB", "Acanthus ebracteatus", IF(J428="CAER", "Calamus erinaceus", IF(J428="UNUN", "Unknown unknown",  IF(J428="SOAL", "Sonneratia alba",  IF(J428="AECO", "Aegiceras corniculatum", "" )) )))))))))))))))))))))))))))))</f>
        <v>Avicennia alba</v>
      </c>
      <c r="J428" s="23" t="s">
        <v>27</v>
      </c>
      <c r="K428" s="68" t="n">
        <v>2.5</v>
      </c>
      <c r="L428" s="68" t="n">
        <v>2.5</v>
      </c>
      <c r="M428" s="1"/>
      <c r="N428" s="1"/>
      <c r="AMJ428" s="0"/>
    </row>
    <row r="429" s="18" customFormat="true" ht="13.8" hidden="false" customHeight="false" outlineLevel="0" collapsed="false">
      <c r="A429" s="1" t="s">
        <v>17</v>
      </c>
      <c r="B429" s="69" t="s">
        <v>1050</v>
      </c>
      <c r="C429" s="23" t="s">
        <v>267</v>
      </c>
      <c r="D429" s="23" t="s">
        <v>267</v>
      </c>
      <c r="E429" s="23" t="s">
        <v>267</v>
      </c>
      <c r="F429" s="1" t="s">
        <v>203</v>
      </c>
      <c r="G429" s="23" t="s">
        <v>1036</v>
      </c>
      <c r="H429" s="23" t="n">
        <v>3</v>
      </c>
      <c r="I429" s="23" t="str">
        <f aca="false">IF(J429="RHAP", "Rhizophora apiculata", IF(J429="EXAG", "Excoecaria agallocha", IF(J429="BRPA", "Bruguiera parviflora", IF(J429="XYMO", "Xylocarpus moluccensis", IF(J429="BRCY", "Bruguiera cylindrica", IF(J429="AVAL", "Avicennia alba", IF(J429="AVOF", "Avicennia officinalis", IF(J429="LURA", "Lumnitzera racemosa", IF(J429="CETA", "Ceriops tagal", IF(J429="XYGR", "Xylocarpus granatum", IF(J429="AVMA", "Avicennia marina", IF(J429="RHMU", "Rhizophora mucronata", IF(J429="BRGY", "Bruguiera gymnorrhiza", IF(J429="BRSE", "Bruguiera sexangula", IF(J429="SOOV", "Sonneratia ovata", IF(J429="SOCA", "Sonneratia caseolaris", IF(J429="HELI", "Heritiera littoralis", IF(J429="HESY", "Heritiera sylvatica", IF(J429="NYFR", "Nypa fruticans", IF(J429="CYRA", "Cynometra ramiflora", IF(J429="PHPA", "Phoenix paludosa", IF(J429="SCHY", "Scyphiphora hydrophyllacea", IF(J429="DIMA", "Diospyros maritima", IF(J429="POPI", "Pongamia pinnata", IF(J429="MAPS", "Maniltoa psilogyne", IF(J429="INBI", "Intsia bijuga", IF(J429="ACEB", "Acanthus ebracteatus", IF(J429="CAER", "Calamus erinaceus", IF(J429="UNUN", "Unknown unknown",  IF(J429="SOAL", "Sonneratia alba",  IF(J429="AECO", "Aegiceras corniculatum", "" )) )))))))))))))))))))))))))))))</f>
        <v>Excoecaria agallocha</v>
      </c>
      <c r="J429" s="23" t="s">
        <v>162</v>
      </c>
      <c r="K429" s="68" t="n">
        <v>4</v>
      </c>
      <c r="L429" s="68" t="n">
        <v>4</v>
      </c>
      <c r="M429" s="1"/>
      <c r="N429" s="1"/>
      <c r="AMJ429" s="0"/>
    </row>
    <row r="430" s="18" customFormat="true" ht="13.8" hidden="false" customHeight="false" outlineLevel="0" collapsed="false">
      <c r="A430" s="1" t="s">
        <v>17</v>
      </c>
      <c r="B430" s="69" t="s">
        <v>1050</v>
      </c>
      <c r="C430" s="23" t="s">
        <v>267</v>
      </c>
      <c r="D430" s="23" t="s">
        <v>267</v>
      </c>
      <c r="E430" s="23" t="s">
        <v>267</v>
      </c>
      <c r="F430" s="1" t="s">
        <v>203</v>
      </c>
      <c r="G430" s="23" t="s">
        <v>284</v>
      </c>
      <c r="H430" s="23" t="n">
        <v>1</v>
      </c>
      <c r="I430" s="23" t="str">
        <f aca="false">IF(J430="RHAP", "Rhizophora apiculata", IF(J430="EXAG", "Excoecaria agallocha", IF(J430="BRPA", "Bruguiera parviflora", IF(J430="XYMO", "Xylocarpus moluccensis", IF(J430="BRCY", "Bruguiera cylindrica", IF(J430="AVAL", "Avicennia alba", IF(J430="AVOF", "Avicennia officinalis", IF(J430="LURA", "Lumnitzera racemosa", IF(J430="CETA", "Ceriops tagal", IF(J430="XYGR", "Xylocarpus granatum", IF(J430="AVMA", "Avicennia marina", IF(J430="RHMU", "Rhizophora mucronata", IF(J430="BRGY", "Bruguiera gymnorrhiza", IF(J430="BRSE", "Bruguiera sexangula", IF(J430="SOOV", "Sonneratia ovata", IF(J430="SOCA", "Sonneratia caseolaris", IF(J430="HELI", "Heritiera littoralis", IF(J430="HESY", "Heritiera sylvatica", IF(J430="NYFR", "Nypa fruticans", IF(J430="CYRA", "Cynometra ramiflora", IF(J430="PHPA", "Phoenix paludosa", IF(J430="SCHY", "Scyphiphora hydrophyllacea", IF(J430="DIMA", "Diospyros maritima", IF(J430="POPI", "Pongamia pinnata", IF(J430="MAPS", "Maniltoa psilogyne", IF(J430="INBI", "Intsia bijuga", IF(J430="ACEB", "Acanthus ebracteatus", IF(J430="CAER", "Calamus erinaceus", IF(J430="UNUN", "Unknown unknown",  IF(J430="SOAL", "Sonneratia alba",  IF(J430="AECO", "Aegiceras corniculatum", "" )) )))))))))))))))))))))))))))))</f>
        <v>Avicennia alba</v>
      </c>
      <c r="J430" s="23" t="s">
        <v>27</v>
      </c>
      <c r="K430" s="68" t="n">
        <v>4</v>
      </c>
      <c r="L430" s="68" t="n">
        <v>2.5</v>
      </c>
      <c r="M430" s="1"/>
      <c r="N430" s="1"/>
      <c r="AMJ430" s="0"/>
    </row>
    <row r="431" s="18" customFormat="true" ht="13.8" hidden="false" customHeight="false" outlineLevel="0" collapsed="false">
      <c r="A431" s="1" t="s">
        <v>17</v>
      </c>
      <c r="B431" s="69" t="s">
        <v>1050</v>
      </c>
      <c r="C431" s="23" t="s">
        <v>267</v>
      </c>
      <c r="D431" s="23" t="s">
        <v>267</v>
      </c>
      <c r="E431" s="23" t="s">
        <v>267</v>
      </c>
      <c r="F431" s="1" t="s">
        <v>203</v>
      </c>
      <c r="G431" s="23" t="s">
        <v>284</v>
      </c>
      <c r="H431" s="23" t="n">
        <v>2</v>
      </c>
      <c r="I431" s="23" t="str">
        <f aca="false">IF(J431="RHAP", "Rhizophora apiculata", IF(J431="EXAG", "Excoecaria agallocha", IF(J431="BRPA", "Bruguiera parviflora", IF(J431="XYMO", "Xylocarpus moluccensis", IF(J431="BRCY", "Bruguiera cylindrica", IF(J431="AVAL", "Avicennia alba", IF(J431="AVOF", "Avicennia officinalis", IF(J431="LURA", "Lumnitzera racemosa", IF(J431="CETA", "Ceriops tagal", IF(J431="XYGR", "Xylocarpus granatum", IF(J431="AVMA", "Avicennia marina", IF(J431="RHMU", "Rhizophora mucronata", IF(J431="BRGY", "Bruguiera gymnorrhiza", IF(J431="BRSE", "Bruguiera sexangula", IF(J431="SOOV", "Sonneratia ovata", IF(J431="SOCA", "Sonneratia caseolaris", IF(J431="HELI", "Heritiera littoralis", IF(J431="HESY", "Heritiera sylvatica", IF(J431="NYFR", "Nypa fruticans", IF(J431="CYRA", "Cynometra ramiflora", IF(J431="PHPA", "Phoenix paludosa", IF(J431="SCHY", "Scyphiphora hydrophyllacea", IF(J431="DIMA", "Diospyros maritima", IF(J431="POPI", "Pongamia pinnata", IF(J431="MAPS", "Maniltoa psilogyne", IF(J431="INBI", "Intsia bijuga", IF(J431="ACEB", "Acanthus ebracteatus", IF(J431="CAER", "Calamus erinaceus", IF(J431="UNUN", "Unknown unknown",  IF(J431="SOAL", "Sonneratia alba",  IF(J431="AECO", "Aegiceras corniculatum", "" )) )))))))))))))))))))))))))))))</f>
        <v>Sonneratia alba</v>
      </c>
      <c r="J431" s="23" t="s">
        <v>1039</v>
      </c>
      <c r="K431" s="68" t="n">
        <v>4</v>
      </c>
      <c r="L431" s="68" t="n">
        <v>2.5</v>
      </c>
      <c r="M431" s="1"/>
      <c r="N431" s="1"/>
      <c r="AMJ431" s="0"/>
    </row>
    <row r="432" s="18" customFormat="true" ht="13.8" hidden="false" customHeight="false" outlineLevel="0" collapsed="false">
      <c r="A432" s="1" t="s">
        <v>17</v>
      </c>
      <c r="B432" s="69" t="s">
        <v>1050</v>
      </c>
      <c r="C432" s="23" t="s">
        <v>267</v>
      </c>
      <c r="D432" s="23" t="s">
        <v>267</v>
      </c>
      <c r="E432" s="23" t="s">
        <v>267</v>
      </c>
      <c r="F432" s="1" t="s">
        <v>203</v>
      </c>
      <c r="G432" s="23" t="s">
        <v>284</v>
      </c>
      <c r="H432" s="23" t="n">
        <v>2</v>
      </c>
      <c r="I432" s="23" t="str">
        <f aca="false">IF(J432="RHAP", "Rhizophora apiculata", IF(J432="EXAG", "Excoecaria agallocha", IF(J432="BRPA", "Bruguiera parviflora", IF(J432="XYMO", "Xylocarpus moluccensis", IF(J432="BRCY", "Bruguiera cylindrica", IF(J432="AVAL", "Avicennia alba", IF(J432="AVOF", "Avicennia officinalis", IF(J432="LURA", "Lumnitzera racemosa", IF(J432="CETA", "Ceriops tagal", IF(J432="XYGR", "Xylocarpus granatum", IF(J432="AVMA", "Avicennia marina", IF(J432="RHMU", "Rhizophora mucronata", IF(J432="BRGY", "Bruguiera gymnorrhiza", IF(J432="BRSE", "Bruguiera sexangula", IF(J432="SOOV", "Sonneratia ovata", IF(J432="SOCA", "Sonneratia caseolaris", IF(J432="HELI", "Heritiera littoralis", IF(J432="HESY", "Heritiera sylvatica", IF(J432="NYFR", "Nypa fruticans", IF(J432="CYRA", "Cynometra ramiflora", IF(J432="PHPA", "Phoenix paludosa", IF(J432="SCHY", "Scyphiphora hydrophyllacea", IF(J432="DIMA", "Diospyros maritima", IF(J432="POPI", "Pongamia pinnata", IF(J432="MAPS", "Maniltoa psilogyne", IF(J432="INBI", "Intsia bijuga", IF(J432="ACEB", "Acanthus ebracteatus", IF(J432="CAER", "Calamus erinaceus", IF(J432="UNUN", "Unknown unknown",  IF(J432="SOAL", "Sonneratia alba",  IF(J432="AECO", "Aegiceras corniculatum", "" )) )))))))))))))))))))))))))))))</f>
        <v>Sonneratia alba</v>
      </c>
      <c r="J432" s="23" t="s">
        <v>1039</v>
      </c>
      <c r="K432" s="68" t="n">
        <v>2</v>
      </c>
      <c r="L432" s="68" t="n">
        <v>1.5</v>
      </c>
      <c r="M432" s="1"/>
      <c r="N432" s="1"/>
      <c r="AMJ432" s="0"/>
    </row>
    <row r="433" s="18" customFormat="true" ht="13.8" hidden="false" customHeight="false" outlineLevel="0" collapsed="false">
      <c r="A433" s="1" t="s">
        <v>17</v>
      </c>
      <c r="B433" s="69" t="s">
        <v>1050</v>
      </c>
      <c r="C433" s="23" t="s">
        <v>267</v>
      </c>
      <c r="D433" s="23" t="s">
        <v>267</v>
      </c>
      <c r="E433" s="23" t="s">
        <v>267</v>
      </c>
      <c r="F433" s="1" t="s">
        <v>203</v>
      </c>
      <c r="G433" s="23" t="s">
        <v>284</v>
      </c>
      <c r="H433" s="23" t="n">
        <v>2</v>
      </c>
      <c r="I433" s="23" t="str">
        <f aca="false">IF(J433="RHAP", "Rhizophora apiculata", IF(J433="EXAG", "Excoecaria agallocha", IF(J433="BRPA", "Bruguiera parviflora", IF(J433="XYMO", "Xylocarpus moluccensis", IF(J433="BRCY", "Bruguiera cylindrica", IF(J433="AVAL", "Avicennia alba", IF(J433="AVOF", "Avicennia officinalis", IF(J433="LURA", "Lumnitzera racemosa", IF(J433="CETA", "Ceriops tagal", IF(J433="XYGR", "Xylocarpus granatum", IF(J433="AVMA", "Avicennia marina", IF(J433="RHMU", "Rhizophora mucronata", IF(J433="BRGY", "Bruguiera gymnorrhiza", IF(J433="BRSE", "Bruguiera sexangula", IF(J433="SOOV", "Sonneratia ovata", IF(J433="SOCA", "Sonneratia caseolaris", IF(J433="HELI", "Heritiera littoralis", IF(J433="HESY", "Heritiera sylvatica", IF(J433="NYFR", "Nypa fruticans", IF(J433="CYRA", "Cynometra ramiflora", IF(J433="PHPA", "Phoenix paludosa", IF(J433="SCHY", "Scyphiphora hydrophyllacea", IF(J433="DIMA", "Diospyros maritima", IF(J433="POPI", "Pongamia pinnata", IF(J433="MAPS", "Maniltoa psilogyne", IF(J433="INBI", "Intsia bijuga", IF(J433="ACEB", "Acanthus ebracteatus", IF(J433="CAER", "Calamus erinaceus", IF(J433="UNUN", "Unknown unknown",  IF(J433="SOAL", "Sonneratia alba",  IF(J433="AECO", "Aegiceras corniculatum", "" )) )))))))))))))))))))))))))))))</f>
        <v>Sonneratia alba</v>
      </c>
      <c r="J433" s="23" t="s">
        <v>1039</v>
      </c>
      <c r="K433" s="68" t="n">
        <v>2</v>
      </c>
      <c r="L433" s="68" t="n">
        <v>1.5</v>
      </c>
      <c r="M433" s="1"/>
      <c r="N433" s="1"/>
      <c r="AMJ433" s="0"/>
    </row>
    <row r="434" s="18" customFormat="true" ht="13.8" hidden="false" customHeight="false" outlineLevel="0" collapsed="false">
      <c r="A434" s="1" t="s">
        <v>17</v>
      </c>
      <c r="B434" s="69" t="s">
        <v>1050</v>
      </c>
      <c r="C434" s="23" t="s">
        <v>267</v>
      </c>
      <c r="D434" s="23" t="s">
        <v>267</v>
      </c>
      <c r="E434" s="23" t="s">
        <v>267</v>
      </c>
      <c r="F434" s="1" t="s">
        <v>203</v>
      </c>
      <c r="G434" s="23" t="n">
        <v>5</v>
      </c>
      <c r="H434" s="23" t="n">
        <v>1</v>
      </c>
      <c r="I434" s="23" t="str">
        <f aca="false">IF(J434="RHAP", "Rhizophora apiculata", IF(J434="EXAG", "Excoecaria agallocha", IF(J434="BRPA", "Bruguiera parviflora", IF(J434="XYMO", "Xylocarpus moluccensis", IF(J434="BRCY", "Bruguiera cylindrica", IF(J434="AVAL", "Avicennia alba", IF(J434="AVOF", "Avicennia officinalis", IF(J434="LURA", "Lumnitzera racemosa", IF(J434="CETA", "Ceriops tagal", IF(J434="XYGR", "Xylocarpus granatum", IF(J434="AVMA", "Avicennia marina", IF(J434="RHMU", "Rhizophora mucronata", IF(J434="BRGY", "Bruguiera gymnorrhiza", IF(J434="BRSE", "Bruguiera sexangula", IF(J434="SOOV", "Sonneratia ovata", IF(J434="SOCA", "Sonneratia caseolaris", IF(J434="HELI", "Heritiera littoralis", IF(J434="HESY", "Heritiera sylvatica", IF(J434="NYFR", "Nypa fruticans", IF(J434="CYRA", "Cynometra ramiflora", IF(J434="PHPA", "Phoenix paludosa", IF(J434="SCHY", "Scyphiphora hydrophyllacea", IF(J434="DIMA", "Diospyros maritima", IF(J434="POPI", "Pongamia pinnata", IF(J434="MAPS", "Maniltoa psilogyne", IF(J434="INBI", "Intsia bijuga", IF(J434="ACEB", "Acanthus ebracteatus", IF(J434="CAER", "Calamus erinaceus", IF(J434="UNUN", "Unknown unknown",  IF(J434="SOAL", "Sonneratia alba",  IF(J434="AECO", "Aegiceras corniculatum", "" )) )))))))))))))))))))))))))))))</f>
        <v>Sonneratia alba</v>
      </c>
      <c r="J434" s="23" t="s">
        <v>1039</v>
      </c>
      <c r="K434" s="68" t="n">
        <v>2</v>
      </c>
      <c r="L434" s="68" t="n">
        <v>1.5</v>
      </c>
      <c r="M434" s="1"/>
      <c r="N434" s="1"/>
      <c r="AMJ434" s="0"/>
    </row>
    <row r="435" s="18" customFormat="true" ht="13.8" hidden="false" customHeight="false" outlineLevel="0" collapsed="false">
      <c r="A435" s="1" t="s">
        <v>17</v>
      </c>
      <c r="B435" s="69" t="s">
        <v>1051</v>
      </c>
      <c r="C435" s="23" t="s">
        <v>267</v>
      </c>
      <c r="D435" s="23" t="s">
        <v>267</v>
      </c>
      <c r="E435" s="23" t="s">
        <v>267</v>
      </c>
      <c r="F435" s="1" t="s">
        <v>203</v>
      </c>
      <c r="G435" s="23" t="n">
        <v>5</v>
      </c>
      <c r="H435" s="23" t="n">
        <v>2</v>
      </c>
      <c r="I435" s="23" t="str">
        <f aca="false">IF(J435="RHAP", "Rhizophora apiculata", IF(J435="EXAG", "Excoecaria agallocha", IF(J435="BRPA", "Bruguiera parviflora", IF(J435="XYMO", "Xylocarpus moluccensis", IF(J435="BRCY", "Bruguiera cylindrica", IF(J435="AVAL", "Avicennia alba", IF(J435="AVOF", "Avicennia officinalis", IF(J435="LURA", "Lumnitzera racemosa", IF(J435="CETA", "Ceriops tagal", IF(J435="XYGR", "Xylocarpus granatum", IF(J435="AVMA", "Avicennia marina", IF(J435="RHMU", "Rhizophora mucronata", IF(J435="BRGY", "Bruguiera gymnorrhiza", IF(J435="BRSE", "Bruguiera sexangula", IF(J435="SOOV", "Sonneratia ovata", IF(J435="SOCA", "Sonneratia caseolaris", IF(J435="HELI", "Heritiera littoralis", IF(J435="HESY", "Heritiera sylvatica", IF(J435="NYFR", "Nypa fruticans", IF(J435="CYRA", "Cynometra ramiflora", IF(J435="PHPA", "Phoenix paludosa", IF(J435="SCHY", "Scyphiphora hydrophyllacea", IF(J435="DIMA", "Diospyros maritima", IF(J435="POPI", "Pongamia pinnata", IF(J435="MAPS", "Maniltoa psilogyne", IF(J435="INBI", "Intsia bijuga", IF(J435="ACEB", "Acanthus ebracteatus", IF(J435="CAER", "Calamus erinaceus", IF(J435="UNUN", "Unknown unknown",  IF(J435="SOAL", "Sonneratia alba",  IF(J435="AECO", "Aegiceras corniculatum", "" )) )))))))))))))))))))))))))))))</f>
        <v>Sonneratia alba</v>
      </c>
      <c r="J435" s="23" t="s">
        <v>1039</v>
      </c>
      <c r="K435" s="68" t="n">
        <v>2.5</v>
      </c>
      <c r="L435" s="68" t="n">
        <v>2</v>
      </c>
      <c r="M435" s="1"/>
      <c r="N435" s="1"/>
      <c r="AMJ435" s="0"/>
    </row>
    <row r="436" s="18" customFormat="true" ht="13.8" hidden="false" customHeight="false" outlineLevel="0" collapsed="false">
      <c r="A436" s="1" t="s">
        <v>17</v>
      </c>
      <c r="B436" s="69" t="s">
        <v>1051</v>
      </c>
      <c r="C436" s="23" t="s">
        <v>267</v>
      </c>
      <c r="D436" s="23" t="s">
        <v>267</v>
      </c>
      <c r="E436" s="23" t="s">
        <v>267</v>
      </c>
      <c r="F436" s="1" t="s">
        <v>203</v>
      </c>
      <c r="G436" s="23" t="n">
        <v>5</v>
      </c>
      <c r="H436" s="23" t="n">
        <v>4</v>
      </c>
      <c r="I436" s="23" t="str">
        <f aca="false">IF(J436="RHAP", "Rhizophora apiculata", IF(J436="EXAG", "Excoecaria agallocha", IF(J436="BRPA", "Bruguiera parviflora", IF(J436="XYMO", "Xylocarpus moluccensis", IF(J436="BRCY", "Bruguiera cylindrica", IF(J436="AVAL", "Avicennia alba", IF(J436="AVOF", "Avicennia officinalis", IF(J436="LURA", "Lumnitzera racemosa", IF(J436="CETA", "Ceriops tagal", IF(J436="XYGR", "Xylocarpus granatum", IF(J436="AVMA", "Avicennia marina", IF(J436="RHMU", "Rhizophora mucronata", IF(J436="BRGY", "Bruguiera gymnorrhiza", IF(J436="BRSE", "Bruguiera sexangula", IF(J436="SOOV", "Sonneratia ovata", IF(J436="SOCA", "Sonneratia caseolaris", IF(J436="HELI", "Heritiera littoralis", IF(J436="HESY", "Heritiera sylvatica", IF(J436="NYFR", "Nypa fruticans", IF(J436="CYRA", "Cynometra ramiflora", IF(J436="PHPA", "Phoenix paludosa", IF(J436="SCHY", "Scyphiphora hydrophyllacea", IF(J436="DIMA", "Diospyros maritima", IF(J436="POPI", "Pongamia pinnata", IF(J436="MAPS", "Maniltoa psilogyne", IF(J436="INBI", "Intsia bijuga", IF(J436="ACEB", "Acanthus ebracteatus", IF(J436="CAER", "Calamus erinaceus", IF(J436="UNUN", "Unknown unknown",  IF(J436="SOAL", "Sonneratia alba",  IF(J436="AECO", "Aegiceras corniculatum", "" )) )))))))))))))))))))))))))))))</f>
        <v>Rhizophora apiculata</v>
      </c>
      <c r="J436" s="23" t="s">
        <v>21</v>
      </c>
      <c r="K436" s="68" t="n">
        <v>3</v>
      </c>
      <c r="L436" s="68" t="n">
        <v>2</v>
      </c>
      <c r="M436" s="1"/>
      <c r="N436" s="1"/>
      <c r="AMJ436" s="0"/>
    </row>
    <row r="437" s="18" customFormat="true" ht="13.8" hidden="false" customHeight="false" outlineLevel="0" collapsed="false">
      <c r="A437" s="1" t="s">
        <v>17</v>
      </c>
      <c r="B437" s="69" t="s">
        <v>1051</v>
      </c>
      <c r="C437" s="23" t="s">
        <v>267</v>
      </c>
      <c r="D437" s="23" t="s">
        <v>267</v>
      </c>
      <c r="E437" s="23" t="s">
        <v>267</v>
      </c>
      <c r="F437" s="1" t="s">
        <v>203</v>
      </c>
      <c r="G437" s="23" t="n">
        <v>5</v>
      </c>
      <c r="H437" s="23" t="n">
        <v>5</v>
      </c>
      <c r="I437" s="23" t="str">
        <f aca="false">IF(J437="RHAP", "Rhizophora apiculata", IF(J437="EXAG", "Excoecaria agallocha", IF(J437="BRPA", "Bruguiera parviflora", IF(J437="XYMO", "Xylocarpus moluccensis", IF(J437="BRCY", "Bruguiera cylindrica", IF(J437="AVAL", "Avicennia alba", IF(J437="AVOF", "Avicennia officinalis", IF(J437="LURA", "Lumnitzera racemosa", IF(J437="CETA", "Ceriops tagal", IF(J437="XYGR", "Xylocarpus granatum", IF(J437="AVMA", "Avicennia marina", IF(J437="RHMU", "Rhizophora mucronata", IF(J437="BRGY", "Bruguiera gymnorrhiza", IF(J437="BRSE", "Bruguiera sexangula", IF(J437="SOOV", "Sonneratia ovata", IF(J437="SOCA", "Sonneratia caseolaris", IF(J437="HELI", "Heritiera littoralis", IF(J437="HESY", "Heritiera sylvatica", IF(J437="NYFR", "Nypa fruticans", IF(J437="CYRA", "Cynometra ramiflora", IF(J437="PHPA", "Phoenix paludosa", IF(J437="SCHY", "Scyphiphora hydrophyllacea", IF(J437="DIMA", "Diospyros maritima", IF(J437="POPI", "Pongamia pinnata", IF(J437="MAPS", "Maniltoa psilogyne", IF(J437="INBI", "Intsia bijuga", IF(J437="ACEB", "Acanthus ebracteatus", IF(J437="CAER", "Calamus erinaceus", IF(J437="UNUN", "Unknown unknown",  IF(J437="SOAL", "Sonneratia alba",  IF(J437="AECO", "Aegiceras corniculatum", "" )) )))))))))))))))))))))))))))))</f>
        <v>Sonneratia alba</v>
      </c>
      <c r="J437" s="23" t="s">
        <v>1039</v>
      </c>
      <c r="K437" s="68" t="n">
        <v>4</v>
      </c>
      <c r="L437" s="68" t="n">
        <v>2.5</v>
      </c>
      <c r="M437" s="1"/>
      <c r="N437" s="1"/>
      <c r="AMJ437" s="0"/>
    </row>
    <row r="438" s="18" customFormat="true" ht="13.8" hidden="false" customHeight="false" outlineLevel="0" collapsed="false">
      <c r="A438" s="1" t="s">
        <v>17</v>
      </c>
      <c r="B438" s="69" t="s">
        <v>1051</v>
      </c>
      <c r="C438" s="23" t="s">
        <v>267</v>
      </c>
      <c r="D438" s="23" t="s">
        <v>267</v>
      </c>
      <c r="E438" s="23" t="s">
        <v>267</v>
      </c>
      <c r="F438" s="1" t="s">
        <v>203</v>
      </c>
      <c r="G438" s="23" t="n">
        <v>5</v>
      </c>
      <c r="H438" s="23" t="n">
        <v>5</v>
      </c>
      <c r="I438" s="23" t="str">
        <f aca="false">IF(J438="RHAP", "Rhizophora apiculata", IF(J438="EXAG", "Excoecaria agallocha", IF(J438="BRPA", "Bruguiera parviflora", IF(J438="XYMO", "Xylocarpus moluccensis", IF(J438="BRCY", "Bruguiera cylindrica", IF(J438="AVAL", "Avicennia alba", IF(J438="AVOF", "Avicennia officinalis", IF(J438="LURA", "Lumnitzera racemosa", IF(J438="CETA", "Ceriops tagal", IF(J438="XYGR", "Xylocarpus granatum", IF(J438="AVMA", "Avicennia marina", IF(J438="RHMU", "Rhizophora mucronata", IF(J438="BRGY", "Bruguiera gymnorrhiza", IF(J438="BRSE", "Bruguiera sexangula", IF(J438="SOOV", "Sonneratia ovata", IF(J438="SOCA", "Sonneratia caseolaris", IF(J438="HELI", "Heritiera littoralis", IF(J438="HESY", "Heritiera sylvatica", IF(J438="NYFR", "Nypa fruticans", IF(J438="CYRA", "Cynometra ramiflora", IF(J438="PHPA", "Phoenix paludosa", IF(J438="SCHY", "Scyphiphora hydrophyllacea", IF(J438="DIMA", "Diospyros maritima", IF(J438="POPI", "Pongamia pinnata", IF(J438="MAPS", "Maniltoa psilogyne", IF(J438="INBI", "Intsia bijuga", IF(J438="ACEB", "Acanthus ebracteatus", IF(J438="CAER", "Calamus erinaceus", IF(J438="UNUN", "Unknown unknown",  IF(J438="SOAL", "Sonneratia alba",  IF(J438="AECO", "Aegiceras corniculatum", "" )) )))))))))))))))))))))))))))))</f>
        <v>Sonneratia alba</v>
      </c>
      <c r="J438" s="23" t="s">
        <v>1039</v>
      </c>
      <c r="K438" s="68" t="n">
        <v>2.5</v>
      </c>
      <c r="L438" s="68" t="n">
        <v>1.7</v>
      </c>
      <c r="M438" s="1"/>
      <c r="N438" s="1"/>
      <c r="AMJ438" s="0"/>
    </row>
    <row r="439" s="18" customFormat="true" ht="13.8" hidden="false" customHeight="false" outlineLevel="0" collapsed="false">
      <c r="A439" s="1" t="s">
        <v>17</v>
      </c>
      <c r="B439" s="69" t="s">
        <v>1052</v>
      </c>
      <c r="C439" s="23" t="s">
        <v>267</v>
      </c>
      <c r="D439" s="23" t="s">
        <v>267</v>
      </c>
      <c r="E439" s="23" t="s">
        <v>267</v>
      </c>
      <c r="F439" s="1" t="s">
        <v>203</v>
      </c>
      <c r="G439" s="23" t="n">
        <v>7</v>
      </c>
      <c r="H439" s="23" t="n">
        <v>1</v>
      </c>
      <c r="I439" s="23" t="str">
        <f aca="false">IF(J439="RHAP", "Rhizophora apiculata", IF(J439="EXAG", "Excoecaria agallocha", IF(J439="BRPA", "Bruguiera parviflora", IF(J439="XYMO", "Xylocarpus moluccensis", IF(J439="BRCY", "Bruguiera cylindrica", IF(J439="AVAL", "Avicennia alba", IF(J439="AVOF", "Avicennia officinalis", IF(J439="LURA", "Lumnitzera racemosa", IF(J439="CETA", "Ceriops tagal", IF(J439="XYGR", "Xylocarpus granatum", IF(J439="AVMA", "Avicennia marina", IF(J439="RHMU", "Rhizophora mucronata", IF(J439="BRGY", "Bruguiera gymnorrhiza", IF(J439="BRSE", "Bruguiera sexangula", IF(J439="SOOV", "Sonneratia ovata", IF(J439="SOCA", "Sonneratia caseolaris", IF(J439="HELI", "Heritiera littoralis", IF(J439="HESY", "Heritiera sylvatica", IF(J439="NYFR", "Nypa fruticans", IF(J439="CYRA", "Cynometra ramiflora", IF(J439="PHPA", "Phoenix paludosa", IF(J439="SCHY", "Scyphiphora hydrophyllacea", IF(J439="DIMA", "Diospyros maritima", IF(J439="POPI", "Pongamia pinnata", IF(J439="MAPS", "Maniltoa psilogyne", IF(J439="INBI", "Intsia bijuga", IF(J439="ACEB", "Acanthus ebracteatus", IF(J439="CAER", "Calamus erinaceus", IF(J439="UNUN", "Unknown unknown",  IF(J439="SOAL", "Sonneratia alba",  IF(J439="AECO", "Aegiceras corniculatum", "" )) )))))))))))))))))))))))))))))</f>
        <v>Avicennia alba</v>
      </c>
      <c r="J439" s="23" t="s">
        <v>27</v>
      </c>
      <c r="K439" s="68" t="n">
        <v>2</v>
      </c>
      <c r="L439" s="68" t="n">
        <v>2</v>
      </c>
      <c r="M439" s="1"/>
      <c r="N439" s="1"/>
      <c r="O439" s="18" t="s">
        <v>1053</v>
      </c>
      <c r="AMJ439" s="0"/>
    </row>
    <row r="440" s="18" customFormat="true" ht="13.8" hidden="false" customHeight="false" outlineLevel="0" collapsed="false">
      <c r="A440" s="1" t="s">
        <v>17</v>
      </c>
      <c r="B440" s="69" t="s">
        <v>1052</v>
      </c>
      <c r="C440" s="23" t="s">
        <v>267</v>
      </c>
      <c r="D440" s="23" t="s">
        <v>267</v>
      </c>
      <c r="E440" s="23" t="s">
        <v>267</v>
      </c>
      <c r="F440" s="1" t="s">
        <v>203</v>
      </c>
      <c r="G440" s="23" t="n">
        <v>7</v>
      </c>
      <c r="H440" s="23" t="n">
        <v>1</v>
      </c>
      <c r="I440" s="23" t="str">
        <f aca="false">IF(J440="RHAP", "Rhizophora apiculata", IF(J440="EXAG", "Excoecaria agallocha", IF(J440="BRPA", "Bruguiera parviflora", IF(J440="XYMO", "Xylocarpus moluccensis", IF(J440="BRCY", "Bruguiera cylindrica", IF(J440="AVAL", "Avicennia alba", IF(J440="AVOF", "Avicennia officinalis", IF(J440="LURA", "Lumnitzera racemosa", IF(J440="CETA", "Ceriops tagal", IF(J440="XYGR", "Xylocarpus granatum", IF(J440="AVMA", "Avicennia marina", IF(J440="RHMU", "Rhizophora mucronata", IF(J440="BRGY", "Bruguiera gymnorrhiza", IF(J440="BRSE", "Bruguiera sexangula", IF(J440="SOOV", "Sonneratia ovata", IF(J440="SOCA", "Sonneratia caseolaris", IF(J440="HELI", "Heritiera littoralis", IF(J440="HESY", "Heritiera sylvatica", IF(J440="NYFR", "Nypa fruticans", IF(J440="CYRA", "Cynometra ramiflora", IF(J440="PHPA", "Phoenix paludosa", IF(J440="SCHY", "Scyphiphora hydrophyllacea", IF(J440="DIMA", "Diospyros maritima", IF(J440="POPI", "Pongamia pinnata", IF(J440="MAPS", "Maniltoa psilogyne", IF(J440="INBI", "Intsia bijuga", IF(J440="ACEB", "Acanthus ebracteatus", IF(J440="CAER", "Calamus erinaceus", IF(J440="UNUN", "Unknown unknown",  IF(J440="SOAL", "Sonneratia alba",  IF(J440="AECO", "Aegiceras corniculatum", "" )) )))))))))))))))))))))))))))))</f>
        <v>Avicennia alba</v>
      </c>
      <c r="J440" s="23" t="s">
        <v>27</v>
      </c>
      <c r="K440" s="68" t="n">
        <v>3</v>
      </c>
      <c r="L440" s="68" t="n">
        <v>2</v>
      </c>
      <c r="M440" s="1"/>
      <c r="N440" s="1"/>
      <c r="O440" s="18" t="s">
        <v>1053</v>
      </c>
      <c r="AMJ440" s="0"/>
    </row>
    <row r="441" s="18" customFormat="true" ht="13.8" hidden="false" customHeight="false" outlineLevel="0" collapsed="false">
      <c r="A441" s="1" t="s">
        <v>17</v>
      </c>
      <c r="B441" s="69" t="s">
        <v>1052</v>
      </c>
      <c r="C441" s="23" t="s">
        <v>267</v>
      </c>
      <c r="D441" s="23" t="s">
        <v>267</v>
      </c>
      <c r="E441" s="23" t="s">
        <v>267</v>
      </c>
      <c r="F441" s="1" t="s">
        <v>203</v>
      </c>
      <c r="G441" s="23" t="n">
        <v>7</v>
      </c>
      <c r="H441" s="23" t="n">
        <v>1</v>
      </c>
      <c r="I441" s="23" t="str">
        <f aca="false">IF(J441="RHAP", "Rhizophora apiculata", IF(J441="EXAG", "Excoecaria agallocha", IF(J441="BRPA", "Bruguiera parviflora", IF(J441="XYMO", "Xylocarpus moluccensis", IF(J441="BRCY", "Bruguiera cylindrica", IF(J441="AVAL", "Avicennia alba", IF(J441="AVOF", "Avicennia officinalis", IF(J441="LURA", "Lumnitzera racemosa", IF(J441="CETA", "Ceriops tagal", IF(J441="XYGR", "Xylocarpus granatum", IF(J441="AVMA", "Avicennia marina", IF(J441="RHMU", "Rhizophora mucronata", IF(J441="BRGY", "Bruguiera gymnorrhiza", IF(J441="BRSE", "Bruguiera sexangula", IF(J441="SOOV", "Sonneratia ovata", IF(J441="SOCA", "Sonneratia caseolaris", IF(J441="HELI", "Heritiera littoralis", IF(J441="HESY", "Heritiera sylvatica", IF(J441="NYFR", "Nypa fruticans", IF(J441="CYRA", "Cynometra ramiflora", IF(J441="PHPA", "Phoenix paludosa", IF(J441="SCHY", "Scyphiphora hydrophyllacea", IF(J441="DIMA", "Diospyros maritima", IF(J441="POPI", "Pongamia pinnata", IF(J441="MAPS", "Maniltoa psilogyne", IF(J441="INBI", "Intsia bijuga", IF(J441="ACEB", "Acanthus ebracteatus", IF(J441="CAER", "Calamus erinaceus", IF(J441="UNUN", "Unknown unknown",  IF(J441="SOAL", "Sonneratia alba",  IF(J441="AECO", "Aegiceras corniculatum", "" )) )))))))))))))))))))))))))))))</f>
        <v>Avicennia alba</v>
      </c>
      <c r="J441" s="23" t="s">
        <v>27</v>
      </c>
      <c r="K441" s="68" t="n">
        <v>4</v>
      </c>
      <c r="L441" s="68" t="n">
        <v>2</v>
      </c>
      <c r="M441" s="1"/>
      <c r="N441" s="1"/>
      <c r="O441" s="18" t="s">
        <v>1053</v>
      </c>
      <c r="AMJ441" s="0"/>
    </row>
    <row r="442" s="18" customFormat="true" ht="13.8" hidden="false" customHeight="false" outlineLevel="0" collapsed="false">
      <c r="A442" s="1" t="s">
        <v>17</v>
      </c>
      <c r="B442" s="69" t="s">
        <v>1052</v>
      </c>
      <c r="C442" s="23" t="s">
        <v>267</v>
      </c>
      <c r="D442" s="23" t="s">
        <v>267</v>
      </c>
      <c r="E442" s="23" t="s">
        <v>267</v>
      </c>
      <c r="F442" s="1" t="s">
        <v>203</v>
      </c>
      <c r="G442" s="23" t="n">
        <v>7</v>
      </c>
      <c r="H442" s="23" t="n">
        <v>1</v>
      </c>
      <c r="I442" s="23" t="str">
        <f aca="false">IF(J442="RHAP", "Rhizophora apiculata", IF(J442="EXAG", "Excoecaria agallocha", IF(J442="BRPA", "Bruguiera parviflora", IF(J442="XYMO", "Xylocarpus moluccensis", IF(J442="BRCY", "Bruguiera cylindrica", IF(J442="AVAL", "Avicennia alba", IF(J442="AVOF", "Avicennia officinalis", IF(J442="LURA", "Lumnitzera racemosa", IF(J442="CETA", "Ceriops tagal", IF(J442="XYGR", "Xylocarpus granatum", IF(J442="AVMA", "Avicennia marina", IF(J442="RHMU", "Rhizophora mucronata", IF(J442="BRGY", "Bruguiera gymnorrhiza", IF(J442="BRSE", "Bruguiera sexangula", IF(J442="SOOV", "Sonneratia ovata", IF(J442="SOCA", "Sonneratia caseolaris", IF(J442="HELI", "Heritiera littoralis", IF(J442="HESY", "Heritiera sylvatica", IF(J442="NYFR", "Nypa fruticans", IF(J442="CYRA", "Cynometra ramiflora", IF(J442="PHPA", "Phoenix paludosa", IF(J442="SCHY", "Scyphiphora hydrophyllacea", IF(J442="DIMA", "Diospyros maritima", IF(J442="POPI", "Pongamia pinnata", IF(J442="MAPS", "Maniltoa psilogyne", IF(J442="INBI", "Intsia bijuga", IF(J442="ACEB", "Acanthus ebracteatus", IF(J442="CAER", "Calamus erinaceus", IF(J442="UNUN", "Unknown unknown",  IF(J442="SOAL", "Sonneratia alba",  IF(J442="AECO", "Aegiceras corniculatum", "" )) )))))))))))))))))))))))))))))</f>
        <v>Avicennia alba</v>
      </c>
      <c r="J442" s="23" t="s">
        <v>27</v>
      </c>
      <c r="K442" s="68" t="n">
        <v>4</v>
      </c>
      <c r="L442" s="68" t="n">
        <v>2</v>
      </c>
      <c r="M442" s="1"/>
      <c r="N442" s="1"/>
      <c r="O442" s="18" t="s">
        <v>1053</v>
      </c>
      <c r="AMJ442" s="0"/>
    </row>
    <row r="443" s="18" customFormat="true" ht="13.8" hidden="false" customHeight="false" outlineLevel="0" collapsed="false">
      <c r="A443" s="1" t="s">
        <v>17</v>
      </c>
      <c r="B443" s="69" t="s">
        <v>1052</v>
      </c>
      <c r="C443" s="23" t="s">
        <v>267</v>
      </c>
      <c r="D443" s="23" t="s">
        <v>267</v>
      </c>
      <c r="E443" s="23" t="s">
        <v>267</v>
      </c>
      <c r="F443" s="1" t="s">
        <v>203</v>
      </c>
      <c r="G443" s="23" t="n">
        <v>7</v>
      </c>
      <c r="H443" s="23" t="n">
        <v>1</v>
      </c>
      <c r="I443" s="23" t="str">
        <f aca="false">IF(J443="RHAP", "Rhizophora apiculata", IF(J443="EXAG", "Excoecaria agallocha", IF(J443="BRPA", "Bruguiera parviflora", IF(J443="XYMO", "Xylocarpus moluccensis", IF(J443="BRCY", "Bruguiera cylindrica", IF(J443="AVAL", "Avicennia alba", IF(J443="AVOF", "Avicennia officinalis", IF(J443="LURA", "Lumnitzera racemosa", IF(J443="CETA", "Ceriops tagal", IF(J443="XYGR", "Xylocarpus granatum", IF(J443="AVMA", "Avicennia marina", IF(J443="RHMU", "Rhizophora mucronata", IF(J443="BRGY", "Bruguiera gymnorrhiza", IF(J443="BRSE", "Bruguiera sexangula", IF(J443="SOOV", "Sonneratia ovata", IF(J443="SOCA", "Sonneratia caseolaris", IF(J443="HELI", "Heritiera littoralis", IF(J443="HESY", "Heritiera sylvatica", IF(J443="NYFR", "Nypa fruticans", IF(J443="CYRA", "Cynometra ramiflora", IF(J443="PHPA", "Phoenix paludosa", IF(J443="SCHY", "Scyphiphora hydrophyllacea", IF(J443="DIMA", "Diospyros maritima", IF(J443="POPI", "Pongamia pinnata", IF(J443="MAPS", "Maniltoa psilogyne", IF(J443="INBI", "Intsia bijuga", IF(J443="ACEB", "Acanthus ebracteatus", IF(J443="CAER", "Calamus erinaceus", IF(J443="UNUN", "Unknown unknown",  IF(J443="SOAL", "Sonneratia alba",  IF(J443="AECO", "Aegiceras corniculatum", "" )) )))))))))))))))))))))))))))))</f>
        <v>Avicennia alba</v>
      </c>
      <c r="J443" s="23" t="s">
        <v>27</v>
      </c>
      <c r="K443" s="68" t="n">
        <v>3</v>
      </c>
      <c r="L443" s="68" t="n">
        <v>2</v>
      </c>
      <c r="M443" s="1"/>
      <c r="N443" s="1"/>
      <c r="O443" s="18" t="s">
        <v>1053</v>
      </c>
      <c r="AMJ443" s="0"/>
    </row>
    <row r="444" s="18" customFormat="true" ht="13.8" hidden="false" customHeight="false" outlineLevel="0" collapsed="false">
      <c r="A444" s="1" t="s">
        <v>17</v>
      </c>
      <c r="B444" s="69" t="s">
        <v>1052</v>
      </c>
      <c r="C444" s="23" t="s">
        <v>267</v>
      </c>
      <c r="D444" s="23" t="s">
        <v>267</v>
      </c>
      <c r="E444" s="23" t="s">
        <v>267</v>
      </c>
      <c r="F444" s="1" t="s">
        <v>203</v>
      </c>
      <c r="G444" s="23" t="n">
        <v>7</v>
      </c>
      <c r="H444" s="23" t="n">
        <v>1</v>
      </c>
      <c r="I444" s="23" t="str">
        <f aca="false">IF(J444="RHAP", "Rhizophora apiculata", IF(J444="EXAG", "Excoecaria agallocha", IF(J444="BRPA", "Bruguiera parviflora", IF(J444="XYMO", "Xylocarpus moluccensis", IF(J444="BRCY", "Bruguiera cylindrica", IF(J444="AVAL", "Avicennia alba", IF(J444="AVOF", "Avicennia officinalis", IF(J444="LURA", "Lumnitzera racemosa", IF(J444="CETA", "Ceriops tagal", IF(J444="XYGR", "Xylocarpus granatum", IF(J444="AVMA", "Avicennia marina", IF(J444="RHMU", "Rhizophora mucronata", IF(J444="BRGY", "Bruguiera gymnorrhiza", IF(J444="BRSE", "Bruguiera sexangula", IF(J444="SOOV", "Sonneratia ovata", IF(J444="SOCA", "Sonneratia caseolaris", IF(J444="HELI", "Heritiera littoralis", IF(J444="HESY", "Heritiera sylvatica", IF(J444="NYFR", "Nypa fruticans", IF(J444="CYRA", "Cynometra ramiflora", IF(J444="PHPA", "Phoenix paludosa", IF(J444="SCHY", "Scyphiphora hydrophyllacea", IF(J444="DIMA", "Diospyros maritima", IF(J444="POPI", "Pongamia pinnata", IF(J444="MAPS", "Maniltoa psilogyne", IF(J444="INBI", "Intsia bijuga", IF(J444="ACEB", "Acanthus ebracteatus", IF(J444="CAER", "Calamus erinaceus", IF(J444="UNUN", "Unknown unknown",  IF(J444="SOAL", "Sonneratia alba",  IF(J444="AECO", "Aegiceras corniculatum", "" )) )))))))))))))))))))))))))))))</f>
        <v>Avicennia alba</v>
      </c>
      <c r="J444" s="23" t="s">
        <v>27</v>
      </c>
      <c r="K444" s="68" t="n">
        <v>2</v>
      </c>
      <c r="L444" s="68" t="n">
        <v>2</v>
      </c>
      <c r="M444" s="1"/>
      <c r="N444" s="1"/>
      <c r="O444" s="18" t="s">
        <v>1053</v>
      </c>
      <c r="AMJ444" s="0"/>
    </row>
    <row r="445" s="18" customFormat="true" ht="13.8" hidden="false" customHeight="false" outlineLevel="0" collapsed="false">
      <c r="A445" s="1" t="s">
        <v>17</v>
      </c>
      <c r="B445" s="69" t="s">
        <v>1052</v>
      </c>
      <c r="C445" s="23" t="s">
        <v>267</v>
      </c>
      <c r="D445" s="23" t="s">
        <v>267</v>
      </c>
      <c r="E445" s="23" t="s">
        <v>267</v>
      </c>
      <c r="F445" s="1" t="s">
        <v>203</v>
      </c>
      <c r="G445" s="23" t="n">
        <v>7</v>
      </c>
      <c r="H445" s="23" t="n">
        <v>1</v>
      </c>
      <c r="I445" s="23" t="str">
        <f aca="false">IF(J445="RHAP", "Rhizophora apiculata", IF(J445="EXAG", "Excoecaria agallocha", IF(J445="BRPA", "Bruguiera parviflora", IF(J445="XYMO", "Xylocarpus moluccensis", IF(J445="BRCY", "Bruguiera cylindrica", IF(J445="AVAL", "Avicennia alba", IF(J445="AVOF", "Avicennia officinalis", IF(J445="LURA", "Lumnitzera racemosa", IF(J445="CETA", "Ceriops tagal", IF(J445="XYGR", "Xylocarpus granatum", IF(J445="AVMA", "Avicennia marina", IF(J445="RHMU", "Rhizophora mucronata", IF(J445="BRGY", "Bruguiera gymnorrhiza", IF(J445="BRSE", "Bruguiera sexangula", IF(J445="SOOV", "Sonneratia ovata", IF(J445="SOCA", "Sonneratia caseolaris", IF(J445="HELI", "Heritiera littoralis", IF(J445="HESY", "Heritiera sylvatica", IF(J445="NYFR", "Nypa fruticans", IF(J445="CYRA", "Cynometra ramiflora", IF(J445="PHPA", "Phoenix paludosa", IF(J445="SCHY", "Scyphiphora hydrophyllacea", IF(J445="DIMA", "Diospyros maritima", IF(J445="POPI", "Pongamia pinnata", IF(J445="MAPS", "Maniltoa psilogyne", IF(J445="INBI", "Intsia bijuga", IF(J445="ACEB", "Acanthus ebracteatus", IF(J445="CAER", "Calamus erinaceus", IF(J445="UNUN", "Unknown unknown",  IF(J445="SOAL", "Sonneratia alba",  IF(J445="AECO", "Aegiceras corniculatum", "" )) )))))))))))))))))))))))))))))</f>
        <v>Avicennia alba</v>
      </c>
      <c r="J445" s="23" t="s">
        <v>27</v>
      </c>
      <c r="K445" s="68" t="n">
        <v>2</v>
      </c>
      <c r="L445" s="68" t="n">
        <v>2</v>
      </c>
      <c r="M445" s="1"/>
      <c r="N445" s="1"/>
      <c r="O445" s="18" t="s">
        <v>1053</v>
      </c>
      <c r="AMJ445" s="0"/>
    </row>
    <row r="446" s="18" customFormat="true" ht="13.8" hidden="false" customHeight="false" outlineLevel="0" collapsed="false">
      <c r="A446" s="1" t="s">
        <v>17</v>
      </c>
      <c r="B446" s="69" t="s">
        <v>1052</v>
      </c>
      <c r="C446" s="23" t="s">
        <v>267</v>
      </c>
      <c r="D446" s="23" t="s">
        <v>267</v>
      </c>
      <c r="E446" s="23" t="s">
        <v>267</v>
      </c>
      <c r="F446" s="1" t="s">
        <v>203</v>
      </c>
      <c r="G446" s="23" t="n">
        <v>7</v>
      </c>
      <c r="H446" s="23" t="n">
        <v>1</v>
      </c>
      <c r="I446" s="23" t="str">
        <f aca="false">IF(J446="RHAP", "Rhizophora apiculata", IF(J446="EXAG", "Excoecaria agallocha", IF(J446="BRPA", "Bruguiera parviflora", IF(J446="XYMO", "Xylocarpus moluccensis", IF(J446="BRCY", "Bruguiera cylindrica", IF(J446="AVAL", "Avicennia alba", IF(J446="AVOF", "Avicennia officinalis", IF(J446="LURA", "Lumnitzera racemosa", IF(J446="CETA", "Ceriops tagal", IF(J446="XYGR", "Xylocarpus granatum", IF(J446="AVMA", "Avicennia marina", IF(J446="RHMU", "Rhizophora mucronata", IF(J446="BRGY", "Bruguiera gymnorrhiza", IF(J446="BRSE", "Bruguiera sexangula", IF(J446="SOOV", "Sonneratia ovata", IF(J446="SOCA", "Sonneratia caseolaris", IF(J446="HELI", "Heritiera littoralis", IF(J446="HESY", "Heritiera sylvatica", IF(J446="NYFR", "Nypa fruticans", IF(J446="CYRA", "Cynometra ramiflora", IF(J446="PHPA", "Phoenix paludosa", IF(J446="SCHY", "Scyphiphora hydrophyllacea", IF(J446="DIMA", "Diospyros maritima", IF(J446="POPI", "Pongamia pinnata", IF(J446="MAPS", "Maniltoa psilogyne", IF(J446="INBI", "Intsia bijuga", IF(J446="ACEB", "Acanthus ebracteatus", IF(J446="CAER", "Calamus erinaceus", IF(J446="UNUN", "Unknown unknown",  IF(J446="SOAL", "Sonneratia alba",  IF(J446="AECO", "Aegiceras corniculatum", "" )) )))))))))))))))))))))))))))))</f>
        <v>Avicennia alba</v>
      </c>
      <c r="J446" s="23" t="s">
        <v>27</v>
      </c>
      <c r="K446" s="68" t="n">
        <v>3.5</v>
      </c>
      <c r="L446" s="68" t="n">
        <v>2</v>
      </c>
      <c r="M446" s="1"/>
      <c r="N446" s="1"/>
      <c r="O446" s="18" t="s">
        <v>1053</v>
      </c>
      <c r="AMJ446" s="0"/>
    </row>
    <row r="447" s="18" customFormat="true" ht="13.8" hidden="false" customHeight="false" outlineLevel="0" collapsed="false">
      <c r="A447" s="1" t="s">
        <v>17</v>
      </c>
      <c r="B447" s="69" t="s">
        <v>1052</v>
      </c>
      <c r="C447" s="23" t="s">
        <v>267</v>
      </c>
      <c r="D447" s="23" t="s">
        <v>267</v>
      </c>
      <c r="E447" s="23" t="s">
        <v>267</v>
      </c>
      <c r="F447" s="1" t="s">
        <v>203</v>
      </c>
      <c r="G447" s="23" t="n">
        <v>7</v>
      </c>
      <c r="H447" s="23" t="n">
        <v>1</v>
      </c>
      <c r="I447" s="23" t="str">
        <f aca="false">IF(J447="RHAP", "Rhizophora apiculata", IF(J447="EXAG", "Excoecaria agallocha", IF(J447="BRPA", "Bruguiera parviflora", IF(J447="XYMO", "Xylocarpus moluccensis", IF(J447="BRCY", "Bruguiera cylindrica", IF(J447="AVAL", "Avicennia alba", IF(J447="AVOF", "Avicennia officinalis", IF(J447="LURA", "Lumnitzera racemosa", IF(J447="CETA", "Ceriops tagal", IF(J447="XYGR", "Xylocarpus granatum", IF(J447="AVMA", "Avicennia marina", IF(J447="RHMU", "Rhizophora mucronata", IF(J447="BRGY", "Bruguiera gymnorrhiza", IF(J447="BRSE", "Bruguiera sexangula", IF(J447="SOOV", "Sonneratia ovata", IF(J447="SOCA", "Sonneratia caseolaris", IF(J447="HELI", "Heritiera littoralis", IF(J447="HESY", "Heritiera sylvatica", IF(J447="NYFR", "Nypa fruticans", IF(J447="CYRA", "Cynometra ramiflora", IF(J447="PHPA", "Phoenix paludosa", IF(J447="SCHY", "Scyphiphora hydrophyllacea", IF(J447="DIMA", "Diospyros maritima", IF(J447="POPI", "Pongamia pinnata", IF(J447="MAPS", "Maniltoa psilogyne", IF(J447="INBI", "Intsia bijuga", IF(J447="ACEB", "Acanthus ebracteatus", IF(J447="CAER", "Calamus erinaceus", IF(J447="UNUN", "Unknown unknown",  IF(J447="SOAL", "Sonneratia alba",  IF(J447="AECO", "Aegiceras corniculatum", "" )) )))))))))))))))))))))))))))))</f>
        <v>Avicennia alba</v>
      </c>
      <c r="J447" s="23" t="s">
        <v>27</v>
      </c>
      <c r="K447" s="68" t="n">
        <v>3</v>
      </c>
      <c r="L447" s="68" t="n">
        <v>2</v>
      </c>
      <c r="M447" s="1"/>
      <c r="N447" s="1"/>
      <c r="O447" s="18" t="s">
        <v>1053</v>
      </c>
      <c r="AMJ447" s="0"/>
    </row>
    <row r="448" s="18" customFormat="true" ht="13.8" hidden="false" customHeight="false" outlineLevel="0" collapsed="false">
      <c r="A448" s="1" t="s">
        <v>17</v>
      </c>
      <c r="B448" s="69" t="s">
        <v>1052</v>
      </c>
      <c r="C448" s="23" t="s">
        <v>267</v>
      </c>
      <c r="D448" s="23" t="s">
        <v>267</v>
      </c>
      <c r="E448" s="23" t="s">
        <v>267</v>
      </c>
      <c r="F448" s="1" t="s">
        <v>203</v>
      </c>
      <c r="G448" s="23" t="n">
        <v>7</v>
      </c>
      <c r="H448" s="23" t="n">
        <v>1</v>
      </c>
      <c r="I448" s="23" t="str">
        <f aca="false">IF(J448="RHAP", "Rhizophora apiculata", IF(J448="EXAG", "Excoecaria agallocha", IF(J448="BRPA", "Bruguiera parviflora", IF(J448="XYMO", "Xylocarpus moluccensis", IF(J448="BRCY", "Bruguiera cylindrica", IF(J448="AVAL", "Avicennia alba", IF(J448="AVOF", "Avicennia officinalis", IF(J448="LURA", "Lumnitzera racemosa", IF(J448="CETA", "Ceriops tagal", IF(J448="XYGR", "Xylocarpus granatum", IF(J448="AVMA", "Avicennia marina", IF(J448="RHMU", "Rhizophora mucronata", IF(J448="BRGY", "Bruguiera gymnorrhiza", IF(J448="BRSE", "Bruguiera sexangula", IF(J448="SOOV", "Sonneratia ovata", IF(J448="SOCA", "Sonneratia caseolaris", IF(J448="HELI", "Heritiera littoralis", IF(J448="HESY", "Heritiera sylvatica", IF(J448="NYFR", "Nypa fruticans", IF(J448="CYRA", "Cynometra ramiflora", IF(J448="PHPA", "Phoenix paludosa", IF(J448="SCHY", "Scyphiphora hydrophyllacea", IF(J448="DIMA", "Diospyros maritima", IF(J448="POPI", "Pongamia pinnata", IF(J448="MAPS", "Maniltoa psilogyne", IF(J448="INBI", "Intsia bijuga", IF(J448="ACEB", "Acanthus ebracteatus", IF(J448="CAER", "Calamus erinaceus", IF(J448="UNUN", "Unknown unknown",  IF(J448="SOAL", "Sonneratia alba",  IF(J448="AECO", "Aegiceras corniculatum", "" )) )))))))))))))))))))))))))))))</f>
        <v>Avicennia alba</v>
      </c>
      <c r="J448" s="23" t="s">
        <v>27</v>
      </c>
      <c r="K448" s="68" t="n">
        <v>3</v>
      </c>
      <c r="L448" s="68" t="n">
        <v>2</v>
      </c>
      <c r="M448" s="1"/>
      <c r="N448" s="1"/>
      <c r="O448" s="18" t="s">
        <v>1053</v>
      </c>
      <c r="AMJ448" s="0"/>
    </row>
    <row r="449" s="18" customFormat="true" ht="13.8" hidden="false" customHeight="false" outlineLevel="0" collapsed="false">
      <c r="A449" s="1" t="s">
        <v>17</v>
      </c>
      <c r="B449" s="69" t="s">
        <v>1052</v>
      </c>
      <c r="C449" s="23" t="s">
        <v>267</v>
      </c>
      <c r="D449" s="23" t="s">
        <v>267</v>
      </c>
      <c r="E449" s="23" t="s">
        <v>267</v>
      </c>
      <c r="F449" s="1" t="s">
        <v>203</v>
      </c>
      <c r="G449" s="23" t="n">
        <v>7</v>
      </c>
      <c r="H449" s="23" t="n">
        <v>1</v>
      </c>
      <c r="I449" s="23" t="str">
        <f aca="false">IF(J449="RHAP", "Rhizophora apiculata", IF(J449="EXAG", "Excoecaria agallocha", IF(J449="BRPA", "Bruguiera parviflora", IF(J449="XYMO", "Xylocarpus moluccensis", IF(J449="BRCY", "Bruguiera cylindrica", IF(J449="AVAL", "Avicennia alba", IF(J449="AVOF", "Avicennia officinalis", IF(J449="LURA", "Lumnitzera racemosa", IF(J449="CETA", "Ceriops tagal", IF(J449="XYGR", "Xylocarpus granatum", IF(J449="AVMA", "Avicennia marina", IF(J449="RHMU", "Rhizophora mucronata", IF(J449="BRGY", "Bruguiera gymnorrhiza", IF(J449="BRSE", "Bruguiera sexangula", IF(J449="SOOV", "Sonneratia ovata", IF(J449="SOCA", "Sonneratia caseolaris", IF(J449="HELI", "Heritiera littoralis", IF(J449="HESY", "Heritiera sylvatica", IF(J449="NYFR", "Nypa fruticans", IF(J449="CYRA", "Cynometra ramiflora", IF(J449="PHPA", "Phoenix paludosa", IF(J449="SCHY", "Scyphiphora hydrophyllacea", IF(J449="DIMA", "Diospyros maritima", IF(J449="POPI", "Pongamia pinnata", IF(J449="MAPS", "Maniltoa psilogyne", IF(J449="INBI", "Intsia bijuga", IF(J449="ACEB", "Acanthus ebracteatus", IF(J449="CAER", "Calamus erinaceus", IF(J449="UNUN", "Unknown unknown",  IF(J449="SOAL", "Sonneratia alba",  IF(J449="AECO", "Aegiceras corniculatum", "" )) )))))))))))))))))))))))))))))</f>
        <v>Avicennia alba</v>
      </c>
      <c r="J449" s="23" t="s">
        <v>27</v>
      </c>
      <c r="K449" s="68" t="n">
        <v>2.5</v>
      </c>
      <c r="L449" s="68" t="n">
        <v>2</v>
      </c>
      <c r="M449" s="1"/>
      <c r="N449" s="1"/>
      <c r="O449" s="18" t="s">
        <v>1053</v>
      </c>
      <c r="AMJ449" s="0"/>
    </row>
    <row r="450" s="18" customFormat="true" ht="13.8" hidden="false" customHeight="false" outlineLevel="0" collapsed="false">
      <c r="A450" s="1" t="s">
        <v>17</v>
      </c>
      <c r="B450" s="69" t="s">
        <v>1052</v>
      </c>
      <c r="C450" s="23" t="s">
        <v>267</v>
      </c>
      <c r="D450" s="23" t="s">
        <v>267</v>
      </c>
      <c r="E450" s="23" t="s">
        <v>267</v>
      </c>
      <c r="F450" s="1" t="s">
        <v>203</v>
      </c>
      <c r="G450" s="23" t="n">
        <v>7</v>
      </c>
      <c r="H450" s="23" t="n">
        <v>1</v>
      </c>
      <c r="I450" s="23" t="str">
        <f aca="false">IF(J450="RHAP", "Rhizophora apiculata", IF(J450="EXAG", "Excoecaria agallocha", IF(J450="BRPA", "Bruguiera parviflora", IF(J450="XYMO", "Xylocarpus moluccensis", IF(J450="BRCY", "Bruguiera cylindrica", IF(J450="AVAL", "Avicennia alba", IF(J450="AVOF", "Avicennia officinalis", IF(J450="LURA", "Lumnitzera racemosa", IF(J450="CETA", "Ceriops tagal", IF(J450="XYGR", "Xylocarpus granatum", IF(J450="AVMA", "Avicennia marina", IF(J450="RHMU", "Rhizophora mucronata", IF(J450="BRGY", "Bruguiera gymnorrhiza", IF(J450="BRSE", "Bruguiera sexangula", IF(J450="SOOV", "Sonneratia ovata", IF(J450="SOCA", "Sonneratia caseolaris", IF(J450="HELI", "Heritiera littoralis", IF(J450="HESY", "Heritiera sylvatica", IF(J450="NYFR", "Nypa fruticans", IF(J450="CYRA", "Cynometra ramiflora", IF(J450="PHPA", "Phoenix paludosa", IF(J450="SCHY", "Scyphiphora hydrophyllacea", IF(J450="DIMA", "Diospyros maritima", IF(J450="POPI", "Pongamia pinnata", IF(J450="MAPS", "Maniltoa psilogyne", IF(J450="INBI", "Intsia bijuga", IF(J450="ACEB", "Acanthus ebracteatus", IF(J450="CAER", "Calamus erinaceus", IF(J450="UNUN", "Unknown unknown",  IF(J450="SOAL", "Sonneratia alba",  IF(J450="AECO", "Aegiceras corniculatum", "" )) )))))))))))))))))))))))))))))</f>
        <v>Avicennia alba</v>
      </c>
      <c r="J450" s="23" t="s">
        <v>27</v>
      </c>
      <c r="K450" s="68" t="n">
        <v>2.5</v>
      </c>
      <c r="L450" s="68" t="n">
        <v>2</v>
      </c>
      <c r="M450" s="1"/>
      <c r="N450" s="1"/>
      <c r="O450" s="18" t="s">
        <v>1053</v>
      </c>
      <c r="AMJ450" s="0"/>
    </row>
    <row r="451" s="18" customFormat="true" ht="13.8" hidden="false" customHeight="false" outlineLevel="0" collapsed="false">
      <c r="A451" s="1" t="s">
        <v>17</v>
      </c>
      <c r="B451" s="69" t="s">
        <v>1052</v>
      </c>
      <c r="C451" s="23" t="s">
        <v>267</v>
      </c>
      <c r="D451" s="23" t="s">
        <v>267</v>
      </c>
      <c r="E451" s="23" t="s">
        <v>267</v>
      </c>
      <c r="F451" s="1" t="s">
        <v>203</v>
      </c>
      <c r="G451" s="23" t="n">
        <v>7</v>
      </c>
      <c r="H451" s="23" t="n">
        <v>1</v>
      </c>
      <c r="I451" s="23" t="str">
        <f aca="false">IF(J451="RHAP", "Rhizophora apiculata", IF(J451="EXAG", "Excoecaria agallocha", IF(J451="BRPA", "Bruguiera parviflora", IF(J451="XYMO", "Xylocarpus moluccensis", IF(J451="BRCY", "Bruguiera cylindrica", IF(J451="AVAL", "Avicennia alba", IF(J451="AVOF", "Avicennia officinalis", IF(J451="LURA", "Lumnitzera racemosa", IF(J451="CETA", "Ceriops tagal", IF(J451="XYGR", "Xylocarpus granatum", IF(J451="AVMA", "Avicennia marina", IF(J451="RHMU", "Rhizophora mucronata", IF(J451="BRGY", "Bruguiera gymnorrhiza", IF(J451="BRSE", "Bruguiera sexangula", IF(J451="SOOV", "Sonneratia ovata", IF(J451="SOCA", "Sonneratia caseolaris", IF(J451="HELI", "Heritiera littoralis", IF(J451="HESY", "Heritiera sylvatica", IF(J451="NYFR", "Nypa fruticans", IF(J451="CYRA", "Cynometra ramiflora", IF(J451="PHPA", "Phoenix paludosa", IF(J451="SCHY", "Scyphiphora hydrophyllacea", IF(J451="DIMA", "Diospyros maritima", IF(J451="POPI", "Pongamia pinnata", IF(J451="MAPS", "Maniltoa psilogyne", IF(J451="INBI", "Intsia bijuga", IF(J451="ACEB", "Acanthus ebracteatus", IF(J451="CAER", "Calamus erinaceus", IF(J451="UNUN", "Unknown unknown",  IF(J451="SOAL", "Sonneratia alba",  IF(J451="AECO", "Aegiceras corniculatum", "" )) )))))))))))))))))))))))))))))</f>
        <v>Avicennia alba</v>
      </c>
      <c r="J451" s="23" t="s">
        <v>27</v>
      </c>
      <c r="K451" s="68" t="n">
        <v>2.5</v>
      </c>
      <c r="L451" s="68" t="n">
        <v>2</v>
      </c>
      <c r="M451" s="1"/>
      <c r="N451" s="1"/>
      <c r="O451" s="18" t="s">
        <v>1053</v>
      </c>
      <c r="AMJ451" s="0"/>
    </row>
    <row r="452" s="18" customFormat="true" ht="13.8" hidden="false" customHeight="false" outlineLevel="0" collapsed="false">
      <c r="A452" s="1" t="s">
        <v>17</v>
      </c>
      <c r="B452" s="69" t="s">
        <v>1052</v>
      </c>
      <c r="C452" s="23" t="s">
        <v>267</v>
      </c>
      <c r="D452" s="23" t="s">
        <v>267</v>
      </c>
      <c r="E452" s="23" t="s">
        <v>267</v>
      </c>
      <c r="F452" s="1" t="s">
        <v>203</v>
      </c>
      <c r="G452" s="23" t="n">
        <v>7</v>
      </c>
      <c r="H452" s="23" t="n">
        <v>1</v>
      </c>
      <c r="I452" s="23" t="str">
        <f aca="false">IF(J452="RHAP", "Rhizophora apiculata", IF(J452="EXAG", "Excoecaria agallocha", IF(J452="BRPA", "Bruguiera parviflora", IF(J452="XYMO", "Xylocarpus moluccensis", IF(J452="BRCY", "Bruguiera cylindrica", IF(J452="AVAL", "Avicennia alba", IF(J452="AVOF", "Avicennia officinalis", IF(J452="LURA", "Lumnitzera racemosa", IF(J452="CETA", "Ceriops tagal", IF(J452="XYGR", "Xylocarpus granatum", IF(J452="AVMA", "Avicennia marina", IF(J452="RHMU", "Rhizophora mucronata", IF(J452="BRGY", "Bruguiera gymnorrhiza", IF(J452="BRSE", "Bruguiera sexangula", IF(J452="SOOV", "Sonneratia ovata", IF(J452="SOCA", "Sonneratia caseolaris", IF(J452="HELI", "Heritiera littoralis", IF(J452="HESY", "Heritiera sylvatica", IF(J452="NYFR", "Nypa fruticans", IF(J452="CYRA", "Cynometra ramiflora", IF(J452="PHPA", "Phoenix paludosa", IF(J452="SCHY", "Scyphiphora hydrophyllacea", IF(J452="DIMA", "Diospyros maritima", IF(J452="POPI", "Pongamia pinnata", IF(J452="MAPS", "Maniltoa psilogyne", IF(J452="INBI", "Intsia bijuga", IF(J452="ACEB", "Acanthus ebracteatus", IF(J452="CAER", "Calamus erinaceus", IF(J452="UNUN", "Unknown unknown",  IF(J452="SOAL", "Sonneratia alba",  IF(J452="AECO", "Aegiceras corniculatum", "" )) )))))))))))))))))))))))))))))</f>
        <v>Avicennia alba</v>
      </c>
      <c r="J452" s="23" t="s">
        <v>27</v>
      </c>
      <c r="K452" s="68" t="n">
        <v>2.5</v>
      </c>
      <c r="L452" s="68" t="n">
        <v>2</v>
      </c>
      <c r="M452" s="1"/>
      <c r="N452" s="1"/>
      <c r="O452" s="18" t="s">
        <v>1053</v>
      </c>
      <c r="AMJ452" s="0"/>
    </row>
    <row r="453" s="18" customFormat="true" ht="13.8" hidden="false" customHeight="false" outlineLevel="0" collapsed="false">
      <c r="A453" s="1" t="s">
        <v>17</v>
      </c>
      <c r="B453" s="69" t="s">
        <v>1052</v>
      </c>
      <c r="C453" s="23" t="s">
        <v>267</v>
      </c>
      <c r="D453" s="23" t="s">
        <v>267</v>
      </c>
      <c r="E453" s="23" t="s">
        <v>267</v>
      </c>
      <c r="F453" s="1" t="s">
        <v>203</v>
      </c>
      <c r="G453" s="23" t="n">
        <v>7</v>
      </c>
      <c r="H453" s="23" t="n">
        <v>1</v>
      </c>
      <c r="I453" s="23" t="str">
        <f aca="false">IF(J453="RHAP", "Rhizophora apiculata", IF(J453="EXAG", "Excoecaria agallocha", IF(J453="BRPA", "Bruguiera parviflora", IF(J453="XYMO", "Xylocarpus moluccensis", IF(J453="BRCY", "Bruguiera cylindrica", IF(J453="AVAL", "Avicennia alba", IF(J453="AVOF", "Avicennia officinalis", IF(J453="LURA", "Lumnitzera racemosa", IF(J453="CETA", "Ceriops tagal", IF(J453="XYGR", "Xylocarpus granatum", IF(J453="AVMA", "Avicennia marina", IF(J453="RHMU", "Rhizophora mucronata", IF(J453="BRGY", "Bruguiera gymnorrhiza", IF(J453="BRSE", "Bruguiera sexangula", IF(J453="SOOV", "Sonneratia ovata", IF(J453="SOCA", "Sonneratia caseolaris", IF(J453="HELI", "Heritiera littoralis", IF(J453="HESY", "Heritiera sylvatica", IF(J453="NYFR", "Nypa fruticans", IF(J453="CYRA", "Cynometra ramiflora", IF(J453="PHPA", "Phoenix paludosa", IF(J453="SCHY", "Scyphiphora hydrophyllacea", IF(J453="DIMA", "Diospyros maritima", IF(J453="POPI", "Pongamia pinnata", IF(J453="MAPS", "Maniltoa psilogyne", IF(J453="INBI", "Intsia bijuga", IF(J453="ACEB", "Acanthus ebracteatus", IF(J453="CAER", "Calamus erinaceus", IF(J453="UNUN", "Unknown unknown",  IF(J453="SOAL", "Sonneratia alba",  IF(J453="AECO", "Aegiceras corniculatum", "" )) )))))))))))))))))))))))))))))</f>
        <v>Avicennia alba</v>
      </c>
      <c r="J453" s="23" t="s">
        <v>27</v>
      </c>
      <c r="K453" s="68" t="n">
        <v>2.5</v>
      </c>
      <c r="L453" s="68" t="n">
        <v>2</v>
      </c>
      <c r="M453" s="1"/>
      <c r="N453" s="1"/>
      <c r="O453" s="18" t="s">
        <v>1053</v>
      </c>
      <c r="AMJ453" s="0"/>
    </row>
    <row r="454" s="18" customFormat="true" ht="13.8" hidden="false" customHeight="false" outlineLevel="0" collapsed="false">
      <c r="A454" s="1" t="s">
        <v>17</v>
      </c>
      <c r="B454" s="69" t="s">
        <v>1052</v>
      </c>
      <c r="C454" s="23" t="s">
        <v>267</v>
      </c>
      <c r="D454" s="23" t="s">
        <v>267</v>
      </c>
      <c r="E454" s="23" t="s">
        <v>267</v>
      </c>
      <c r="F454" s="1" t="s">
        <v>203</v>
      </c>
      <c r="G454" s="23" t="n">
        <v>7</v>
      </c>
      <c r="H454" s="23" t="n">
        <v>1</v>
      </c>
      <c r="I454" s="23" t="str">
        <f aca="false">IF(J454="RHAP", "Rhizophora apiculata", IF(J454="EXAG", "Excoecaria agallocha", IF(J454="BRPA", "Bruguiera parviflora", IF(J454="XYMO", "Xylocarpus moluccensis", IF(J454="BRCY", "Bruguiera cylindrica", IF(J454="AVAL", "Avicennia alba", IF(J454="AVOF", "Avicennia officinalis", IF(J454="LURA", "Lumnitzera racemosa", IF(J454="CETA", "Ceriops tagal", IF(J454="XYGR", "Xylocarpus granatum", IF(J454="AVMA", "Avicennia marina", IF(J454="RHMU", "Rhizophora mucronata", IF(J454="BRGY", "Bruguiera gymnorrhiza", IF(J454="BRSE", "Bruguiera sexangula", IF(J454="SOOV", "Sonneratia ovata", IF(J454="SOCA", "Sonneratia caseolaris", IF(J454="HELI", "Heritiera littoralis", IF(J454="HESY", "Heritiera sylvatica", IF(J454="NYFR", "Nypa fruticans", IF(J454="CYRA", "Cynometra ramiflora", IF(J454="PHPA", "Phoenix paludosa", IF(J454="SCHY", "Scyphiphora hydrophyllacea", IF(J454="DIMA", "Diospyros maritima", IF(J454="POPI", "Pongamia pinnata", IF(J454="MAPS", "Maniltoa psilogyne", IF(J454="INBI", "Intsia bijuga", IF(J454="ACEB", "Acanthus ebracteatus", IF(J454="CAER", "Calamus erinaceus", IF(J454="UNUN", "Unknown unknown",  IF(J454="SOAL", "Sonneratia alba",  IF(J454="AECO", "Aegiceras corniculatum", "" )) )))))))))))))))))))))))))))))</f>
        <v>Avicennia alba</v>
      </c>
      <c r="J454" s="23" t="s">
        <v>27</v>
      </c>
      <c r="K454" s="68" t="n">
        <v>2.5</v>
      </c>
      <c r="L454" s="68" t="n">
        <v>2</v>
      </c>
      <c r="M454" s="1"/>
      <c r="N454" s="1"/>
      <c r="O454" s="18" t="s">
        <v>1053</v>
      </c>
      <c r="AMJ454" s="0"/>
    </row>
    <row r="455" s="18" customFormat="true" ht="13.8" hidden="false" customHeight="false" outlineLevel="0" collapsed="false">
      <c r="A455" s="1" t="s">
        <v>17</v>
      </c>
      <c r="B455" s="69" t="s">
        <v>1052</v>
      </c>
      <c r="C455" s="23" t="s">
        <v>267</v>
      </c>
      <c r="D455" s="23" t="s">
        <v>267</v>
      </c>
      <c r="E455" s="23" t="s">
        <v>267</v>
      </c>
      <c r="F455" s="1" t="s">
        <v>203</v>
      </c>
      <c r="G455" s="23" t="n">
        <v>7</v>
      </c>
      <c r="H455" s="23" t="n">
        <v>1</v>
      </c>
      <c r="I455" s="23" t="str">
        <f aca="false">IF(J455="RHAP", "Rhizophora apiculata", IF(J455="EXAG", "Excoecaria agallocha", IF(J455="BRPA", "Bruguiera parviflora", IF(J455="XYMO", "Xylocarpus moluccensis", IF(J455="BRCY", "Bruguiera cylindrica", IF(J455="AVAL", "Avicennia alba", IF(J455="AVOF", "Avicennia officinalis", IF(J455="LURA", "Lumnitzera racemosa", IF(J455="CETA", "Ceriops tagal", IF(J455="XYGR", "Xylocarpus granatum", IF(J455="AVMA", "Avicennia marina", IF(J455="RHMU", "Rhizophora mucronata", IF(J455="BRGY", "Bruguiera gymnorrhiza", IF(J455="BRSE", "Bruguiera sexangula", IF(J455="SOOV", "Sonneratia ovata", IF(J455="SOCA", "Sonneratia caseolaris", IF(J455="HELI", "Heritiera littoralis", IF(J455="HESY", "Heritiera sylvatica", IF(J455="NYFR", "Nypa fruticans", IF(J455="CYRA", "Cynometra ramiflora", IF(J455="PHPA", "Phoenix paludosa", IF(J455="SCHY", "Scyphiphora hydrophyllacea", IF(J455="DIMA", "Diospyros maritima", IF(J455="POPI", "Pongamia pinnata", IF(J455="MAPS", "Maniltoa psilogyne", IF(J455="INBI", "Intsia bijuga", IF(J455="ACEB", "Acanthus ebracteatus", IF(J455="CAER", "Calamus erinaceus", IF(J455="UNUN", "Unknown unknown",  IF(J455="SOAL", "Sonneratia alba",  IF(J455="AECO", "Aegiceras corniculatum", "" )) )))))))))))))))))))))))))))))</f>
        <v>Avicennia alba</v>
      </c>
      <c r="J455" s="23" t="s">
        <v>27</v>
      </c>
      <c r="K455" s="68" t="n">
        <v>2.5</v>
      </c>
      <c r="L455" s="68" t="n">
        <v>2</v>
      </c>
      <c r="M455" s="1"/>
      <c r="N455" s="1"/>
      <c r="O455" s="18" t="s">
        <v>1053</v>
      </c>
      <c r="AMJ455" s="0"/>
    </row>
    <row r="456" s="18" customFormat="true" ht="13.8" hidden="false" customHeight="false" outlineLevel="0" collapsed="false">
      <c r="A456" s="1" t="s">
        <v>17</v>
      </c>
      <c r="B456" s="69" t="s">
        <v>1052</v>
      </c>
      <c r="C456" s="23" t="s">
        <v>267</v>
      </c>
      <c r="D456" s="23" t="s">
        <v>267</v>
      </c>
      <c r="E456" s="23" t="s">
        <v>267</v>
      </c>
      <c r="F456" s="1" t="s">
        <v>203</v>
      </c>
      <c r="G456" s="23" t="n">
        <v>7</v>
      </c>
      <c r="H456" s="23" t="n">
        <v>1</v>
      </c>
      <c r="I456" s="23" t="str">
        <f aca="false">IF(J456="RHAP", "Rhizophora apiculata", IF(J456="EXAG", "Excoecaria agallocha", IF(J456="BRPA", "Bruguiera parviflora", IF(J456="XYMO", "Xylocarpus moluccensis", IF(J456="BRCY", "Bruguiera cylindrica", IF(J456="AVAL", "Avicennia alba", IF(J456="AVOF", "Avicennia officinalis", IF(J456="LURA", "Lumnitzera racemosa", IF(J456="CETA", "Ceriops tagal", IF(J456="XYGR", "Xylocarpus granatum", IF(J456="AVMA", "Avicennia marina", IF(J456="RHMU", "Rhizophora mucronata", IF(J456="BRGY", "Bruguiera gymnorrhiza", IF(J456="BRSE", "Bruguiera sexangula", IF(J456="SOOV", "Sonneratia ovata", IF(J456="SOCA", "Sonneratia caseolaris", IF(J456="HELI", "Heritiera littoralis", IF(J456="HESY", "Heritiera sylvatica", IF(J456="NYFR", "Nypa fruticans", IF(J456="CYRA", "Cynometra ramiflora", IF(J456="PHPA", "Phoenix paludosa", IF(J456="SCHY", "Scyphiphora hydrophyllacea", IF(J456="DIMA", "Diospyros maritima", IF(J456="POPI", "Pongamia pinnata", IF(J456="MAPS", "Maniltoa psilogyne", IF(J456="INBI", "Intsia bijuga", IF(J456="ACEB", "Acanthus ebracteatus", IF(J456="CAER", "Calamus erinaceus", IF(J456="UNUN", "Unknown unknown",  IF(J456="SOAL", "Sonneratia alba",  IF(J456="AECO", "Aegiceras corniculatum", "" )) )))))))))))))))))))))))))))))</f>
        <v>Avicennia alba</v>
      </c>
      <c r="J456" s="23" t="s">
        <v>27</v>
      </c>
      <c r="K456" s="68" t="n">
        <v>4</v>
      </c>
      <c r="L456" s="68" t="n">
        <v>2</v>
      </c>
      <c r="M456" s="1"/>
      <c r="N456" s="1"/>
      <c r="O456" s="18" t="s">
        <v>1053</v>
      </c>
      <c r="AMJ456" s="0"/>
    </row>
    <row r="457" s="18" customFormat="true" ht="13.8" hidden="false" customHeight="false" outlineLevel="0" collapsed="false">
      <c r="A457" s="1" t="s">
        <v>17</v>
      </c>
      <c r="B457" s="69" t="s">
        <v>1052</v>
      </c>
      <c r="C457" s="23" t="s">
        <v>267</v>
      </c>
      <c r="D457" s="23" t="s">
        <v>267</v>
      </c>
      <c r="E457" s="23" t="s">
        <v>267</v>
      </c>
      <c r="F457" s="1" t="s">
        <v>203</v>
      </c>
      <c r="G457" s="23" t="n">
        <v>7</v>
      </c>
      <c r="H457" s="23" t="n">
        <v>2</v>
      </c>
      <c r="I457" s="23" t="str">
        <f aca="false">IF(J457="RHAP", "Rhizophora apiculata", IF(J457="EXAG", "Excoecaria agallocha", IF(J457="BRPA", "Bruguiera parviflora", IF(J457="XYMO", "Xylocarpus moluccensis", IF(J457="BRCY", "Bruguiera cylindrica", IF(J457="AVAL", "Avicennia alba", IF(J457="AVOF", "Avicennia officinalis", IF(J457="LURA", "Lumnitzera racemosa", IF(J457="CETA", "Ceriops tagal", IF(J457="XYGR", "Xylocarpus granatum", IF(J457="AVMA", "Avicennia marina", IF(J457="RHMU", "Rhizophora mucronata", IF(J457="BRGY", "Bruguiera gymnorrhiza", IF(J457="BRSE", "Bruguiera sexangula", IF(J457="SOOV", "Sonneratia ovata", IF(J457="SOCA", "Sonneratia caseolaris", IF(J457="HELI", "Heritiera littoralis", IF(J457="HESY", "Heritiera sylvatica", IF(J457="NYFR", "Nypa fruticans", IF(J457="CYRA", "Cynometra ramiflora", IF(J457="PHPA", "Phoenix paludosa", IF(J457="SCHY", "Scyphiphora hydrophyllacea", IF(J457="DIMA", "Diospyros maritima", IF(J457="POPI", "Pongamia pinnata", IF(J457="MAPS", "Maniltoa psilogyne", IF(J457="INBI", "Intsia bijuga", IF(J457="ACEB", "Acanthus ebracteatus", IF(J457="CAER", "Calamus erinaceus", IF(J457="UNUN", "Unknown unknown",  IF(J457="SOAL", "Sonneratia alba",  IF(J457="AECO", "Aegiceras corniculatum", "" )) )))))))))))))))))))))))))))))</f>
        <v>Avicennia alba</v>
      </c>
      <c r="J457" s="23" t="s">
        <v>27</v>
      </c>
      <c r="K457" s="68" t="n">
        <v>3</v>
      </c>
      <c r="L457" s="68" t="n">
        <v>2</v>
      </c>
      <c r="M457" s="1"/>
      <c r="N457" s="1"/>
      <c r="AMJ457" s="0"/>
    </row>
    <row r="458" s="18" customFormat="true" ht="13.8" hidden="false" customHeight="false" outlineLevel="0" collapsed="false">
      <c r="A458" s="1" t="s">
        <v>17</v>
      </c>
      <c r="B458" s="69" t="s">
        <v>1052</v>
      </c>
      <c r="C458" s="23" t="s">
        <v>267</v>
      </c>
      <c r="D458" s="23" t="s">
        <v>267</v>
      </c>
      <c r="E458" s="23" t="s">
        <v>267</v>
      </c>
      <c r="F458" s="1" t="s">
        <v>203</v>
      </c>
      <c r="G458" s="23" t="n">
        <v>7</v>
      </c>
      <c r="H458" s="23" t="n">
        <v>2</v>
      </c>
      <c r="I458" s="23" t="str">
        <f aca="false">IF(J458="RHAP", "Rhizophora apiculata", IF(J458="EXAG", "Excoecaria agallocha", IF(J458="BRPA", "Bruguiera parviflora", IF(J458="XYMO", "Xylocarpus moluccensis", IF(J458="BRCY", "Bruguiera cylindrica", IF(J458="AVAL", "Avicennia alba", IF(J458="AVOF", "Avicennia officinalis", IF(J458="LURA", "Lumnitzera racemosa", IF(J458="CETA", "Ceriops tagal", IF(J458="XYGR", "Xylocarpus granatum", IF(J458="AVMA", "Avicennia marina", IF(J458="RHMU", "Rhizophora mucronata", IF(J458="BRGY", "Bruguiera gymnorrhiza", IF(J458="BRSE", "Bruguiera sexangula", IF(J458="SOOV", "Sonneratia ovata", IF(J458="SOCA", "Sonneratia caseolaris", IF(J458="HELI", "Heritiera littoralis", IF(J458="HESY", "Heritiera sylvatica", IF(J458="NYFR", "Nypa fruticans", IF(J458="CYRA", "Cynometra ramiflora", IF(J458="PHPA", "Phoenix paludosa", IF(J458="SCHY", "Scyphiphora hydrophyllacea", IF(J458="DIMA", "Diospyros maritima", IF(J458="POPI", "Pongamia pinnata", IF(J458="MAPS", "Maniltoa psilogyne", IF(J458="INBI", "Intsia bijuga", IF(J458="ACEB", "Acanthus ebracteatus", IF(J458="CAER", "Calamus erinaceus", IF(J458="UNUN", "Unknown unknown",  IF(J458="SOAL", "Sonneratia alba",  IF(J458="AECO", "Aegiceras corniculatum", "" )) )))))))))))))))))))))))))))))</f>
        <v>Avicennia alba</v>
      </c>
      <c r="J458" s="23" t="s">
        <v>27</v>
      </c>
      <c r="K458" s="68" t="n">
        <v>3</v>
      </c>
      <c r="L458" s="68" t="n">
        <v>2</v>
      </c>
      <c r="M458" s="1"/>
      <c r="N458" s="1"/>
      <c r="AMJ458" s="0"/>
    </row>
    <row r="459" s="18" customFormat="true" ht="13.8" hidden="false" customHeight="false" outlineLevel="0" collapsed="false">
      <c r="A459" s="1" t="s">
        <v>17</v>
      </c>
      <c r="B459" s="69" t="s">
        <v>1052</v>
      </c>
      <c r="C459" s="23" t="s">
        <v>267</v>
      </c>
      <c r="D459" s="23" t="s">
        <v>267</v>
      </c>
      <c r="E459" s="23" t="s">
        <v>267</v>
      </c>
      <c r="F459" s="1" t="s">
        <v>203</v>
      </c>
      <c r="G459" s="23" t="n">
        <v>7</v>
      </c>
      <c r="H459" s="23" t="n">
        <v>2</v>
      </c>
      <c r="I459" s="23" t="str">
        <f aca="false">IF(J459="RHAP", "Rhizophora apiculata", IF(J459="EXAG", "Excoecaria agallocha", IF(J459="BRPA", "Bruguiera parviflora", IF(J459="XYMO", "Xylocarpus moluccensis", IF(J459="BRCY", "Bruguiera cylindrica", IF(J459="AVAL", "Avicennia alba", IF(J459="AVOF", "Avicennia officinalis", IF(J459="LURA", "Lumnitzera racemosa", IF(J459="CETA", "Ceriops tagal", IF(J459="XYGR", "Xylocarpus granatum", IF(J459="AVMA", "Avicennia marina", IF(J459="RHMU", "Rhizophora mucronata", IF(J459="BRGY", "Bruguiera gymnorrhiza", IF(J459="BRSE", "Bruguiera sexangula", IF(J459="SOOV", "Sonneratia ovata", IF(J459="SOCA", "Sonneratia caseolaris", IF(J459="HELI", "Heritiera littoralis", IF(J459="HESY", "Heritiera sylvatica", IF(J459="NYFR", "Nypa fruticans", IF(J459="CYRA", "Cynometra ramiflora", IF(J459="PHPA", "Phoenix paludosa", IF(J459="SCHY", "Scyphiphora hydrophyllacea", IF(J459="DIMA", "Diospyros maritima", IF(J459="POPI", "Pongamia pinnata", IF(J459="MAPS", "Maniltoa psilogyne", IF(J459="INBI", "Intsia bijuga", IF(J459="ACEB", "Acanthus ebracteatus", IF(J459="CAER", "Calamus erinaceus", IF(J459="UNUN", "Unknown unknown",  IF(J459="SOAL", "Sonneratia alba",  IF(J459="AECO", "Aegiceras corniculatum", "" )) )))))))))))))))))))))))))))))</f>
        <v>Avicennia alba</v>
      </c>
      <c r="J459" s="23" t="s">
        <v>27</v>
      </c>
      <c r="K459" s="68" t="n">
        <v>2.5</v>
      </c>
      <c r="L459" s="68" t="n">
        <v>2</v>
      </c>
      <c r="M459" s="1"/>
      <c r="N459" s="1"/>
      <c r="AMJ459" s="0"/>
    </row>
    <row r="460" s="18" customFormat="true" ht="13.8" hidden="false" customHeight="false" outlineLevel="0" collapsed="false">
      <c r="A460" s="1" t="s">
        <v>17</v>
      </c>
      <c r="B460" s="69" t="s">
        <v>1052</v>
      </c>
      <c r="C460" s="23" t="s">
        <v>267</v>
      </c>
      <c r="D460" s="23" t="s">
        <v>267</v>
      </c>
      <c r="E460" s="23" t="s">
        <v>267</v>
      </c>
      <c r="F460" s="1" t="s">
        <v>203</v>
      </c>
      <c r="G460" s="23" t="n">
        <v>7</v>
      </c>
      <c r="H460" s="23" t="n">
        <v>2</v>
      </c>
      <c r="I460" s="23" t="str">
        <f aca="false">IF(J460="RHAP", "Rhizophora apiculata", IF(J460="EXAG", "Excoecaria agallocha", IF(J460="BRPA", "Bruguiera parviflora", IF(J460="XYMO", "Xylocarpus moluccensis", IF(J460="BRCY", "Bruguiera cylindrica", IF(J460="AVAL", "Avicennia alba", IF(J460="AVOF", "Avicennia officinalis", IF(J460="LURA", "Lumnitzera racemosa", IF(J460="CETA", "Ceriops tagal", IF(J460="XYGR", "Xylocarpus granatum", IF(J460="AVMA", "Avicennia marina", IF(J460="RHMU", "Rhizophora mucronata", IF(J460="BRGY", "Bruguiera gymnorrhiza", IF(J460="BRSE", "Bruguiera sexangula", IF(J460="SOOV", "Sonneratia ovata", IF(J460="SOCA", "Sonneratia caseolaris", IF(J460="HELI", "Heritiera littoralis", IF(J460="HESY", "Heritiera sylvatica", IF(J460="NYFR", "Nypa fruticans", IF(J460="CYRA", "Cynometra ramiflora", IF(J460="PHPA", "Phoenix paludosa", IF(J460="SCHY", "Scyphiphora hydrophyllacea", IF(J460="DIMA", "Diospyros maritima", IF(J460="POPI", "Pongamia pinnata", IF(J460="MAPS", "Maniltoa psilogyne", IF(J460="INBI", "Intsia bijuga", IF(J460="ACEB", "Acanthus ebracteatus", IF(J460="CAER", "Calamus erinaceus", IF(J460="UNUN", "Unknown unknown",  IF(J460="SOAL", "Sonneratia alba",  IF(J460="AECO", "Aegiceras corniculatum", "" )) )))))))))))))))))))))))))))))</f>
        <v>Avicennia alba</v>
      </c>
      <c r="J460" s="23" t="s">
        <v>27</v>
      </c>
      <c r="K460" s="68" t="n">
        <v>2.5</v>
      </c>
      <c r="L460" s="68" t="n">
        <v>2</v>
      </c>
      <c r="M460" s="1"/>
      <c r="N460" s="1"/>
      <c r="AMJ460" s="0"/>
    </row>
    <row r="461" s="18" customFormat="true" ht="13.8" hidden="false" customHeight="false" outlineLevel="0" collapsed="false">
      <c r="A461" s="1" t="s">
        <v>17</v>
      </c>
      <c r="B461" s="69" t="s">
        <v>1052</v>
      </c>
      <c r="C461" s="23" t="s">
        <v>267</v>
      </c>
      <c r="D461" s="23" t="s">
        <v>267</v>
      </c>
      <c r="E461" s="23" t="s">
        <v>267</v>
      </c>
      <c r="F461" s="1" t="s">
        <v>203</v>
      </c>
      <c r="G461" s="23" t="n">
        <v>7</v>
      </c>
      <c r="H461" s="23" t="n">
        <v>2</v>
      </c>
      <c r="I461" s="23" t="str">
        <f aca="false">IF(J461="RHAP", "Rhizophora apiculata", IF(J461="EXAG", "Excoecaria agallocha", IF(J461="BRPA", "Bruguiera parviflora", IF(J461="XYMO", "Xylocarpus moluccensis", IF(J461="BRCY", "Bruguiera cylindrica", IF(J461="AVAL", "Avicennia alba", IF(J461="AVOF", "Avicennia officinalis", IF(J461="LURA", "Lumnitzera racemosa", IF(J461="CETA", "Ceriops tagal", IF(J461="XYGR", "Xylocarpus granatum", IF(J461="AVMA", "Avicennia marina", IF(J461="RHMU", "Rhizophora mucronata", IF(J461="BRGY", "Bruguiera gymnorrhiza", IF(J461="BRSE", "Bruguiera sexangula", IF(J461="SOOV", "Sonneratia ovata", IF(J461="SOCA", "Sonneratia caseolaris", IF(J461="HELI", "Heritiera littoralis", IF(J461="HESY", "Heritiera sylvatica", IF(J461="NYFR", "Nypa fruticans", IF(J461="CYRA", "Cynometra ramiflora", IF(J461="PHPA", "Phoenix paludosa", IF(J461="SCHY", "Scyphiphora hydrophyllacea", IF(J461="DIMA", "Diospyros maritima", IF(J461="POPI", "Pongamia pinnata", IF(J461="MAPS", "Maniltoa psilogyne", IF(J461="INBI", "Intsia bijuga", IF(J461="ACEB", "Acanthus ebracteatus", IF(J461="CAER", "Calamus erinaceus", IF(J461="UNUN", "Unknown unknown",  IF(J461="SOAL", "Sonneratia alba",  IF(J461="AECO", "Aegiceras corniculatum", "" )) )))))))))))))))))))))))))))))</f>
        <v>Avicennia alba</v>
      </c>
      <c r="J461" s="23" t="s">
        <v>27</v>
      </c>
      <c r="K461" s="68" t="n">
        <v>2.5</v>
      </c>
      <c r="L461" s="68" t="n">
        <v>2</v>
      </c>
      <c r="M461" s="1"/>
      <c r="N461" s="1"/>
      <c r="AMJ461" s="0"/>
    </row>
    <row r="462" s="18" customFormat="true" ht="13.8" hidden="false" customHeight="false" outlineLevel="0" collapsed="false">
      <c r="A462" s="1" t="s">
        <v>17</v>
      </c>
      <c r="B462" s="69" t="s">
        <v>1052</v>
      </c>
      <c r="C462" s="23" t="s">
        <v>267</v>
      </c>
      <c r="D462" s="23" t="s">
        <v>267</v>
      </c>
      <c r="E462" s="23" t="s">
        <v>267</v>
      </c>
      <c r="F462" s="1" t="s">
        <v>203</v>
      </c>
      <c r="G462" s="23" t="n">
        <v>7</v>
      </c>
      <c r="H462" s="23" t="n">
        <v>2</v>
      </c>
      <c r="I462" s="23" t="str">
        <f aca="false">IF(J462="RHAP", "Rhizophora apiculata", IF(J462="EXAG", "Excoecaria agallocha", IF(J462="BRPA", "Bruguiera parviflora", IF(J462="XYMO", "Xylocarpus moluccensis", IF(J462="BRCY", "Bruguiera cylindrica", IF(J462="AVAL", "Avicennia alba", IF(J462="AVOF", "Avicennia officinalis", IF(J462="LURA", "Lumnitzera racemosa", IF(J462="CETA", "Ceriops tagal", IF(J462="XYGR", "Xylocarpus granatum", IF(J462="AVMA", "Avicennia marina", IF(J462="RHMU", "Rhizophora mucronata", IF(J462="BRGY", "Bruguiera gymnorrhiza", IF(J462="BRSE", "Bruguiera sexangula", IF(J462="SOOV", "Sonneratia ovata", IF(J462="SOCA", "Sonneratia caseolaris", IF(J462="HELI", "Heritiera littoralis", IF(J462="HESY", "Heritiera sylvatica", IF(J462="NYFR", "Nypa fruticans", IF(J462="CYRA", "Cynometra ramiflora", IF(J462="PHPA", "Phoenix paludosa", IF(J462="SCHY", "Scyphiphora hydrophyllacea", IF(J462="DIMA", "Diospyros maritima", IF(J462="POPI", "Pongamia pinnata", IF(J462="MAPS", "Maniltoa psilogyne", IF(J462="INBI", "Intsia bijuga", IF(J462="ACEB", "Acanthus ebracteatus", IF(J462="CAER", "Calamus erinaceus", IF(J462="UNUN", "Unknown unknown",  IF(J462="SOAL", "Sonneratia alba",  IF(J462="AECO", "Aegiceras corniculatum", "" )) )))))))))))))))))))))))))))))</f>
        <v>Avicennia alba</v>
      </c>
      <c r="J462" s="23" t="s">
        <v>27</v>
      </c>
      <c r="K462" s="68" t="n">
        <v>2.5</v>
      </c>
      <c r="L462" s="68" t="n">
        <v>2</v>
      </c>
      <c r="M462" s="1"/>
      <c r="N462" s="1"/>
      <c r="AMJ462" s="0"/>
    </row>
    <row r="463" s="18" customFormat="true" ht="13.8" hidden="false" customHeight="false" outlineLevel="0" collapsed="false">
      <c r="A463" s="1" t="s">
        <v>17</v>
      </c>
      <c r="B463" s="69" t="s">
        <v>1052</v>
      </c>
      <c r="C463" s="23" t="s">
        <v>267</v>
      </c>
      <c r="D463" s="23" t="s">
        <v>267</v>
      </c>
      <c r="E463" s="23" t="s">
        <v>267</v>
      </c>
      <c r="F463" s="1" t="s">
        <v>203</v>
      </c>
      <c r="G463" s="23" t="n">
        <v>7</v>
      </c>
      <c r="H463" s="23" t="n">
        <v>2</v>
      </c>
      <c r="I463" s="23" t="str">
        <f aca="false">IF(J463="RHAP", "Rhizophora apiculata", IF(J463="EXAG", "Excoecaria agallocha", IF(J463="BRPA", "Bruguiera parviflora", IF(J463="XYMO", "Xylocarpus moluccensis", IF(J463="BRCY", "Bruguiera cylindrica", IF(J463="AVAL", "Avicennia alba", IF(J463="AVOF", "Avicennia officinalis", IF(J463="LURA", "Lumnitzera racemosa", IF(J463="CETA", "Ceriops tagal", IF(J463="XYGR", "Xylocarpus granatum", IF(J463="AVMA", "Avicennia marina", IF(J463="RHMU", "Rhizophora mucronata", IF(J463="BRGY", "Bruguiera gymnorrhiza", IF(J463="BRSE", "Bruguiera sexangula", IF(J463="SOOV", "Sonneratia ovata", IF(J463="SOCA", "Sonneratia caseolaris", IF(J463="HELI", "Heritiera littoralis", IF(J463="HESY", "Heritiera sylvatica", IF(J463="NYFR", "Nypa fruticans", IF(J463="CYRA", "Cynometra ramiflora", IF(J463="PHPA", "Phoenix paludosa", IF(J463="SCHY", "Scyphiphora hydrophyllacea", IF(J463="DIMA", "Diospyros maritima", IF(J463="POPI", "Pongamia pinnata", IF(J463="MAPS", "Maniltoa psilogyne", IF(J463="INBI", "Intsia bijuga", IF(J463="ACEB", "Acanthus ebracteatus", IF(J463="CAER", "Calamus erinaceus", IF(J463="UNUN", "Unknown unknown",  IF(J463="SOAL", "Sonneratia alba",  IF(J463="AECO", "Aegiceras corniculatum", "" )) )))))))))))))))))))))))))))))</f>
        <v>Avicennia alba</v>
      </c>
      <c r="J463" s="23" t="s">
        <v>27</v>
      </c>
      <c r="K463" s="68" t="n">
        <v>3</v>
      </c>
      <c r="L463" s="68" t="n">
        <v>2</v>
      </c>
      <c r="M463" s="1"/>
      <c r="N463" s="1"/>
      <c r="AMJ463" s="0"/>
    </row>
    <row r="464" s="18" customFormat="true" ht="13.8" hidden="false" customHeight="false" outlineLevel="0" collapsed="false">
      <c r="A464" s="1" t="s">
        <v>17</v>
      </c>
      <c r="B464" s="69" t="s">
        <v>1052</v>
      </c>
      <c r="C464" s="23" t="s">
        <v>267</v>
      </c>
      <c r="D464" s="23" t="s">
        <v>267</v>
      </c>
      <c r="E464" s="23" t="s">
        <v>267</v>
      </c>
      <c r="F464" s="1" t="s">
        <v>203</v>
      </c>
      <c r="G464" s="23" t="n">
        <v>7</v>
      </c>
      <c r="H464" s="23" t="n">
        <v>2</v>
      </c>
      <c r="I464" s="23" t="str">
        <f aca="false">IF(J464="RHAP", "Rhizophora apiculata", IF(J464="EXAG", "Excoecaria agallocha", IF(J464="BRPA", "Bruguiera parviflora", IF(J464="XYMO", "Xylocarpus moluccensis", IF(J464="BRCY", "Bruguiera cylindrica", IF(J464="AVAL", "Avicennia alba", IF(J464="AVOF", "Avicennia officinalis", IF(J464="LURA", "Lumnitzera racemosa", IF(J464="CETA", "Ceriops tagal", IF(J464="XYGR", "Xylocarpus granatum", IF(J464="AVMA", "Avicennia marina", IF(J464="RHMU", "Rhizophora mucronata", IF(J464="BRGY", "Bruguiera gymnorrhiza", IF(J464="BRSE", "Bruguiera sexangula", IF(J464="SOOV", "Sonneratia ovata", IF(J464="SOCA", "Sonneratia caseolaris", IF(J464="HELI", "Heritiera littoralis", IF(J464="HESY", "Heritiera sylvatica", IF(J464="NYFR", "Nypa fruticans", IF(J464="CYRA", "Cynometra ramiflora", IF(J464="PHPA", "Phoenix paludosa", IF(J464="SCHY", "Scyphiphora hydrophyllacea", IF(J464="DIMA", "Diospyros maritima", IF(J464="POPI", "Pongamia pinnata", IF(J464="MAPS", "Maniltoa psilogyne", IF(J464="INBI", "Intsia bijuga", IF(J464="ACEB", "Acanthus ebracteatus", IF(J464="CAER", "Calamus erinaceus", IF(J464="UNUN", "Unknown unknown",  IF(J464="SOAL", "Sonneratia alba",  IF(J464="AECO", "Aegiceras corniculatum", "" )) )))))))))))))))))))))))))))))</f>
        <v>Avicennia alba</v>
      </c>
      <c r="J464" s="23" t="s">
        <v>27</v>
      </c>
      <c r="K464" s="68" t="n">
        <v>3</v>
      </c>
      <c r="L464" s="68" t="n">
        <v>2</v>
      </c>
      <c r="M464" s="1"/>
      <c r="N464" s="1"/>
      <c r="AMJ464" s="0"/>
    </row>
    <row r="465" s="18" customFormat="true" ht="13.8" hidden="false" customHeight="false" outlineLevel="0" collapsed="false">
      <c r="A465" s="1" t="s">
        <v>17</v>
      </c>
      <c r="B465" s="69" t="s">
        <v>1052</v>
      </c>
      <c r="C465" s="23" t="s">
        <v>267</v>
      </c>
      <c r="D465" s="23" t="s">
        <v>267</v>
      </c>
      <c r="E465" s="23" t="s">
        <v>267</v>
      </c>
      <c r="F465" s="1" t="s">
        <v>203</v>
      </c>
      <c r="G465" s="23" t="n">
        <v>7</v>
      </c>
      <c r="H465" s="23" t="n">
        <v>2</v>
      </c>
      <c r="I465" s="23" t="str">
        <f aca="false">IF(J465="RHAP", "Rhizophora apiculata", IF(J465="EXAG", "Excoecaria agallocha", IF(J465="BRPA", "Bruguiera parviflora", IF(J465="XYMO", "Xylocarpus moluccensis", IF(J465="BRCY", "Bruguiera cylindrica", IF(J465="AVAL", "Avicennia alba", IF(J465="AVOF", "Avicennia officinalis", IF(J465="LURA", "Lumnitzera racemosa", IF(J465="CETA", "Ceriops tagal", IF(J465="XYGR", "Xylocarpus granatum", IF(J465="AVMA", "Avicennia marina", IF(J465="RHMU", "Rhizophora mucronata", IF(J465="BRGY", "Bruguiera gymnorrhiza", IF(J465="BRSE", "Bruguiera sexangula", IF(J465="SOOV", "Sonneratia ovata", IF(J465="SOCA", "Sonneratia caseolaris", IF(J465="HELI", "Heritiera littoralis", IF(J465="HESY", "Heritiera sylvatica", IF(J465="NYFR", "Nypa fruticans", IF(J465="CYRA", "Cynometra ramiflora", IF(J465="PHPA", "Phoenix paludosa", IF(J465="SCHY", "Scyphiphora hydrophyllacea", IF(J465="DIMA", "Diospyros maritima", IF(J465="POPI", "Pongamia pinnata", IF(J465="MAPS", "Maniltoa psilogyne", IF(J465="INBI", "Intsia bijuga", IF(J465="ACEB", "Acanthus ebracteatus", IF(J465="CAER", "Calamus erinaceus", IF(J465="UNUN", "Unknown unknown",  IF(J465="SOAL", "Sonneratia alba",  IF(J465="AECO", "Aegiceras corniculatum", "" )) )))))))))))))))))))))))))))))</f>
        <v>Avicennia alba</v>
      </c>
      <c r="J465" s="23" t="s">
        <v>27</v>
      </c>
      <c r="K465" s="68" t="n">
        <v>3</v>
      </c>
      <c r="L465" s="68" t="n">
        <v>2</v>
      </c>
      <c r="M465" s="1"/>
      <c r="N465" s="1"/>
      <c r="AMJ465" s="0"/>
    </row>
    <row r="466" s="18" customFormat="true" ht="13.8" hidden="false" customHeight="false" outlineLevel="0" collapsed="false">
      <c r="A466" s="1" t="s">
        <v>17</v>
      </c>
      <c r="B466" s="69" t="s">
        <v>1052</v>
      </c>
      <c r="C466" s="23" t="s">
        <v>267</v>
      </c>
      <c r="D466" s="23" t="s">
        <v>267</v>
      </c>
      <c r="E466" s="23" t="s">
        <v>267</v>
      </c>
      <c r="F466" s="1" t="s">
        <v>203</v>
      </c>
      <c r="G466" s="23" t="n">
        <v>7</v>
      </c>
      <c r="H466" s="23" t="n">
        <v>2</v>
      </c>
      <c r="I466" s="23" t="str">
        <f aca="false">IF(J466="RHAP", "Rhizophora apiculata", IF(J466="EXAG", "Excoecaria agallocha", IF(J466="BRPA", "Bruguiera parviflora", IF(J466="XYMO", "Xylocarpus moluccensis", IF(J466="BRCY", "Bruguiera cylindrica", IF(J466="AVAL", "Avicennia alba", IF(J466="AVOF", "Avicennia officinalis", IF(J466="LURA", "Lumnitzera racemosa", IF(J466="CETA", "Ceriops tagal", IF(J466="XYGR", "Xylocarpus granatum", IF(J466="AVMA", "Avicennia marina", IF(J466="RHMU", "Rhizophora mucronata", IF(J466="BRGY", "Bruguiera gymnorrhiza", IF(J466="BRSE", "Bruguiera sexangula", IF(J466="SOOV", "Sonneratia ovata", IF(J466="SOCA", "Sonneratia caseolaris", IF(J466="HELI", "Heritiera littoralis", IF(J466="HESY", "Heritiera sylvatica", IF(J466="NYFR", "Nypa fruticans", IF(J466="CYRA", "Cynometra ramiflora", IF(J466="PHPA", "Phoenix paludosa", IF(J466="SCHY", "Scyphiphora hydrophyllacea", IF(J466="DIMA", "Diospyros maritima", IF(J466="POPI", "Pongamia pinnata", IF(J466="MAPS", "Maniltoa psilogyne", IF(J466="INBI", "Intsia bijuga", IF(J466="ACEB", "Acanthus ebracteatus", IF(J466="CAER", "Calamus erinaceus", IF(J466="UNUN", "Unknown unknown",  IF(J466="SOAL", "Sonneratia alba",  IF(J466="AECO", "Aegiceras corniculatum", "" )) )))))))))))))))))))))))))))))</f>
        <v>Avicennia alba</v>
      </c>
      <c r="J466" s="23" t="s">
        <v>27</v>
      </c>
      <c r="K466" s="68" t="n">
        <v>3</v>
      </c>
      <c r="L466" s="68" t="n">
        <v>2</v>
      </c>
      <c r="M466" s="1"/>
      <c r="N466" s="1"/>
      <c r="AMJ466" s="0"/>
    </row>
    <row r="467" s="18" customFormat="true" ht="13.8" hidden="false" customHeight="false" outlineLevel="0" collapsed="false">
      <c r="A467" s="1" t="s">
        <v>17</v>
      </c>
      <c r="B467" s="69" t="s">
        <v>1052</v>
      </c>
      <c r="C467" s="23" t="s">
        <v>267</v>
      </c>
      <c r="D467" s="23" t="s">
        <v>267</v>
      </c>
      <c r="E467" s="23" t="s">
        <v>267</v>
      </c>
      <c r="F467" s="1" t="s">
        <v>203</v>
      </c>
      <c r="G467" s="23" t="n">
        <v>7</v>
      </c>
      <c r="H467" s="23" t="n">
        <v>2</v>
      </c>
      <c r="I467" s="23" t="str">
        <f aca="false">IF(J467="RHAP", "Rhizophora apiculata", IF(J467="EXAG", "Excoecaria agallocha", IF(J467="BRPA", "Bruguiera parviflora", IF(J467="XYMO", "Xylocarpus moluccensis", IF(J467="BRCY", "Bruguiera cylindrica", IF(J467="AVAL", "Avicennia alba", IF(J467="AVOF", "Avicennia officinalis", IF(J467="LURA", "Lumnitzera racemosa", IF(J467="CETA", "Ceriops tagal", IF(J467="XYGR", "Xylocarpus granatum", IF(J467="AVMA", "Avicennia marina", IF(J467="RHMU", "Rhizophora mucronata", IF(J467="BRGY", "Bruguiera gymnorrhiza", IF(J467="BRSE", "Bruguiera sexangula", IF(J467="SOOV", "Sonneratia ovata", IF(J467="SOCA", "Sonneratia caseolaris", IF(J467="HELI", "Heritiera littoralis", IF(J467="HESY", "Heritiera sylvatica", IF(J467="NYFR", "Nypa fruticans", IF(J467="CYRA", "Cynometra ramiflora", IF(J467="PHPA", "Phoenix paludosa", IF(J467="SCHY", "Scyphiphora hydrophyllacea", IF(J467="DIMA", "Diospyros maritima", IF(J467="POPI", "Pongamia pinnata", IF(J467="MAPS", "Maniltoa psilogyne", IF(J467="INBI", "Intsia bijuga", IF(J467="ACEB", "Acanthus ebracteatus", IF(J467="CAER", "Calamus erinaceus", IF(J467="UNUN", "Unknown unknown",  IF(J467="SOAL", "Sonneratia alba",  IF(J467="AECO", "Aegiceras corniculatum", "" )) )))))))))))))))))))))))))))))</f>
        <v>Avicennia alba</v>
      </c>
      <c r="J467" s="23" t="s">
        <v>27</v>
      </c>
      <c r="K467" s="68" t="n">
        <v>2</v>
      </c>
      <c r="L467" s="68" t="n">
        <v>2</v>
      </c>
      <c r="M467" s="1"/>
      <c r="N467" s="1"/>
      <c r="AMJ467" s="0"/>
    </row>
    <row r="468" s="18" customFormat="true" ht="13.8" hidden="false" customHeight="false" outlineLevel="0" collapsed="false">
      <c r="A468" s="1" t="s">
        <v>17</v>
      </c>
      <c r="B468" s="69" t="s">
        <v>1052</v>
      </c>
      <c r="C468" s="23" t="s">
        <v>267</v>
      </c>
      <c r="D468" s="23" t="s">
        <v>267</v>
      </c>
      <c r="E468" s="23" t="s">
        <v>267</v>
      </c>
      <c r="F468" s="1" t="s">
        <v>203</v>
      </c>
      <c r="G468" s="23" t="n">
        <v>7</v>
      </c>
      <c r="H468" s="23" t="n">
        <v>2</v>
      </c>
      <c r="I468" s="23" t="str">
        <f aca="false">IF(J468="RHAP", "Rhizophora apiculata", IF(J468="EXAG", "Excoecaria agallocha", IF(J468="BRPA", "Bruguiera parviflora", IF(J468="XYMO", "Xylocarpus moluccensis", IF(J468="BRCY", "Bruguiera cylindrica", IF(J468="AVAL", "Avicennia alba", IF(J468="AVOF", "Avicennia officinalis", IF(J468="LURA", "Lumnitzera racemosa", IF(J468="CETA", "Ceriops tagal", IF(J468="XYGR", "Xylocarpus granatum", IF(J468="AVMA", "Avicennia marina", IF(J468="RHMU", "Rhizophora mucronata", IF(J468="BRGY", "Bruguiera gymnorrhiza", IF(J468="BRSE", "Bruguiera sexangula", IF(J468="SOOV", "Sonneratia ovata", IF(J468="SOCA", "Sonneratia caseolaris", IF(J468="HELI", "Heritiera littoralis", IF(J468="HESY", "Heritiera sylvatica", IF(J468="NYFR", "Nypa fruticans", IF(J468="CYRA", "Cynometra ramiflora", IF(J468="PHPA", "Phoenix paludosa", IF(J468="SCHY", "Scyphiphora hydrophyllacea", IF(J468="DIMA", "Diospyros maritima", IF(J468="POPI", "Pongamia pinnata", IF(J468="MAPS", "Maniltoa psilogyne", IF(J468="INBI", "Intsia bijuga", IF(J468="ACEB", "Acanthus ebracteatus", IF(J468="CAER", "Calamus erinaceus", IF(J468="UNUN", "Unknown unknown",  IF(J468="SOAL", "Sonneratia alba",  IF(J468="AECO", "Aegiceras corniculatum", "" )) )))))))))))))))))))))))))))))</f>
        <v>Avicennia alba</v>
      </c>
      <c r="J468" s="23" t="s">
        <v>27</v>
      </c>
      <c r="K468" s="68" t="n">
        <v>2</v>
      </c>
      <c r="L468" s="68" t="n">
        <v>2</v>
      </c>
      <c r="M468" s="1"/>
      <c r="N468" s="1"/>
      <c r="AMJ468" s="0"/>
    </row>
    <row r="469" s="18" customFormat="true" ht="13.8" hidden="false" customHeight="false" outlineLevel="0" collapsed="false">
      <c r="A469" s="1" t="s">
        <v>17</v>
      </c>
      <c r="B469" s="69" t="s">
        <v>1052</v>
      </c>
      <c r="C469" s="23" t="s">
        <v>267</v>
      </c>
      <c r="D469" s="23" t="s">
        <v>267</v>
      </c>
      <c r="E469" s="23" t="s">
        <v>267</v>
      </c>
      <c r="F469" s="1" t="s">
        <v>203</v>
      </c>
      <c r="G469" s="23" t="n">
        <v>7</v>
      </c>
      <c r="H469" s="23" t="n">
        <v>3</v>
      </c>
      <c r="I469" s="23" t="str">
        <f aca="false">IF(J469="RHAP", "Rhizophora apiculata", IF(J469="EXAG", "Excoecaria agallocha", IF(J469="BRPA", "Bruguiera parviflora", IF(J469="XYMO", "Xylocarpus moluccensis", IF(J469="BRCY", "Bruguiera cylindrica", IF(J469="AVAL", "Avicennia alba", IF(J469="AVOF", "Avicennia officinalis", IF(J469="LURA", "Lumnitzera racemosa", IF(J469="CETA", "Ceriops tagal", IF(J469="XYGR", "Xylocarpus granatum", IF(J469="AVMA", "Avicennia marina", IF(J469="RHMU", "Rhizophora mucronata", IF(J469="BRGY", "Bruguiera gymnorrhiza", IF(J469="BRSE", "Bruguiera sexangula", IF(J469="SOOV", "Sonneratia ovata", IF(J469="SOCA", "Sonneratia caseolaris", IF(J469="HELI", "Heritiera littoralis", IF(J469="HESY", "Heritiera sylvatica", IF(J469="NYFR", "Nypa fruticans", IF(J469="CYRA", "Cynometra ramiflora", IF(J469="PHPA", "Phoenix paludosa", IF(J469="SCHY", "Scyphiphora hydrophyllacea", IF(J469="DIMA", "Diospyros maritima", IF(J469="POPI", "Pongamia pinnata", IF(J469="MAPS", "Maniltoa psilogyne", IF(J469="INBI", "Intsia bijuga", IF(J469="ACEB", "Acanthus ebracteatus", IF(J469="CAER", "Calamus erinaceus", IF(J469="UNUN", "Unknown unknown",  IF(J469="SOAL", "Sonneratia alba",  IF(J469="AECO", "Aegiceras corniculatum", "" )) )))))))))))))))))))))))))))))</f>
        <v>Avicennia alba</v>
      </c>
      <c r="J469" s="23" t="s">
        <v>27</v>
      </c>
      <c r="K469" s="68" t="n">
        <v>2.5</v>
      </c>
      <c r="L469" s="68" t="n">
        <v>2</v>
      </c>
      <c r="M469" s="1"/>
      <c r="N469" s="1"/>
      <c r="AMJ469" s="0"/>
    </row>
    <row r="470" s="18" customFormat="true" ht="13.8" hidden="false" customHeight="false" outlineLevel="0" collapsed="false">
      <c r="A470" s="1" t="s">
        <v>17</v>
      </c>
      <c r="B470" s="69" t="s">
        <v>1052</v>
      </c>
      <c r="C470" s="23" t="s">
        <v>267</v>
      </c>
      <c r="D470" s="23" t="s">
        <v>267</v>
      </c>
      <c r="E470" s="23" t="s">
        <v>267</v>
      </c>
      <c r="F470" s="1" t="s">
        <v>203</v>
      </c>
      <c r="G470" s="23" t="n">
        <v>7</v>
      </c>
      <c r="H470" s="23" t="n">
        <v>3</v>
      </c>
      <c r="I470" s="23" t="str">
        <f aca="false">IF(J470="RHAP", "Rhizophora apiculata", IF(J470="EXAG", "Excoecaria agallocha", IF(J470="BRPA", "Bruguiera parviflora", IF(J470="XYMO", "Xylocarpus moluccensis", IF(J470="BRCY", "Bruguiera cylindrica", IF(J470="AVAL", "Avicennia alba", IF(J470="AVOF", "Avicennia officinalis", IF(J470="LURA", "Lumnitzera racemosa", IF(J470="CETA", "Ceriops tagal", IF(J470="XYGR", "Xylocarpus granatum", IF(J470="AVMA", "Avicennia marina", IF(J470="RHMU", "Rhizophora mucronata", IF(J470="BRGY", "Bruguiera gymnorrhiza", IF(J470="BRSE", "Bruguiera sexangula", IF(J470="SOOV", "Sonneratia ovata", IF(J470="SOCA", "Sonneratia caseolaris", IF(J470="HELI", "Heritiera littoralis", IF(J470="HESY", "Heritiera sylvatica", IF(J470="NYFR", "Nypa fruticans", IF(J470="CYRA", "Cynometra ramiflora", IF(J470="PHPA", "Phoenix paludosa", IF(J470="SCHY", "Scyphiphora hydrophyllacea", IF(J470="DIMA", "Diospyros maritima", IF(J470="POPI", "Pongamia pinnata", IF(J470="MAPS", "Maniltoa psilogyne", IF(J470="INBI", "Intsia bijuga", IF(J470="ACEB", "Acanthus ebracteatus", IF(J470="CAER", "Calamus erinaceus", IF(J470="UNUN", "Unknown unknown",  IF(J470="SOAL", "Sonneratia alba",  IF(J470="AECO", "Aegiceras corniculatum", "" )) )))))))))))))))))))))))))))))</f>
        <v>Avicennia alba</v>
      </c>
      <c r="J470" s="23" t="s">
        <v>27</v>
      </c>
      <c r="K470" s="68" t="n">
        <v>2.5</v>
      </c>
      <c r="L470" s="68" t="n">
        <v>2</v>
      </c>
      <c r="M470" s="1"/>
      <c r="N470" s="1"/>
      <c r="AMJ470" s="0"/>
    </row>
    <row r="471" s="18" customFormat="true" ht="13.8" hidden="false" customHeight="false" outlineLevel="0" collapsed="false">
      <c r="A471" s="1" t="s">
        <v>17</v>
      </c>
      <c r="B471" s="69" t="s">
        <v>1052</v>
      </c>
      <c r="C471" s="23" t="s">
        <v>267</v>
      </c>
      <c r="D471" s="23" t="s">
        <v>267</v>
      </c>
      <c r="E471" s="23" t="s">
        <v>267</v>
      </c>
      <c r="F471" s="1" t="s">
        <v>203</v>
      </c>
      <c r="G471" s="23" t="n">
        <v>7</v>
      </c>
      <c r="H471" s="23" t="n">
        <v>3</v>
      </c>
      <c r="I471" s="23" t="str">
        <f aca="false">IF(J471="RHAP", "Rhizophora apiculata", IF(J471="EXAG", "Excoecaria agallocha", IF(J471="BRPA", "Bruguiera parviflora", IF(J471="XYMO", "Xylocarpus moluccensis", IF(J471="BRCY", "Bruguiera cylindrica", IF(J471="AVAL", "Avicennia alba", IF(J471="AVOF", "Avicennia officinalis", IF(J471="LURA", "Lumnitzera racemosa", IF(J471="CETA", "Ceriops tagal", IF(J471="XYGR", "Xylocarpus granatum", IF(J471="AVMA", "Avicennia marina", IF(J471="RHMU", "Rhizophora mucronata", IF(J471="BRGY", "Bruguiera gymnorrhiza", IF(J471="BRSE", "Bruguiera sexangula", IF(J471="SOOV", "Sonneratia ovata", IF(J471="SOCA", "Sonneratia caseolaris", IF(J471="HELI", "Heritiera littoralis", IF(J471="HESY", "Heritiera sylvatica", IF(J471="NYFR", "Nypa fruticans", IF(J471="CYRA", "Cynometra ramiflora", IF(J471="PHPA", "Phoenix paludosa", IF(J471="SCHY", "Scyphiphora hydrophyllacea", IF(J471="DIMA", "Diospyros maritima", IF(J471="POPI", "Pongamia pinnata", IF(J471="MAPS", "Maniltoa psilogyne", IF(J471="INBI", "Intsia bijuga", IF(J471="ACEB", "Acanthus ebracteatus", IF(J471="CAER", "Calamus erinaceus", IF(J471="UNUN", "Unknown unknown",  IF(J471="SOAL", "Sonneratia alba",  IF(J471="AECO", "Aegiceras corniculatum", "" )) )))))))))))))))))))))))))))))</f>
        <v>Avicennia alba</v>
      </c>
      <c r="J471" s="23" t="s">
        <v>27</v>
      </c>
      <c r="K471" s="68" t="n">
        <v>2.5</v>
      </c>
      <c r="L471" s="68" t="n">
        <v>2</v>
      </c>
      <c r="M471" s="1"/>
      <c r="N471" s="1"/>
      <c r="AMJ471" s="0"/>
    </row>
    <row r="472" s="18" customFormat="true" ht="13.8" hidden="false" customHeight="false" outlineLevel="0" collapsed="false">
      <c r="A472" s="1" t="s">
        <v>17</v>
      </c>
      <c r="B472" s="69" t="s">
        <v>1052</v>
      </c>
      <c r="C472" s="23" t="s">
        <v>267</v>
      </c>
      <c r="D472" s="23" t="s">
        <v>267</v>
      </c>
      <c r="E472" s="23" t="s">
        <v>267</v>
      </c>
      <c r="F472" s="1" t="s">
        <v>203</v>
      </c>
      <c r="G472" s="23" t="n">
        <v>7</v>
      </c>
      <c r="H472" s="23" t="n">
        <v>3</v>
      </c>
      <c r="I472" s="23" t="str">
        <f aca="false">IF(J472="RHAP", "Rhizophora apiculata", IF(J472="EXAG", "Excoecaria agallocha", IF(J472="BRPA", "Bruguiera parviflora", IF(J472="XYMO", "Xylocarpus moluccensis", IF(J472="BRCY", "Bruguiera cylindrica", IF(J472="AVAL", "Avicennia alba", IF(J472="AVOF", "Avicennia officinalis", IF(J472="LURA", "Lumnitzera racemosa", IF(J472="CETA", "Ceriops tagal", IF(J472="XYGR", "Xylocarpus granatum", IF(J472="AVMA", "Avicennia marina", IF(J472="RHMU", "Rhizophora mucronata", IF(J472="BRGY", "Bruguiera gymnorrhiza", IF(J472="BRSE", "Bruguiera sexangula", IF(J472="SOOV", "Sonneratia ovata", IF(J472="SOCA", "Sonneratia caseolaris", IF(J472="HELI", "Heritiera littoralis", IF(J472="HESY", "Heritiera sylvatica", IF(J472="NYFR", "Nypa fruticans", IF(J472="CYRA", "Cynometra ramiflora", IF(J472="PHPA", "Phoenix paludosa", IF(J472="SCHY", "Scyphiphora hydrophyllacea", IF(J472="DIMA", "Diospyros maritima", IF(J472="POPI", "Pongamia pinnata", IF(J472="MAPS", "Maniltoa psilogyne", IF(J472="INBI", "Intsia bijuga", IF(J472="ACEB", "Acanthus ebracteatus", IF(J472="CAER", "Calamus erinaceus", IF(J472="UNUN", "Unknown unknown",  IF(J472="SOAL", "Sonneratia alba",  IF(J472="AECO", "Aegiceras corniculatum", "" )) )))))))))))))))))))))))))))))</f>
        <v>Avicennia alba</v>
      </c>
      <c r="J472" s="23" t="s">
        <v>27</v>
      </c>
      <c r="K472" s="68" t="n">
        <v>2.5</v>
      </c>
      <c r="L472" s="68" t="n">
        <v>2</v>
      </c>
      <c r="M472" s="1"/>
      <c r="N472" s="1"/>
      <c r="AMJ472" s="0"/>
    </row>
    <row r="473" s="18" customFormat="true" ht="13.8" hidden="false" customHeight="false" outlineLevel="0" collapsed="false">
      <c r="A473" s="1" t="s">
        <v>17</v>
      </c>
      <c r="B473" s="69" t="s">
        <v>1052</v>
      </c>
      <c r="C473" s="23" t="s">
        <v>267</v>
      </c>
      <c r="D473" s="23" t="s">
        <v>267</v>
      </c>
      <c r="E473" s="23" t="s">
        <v>267</v>
      </c>
      <c r="F473" s="1" t="s">
        <v>203</v>
      </c>
      <c r="G473" s="23" t="n">
        <v>7</v>
      </c>
      <c r="H473" s="23" t="n">
        <v>3</v>
      </c>
      <c r="I473" s="23" t="str">
        <f aca="false">IF(J473="RHAP", "Rhizophora apiculata", IF(J473="EXAG", "Excoecaria agallocha", IF(J473="BRPA", "Bruguiera parviflora", IF(J473="XYMO", "Xylocarpus moluccensis", IF(J473="BRCY", "Bruguiera cylindrica", IF(J473="AVAL", "Avicennia alba", IF(J473="AVOF", "Avicennia officinalis", IF(J473="LURA", "Lumnitzera racemosa", IF(J473="CETA", "Ceriops tagal", IF(J473="XYGR", "Xylocarpus granatum", IF(J473="AVMA", "Avicennia marina", IF(J473="RHMU", "Rhizophora mucronata", IF(J473="BRGY", "Bruguiera gymnorrhiza", IF(J473="BRSE", "Bruguiera sexangula", IF(J473="SOOV", "Sonneratia ovata", IF(J473="SOCA", "Sonneratia caseolaris", IF(J473="HELI", "Heritiera littoralis", IF(J473="HESY", "Heritiera sylvatica", IF(J473="NYFR", "Nypa fruticans", IF(J473="CYRA", "Cynometra ramiflora", IF(J473="PHPA", "Phoenix paludosa", IF(J473="SCHY", "Scyphiphora hydrophyllacea", IF(J473="DIMA", "Diospyros maritima", IF(J473="POPI", "Pongamia pinnata", IF(J473="MAPS", "Maniltoa psilogyne", IF(J473="INBI", "Intsia bijuga", IF(J473="ACEB", "Acanthus ebracteatus", IF(J473="CAER", "Calamus erinaceus", IF(J473="UNUN", "Unknown unknown",  IF(J473="SOAL", "Sonneratia alba",  IF(J473="AECO", "Aegiceras corniculatum", "" )) )))))))))))))))))))))))))))))</f>
        <v>Avicennia alba</v>
      </c>
      <c r="J473" s="23" t="s">
        <v>27</v>
      </c>
      <c r="K473" s="68" t="n">
        <v>2.5</v>
      </c>
      <c r="L473" s="68" t="n">
        <v>2</v>
      </c>
      <c r="M473" s="1"/>
      <c r="N473" s="1"/>
      <c r="AMJ473" s="0"/>
    </row>
    <row r="474" s="18" customFormat="true" ht="13.8" hidden="false" customHeight="false" outlineLevel="0" collapsed="false">
      <c r="A474" s="1" t="s">
        <v>17</v>
      </c>
      <c r="B474" s="69" t="s">
        <v>1052</v>
      </c>
      <c r="C474" s="23" t="s">
        <v>267</v>
      </c>
      <c r="D474" s="23" t="s">
        <v>267</v>
      </c>
      <c r="E474" s="23" t="s">
        <v>267</v>
      </c>
      <c r="F474" s="1" t="s">
        <v>203</v>
      </c>
      <c r="G474" s="23" t="n">
        <v>7</v>
      </c>
      <c r="H474" s="23" t="n">
        <v>3</v>
      </c>
      <c r="I474" s="23" t="str">
        <f aca="false">IF(J474="RHAP", "Rhizophora apiculata", IF(J474="EXAG", "Excoecaria agallocha", IF(J474="BRPA", "Bruguiera parviflora", IF(J474="XYMO", "Xylocarpus moluccensis", IF(J474="BRCY", "Bruguiera cylindrica", IF(J474="AVAL", "Avicennia alba", IF(J474="AVOF", "Avicennia officinalis", IF(J474="LURA", "Lumnitzera racemosa", IF(J474="CETA", "Ceriops tagal", IF(J474="XYGR", "Xylocarpus granatum", IF(J474="AVMA", "Avicennia marina", IF(J474="RHMU", "Rhizophora mucronata", IF(J474="BRGY", "Bruguiera gymnorrhiza", IF(J474="BRSE", "Bruguiera sexangula", IF(J474="SOOV", "Sonneratia ovata", IF(J474="SOCA", "Sonneratia caseolaris", IF(J474="HELI", "Heritiera littoralis", IF(J474="HESY", "Heritiera sylvatica", IF(J474="NYFR", "Nypa fruticans", IF(J474="CYRA", "Cynometra ramiflora", IF(J474="PHPA", "Phoenix paludosa", IF(J474="SCHY", "Scyphiphora hydrophyllacea", IF(J474="DIMA", "Diospyros maritima", IF(J474="POPI", "Pongamia pinnata", IF(J474="MAPS", "Maniltoa psilogyne", IF(J474="INBI", "Intsia bijuga", IF(J474="ACEB", "Acanthus ebracteatus", IF(J474="CAER", "Calamus erinaceus", IF(J474="UNUN", "Unknown unknown",  IF(J474="SOAL", "Sonneratia alba",  IF(J474="AECO", "Aegiceras corniculatum", "" )) )))))))))))))))))))))))))))))</f>
        <v>Avicennia alba</v>
      </c>
      <c r="J474" s="23" t="s">
        <v>27</v>
      </c>
      <c r="K474" s="68" t="n">
        <v>2.5</v>
      </c>
      <c r="L474" s="68" t="n">
        <v>2</v>
      </c>
      <c r="M474" s="1"/>
      <c r="N474" s="1"/>
      <c r="AMJ474" s="0"/>
    </row>
    <row r="475" s="18" customFormat="true" ht="13.8" hidden="false" customHeight="false" outlineLevel="0" collapsed="false">
      <c r="A475" s="1" t="s">
        <v>17</v>
      </c>
      <c r="B475" s="69" t="s">
        <v>1052</v>
      </c>
      <c r="C475" s="23" t="s">
        <v>267</v>
      </c>
      <c r="D475" s="23" t="s">
        <v>267</v>
      </c>
      <c r="E475" s="23" t="s">
        <v>267</v>
      </c>
      <c r="F475" s="1" t="s">
        <v>203</v>
      </c>
      <c r="G475" s="23" t="n">
        <v>7</v>
      </c>
      <c r="H475" s="23" t="n">
        <v>3</v>
      </c>
      <c r="I475" s="23" t="str">
        <f aca="false">IF(J475="RHAP", "Rhizophora apiculata", IF(J475="EXAG", "Excoecaria agallocha", IF(J475="BRPA", "Bruguiera parviflora", IF(J475="XYMO", "Xylocarpus moluccensis", IF(J475="BRCY", "Bruguiera cylindrica", IF(J475="AVAL", "Avicennia alba", IF(J475="AVOF", "Avicennia officinalis", IF(J475="LURA", "Lumnitzera racemosa", IF(J475="CETA", "Ceriops tagal", IF(J475="XYGR", "Xylocarpus granatum", IF(J475="AVMA", "Avicennia marina", IF(J475="RHMU", "Rhizophora mucronata", IF(J475="BRGY", "Bruguiera gymnorrhiza", IF(J475="BRSE", "Bruguiera sexangula", IF(J475="SOOV", "Sonneratia ovata", IF(J475="SOCA", "Sonneratia caseolaris", IF(J475="HELI", "Heritiera littoralis", IF(J475="HESY", "Heritiera sylvatica", IF(J475="NYFR", "Nypa fruticans", IF(J475="CYRA", "Cynometra ramiflora", IF(J475="PHPA", "Phoenix paludosa", IF(J475="SCHY", "Scyphiphora hydrophyllacea", IF(J475="DIMA", "Diospyros maritima", IF(J475="POPI", "Pongamia pinnata", IF(J475="MAPS", "Maniltoa psilogyne", IF(J475="INBI", "Intsia bijuga", IF(J475="ACEB", "Acanthus ebracteatus", IF(J475="CAER", "Calamus erinaceus", IF(J475="UNUN", "Unknown unknown",  IF(J475="SOAL", "Sonneratia alba",  IF(J475="AECO", "Aegiceras corniculatum", "" )) )))))))))))))))))))))))))))))</f>
        <v>Avicennia alba</v>
      </c>
      <c r="J475" s="23" t="s">
        <v>27</v>
      </c>
      <c r="K475" s="68" t="n">
        <v>2.5</v>
      </c>
      <c r="L475" s="68" t="n">
        <v>2</v>
      </c>
      <c r="M475" s="1"/>
      <c r="N475" s="1"/>
      <c r="AMJ475" s="0"/>
    </row>
    <row r="476" s="18" customFormat="true" ht="13.8" hidden="false" customHeight="false" outlineLevel="0" collapsed="false">
      <c r="A476" s="1" t="s">
        <v>17</v>
      </c>
      <c r="B476" s="69" t="s">
        <v>1052</v>
      </c>
      <c r="C476" s="23" t="s">
        <v>267</v>
      </c>
      <c r="D476" s="23" t="s">
        <v>267</v>
      </c>
      <c r="E476" s="23" t="s">
        <v>267</v>
      </c>
      <c r="F476" s="1" t="s">
        <v>203</v>
      </c>
      <c r="G476" s="23" t="n">
        <v>7</v>
      </c>
      <c r="H476" s="23" t="n">
        <v>3</v>
      </c>
      <c r="I476" s="23" t="str">
        <f aca="false">IF(J476="RHAP", "Rhizophora apiculata", IF(J476="EXAG", "Excoecaria agallocha", IF(J476="BRPA", "Bruguiera parviflora", IF(J476="XYMO", "Xylocarpus moluccensis", IF(J476="BRCY", "Bruguiera cylindrica", IF(J476="AVAL", "Avicennia alba", IF(J476="AVOF", "Avicennia officinalis", IF(J476="LURA", "Lumnitzera racemosa", IF(J476="CETA", "Ceriops tagal", IF(J476="XYGR", "Xylocarpus granatum", IF(J476="AVMA", "Avicennia marina", IF(J476="RHMU", "Rhizophora mucronata", IF(J476="BRGY", "Bruguiera gymnorrhiza", IF(J476="BRSE", "Bruguiera sexangula", IF(J476="SOOV", "Sonneratia ovata", IF(J476="SOCA", "Sonneratia caseolaris", IF(J476="HELI", "Heritiera littoralis", IF(J476="HESY", "Heritiera sylvatica", IF(J476="NYFR", "Nypa fruticans", IF(J476="CYRA", "Cynometra ramiflora", IF(J476="PHPA", "Phoenix paludosa", IF(J476="SCHY", "Scyphiphora hydrophyllacea", IF(J476="DIMA", "Diospyros maritima", IF(J476="POPI", "Pongamia pinnata", IF(J476="MAPS", "Maniltoa psilogyne", IF(J476="INBI", "Intsia bijuga", IF(J476="ACEB", "Acanthus ebracteatus", IF(J476="CAER", "Calamus erinaceus", IF(J476="UNUN", "Unknown unknown",  IF(J476="SOAL", "Sonneratia alba",  IF(J476="AECO", "Aegiceras corniculatum", "" )) )))))))))))))))))))))))))))))</f>
        <v>Avicennia alba</v>
      </c>
      <c r="J476" s="23" t="s">
        <v>27</v>
      </c>
      <c r="K476" s="68" t="n">
        <v>2.5</v>
      </c>
      <c r="L476" s="68" t="n">
        <v>2</v>
      </c>
      <c r="M476" s="1"/>
      <c r="N476" s="1"/>
      <c r="AMJ476" s="0"/>
    </row>
    <row r="477" s="18" customFormat="true" ht="13.8" hidden="false" customHeight="false" outlineLevel="0" collapsed="false">
      <c r="A477" s="1" t="s">
        <v>17</v>
      </c>
      <c r="B477" s="69" t="s">
        <v>1052</v>
      </c>
      <c r="C477" s="23" t="s">
        <v>267</v>
      </c>
      <c r="D477" s="23" t="s">
        <v>267</v>
      </c>
      <c r="E477" s="23" t="s">
        <v>267</v>
      </c>
      <c r="F477" s="1" t="s">
        <v>203</v>
      </c>
      <c r="G477" s="23" t="n">
        <v>7</v>
      </c>
      <c r="H477" s="23" t="n">
        <v>3</v>
      </c>
      <c r="I477" s="23" t="str">
        <f aca="false">IF(J477="RHAP", "Rhizophora apiculata", IF(J477="EXAG", "Excoecaria agallocha", IF(J477="BRPA", "Bruguiera parviflora", IF(J477="XYMO", "Xylocarpus moluccensis", IF(J477="BRCY", "Bruguiera cylindrica", IF(J477="AVAL", "Avicennia alba", IF(J477="AVOF", "Avicennia officinalis", IF(J477="LURA", "Lumnitzera racemosa", IF(J477="CETA", "Ceriops tagal", IF(J477="XYGR", "Xylocarpus granatum", IF(J477="AVMA", "Avicennia marina", IF(J477="RHMU", "Rhizophora mucronata", IF(J477="BRGY", "Bruguiera gymnorrhiza", IF(J477="BRSE", "Bruguiera sexangula", IF(J477="SOOV", "Sonneratia ovata", IF(J477="SOCA", "Sonneratia caseolaris", IF(J477="HELI", "Heritiera littoralis", IF(J477="HESY", "Heritiera sylvatica", IF(J477="NYFR", "Nypa fruticans", IF(J477="CYRA", "Cynometra ramiflora", IF(J477="PHPA", "Phoenix paludosa", IF(J477="SCHY", "Scyphiphora hydrophyllacea", IF(J477="DIMA", "Diospyros maritima", IF(J477="POPI", "Pongamia pinnata", IF(J477="MAPS", "Maniltoa psilogyne", IF(J477="INBI", "Intsia bijuga", IF(J477="ACEB", "Acanthus ebracteatus", IF(J477="CAER", "Calamus erinaceus", IF(J477="UNUN", "Unknown unknown",  IF(J477="SOAL", "Sonneratia alba",  IF(J477="AECO", "Aegiceras corniculatum", "" )) )))))))))))))))))))))))))))))</f>
        <v>Avicennia alba</v>
      </c>
      <c r="J477" s="23" t="s">
        <v>27</v>
      </c>
      <c r="K477" s="68" t="n">
        <v>4</v>
      </c>
      <c r="L477" s="68" t="n">
        <v>2.5</v>
      </c>
      <c r="M477" s="1"/>
      <c r="N477" s="1"/>
      <c r="AMJ477" s="0"/>
    </row>
    <row r="478" s="18" customFormat="true" ht="13.8" hidden="false" customHeight="false" outlineLevel="0" collapsed="false">
      <c r="A478" s="1" t="s">
        <v>17</v>
      </c>
      <c r="B478" s="69" t="s">
        <v>1052</v>
      </c>
      <c r="C478" s="23" t="s">
        <v>267</v>
      </c>
      <c r="D478" s="23" t="s">
        <v>267</v>
      </c>
      <c r="E478" s="23" t="s">
        <v>267</v>
      </c>
      <c r="F478" s="1" t="s">
        <v>203</v>
      </c>
      <c r="G478" s="23" t="n">
        <v>7</v>
      </c>
      <c r="H478" s="23" t="n">
        <v>3</v>
      </c>
      <c r="I478" s="23" t="str">
        <f aca="false">IF(J478="RHAP", "Rhizophora apiculata", IF(J478="EXAG", "Excoecaria agallocha", IF(J478="BRPA", "Bruguiera parviflora", IF(J478="XYMO", "Xylocarpus moluccensis", IF(J478="BRCY", "Bruguiera cylindrica", IF(J478="AVAL", "Avicennia alba", IF(J478="AVOF", "Avicennia officinalis", IF(J478="LURA", "Lumnitzera racemosa", IF(J478="CETA", "Ceriops tagal", IF(J478="XYGR", "Xylocarpus granatum", IF(J478="AVMA", "Avicennia marina", IF(J478="RHMU", "Rhizophora mucronata", IF(J478="BRGY", "Bruguiera gymnorrhiza", IF(J478="BRSE", "Bruguiera sexangula", IF(J478="SOOV", "Sonneratia ovata", IF(J478="SOCA", "Sonneratia caseolaris", IF(J478="HELI", "Heritiera littoralis", IF(J478="HESY", "Heritiera sylvatica", IF(J478="NYFR", "Nypa fruticans", IF(J478="CYRA", "Cynometra ramiflora", IF(J478="PHPA", "Phoenix paludosa", IF(J478="SCHY", "Scyphiphora hydrophyllacea", IF(J478="DIMA", "Diospyros maritima", IF(J478="POPI", "Pongamia pinnata", IF(J478="MAPS", "Maniltoa psilogyne", IF(J478="INBI", "Intsia bijuga", IF(J478="ACEB", "Acanthus ebracteatus", IF(J478="CAER", "Calamus erinaceus", IF(J478="UNUN", "Unknown unknown",  IF(J478="SOAL", "Sonneratia alba",  IF(J478="AECO", "Aegiceras corniculatum", "" )) )))))))))))))))))))))))))))))</f>
        <v>Avicennia alba</v>
      </c>
      <c r="J478" s="23" t="s">
        <v>27</v>
      </c>
      <c r="K478" s="68" t="n">
        <v>4</v>
      </c>
      <c r="L478" s="68" t="n">
        <v>2.5</v>
      </c>
      <c r="M478" s="1"/>
      <c r="N478" s="1"/>
      <c r="AMJ478" s="0"/>
    </row>
    <row r="479" s="18" customFormat="true" ht="13.8" hidden="false" customHeight="false" outlineLevel="0" collapsed="false">
      <c r="A479" s="1" t="s">
        <v>17</v>
      </c>
      <c r="B479" s="69" t="s">
        <v>1052</v>
      </c>
      <c r="C479" s="23" t="s">
        <v>267</v>
      </c>
      <c r="D479" s="23" t="s">
        <v>267</v>
      </c>
      <c r="E479" s="23" t="s">
        <v>267</v>
      </c>
      <c r="F479" s="1" t="s">
        <v>203</v>
      </c>
      <c r="G479" s="23" t="n">
        <v>7</v>
      </c>
      <c r="H479" s="23" t="n">
        <v>3</v>
      </c>
      <c r="I479" s="23" t="str">
        <f aca="false">IF(J479="RHAP", "Rhizophora apiculata", IF(J479="EXAG", "Excoecaria agallocha", IF(J479="BRPA", "Bruguiera parviflora", IF(J479="XYMO", "Xylocarpus moluccensis", IF(J479="BRCY", "Bruguiera cylindrica", IF(J479="AVAL", "Avicennia alba", IF(J479="AVOF", "Avicennia officinalis", IF(J479="LURA", "Lumnitzera racemosa", IF(J479="CETA", "Ceriops tagal", IF(J479="XYGR", "Xylocarpus granatum", IF(J479="AVMA", "Avicennia marina", IF(J479="RHMU", "Rhizophora mucronata", IF(J479="BRGY", "Bruguiera gymnorrhiza", IF(J479="BRSE", "Bruguiera sexangula", IF(J479="SOOV", "Sonneratia ovata", IF(J479="SOCA", "Sonneratia caseolaris", IF(J479="HELI", "Heritiera littoralis", IF(J479="HESY", "Heritiera sylvatica", IF(J479="NYFR", "Nypa fruticans", IF(J479="CYRA", "Cynometra ramiflora", IF(J479="PHPA", "Phoenix paludosa", IF(J479="SCHY", "Scyphiphora hydrophyllacea", IF(J479="DIMA", "Diospyros maritima", IF(J479="POPI", "Pongamia pinnata", IF(J479="MAPS", "Maniltoa psilogyne", IF(J479="INBI", "Intsia bijuga", IF(J479="ACEB", "Acanthus ebracteatus", IF(J479="CAER", "Calamus erinaceus", IF(J479="UNUN", "Unknown unknown",  IF(J479="SOAL", "Sonneratia alba",  IF(J479="AECO", "Aegiceras corniculatum", "" )) )))))))))))))))))))))))))))))</f>
        <v>Avicennia alba</v>
      </c>
      <c r="J479" s="23" t="s">
        <v>27</v>
      </c>
      <c r="K479" s="68" t="n">
        <v>3</v>
      </c>
      <c r="L479" s="68" t="n">
        <v>2</v>
      </c>
      <c r="M479" s="1"/>
      <c r="N479" s="1"/>
      <c r="AMJ479" s="0"/>
    </row>
    <row r="480" s="18" customFormat="true" ht="13.8" hidden="false" customHeight="false" outlineLevel="0" collapsed="false">
      <c r="A480" s="1" t="s">
        <v>17</v>
      </c>
      <c r="B480" s="69" t="s">
        <v>1052</v>
      </c>
      <c r="C480" s="23" t="s">
        <v>267</v>
      </c>
      <c r="D480" s="23" t="s">
        <v>267</v>
      </c>
      <c r="E480" s="23" t="s">
        <v>267</v>
      </c>
      <c r="F480" s="1" t="s">
        <v>203</v>
      </c>
      <c r="G480" s="23" t="n">
        <v>7</v>
      </c>
      <c r="H480" s="23" t="n">
        <v>3</v>
      </c>
      <c r="I480" s="23" t="str">
        <f aca="false">IF(J480="RHAP", "Rhizophora apiculata", IF(J480="EXAG", "Excoecaria agallocha", IF(J480="BRPA", "Bruguiera parviflora", IF(J480="XYMO", "Xylocarpus moluccensis", IF(J480="BRCY", "Bruguiera cylindrica", IF(J480="AVAL", "Avicennia alba", IF(J480="AVOF", "Avicennia officinalis", IF(J480="LURA", "Lumnitzera racemosa", IF(J480="CETA", "Ceriops tagal", IF(J480="XYGR", "Xylocarpus granatum", IF(J480="AVMA", "Avicennia marina", IF(J480="RHMU", "Rhizophora mucronata", IF(J480="BRGY", "Bruguiera gymnorrhiza", IF(J480="BRSE", "Bruguiera sexangula", IF(J480="SOOV", "Sonneratia ovata", IF(J480="SOCA", "Sonneratia caseolaris", IF(J480="HELI", "Heritiera littoralis", IF(J480="HESY", "Heritiera sylvatica", IF(J480="NYFR", "Nypa fruticans", IF(J480="CYRA", "Cynometra ramiflora", IF(J480="PHPA", "Phoenix paludosa", IF(J480="SCHY", "Scyphiphora hydrophyllacea", IF(J480="DIMA", "Diospyros maritima", IF(J480="POPI", "Pongamia pinnata", IF(J480="MAPS", "Maniltoa psilogyne", IF(J480="INBI", "Intsia bijuga", IF(J480="ACEB", "Acanthus ebracteatus", IF(J480="CAER", "Calamus erinaceus", IF(J480="UNUN", "Unknown unknown",  IF(J480="SOAL", "Sonneratia alba",  IF(J480="AECO", "Aegiceras corniculatum", "" )) )))))))))))))))))))))))))))))</f>
        <v>Avicennia alba</v>
      </c>
      <c r="J480" s="23" t="s">
        <v>27</v>
      </c>
      <c r="K480" s="68" t="n">
        <v>3</v>
      </c>
      <c r="L480" s="68" t="n">
        <v>2</v>
      </c>
      <c r="M480" s="1"/>
      <c r="N480" s="1"/>
      <c r="AMJ480" s="0"/>
    </row>
    <row r="481" s="18" customFormat="true" ht="13.8" hidden="false" customHeight="false" outlineLevel="0" collapsed="false">
      <c r="A481" s="1" t="s">
        <v>17</v>
      </c>
      <c r="B481" s="69" t="s">
        <v>1052</v>
      </c>
      <c r="C481" s="23" t="s">
        <v>267</v>
      </c>
      <c r="D481" s="23" t="s">
        <v>267</v>
      </c>
      <c r="E481" s="23" t="s">
        <v>267</v>
      </c>
      <c r="F481" s="1" t="s">
        <v>203</v>
      </c>
      <c r="G481" s="23" t="n">
        <v>7</v>
      </c>
      <c r="H481" s="23" t="n">
        <v>3</v>
      </c>
      <c r="I481" s="23" t="str">
        <f aca="false">IF(J481="RHAP", "Rhizophora apiculata", IF(J481="EXAG", "Excoecaria agallocha", IF(J481="BRPA", "Bruguiera parviflora", IF(J481="XYMO", "Xylocarpus moluccensis", IF(J481="BRCY", "Bruguiera cylindrica", IF(J481="AVAL", "Avicennia alba", IF(J481="AVOF", "Avicennia officinalis", IF(J481="LURA", "Lumnitzera racemosa", IF(J481="CETA", "Ceriops tagal", IF(J481="XYGR", "Xylocarpus granatum", IF(J481="AVMA", "Avicennia marina", IF(J481="RHMU", "Rhizophora mucronata", IF(J481="BRGY", "Bruguiera gymnorrhiza", IF(J481="BRSE", "Bruguiera sexangula", IF(J481="SOOV", "Sonneratia ovata", IF(J481="SOCA", "Sonneratia caseolaris", IF(J481="HELI", "Heritiera littoralis", IF(J481="HESY", "Heritiera sylvatica", IF(J481="NYFR", "Nypa fruticans", IF(J481="CYRA", "Cynometra ramiflora", IF(J481="PHPA", "Phoenix paludosa", IF(J481="SCHY", "Scyphiphora hydrophyllacea", IF(J481="DIMA", "Diospyros maritima", IF(J481="POPI", "Pongamia pinnata", IF(J481="MAPS", "Maniltoa psilogyne", IF(J481="INBI", "Intsia bijuga", IF(J481="ACEB", "Acanthus ebracteatus", IF(J481="CAER", "Calamus erinaceus", IF(J481="UNUN", "Unknown unknown",  IF(J481="SOAL", "Sonneratia alba",  IF(J481="AECO", "Aegiceras corniculatum", "" )) )))))))))))))))))))))))))))))</f>
        <v>Avicennia alba</v>
      </c>
      <c r="J481" s="23" t="s">
        <v>27</v>
      </c>
      <c r="K481" s="68" t="n">
        <v>3</v>
      </c>
      <c r="L481" s="68" t="n">
        <v>2</v>
      </c>
      <c r="M481" s="1"/>
      <c r="N481" s="1"/>
      <c r="AMJ481" s="0"/>
    </row>
    <row r="482" s="18" customFormat="true" ht="13.8" hidden="false" customHeight="false" outlineLevel="0" collapsed="false">
      <c r="A482" s="1" t="s">
        <v>17</v>
      </c>
      <c r="B482" s="69" t="s">
        <v>1052</v>
      </c>
      <c r="C482" s="23" t="s">
        <v>267</v>
      </c>
      <c r="D482" s="23" t="s">
        <v>267</v>
      </c>
      <c r="E482" s="23" t="s">
        <v>267</v>
      </c>
      <c r="F482" s="1" t="s">
        <v>203</v>
      </c>
      <c r="G482" s="23" t="n">
        <v>7</v>
      </c>
      <c r="H482" s="23" t="n">
        <v>3</v>
      </c>
      <c r="I482" s="23" t="str">
        <f aca="false">IF(J482="RHAP", "Rhizophora apiculata", IF(J482="EXAG", "Excoecaria agallocha", IF(J482="BRPA", "Bruguiera parviflora", IF(J482="XYMO", "Xylocarpus moluccensis", IF(J482="BRCY", "Bruguiera cylindrica", IF(J482="AVAL", "Avicennia alba", IF(J482="AVOF", "Avicennia officinalis", IF(J482="LURA", "Lumnitzera racemosa", IF(J482="CETA", "Ceriops tagal", IF(J482="XYGR", "Xylocarpus granatum", IF(J482="AVMA", "Avicennia marina", IF(J482="RHMU", "Rhizophora mucronata", IF(J482="BRGY", "Bruguiera gymnorrhiza", IF(J482="BRSE", "Bruguiera sexangula", IF(J482="SOOV", "Sonneratia ovata", IF(J482="SOCA", "Sonneratia caseolaris", IF(J482="HELI", "Heritiera littoralis", IF(J482="HESY", "Heritiera sylvatica", IF(J482="NYFR", "Nypa fruticans", IF(J482="CYRA", "Cynometra ramiflora", IF(J482="PHPA", "Phoenix paludosa", IF(J482="SCHY", "Scyphiphora hydrophyllacea", IF(J482="DIMA", "Diospyros maritima", IF(J482="POPI", "Pongamia pinnata", IF(J482="MAPS", "Maniltoa psilogyne", IF(J482="INBI", "Intsia bijuga", IF(J482="ACEB", "Acanthus ebracteatus", IF(J482="CAER", "Calamus erinaceus", IF(J482="UNUN", "Unknown unknown",  IF(J482="SOAL", "Sonneratia alba",  IF(J482="AECO", "Aegiceras corniculatum", "" )) )))))))))))))))))))))))))))))</f>
        <v>Avicennia alba</v>
      </c>
      <c r="J482" s="23" t="s">
        <v>27</v>
      </c>
      <c r="K482" s="68" t="n">
        <v>3</v>
      </c>
      <c r="L482" s="68" t="n">
        <v>2</v>
      </c>
      <c r="M482" s="1"/>
      <c r="N482" s="1"/>
      <c r="AMJ482" s="0"/>
    </row>
    <row r="483" s="18" customFormat="true" ht="13.8" hidden="false" customHeight="false" outlineLevel="0" collapsed="false">
      <c r="A483" s="1" t="s">
        <v>17</v>
      </c>
      <c r="B483" s="69" t="s">
        <v>1052</v>
      </c>
      <c r="C483" s="23" t="s">
        <v>267</v>
      </c>
      <c r="D483" s="23" t="s">
        <v>267</v>
      </c>
      <c r="E483" s="23" t="s">
        <v>267</v>
      </c>
      <c r="F483" s="1" t="s">
        <v>203</v>
      </c>
      <c r="G483" s="23" t="n">
        <v>7</v>
      </c>
      <c r="H483" s="23" t="n">
        <v>3</v>
      </c>
      <c r="I483" s="23" t="str">
        <f aca="false">IF(J483="RHAP", "Rhizophora apiculata", IF(J483="EXAG", "Excoecaria agallocha", IF(J483="BRPA", "Bruguiera parviflora", IF(J483="XYMO", "Xylocarpus moluccensis", IF(J483="BRCY", "Bruguiera cylindrica", IF(J483="AVAL", "Avicennia alba", IF(J483="AVOF", "Avicennia officinalis", IF(J483="LURA", "Lumnitzera racemosa", IF(J483="CETA", "Ceriops tagal", IF(J483="XYGR", "Xylocarpus granatum", IF(J483="AVMA", "Avicennia marina", IF(J483="RHMU", "Rhizophora mucronata", IF(J483="BRGY", "Bruguiera gymnorrhiza", IF(J483="BRSE", "Bruguiera sexangula", IF(J483="SOOV", "Sonneratia ovata", IF(J483="SOCA", "Sonneratia caseolaris", IF(J483="HELI", "Heritiera littoralis", IF(J483="HESY", "Heritiera sylvatica", IF(J483="NYFR", "Nypa fruticans", IF(J483="CYRA", "Cynometra ramiflora", IF(J483="PHPA", "Phoenix paludosa", IF(J483="SCHY", "Scyphiphora hydrophyllacea", IF(J483="DIMA", "Diospyros maritima", IF(J483="POPI", "Pongamia pinnata", IF(J483="MAPS", "Maniltoa psilogyne", IF(J483="INBI", "Intsia bijuga", IF(J483="ACEB", "Acanthus ebracteatus", IF(J483="CAER", "Calamus erinaceus", IF(J483="UNUN", "Unknown unknown",  IF(J483="SOAL", "Sonneratia alba",  IF(J483="AECO", "Aegiceras corniculatum", "" )) )))))))))))))))))))))))))))))</f>
        <v>Avicennia alba</v>
      </c>
      <c r="J483" s="23" t="s">
        <v>27</v>
      </c>
      <c r="K483" s="68" t="n">
        <v>2</v>
      </c>
      <c r="L483" s="68" t="n">
        <v>2</v>
      </c>
      <c r="M483" s="1"/>
      <c r="N483" s="1"/>
      <c r="AMJ483" s="0"/>
    </row>
    <row r="484" s="18" customFormat="true" ht="13.8" hidden="false" customHeight="false" outlineLevel="0" collapsed="false">
      <c r="A484" s="1" t="s">
        <v>17</v>
      </c>
      <c r="B484" s="69" t="s">
        <v>1052</v>
      </c>
      <c r="C484" s="23" t="s">
        <v>267</v>
      </c>
      <c r="D484" s="23" t="s">
        <v>267</v>
      </c>
      <c r="E484" s="23" t="s">
        <v>267</v>
      </c>
      <c r="F484" s="1" t="s">
        <v>203</v>
      </c>
      <c r="G484" s="23" t="n">
        <v>7</v>
      </c>
      <c r="H484" s="23" t="n">
        <v>3</v>
      </c>
      <c r="I484" s="23" t="str">
        <f aca="false">IF(J484="RHAP", "Rhizophora apiculata", IF(J484="EXAG", "Excoecaria agallocha", IF(J484="BRPA", "Bruguiera parviflora", IF(J484="XYMO", "Xylocarpus moluccensis", IF(J484="BRCY", "Bruguiera cylindrica", IF(J484="AVAL", "Avicennia alba", IF(J484="AVOF", "Avicennia officinalis", IF(J484="LURA", "Lumnitzera racemosa", IF(J484="CETA", "Ceriops tagal", IF(J484="XYGR", "Xylocarpus granatum", IF(J484="AVMA", "Avicennia marina", IF(J484="RHMU", "Rhizophora mucronata", IF(J484="BRGY", "Bruguiera gymnorrhiza", IF(J484="BRSE", "Bruguiera sexangula", IF(J484="SOOV", "Sonneratia ovata", IF(J484="SOCA", "Sonneratia caseolaris", IF(J484="HELI", "Heritiera littoralis", IF(J484="HESY", "Heritiera sylvatica", IF(J484="NYFR", "Nypa fruticans", IF(J484="CYRA", "Cynometra ramiflora", IF(J484="PHPA", "Phoenix paludosa", IF(J484="SCHY", "Scyphiphora hydrophyllacea", IF(J484="DIMA", "Diospyros maritima", IF(J484="POPI", "Pongamia pinnata", IF(J484="MAPS", "Maniltoa psilogyne", IF(J484="INBI", "Intsia bijuga", IF(J484="ACEB", "Acanthus ebracteatus", IF(J484="CAER", "Calamus erinaceus", IF(J484="UNUN", "Unknown unknown",  IF(J484="SOAL", "Sonneratia alba",  IF(J484="AECO", "Aegiceras corniculatum", "" )) )))))))))))))))))))))))))))))</f>
        <v>Avicennia alba</v>
      </c>
      <c r="J484" s="23" t="s">
        <v>27</v>
      </c>
      <c r="K484" s="68" t="n">
        <v>2</v>
      </c>
      <c r="L484" s="68" t="n">
        <v>2</v>
      </c>
      <c r="M484" s="1"/>
      <c r="N484" s="1"/>
      <c r="AMJ484" s="0"/>
    </row>
    <row r="485" s="18" customFormat="true" ht="13.8" hidden="false" customHeight="false" outlineLevel="0" collapsed="false">
      <c r="A485" s="1" t="s">
        <v>17</v>
      </c>
      <c r="B485" s="69" t="s">
        <v>1052</v>
      </c>
      <c r="C485" s="23" t="s">
        <v>267</v>
      </c>
      <c r="D485" s="23" t="s">
        <v>267</v>
      </c>
      <c r="E485" s="23" t="s">
        <v>267</v>
      </c>
      <c r="F485" s="1" t="s">
        <v>203</v>
      </c>
      <c r="G485" s="23" t="n">
        <v>7</v>
      </c>
      <c r="H485" s="23" t="n">
        <v>3</v>
      </c>
      <c r="I485" s="23" t="str">
        <f aca="false">IF(J485="RHAP", "Rhizophora apiculata", IF(J485="EXAG", "Excoecaria agallocha", IF(J485="BRPA", "Bruguiera parviflora", IF(J485="XYMO", "Xylocarpus moluccensis", IF(J485="BRCY", "Bruguiera cylindrica", IF(J485="AVAL", "Avicennia alba", IF(J485="AVOF", "Avicennia officinalis", IF(J485="LURA", "Lumnitzera racemosa", IF(J485="CETA", "Ceriops tagal", IF(J485="XYGR", "Xylocarpus granatum", IF(J485="AVMA", "Avicennia marina", IF(J485="RHMU", "Rhizophora mucronata", IF(J485="BRGY", "Bruguiera gymnorrhiza", IF(J485="BRSE", "Bruguiera sexangula", IF(J485="SOOV", "Sonneratia ovata", IF(J485="SOCA", "Sonneratia caseolaris", IF(J485="HELI", "Heritiera littoralis", IF(J485="HESY", "Heritiera sylvatica", IF(J485="NYFR", "Nypa fruticans", IF(J485="CYRA", "Cynometra ramiflora", IF(J485="PHPA", "Phoenix paludosa", IF(J485="SCHY", "Scyphiphora hydrophyllacea", IF(J485="DIMA", "Diospyros maritima", IF(J485="POPI", "Pongamia pinnata", IF(J485="MAPS", "Maniltoa psilogyne", IF(J485="INBI", "Intsia bijuga", IF(J485="ACEB", "Acanthus ebracteatus", IF(J485="CAER", "Calamus erinaceus", IF(J485="UNUN", "Unknown unknown",  IF(J485="SOAL", "Sonneratia alba",  IF(J485="AECO", "Aegiceras corniculatum", "" )) )))))))))))))))))))))))))))))</f>
        <v>Avicennia alba</v>
      </c>
      <c r="J485" s="23" t="s">
        <v>27</v>
      </c>
      <c r="K485" s="68" t="n">
        <v>2</v>
      </c>
      <c r="L485" s="68" t="n">
        <v>2</v>
      </c>
      <c r="M485" s="1"/>
      <c r="N485" s="1"/>
      <c r="AMJ485" s="0"/>
    </row>
    <row r="486" s="18" customFormat="true" ht="13.8" hidden="false" customHeight="false" outlineLevel="0" collapsed="false">
      <c r="A486" s="1" t="s">
        <v>17</v>
      </c>
      <c r="B486" s="69" t="s">
        <v>1052</v>
      </c>
      <c r="C486" s="23" t="s">
        <v>267</v>
      </c>
      <c r="D486" s="23" t="s">
        <v>267</v>
      </c>
      <c r="E486" s="23" t="s">
        <v>267</v>
      </c>
      <c r="F486" s="1" t="s">
        <v>203</v>
      </c>
      <c r="G486" s="23" t="n">
        <v>7</v>
      </c>
      <c r="H486" s="23" t="n">
        <v>3</v>
      </c>
      <c r="I486" s="23" t="str">
        <f aca="false">IF(J486="RHAP", "Rhizophora apiculata", IF(J486="EXAG", "Excoecaria agallocha", IF(J486="BRPA", "Bruguiera parviflora", IF(J486="XYMO", "Xylocarpus moluccensis", IF(J486="BRCY", "Bruguiera cylindrica", IF(J486="AVAL", "Avicennia alba", IF(J486="AVOF", "Avicennia officinalis", IF(J486="LURA", "Lumnitzera racemosa", IF(J486="CETA", "Ceriops tagal", IF(J486="XYGR", "Xylocarpus granatum", IF(J486="AVMA", "Avicennia marina", IF(J486="RHMU", "Rhizophora mucronata", IF(J486="BRGY", "Bruguiera gymnorrhiza", IF(J486="BRSE", "Bruguiera sexangula", IF(J486="SOOV", "Sonneratia ovata", IF(J486="SOCA", "Sonneratia caseolaris", IF(J486="HELI", "Heritiera littoralis", IF(J486="HESY", "Heritiera sylvatica", IF(J486="NYFR", "Nypa fruticans", IF(J486="CYRA", "Cynometra ramiflora", IF(J486="PHPA", "Phoenix paludosa", IF(J486="SCHY", "Scyphiphora hydrophyllacea", IF(J486="DIMA", "Diospyros maritima", IF(J486="POPI", "Pongamia pinnata", IF(J486="MAPS", "Maniltoa psilogyne", IF(J486="INBI", "Intsia bijuga", IF(J486="ACEB", "Acanthus ebracteatus", IF(J486="CAER", "Calamus erinaceus", IF(J486="UNUN", "Unknown unknown",  IF(J486="SOAL", "Sonneratia alba",  IF(J486="AECO", "Aegiceras corniculatum", "" )) )))))))))))))))))))))))))))))</f>
        <v>Avicennia alba</v>
      </c>
      <c r="J486" s="23" t="s">
        <v>27</v>
      </c>
      <c r="K486" s="68" t="n">
        <v>2</v>
      </c>
      <c r="L486" s="68" t="n">
        <v>2</v>
      </c>
      <c r="M486" s="1"/>
      <c r="N486" s="1"/>
      <c r="AMJ486" s="0"/>
    </row>
    <row r="487" s="18" customFormat="true" ht="13.8" hidden="false" customHeight="false" outlineLevel="0" collapsed="false">
      <c r="A487" s="1" t="s">
        <v>17</v>
      </c>
      <c r="B487" s="69" t="s">
        <v>1052</v>
      </c>
      <c r="C487" s="23" t="s">
        <v>267</v>
      </c>
      <c r="D487" s="23" t="s">
        <v>267</v>
      </c>
      <c r="E487" s="23" t="s">
        <v>267</v>
      </c>
      <c r="F487" s="1" t="s">
        <v>203</v>
      </c>
      <c r="G487" s="23" t="n">
        <v>7</v>
      </c>
      <c r="H487" s="23" t="n">
        <v>3</v>
      </c>
      <c r="I487" s="23" t="str">
        <f aca="false">IF(J487="RHAP", "Rhizophora apiculata", IF(J487="EXAG", "Excoecaria agallocha", IF(J487="BRPA", "Bruguiera parviflora", IF(J487="XYMO", "Xylocarpus moluccensis", IF(J487="BRCY", "Bruguiera cylindrica", IF(J487="AVAL", "Avicennia alba", IF(J487="AVOF", "Avicennia officinalis", IF(J487="LURA", "Lumnitzera racemosa", IF(J487="CETA", "Ceriops tagal", IF(J487="XYGR", "Xylocarpus granatum", IF(J487="AVMA", "Avicennia marina", IF(J487="RHMU", "Rhizophora mucronata", IF(J487="BRGY", "Bruguiera gymnorrhiza", IF(J487="BRSE", "Bruguiera sexangula", IF(J487="SOOV", "Sonneratia ovata", IF(J487="SOCA", "Sonneratia caseolaris", IF(J487="HELI", "Heritiera littoralis", IF(J487="HESY", "Heritiera sylvatica", IF(J487="NYFR", "Nypa fruticans", IF(J487="CYRA", "Cynometra ramiflora", IF(J487="PHPA", "Phoenix paludosa", IF(J487="SCHY", "Scyphiphora hydrophyllacea", IF(J487="DIMA", "Diospyros maritima", IF(J487="POPI", "Pongamia pinnata", IF(J487="MAPS", "Maniltoa psilogyne", IF(J487="INBI", "Intsia bijuga", IF(J487="ACEB", "Acanthus ebracteatus", IF(J487="CAER", "Calamus erinaceus", IF(J487="UNUN", "Unknown unknown",  IF(J487="SOAL", "Sonneratia alba",  IF(J487="AECO", "Aegiceras corniculatum", "" )) )))))))))))))))))))))))))))))</f>
        <v>Avicennia alba</v>
      </c>
      <c r="J487" s="23" t="s">
        <v>27</v>
      </c>
      <c r="K487" s="68" t="n">
        <v>2</v>
      </c>
      <c r="L487" s="68" t="n">
        <v>2</v>
      </c>
      <c r="M487" s="1"/>
      <c r="N487" s="1"/>
      <c r="AMJ487" s="0"/>
    </row>
    <row r="488" s="18" customFormat="true" ht="13.8" hidden="false" customHeight="false" outlineLevel="0" collapsed="false">
      <c r="A488" s="1" t="s">
        <v>17</v>
      </c>
      <c r="B488" s="69" t="s">
        <v>1052</v>
      </c>
      <c r="C488" s="23" t="s">
        <v>267</v>
      </c>
      <c r="D488" s="23" t="s">
        <v>267</v>
      </c>
      <c r="E488" s="23" t="s">
        <v>267</v>
      </c>
      <c r="F488" s="1" t="s">
        <v>203</v>
      </c>
      <c r="G488" s="23" t="n">
        <v>7</v>
      </c>
      <c r="H488" s="23" t="n">
        <v>3</v>
      </c>
      <c r="I488" s="23" t="str">
        <f aca="false">IF(J488="RHAP", "Rhizophora apiculata", IF(J488="EXAG", "Excoecaria agallocha", IF(J488="BRPA", "Bruguiera parviflora", IF(J488="XYMO", "Xylocarpus moluccensis", IF(J488="BRCY", "Bruguiera cylindrica", IF(J488="AVAL", "Avicennia alba", IF(J488="AVOF", "Avicennia officinalis", IF(J488="LURA", "Lumnitzera racemosa", IF(J488="CETA", "Ceriops tagal", IF(J488="XYGR", "Xylocarpus granatum", IF(J488="AVMA", "Avicennia marina", IF(J488="RHMU", "Rhizophora mucronata", IF(J488="BRGY", "Bruguiera gymnorrhiza", IF(J488="BRSE", "Bruguiera sexangula", IF(J488="SOOV", "Sonneratia ovata", IF(J488="SOCA", "Sonneratia caseolaris", IF(J488="HELI", "Heritiera littoralis", IF(J488="HESY", "Heritiera sylvatica", IF(J488="NYFR", "Nypa fruticans", IF(J488="CYRA", "Cynometra ramiflora", IF(J488="PHPA", "Phoenix paludosa", IF(J488="SCHY", "Scyphiphora hydrophyllacea", IF(J488="DIMA", "Diospyros maritima", IF(J488="POPI", "Pongamia pinnata", IF(J488="MAPS", "Maniltoa psilogyne", IF(J488="INBI", "Intsia bijuga", IF(J488="ACEB", "Acanthus ebracteatus", IF(J488="CAER", "Calamus erinaceus", IF(J488="UNUN", "Unknown unknown",  IF(J488="SOAL", "Sonneratia alba",  IF(J488="AECO", "Aegiceras corniculatum", "" )) )))))))))))))))))))))))))))))</f>
        <v>Avicennia alba</v>
      </c>
      <c r="J488" s="23" t="s">
        <v>27</v>
      </c>
      <c r="K488" s="68" t="n">
        <v>2</v>
      </c>
      <c r="L488" s="68" t="n">
        <v>2</v>
      </c>
      <c r="M488" s="1"/>
      <c r="N488" s="1"/>
      <c r="AMJ488" s="0"/>
    </row>
    <row r="489" s="18" customFormat="true" ht="13.8" hidden="false" customHeight="false" outlineLevel="0" collapsed="false">
      <c r="A489" s="1" t="s">
        <v>17</v>
      </c>
      <c r="B489" s="69" t="s">
        <v>1052</v>
      </c>
      <c r="C489" s="23" t="s">
        <v>267</v>
      </c>
      <c r="D489" s="23" t="s">
        <v>267</v>
      </c>
      <c r="E489" s="23" t="s">
        <v>267</v>
      </c>
      <c r="F489" s="1" t="s">
        <v>203</v>
      </c>
      <c r="G489" s="23" t="n">
        <v>7</v>
      </c>
      <c r="H489" s="23" t="n">
        <v>3</v>
      </c>
      <c r="I489" s="23" t="str">
        <f aca="false">IF(J489="RHAP", "Rhizophora apiculata", IF(J489="EXAG", "Excoecaria agallocha", IF(J489="BRPA", "Bruguiera parviflora", IF(J489="XYMO", "Xylocarpus moluccensis", IF(J489="BRCY", "Bruguiera cylindrica", IF(J489="AVAL", "Avicennia alba", IF(J489="AVOF", "Avicennia officinalis", IF(J489="LURA", "Lumnitzera racemosa", IF(J489="CETA", "Ceriops tagal", IF(J489="XYGR", "Xylocarpus granatum", IF(J489="AVMA", "Avicennia marina", IF(J489="RHMU", "Rhizophora mucronata", IF(J489="BRGY", "Bruguiera gymnorrhiza", IF(J489="BRSE", "Bruguiera sexangula", IF(J489="SOOV", "Sonneratia ovata", IF(J489="SOCA", "Sonneratia caseolaris", IF(J489="HELI", "Heritiera littoralis", IF(J489="HESY", "Heritiera sylvatica", IF(J489="NYFR", "Nypa fruticans", IF(J489="CYRA", "Cynometra ramiflora", IF(J489="PHPA", "Phoenix paludosa", IF(J489="SCHY", "Scyphiphora hydrophyllacea", IF(J489="DIMA", "Diospyros maritima", IF(J489="POPI", "Pongamia pinnata", IF(J489="MAPS", "Maniltoa psilogyne", IF(J489="INBI", "Intsia bijuga", IF(J489="ACEB", "Acanthus ebracteatus", IF(J489="CAER", "Calamus erinaceus", IF(J489="UNUN", "Unknown unknown",  IF(J489="SOAL", "Sonneratia alba",  IF(J489="AECO", "Aegiceras corniculatum", "" )) )))))))))))))))))))))))))))))</f>
        <v>Avicennia alba</v>
      </c>
      <c r="J489" s="23" t="s">
        <v>27</v>
      </c>
      <c r="K489" s="68" t="n">
        <v>2</v>
      </c>
      <c r="L489" s="68" t="n">
        <v>2</v>
      </c>
      <c r="M489" s="1"/>
      <c r="N489" s="1"/>
      <c r="AMJ489" s="0"/>
    </row>
    <row r="490" s="18" customFormat="true" ht="13.8" hidden="false" customHeight="false" outlineLevel="0" collapsed="false">
      <c r="A490" s="1" t="s">
        <v>17</v>
      </c>
      <c r="B490" s="69" t="s">
        <v>1052</v>
      </c>
      <c r="C490" s="23" t="s">
        <v>267</v>
      </c>
      <c r="D490" s="23" t="s">
        <v>267</v>
      </c>
      <c r="E490" s="23" t="s">
        <v>267</v>
      </c>
      <c r="F490" s="1" t="s">
        <v>203</v>
      </c>
      <c r="G490" s="23" t="n">
        <v>7</v>
      </c>
      <c r="H490" s="23" t="n">
        <v>3</v>
      </c>
      <c r="I490" s="23" t="str">
        <f aca="false">IF(J490="RHAP", "Rhizophora apiculata", IF(J490="EXAG", "Excoecaria agallocha", IF(J490="BRPA", "Bruguiera parviflora", IF(J490="XYMO", "Xylocarpus moluccensis", IF(J490="BRCY", "Bruguiera cylindrica", IF(J490="AVAL", "Avicennia alba", IF(J490="AVOF", "Avicennia officinalis", IF(J490="LURA", "Lumnitzera racemosa", IF(J490="CETA", "Ceriops tagal", IF(J490="XYGR", "Xylocarpus granatum", IF(J490="AVMA", "Avicennia marina", IF(J490="RHMU", "Rhizophora mucronata", IF(J490="BRGY", "Bruguiera gymnorrhiza", IF(J490="BRSE", "Bruguiera sexangula", IF(J490="SOOV", "Sonneratia ovata", IF(J490="SOCA", "Sonneratia caseolaris", IF(J490="HELI", "Heritiera littoralis", IF(J490="HESY", "Heritiera sylvatica", IF(J490="NYFR", "Nypa fruticans", IF(J490="CYRA", "Cynometra ramiflora", IF(J490="PHPA", "Phoenix paludosa", IF(J490="SCHY", "Scyphiphora hydrophyllacea", IF(J490="DIMA", "Diospyros maritima", IF(J490="POPI", "Pongamia pinnata", IF(J490="MAPS", "Maniltoa psilogyne", IF(J490="INBI", "Intsia bijuga", IF(J490="ACEB", "Acanthus ebracteatus", IF(J490="CAER", "Calamus erinaceus", IF(J490="UNUN", "Unknown unknown",  IF(J490="SOAL", "Sonneratia alba",  IF(J490="AECO", "Aegiceras corniculatum", "" )) )))))))))))))))))))))))))))))</f>
        <v>Avicennia alba</v>
      </c>
      <c r="J490" s="23" t="s">
        <v>27</v>
      </c>
      <c r="K490" s="68" t="n">
        <v>2</v>
      </c>
      <c r="L490" s="68" t="n">
        <v>2</v>
      </c>
      <c r="M490" s="1"/>
      <c r="N490" s="1"/>
      <c r="AMJ490" s="0"/>
    </row>
    <row r="491" s="18" customFormat="true" ht="13.8" hidden="false" customHeight="false" outlineLevel="0" collapsed="false">
      <c r="A491" s="1" t="s">
        <v>17</v>
      </c>
      <c r="B491" s="69" t="s">
        <v>1052</v>
      </c>
      <c r="C491" s="23" t="s">
        <v>267</v>
      </c>
      <c r="D491" s="23" t="s">
        <v>267</v>
      </c>
      <c r="E491" s="23" t="s">
        <v>267</v>
      </c>
      <c r="F491" s="1" t="s">
        <v>203</v>
      </c>
      <c r="G491" s="23" t="n">
        <v>7</v>
      </c>
      <c r="H491" s="23" t="n">
        <v>3</v>
      </c>
      <c r="I491" s="23" t="str">
        <f aca="false">IF(J491="RHAP", "Rhizophora apiculata", IF(J491="EXAG", "Excoecaria agallocha", IF(J491="BRPA", "Bruguiera parviflora", IF(J491="XYMO", "Xylocarpus moluccensis", IF(J491="BRCY", "Bruguiera cylindrica", IF(J491="AVAL", "Avicennia alba", IF(J491="AVOF", "Avicennia officinalis", IF(J491="LURA", "Lumnitzera racemosa", IF(J491="CETA", "Ceriops tagal", IF(J491="XYGR", "Xylocarpus granatum", IF(J491="AVMA", "Avicennia marina", IF(J491="RHMU", "Rhizophora mucronata", IF(J491="BRGY", "Bruguiera gymnorrhiza", IF(J491="BRSE", "Bruguiera sexangula", IF(J491="SOOV", "Sonneratia ovata", IF(J491="SOCA", "Sonneratia caseolaris", IF(J491="HELI", "Heritiera littoralis", IF(J491="HESY", "Heritiera sylvatica", IF(J491="NYFR", "Nypa fruticans", IF(J491="CYRA", "Cynometra ramiflora", IF(J491="PHPA", "Phoenix paludosa", IF(J491="SCHY", "Scyphiphora hydrophyllacea", IF(J491="DIMA", "Diospyros maritima", IF(J491="POPI", "Pongamia pinnata", IF(J491="MAPS", "Maniltoa psilogyne", IF(J491="INBI", "Intsia bijuga", IF(J491="ACEB", "Acanthus ebracteatus", IF(J491="CAER", "Calamus erinaceus", IF(J491="UNUN", "Unknown unknown",  IF(J491="SOAL", "Sonneratia alba",  IF(J491="AECO", "Aegiceras corniculatum", "" )) )))))))))))))))))))))))))))))</f>
        <v>Avicennia alba</v>
      </c>
      <c r="J491" s="23" t="s">
        <v>27</v>
      </c>
      <c r="K491" s="68" t="n">
        <v>2</v>
      </c>
      <c r="L491" s="68" t="n">
        <v>2</v>
      </c>
      <c r="M491" s="1"/>
      <c r="N491" s="1"/>
      <c r="AMJ491" s="0"/>
    </row>
    <row r="492" s="18" customFormat="true" ht="13.8" hidden="false" customHeight="false" outlineLevel="0" collapsed="false">
      <c r="A492" s="1" t="s">
        <v>17</v>
      </c>
      <c r="B492" s="69" t="s">
        <v>1052</v>
      </c>
      <c r="C492" s="23" t="s">
        <v>267</v>
      </c>
      <c r="D492" s="23" t="s">
        <v>267</v>
      </c>
      <c r="E492" s="23" t="s">
        <v>267</v>
      </c>
      <c r="F492" s="1" t="s">
        <v>203</v>
      </c>
      <c r="G492" s="23" t="n">
        <v>7</v>
      </c>
      <c r="H492" s="23" t="n">
        <v>4</v>
      </c>
      <c r="I492" s="23" t="str">
        <f aca="false">IF(J492="RHAP", "Rhizophora apiculata", IF(J492="EXAG", "Excoecaria agallocha", IF(J492="BRPA", "Bruguiera parviflora", IF(J492="XYMO", "Xylocarpus moluccensis", IF(J492="BRCY", "Bruguiera cylindrica", IF(J492="AVAL", "Avicennia alba", IF(J492="AVOF", "Avicennia officinalis", IF(J492="LURA", "Lumnitzera racemosa", IF(J492="CETA", "Ceriops tagal", IF(J492="XYGR", "Xylocarpus granatum", IF(J492="AVMA", "Avicennia marina", IF(J492="RHMU", "Rhizophora mucronata", IF(J492="BRGY", "Bruguiera gymnorrhiza", IF(J492="BRSE", "Bruguiera sexangula", IF(J492="SOOV", "Sonneratia ovata", IF(J492="SOCA", "Sonneratia caseolaris", IF(J492="HELI", "Heritiera littoralis", IF(J492="HESY", "Heritiera sylvatica", IF(J492="NYFR", "Nypa fruticans", IF(J492="CYRA", "Cynometra ramiflora", IF(J492="PHPA", "Phoenix paludosa", IF(J492="SCHY", "Scyphiphora hydrophyllacea", IF(J492="DIMA", "Diospyros maritima", IF(J492="POPI", "Pongamia pinnata", IF(J492="MAPS", "Maniltoa psilogyne", IF(J492="INBI", "Intsia bijuga", IF(J492="ACEB", "Acanthus ebracteatus", IF(J492="CAER", "Calamus erinaceus", IF(J492="UNUN", "Unknown unknown",  IF(J492="SOAL", "Sonneratia alba",  IF(J492="AECO", "Aegiceras corniculatum", "" )) )))))))))))))))))))))))))))))</f>
        <v>Avicennia alba</v>
      </c>
      <c r="J492" s="23" t="s">
        <v>27</v>
      </c>
      <c r="K492" s="68" t="n">
        <v>2.5</v>
      </c>
      <c r="L492" s="68" t="n">
        <v>2</v>
      </c>
      <c r="M492" s="1"/>
      <c r="N492" s="1"/>
      <c r="AMJ492" s="0"/>
    </row>
    <row r="493" s="18" customFormat="true" ht="13.8" hidden="false" customHeight="false" outlineLevel="0" collapsed="false">
      <c r="A493" s="1" t="s">
        <v>17</v>
      </c>
      <c r="B493" s="69" t="s">
        <v>1052</v>
      </c>
      <c r="C493" s="23" t="s">
        <v>267</v>
      </c>
      <c r="D493" s="23" t="s">
        <v>267</v>
      </c>
      <c r="E493" s="23" t="s">
        <v>267</v>
      </c>
      <c r="F493" s="1" t="s">
        <v>203</v>
      </c>
      <c r="G493" s="23" t="n">
        <v>7</v>
      </c>
      <c r="H493" s="23" t="n">
        <v>4</v>
      </c>
      <c r="I493" s="23" t="str">
        <f aca="false">IF(J493="RHAP", "Rhizophora apiculata", IF(J493="EXAG", "Excoecaria agallocha", IF(J493="BRPA", "Bruguiera parviflora", IF(J493="XYMO", "Xylocarpus moluccensis", IF(J493="BRCY", "Bruguiera cylindrica", IF(J493="AVAL", "Avicennia alba", IF(J493="AVOF", "Avicennia officinalis", IF(J493="LURA", "Lumnitzera racemosa", IF(J493="CETA", "Ceriops tagal", IF(J493="XYGR", "Xylocarpus granatum", IF(J493="AVMA", "Avicennia marina", IF(J493="RHMU", "Rhizophora mucronata", IF(J493="BRGY", "Bruguiera gymnorrhiza", IF(J493="BRSE", "Bruguiera sexangula", IF(J493="SOOV", "Sonneratia ovata", IF(J493="SOCA", "Sonneratia caseolaris", IF(J493="HELI", "Heritiera littoralis", IF(J493="HESY", "Heritiera sylvatica", IF(J493="NYFR", "Nypa fruticans", IF(J493="CYRA", "Cynometra ramiflora", IF(J493="PHPA", "Phoenix paludosa", IF(J493="SCHY", "Scyphiphora hydrophyllacea", IF(J493="DIMA", "Diospyros maritima", IF(J493="POPI", "Pongamia pinnata", IF(J493="MAPS", "Maniltoa psilogyne", IF(J493="INBI", "Intsia bijuga", IF(J493="ACEB", "Acanthus ebracteatus", IF(J493="CAER", "Calamus erinaceus", IF(J493="UNUN", "Unknown unknown",  IF(J493="SOAL", "Sonneratia alba",  IF(J493="AECO", "Aegiceras corniculatum", "" )) )))))))))))))))))))))))))))))</f>
        <v>Avicennia alba</v>
      </c>
      <c r="J493" s="23" t="s">
        <v>27</v>
      </c>
      <c r="K493" s="68" t="n">
        <v>2.5</v>
      </c>
      <c r="L493" s="68" t="n">
        <v>2</v>
      </c>
      <c r="M493" s="1"/>
      <c r="N493" s="1"/>
      <c r="AMJ493" s="0"/>
    </row>
    <row r="494" s="18" customFormat="true" ht="13.8" hidden="false" customHeight="false" outlineLevel="0" collapsed="false">
      <c r="A494" s="1" t="s">
        <v>17</v>
      </c>
      <c r="B494" s="69" t="s">
        <v>1052</v>
      </c>
      <c r="C494" s="23" t="s">
        <v>267</v>
      </c>
      <c r="D494" s="23" t="s">
        <v>267</v>
      </c>
      <c r="E494" s="23" t="s">
        <v>267</v>
      </c>
      <c r="F494" s="1" t="s">
        <v>203</v>
      </c>
      <c r="G494" s="23" t="n">
        <v>7</v>
      </c>
      <c r="H494" s="23" t="n">
        <v>4</v>
      </c>
      <c r="I494" s="23" t="str">
        <f aca="false">IF(J494="RHAP", "Rhizophora apiculata", IF(J494="EXAG", "Excoecaria agallocha", IF(J494="BRPA", "Bruguiera parviflora", IF(J494="XYMO", "Xylocarpus moluccensis", IF(J494="BRCY", "Bruguiera cylindrica", IF(J494="AVAL", "Avicennia alba", IF(J494="AVOF", "Avicennia officinalis", IF(J494="LURA", "Lumnitzera racemosa", IF(J494="CETA", "Ceriops tagal", IF(J494="XYGR", "Xylocarpus granatum", IF(J494="AVMA", "Avicennia marina", IF(J494="RHMU", "Rhizophora mucronata", IF(J494="BRGY", "Bruguiera gymnorrhiza", IF(J494="BRSE", "Bruguiera sexangula", IF(J494="SOOV", "Sonneratia ovata", IF(J494="SOCA", "Sonneratia caseolaris", IF(J494="HELI", "Heritiera littoralis", IF(J494="HESY", "Heritiera sylvatica", IF(J494="NYFR", "Nypa fruticans", IF(J494="CYRA", "Cynometra ramiflora", IF(J494="PHPA", "Phoenix paludosa", IF(J494="SCHY", "Scyphiphora hydrophyllacea", IF(J494="DIMA", "Diospyros maritima", IF(J494="POPI", "Pongamia pinnata", IF(J494="MAPS", "Maniltoa psilogyne", IF(J494="INBI", "Intsia bijuga", IF(J494="ACEB", "Acanthus ebracteatus", IF(J494="CAER", "Calamus erinaceus", IF(J494="UNUN", "Unknown unknown",  IF(J494="SOAL", "Sonneratia alba",  IF(J494="AECO", "Aegiceras corniculatum", "" )) )))))))))))))))))))))))))))))</f>
        <v>Avicennia alba</v>
      </c>
      <c r="J494" s="23" t="s">
        <v>27</v>
      </c>
      <c r="K494" s="68" t="n">
        <v>2.5</v>
      </c>
      <c r="L494" s="68" t="n">
        <v>2</v>
      </c>
      <c r="M494" s="1"/>
      <c r="N494" s="1"/>
      <c r="AMJ494" s="0"/>
    </row>
    <row r="495" s="18" customFormat="true" ht="13.8" hidden="false" customHeight="false" outlineLevel="0" collapsed="false">
      <c r="A495" s="1" t="s">
        <v>17</v>
      </c>
      <c r="B495" s="69" t="s">
        <v>1052</v>
      </c>
      <c r="C495" s="23" t="s">
        <v>267</v>
      </c>
      <c r="D495" s="23" t="s">
        <v>267</v>
      </c>
      <c r="E495" s="23" t="s">
        <v>267</v>
      </c>
      <c r="F495" s="1" t="s">
        <v>203</v>
      </c>
      <c r="G495" s="23" t="n">
        <v>7</v>
      </c>
      <c r="H495" s="23" t="n">
        <v>4</v>
      </c>
      <c r="I495" s="23" t="str">
        <f aca="false">IF(J495="RHAP", "Rhizophora apiculata", IF(J495="EXAG", "Excoecaria agallocha", IF(J495="BRPA", "Bruguiera parviflora", IF(J495="XYMO", "Xylocarpus moluccensis", IF(J495="BRCY", "Bruguiera cylindrica", IF(J495="AVAL", "Avicennia alba", IF(J495="AVOF", "Avicennia officinalis", IF(J495="LURA", "Lumnitzera racemosa", IF(J495="CETA", "Ceriops tagal", IF(J495="XYGR", "Xylocarpus granatum", IF(J495="AVMA", "Avicennia marina", IF(J495="RHMU", "Rhizophora mucronata", IF(J495="BRGY", "Bruguiera gymnorrhiza", IF(J495="BRSE", "Bruguiera sexangula", IF(J495="SOOV", "Sonneratia ovata", IF(J495="SOCA", "Sonneratia caseolaris", IF(J495="HELI", "Heritiera littoralis", IF(J495="HESY", "Heritiera sylvatica", IF(J495="NYFR", "Nypa fruticans", IF(J495="CYRA", "Cynometra ramiflora", IF(J495="PHPA", "Phoenix paludosa", IF(J495="SCHY", "Scyphiphora hydrophyllacea", IF(J495="DIMA", "Diospyros maritima", IF(J495="POPI", "Pongamia pinnata", IF(J495="MAPS", "Maniltoa psilogyne", IF(J495="INBI", "Intsia bijuga", IF(J495="ACEB", "Acanthus ebracteatus", IF(J495="CAER", "Calamus erinaceus", IF(J495="UNUN", "Unknown unknown",  IF(J495="SOAL", "Sonneratia alba",  IF(J495="AECO", "Aegiceras corniculatum", "" )) )))))))))))))))))))))))))))))</f>
        <v>Avicennia alba</v>
      </c>
      <c r="J495" s="23" t="s">
        <v>27</v>
      </c>
      <c r="K495" s="68" t="n">
        <v>2.5</v>
      </c>
      <c r="L495" s="68" t="n">
        <v>2</v>
      </c>
      <c r="M495" s="1"/>
      <c r="N495" s="1"/>
      <c r="AMJ495" s="0"/>
    </row>
    <row r="496" s="18" customFormat="true" ht="13.8" hidden="false" customHeight="false" outlineLevel="0" collapsed="false">
      <c r="A496" s="1" t="s">
        <v>17</v>
      </c>
      <c r="B496" s="69" t="s">
        <v>1052</v>
      </c>
      <c r="C496" s="23" t="s">
        <v>267</v>
      </c>
      <c r="D496" s="23" t="s">
        <v>267</v>
      </c>
      <c r="E496" s="23" t="s">
        <v>267</v>
      </c>
      <c r="F496" s="1" t="s">
        <v>203</v>
      </c>
      <c r="G496" s="23" t="n">
        <v>7</v>
      </c>
      <c r="H496" s="23" t="n">
        <v>4</v>
      </c>
      <c r="I496" s="23" t="str">
        <f aca="false">IF(J496="RHAP", "Rhizophora apiculata", IF(J496="EXAG", "Excoecaria agallocha", IF(J496="BRPA", "Bruguiera parviflora", IF(J496="XYMO", "Xylocarpus moluccensis", IF(J496="BRCY", "Bruguiera cylindrica", IF(J496="AVAL", "Avicennia alba", IF(J496="AVOF", "Avicennia officinalis", IF(J496="LURA", "Lumnitzera racemosa", IF(J496="CETA", "Ceriops tagal", IF(J496="XYGR", "Xylocarpus granatum", IF(J496="AVMA", "Avicennia marina", IF(J496="RHMU", "Rhizophora mucronata", IF(J496="BRGY", "Bruguiera gymnorrhiza", IF(J496="BRSE", "Bruguiera sexangula", IF(J496="SOOV", "Sonneratia ovata", IF(J496="SOCA", "Sonneratia caseolaris", IF(J496="HELI", "Heritiera littoralis", IF(J496="HESY", "Heritiera sylvatica", IF(J496="NYFR", "Nypa fruticans", IF(J496="CYRA", "Cynometra ramiflora", IF(J496="PHPA", "Phoenix paludosa", IF(J496="SCHY", "Scyphiphora hydrophyllacea", IF(J496="DIMA", "Diospyros maritima", IF(J496="POPI", "Pongamia pinnata", IF(J496="MAPS", "Maniltoa psilogyne", IF(J496="INBI", "Intsia bijuga", IF(J496="ACEB", "Acanthus ebracteatus", IF(J496="CAER", "Calamus erinaceus", IF(J496="UNUN", "Unknown unknown",  IF(J496="SOAL", "Sonneratia alba",  IF(J496="AECO", "Aegiceras corniculatum", "" )) )))))))))))))))))))))))))))))</f>
        <v>Avicennia alba</v>
      </c>
      <c r="J496" s="23" t="s">
        <v>27</v>
      </c>
      <c r="K496" s="68" t="n">
        <v>2.5</v>
      </c>
      <c r="L496" s="68" t="n">
        <v>2</v>
      </c>
      <c r="M496" s="1"/>
      <c r="N496" s="1"/>
      <c r="AMJ496" s="0"/>
    </row>
    <row r="497" s="18" customFormat="true" ht="13.8" hidden="false" customHeight="false" outlineLevel="0" collapsed="false">
      <c r="A497" s="1" t="s">
        <v>17</v>
      </c>
      <c r="B497" s="69" t="s">
        <v>1052</v>
      </c>
      <c r="C497" s="23" t="s">
        <v>267</v>
      </c>
      <c r="D497" s="23" t="s">
        <v>267</v>
      </c>
      <c r="E497" s="23" t="s">
        <v>267</v>
      </c>
      <c r="F497" s="1" t="s">
        <v>203</v>
      </c>
      <c r="G497" s="23" t="n">
        <v>7</v>
      </c>
      <c r="H497" s="23" t="n">
        <v>4</v>
      </c>
      <c r="I497" s="23" t="str">
        <f aca="false">IF(J497="RHAP", "Rhizophora apiculata", IF(J497="EXAG", "Excoecaria agallocha", IF(J497="BRPA", "Bruguiera parviflora", IF(J497="XYMO", "Xylocarpus moluccensis", IF(J497="BRCY", "Bruguiera cylindrica", IF(J497="AVAL", "Avicennia alba", IF(J497="AVOF", "Avicennia officinalis", IF(J497="LURA", "Lumnitzera racemosa", IF(J497="CETA", "Ceriops tagal", IF(J497="XYGR", "Xylocarpus granatum", IF(J497="AVMA", "Avicennia marina", IF(J497="RHMU", "Rhizophora mucronata", IF(J497="BRGY", "Bruguiera gymnorrhiza", IF(J497="BRSE", "Bruguiera sexangula", IF(J497="SOOV", "Sonneratia ovata", IF(J497="SOCA", "Sonneratia caseolaris", IF(J497="HELI", "Heritiera littoralis", IF(J497="HESY", "Heritiera sylvatica", IF(J497="NYFR", "Nypa fruticans", IF(J497="CYRA", "Cynometra ramiflora", IF(J497="PHPA", "Phoenix paludosa", IF(J497="SCHY", "Scyphiphora hydrophyllacea", IF(J497="DIMA", "Diospyros maritima", IF(J497="POPI", "Pongamia pinnata", IF(J497="MAPS", "Maniltoa psilogyne", IF(J497="INBI", "Intsia bijuga", IF(J497="ACEB", "Acanthus ebracteatus", IF(J497="CAER", "Calamus erinaceus", IF(J497="UNUN", "Unknown unknown",  IF(J497="SOAL", "Sonneratia alba",  IF(J497="AECO", "Aegiceras corniculatum", "" )) )))))))))))))))))))))))))))))</f>
        <v>Avicennia alba</v>
      </c>
      <c r="J497" s="23" t="s">
        <v>27</v>
      </c>
      <c r="K497" s="68" t="n">
        <v>2.5</v>
      </c>
      <c r="L497" s="68" t="n">
        <v>2</v>
      </c>
      <c r="M497" s="1"/>
      <c r="N497" s="1"/>
      <c r="AMJ497" s="0"/>
    </row>
    <row r="498" s="18" customFormat="true" ht="13.8" hidden="false" customHeight="false" outlineLevel="0" collapsed="false">
      <c r="A498" s="1" t="s">
        <v>17</v>
      </c>
      <c r="B498" s="69" t="s">
        <v>1052</v>
      </c>
      <c r="C498" s="23" t="s">
        <v>267</v>
      </c>
      <c r="D498" s="23" t="s">
        <v>267</v>
      </c>
      <c r="E498" s="23" t="s">
        <v>267</v>
      </c>
      <c r="F498" s="1" t="s">
        <v>203</v>
      </c>
      <c r="G498" s="23" t="n">
        <v>7</v>
      </c>
      <c r="H498" s="23" t="n">
        <v>4</v>
      </c>
      <c r="I498" s="23" t="str">
        <f aca="false">IF(J498="RHAP", "Rhizophora apiculata", IF(J498="EXAG", "Excoecaria agallocha", IF(J498="BRPA", "Bruguiera parviflora", IF(J498="XYMO", "Xylocarpus moluccensis", IF(J498="BRCY", "Bruguiera cylindrica", IF(J498="AVAL", "Avicennia alba", IF(J498="AVOF", "Avicennia officinalis", IF(J498="LURA", "Lumnitzera racemosa", IF(J498="CETA", "Ceriops tagal", IF(J498="XYGR", "Xylocarpus granatum", IF(J498="AVMA", "Avicennia marina", IF(J498="RHMU", "Rhizophora mucronata", IF(J498="BRGY", "Bruguiera gymnorrhiza", IF(J498="BRSE", "Bruguiera sexangula", IF(J498="SOOV", "Sonneratia ovata", IF(J498="SOCA", "Sonneratia caseolaris", IF(J498="HELI", "Heritiera littoralis", IF(J498="HESY", "Heritiera sylvatica", IF(J498="NYFR", "Nypa fruticans", IF(J498="CYRA", "Cynometra ramiflora", IF(J498="PHPA", "Phoenix paludosa", IF(J498="SCHY", "Scyphiphora hydrophyllacea", IF(J498="DIMA", "Diospyros maritima", IF(J498="POPI", "Pongamia pinnata", IF(J498="MAPS", "Maniltoa psilogyne", IF(J498="INBI", "Intsia bijuga", IF(J498="ACEB", "Acanthus ebracteatus", IF(J498="CAER", "Calamus erinaceus", IF(J498="UNUN", "Unknown unknown",  IF(J498="SOAL", "Sonneratia alba",  IF(J498="AECO", "Aegiceras corniculatum", "" )) )))))))))))))))))))))))))))))</f>
        <v>Avicennia alba</v>
      </c>
      <c r="J498" s="23" t="s">
        <v>27</v>
      </c>
      <c r="K498" s="68" t="n">
        <v>2.5</v>
      </c>
      <c r="L498" s="68" t="n">
        <v>2</v>
      </c>
      <c r="M498" s="1"/>
      <c r="N498" s="1"/>
      <c r="AMJ498" s="0"/>
    </row>
    <row r="499" s="18" customFormat="true" ht="13.8" hidden="false" customHeight="false" outlineLevel="0" collapsed="false">
      <c r="A499" s="1" t="s">
        <v>17</v>
      </c>
      <c r="B499" s="69" t="s">
        <v>1052</v>
      </c>
      <c r="C499" s="23" t="s">
        <v>267</v>
      </c>
      <c r="D499" s="23" t="s">
        <v>267</v>
      </c>
      <c r="E499" s="23" t="s">
        <v>267</v>
      </c>
      <c r="F499" s="1" t="s">
        <v>203</v>
      </c>
      <c r="G499" s="23" t="n">
        <v>7</v>
      </c>
      <c r="H499" s="23" t="n">
        <v>4</v>
      </c>
      <c r="I499" s="23" t="str">
        <f aca="false">IF(J499="RHAP", "Rhizophora apiculata", IF(J499="EXAG", "Excoecaria agallocha", IF(J499="BRPA", "Bruguiera parviflora", IF(J499="XYMO", "Xylocarpus moluccensis", IF(J499="BRCY", "Bruguiera cylindrica", IF(J499="AVAL", "Avicennia alba", IF(J499="AVOF", "Avicennia officinalis", IF(J499="LURA", "Lumnitzera racemosa", IF(J499="CETA", "Ceriops tagal", IF(J499="XYGR", "Xylocarpus granatum", IF(J499="AVMA", "Avicennia marina", IF(J499="RHMU", "Rhizophora mucronata", IF(J499="BRGY", "Bruguiera gymnorrhiza", IF(J499="BRSE", "Bruguiera sexangula", IF(J499="SOOV", "Sonneratia ovata", IF(J499="SOCA", "Sonneratia caseolaris", IF(J499="HELI", "Heritiera littoralis", IF(J499="HESY", "Heritiera sylvatica", IF(J499="NYFR", "Nypa fruticans", IF(J499="CYRA", "Cynometra ramiflora", IF(J499="PHPA", "Phoenix paludosa", IF(J499="SCHY", "Scyphiphora hydrophyllacea", IF(J499="DIMA", "Diospyros maritima", IF(J499="POPI", "Pongamia pinnata", IF(J499="MAPS", "Maniltoa psilogyne", IF(J499="INBI", "Intsia bijuga", IF(J499="ACEB", "Acanthus ebracteatus", IF(J499="CAER", "Calamus erinaceus", IF(J499="UNUN", "Unknown unknown",  IF(J499="SOAL", "Sonneratia alba",  IF(J499="AECO", "Aegiceras corniculatum", "" )) )))))))))))))))))))))))))))))</f>
        <v>Avicennia alba</v>
      </c>
      <c r="J499" s="23" t="s">
        <v>27</v>
      </c>
      <c r="K499" s="68" t="n">
        <v>2.5</v>
      </c>
      <c r="L499" s="68" t="n">
        <v>2</v>
      </c>
      <c r="M499" s="1"/>
      <c r="N499" s="1"/>
      <c r="AMJ499" s="0"/>
    </row>
    <row r="500" s="18" customFormat="true" ht="13.8" hidden="false" customHeight="false" outlineLevel="0" collapsed="false">
      <c r="A500" s="1" t="s">
        <v>17</v>
      </c>
      <c r="B500" s="69" t="s">
        <v>1052</v>
      </c>
      <c r="C500" s="23" t="s">
        <v>267</v>
      </c>
      <c r="D500" s="23" t="s">
        <v>267</v>
      </c>
      <c r="E500" s="23" t="s">
        <v>267</v>
      </c>
      <c r="F500" s="1" t="s">
        <v>203</v>
      </c>
      <c r="G500" s="23" t="n">
        <v>7</v>
      </c>
      <c r="H500" s="23" t="n">
        <v>4</v>
      </c>
      <c r="I500" s="23" t="str">
        <f aca="false">IF(J500="RHAP", "Rhizophora apiculata", IF(J500="EXAG", "Excoecaria agallocha", IF(J500="BRPA", "Bruguiera parviflora", IF(J500="XYMO", "Xylocarpus moluccensis", IF(J500="BRCY", "Bruguiera cylindrica", IF(J500="AVAL", "Avicennia alba", IF(J500="AVOF", "Avicennia officinalis", IF(J500="LURA", "Lumnitzera racemosa", IF(J500="CETA", "Ceriops tagal", IF(J500="XYGR", "Xylocarpus granatum", IF(J500="AVMA", "Avicennia marina", IF(J500="RHMU", "Rhizophora mucronata", IF(J500="BRGY", "Bruguiera gymnorrhiza", IF(J500="BRSE", "Bruguiera sexangula", IF(J500="SOOV", "Sonneratia ovata", IF(J500="SOCA", "Sonneratia caseolaris", IF(J500="HELI", "Heritiera littoralis", IF(J500="HESY", "Heritiera sylvatica", IF(J500="NYFR", "Nypa fruticans", IF(J500="CYRA", "Cynometra ramiflora", IF(J500="PHPA", "Phoenix paludosa", IF(J500="SCHY", "Scyphiphora hydrophyllacea", IF(J500="DIMA", "Diospyros maritima", IF(J500="POPI", "Pongamia pinnata", IF(J500="MAPS", "Maniltoa psilogyne", IF(J500="INBI", "Intsia bijuga", IF(J500="ACEB", "Acanthus ebracteatus", IF(J500="CAER", "Calamus erinaceus", IF(J500="UNUN", "Unknown unknown",  IF(J500="SOAL", "Sonneratia alba",  IF(J500="AECO", "Aegiceras corniculatum", "" )) )))))))))))))))))))))))))))))</f>
        <v>Avicennia alba</v>
      </c>
      <c r="J500" s="23" t="s">
        <v>27</v>
      </c>
      <c r="K500" s="68" t="n">
        <v>3</v>
      </c>
      <c r="L500" s="68" t="n">
        <v>2</v>
      </c>
      <c r="M500" s="1"/>
      <c r="N500" s="1"/>
      <c r="AMJ500" s="0"/>
    </row>
    <row r="501" s="18" customFormat="true" ht="13.8" hidden="false" customHeight="false" outlineLevel="0" collapsed="false">
      <c r="A501" s="1" t="s">
        <v>17</v>
      </c>
      <c r="B501" s="69" t="s">
        <v>1052</v>
      </c>
      <c r="C501" s="23" t="s">
        <v>267</v>
      </c>
      <c r="D501" s="23" t="s">
        <v>267</v>
      </c>
      <c r="E501" s="23" t="s">
        <v>267</v>
      </c>
      <c r="F501" s="1" t="s">
        <v>203</v>
      </c>
      <c r="G501" s="23" t="n">
        <v>7</v>
      </c>
      <c r="H501" s="23" t="n">
        <v>4</v>
      </c>
      <c r="I501" s="23" t="str">
        <f aca="false">IF(J501="RHAP", "Rhizophora apiculata", IF(J501="EXAG", "Excoecaria agallocha", IF(J501="BRPA", "Bruguiera parviflora", IF(J501="XYMO", "Xylocarpus moluccensis", IF(J501="BRCY", "Bruguiera cylindrica", IF(J501="AVAL", "Avicennia alba", IF(J501="AVOF", "Avicennia officinalis", IF(J501="LURA", "Lumnitzera racemosa", IF(J501="CETA", "Ceriops tagal", IF(J501="XYGR", "Xylocarpus granatum", IF(J501="AVMA", "Avicennia marina", IF(J501="RHMU", "Rhizophora mucronata", IF(J501="BRGY", "Bruguiera gymnorrhiza", IF(J501="BRSE", "Bruguiera sexangula", IF(J501="SOOV", "Sonneratia ovata", IF(J501="SOCA", "Sonneratia caseolaris", IF(J501="HELI", "Heritiera littoralis", IF(J501="HESY", "Heritiera sylvatica", IF(J501="NYFR", "Nypa fruticans", IF(J501="CYRA", "Cynometra ramiflora", IF(J501="PHPA", "Phoenix paludosa", IF(J501="SCHY", "Scyphiphora hydrophyllacea", IF(J501="DIMA", "Diospyros maritima", IF(J501="POPI", "Pongamia pinnata", IF(J501="MAPS", "Maniltoa psilogyne", IF(J501="INBI", "Intsia bijuga", IF(J501="ACEB", "Acanthus ebracteatus", IF(J501="CAER", "Calamus erinaceus", IF(J501="UNUN", "Unknown unknown",  IF(J501="SOAL", "Sonneratia alba",  IF(J501="AECO", "Aegiceras corniculatum", "" )) )))))))))))))))))))))))))))))</f>
        <v>Avicennia alba</v>
      </c>
      <c r="J501" s="23" t="s">
        <v>27</v>
      </c>
      <c r="K501" s="68" t="n">
        <v>3</v>
      </c>
      <c r="L501" s="68" t="n">
        <v>2</v>
      </c>
      <c r="M501" s="1"/>
      <c r="N501" s="1"/>
      <c r="AMJ501" s="0"/>
    </row>
    <row r="502" s="18" customFormat="true" ht="13.8" hidden="false" customHeight="false" outlineLevel="0" collapsed="false">
      <c r="A502" s="1" t="s">
        <v>17</v>
      </c>
      <c r="B502" s="69" t="s">
        <v>1052</v>
      </c>
      <c r="C502" s="23" t="s">
        <v>267</v>
      </c>
      <c r="D502" s="23" t="s">
        <v>267</v>
      </c>
      <c r="E502" s="23" t="s">
        <v>267</v>
      </c>
      <c r="F502" s="1" t="s">
        <v>203</v>
      </c>
      <c r="G502" s="23" t="n">
        <v>7</v>
      </c>
      <c r="H502" s="23" t="n">
        <v>4</v>
      </c>
      <c r="I502" s="23" t="str">
        <f aca="false">IF(J502="RHAP", "Rhizophora apiculata", IF(J502="EXAG", "Excoecaria agallocha", IF(J502="BRPA", "Bruguiera parviflora", IF(J502="XYMO", "Xylocarpus moluccensis", IF(J502="BRCY", "Bruguiera cylindrica", IF(J502="AVAL", "Avicennia alba", IF(J502="AVOF", "Avicennia officinalis", IF(J502="LURA", "Lumnitzera racemosa", IF(J502="CETA", "Ceriops tagal", IF(J502="XYGR", "Xylocarpus granatum", IF(J502="AVMA", "Avicennia marina", IF(J502="RHMU", "Rhizophora mucronata", IF(J502="BRGY", "Bruguiera gymnorrhiza", IF(J502="BRSE", "Bruguiera sexangula", IF(J502="SOOV", "Sonneratia ovata", IF(J502="SOCA", "Sonneratia caseolaris", IF(J502="HELI", "Heritiera littoralis", IF(J502="HESY", "Heritiera sylvatica", IF(J502="NYFR", "Nypa fruticans", IF(J502="CYRA", "Cynometra ramiflora", IF(J502="PHPA", "Phoenix paludosa", IF(J502="SCHY", "Scyphiphora hydrophyllacea", IF(J502="DIMA", "Diospyros maritima", IF(J502="POPI", "Pongamia pinnata", IF(J502="MAPS", "Maniltoa psilogyne", IF(J502="INBI", "Intsia bijuga", IF(J502="ACEB", "Acanthus ebracteatus", IF(J502="CAER", "Calamus erinaceus", IF(J502="UNUN", "Unknown unknown",  IF(J502="SOAL", "Sonneratia alba",  IF(J502="AECO", "Aegiceras corniculatum", "" )) )))))))))))))))))))))))))))))</f>
        <v>Avicennia alba</v>
      </c>
      <c r="J502" s="23" t="s">
        <v>27</v>
      </c>
      <c r="K502" s="68" t="n">
        <v>3</v>
      </c>
      <c r="L502" s="68" t="n">
        <v>2</v>
      </c>
      <c r="M502" s="1"/>
      <c r="N502" s="1"/>
      <c r="AMJ502" s="0"/>
    </row>
    <row r="503" s="18" customFormat="true" ht="13.8" hidden="false" customHeight="false" outlineLevel="0" collapsed="false">
      <c r="A503" s="1" t="s">
        <v>17</v>
      </c>
      <c r="B503" s="69" t="s">
        <v>1052</v>
      </c>
      <c r="C503" s="23" t="s">
        <v>267</v>
      </c>
      <c r="D503" s="23" t="s">
        <v>267</v>
      </c>
      <c r="E503" s="23" t="s">
        <v>267</v>
      </c>
      <c r="F503" s="1" t="s">
        <v>203</v>
      </c>
      <c r="G503" s="23" t="n">
        <v>7</v>
      </c>
      <c r="H503" s="23" t="n">
        <v>4</v>
      </c>
      <c r="I503" s="23" t="str">
        <f aca="false">IF(J503="RHAP", "Rhizophora apiculata", IF(J503="EXAG", "Excoecaria agallocha", IF(J503="BRPA", "Bruguiera parviflora", IF(J503="XYMO", "Xylocarpus moluccensis", IF(J503="BRCY", "Bruguiera cylindrica", IF(J503="AVAL", "Avicennia alba", IF(J503="AVOF", "Avicennia officinalis", IF(J503="LURA", "Lumnitzera racemosa", IF(J503="CETA", "Ceriops tagal", IF(J503="XYGR", "Xylocarpus granatum", IF(J503="AVMA", "Avicennia marina", IF(J503="RHMU", "Rhizophora mucronata", IF(J503="BRGY", "Bruguiera gymnorrhiza", IF(J503="BRSE", "Bruguiera sexangula", IF(J503="SOOV", "Sonneratia ovata", IF(J503="SOCA", "Sonneratia caseolaris", IF(J503="HELI", "Heritiera littoralis", IF(J503="HESY", "Heritiera sylvatica", IF(J503="NYFR", "Nypa fruticans", IF(J503="CYRA", "Cynometra ramiflora", IF(J503="PHPA", "Phoenix paludosa", IF(J503="SCHY", "Scyphiphora hydrophyllacea", IF(J503="DIMA", "Diospyros maritima", IF(J503="POPI", "Pongamia pinnata", IF(J503="MAPS", "Maniltoa psilogyne", IF(J503="INBI", "Intsia bijuga", IF(J503="ACEB", "Acanthus ebracteatus", IF(J503="CAER", "Calamus erinaceus", IF(J503="UNUN", "Unknown unknown",  IF(J503="SOAL", "Sonneratia alba",  IF(J503="AECO", "Aegiceras corniculatum", "" )) )))))))))))))))))))))))))))))</f>
        <v>Avicennia alba</v>
      </c>
      <c r="J503" s="23" t="s">
        <v>27</v>
      </c>
      <c r="K503" s="68" t="n">
        <v>4</v>
      </c>
      <c r="L503" s="68" t="n">
        <v>2</v>
      </c>
      <c r="M503" s="1"/>
      <c r="N503" s="1"/>
      <c r="AMJ503" s="0"/>
    </row>
    <row r="504" s="18" customFormat="true" ht="13.8" hidden="false" customHeight="false" outlineLevel="0" collapsed="false">
      <c r="A504" s="1" t="s">
        <v>17</v>
      </c>
      <c r="B504" s="69" t="s">
        <v>1052</v>
      </c>
      <c r="C504" s="23" t="s">
        <v>267</v>
      </c>
      <c r="D504" s="23" t="s">
        <v>267</v>
      </c>
      <c r="E504" s="23" t="s">
        <v>267</v>
      </c>
      <c r="F504" s="1" t="s">
        <v>203</v>
      </c>
      <c r="G504" s="23" t="n">
        <v>7</v>
      </c>
      <c r="H504" s="23" t="n">
        <v>4</v>
      </c>
      <c r="I504" s="23" t="str">
        <f aca="false">IF(J504="RHAP", "Rhizophora apiculata", IF(J504="EXAG", "Excoecaria agallocha", IF(J504="BRPA", "Bruguiera parviflora", IF(J504="XYMO", "Xylocarpus moluccensis", IF(J504="BRCY", "Bruguiera cylindrica", IF(J504="AVAL", "Avicennia alba", IF(J504="AVOF", "Avicennia officinalis", IF(J504="LURA", "Lumnitzera racemosa", IF(J504="CETA", "Ceriops tagal", IF(J504="XYGR", "Xylocarpus granatum", IF(J504="AVMA", "Avicennia marina", IF(J504="RHMU", "Rhizophora mucronata", IF(J504="BRGY", "Bruguiera gymnorrhiza", IF(J504="BRSE", "Bruguiera sexangula", IF(J504="SOOV", "Sonneratia ovata", IF(J504="SOCA", "Sonneratia caseolaris", IF(J504="HELI", "Heritiera littoralis", IF(J504="HESY", "Heritiera sylvatica", IF(J504="NYFR", "Nypa fruticans", IF(J504="CYRA", "Cynometra ramiflora", IF(J504="PHPA", "Phoenix paludosa", IF(J504="SCHY", "Scyphiphora hydrophyllacea", IF(J504="DIMA", "Diospyros maritima", IF(J504="POPI", "Pongamia pinnata", IF(J504="MAPS", "Maniltoa psilogyne", IF(J504="INBI", "Intsia bijuga", IF(J504="ACEB", "Acanthus ebracteatus", IF(J504="CAER", "Calamus erinaceus", IF(J504="UNUN", "Unknown unknown",  IF(J504="SOAL", "Sonneratia alba",  IF(J504="AECO", "Aegiceras corniculatum", "" )) )))))))))))))))))))))))))))))</f>
        <v>Avicennia alba</v>
      </c>
      <c r="J504" s="23" t="s">
        <v>27</v>
      </c>
      <c r="K504" s="68" t="n">
        <v>4</v>
      </c>
      <c r="L504" s="68" t="n">
        <v>2</v>
      </c>
      <c r="M504" s="1"/>
      <c r="N504" s="1"/>
      <c r="AMJ504" s="0"/>
    </row>
    <row r="505" s="18" customFormat="true" ht="13.8" hidden="false" customHeight="false" outlineLevel="0" collapsed="false">
      <c r="A505" s="1" t="s">
        <v>17</v>
      </c>
      <c r="B505" s="69" t="s">
        <v>1052</v>
      </c>
      <c r="C505" s="23" t="s">
        <v>267</v>
      </c>
      <c r="D505" s="23" t="s">
        <v>267</v>
      </c>
      <c r="E505" s="23" t="s">
        <v>267</v>
      </c>
      <c r="F505" s="1" t="s">
        <v>203</v>
      </c>
      <c r="G505" s="23" t="n">
        <v>7</v>
      </c>
      <c r="H505" s="23" t="n">
        <v>4</v>
      </c>
      <c r="I505" s="23" t="str">
        <f aca="false">IF(J505="RHAP", "Rhizophora apiculata", IF(J505="EXAG", "Excoecaria agallocha", IF(J505="BRPA", "Bruguiera parviflora", IF(J505="XYMO", "Xylocarpus moluccensis", IF(J505="BRCY", "Bruguiera cylindrica", IF(J505="AVAL", "Avicennia alba", IF(J505="AVOF", "Avicennia officinalis", IF(J505="LURA", "Lumnitzera racemosa", IF(J505="CETA", "Ceriops tagal", IF(J505="XYGR", "Xylocarpus granatum", IF(J505="AVMA", "Avicennia marina", IF(J505="RHMU", "Rhizophora mucronata", IF(J505="BRGY", "Bruguiera gymnorrhiza", IF(J505="BRSE", "Bruguiera sexangula", IF(J505="SOOV", "Sonneratia ovata", IF(J505="SOCA", "Sonneratia caseolaris", IF(J505="HELI", "Heritiera littoralis", IF(J505="HESY", "Heritiera sylvatica", IF(J505="NYFR", "Nypa fruticans", IF(J505="CYRA", "Cynometra ramiflora", IF(J505="PHPA", "Phoenix paludosa", IF(J505="SCHY", "Scyphiphora hydrophyllacea", IF(J505="DIMA", "Diospyros maritima", IF(J505="POPI", "Pongamia pinnata", IF(J505="MAPS", "Maniltoa psilogyne", IF(J505="INBI", "Intsia bijuga", IF(J505="ACEB", "Acanthus ebracteatus", IF(J505="CAER", "Calamus erinaceus", IF(J505="UNUN", "Unknown unknown",  IF(J505="SOAL", "Sonneratia alba",  IF(J505="AECO", "Aegiceras corniculatum", "" )) )))))))))))))))))))))))))))))</f>
        <v>Avicennia alba</v>
      </c>
      <c r="J505" s="23" t="s">
        <v>27</v>
      </c>
      <c r="K505" s="68" t="n">
        <v>4</v>
      </c>
      <c r="L505" s="68" t="n">
        <v>2</v>
      </c>
      <c r="M505" s="1"/>
      <c r="N505" s="1"/>
      <c r="AMJ505" s="0"/>
    </row>
    <row r="506" s="18" customFormat="true" ht="13.8" hidden="false" customHeight="false" outlineLevel="0" collapsed="false">
      <c r="A506" s="1" t="s">
        <v>17</v>
      </c>
      <c r="B506" s="69" t="s">
        <v>1052</v>
      </c>
      <c r="C506" s="23" t="s">
        <v>267</v>
      </c>
      <c r="D506" s="23" t="s">
        <v>267</v>
      </c>
      <c r="E506" s="23" t="s">
        <v>267</v>
      </c>
      <c r="F506" s="1" t="s">
        <v>203</v>
      </c>
      <c r="G506" s="23" t="n">
        <v>7</v>
      </c>
      <c r="H506" s="23" t="n">
        <v>4</v>
      </c>
      <c r="I506" s="23" t="str">
        <f aca="false">IF(J506="RHAP", "Rhizophora apiculata", IF(J506="EXAG", "Excoecaria agallocha", IF(J506="BRPA", "Bruguiera parviflora", IF(J506="XYMO", "Xylocarpus moluccensis", IF(J506="BRCY", "Bruguiera cylindrica", IF(J506="AVAL", "Avicennia alba", IF(J506="AVOF", "Avicennia officinalis", IF(J506="LURA", "Lumnitzera racemosa", IF(J506="CETA", "Ceriops tagal", IF(J506="XYGR", "Xylocarpus granatum", IF(J506="AVMA", "Avicennia marina", IF(J506="RHMU", "Rhizophora mucronata", IF(J506="BRGY", "Bruguiera gymnorrhiza", IF(J506="BRSE", "Bruguiera sexangula", IF(J506="SOOV", "Sonneratia ovata", IF(J506="SOCA", "Sonneratia caseolaris", IF(J506="HELI", "Heritiera littoralis", IF(J506="HESY", "Heritiera sylvatica", IF(J506="NYFR", "Nypa fruticans", IF(J506="CYRA", "Cynometra ramiflora", IF(J506="PHPA", "Phoenix paludosa", IF(J506="SCHY", "Scyphiphora hydrophyllacea", IF(J506="DIMA", "Diospyros maritima", IF(J506="POPI", "Pongamia pinnata", IF(J506="MAPS", "Maniltoa psilogyne", IF(J506="INBI", "Intsia bijuga", IF(J506="ACEB", "Acanthus ebracteatus", IF(J506="CAER", "Calamus erinaceus", IF(J506="UNUN", "Unknown unknown",  IF(J506="SOAL", "Sonneratia alba",  IF(J506="AECO", "Aegiceras corniculatum", "" )) )))))))))))))))))))))))))))))</f>
        <v>Avicennia alba</v>
      </c>
      <c r="J506" s="23" t="s">
        <v>27</v>
      </c>
      <c r="K506" s="68" t="n">
        <v>4</v>
      </c>
      <c r="L506" s="68" t="n">
        <v>2</v>
      </c>
      <c r="M506" s="1"/>
      <c r="N506" s="1"/>
      <c r="AMJ506" s="0"/>
    </row>
    <row r="507" s="18" customFormat="true" ht="13.8" hidden="false" customHeight="false" outlineLevel="0" collapsed="false">
      <c r="A507" s="1" t="s">
        <v>17</v>
      </c>
      <c r="B507" s="69" t="s">
        <v>1052</v>
      </c>
      <c r="C507" s="23" t="s">
        <v>267</v>
      </c>
      <c r="D507" s="23" t="s">
        <v>267</v>
      </c>
      <c r="E507" s="23" t="s">
        <v>267</v>
      </c>
      <c r="F507" s="1" t="s">
        <v>203</v>
      </c>
      <c r="G507" s="23" t="n">
        <v>7</v>
      </c>
      <c r="H507" s="23" t="n">
        <v>4</v>
      </c>
      <c r="I507" s="23" t="str">
        <f aca="false">IF(J507="RHAP", "Rhizophora apiculata", IF(J507="EXAG", "Excoecaria agallocha", IF(J507="BRPA", "Bruguiera parviflora", IF(J507="XYMO", "Xylocarpus moluccensis", IF(J507="BRCY", "Bruguiera cylindrica", IF(J507="AVAL", "Avicennia alba", IF(J507="AVOF", "Avicennia officinalis", IF(J507="LURA", "Lumnitzera racemosa", IF(J507="CETA", "Ceriops tagal", IF(J507="XYGR", "Xylocarpus granatum", IF(J507="AVMA", "Avicennia marina", IF(J507="RHMU", "Rhizophora mucronata", IF(J507="BRGY", "Bruguiera gymnorrhiza", IF(J507="BRSE", "Bruguiera sexangula", IF(J507="SOOV", "Sonneratia ovata", IF(J507="SOCA", "Sonneratia caseolaris", IF(J507="HELI", "Heritiera littoralis", IF(J507="HESY", "Heritiera sylvatica", IF(J507="NYFR", "Nypa fruticans", IF(J507="CYRA", "Cynometra ramiflora", IF(J507="PHPA", "Phoenix paludosa", IF(J507="SCHY", "Scyphiphora hydrophyllacea", IF(J507="DIMA", "Diospyros maritima", IF(J507="POPI", "Pongamia pinnata", IF(J507="MAPS", "Maniltoa psilogyne", IF(J507="INBI", "Intsia bijuga", IF(J507="ACEB", "Acanthus ebracteatus", IF(J507="CAER", "Calamus erinaceus", IF(J507="UNUN", "Unknown unknown",  IF(J507="SOAL", "Sonneratia alba",  IF(J507="AECO", "Aegiceras corniculatum", "" )) )))))))))))))))))))))))))))))</f>
        <v>Avicennia alba</v>
      </c>
      <c r="J507" s="23" t="s">
        <v>27</v>
      </c>
      <c r="K507" s="68" t="n">
        <v>2</v>
      </c>
      <c r="L507" s="68" t="n">
        <v>2</v>
      </c>
      <c r="M507" s="1"/>
      <c r="N507" s="1"/>
      <c r="AMJ507" s="0"/>
    </row>
    <row r="508" s="18" customFormat="true" ht="13.8" hidden="false" customHeight="false" outlineLevel="0" collapsed="false">
      <c r="A508" s="1" t="s">
        <v>17</v>
      </c>
      <c r="B508" s="69" t="s">
        <v>1052</v>
      </c>
      <c r="C508" s="23" t="s">
        <v>267</v>
      </c>
      <c r="D508" s="23" t="s">
        <v>267</v>
      </c>
      <c r="E508" s="23" t="s">
        <v>267</v>
      </c>
      <c r="F508" s="1" t="s">
        <v>203</v>
      </c>
      <c r="G508" s="23" t="n">
        <v>7</v>
      </c>
      <c r="H508" s="23" t="n">
        <v>4</v>
      </c>
      <c r="I508" s="23" t="str">
        <f aca="false">IF(J508="RHAP", "Rhizophora apiculata", IF(J508="EXAG", "Excoecaria agallocha", IF(J508="BRPA", "Bruguiera parviflora", IF(J508="XYMO", "Xylocarpus moluccensis", IF(J508="BRCY", "Bruguiera cylindrica", IF(J508="AVAL", "Avicennia alba", IF(J508="AVOF", "Avicennia officinalis", IF(J508="LURA", "Lumnitzera racemosa", IF(J508="CETA", "Ceriops tagal", IF(J508="XYGR", "Xylocarpus granatum", IF(J508="AVMA", "Avicennia marina", IF(J508="RHMU", "Rhizophora mucronata", IF(J508="BRGY", "Bruguiera gymnorrhiza", IF(J508="BRSE", "Bruguiera sexangula", IF(J508="SOOV", "Sonneratia ovata", IF(J508="SOCA", "Sonneratia caseolaris", IF(J508="HELI", "Heritiera littoralis", IF(J508="HESY", "Heritiera sylvatica", IF(J508="NYFR", "Nypa fruticans", IF(J508="CYRA", "Cynometra ramiflora", IF(J508="PHPA", "Phoenix paludosa", IF(J508="SCHY", "Scyphiphora hydrophyllacea", IF(J508="DIMA", "Diospyros maritima", IF(J508="POPI", "Pongamia pinnata", IF(J508="MAPS", "Maniltoa psilogyne", IF(J508="INBI", "Intsia bijuga", IF(J508="ACEB", "Acanthus ebracteatus", IF(J508="CAER", "Calamus erinaceus", IF(J508="UNUN", "Unknown unknown",  IF(J508="SOAL", "Sonneratia alba",  IF(J508="AECO", "Aegiceras corniculatum", "" )) )))))))))))))))))))))))))))))</f>
        <v>Avicennia alba</v>
      </c>
      <c r="J508" s="23" t="s">
        <v>27</v>
      </c>
      <c r="K508" s="68" t="n">
        <v>2</v>
      </c>
      <c r="L508" s="68" t="n">
        <v>2</v>
      </c>
      <c r="M508" s="1"/>
      <c r="N508" s="1"/>
      <c r="AMJ508" s="0"/>
    </row>
    <row r="509" s="18" customFormat="true" ht="13.8" hidden="false" customHeight="false" outlineLevel="0" collapsed="false">
      <c r="A509" s="1" t="s">
        <v>17</v>
      </c>
      <c r="B509" s="69" t="s">
        <v>1052</v>
      </c>
      <c r="C509" s="23" t="s">
        <v>267</v>
      </c>
      <c r="D509" s="23" t="s">
        <v>267</v>
      </c>
      <c r="E509" s="23" t="s">
        <v>267</v>
      </c>
      <c r="F509" s="1" t="s">
        <v>203</v>
      </c>
      <c r="G509" s="23" t="n">
        <v>7</v>
      </c>
      <c r="H509" s="23" t="n">
        <v>4</v>
      </c>
      <c r="I509" s="23" t="str">
        <f aca="false">IF(J509="RHAP", "Rhizophora apiculata", IF(J509="EXAG", "Excoecaria agallocha", IF(J509="BRPA", "Bruguiera parviflora", IF(J509="XYMO", "Xylocarpus moluccensis", IF(J509="BRCY", "Bruguiera cylindrica", IF(J509="AVAL", "Avicennia alba", IF(J509="AVOF", "Avicennia officinalis", IF(J509="LURA", "Lumnitzera racemosa", IF(J509="CETA", "Ceriops tagal", IF(J509="XYGR", "Xylocarpus granatum", IF(J509="AVMA", "Avicennia marina", IF(J509="RHMU", "Rhizophora mucronata", IF(J509="BRGY", "Bruguiera gymnorrhiza", IF(J509="BRSE", "Bruguiera sexangula", IF(J509="SOOV", "Sonneratia ovata", IF(J509="SOCA", "Sonneratia caseolaris", IF(J509="HELI", "Heritiera littoralis", IF(J509="HESY", "Heritiera sylvatica", IF(J509="NYFR", "Nypa fruticans", IF(J509="CYRA", "Cynometra ramiflora", IF(J509="PHPA", "Phoenix paludosa", IF(J509="SCHY", "Scyphiphora hydrophyllacea", IF(J509="DIMA", "Diospyros maritima", IF(J509="POPI", "Pongamia pinnata", IF(J509="MAPS", "Maniltoa psilogyne", IF(J509="INBI", "Intsia bijuga", IF(J509="ACEB", "Acanthus ebracteatus", IF(J509="CAER", "Calamus erinaceus", IF(J509="UNUN", "Unknown unknown",  IF(J509="SOAL", "Sonneratia alba",  IF(J509="AECO", "Aegiceras corniculatum", "" )) )))))))))))))))))))))))))))))</f>
        <v>Avicennia alba</v>
      </c>
      <c r="J509" s="23" t="s">
        <v>27</v>
      </c>
      <c r="K509" s="68" t="n">
        <v>2</v>
      </c>
      <c r="L509" s="68" t="n">
        <v>2</v>
      </c>
      <c r="M509" s="1"/>
      <c r="N509" s="1"/>
      <c r="AMJ509" s="0"/>
    </row>
    <row r="510" s="18" customFormat="true" ht="13.8" hidden="false" customHeight="false" outlineLevel="0" collapsed="false">
      <c r="A510" s="1" t="s">
        <v>17</v>
      </c>
      <c r="B510" s="69" t="s">
        <v>1052</v>
      </c>
      <c r="C510" s="23" t="s">
        <v>267</v>
      </c>
      <c r="D510" s="23" t="s">
        <v>267</v>
      </c>
      <c r="E510" s="23" t="s">
        <v>267</v>
      </c>
      <c r="F510" s="1" t="s">
        <v>203</v>
      </c>
      <c r="G510" s="23" t="n">
        <v>7</v>
      </c>
      <c r="H510" s="23" t="n">
        <v>4</v>
      </c>
      <c r="I510" s="23" t="str">
        <f aca="false">IF(J510="RHAP", "Rhizophora apiculata", IF(J510="EXAG", "Excoecaria agallocha", IF(J510="BRPA", "Bruguiera parviflora", IF(J510="XYMO", "Xylocarpus moluccensis", IF(J510="BRCY", "Bruguiera cylindrica", IF(J510="AVAL", "Avicennia alba", IF(J510="AVOF", "Avicennia officinalis", IF(J510="LURA", "Lumnitzera racemosa", IF(J510="CETA", "Ceriops tagal", IF(J510="XYGR", "Xylocarpus granatum", IF(J510="AVMA", "Avicennia marina", IF(J510="RHMU", "Rhizophora mucronata", IF(J510="BRGY", "Bruguiera gymnorrhiza", IF(J510="BRSE", "Bruguiera sexangula", IF(J510="SOOV", "Sonneratia ovata", IF(J510="SOCA", "Sonneratia caseolaris", IF(J510="HELI", "Heritiera littoralis", IF(J510="HESY", "Heritiera sylvatica", IF(J510="NYFR", "Nypa fruticans", IF(J510="CYRA", "Cynometra ramiflora", IF(J510="PHPA", "Phoenix paludosa", IF(J510="SCHY", "Scyphiphora hydrophyllacea", IF(J510="DIMA", "Diospyros maritima", IF(J510="POPI", "Pongamia pinnata", IF(J510="MAPS", "Maniltoa psilogyne", IF(J510="INBI", "Intsia bijuga", IF(J510="ACEB", "Acanthus ebracteatus", IF(J510="CAER", "Calamus erinaceus", IF(J510="UNUN", "Unknown unknown",  IF(J510="SOAL", "Sonneratia alba",  IF(J510="AECO", "Aegiceras corniculatum", "" )) )))))))))))))))))))))))))))))</f>
        <v>Avicennia alba</v>
      </c>
      <c r="J510" s="23" t="s">
        <v>27</v>
      </c>
      <c r="K510" s="68" t="n">
        <v>2</v>
      </c>
      <c r="L510" s="68" t="n">
        <v>2</v>
      </c>
      <c r="M510" s="1"/>
      <c r="N510" s="1"/>
      <c r="AMJ510" s="0"/>
    </row>
    <row r="511" s="18" customFormat="true" ht="13.8" hidden="false" customHeight="false" outlineLevel="0" collapsed="false">
      <c r="A511" s="1" t="s">
        <v>17</v>
      </c>
      <c r="B511" s="69" t="s">
        <v>1052</v>
      </c>
      <c r="C511" s="23" t="s">
        <v>267</v>
      </c>
      <c r="D511" s="23" t="s">
        <v>267</v>
      </c>
      <c r="E511" s="23" t="s">
        <v>267</v>
      </c>
      <c r="F511" s="1" t="s">
        <v>203</v>
      </c>
      <c r="G511" s="23" t="n">
        <v>7</v>
      </c>
      <c r="H511" s="23" t="n">
        <v>4</v>
      </c>
      <c r="I511" s="23" t="str">
        <f aca="false">IF(J511="RHAP", "Rhizophora apiculata", IF(J511="EXAG", "Excoecaria agallocha", IF(J511="BRPA", "Bruguiera parviflora", IF(J511="XYMO", "Xylocarpus moluccensis", IF(J511="BRCY", "Bruguiera cylindrica", IF(J511="AVAL", "Avicennia alba", IF(J511="AVOF", "Avicennia officinalis", IF(J511="LURA", "Lumnitzera racemosa", IF(J511="CETA", "Ceriops tagal", IF(J511="XYGR", "Xylocarpus granatum", IF(J511="AVMA", "Avicennia marina", IF(J511="RHMU", "Rhizophora mucronata", IF(J511="BRGY", "Bruguiera gymnorrhiza", IF(J511="BRSE", "Bruguiera sexangula", IF(J511="SOOV", "Sonneratia ovata", IF(J511="SOCA", "Sonneratia caseolaris", IF(J511="HELI", "Heritiera littoralis", IF(J511="HESY", "Heritiera sylvatica", IF(J511="NYFR", "Nypa fruticans", IF(J511="CYRA", "Cynometra ramiflora", IF(J511="PHPA", "Phoenix paludosa", IF(J511="SCHY", "Scyphiphora hydrophyllacea", IF(J511="DIMA", "Diospyros maritima", IF(J511="POPI", "Pongamia pinnata", IF(J511="MAPS", "Maniltoa psilogyne", IF(J511="INBI", "Intsia bijuga", IF(J511="ACEB", "Acanthus ebracteatus", IF(J511="CAER", "Calamus erinaceus", IF(J511="UNUN", "Unknown unknown",  IF(J511="SOAL", "Sonneratia alba",  IF(J511="AECO", "Aegiceras corniculatum", "" )) )))))))))))))))))))))))))))))</f>
        <v>Avicennia alba</v>
      </c>
      <c r="J511" s="23" t="s">
        <v>27</v>
      </c>
      <c r="K511" s="68" t="n">
        <v>2</v>
      </c>
      <c r="L511" s="68" t="n">
        <v>2</v>
      </c>
      <c r="M511" s="1"/>
      <c r="N511" s="1"/>
      <c r="AMJ511" s="0"/>
    </row>
    <row r="512" s="18" customFormat="true" ht="13.8" hidden="false" customHeight="false" outlineLevel="0" collapsed="false">
      <c r="A512" s="1" t="s">
        <v>17</v>
      </c>
      <c r="B512" s="69" t="s">
        <v>1052</v>
      </c>
      <c r="C512" s="23" t="s">
        <v>267</v>
      </c>
      <c r="D512" s="23" t="s">
        <v>267</v>
      </c>
      <c r="E512" s="23" t="s">
        <v>267</v>
      </c>
      <c r="F512" s="1" t="s">
        <v>203</v>
      </c>
      <c r="G512" s="23" t="n">
        <v>7</v>
      </c>
      <c r="H512" s="23" t="n">
        <v>4</v>
      </c>
      <c r="I512" s="23" t="str">
        <f aca="false">IF(J512="RHAP", "Rhizophora apiculata", IF(J512="EXAG", "Excoecaria agallocha", IF(J512="BRPA", "Bruguiera parviflora", IF(J512="XYMO", "Xylocarpus moluccensis", IF(J512="BRCY", "Bruguiera cylindrica", IF(J512="AVAL", "Avicennia alba", IF(J512="AVOF", "Avicennia officinalis", IF(J512="LURA", "Lumnitzera racemosa", IF(J512="CETA", "Ceriops tagal", IF(J512="XYGR", "Xylocarpus granatum", IF(J512="AVMA", "Avicennia marina", IF(J512="RHMU", "Rhizophora mucronata", IF(J512="BRGY", "Bruguiera gymnorrhiza", IF(J512="BRSE", "Bruguiera sexangula", IF(J512="SOOV", "Sonneratia ovata", IF(J512="SOCA", "Sonneratia caseolaris", IF(J512="HELI", "Heritiera littoralis", IF(J512="HESY", "Heritiera sylvatica", IF(J512="NYFR", "Nypa fruticans", IF(J512="CYRA", "Cynometra ramiflora", IF(J512="PHPA", "Phoenix paludosa", IF(J512="SCHY", "Scyphiphora hydrophyllacea", IF(J512="DIMA", "Diospyros maritima", IF(J512="POPI", "Pongamia pinnata", IF(J512="MAPS", "Maniltoa psilogyne", IF(J512="INBI", "Intsia bijuga", IF(J512="ACEB", "Acanthus ebracteatus", IF(J512="CAER", "Calamus erinaceus", IF(J512="UNUN", "Unknown unknown",  IF(J512="SOAL", "Sonneratia alba",  IF(J512="AECO", "Aegiceras corniculatum", "" )) )))))))))))))))))))))))))))))</f>
        <v>Avicennia alba</v>
      </c>
      <c r="J512" s="23" t="s">
        <v>27</v>
      </c>
      <c r="K512" s="68" t="n">
        <v>2</v>
      </c>
      <c r="L512" s="68" t="n">
        <v>2</v>
      </c>
      <c r="M512" s="1"/>
      <c r="N512" s="1"/>
      <c r="AMJ512" s="0"/>
    </row>
    <row r="513" s="18" customFormat="true" ht="13.8" hidden="false" customHeight="false" outlineLevel="0" collapsed="false">
      <c r="A513" s="1" t="s">
        <v>17</v>
      </c>
      <c r="B513" s="69" t="s">
        <v>1052</v>
      </c>
      <c r="C513" s="23" t="s">
        <v>267</v>
      </c>
      <c r="D513" s="23" t="s">
        <v>267</v>
      </c>
      <c r="E513" s="23" t="s">
        <v>267</v>
      </c>
      <c r="F513" s="1" t="s">
        <v>203</v>
      </c>
      <c r="G513" s="23" t="n">
        <v>7</v>
      </c>
      <c r="H513" s="23" t="n">
        <v>4</v>
      </c>
      <c r="I513" s="23" t="str">
        <f aca="false">IF(J513="RHAP", "Rhizophora apiculata", IF(J513="EXAG", "Excoecaria agallocha", IF(J513="BRPA", "Bruguiera parviflora", IF(J513="XYMO", "Xylocarpus moluccensis", IF(J513="BRCY", "Bruguiera cylindrica", IF(J513="AVAL", "Avicennia alba", IF(J513="AVOF", "Avicennia officinalis", IF(J513="LURA", "Lumnitzera racemosa", IF(J513="CETA", "Ceriops tagal", IF(J513="XYGR", "Xylocarpus granatum", IF(J513="AVMA", "Avicennia marina", IF(J513="RHMU", "Rhizophora mucronata", IF(J513="BRGY", "Bruguiera gymnorrhiza", IF(J513="BRSE", "Bruguiera sexangula", IF(J513="SOOV", "Sonneratia ovata", IF(J513="SOCA", "Sonneratia caseolaris", IF(J513="HELI", "Heritiera littoralis", IF(J513="HESY", "Heritiera sylvatica", IF(J513="NYFR", "Nypa fruticans", IF(J513="CYRA", "Cynometra ramiflora", IF(J513="PHPA", "Phoenix paludosa", IF(J513="SCHY", "Scyphiphora hydrophyllacea", IF(J513="DIMA", "Diospyros maritima", IF(J513="POPI", "Pongamia pinnata", IF(J513="MAPS", "Maniltoa psilogyne", IF(J513="INBI", "Intsia bijuga", IF(J513="ACEB", "Acanthus ebracteatus", IF(J513="CAER", "Calamus erinaceus", IF(J513="UNUN", "Unknown unknown",  IF(J513="SOAL", "Sonneratia alba",  IF(J513="AECO", "Aegiceras corniculatum", "" )) )))))))))))))))))))))))))))))</f>
        <v>Avicennia alba</v>
      </c>
      <c r="J513" s="23" t="s">
        <v>27</v>
      </c>
      <c r="K513" s="68" t="n">
        <v>2</v>
      </c>
      <c r="L513" s="68" t="n">
        <v>2</v>
      </c>
      <c r="M513" s="1"/>
      <c r="N513" s="1"/>
      <c r="AMJ513" s="0"/>
    </row>
    <row r="514" s="18" customFormat="true" ht="13.8" hidden="false" customHeight="false" outlineLevel="0" collapsed="false">
      <c r="A514" s="1" t="s">
        <v>17</v>
      </c>
      <c r="B514" s="69" t="s">
        <v>1052</v>
      </c>
      <c r="C514" s="23" t="s">
        <v>267</v>
      </c>
      <c r="D514" s="23" t="s">
        <v>267</v>
      </c>
      <c r="E514" s="23" t="s">
        <v>267</v>
      </c>
      <c r="F514" s="1" t="s">
        <v>203</v>
      </c>
      <c r="G514" s="23" t="n">
        <v>7</v>
      </c>
      <c r="H514" s="23" t="n">
        <v>4</v>
      </c>
      <c r="I514" s="23" t="str">
        <f aca="false">IF(J514="RHAP", "Rhizophora apiculata", IF(J514="EXAG", "Excoecaria agallocha", IF(J514="BRPA", "Bruguiera parviflora", IF(J514="XYMO", "Xylocarpus moluccensis", IF(J514="BRCY", "Bruguiera cylindrica", IF(J514="AVAL", "Avicennia alba", IF(J514="AVOF", "Avicennia officinalis", IF(J514="LURA", "Lumnitzera racemosa", IF(J514="CETA", "Ceriops tagal", IF(J514="XYGR", "Xylocarpus granatum", IF(J514="AVMA", "Avicennia marina", IF(J514="RHMU", "Rhizophora mucronata", IF(J514="BRGY", "Bruguiera gymnorrhiza", IF(J514="BRSE", "Bruguiera sexangula", IF(J514="SOOV", "Sonneratia ovata", IF(J514="SOCA", "Sonneratia caseolaris", IF(J514="HELI", "Heritiera littoralis", IF(J514="HESY", "Heritiera sylvatica", IF(J514="NYFR", "Nypa fruticans", IF(J514="CYRA", "Cynometra ramiflora", IF(J514="PHPA", "Phoenix paludosa", IF(J514="SCHY", "Scyphiphora hydrophyllacea", IF(J514="DIMA", "Diospyros maritima", IF(J514="POPI", "Pongamia pinnata", IF(J514="MAPS", "Maniltoa psilogyne", IF(J514="INBI", "Intsia bijuga", IF(J514="ACEB", "Acanthus ebracteatus", IF(J514="CAER", "Calamus erinaceus", IF(J514="UNUN", "Unknown unknown",  IF(J514="SOAL", "Sonneratia alba",  IF(J514="AECO", "Aegiceras corniculatum", "" )) )))))))))))))))))))))))))))))</f>
        <v>Rhizophora apiculata</v>
      </c>
      <c r="J514" s="23" t="s">
        <v>21</v>
      </c>
      <c r="K514" s="68" t="n">
        <v>1</v>
      </c>
      <c r="L514" s="68" t="n">
        <v>2</v>
      </c>
      <c r="M514" s="1"/>
      <c r="N514" s="1"/>
      <c r="AMJ514" s="0"/>
    </row>
    <row r="515" s="18" customFormat="true" ht="13.8" hidden="false" customHeight="false" outlineLevel="0" collapsed="false">
      <c r="A515" s="1" t="s">
        <v>17</v>
      </c>
      <c r="B515" s="69" t="s">
        <v>1052</v>
      </c>
      <c r="C515" s="23" t="s">
        <v>267</v>
      </c>
      <c r="D515" s="23" t="s">
        <v>267</v>
      </c>
      <c r="E515" s="23" t="s">
        <v>267</v>
      </c>
      <c r="F515" s="1" t="s">
        <v>203</v>
      </c>
      <c r="G515" s="23" t="n">
        <v>7</v>
      </c>
      <c r="H515" s="23" t="n">
        <v>4</v>
      </c>
      <c r="I515" s="23" t="str">
        <f aca="false">IF(J515="RHAP", "Rhizophora apiculata", IF(J515="EXAG", "Excoecaria agallocha", IF(J515="BRPA", "Bruguiera parviflora", IF(J515="XYMO", "Xylocarpus moluccensis", IF(J515="BRCY", "Bruguiera cylindrica", IF(J515="AVAL", "Avicennia alba", IF(J515="AVOF", "Avicennia officinalis", IF(J515="LURA", "Lumnitzera racemosa", IF(J515="CETA", "Ceriops tagal", IF(J515="XYGR", "Xylocarpus granatum", IF(J515="AVMA", "Avicennia marina", IF(J515="RHMU", "Rhizophora mucronata", IF(J515="BRGY", "Bruguiera gymnorrhiza", IF(J515="BRSE", "Bruguiera sexangula", IF(J515="SOOV", "Sonneratia ovata", IF(J515="SOCA", "Sonneratia caseolaris", IF(J515="HELI", "Heritiera littoralis", IF(J515="HESY", "Heritiera sylvatica", IF(J515="NYFR", "Nypa fruticans", IF(J515="CYRA", "Cynometra ramiflora", IF(J515="PHPA", "Phoenix paludosa", IF(J515="SCHY", "Scyphiphora hydrophyllacea", IF(J515="DIMA", "Diospyros maritima", IF(J515="POPI", "Pongamia pinnata", IF(J515="MAPS", "Maniltoa psilogyne", IF(J515="INBI", "Intsia bijuga", IF(J515="ACEB", "Acanthus ebracteatus", IF(J515="CAER", "Calamus erinaceus", IF(J515="UNUN", "Unknown unknown",  IF(J515="SOAL", "Sonneratia alba",  IF(J515="AECO", "Aegiceras corniculatum", "" )) )))))))))))))))))))))))))))))</f>
        <v>Avicennia alba</v>
      </c>
      <c r="J515" s="23" t="s">
        <v>27</v>
      </c>
      <c r="K515" s="68" t="n">
        <v>4</v>
      </c>
      <c r="L515" s="68" t="n">
        <v>2</v>
      </c>
      <c r="M515" s="1"/>
      <c r="N515" s="1"/>
      <c r="AMJ515" s="0"/>
    </row>
    <row r="516" s="18" customFormat="true" ht="13.8" hidden="false" customHeight="false" outlineLevel="0" collapsed="false">
      <c r="A516" s="1" t="s">
        <v>17</v>
      </c>
      <c r="B516" s="69" t="s">
        <v>1052</v>
      </c>
      <c r="C516" s="23" t="s">
        <v>267</v>
      </c>
      <c r="D516" s="23" t="s">
        <v>267</v>
      </c>
      <c r="E516" s="23" t="s">
        <v>267</v>
      </c>
      <c r="F516" s="1" t="s">
        <v>203</v>
      </c>
      <c r="G516" s="23" t="n">
        <v>7</v>
      </c>
      <c r="H516" s="23" t="n">
        <v>4</v>
      </c>
      <c r="I516" s="23" t="str">
        <f aca="false">IF(J516="RHAP", "Rhizophora apiculata", IF(J516="EXAG", "Excoecaria agallocha", IF(J516="BRPA", "Bruguiera parviflora", IF(J516="XYMO", "Xylocarpus moluccensis", IF(J516="BRCY", "Bruguiera cylindrica", IF(J516="AVAL", "Avicennia alba", IF(J516="AVOF", "Avicennia officinalis", IF(J516="LURA", "Lumnitzera racemosa", IF(J516="CETA", "Ceriops tagal", IF(J516="XYGR", "Xylocarpus granatum", IF(J516="AVMA", "Avicennia marina", IF(J516="RHMU", "Rhizophora mucronata", IF(J516="BRGY", "Bruguiera gymnorrhiza", IF(J516="BRSE", "Bruguiera sexangula", IF(J516="SOOV", "Sonneratia ovata", IF(J516="SOCA", "Sonneratia caseolaris", IF(J516="HELI", "Heritiera littoralis", IF(J516="HESY", "Heritiera sylvatica", IF(J516="NYFR", "Nypa fruticans", IF(J516="CYRA", "Cynometra ramiflora", IF(J516="PHPA", "Phoenix paludosa", IF(J516="SCHY", "Scyphiphora hydrophyllacea", IF(J516="DIMA", "Diospyros maritima", IF(J516="POPI", "Pongamia pinnata", IF(J516="MAPS", "Maniltoa psilogyne", IF(J516="INBI", "Intsia bijuga", IF(J516="ACEB", "Acanthus ebracteatus", IF(J516="CAER", "Calamus erinaceus", IF(J516="UNUN", "Unknown unknown",  IF(J516="SOAL", "Sonneratia alba",  IF(J516="AECO", "Aegiceras corniculatum", "" )) )))))))))))))))))))))))))))))</f>
        <v>Avicennia alba</v>
      </c>
      <c r="J516" s="23" t="s">
        <v>27</v>
      </c>
      <c r="K516" s="68" t="n">
        <v>2</v>
      </c>
      <c r="L516" s="68" t="n">
        <v>2</v>
      </c>
      <c r="M516" s="1"/>
      <c r="N516" s="1"/>
      <c r="AMJ516" s="0"/>
    </row>
    <row r="517" s="18" customFormat="true" ht="13.8" hidden="false" customHeight="false" outlineLevel="0" collapsed="false">
      <c r="A517" s="1" t="s">
        <v>17</v>
      </c>
      <c r="B517" s="69" t="s">
        <v>1052</v>
      </c>
      <c r="C517" s="23" t="s">
        <v>267</v>
      </c>
      <c r="D517" s="23" t="s">
        <v>267</v>
      </c>
      <c r="E517" s="23" t="s">
        <v>267</v>
      </c>
      <c r="F517" s="1" t="s">
        <v>203</v>
      </c>
      <c r="G517" s="23" t="n">
        <v>7</v>
      </c>
      <c r="H517" s="23" t="n">
        <v>4</v>
      </c>
      <c r="I517" s="23" t="str">
        <f aca="false">IF(J517="RHAP", "Rhizophora apiculata", IF(J517="EXAG", "Excoecaria agallocha", IF(J517="BRPA", "Bruguiera parviflora", IF(J517="XYMO", "Xylocarpus moluccensis", IF(J517="BRCY", "Bruguiera cylindrica", IF(J517="AVAL", "Avicennia alba", IF(J517="AVOF", "Avicennia officinalis", IF(J517="LURA", "Lumnitzera racemosa", IF(J517="CETA", "Ceriops tagal", IF(J517="XYGR", "Xylocarpus granatum", IF(J517="AVMA", "Avicennia marina", IF(J517="RHMU", "Rhizophora mucronata", IF(J517="BRGY", "Bruguiera gymnorrhiza", IF(J517="BRSE", "Bruguiera sexangula", IF(J517="SOOV", "Sonneratia ovata", IF(J517="SOCA", "Sonneratia caseolaris", IF(J517="HELI", "Heritiera littoralis", IF(J517="HESY", "Heritiera sylvatica", IF(J517="NYFR", "Nypa fruticans", IF(J517="CYRA", "Cynometra ramiflora", IF(J517="PHPA", "Phoenix paludosa", IF(J517="SCHY", "Scyphiphora hydrophyllacea", IF(J517="DIMA", "Diospyros maritima", IF(J517="POPI", "Pongamia pinnata", IF(J517="MAPS", "Maniltoa psilogyne", IF(J517="INBI", "Intsia bijuga", IF(J517="ACEB", "Acanthus ebracteatus", IF(J517="CAER", "Calamus erinaceus", IF(J517="UNUN", "Unknown unknown",  IF(J517="SOAL", "Sonneratia alba",  IF(J517="AECO", "Aegiceras corniculatum", "" )) )))))))))))))))))))))))))))))</f>
        <v>Avicennia alba</v>
      </c>
      <c r="J517" s="23" t="s">
        <v>27</v>
      </c>
      <c r="K517" s="68" t="n">
        <v>2</v>
      </c>
      <c r="L517" s="68" t="n">
        <v>2</v>
      </c>
      <c r="M517" s="1"/>
      <c r="N517" s="1"/>
      <c r="AMJ517" s="0"/>
    </row>
    <row r="518" s="18" customFormat="true" ht="13.8" hidden="false" customHeight="false" outlineLevel="0" collapsed="false">
      <c r="A518" s="1" t="s">
        <v>17</v>
      </c>
      <c r="B518" s="69" t="s">
        <v>1052</v>
      </c>
      <c r="C518" s="23" t="s">
        <v>267</v>
      </c>
      <c r="D518" s="23" t="s">
        <v>267</v>
      </c>
      <c r="E518" s="23" t="s">
        <v>267</v>
      </c>
      <c r="F518" s="1" t="s">
        <v>203</v>
      </c>
      <c r="G518" s="23" t="n">
        <v>7</v>
      </c>
      <c r="H518" s="23" t="n">
        <v>4</v>
      </c>
      <c r="I518" s="23" t="str">
        <f aca="false">IF(J518="RHAP", "Rhizophora apiculata", IF(J518="EXAG", "Excoecaria agallocha", IF(J518="BRPA", "Bruguiera parviflora", IF(J518="XYMO", "Xylocarpus moluccensis", IF(J518="BRCY", "Bruguiera cylindrica", IF(J518="AVAL", "Avicennia alba", IF(J518="AVOF", "Avicennia officinalis", IF(J518="LURA", "Lumnitzera racemosa", IF(J518="CETA", "Ceriops tagal", IF(J518="XYGR", "Xylocarpus granatum", IF(J518="AVMA", "Avicennia marina", IF(J518="RHMU", "Rhizophora mucronata", IF(J518="BRGY", "Bruguiera gymnorrhiza", IF(J518="BRSE", "Bruguiera sexangula", IF(J518="SOOV", "Sonneratia ovata", IF(J518="SOCA", "Sonneratia caseolaris", IF(J518="HELI", "Heritiera littoralis", IF(J518="HESY", "Heritiera sylvatica", IF(J518="NYFR", "Nypa fruticans", IF(J518="CYRA", "Cynometra ramiflora", IF(J518="PHPA", "Phoenix paludosa", IF(J518="SCHY", "Scyphiphora hydrophyllacea", IF(J518="DIMA", "Diospyros maritima", IF(J518="POPI", "Pongamia pinnata", IF(J518="MAPS", "Maniltoa psilogyne", IF(J518="INBI", "Intsia bijuga", IF(J518="ACEB", "Acanthus ebracteatus", IF(J518="CAER", "Calamus erinaceus", IF(J518="UNUN", "Unknown unknown",  IF(J518="SOAL", "Sonneratia alba",  IF(J518="AECO", "Aegiceras corniculatum", "" )) )))))))))))))))))))))))))))))</f>
        <v>Avicennia alba</v>
      </c>
      <c r="J518" s="23" t="s">
        <v>27</v>
      </c>
      <c r="K518" s="68" t="n">
        <v>2</v>
      </c>
      <c r="L518" s="68" t="n">
        <v>2</v>
      </c>
      <c r="M518" s="1"/>
      <c r="N518" s="1"/>
      <c r="AMJ518" s="0"/>
    </row>
    <row r="519" s="18" customFormat="true" ht="13.8" hidden="false" customHeight="false" outlineLevel="0" collapsed="false">
      <c r="A519" s="1" t="s">
        <v>17</v>
      </c>
      <c r="B519" s="69" t="s">
        <v>1052</v>
      </c>
      <c r="C519" s="23" t="s">
        <v>267</v>
      </c>
      <c r="D519" s="23" t="s">
        <v>267</v>
      </c>
      <c r="E519" s="23" t="s">
        <v>267</v>
      </c>
      <c r="F519" s="1" t="s">
        <v>203</v>
      </c>
      <c r="G519" s="23" t="n">
        <v>7</v>
      </c>
      <c r="H519" s="23" t="n">
        <v>4</v>
      </c>
      <c r="I519" s="23" t="str">
        <f aca="false">IF(J519="RHAP", "Rhizophora apiculata", IF(J519="EXAG", "Excoecaria agallocha", IF(J519="BRPA", "Bruguiera parviflora", IF(J519="XYMO", "Xylocarpus moluccensis", IF(J519="BRCY", "Bruguiera cylindrica", IF(J519="AVAL", "Avicennia alba", IF(J519="AVOF", "Avicennia officinalis", IF(J519="LURA", "Lumnitzera racemosa", IF(J519="CETA", "Ceriops tagal", IF(J519="XYGR", "Xylocarpus granatum", IF(J519="AVMA", "Avicennia marina", IF(J519="RHMU", "Rhizophora mucronata", IF(J519="BRGY", "Bruguiera gymnorrhiza", IF(J519="BRSE", "Bruguiera sexangula", IF(J519="SOOV", "Sonneratia ovata", IF(J519="SOCA", "Sonneratia caseolaris", IF(J519="HELI", "Heritiera littoralis", IF(J519="HESY", "Heritiera sylvatica", IF(J519="NYFR", "Nypa fruticans", IF(J519="CYRA", "Cynometra ramiflora", IF(J519="PHPA", "Phoenix paludosa", IF(J519="SCHY", "Scyphiphora hydrophyllacea", IF(J519="DIMA", "Diospyros maritima", IF(J519="POPI", "Pongamia pinnata", IF(J519="MAPS", "Maniltoa psilogyne", IF(J519="INBI", "Intsia bijuga", IF(J519="ACEB", "Acanthus ebracteatus", IF(J519="CAER", "Calamus erinaceus", IF(J519="UNUN", "Unknown unknown",  IF(J519="SOAL", "Sonneratia alba",  IF(J519="AECO", "Aegiceras corniculatum", "" )) )))))))))))))))))))))))))))))</f>
        <v>Avicennia alba</v>
      </c>
      <c r="J519" s="23" t="s">
        <v>27</v>
      </c>
      <c r="K519" s="68" t="n">
        <v>1</v>
      </c>
      <c r="L519" s="68" t="n">
        <v>2</v>
      </c>
      <c r="M519" s="1"/>
      <c r="N519" s="1"/>
      <c r="AMJ519" s="0"/>
    </row>
    <row r="520" s="18" customFormat="true" ht="13.8" hidden="false" customHeight="false" outlineLevel="0" collapsed="false">
      <c r="A520" s="1" t="s">
        <v>17</v>
      </c>
      <c r="B520" s="69" t="s">
        <v>1052</v>
      </c>
      <c r="C520" s="23" t="s">
        <v>267</v>
      </c>
      <c r="D520" s="23" t="s">
        <v>267</v>
      </c>
      <c r="E520" s="23" t="s">
        <v>267</v>
      </c>
      <c r="F520" s="1" t="s">
        <v>203</v>
      </c>
      <c r="G520" s="23" t="n">
        <v>8</v>
      </c>
      <c r="H520" s="23" t="n">
        <v>1</v>
      </c>
      <c r="I520" s="23" t="str">
        <f aca="false">IF(J520="RHAP", "Rhizophora apiculata", IF(J520="EXAG", "Excoecaria agallocha", IF(J520="BRPA", "Bruguiera parviflora", IF(J520="XYMO", "Xylocarpus moluccensis", IF(J520="BRCY", "Bruguiera cylindrica", IF(J520="AVAL", "Avicennia alba", IF(J520="AVOF", "Avicennia officinalis", IF(J520="LURA", "Lumnitzera racemosa", IF(J520="CETA", "Ceriops tagal", IF(J520="XYGR", "Xylocarpus granatum", IF(J520="AVMA", "Avicennia marina", IF(J520="RHMU", "Rhizophora mucronata", IF(J520="BRGY", "Bruguiera gymnorrhiza", IF(J520="BRSE", "Bruguiera sexangula", IF(J520="SOOV", "Sonneratia ovata", IF(J520="SOCA", "Sonneratia caseolaris", IF(J520="HELI", "Heritiera littoralis", IF(J520="HESY", "Heritiera sylvatica", IF(J520="NYFR", "Nypa fruticans", IF(J520="CYRA", "Cynometra ramiflora", IF(J520="PHPA", "Phoenix paludosa", IF(J520="SCHY", "Scyphiphora hydrophyllacea", IF(J520="DIMA", "Diospyros maritima", IF(J520="POPI", "Pongamia pinnata", IF(J520="MAPS", "Maniltoa psilogyne", IF(J520="INBI", "Intsia bijuga", IF(J520="ACEB", "Acanthus ebracteatus", IF(J520="CAER", "Calamus erinaceus", IF(J520="UNUN", "Unknown unknown",  IF(J520="SOAL", "Sonneratia alba",  IF(J520="AECO", "Aegiceras corniculatum", "" )) )))))))))))))))))))))))))))))</f>
        <v>Sonneratia alba</v>
      </c>
      <c r="J520" s="23" t="s">
        <v>1039</v>
      </c>
      <c r="K520" s="68" t="n">
        <v>4</v>
      </c>
      <c r="L520" s="68" t="n">
        <v>3</v>
      </c>
      <c r="M520" s="1"/>
      <c r="N520" s="1"/>
      <c r="AMJ520" s="0"/>
    </row>
    <row r="521" s="18" customFormat="true" ht="13.8" hidden="false" customHeight="false" outlineLevel="0" collapsed="false">
      <c r="A521" s="1" t="s">
        <v>17</v>
      </c>
      <c r="B521" s="69" t="s">
        <v>1052</v>
      </c>
      <c r="C521" s="23" t="s">
        <v>267</v>
      </c>
      <c r="D521" s="23" t="s">
        <v>267</v>
      </c>
      <c r="E521" s="23" t="s">
        <v>267</v>
      </c>
      <c r="F521" s="1" t="s">
        <v>203</v>
      </c>
      <c r="G521" s="23" t="n">
        <v>8</v>
      </c>
      <c r="H521" s="23" t="n">
        <v>1</v>
      </c>
      <c r="I521" s="23" t="str">
        <f aca="false">IF(J521="RHAP", "Rhizophora apiculata", IF(J521="EXAG", "Excoecaria agallocha", IF(J521="BRPA", "Bruguiera parviflora", IF(J521="XYMO", "Xylocarpus moluccensis", IF(J521="BRCY", "Bruguiera cylindrica", IF(J521="AVAL", "Avicennia alba", IF(J521="AVOF", "Avicennia officinalis", IF(J521="LURA", "Lumnitzera racemosa", IF(J521="CETA", "Ceriops tagal", IF(J521="XYGR", "Xylocarpus granatum", IF(J521="AVMA", "Avicennia marina", IF(J521="RHMU", "Rhizophora mucronata", IF(J521="BRGY", "Bruguiera gymnorrhiza", IF(J521="BRSE", "Bruguiera sexangula", IF(J521="SOOV", "Sonneratia ovata", IF(J521="SOCA", "Sonneratia caseolaris", IF(J521="HELI", "Heritiera littoralis", IF(J521="HESY", "Heritiera sylvatica", IF(J521="NYFR", "Nypa fruticans", IF(J521="CYRA", "Cynometra ramiflora", IF(J521="PHPA", "Phoenix paludosa", IF(J521="SCHY", "Scyphiphora hydrophyllacea", IF(J521="DIMA", "Diospyros maritima", IF(J521="POPI", "Pongamia pinnata", IF(J521="MAPS", "Maniltoa psilogyne", IF(J521="INBI", "Intsia bijuga", IF(J521="ACEB", "Acanthus ebracteatus", IF(J521="CAER", "Calamus erinaceus", IF(J521="UNUN", "Unknown unknown",  IF(J521="SOAL", "Sonneratia alba",  IF(J521="AECO", "Aegiceras corniculatum", "" )) )))))))))))))))))))))))))))))</f>
        <v>Sonneratia alba</v>
      </c>
      <c r="J521" s="23" t="s">
        <v>1039</v>
      </c>
      <c r="K521" s="68" t="n">
        <v>2</v>
      </c>
      <c r="L521" s="68" t="n">
        <v>2</v>
      </c>
      <c r="M521" s="1"/>
      <c r="N521" s="1"/>
      <c r="AMJ521" s="0"/>
    </row>
    <row r="522" s="18" customFormat="true" ht="13.8" hidden="false" customHeight="false" outlineLevel="0" collapsed="false">
      <c r="A522" s="1" t="s">
        <v>17</v>
      </c>
      <c r="B522" s="69" t="s">
        <v>1052</v>
      </c>
      <c r="C522" s="23" t="s">
        <v>267</v>
      </c>
      <c r="D522" s="23" t="s">
        <v>267</v>
      </c>
      <c r="E522" s="23" t="s">
        <v>267</v>
      </c>
      <c r="F522" s="1" t="s">
        <v>203</v>
      </c>
      <c r="G522" s="23" t="n">
        <v>8</v>
      </c>
      <c r="H522" s="23" t="n">
        <v>1</v>
      </c>
      <c r="I522" s="23" t="str">
        <f aca="false">IF(J522="RHAP", "Rhizophora apiculata", IF(J522="EXAG", "Excoecaria agallocha", IF(J522="BRPA", "Bruguiera parviflora", IF(J522="XYMO", "Xylocarpus moluccensis", IF(J522="BRCY", "Bruguiera cylindrica", IF(J522="AVAL", "Avicennia alba", IF(J522="AVOF", "Avicennia officinalis", IF(J522="LURA", "Lumnitzera racemosa", IF(J522="CETA", "Ceriops tagal", IF(J522="XYGR", "Xylocarpus granatum", IF(J522="AVMA", "Avicennia marina", IF(J522="RHMU", "Rhizophora mucronata", IF(J522="BRGY", "Bruguiera gymnorrhiza", IF(J522="BRSE", "Bruguiera sexangula", IF(J522="SOOV", "Sonneratia ovata", IF(J522="SOCA", "Sonneratia caseolaris", IF(J522="HELI", "Heritiera littoralis", IF(J522="HESY", "Heritiera sylvatica", IF(J522="NYFR", "Nypa fruticans", IF(J522="CYRA", "Cynometra ramiflora", IF(J522="PHPA", "Phoenix paludosa", IF(J522="SCHY", "Scyphiphora hydrophyllacea", IF(J522="DIMA", "Diospyros maritima", IF(J522="POPI", "Pongamia pinnata", IF(J522="MAPS", "Maniltoa psilogyne", IF(J522="INBI", "Intsia bijuga", IF(J522="ACEB", "Acanthus ebracteatus", IF(J522="CAER", "Calamus erinaceus", IF(J522="UNUN", "Unknown unknown",  IF(J522="SOAL", "Sonneratia alba",  IF(J522="AECO", "Aegiceras corniculatum", "" )) )))))))))))))))))))))))))))))</f>
        <v>Rhizophora apiculata</v>
      </c>
      <c r="J522" s="23" t="s">
        <v>21</v>
      </c>
      <c r="K522" s="68" t="n">
        <v>2</v>
      </c>
      <c r="L522" s="68" t="n">
        <v>1.5</v>
      </c>
      <c r="M522" s="1"/>
      <c r="N522" s="1"/>
      <c r="AMJ522" s="0"/>
    </row>
    <row r="523" s="18" customFormat="true" ht="13.8" hidden="false" customHeight="false" outlineLevel="0" collapsed="false">
      <c r="A523" s="1" t="s">
        <v>17</v>
      </c>
      <c r="B523" s="69" t="s">
        <v>1052</v>
      </c>
      <c r="C523" s="23" t="s">
        <v>267</v>
      </c>
      <c r="D523" s="23" t="s">
        <v>267</v>
      </c>
      <c r="E523" s="23" t="s">
        <v>267</v>
      </c>
      <c r="F523" s="1" t="s">
        <v>203</v>
      </c>
      <c r="G523" s="23" t="n">
        <v>8</v>
      </c>
      <c r="H523" s="23" t="n">
        <v>1</v>
      </c>
      <c r="I523" s="23" t="str">
        <f aca="false">IF(J523="RHAP", "Rhizophora apiculata", IF(J523="EXAG", "Excoecaria agallocha", IF(J523="BRPA", "Bruguiera parviflora", IF(J523="XYMO", "Xylocarpus moluccensis", IF(J523="BRCY", "Bruguiera cylindrica", IF(J523="AVAL", "Avicennia alba", IF(J523="AVOF", "Avicennia officinalis", IF(J523="LURA", "Lumnitzera racemosa", IF(J523="CETA", "Ceriops tagal", IF(J523="XYGR", "Xylocarpus granatum", IF(J523="AVMA", "Avicennia marina", IF(J523="RHMU", "Rhizophora mucronata", IF(J523="BRGY", "Bruguiera gymnorrhiza", IF(J523="BRSE", "Bruguiera sexangula", IF(J523="SOOV", "Sonneratia ovata", IF(J523="SOCA", "Sonneratia caseolaris", IF(J523="HELI", "Heritiera littoralis", IF(J523="HESY", "Heritiera sylvatica", IF(J523="NYFR", "Nypa fruticans", IF(J523="CYRA", "Cynometra ramiflora", IF(J523="PHPA", "Phoenix paludosa", IF(J523="SCHY", "Scyphiphora hydrophyllacea", IF(J523="DIMA", "Diospyros maritima", IF(J523="POPI", "Pongamia pinnata", IF(J523="MAPS", "Maniltoa psilogyne", IF(J523="INBI", "Intsia bijuga", IF(J523="ACEB", "Acanthus ebracteatus", IF(J523="CAER", "Calamus erinaceus", IF(J523="UNUN", "Unknown unknown",  IF(J523="SOAL", "Sonneratia alba",  IF(J523="AECO", "Aegiceras corniculatum", "" )) )))))))))))))))))))))))))))))</f>
        <v>Avicennia alba</v>
      </c>
      <c r="J523" s="23" t="s">
        <v>27</v>
      </c>
      <c r="K523" s="68" t="n">
        <v>2.5</v>
      </c>
      <c r="L523" s="68" t="n">
        <v>2</v>
      </c>
      <c r="M523" s="1"/>
      <c r="N523" s="1"/>
      <c r="AMJ523" s="0"/>
    </row>
    <row r="524" s="18" customFormat="true" ht="13.8" hidden="false" customHeight="false" outlineLevel="0" collapsed="false">
      <c r="A524" s="1" t="s">
        <v>17</v>
      </c>
      <c r="B524" s="69" t="s">
        <v>1052</v>
      </c>
      <c r="C524" s="23" t="s">
        <v>267</v>
      </c>
      <c r="D524" s="23" t="s">
        <v>267</v>
      </c>
      <c r="E524" s="23" t="s">
        <v>267</v>
      </c>
      <c r="F524" s="1" t="s">
        <v>203</v>
      </c>
      <c r="G524" s="23" t="n">
        <v>8</v>
      </c>
      <c r="H524" s="23" t="n">
        <v>1</v>
      </c>
      <c r="I524" s="23" t="str">
        <f aca="false">IF(J524="RHAP", "Rhizophora apiculata", IF(J524="EXAG", "Excoecaria agallocha", IF(J524="BRPA", "Bruguiera parviflora", IF(J524="XYMO", "Xylocarpus moluccensis", IF(J524="BRCY", "Bruguiera cylindrica", IF(J524="AVAL", "Avicennia alba", IF(J524="AVOF", "Avicennia officinalis", IF(J524="LURA", "Lumnitzera racemosa", IF(J524="CETA", "Ceriops tagal", IF(J524="XYGR", "Xylocarpus granatum", IF(J524="AVMA", "Avicennia marina", IF(J524="RHMU", "Rhizophora mucronata", IF(J524="BRGY", "Bruguiera gymnorrhiza", IF(J524="BRSE", "Bruguiera sexangula", IF(J524="SOOV", "Sonneratia ovata", IF(J524="SOCA", "Sonneratia caseolaris", IF(J524="HELI", "Heritiera littoralis", IF(J524="HESY", "Heritiera sylvatica", IF(J524="NYFR", "Nypa fruticans", IF(J524="CYRA", "Cynometra ramiflora", IF(J524="PHPA", "Phoenix paludosa", IF(J524="SCHY", "Scyphiphora hydrophyllacea", IF(J524="DIMA", "Diospyros maritima", IF(J524="POPI", "Pongamia pinnata", IF(J524="MAPS", "Maniltoa psilogyne", IF(J524="INBI", "Intsia bijuga", IF(J524="ACEB", "Acanthus ebracteatus", IF(J524="CAER", "Calamus erinaceus", IF(J524="UNUN", "Unknown unknown",  IF(J524="SOAL", "Sonneratia alba",  IF(J524="AECO", "Aegiceras corniculatum", "" )) )))))))))))))))))))))))))))))</f>
        <v>Avicennia alba</v>
      </c>
      <c r="J524" s="23" t="s">
        <v>27</v>
      </c>
      <c r="K524" s="68" t="n">
        <v>2.5</v>
      </c>
      <c r="L524" s="68" t="n">
        <v>2</v>
      </c>
      <c r="M524" s="1"/>
      <c r="N524" s="1"/>
      <c r="AMJ524" s="0"/>
    </row>
    <row r="525" s="18" customFormat="true" ht="13.8" hidden="false" customHeight="false" outlineLevel="0" collapsed="false">
      <c r="A525" s="1" t="s">
        <v>17</v>
      </c>
      <c r="B525" s="69" t="s">
        <v>1052</v>
      </c>
      <c r="C525" s="23" t="s">
        <v>267</v>
      </c>
      <c r="D525" s="23" t="s">
        <v>267</v>
      </c>
      <c r="E525" s="23" t="s">
        <v>267</v>
      </c>
      <c r="F525" s="1" t="s">
        <v>203</v>
      </c>
      <c r="G525" s="23" t="n">
        <v>8</v>
      </c>
      <c r="H525" s="23" t="n">
        <v>3</v>
      </c>
      <c r="I525" s="23" t="str">
        <f aca="false">IF(J525="RHAP", "Rhizophora apiculata", IF(J525="EXAG", "Excoecaria agallocha", IF(J525="BRPA", "Bruguiera parviflora", IF(J525="XYMO", "Xylocarpus moluccensis", IF(J525="BRCY", "Bruguiera cylindrica", IF(J525="AVAL", "Avicennia alba", IF(J525="AVOF", "Avicennia officinalis", IF(J525="LURA", "Lumnitzera racemosa", IF(J525="CETA", "Ceriops tagal", IF(J525="XYGR", "Xylocarpus granatum", IF(J525="AVMA", "Avicennia marina", IF(J525="RHMU", "Rhizophora mucronata", IF(J525="BRGY", "Bruguiera gymnorrhiza", IF(J525="BRSE", "Bruguiera sexangula", IF(J525="SOOV", "Sonneratia ovata", IF(J525="SOCA", "Sonneratia caseolaris", IF(J525="HELI", "Heritiera littoralis", IF(J525="HESY", "Heritiera sylvatica", IF(J525="NYFR", "Nypa fruticans", IF(J525="CYRA", "Cynometra ramiflora", IF(J525="PHPA", "Phoenix paludosa", IF(J525="SCHY", "Scyphiphora hydrophyllacea", IF(J525="DIMA", "Diospyros maritima", IF(J525="POPI", "Pongamia pinnata", IF(J525="MAPS", "Maniltoa psilogyne", IF(J525="INBI", "Intsia bijuga", IF(J525="ACEB", "Acanthus ebracteatus", IF(J525="CAER", "Calamus erinaceus", IF(J525="UNUN", "Unknown unknown",  IF(J525="SOAL", "Sonneratia alba",  IF(J525="AECO", "Aegiceras corniculatum", "" )) )))))))))))))))))))))))))))))</f>
        <v>Sonneratia alba</v>
      </c>
      <c r="J525" s="23" t="s">
        <v>1039</v>
      </c>
      <c r="K525" s="68" t="n">
        <v>2.5</v>
      </c>
      <c r="L525" s="68" t="n">
        <v>1.5</v>
      </c>
      <c r="M525" s="1"/>
      <c r="N525" s="1"/>
      <c r="AMJ525" s="0"/>
    </row>
    <row r="526" s="18" customFormat="true" ht="13.8" hidden="false" customHeight="false" outlineLevel="0" collapsed="false">
      <c r="A526" s="1" t="s">
        <v>17</v>
      </c>
      <c r="B526" s="69" t="s">
        <v>1052</v>
      </c>
      <c r="C526" s="23" t="s">
        <v>267</v>
      </c>
      <c r="D526" s="23" t="s">
        <v>267</v>
      </c>
      <c r="E526" s="23" t="s">
        <v>267</v>
      </c>
      <c r="F526" s="1" t="s">
        <v>203</v>
      </c>
      <c r="G526" s="23" t="n">
        <v>8</v>
      </c>
      <c r="H526" s="23" t="n">
        <v>3</v>
      </c>
      <c r="I526" s="23" t="str">
        <f aca="false">IF(J526="RHAP", "Rhizophora apiculata", IF(J526="EXAG", "Excoecaria agallocha", IF(J526="BRPA", "Bruguiera parviflora", IF(J526="XYMO", "Xylocarpus moluccensis", IF(J526="BRCY", "Bruguiera cylindrica", IF(J526="AVAL", "Avicennia alba", IF(J526="AVOF", "Avicennia officinalis", IF(J526="LURA", "Lumnitzera racemosa", IF(J526="CETA", "Ceriops tagal", IF(J526="XYGR", "Xylocarpus granatum", IF(J526="AVMA", "Avicennia marina", IF(J526="RHMU", "Rhizophora mucronata", IF(J526="BRGY", "Bruguiera gymnorrhiza", IF(J526="BRSE", "Bruguiera sexangula", IF(J526="SOOV", "Sonneratia ovata", IF(J526="SOCA", "Sonneratia caseolaris", IF(J526="HELI", "Heritiera littoralis", IF(J526="HESY", "Heritiera sylvatica", IF(J526="NYFR", "Nypa fruticans", IF(J526="CYRA", "Cynometra ramiflora", IF(J526="PHPA", "Phoenix paludosa", IF(J526="SCHY", "Scyphiphora hydrophyllacea", IF(J526="DIMA", "Diospyros maritima", IF(J526="POPI", "Pongamia pinnata", IF(J526="MAPS", "Maniltoa psilogyne", IF(J526="INBI", "Intsia bijuga", IF(J526="ACEB", "Acanthus ebracteatus", IF(J526="CAER", "Calamus erinaceus", IF(J526="UNUN", "Unknown unknown",  IF(J526="SOAL", "Sonneratia alba",  IF(J526="AECO", "Aegiceras corniculatum", "" )) )))))))))))))))))))))))))))))</f>
        <v>Avicennia alba</v>
      </c>
      <c r="J526" s="23" t="s">
        <v>27</v>
      </c>
      <c r="K526" s="68" t="n">
        <v>2.5</v>
      </c>
      <c r="L526" s="68" t="n">
        <v>1.5</v>
      </c>
      <c r="M526" s="1"/>
      <c r="N526" s="1"/>
      <c r="AMJ526" s="0"/>
    </row>
    <row r="527" s="18" customFormat="true" ht="13.8" hidden="false" customHeight="false" outlineLevel="0" collapsed="false">
      <c r="A527" s="1" t="s">
        <v>17</v>
      </c>
      <c r="B527" s="69" t="s">
        <v>1052</v>
      </c>
      <c r="C527" s="23" t="s">
        <v>267</v>
      </c>
      <c r="D527" s="23" t="s">
        <v>267</v>
      </c>
      <c r="E527" s="23" t="s">
        <v>267</v>
      </c>
      <c r="F527" s="1" t="s">
        <v>203</v>
      </c>
      <c r="G527" s="23" t="n">
        <v>8</v>
      </c>
      <c r="H527" s="23" t="n">
        <v>4</v>
      </c>
      <c r="I527" s="23" t="str">
        <f aca="false">IF(J527="RHAP", "Rhizophora apiculata", IF(J527="EXAG", "Excoecaria agallocha", IF(J527="BRPA", "Bruguiera parviflora", IF(J527="XYMO", "Xylocarpus moluccensis", IF(J527="BRCY", "Bruguiera cylindrica", IF(J527="AVAL", "Avicennia alba", IF(J527="AVOF", "Avicennia officinalis", IF(J527="LURA", "Lumnitzera racemosa", IF(J527="CETA", "Ceriops tagal", IF(J527="XYGR", "Xylocarpus granatum", IF(J527="AVMA", "Avicennia marina", IF(J527="RHMU", "Rhizophora mucronata", IF(J527="BRGY", "Bruguiera gymnorrhiza", IF(J527="BRSE", "Bruguiera sexangula", IF(J527="SOOV", "Sonneratia ovata", IF(J527="SOCA", "Sonneratia caseolaris", IF(J527="HELI", "Heritiera littoralis", IF(J527="HESY", "Heritiera sylvatica", IF(J527="NYFR", "Nypa fruticans", IF(J527="CYRA", "Cynometra ramiflora", IF(J527="PHPA", "Phoenix paludosa", IF(J527="SCHY", "Scyphiphora hydrophyllacea", IF(J527="DIMA", "Diospyros maritima", IF(J527="POPI", "Pongamia pinnata", IF(J527="MAPS", "Maniltoa psilogyne", IF(J527="INBI", "Intsia bijuga", IF(J527="ACEB", "Acanthus ebracteatus", IF(J527="CAER", "Calamus erinaceus", IF(J527="UNUN", "Unknown unknown",  IF(J527="SOAL", "Sonneratia alba",  IF(J527="AECO", "Aegiceras corniculatum", "" )) )))))))))))))))))))))))))))))</f>
        <v>Avicennia alba</v>
      </c>
      <c r="J527" s="23" t="s">
        <v>27</v>
      </c>
      <c r="K527" s="68" t="n">
        <v>1</v>
      </c>
      <c r="L527" s="68" t="n">
        <v>1.5</v>
      </c>
      <c r="M527" s="1"/>
      <c r="N527" s="1"/>
      <c r="AMJ527" s="0"/>
    </row>
    <row r="528" s="18" customFormat="true" ht="13.8" hidden="false" customHeight="false" outlineLevel="0" collapsed="false">
      <c r="A528" s="1" t="s">
        <v>17</v>
      </c>
      <c r="B528" s="69" t="s">
        <v>1052</v>
      </c>
      <c r="C528" s="23" t="s">
        <v>267</v>
      </c>
      <c r="D528" s="23" t="s">
        <v>267</v>
      </c>
      <c r="E528" s="23" t="s">
        <v>267</v>
      </c>
      <c r="F528" s="1" t="s">
        <v>203</v>
      </c>
      <c r="G528" s="23" t="n">
        <v>8</v>
      </c>
      <c r="H528" s="23" t="n">
        <v>5</v>
      </c>
      <c r="I528" s="23" t="str">
        <f aca="false">IF(J528="RHAP", "Rhizophora apiculata", IF(J528="EXAG", "Excoecaria agallocha", IF(J528="BRPA", "Bruguiera parviflora", IF(J528="XYMO", "Xylocarpus moluccensis", IF(J528="BRCY", "Bruguiera cylindrica", IF(J528="AVAL", "Avicennia alba", IF(J528="AVOF", "Avicennia officinalis", IF(J528="LURA", "Lumnitzera racemosa", IF(J528="CETA", "Ceriops tagal", IF(J528="XYGR", "Xylocarpus granatum", IF(J528="AVMA", "Avicennia marina", IF(J528="RHMU", "Rhizophora mucronata", IF(J528="BRGY", "Bruguiera gymnorrhiza", IF(J528="BRSE", "Bruguiera sexangula", IF(J528="SOOV", "Sonneratia ovata", IF(J528="SOCA", "Sonneratia caseolaris", IF(J528="HELI", "Heritiera littoralis", IF(J528="HESY", "Heritiera sylvatica", IF(J528="NYFR", "Nypa fruticans", IF(J528="CYRA", "Cynometra ramiflora", IF(J528="PHPA", "Phoenix paludosa", IF(J528="SCHY", "Scyphiphora hydrophyllacea", IF(J528="DIMA", "Diospyros maritima", IF(J528="POPI", "Pongamia pinnata", IF(J528="MAPS", "Maniltoa psilogyne", IF(J528="INBI", "Intsia bijuga", IF(J528="ACEB", "Acanthus ebracteatus", IF(J528="CAER", "Calamus erinaceus", IF(J528="UNUN", "Unknown unknown",  IF(J528="SOAL", "Sonneratia alba",  IF(J528="AECO", "Aegiceras corniculatum", "" )) )))))))))))))))))))))))))))))</f>
        <v>Rhizophora apiculata</v>
      </c>
      <c r="J528" s="23" t="s">
        <v>21</v>
      </c>
      <c r="K528" s="68" t="n">
        <v>3.5</v>
      </c>
      <c r="L528" s="68" t="n">
        <v>2.1</v>
      </c>
      <c r="M528" s="1"/>
      <c r="N528" s="1"/>
      <c r="AMJ528" s="0"/>
    </row>
    <row r="529" s="18" customFormat="true" ht="13.8" hidden="false" customHeight="false" outlineLevel="0" collapsed="false">
      <c r="A529" s="1" t="s">
        <v>17</v>
      </c>
      <c r="B529" s="69" t="s">
        <v>1052</v>
      </c>
      <c r="C529" s="23" t="s">
        <v>267</v>
      </c>
      <c r="D529" s="23" t="s">
        <v>267</v>
      </c>
      <c r="E529" s="23" t="s">
        <v>267</v>
      </c>
      <c r="F529" s="1" t="s">
        <v>203</v>
      </c>
      <c r="G529" s="23" t="n">
        <v>9</v>
      </c>
      <c r="H529" s="23" t="n">
        <v>1</v>
      </c>
      <c r="I529" s="23" t="str">
        <f aca="false">IF(J529="RHAP", "Rhizophora apiculata", IF(J529="EXAG", "Excoecaria agallocha", IF(J529="BRPA", "Bruguiera parviflora", IF(J529="XYMO", "Xylocarpus moluccensis", IF(J529="BRCY", "Bruguiera cylindrica", IF(J529="AVAL", "Avicennia alba", IF(J529="AVOF", "Avicennia officinalis", IF(J529="LURA", "Lumnitzera racemosa", IF(J529="CETA", "Ceriops tagal", IF(J529="XYGR", "Xylocarpus granatum", IF(J529="AVMA", "Avicennia marina", IF(J529="RHMU", "Rhizophora mucronata", IF(J529="BRGY", "Bruguiera gymnorrhiza", IF(J529="BRSE", "Bruguiera sexangula", IF(J529="SOOV", "Sonneratia ovata", IF(J529="SOCA", "Sonneratia caseolaris", IF(J529="HELI", "Heritiera littoralis", IF(J529="HESY", "Heritiera sylvatica", IF(J529="NYFR", "Nypa fruticans", IF(J529="CYRA", "Cynometra ramiflora", IF(J529="PHPA", "Phoenix paludosa", IF(J529="SCHY", "Scyphiphora hydrophyllacea", IF(J529="DIMA", "Diospyros maritima", IF(J529="POPI", "Pongamia pinnata", IF(J529="MAPS", "Maniltoa psilogyne", IF(J529="INBI", "Intsia bijuga", IF(J529="ACEB", "Acanthus ebracteatus", IF(J529="CAER", "Calamus erinaceus", IF(J529="UNUN", "Unknown unknown",  IF(J529="SOAL", "Sonneratia alba",  IF(J529="AECO", "Aegiceras corniculatum", "" )) )))))))))))))))))))))))))))))</f>
        <v>Avicennia alba</v>
      </c>
      <c r="J529" s="23" t="s">
        <v>27</v>
      </c>
      <c r="K529" s="68" t="n">
        <v>2.5</v>
      </c>
      <c r="L529" s="68" t="n">
        <v>1.5</v>
      </c>
      <c r="M529" s="1"/>
      <c r="N529" s="1"/>
      <c r="AMJ529" s="0"/>
    </row>
    <row r="530" s="18" customFormat="true" ht="13.8" hidden="false" customHeight="false" outlineLevel="0" collapsed="false">
      <c r="A530" s="1" t="s">
        <v>17</v>
      </c>
      <c r="B530" s="69" t="s">
        <v>1052</v>
      </c>
      <c r="C530" s="23" t="s">
        <v>267</v>
      </c>
      <c r="D530" s="23" t="s">
        <v>267</v>
      </c>
      <c r="E530" s="23" t="s">
        <v>267</v>
      </c>
      <c r="F530" s="1" t="s">
        <v>203</v>
      </c>
      <c r="G530" s="23" t="n">
        <v>9</v>
      </c>
      <c r="H530" s="23" t="n">
        <v>1</v>
      </c>
      <c r="I530" s="23" t="str">
        <f aca="false">IF(J530="RHAP", "Rhizophora apiculata", IF(J530="EXAG", "Excoecaria agallocha", IF(J530="BRPA", "Bruguiera parviflora", IF(J530="XYMO", "Xylocarpus moluccensis", IF(J530="BRCY", "Bruguiera cylindrica", IF(J530="AVAL", "Avicennia alba", IF(J530="AVOF", "Avicennia officinalis", IF(J530="LURA", "Lumnitzera racemosa", IF(J530="CETA", "Ceriops tagal", IF(J530="XYGR", "Xylocarpus granatum", IF(J530="AVMA", "Avicennia marina", IF(J530="RHMU", "Rhizophora mucronata", IF(J530="BRGY", "Bruguiera gymnorrhiza", IF(J530="BRSE", "Bruguiera sexangula", IF(J530="SOOV", "Sonneratia ovata", IF(J530="SOCA", "Sonneratia caseolaris", IF(J530="HELI", "Heritiera littoralis", IF(J530="HESY", "Heritiera sylvatica", IF(J530="NYFR", "Nypa fruticans", IF(J530="CYRA", "Cynometra ramiflora", IF(J530="PHPA", "Phoenix paludosa", IF(J530="SCHY", "Scyphiphora hydrophyllacea", IF(J530="DIMA", "Diospyros maritima", IF(J530="POPI", "Pongamia pinnata", IF(J530="MAPS", "Maniltoa psilogyne", IF(J530="INBI", "Intsia bijuga", IF(J530="ACEB", "Acanthus ebracteatus", IF(J530="CAER", "Calamus erinaceus", IF(J530="UNUN", "Unknown unknown",  IF(J530="SOAL", "Sonneratia alba",  IF(J530="AECO", "Aegiceras corniculatum", "" )) )))))))))))))))))))))))))))))</f>
        <v>Sonneratia alba</v>
      </c>
      <c r="J530" s="23" t="s">
        <v>1039</v>
      </c>
      <c r="K530" s="68" t="n">
        <v>4</v>
      </c>
      <c r="L530" s="68" t="n">
        <v>2.5</v>
      </c>
      <c r="M530" s="1"/>
      <c r="N530" s="1"/>
      <c r="AMJ530" s="0"/>
    </row>
    <row r="531" s="18" customFormat="true" ht="13.8" hidden="false" customHeight="false" outlineLevel="0" collapsed="false">
      <c r="A531" s="1" t="s">
        <v>17</v>
      </c>
      <c r="B531" s="69" t="s">
        <v>1052</v>
      </c>
      <c r="C531" s="23" t="s">
        <v>267</v>
      </c>
      <c r="D531" s="23" t="s">
        <v>267</v>
      </c>
      <c r="E531" s="23" t="s">
        <v>267</v>
      </c>
      <c r="F531" s="1" t="s">
        <v>203</v>
      </c>
      <c r="G531" s="23" t="n">
        <v>9</v>
      </c>
      <c r="H531" s="23" t="n">
        <v>1</v>
      </c>
      <c r="I531" s="23" t="str">
        <f aca="false">IF(J531="RHAP", "Rhizophora apiculata", IF(J531="EXAG", "Excoecaria agallocha", IF(J531="BRPA", "Bruguiera parviflora", IF(J531="XYMO", "Xylocarpus moluccensis", IF(J531="BRCY", "Bruguiera cylindrica", IF(J531="AVAL", "Avicennia alba", IF(J531="AVOF", "Avicennia officinalis", IF(J531="LURA", "Lumnitzera racemosa", IF(J531="CETA", "Ceriops tagal", IF(J531="XYGR", "Xylocarpus granatum", IF(J531="AVMA", "Avicennia marina", IF(J531="RHMU", "Rhizophora mucronata", IF(J531="BRGY", "Bruguiera gymnorrhiza", IF(J531="BRSE", "Bruguiera sexangula", IF(J531="SOOV", "Sonneratia ovata", IF(J531="SOCA", "Sonneratia caseolaris", IF(J531="HELI", "Heritiera littoralis", IF(J531="HESY", "Heritiera sylvatica", IF(J531="NYFR", "Nypa fruticans", IF(J531="CYRA", "Cynometra ramiflora", IF(J531="PHPA", "Phoenix paludosa", IF(J531="SCHY", "Scyphiphora hydrophyllacea", IF(J531="DIMA", "Diospyros maritima", IF(J531="POPI", "Pongamia pinnata", IF(J531="MAPS", "Maniltoa psilogyne", IF(J531="INBI", "Intsia bijuga", IF(J531="ACEB", "Acanthus ebracteatus", IF(J531="CAER", "Calamus erinaceus", IF(J531="UNUN", "Unknown unknown",  IF(J531="SOAL", "Sonneratia alba",  IF(J531="AECO", "Aegiceras corniculatum", "" )) )))))))))))))))))))))))))))))</f>
        <v>Avicennia alba</v>
      </c>
      <c r="J531" s="23" t="s">
        <v>27</v>
      </c>
      <c r="K531" s="68" t="n">
        <v>4</v>
      </c>
      <c r="L531" s="68" t="n">
        <v>6</v>
      </c>
      <c r="M531" s="1"/>
      <c r="N531" s="1"/>
      <c r="AMJ531" s="0"/>
    </row>
    <row r="532" s="18" customFormat="true" ht="13.8" hidden="false" customHeight="false" outlineLevel="0" collapsed="false">
      <c r="A532" s="1" t="s">
        <v>17</v>
      </c>
      <c r="B532" s="69" t="s">
        <v>1052</v>
      </c>
      <c r="C532" s="23" t="s">
        <v>267</v>
      </c>
      <c r="D532" s="23" t="s">
        <v>267</v>
      </c>
      <c r="E532" s="23" t="s">
        <v>267</v>
      </c>
      <c r="F532" s="1" t="s">
        <v>203</v>
      </c>
      <c r="G532" s="23" t="n">
        <v>9</v>
      </c>
      <c r="H532" s="23" t="n">
        <v>1</v>
      </c>
      <c r="I532" s="23" t="str">
        <f aca="false">IF(J532="RHAP", "Rhizophora apiculata", IF(J532="EXAG", "Excoecaria agallocha", IF(J532="BRPA", "Bruguiera parviflora", IF(J532="XYMO", "Xylocarpus moluccensis", IF(J532="BRCY", "Bruguiera cylindrica", IF(J532="AVAL", "Avicennia alba", IF(J532="AVOF", "Avicennia officinalis", IF(J532="LURA", "Lumnitzera racemosa", IF(J532="CETA", "Ceriops tagal", IF(J532="XYGR", "Xylocarpus granatum", IF(J532="AVMA", "Avicennia marina", IF(J532="RHMU", "Rhizophora mucronata", IF(J532="BRGY", "Bruguiera gymnorrhiza", IF(J532="BRSE", "Bruguiera sexangula", IF(J532="SOOV", "Sonneratia ovata", IF(J532="SOCA", "Sonneratia caseolaris", IF(J532="HELI", "Heritiera littoralis", IF(J532="HESY", "Heritiera sylvatica", IF(J532="NYFR", "Nypa fruticans", IF(J532="CYRA", "Cynometra ramiflora", IF(J532="PHPA", "Phoenix paludosa", IF(J532="SCHY", "Scyphiphora hydrophyllacea", IF(J532="DIMA", "Diospyros maritima", IF(J532="POPI", "Pongamia pinnata", IF(J532="MAPS", "Maniltoa psilogyne", IF(J532="INBI", "Intsia bijuga", IF(J532="ACEB", "Acanthus ebracteatus", IF(J532="CAER", "Calamus erinaceus", IF(J532="UNUN", "Unknown unknown",  IF(J532="SOAL", "Sonneratia alba",  IF(J532="AECO", "Aegiceras corniculatum", "" )) )))))))))))))))))))))))))))))</f>
        <v>Avicennia alba</v>
      </c>
      <c r="J532" s="23" t="s">
        <v>27</v>
      </c>
      <c r="K532" s="68" t="n">
        <v>3.5</v>
      </c>
      <c r="L532" s="68" t="n">
        <v>4</v>
      </c>
      <c r="M532" s="1"/>
      <c r="N532" s="1"/>
      <c r="AMJ532" s="0"/>
    </row>
    <row r="533" s="18" customFormat="true" ht="13.8" hidden="false" customHeight="false" outlineLevel="0" collapsed="false">
      <c r="A533" s="1" t="s">
        <v>17</v>
      </c>
      <c r="B533" s="69" t="s">
        <v>1052</v>
      </c>
      <c r="C533" s="23" t="s">
        <v>267</v>
      </c>
      <c r="D533" s="23" t="s">
        <v>267</v>
      </c>
      <c r="E533" s="23" t="s">
        <v>267</v>
      </c>
      <c r="F533" s="1" t="s">
        <v>203</v>
      </c>
      <c r="G533" s="23" t="n">
        <v>9</v>
      </c>
      <c r="H533" s="23" t="n">
        <v>1</v>
      </c>
      <c r="I533" s="23" t="str">
        <f aca="false">IF(J533="RHAP", "Rhizophora apiculata", IF(J533="EXAG", "Excoecaria agallocha", IF(J533="BRPA", "Bruguiera parviflora", IF(J533="XYMO", "Xylocarpus moluccensis", IF(J533="BRCY", "Bruguiera cylindrica", IF(J533="AVAL", "Avicennia alba", IF(J533="AVOF", "Avicennia officinalis", IF(J533="LURA", "Lumnitzera racemosa", IF(J533="CETA", "Ceriops tagal", IF(J533="XYGR", "Xylocarpus granatum", IF(J533="AVMA", "Avicennia marina", IF(J533="RHMU", "Rhizophora mucronata", IF(J533="BRGY", "Bruguiera gymnorrhiza", IF(J533="BRSE", "Bruguiera sexangula", IF(J533="SOOV", "Sonneratia ovata", IF(J533="SOCA", "Sonneratia caseolaris", IF(J533="HELI", "Heritiera littoralis", IF(J533="HESY", "Heritiera sylvatica", IF(J533="NYFR", "Nypa fruticans", IF(J533="CYRA", "Cynometra ramiflora", IF(J533="PHPA", "Phoenix paludosa", IF(J533="SCHY", "Scyphiphora hydrophyllacea", IF(J533="DIMA", "Diospyros maritima", IF(J533="POPI", "Pongamia pinnata", IF(J533="MAPS", "Maniltoa psilogyne", IF(J533="INBI", "Intsia bijuga", IF(J533="ACEB", "Acanthus ebracteatus", IF(J533="CAER", "Calamus erinaceus", IF(J533="UNUN", "Unknown unknown",  IF(J533="SOAL", "Sonneratia alba",  IF(J533="AECO", "Aegiceras corniculatum", "" )) )))))))))))))))))))))))))))))</f>
        <v>Avicennia alba</v>
      </c>
      <c r="J533" s="23" t="s">
        <v>27</v>
      </c>
      <c r="K533" s="68" t="n">
        <v>3.5</v>
      </c>
      <c r="L533" s="68" t="n">
        <v>4</v>
      </c>
      <c r="M533" s="1"/>
      <c r="N533" s="1"/>
      <c r="AMJ533" s="0"/>
    </row>
    <row r="534" s="18" customFormat="true" ht="13.8" hidden="false" customHeight="false" outlineLevel="0" collapsed="false">
      <c r="A534" s="1" t="s">
        <v>17</v>
      </c>
      <c r="B534" s="69" t="s">
        <v>1052</v>
      </c>
      <c r="C534" s="23" t="s">
        <v>267</v>
      </c>
      <c r="D534" s="23" t="s">
        <v>267</v>
      </c>
      <c r="E534" s="23" t="s">
        <v>267</v>
      </c>
      <c r="F534" s="1" t="s">
        <v>203</v>
      </c>
      <c r="G534" s="23" t="n">
        <v>9</v>
      </c>
      <c r="H534" s="23" t="n">
        <v>1</v>
      </c>
      <c r="I534" s="23" t="str">
        <f aca="false">IF(J534="RHAP", "Rhizophora apiculata", IF(J534="EXAG", "Excoecaria agallocha", IF(J534="BRPA", "Bruguiera parviflora", IF(J534="XYMO", "Xylocarpus moluccensis", IF(J534="BRCY", "Bruguiera cylindrica", IF(J534="AVAL", "Avicennia alba", IF(J534="AVOF", "Avicennia officinalis", IF(J534="LURA", "Lumnitzera racemosa", IF(J534="CETA", "Ceriops tagal", IF(J534="XYGR", "Xylocarpus granatum", IF(J534="AVMA", "Avicennia marina", IF(J534="RHMU", "Rhizophora mucronata", IF(J534="BRGY", "Bruguiera gymnorrhiza", IF(J534="BRSE", "Bruguiera sexangula", IF(J534="SOOV", "Sonneratia ovata", IF(J534="SOCA", "Sonneratia caseolaris", IF(J534="HELI", "Heritiera littoralis", IF(J534="HESY", "Heritiera sylvatica", IF(J534="NYFR", "Nypa fruticans", IF(J534="CYRA", "Cynometra ramiflora", IF(J534="PHPA", "Phoenix paludosa", IF(J534="SCHY", "Scyphiphora hydrophyllacea", IF(J534="DIMA", "Diospyros maritima", IF(J534="POPI", "Pongamia pinnata", IF(J534="MAPS", "Maniltoa psilogyne", IF(J534="INBI", "Intsia bijuga", IF(J534="ACEB", "Acanthus ebracteatus", IF(J534="CAER", "Calamus erinaceus", IF(J534="UNUN", "Unknown unknown",  IF(J534="SOAL", "Sonneratia alba",  IF(J534="AECO", "Aegiceras corniculatum", "" )) )))))))))))))))))))))))))))))</f>
        <v>Avicennia alba</v>
      </c>
      <c r="J534" s="23" t="s">
        <v>27</v>
      </c>
      <c r="K534" s="68" t="n">
        <v>3.5</v>
      </c>
      <c r="L534" s="68" t="n">
        <v>4</v>
      </c>
      <c r="M534" s="1"/>
      <c r="N534" s="1"/>
      <c r="AMJ534" s="0"/>
    </row>
    <row r="535" s="18" customFormat="true" ht="13.8" hidden="false" customHeight="false" outlineLevel="0" collapsed="false">
      <c r="A535" s="1" t="s">
        <v>17</v>
      </c>
      <c r="B535" s="69" t="s">
        <v>1052</v>
      </c>
      <c r="C535" s="23" t="s">
        <v>267</v>
      </c>
      <c r="D535" s="23" t="s">
        <v>267</v>
      </c>
      <c r="E535" s="23" t="s">
        <v>267</v>
      </c>
      <c r="F535" s="1" t="s">
        <v>203</v>
      </c>
      <c r="G535" s="23" t="n">
        <v>9</v>
      </c>
      <c r="H535" s="23" t="n">
        <v>1</v>
      </c>
      <c r="I535" s="23" t="str">
        <f aca="false">IF(J535="RHAP", "Rhizophora apiculata", IF(J535="EXAG", "Excoecaria agallocha", IF(J535="BRPA", "Bruguiera parviflora", IF(J535="XYMO", "Xylocarpus moluccensis", IF(J535="BRCY", "Bruguiera cylindrica", IF(J535="AVAL", "Avicennia alba", IF(J535="AVOF", "Avicennia officinalis", IF(J535="LURA", "Lumnitzera racemosa", IF(J535="CETA", "Ceriops tagal", IF(J535="XYGR", "Xylocarpus granatum", IF(J535="AVMA", "Avicennia marina", IF(J535="RHMU", "Rhizophora mucronata", IF(J535="BRGY", "Bruguiera gymnorrhiza", IF(J535="BRSE", "Bruguiera sexangula", IF(J535="SOOV", "Sonneratia ovata", IF(J535="SOCA", "Sonneratia caseolaris", IF(J535="HELI", "Heritiera littoralis", IF(J535="HESY", "Heritiera sylvatica", IF(J535="NYFR", "Nypa fruticans", IF(J535="CYRA", "Cynometra ramiflora", IF(J535="PHPA", "Phoenix paludosa", IF(J535="SCHY", "Scyphiphora hydrophyllacea", IF(J535="DIMA", "Diospyros maritima", IF(J535="POPI", "Pongamia pinnata", IF(J535="MAPS", "Maniltoa psilogyne", IF(J535="INBI", "Intsia bijuga", IF(J535="ACEB", "Acanthus ebracteatus", IF(J535="CAER", "Calamus erinaceus", IF(J535="UNUN", "Unknown unknown",  IF(J535="SOAL", "Sonneratia alba",  IF(J535="AECO", "Aegiceras corniculatum", "" )) )))))))))))))))))))))))))))))</f>
        <v>Avicennia alba</v>
      </c>
      <c r="J535" s="23" t="s">
        <v>27</v>
      </c>
      <c r="K535" s="68" t="n">
        <v>4</v>
      </c>
      <c r="L535" s="68" t="n">
        <v>5</v>
      </c>
      <c r="M535" s="1"/>
      <c r="N535" s="1"/>
      <c r="AMJ535" s="0"/>
    </row>
    <row r="536" s="18" customFormat="true" ht="13.8" hidden="false" customHeight="false" outlineLevel="0" collapsed="false">
      <c r="A536" s="1" t="s">
        <v>17</v>
      </c>
      <c r="B536" s="69" t="s">
        <v>1052</v>
      </c>
      <c r="C536" s="23" t="s">
        <v>267</v>
      </c>
      <c r="D536" s="23" t="s">
        <v>267</v>
      </c>
      <c r="E536" s="23" t="s">
        <v>267</v>
      </c>
      <c r="F536" s="1" t="s">
        <v>203</v>
      </c>
      <c r="G536" s="23" t="n">
        <v>9</v>
      </c>
      <c r="H536" s="23" t="n">
        <v>1</v>
      </c>
      <c r="I536" s="23" t="str">
        <f aca="false">IF(J536="RHAP", "Rhizophora apiculata", IF(J536="EXAG", "Excoecaria agallocha", IF(J536="BRPA", "Bruguiera parviflora", IF(J536="XYMO", "Xylocarpus moluccensis", IF(J536="BRCY", "Bruguiera cylindrica", IF(J536="AVAL", "Avicennia alba", IF(J536="AVOF", "Avicennia officinalis", IF(J536="LURA", "Lumnitzera racemosa", IF(J536="CETA", "Ceriops tagal", IF(J536="XYGR", "Xylocarpus granatum", IF(J536="AVMA", "Avicennia marina", IF(J536="RHMU", "Rhizophora mucronata", IF(J536="BRGY", "Bruguiera gymnorrhiza", IF(J536="BRSE", "Bruguiera sexangula", IF(J536="SOOV", "Sonneratia ovata", IF(J536="SOCA", "Sonneratia caseolaris", IF(J536="HELI", "Heritiera littoralis", IF(J536="HESY", "Heritiera sylvatica", IF(J536="NYFR", "Nypa fruticans", IF(J536="CYRA", "Cynometra ramiflora", IF(J536="PHPA", "Phoenix paludosa", IF(J536="SCHY", "Scyphiphora hydrophyllacea", IF(J536="DIMA", "Diospyros maritima", IF(J536="POPI", "Pongamia pinnata", IF(J536="MAPS", "Maniltoa psilogyne", IF(J536="INBI", "Intsia bijuga", IF(J536="ACEB", "Acanthus ebracteatus", IF(J536="CAER", "Calamus erinaceus", IF(J536="UNUN", "Unknown unknown",  IF(J536="SOAL", "Sonneratia alba",  IF(J536="AECO", "Aegiceras corniculatum", "" )) )))))))))))))))))))))))))))))</f>
        <v>Avicennia alba</v>
      </c>
      <c r="J536" s="23" t="s">
        <v>27</v>
      </c>
      <c r="K536" s="68" t="n">
        <v>3</v>
      </c>
      <c r="L536" s="68" t="n">
        <v>6</v>
      </c>
      <c r="M536" s="1"/>
      <c r="N536" s="1"/>
      <c r="AMJ536" s="0"/>
    </row>
    <row r="537" s="18" customFormat="true" ht="13.8" hidden="false" customHeight="false" outlineLevel="0" collapsed="false">
      <c r="A537" s="1" t="s">
        <v>17</v>
      </c>
      <c r="B537" s="69" t="s">
        <v>1052</v>
      </c>
      <c r="C537" s="23" t="s">
        <v>267</v>
      </c>
      <c r="D537" s="23" t="s">
        <v>267</v>
      </c>
      <c r="E537" s="23" t="s">
        <v>267</v>
      </c>
      <c r="F537" s="1" t="s">
        <v>203</v>
      </c>
      <c r="G537" s="23" t="n">
        <v>9</v>
      </c>
      <c r="H537" s="23" t="n">
        <v>1</v>
      </c>
      <c r="I537" s="23" t="str">
        <f aca="false">IF(J537="RHAP", "Rhizophora apiculata", IF(J537="EXAG", "Excoecaria agallocha", IF(J537="BRPA", "Bruguiera parviflora", IF(J537="XYMO", "Xylocarpus moluccensis", IF(J537="BRCY", "Bruguiera cylindrica", IF(J537="AVAL", "Avicennia alba", IF(J537="AVOF", "Avicennia officinalis", IF(J537="LURA", "Lumnitzera racemosa", IF(J537="CETA", "Ceriops tagal", IF(J537="XYGR", "Xylocarpus granatum", IF(J537="AVMA", "Avicennia marina", IF(J537="RHMU", "Rhizophora mucronata", IF(J537="BRGY", "Bruguiera gymnorrhiza", IF(J537="BRSE", "Bruguiera sexangula", IF(J537="SOOV", "Sonneratia ovata", IF(J537="SOCA", "Sonneratia caseolaris", IF(J537="HELI", "Heritiera littoralis", IF(J537="HESY", "Heritiera sylvatica", IF(J537="NYFR", "Nypa fruticans", IF(J537="CYRA", "Cynometra ramiflora", IF(J537="PHPA", "Phoenix paludosa", IF(J537="SCHY", "Scyphiphora hydrophyllacea", IF(J537="DIMA", "Diospyros maritima", IF(J537="POPI", "Pongamia pinnata", IF(J537="MAPS", "Maniltoa psilogyne", IF(J537="INBI", "Intsia bijuga", IF(J537="ACEB", "Acanthus ebracteatus", IF(J537="CAER", "Calamus erinaceus", IF(J537="UNUN", "Unknown unknown",  IF(J537="SOAL", "Sonneratia alba",  IF(J537="AECO", "Aegiceras corniculatum", "" )) )))))))))))))))))))))))))))))</f>
        <v>Avicennia alba</v>
      </c>
      <c r="J537" s="23" t="s">
        <v>27</v>
      </c>
      <c r="K537" s="68" t="n">
        <v>3</v>
      </c>
      <c r="L537" s="68" t="n">
        <v>6</v>
      </c>
      <c r="M537" s="1"/>
      <c r="N537" s="1"/>
      <c r="AMJ537" s="0"/>
    </row>
    <row r="538" s="18" customFormat="true" ht="13.8" hidden="false" customHeight="false" outlineLevel="0" collapsed="false">
      <c r="A538" s="1" t="s">
        <v>17</v>
      </c>
      <c r="B538" s="69" t="s">
        <v>1052</v>
      </c>
      <c r="C538" s="23" t="s">
        <v>267</v>
      </c>
      <c r="D538" s="23" t="s">
        <v>267</v>
      </c>
      <c r="E538" s="23" t="s">
        <v>267</v>
      </c>
      <c r="F538" s="1" t="s">
        <v>203</v>
      </c>
      <c r="G538" s="23" t="n">
        <v>9</v>
      </c>
      <c r="H538" s="23" t="n">
        <v>1</v>
      </c>
      <c r="I538" s="23" t="str">
        <f aca="false">IF(J538="RHAP", "Rhizophora apiculata", IF(J538="EXAG", "Excoecaria agallocha", IF(J538="BRPA", "Bruguiera parviflora", IF(J538="XYMO", "Xylocarpus moluccensis", IF(J538="BRCY", "Bruguiera cylindrica", IF(J538="AVAL", "Avicennia alba", IF(J538="AVOF", "Avicennia officinalis", IF(J538="LURA", "Lumnitzera racemosa", IF(J538="CETA", "Ceriops tagal", IF(J538="XYGR", "Xylocarpus granatum", IF(J538="AVMA", "Avicennia marina", IF(J538="RHMU", "Rhizophora mucronata", IF(J538="BRGY", "Bruguiera gymnorrhiza", IF(J538="BRSE", "Bruguiera sexangula", IF(J538="SOOV", "Sonneratia ovata", IF(J538="SOCA", "Sonneratia caseolaris", IF(J538="HELI", "Heritiera littoralis", IF(J538="HESY", "Heritiera sylvatica", IF(J538="NYFR", "Nypa fruticans", IF(J538="CYRA", "Cynometra ramiflora", IF(J538="PHPA", "Phoenix paludosa", IF(J538="SCHY", "Scyphiphora hydrophyllacea", IF(J538="DIMA", "Diospyros maritima", IF(J538="POPI", "Pongamia pinnata", IF(J538="MAPS", "Maniltoa psilogyne", IF(J538="INBI", "Intsia bijuga", IF(J538="ACEB", "Acanthus ebracteatus", IF(J538="CAER", "Calamus erinaceus", IF(J538="UNUN", "Unknown unknown",  IF(J538="SOAL", "Sonneratia alba",  IF(J538="AECO", "Aegiceras corniculatum", "" )) )))))))))))))))))))))))))))))</f>
        <v>Avicennia alba</v>
      </c>
      <c r="J538" s="23" t="s">
        <v>27</v>
      </c>
      <c r="K538" s="68" t="n">
        <v>2.5</v>
      </c>
      <c r="L538" s="68" t="n">
        <v>2</v>
      </c>
      <c r="M538" s="1"/>
      <c r="N538" s="1"/>
      <c r="AMJ538" s="0"/>
    </row>
    <row r="539" s="18" customFormat="true" ht="13.8" hidden="false" customHeight="false" outlineLevel="0" collapsed="false">
      <c r="A539" s="1" t="s">
        <v>17</v>
      </c>
      <c r="B539" s="69" t="s">
        <v>1052</v>
      </c>
      <c r="C539" s="23" t="s">
        <v>267</v>
      </c>
      <c r="D539" s="23" t="s">
        <v>267</v>
      </c>
      <c r="E539" s="23" t="s">
        <v>267</v>
      </c>
      <c r="F539" s="1" t="s">
        <v>203</v>
      </c>
      <c r="G539" s="23" t="n">
        <v>9</v>
      </c>
      <c r="H539" s="23" t="n">
        <v>1</v>
      </c>
      <c r="I539" s="23" t="str">
        <f aca="false">IF(J539="RHAP", "Rhizophora apiculata", IF(J539="EXAG", "Excoecaria agallocha", IF(J539="BRPA", "Bruguiera parviflora", IF(J539="XYMO", "Xylocarpus moluccensis", IF(J539="BRCY", "Bruguiera cylindrica", IF(J539="AVAL", "Avicennia alba", IF(J539="AVOF", "Avicennia officinalis", IF(J539="LURA", "Lumnitzera racemosa", IF(J539="CETA", "Ceriops tagal", IF(J539="XYGR", "Xylocarpus granatum", IF(J539="AVMA", "Avicennia marina", IF(J539="RHMU", "Rhizophora mucronata", IF(J539="BRGY", "Bruguiera gymnorrhiza", IF(J539="BRSE", "Bruguiera sexangula", IF(J539="SOOV", "Sonneratia ovata", IF(J539="SOCA", "Sonneratia caseolaris", IF(J539="HELI", "Heritiera littoralis", IF(J539="HESY", "Heritiera sylvatica", IF(J539="NYFR", "Nypa fruticans", IF(J539="CYRA", "Cynometra ramiflora", IF(J539="PHPA", "Phoenix paludosa", IF(J539="SCHY", "Scyphiphora hydrophyllacea", IF(J539="DIMA", "Diospyros maritima", IF(J539="POPI", "Pongamia pinnata", IF(J539="MAPS", "Maniltoa psilogyne", IF(J539="INBI", "Intsia bijuga", IF(J539="ACEB", "Acanthus ebracteatus", IF(J539="CAER", "Calamus erinaceus", IF(J539="UNUN", "Unknown unknown",  IF(J539="SOAL", "Sonneratia alba",  IF(J539="AECO", "Aegiceras corniculatum", "" )) )))))))))))))))))))))))))))))</f>
        <v>Avicennia alba</v>
      </c>
      <c r="J539" s="23" t="s">
        <v>27</v>
      </c>
      <c r="K539" s="68" t="n">
        <v>3</v>
      </c>
      <c r="L539" s="68" t="n">
        <v>6</v>
      </c>
      <c r="M539" s="1"/>
      <c r="N539" s="1"/>
      <c r="AMJ539" s="0"/>
    </row>
    <row r="540" s="18" customFormat="true" ht="13.8" hidden="false" customHeight="false" outlineLevel="0" collapsed="false">
      <c r="A540" s="1" t="s">
        <v>17</v>
      </c>
      <c r="B540" s="69" t="s">
        <v>1052</v>
      </c>
      <c r="C540" s="23" t="s">
        <v>267</v>
      </c>
      <c r="D540" s="23" t="s">
        <v>267</v>
      </c>
      <c r="E540" s="23" t="s">
        <v>267</v>
      </c>
      <c r="F540" s="1" t="s">
        <v>203</v>
      </c>
      <c r="G540" s="23" t="n">
        <v>9</v>
      </c>
      <c r="H540" s="23" t="n">
        <v>2</v>
      </c>
      <c r="I540" s="23" t="str">
        <f aca="false">IF(J540="RHAP", "Rhizophora apiculata", IF(J540="EXAG", "Excoecaria agallocha", IF(J540="BRPA", "Bruguiera parviflora", IF(J540="XYMO", "Xylocarpus moluccensis", IF(J540="BRCY", "Bruguiera cylindrica", IF(J540="AVAL", "Avicennia alba", IF(J540="AVOF", "Avicennia officinalis", IF(J540="LURA", "Lumnitzera racemosa", IF(J540="CETA", "Ceriops tagal", IF(J540="XYGR", "Xylocarpus granatum", IF(J540="AVMA", "Avicennia marina", IF(J540="RHMU", "Rhizophora mucronata", IF(J540="BRGY", "Bruguiera gymnorrhiza", IF(J540="BRSE", "Bruguiera sexangula", IF(J540="SOOV", "Sonneratia ovata", IF(J540="SOCA", "Sonneratia caseolaris", IF(J540="HELI", "Heritiera littoralis", IF(J540="HESY", "Heritiera sylvatica", IF(J540="NYFR", "Nypa fruticans", IF(J540="CYRA", "Cynometra ramiflora", IF(J540="PHPA", "Phoenix paludosa", IF(J540="SCHY", "Scyphiphora hydrophyllacea", IF(J540="DIMA", "Diospyros maritima", IF(J540="POPI", "Pongamia pinnata", IF(J540="MAPS", "Maniltoa psilogyne", IF(J540="INBI", "Intsia bijuga", IF(J540="ACEB", "Acanthus ebracteatus", IF(J540="CAER", "Calamus erinaceus", IF(J540="UNUN", "Unknown unknown",  IF(J540="SOAL", "Sonneratia alba",  IF(J540="AECO", "Aegiceras corniculatum", "" )) )))))))))))))))))))))))))))))</f>
        <v>Avicennia alba</v>
      </c>
      <c r="J540" s="23" t="s">
        <v>27</v>
      </c>
      <c r="K540" s="68" t="n">
        <v>4</v>
      </c>
      <c r="L540" s="68" t="n">
        <v>2.5</v>
      </c>
      <c r="M540" s="1"/>
      <c r="N540" s="1"/>
      <c r="AMJ540" s="0"/>
    </row>
    <row r="541" s="18" customFormat="true" ht="13.8" hidden="false" customHeight="false" outlineLevel="0" collapsed="false">
      <c r="A541" s="1" t="s">
        <v>17</v>
      </c>
      <c r="B541" s="69" t="s">
        <v>1052</v>
      </c>
      <c r="C541" s="23" t="s">
        <v>267</v>
      </c>
      <c r="D541" s="23" t="s">
        <v>267</v>
      </c>
      <c r="E541" s="23" t="s">
        <v>267</v>
      </c>
      <c r="F541" s="1" t="s">
        <v>203</v>
      </c>
      <c r="G541" s="23" t="n">
        <v>9</v>
      </c>
      <c r="H541" s="23" t="n">
        <v>2</v>
      </c>
      <c r="I541" s="23" t="str">
        <f aca="false">IF(J541="RHAP", "Rhizophora apiculata", IF(J541="EXAG", "Excoecaria agallocha", IF(J541="BRPA", "Bruguiera parviflora", IF(J541="XYMO", "Xylocarpus moluccensis", IF(J541="BRCY", "Bruguiera cylindrica", IF(J541="AVAL", "Avicennia alba", IF(J541="AVOF", "Avicennia officinalis", IF(J541="LURA", "Lumnitzera racemosa", IF(J541="CETA", "Ceriops tagal", IF(J541="XYGR", "Xylocarpus granatum", IF(J541="AVMA", "Avicennia marina", IF(J541="RHMU", "Rhizophora mucronata", IF(J541="BRGY", "Bruguiera gymnorrhiza", IF(J541="BRSE", "Bruguiera sexangula", IF(J541="SOOV", "Sonneratia ovata", IF(J541="SOCA", "Sonneratia caseolaris", IF(J541="HELI", "Heritiera littoralis", IF(J541="HESY", "Heritiera sylvatica", IF(J541="NYFR", "Nypa fruticans", IF(J541="CYRA", "Cynometra ramiflora", IF(J541="PHPA", "Phoenix paludosa", IF(J541="SCHY", "Scyphiphora hydrophyllacea", IF(J541="DIMA", "Diospyros maritima", IF(J541="POPI", "Pongamia pinnata", IF(J541="MAPS", "Maniltoa psilogyne", IF(J541="INBI", "Intsia bijuga", IF(J541="ACEB", "Acanthus ebracteatus", IF(J541="CAER", "Calamus erinaceus", IF(J541="UNUN", "Unknown unknown",  IF(J541="SOAL", "Sonneratia alba",  IF(J541="AECO", "Aegiceras corniculatum", "" )) )))))))))))))))))))))))))))))</f>
        <v>Avicennia alba</v>
      </c>
      <c r="J541" s="23" t="s">
        <v>27</v>
      </c>
      <c r="K541" s="68" t="n">
        <v>4</v>
      </c>
      <c r="L541" s="68" t="n">
        <v>2.5</v>
      </c>
      <c r="M541" s="1"/>
      <c r="N541" s="1"/>
      <c r="AMJ541" s="0"/>
    </row>
    <row r="542" s="18" customFormat="true" ht="13.8" hidden="false" customHeight="false" outlineLevel="0" collapsed="false">
      <c r="A542" s="1" t="s">
        <v>17</v>
      </c>
      <c r="B542" s="69" t="s">
        <v>1052</v>
      </c>
      <c r="C542" s="23" t="s">
        <v>267</v>
      </c>
      <c r="D542" s="23" t="s">
        <v>267</v>
      </c>
      <c r="E542" s="23" t="s">
        <v>267</v>
      </c>
      <c r="F542" s="1" t="s">
        <v>203</v>
      </c>
      <c r="G542" s="23" t="n">
        <v>9</v>
      </c>
      <c r="H542" s="23" t="n">
        <v>2</v>
      </c>
      <c r="I542" s="23" t="str">
        <f aca="false">IF(J542="RHAP", "Rhizophora apiculata", IF(J542="EXAG", "Excoecaria agallocha", IF(J542="BRPA", "Bruguiera parviflora", IF(J542="XYMO", "Xylocarpus moluccensis", IF(J542="BRCY", "Bruguiera cylindrica", IF(J542="AVAL", "Avicennia alba", IF(J542="AVOF", "Avicennia officinalis", IF(J542="LURA", "Lumnitzera racemosa", IF(J542="CETA", "Ceriops tagal", IF(J542="XYGR", "Xylocarpus granatum", IF(J542="AVMA", "Avicennia marina", IF(J542="RHMU", "Rhizophora mucronata", IF(J542="BRGY", "Bruguiera gymnorrhiza", IF(J542="BRSE", "Bruguiera sexangula", IF(J542="SOOV", "Sonneratia ovata", IF(J542="SOCA", "Sonneratia caseolaris", IF(J542="HELI", "Heritiera littoralis", IF(J542="HESY", "Heritiera sylvatica", IF(J542="NYFR", "Nypa fruticans", IF(J542="CYRA", "Cynometra ramiflora", IF(J542="PHPA", "Phoenix paludosa", IF(J542="SCHY", "Scyphiphora hydrophyllacea", IF(J542="DIMA", "Diospyros maritima", IF(J542="POPI", "Pongamia pinnata", IF(J542="MAPS", "Maniltoa psilogyne", IF(J542="INBI", "Intsia bijuga", IF(J542="ACEB", "Acanthus ebracteatus", IF(J542="CAER", "Calamus erinaceus", IF(J542="UNUN", "Unknown unknown",  IF(J542="SOAL", "Sonneratia alba",  IF(J542="AECO", "Aegiceras corniculatum", "" )) )))))))))))))))))))))))))))))</f>
        <v>Avicennia alba</v>
      </c>
      <c r="J542" s="23" t="s">
        <v>27</v>
      </c>
      <c r="K542" s="68" t="n">
        <v>2.5</v>
      </c>
      <c r="L542" s="68" t="n">
        <v>2</v>
      </c>
      <c r="M542" s="1"/>
      <c r="N542" s="1"/>
      <c r="AMJ542" s="0"/>
    </row>
    <row r="543" s="18" customFormat="true" ht="13.8" hidden="false" customHeight="false" outlineLevel="0" collapsed="false">
      <c r="A543" s="1" t="s">
        <v>17</v>
      </c>
      <c r="B543" s="69" t="s">
        <v>1052</v>
      </c>
      <c r="C543" s="23" t="s">
        <v>267</v>
      </c>
      <c r="D543" s="23" t="s">
        <v>267</v>
      </c>
      <c r="E543" s="23" t="s">
        <v>267</v>
      </c>
      <c r="F543" s="1" t="s">
        <v>203</v>
      </c>
      <c r="G543" s="23" t="n">
        <v>9</v>
      </c>
      <c r="H543" s="23" t="n">
        <v>2</v>
      </c>
      <c r="I543" s="23" t="str">
        <f aca="false">IF(J543="RHAP", "Rhizophora apiculata", IF(J543="EXAG", "Excoecaria agallocha", IF(J543="BRPA", "Bruguiera parviflora", IF(J543="XYMO", "Xylocarpus moluccensis", IF(J543="BRCY", "Bruguiera cylindrica", IF(J543="AVAL", "Avicennia alba", IF(J543="AVOF", "Avicennia officinalis", IF(J543="LURA", "Lumnitzera racemosa", IF(J543="CETA", "Ceriops tagal", IF(J543="XYGR", "Xylocarpus granatum", IF(J543="AVMA", "Avicennia marina", IF(J543="RHMU", "Rhizophora mucronata", IF(J543="BRGY", "Bruguiera gymnorrhiza", IF(J543="BRSE", "Bruguiera sexangula", IF(J543="SOOV", "Sonneratia ovata", IF(J543="SOCA", "Sonneratia caseolaris", IF(J543="HELI", "Heritiera littoralis", IF(J543="HESY", "Heritiera sylvatica", IF(J543="NYFR", "Nypa fruticans", IF(J543="CYRA", "Cynometra ramiflora", IF(J543="PHPA", "Phoenix paludosa", IF(J543="SCHY", "Scyphiphora hydrophyllacea", IF(J543="DIMA", "Diospyros maritima", IF(J543="POPI", "Pongamia pinnata", IF(J543="MAPS", "Maniltoa psilogyne", IF(J543="INBI", "Intsia bijuga", IF(J543="ACEB", "Acanthus ebracteatus", IF(J543="CAER", "Calamus erinaceus", IF(J543="UNUN", "Unknown unknown",  IF(J543="SOAL", "Sonneratia alba",  IF(J543="AECO", "Aegiceras corniculatum", "" )) )))))))))))))))))))))))))))))</f>
        <v>Avicennia alba</v>
      </c>
      <c r="J543" s="23" t="s">
        <v>27</v>
      </c>
      <c r="K543" s="68" t="n">
        <v>4</v>
      </c>
      <c r="L543" s="68" t="n">
        <v>3</v>
      </c>
      <c r="M543" s="1"/>
      <c r="N543" s="1"/>
      <c r="AMJ543" s="0"/>
    </row>
    <row r="544" s="18" customFormat="true" ht="13.8" hidden="false" customHeight="false" outlineLevel="0" collapsed="false">
      <c r="A544" s="1" t="s">
        <v>17</v>
      </c>
      <c r="B544" s="69" t="s">
        <v>1052</v>
      </c>
      <c r="C544" s="23" t="s">
        <v>267</v>
      </c>
      <c r="D544" s="23" t="s">
        <v>267</v>
      </c>
      <c r="E544" s="23" t="s">
        <v>267</v>
      </c>
      <c r="F544" s="1" t="s">
        <v>203</v>
      </c>
      <c r="G544" s="23" t="n">
        <v>9</v>
      </c>
      <c r="H544" s="23" t="n">
        <v>2</v>
      </c>
      <c r="I544" s="23" t="str">
        <f aca="false">IF(J544="RHAP", "Rhizophora apiculata", IF(J544="EXAG", "Excoecaria agallocha", IF(J544="BRPA", "Bruguiera parviflora", IF(J544="XYMO", "Xylocarpus moluccensis", IF(J544="BRCY", "Bruguiera cylindrica", IF(J544="AVAL", "Avicennia alba", IF(J544="AVOF", "Avicennia officinalis", IF(J544="LURA", "Lumnitzera racemosa", IF(J544="CETA", "Ceriops tagal", IF(J544="XYGR", "Xylocarpus granatum", IF(J544="AVMA", "Avicennia marina", IF(J544="RHMU", "Rhizophora mucronata", IF(J544="BRGY", "Bruguiera gymnorrhiza", IF(J544="BRSE", "Bruguiera sexangula", IF(J544="SOOV", "Sonneratia ovata", IF(J544="SOCA", "Sonneratia caseolaris", IF(J544="HELI", "Heritiera littoralis", IF(J544="HESY", "Heritiera sylvatica", IF(J544="NYFR", "Nypa fruticans", IF(J544="CYRA", "Cynometra ramiflora", IF(J544="PHPA", "Phoenix paludosa", IF(J544="SCHY", "Scyphiphora hydrophyllacea", IF(J544="DIMA", "Diospyros maritima", IF(J544="POPI", "Pongamia pinnata", IF(J544="MAPS", "Maniltoa psilogyne", IF(J544="INBI", "Intsia bijuga", IF(J544="ACEB", "Acanthus ebracteatus", IF(J544="CAER", "Calamus erinaceus", IF(J544="UNUN", "Unknown unknown",  IF(J544="SOAL", "Sonneratia alba",  IF(J544="AECO", "Aegiceras corniculatum", "" )) )))))))))))))))))))))))))))))</f>
        <v>Avicennia alba</v>
      </c>
      <c r="J544" s="23" t="s">
        <v>27</v>
      </c>
      <c r="K544" s="68" t="n">
        <v>4</v>
      </c>
      <c r="L544" s="68" t="n">
        <v>2</v>
      </c>
      <c r="M544" s="1"/>
      <c r="N544" s="1"/>
      <c r="AMJ544" s="0"/>
    </row>
    <row r="545" s="18" customFormat="true" ht="13.8" hidden="false" customHeight="false" outlineLevel="0" collapsed="false">
      <c r="A545" s="1" t="s">
        <v>17</v>
      </c>
      <c r="B545" s="69" t="s">
        <v>1052</v>
      </c>
      <c r="C545" s="23" t="s">
        <v>267</v>
      </c>
      <c r="D545" s="23" t="s">
        <v>267</v>
      </c>
      <c r="E545" s="23" t="s">
        <v>267</v>
      </c>
      <c r="F545" s="1" t="s">
        <v>203</v>
      </c>
      <c r="G545" s="23" t="n">
        <v>9</v>
      </c>
      <c r="H545" s="23" t="n">
        <v>3</v>
      </c>
      <c r="I545" s="23" t="str">
        <f aca="false">IF(J545="RHAP", "Rhizophora apiculata", IF(J545="EXAG", "Excoecaria agallocha", IF(J545="BRPA", "Bruguiera parviflora", IF(J545="XYMO", "Xylocarpus moluccensis", IF(J545="BRCY", "Bruguiera cylindrica", IF(J545="AVAL", "Avicennia alba", IF(J545="AVOF", "Avicennia officinalis", IF(J545="LURA", "Lumnitzera racemosa", IF(J545="CETA", "Ceriops tagal", IF(J545="XYGR", "Xylocarpus granatum", IF(J545="AVMA", "Avicennia marina", IF(J545="RHMU", "Rhizophora mucronata", IF(J545="BRGY", "Bruguiera gymnorrhiza", IF(J545="BRSE", "Bruguiera sexangula", IF(J545="SOOV", "Sonneratia ovata", IF(J545="SOCA", "Sonneratia caseolaris", IF(J545="HELI", "Heritiera littoralis", IF(J545="HESY", "Heritiera sylvatica", IF(J545="NYFR", "Nypa fruticans", IF(J545="CYRA", "Cynometra ramiflora", IF(J545="PHPA", "Phoenix paludosa", IF(J545="SCHY", "Scyphiphora hydrophyllacea", IF(J545="DIMA", "Diospyros maritima", IF(J545="POPI", "Pongamia pinnata", IF(J545="MAPS", "Maniltoa psilogyne", IF(J545="INBI", "Intsia bijuga", IF(J545="ACEB", "Acanthus ebracteatus", IF(J545="CAER", "Calamus erinaceus", IF(J545="UNUN", "Unknown unknown",  IF(J545="SOAL", "Sonneratia alba",  IF(J545="AECO", "Aegiceras corniculatum", "" )) )))))))))))))))))))))))))))))</f>
        <v>Avicennia alba</v>
      </c>
      <c r="J545" s="23" t="s">
        <v>27</v>
      </c>
      <c r="K545" s="68" t="n">
        <v>3</v>
      </c>
      <c r="L545" s="68" t="n">
        <v>2</v>
      </c>
      <c r="M545" s="1"/>
      <c r="N545" s="1"/>
      <c r="AMJ545" s="0"/>
    </row>
    <row r="546" s="18" customFormat="true" ht="13.8" hidden="false" customHeight="false" outlineLevel="0" collapsed="false">
      <c r="A546" s="1" t="s">
        <v>17</v>
      </c>
      <c r="B546" s="69" t="s">
        <v>1052</v>
      </c>
      <c r="C546" s="23" t="s">
        <v>267</v>
      </c>
      <c r="D546" s="23" t="s">
        <v>267</v>
      </c>
      <c r="E546" s="23" t="s">
        <v>267</v>
      </c>
      <c r="F546" s="1" t="s">
        <v>203</v>
      </c>
      <c r="G546" s="23" t="n">
        <v>9</v>
      </c>
      <c r="H546" s="23" t="n">
        <v>3</v>
      </c>
      <c r="I546" s="23" t="str">
        <f aca="false">IF(J546="RHAP", "Rhizophora apiculata", IF(J546="EXAG", "Excoecaria agallocha", IF(J546="BRPA", "Bruguiera parviflora", IF(J546="XYMO", "Xylocarpus moluccensis", IF(J546="BRCY", "Bruguiera cylindrica", IF(J546="AVAL", "Avicennia alba", IF(J546="AVOF", "Avicennia officinalis", IF(J546="LURA", "Lumnitzera racemosa", IF(J546="CETA", "Ceriops tagal", IF(J546="XYGR", "Xylocarpus granatum", IF(J546="AVMA", "Avicennia marina", IF(J546="RHMU", "Rhizophora mucronata", IF(J546="BRGY", "Bruguiera gymnorrhiza", IF(J546="BRSE", "Bruguiera sexangula", IF(J546="SOOV", "Sonneratia ovata", IF(J546="SOCA", "Sonneratia caseolaris", IF(J546="HELI", "Heritiera littoralis", IF(J546="HESY", "Heritiera sylvatica", IF(J546="NYFR", "Nypa fruticans", IF(J546="CYRA", "Cynometra ramiflora", IF(J546="PHPA", "Phoenix paludosa", IF(J546="SCHY", "Scyphiphora hydrophyllacea", IF(J546="DIMA", "Diospyros maritima", IF(J546="POPI", "Pongamia pinnata", IF(J546="MAPS", "Maniltoa psilogyne", IF(J546="INBI", "Intsia bijuga", IF(J546="ACEB", "Acanthus ebracteatus", IF(J546="CAER", "Calamus erinaceus", IF(J546="UNUN", "Unknown unknown",  IF(J546="SOAL", "Sonneratia alba",  IF(J546="AECO", "Aegiceras corniculatum", "" )) )))))))))))))))))))))))))))))</f>
        <v>Sonneratia alba</v>
      </c>
      <c r="J546" s="23" t="s">
        <v>1039</v>
      </c>
      <c r="K546" s="68" t="n">
        <v>1.5</v>
      </c>
      <c r="L546" s="68" t="n">
        <v>1.5</v>
      </c>
      <c r="M546" s="1"/>
      <c r="N546" s="1"/>
      <c r="AMJ546" s="0"/>
    </row>
    <row r="547" s="18" customFormat="true" ht="13.8" hidden="false" customHeight="false" outlineLevel="0" collapsed="false">
      <c r="A547" s="1" t="s">
        <v>17</v>
      </c>
      <c r="B547" s="69" t="s">
        <v>1052</v>
      </c>
      <c r="C547" s="23" t="s">
        <v>267</v>
      </c>
      <c r="D547" s="23" t="s">
        <v>267</v>
      </c>
      <c r="E547" s="23" t="s">
        <v>267</v>
      </c>
      <c r="F547" s="1" t="s">
        <v>203</v>
      </c>
      <c r="G547" s="23" t="n">
        <v>9</v>
      </c>
      <c r="H547" s="23" t="n">
        <v>3</v>
      </c>
      <c r="I547" s="23" t="str">
        <f aca="false">IF(J547="RHAP", "Rhizophora apiculata", IF(J547="EXAG", "Excoecaria agallocha", IF(J547="BRPA", "Bruguiera parviflora", IF(J547="XYMO", "Xylocarpus moluccensis", IF(J547="BRCY", "Bruguiera cylindrica", IF(J547="AVAL", "Avicennia alba", IF(J547="AVOF", "Avicennia officinalis", IF(J547="LURA", "Lumnitzera racemosa", IF(J547="CETA", "Ceriops tagal", IF(J547="XYGR", "Xylocarpus granatum", IF(J547="AVMA", "Avicennia marina", IF(J547="RHMU", "Rhizophora mucronata", IF(J547="BRGY", "Bruguiera gymnorrhiza", IF(J547="BRSE", "Bruguiera sexangula", IF(J547="SOOV", "Sonneratia ovata", IF(J547="SOCA", "Sonneratia caseolaris", IF(J547="HELI", "Heritiera littoralis", IF(J547="HESY", "Heritiera sylvatica", IF(J547="NYFR", "Nypa fruticans", IF(J547="CYRA", "Cynometra ramiflora", IF(J547="PHPA", "Phoenix paludosa", IF(J547="SCHY", "Scyphiphora hydrophyllacea", IF(J547="DIMA", "Diospyros maritima", IF(J547="POPI", "Pongamia pinnata", IF(J547="MAPS", "Maniltoa psilogyne", IF(J547="INBI", "Intsia bijuga", IF(J547="ACEB", "Acanthus ebracteatus", IF(J547="CAER", "Calamus erinaceus", IF(J547="UNUN", "Unknown unknown",  IF(J547="SOAL", "Sonneratia alba",  IF(J547="AECO", "Aegiceras corniculatum", "" )) )))))))))))))))))))))))))))))</f>
        <v>Sonneratia alba</v>
      </c>
      <c r="J547" s="23" t="s">
        <v>1039</v>
      </c>
      <c r="K547" s="68" t="n">
        <v>1.5</v>
      </c>
      <c r="L547" s="68" t="n">
        <v>1.5</v>
      </c>
      <c r="M547" s="1"/>
      <c r="N547" s="1"/>
      <c r="AMJ547" s="0"/>
    </row>
    <row r="548" s="18" customFormat="true" ht="13.8" hidden="false" customHeight="false" outlineLevel="0" collapsed="false">
      <c r="A548" s="1" t="s">
        <v>17</v>
      </c>
      <c r="B548" s="69" t="s">
        <v>1052</v>
      </c>
      <c r="C548" s="23" t="s">
        <v>267</v>
      </c>
      <c r="D548" s="23" t="s">
        <v>267</v>
      </c>
      <c r="E548" s="23" t="s">
        <v>267</v>
      </c>
      <c r="F548" s="1" t="s">
        <v>203</v>
      </c>
      <c r="G548" s="23" t="n">
        <v>9</v>
      </c>
      <c r="H548" s="23" t="n">
        <v>3</v>
      </c>
      <c r="I548" s="23" t="str">
        <f aca="false">IF(J548="RHAP", "Rhizophora apiculata", IF(J548="EXAG", "Excoecaria agallocha", IF(J548="BRPA", "Bruguiera parviflora", IF(J548="XYMO", "Xylocarpus moluccensis", IF(J548="BRCY", "Bruguiera cylindrica", IF(J548="AVAL", "Avicennia alba", IF(J548="AVOF", "Avicennia officinalis", IF(J548="LURA", "Lumnitzera racemosa", IF(J548="CETA", "Ceriops tagal", IF(J548="XYGR", "Xylocarpus granatum", IF(J548="AVMA", "Avicennia marina", IF(J548="RHMU", "Rhizophora mucronata", IF(J548="BRGY", "Bruguiera gymnorrhiza", IF(J548="BRSE", "Bruguiera sexangula", IF(J548="SOOV", "Sonneratia ovata", IF(J548="SOCA", "Sonneratia caseolaris", IF(J548="HELI", "Heritiera littoralis", IF(J548="HESY", "Heritiera sylvatica", IF(J548="NYFR", "Nypa fruticans", IF(J548="CYRA", "Cynometra ramiflora", IF(J548="PHPA", "Phoenix paludosa", IF(J548="SCHY", "Scyphiphora hydrophyllacea", IF(J548="DIMA", "Diospyros maritima", IF(J548="POPI", "Pongamia pinnata", IF(J548="MAPS", "Maniltoa psilogyne", IF(J548="INBI", "Intsia bijuga", IF(J548="ACEB", "Acanthus ebracteatus", IF(J548="CAER", "Calamus erinaceus", IF(J548="UNUN", "Unknown unknown",  IF(J548="SOAL", "Sonneratia alba",  IF(J548="AECO", "Aegiceras corniculatum", "" )) )))))))))))))))))))))))))))))</f>
        <v>Avicennia alba</v>
      </c>
      <c r="J548" s="23" t="s">
        <v>27</v>
      </c>
      <c r="K548" s="68" t="n">
        <v>3</v>
      </c>
      <c r="L548" s="68" t="n">
        <v>2.5</v>
      </c>
      <c r="M548" s="1"/>
      <c r="N548" s="1"/>
      <c r="AMJ548" s="0"/>
    </row>
    <row r="549" s="18" customFormat="true" ht="13.8" hidden="false" customHeight="false" outlineLevel="0" collapsed="false">
      <c r="A549" s="1" t="s">
        <v>17</v>
      </c>
      <c r="B549" s="69" t="s">
        <v>1052</v>
      </c>
      <c r="C549" s="23" t="s">
        <v>267</v>
      </c>
      <c r="D549" s="23" t="s">
        <v>267</v>
      </c>
      <c r="E549" s="23" t="s">
        <v>267</v>
      </c>
      <c r="F549" s="1" t="s">
        <v>203</v>
      </c>
      <c r="G549" s="23" t="n">
        <v>9</v>
      </c>
      <c r="H549" s="23" t="n">
        <v>4</v>
      </c>
      <c r="I549" s="23" t="str">
        <f aca="false">IF(J549="RHAP", "Rhizophora apiculata", IF(J549="EXAG", "Excoecaria agallocha", IF(J549="BRPA", "Bruguiera parviflora", IF(J549="XYMO", "Xylocarpus moluccensis", IF(J549="BRCY", "Bruguiera cylindrica", IF(J549="AVAL", "Avicennia alba", IF(J549="AVOF", "Avicennia officinalis", IF(J549="LURA", "Lumnitzera racemosa", IF(J549="CETA", "Ceriops tagal", IF(J549="XYGR", "Xylocarpus granatum", IF(J549="AVMA", "Avicennia marina", IF(J549="RHMU", "Rhizophora mucronata", IF(J549="BRGY", "Bruguiera gymnorrhiza", IF(J549="BRSE", "Bruguiera sexangula", IF(J549="SOOV", "Sonneratia ovata", IF(J549="SOCA", "Sonneratia caseolaris", IF(J549="HELI", "Heritiera littoralis", IF(J549="HESY", "Heritiera sylvatica", IF(J549="NYFR", "Nypa fruticans", IF(J549="CYRA", "Cynometra ramiflora", IF(J549="PHPA", "Phoenix paludosa", IF(J549="SCHY", "Scyphiphora hydrophyllacea", IF(J549="DIMA", "Diospyros maritima", IF(J549="POPI", "Pongamia pinnata", IF(J549="MAPS", "Maniltoa psilogyne", IF(J549="INBI", "Intsia bijuga", IF(J549="ACEB", "Acanthus ebracteatus", IF(J549="CAER", "Calamus erinaceus", IF(J549="UNUN", "Unknown unknown",  IF(J549="SOAL", "Sonneratia alba",  IF(J549="AECO", "Aegiceras corniculatum", "" )) )))))))))))))))))))))))))))))</f>
        <v>Avicennia alba</v>
      </c>
      <c r="J549" s="23" t="s">
        <v>27</v>
      </c>
      <c r="K549" s="68" t="n">
        <v>4</v>
      </c>
      <c r="L549" s="68" t="n">
        <v>6</v>
      </c>
      <c r="M549" s="1"/>
      <c r="N549" s="1"/>
      <c r="AMJ549" s="0"/>
    </row>
    <row r="550" s="18" customFormat="true" ht="13.8" hidden="false" customHeight="false" outlineLevel="0" collapsed="false">
      <c r="A550" s="1" t="s">
        <v>17</v>
      </c>
      <c r="B550" s="69" t="s">
        <v>1052</v>
      </c>
      <c r="C550" s="23" t="s">
        <v>267</v>
      </c>
      <c r="D550" s="23" t="s">
        <v>267</v>
      </c>
      <c r="E550" s="23" t="s">
        <v>267</v>
      </c>
      <c r="F550" s="1" t="s">
        <v>203</v>
      </c>
      <c r="G550" s="23" t="n">
        <v>9</v>
      </c>
      <c r="H550" s="23" t="n">
        <v>4</v>
      </c>
      <c r="I550" s="23" t="str">
        <f aca="false">IF(J550="RHAP", "Rhizophora apiculata", IF(J550="EXAG", "Excoecaria agallocha", IF(J550="BRPA", "Bruguiera parviflora", IF(J550="XYMO", "Xylocarpus moluccensis", IF(J550="BRCY", "Bruguiera cylindrica", IF(J550="AVAL", "Avicennia alba", IF(J550="AVOF", "Avicennia officinalis", IF(J550="LURA", "Lumnitzera racemosa", IF(J550="CETA", "Ceriops tagal", IF(J550="XYGR", "Xylocarpus granatum", IF(J550="AVMA", "Avicennia marina", IF(J550="RHMU", "Rhizophora mucronata", IF(J550="BRGY", "Bruguiera gymnorrhiza", IF(J550="BRSE", "Bruguiera sexangula", IF(J550="SOOV", "Sonneratia ovata", IF(J550="SOCA", "Sonneratia caseolaris", IF(J550="HELI", "Heritiera littoralis", IF(J550="HESY", "Heritiera sylvatica", IF(J550="NYFR", "Nypa fruticans", IF(J550="CYRA", "Cynometra ramiflora", IF(J550="PHPA", "Phoenix paludosa", IF(J550="SCHY", "Scyphiphora hydrophyllacea", IF(J550="DIMA", "Diospyros maritima", IF(J550="POPI", "Pongamia pinnata", IF(J550="MAPS", "Maniltoa psilogyne", IF(J550="INBI", "Intsia bijuga", IF(J550="ACEB", "Acanthus ebracteatus", IF(J550="CAER", "Calamus erinaceus", IF(J550="UNUN", "Unknown unknown",  IF(J550="SOAL", "Sonneratia alba",  IF(J550="AECO", "Aegiceras corniculatum", "" )) )))))))))))))))))))))))))))))</f>
        <v>Rhizophora apiculata</v>
      </c>
      <c r="J550" s="23" t="s">
        <v>21</v>
      </c>
      <c r="K550" s="68" t="n">
        <v>2</v>
      </c>
      <c r="L550" s="68" t="n">
        <v>2</v>
      </c>
      <c r="M550" s="1"/>
      <c r="N550" s="1"/>
      <c r="AMJ550" s="0"/>
    </row>
    <row r="551" s="18" customFormat="true" ht="13.8" hidden="false" customHeight="false" outlineLevel="0" collapsed="false">
      <c r="A551" s="1" t="s">
        <v>17</v>
      </c>
      <c r="B551" s="69" t="s">
        <v>1052</v>
      </c>
      <c r="C551" s="23" t="s">
        <v>267</v>
      </c>
      <c r="D551" s="23" t="s">
        <v>267</v>
      </c>
      <c r="E551" s="23" t="s">
        <v>267</v>
      </c>
      <c r="F551" s="1" t="s">
        <v>203</v>
      </c>
      <c r="G551" s="23" t="n">
        <v>9</v>
      </c>
      <c r="H551" s="23" t="n">
        <v>4</v>
      </c>
      <c r="I551" s="23" t="str">
        <f aca="false">IF(J551="RHAP", "Rhizophora apiculata", IF(J551="EXAG", "Excoecaria agallocha", IF(J551="BRPA", "Bruguiera parviflora", IF(J551="XYMO", "Xylocarpus moluccensis", IF(J551="BRCY", "Bruguiera cylindrica", IF(J551="AVAL", "Avicennia alba", IF(J551="AVOF", "Avicennia officinalis", IF(J551="LURA", "Lumnitzera racemosa", IF(J551="CETA", "Ceriops tagal", IF(J551="XYGR", "Xylocarpus granatum", IF(J551="AVMA", "Avicennia marina", IF(J551="RHMU", "Rhizophora mucronata", IF(J551="BRGY", "Bruguiera gymnorrhiza", IF(J551="BRSE", "Bruguiera sexangula", IF(J551="SOOV", "Sonneratia ovata", IF(J551="SOCA", "Sonneratia caseolaris", IF(J551="HELI", "Heritiera littoralis", IF(J551="HESY", "Heritiera sylvatica", IF(J551="NYFR", "Nypa fruticans", IF(J551="CYRA", "Cynometra ramiflora", IF(J551="PHPA", "Phoenix paludosa", IF(J551="SCHY", "Scyphiphora hydrophyllacea", IF(J551="DIMA", "Diospyros maritima", IF(J551="POPI", "Pongamia pinnata", IF(J551="MAPS", "Maniltoa psilogyne", IF(J551="INBI", "Intsia bijuga", IF(J551="ACEB", "Acanthus ebracteatus", IF(J551="CAER", "Calamus erinaceus", IF(J551="UNUN", "Unknown unknown",  IF(J551="SOAL", "Sonneratia alba",  IF(J551="AECO", "Aegiceras corniculatum", "" )) )))))))))))))))))))))))))))))</f>
        <v>Avicennia alba</v>
      </c>
      <c r="J551" s="23" t="s">
        <v>27</v>
      </c>
      <c r="K551" s="68" t="n">
        <v>2</v>
      </c>
      <c r="L551" s="68" t="n">
        <v>2</v>
      </c>
      <c r="M551" s="1"/>
      <c r="N551" s="1"/>
      <c r="AMJ551" s="0"/>
    </row>
    <row r="552" s="18" customFormat="true" ht="13.8" hidden="false" customHeight="false" outlineLevel="0" collapsed="false">
      <c r="A552" s="1" t="s">
        <v>17</v>
      </c>
      <c r="B552" s="69" t="s">
        <v>1052</v>
      </c>
      <c r="C552" s="23" t="s">
        <v>267</v>
      </c>
      <c r="D552" s="23" t="s">
        <v>267</v>
      </c>
      <c r="E552" s="23" t="s">
        <v>267</v>
      </c>
      <c r="F552" s="1" t="s">
        <v>203</v>
      </c>
      <c r="G552" s="23" t="n">
        <v>9</v>
      </c>
      <c r="H552" s="23" t="n">
        <v>4</v>
      </c>
      <c r="I552" s="23" t="str">
        <f aca="false">IF(J552="RHAP", "Rhizophora apiculata", IF(J552="EXAG", "Excoecaria agallocha", IF(J552="BRPA", "Bruguiera parviflora", IF(J552="XYMO", "Xylocarpus moluccensis", IF(J552="BRCY", "Bruguiera cylindrica", IF(J552="AVAL", "Avicennia alba", IF(J552="AVOF", "Avicennia officinalis", IF(J552="LURA", "Lumnitzera racemosa", IF(J552="CETA", "Ceriops tagal", IF(J552="XYGR", "Xylocarpus granatum", IF(J552="AVMA", "Avicennia marina", IF(J552="RHMU", "Rhizophora mucronata", IF(J552="BRGY", "Bruguiera gymnorrhiza", IF(J552="BRSE", "Bruguiera sexangula", IF(J552="SOOV", "Sonneratia ovata", IF(J552="SOCA", "Sonneratia caseolaris", IF(J552="HELI", "Heritiera littoralis", IF(J552="HESY", "Heritiera sylvatica", IF(J552="NYFR", "Nypa fruticans", IF(J552="CYRA", "Cynometra ramiflora", IF(J552="PHPA", "Phoenix paludosa", IF(J552="SCHY", "Scyphiphora hydrophyllacea", IF(J552="DIMA", "Diospyros maritima", IF(J552="POPI", "Pongamia pinnata", IF(J552="MAPS", "Maniltoa psilogyne", IF(J552="INBI", "Intsia bijuga", IF(J552="ACEB", "Acanthus ebracteatus", IF(J552="CAER", "Calamus erinaceus", IF(J552="UNUN", "Unknown unknown",  IF(J552="SOAL", "Sonneratia alba",  IF(J552="AECO", "Aegiceras corniculatum", "" )) )))))))))))))))))))))))))))))</f>
        <v>Avicennia alba</v>
      </c>
      <c r="J552" s="23" t="s">
        <v>27</v>
      </c>
      <c r="K552" s="68" t="n">
        <v>2</v>
      </c>
      <c r="L552" s="68" t="n">
        <v>2</v>
      </c>
      <c r="M552" s="1"/>
      <c r="N552" s="1"/>
      <c r="AMJ552" s="0"/>
    </row>
    <row r="553" s="18" customFormat="true" ht="13.8" hidden="false" customHeight="false" outlineLevel="0" collapsed="false">
      <c r="A553" s="1" t="s">
        <v>17</v>
      </c>
      <c r="B553" s="69" t="s">
        <v>1052</v>
      </c>
      <c r="C553" s="23" t="s">
        <v>267</v>
      </c>
      <c r="D553" s="23" t="s">
        <v>267</v>
      </c>
      <c r="E553" s="23" t="s">
        <v>267</v>
      </c>
      <c r="F553" s="1" t="s">
        <v>203</v>
      </c>
      <c r="G553" s="23" t="n">
        <v>10</v>
      </c>
      <c r="H553" s="23" t="n">
        <v>1</v>
      </c>
      <c r="I553" s="23" t="str">
        <f aca="false">IF(J553="RHAP", "Rhizophora apiculata", IF(J553="EXAG", "Excoecaria agallocha", IF(J553="BRPA", "Bruguiera parviflora", IF(J553="XYMO", "Xylocarpus moluccensis", IF(J553="BRCY", "Bruguiera cylindrica", IF(J553="AVAL", "Avicennia alba", IF(J553="AVOF", "Avicennia officinalis", IF(J553="LURA", "Lumnitzera racemosa", IF(J553="CETA", "Ceriops tagal", IF(J553="XYGR", "Xylocarpus granatum", IF(J553="AVMA", "Avicennia marina", IF(J553="RHMU", "Rhizophora mucronata", IF(J553="BRGY", "Bruguiera gymnorrhiza", IF(J553="BRSE", "Bruguiera sexangula", IF(J553="SOOV", "Sonneratia ovata", IF(J553="SOCA", "Sonneratia caseolaris", IF(J553="HELI", "Heritiera littoralis", IF(J553="HESY", "Heritiera sylvatica", IF(J553="NYFR", "Nypa fruticans", IF(J553="CYRA", "Cynometra ramiflora", IF(J553="PHPA", "Phoenix paludosa", IF(J553="SCHY", "Scyphiphora hydrophyllacea", IF(J553="DIMA", "Diospyros maritima", IF(J553="POPI", "Pongamia pinnata", IF(J553="MAPS", "Maniltoa psilogyne", IF(J553="INBI", "Intsia bijuga", IF(J553="ACEB", "Acanthus ebracteatus", IF(J553="CAER", "Calamus erinaceus", IF(J553="UNUN", "Unknown unknown",  IF(J553="SOAL", "Sonneratia alba",  IF(J553="AECO", "Aegiceras corniculatum", "" )) )))))))))))))))))))))))))))))</f>
        <v>Excoecaria agallocha</v>
      </c>
      <c r="J553" s="23" t="s">
        <v>162</v>
      </c>
      <c r="K553" s="68" t="n">
        <v>3</v>
      </c>
      <c r="L553" s="68" t="n">
        <v>3</v>
      </c>
      <c r="M553" s="1"/>
      <c r="N553" s="1"/>
      <c r="AMJ553" s="0"/>
    </row>
    <row r="554" s="18" customFormat="true" ht="13.8" hidden="false" customHeight="false" outlineLevel="0" collapsed="false">
      <c r="A554" s="1" t="s">
        <v>17</v>
      </c>
      <c r="B554" s="69" t="s">
        <v>1052</v>
      </c>
      <c r="C554" s="23" t="s">
        <v>267</v>
      </c>
      <c r="D554" s="23" t="s">
        <v>267</v>
      </c>
      <c r="E554" s="23" t="s">
        <v>267</v>
      </c>
      <c r="F554" s="1" t="s">
        <v>203</v>
      </c>
      <c r="G554" s="23" t="n">
        <v>10</v>
      </c>
      <c r="H554" s="23" t="n">
        <v>1</v>
      </c>
      <c r="I554" s="23" t="str">
        <f aca="false">IF(J554="RHAP", "Rhizophora apiculata", IF(J554="EXAG", "Excoecaria agallocha", IF(J554="BRPA", "Bruguiera parviflora", IF(J554="XYMO", "Xylocarpus moluccensis", IF(J554="BRCY", "Bruguiera cylindrica", IF(J554="AVAL", "Avicennia alba", IF(J554="AVOF", "Avicennia officinalis", IF(J554="LURA", "Lumnitzera racemosa", IF(J554="CETA", "Ceriops tagal", IF(J554="XYGR", "Xylocarpus granatum", IF(J554="AVMA", "Avicennia marina", IF(J554="RHMU", "Rhizophora mucronata", IF(J554="BRGY", "Bruguiera gymnorrhiza", IF(J554="BRSE", "Bruguiera sexangula", IF(J554="SOOV", "Sonneratia ovata", IF(J554="SOCA", "Sonneratia caseolaris", IF(J554="HELI", "Heritiera littoralis", IF(J554="HESY", "Heritiera sylvatica", IF(J554="NYFR", "Nypa fruticans", IF(J554="CYRA", "Cynometra ramiflora", IF(J554="PHPA", "Phoenix paludosa", IF(J554="SCHY", "Scyphiphora hydrophyllacea", IF(J554="DIMA", "Diospyros maritima", IF(J554="POPI", "Pongamia pinnata", IF(J554="MAPS", "Maniltoa psilogyne", IF(J554="INBI", "Intsia bijuga", IF(J554="ACEB", "Acanthus ebracteatus", IF(J554="CAER", "Calamus erinaceus", IF(J554="UNUN", "Unknown unknown",  IF(J554="SOAL", "Sonneratia alba",  IF(J554="AECO", "Aegiceras corniculatum", "" )) )))))))))))))))))))))))))))))</f>
        <v>Ceriops tagal</v>
      </c>
      <c r="J554" s="23" t="s">
        <v>175</v>
      </c>
      <c r="K554" s="68" t="n">
        <v>2.5</v>
      </c>
      <c r="L554" s="68" t="n">
        <v>2</v>
      </c>
      <c r="M554" s="1"/>
      <c r="N554" s="1"/>
      <c r="AMJ554" s="0"/>
    </row>
    <row r="555" s="18" customFormat="true" ht="13.8" hidden="false" customHeight="false" outlineLevel="0" collapsed="false">
      <c r="A555" s="1" t="s">
        <v>17</v>
      </c>
      <c r="B555" s="69" t="s">
        <v>1052</v>
      </c>
      <c r="C555" s="23" t="s">
        <v>267</v>
      </c>
      <c r="D555" s="23" t="s">
        <v>267</v>
      </c>
      <c r="E555" s="23" t="s">
        <v>267</v>
      </c>
      <c r="F555" s="1" t="s">
        <v>203</v>
      </c>
      <c r="G555" s="23" t="n">
        <v>10</v>
      </c>
      <c r="H555" s="23" t="n">
        <v>3</v>
      </c>
      <c r="I555" s="23" t="str">
        <f aca="false">IF(J555="RHAP", "Rhizophora apiculata", IF(J555="EXAG", "Excoecaria agallocha", IF(J555="BRPA", "Bruguiera parviflora", IF(J555="XYMO", "Xylocarpus moluccensis", IF(J555="BRCY", "Bruguiera cylindrica", IF(J555="AVAL", "Avicennia alba", IF(J555="AVOF", "Avicennia officinalis", IF(J555="LURA", "Lumnitzera racemosa", IF(J555="CETA", "Ceriops tagal", IF(J555="XYGR", "Xylocarpus granatum", IF(J555="AVMA", "Avicennia marina", IF(J555="RHMU", "Rhizophora mucronata", IF(J555="BRGY", "Bruguiera gymnorrhiza", IF(J555="BRSE", "Bruguiera sexangula", IF(J555="SOOV", "Sonneratia ovata", IF(J555="SOCA", "Sonneratia caseolaris", IF(J555="HELI", "Heritiera littoralis", IF(J555="HESY", "Heritiera sylvatica", IF(J555="NYFR", "Nypa fruticans", IF(J555="CYRA", "Cynometra ramiflora", IF(J555="PHPA", "Phoenix paludosa", IF(J555="SCHY", "Scyphiphora hydrophyllacea", IF(J555="DIMA", "Diospyros maritima", IF(J555="POPI", "Pongamia pinnata", IF(J555="MAPS", "Maniltoa psilogyne", IF(J555="INBI", "Intsia bijuga", IF(J555="ACEB", "Acanthus ebracteatus", IF(J555="CAER", "Calamus erinaceus", IF(J555="UNUN", "Unknown unknown",  IF(J555="SOAL", "Sonneratia alba",  IF(J555="AECO", "Aegiceras corniculatum", "" )) )))))))))))))))))))))))))))))</f>
        <v>Avicennia alba</v>
      </c>
      <c r="J555" s="23" t="s">
        <v>27</v>
      </c>
      <c r="K555" s="68" t="n">
        <v>2.5</v>
      </c>
      <c r="L555" s="68" t="n">
        <v>1.5</v>
      </c>
      <c r="M555" s="1"/>
      <c r="N555" s="1"/>
      <c r="AMJ555" s="0"/>
    </row>
    <row r="556" s="18" customFormat="true" ht="13.8" hidden="false" customHeight="false" outlineLevel="0" collapsed="false">
      <c r="A556" s="1" t="s">
        <v>17</v>
      </c>
      <c r="B556" s="69" t="s">
        <v>1052</v>
      </c>
      <c r="C556" s="23" t="s">
        <v>267</v>
      </c>
      <c r="D556" s="23" t="s">
        <v>267</v>
      </c>
      <c r="E556" s="23" t="s">
        <v>267</v>
      </c>
      <c r="F556" s="1" t="s">
        <v>203</v>
      </c>
      <c r="G556" s="23" t="n">
        <v>10</v>
      </c>
      <c r="H556" s="23" t="n">
        <v>3</v>
      </c>
      <c r="I556" s="23" t="str">
        <f aca="false">IF(J556="RHAP", "Rhizophora apiculata", IF(J556="EXAG", "Excoecaria agallocha", IF(J556="BRPA", "Bruguiera parviflora", IF(J556="XYMO", "Xylocarpus moluccensis", IF(J556="BRCY", "Bruguiera cylindrica", IF(J556="AVAL", "Avicennia alba", IF(J556="AVOF", "Avicennia officinalis", IF(J556="LURA", "Lumnitzera racemosa", IF(J556="CETA", "Ceriops tagal", IF(J556="XYGR", "Xylocarpus granatum", IF(J556="AVMA", "Avicennia marina", IF(J556="RHMU", "Rhizophora mucronata", IF(J556="BRGY", "Bruguiera gymnorrhiza", IF(J556="BRSE", "Bruguiera sexangula", IF(J556="SOOV", "Sonneratia ovata", IF(J556="SOCA", "Sonneratia caseolaris", IF(J556="HELI", "Heritiera littoralis", IF(J556="HESY", "Heritiera sylvatica", IF(J556="NYFR", "Nypa fruticans", IF(J556="CYRA", "Cynometra ramiflora", IF(J556="PHPA", "Phoenix paludosa", IF(J556="SCHY", "Scyphiphora hydrophyllacea", IF(J556="DIMA", "Diospyros maritima", IF(J556="POPI", "Pongamia pinnata", IF(J556="MAPS", "Maniltoa psilogyne", IF(J556="INBI", "Intsia bijuga", IF(J556="ACEB", "Acanthus ebracteatus", IF(J556="CAER", "Calamus erinaceus", IF(J556="UNUN", "Unknown unknown",  IF(J556="SOAL", "Sonneratia alba",  IF(J556="AECO", "Aegiceras corniculatum", "" )) )))))))))))))))))))))))))))))</f>
        <v>Avicennia alba</v>
      </c>
      <c r="J556" s="23" t="s">
        <v>27</v>
      </c>
      <c r="K556" s="68" t="n">
        <v>2.5</v>
      </c>
      <c r="L556" s="68" t="n">
        <v>1.5</v>
      </c>
      <c r="M556" s="1"/>
      <c r="N556" s="1"/>
      <c r="AMJ556" s="0"/>
    </row>
    <row r="557" s="18" customFormat="true" ht="13.8" hidden="false" customHeight="false" outlineLevel="0" collapsed="false">
      <c r="A557" s="1" t="s">
        <v>17</v>
      </c>
      <c r="B557" s="69" t="s">
        <v>1052</v>
      </c>
      <c r="C557" s="23" t="s">
        <v>267</v>
      </c>
      <c r="D557" s="23" t="s">
        <v>267</v>
      </c>
      <c r="E557" s="23" t="s">
        <v>267</v>
      </c>
      <c r="F557" s="1" t="s">
        <v>203</v>
      </c>
      <c r="G557" s="23" t="n">
        <v>10</v>
      </c>
      <c r="H557" s="23" t="n">
        <v>4</v>
      </c>
      <c r="I557" s="23" t="str">
        <f aca="false">IF(J557="RHAP", "Rhizophora apiculata", IF(J557="EXAG", "Excoecaria agallocha", IF(J557="BRPA", "Bruguiera parviflora", IF(J557="XYMO", "Xylocarpus moluccensis", IF(J557="BRCY", "Bruguiera cylindrica", IF(J557="AVAL", "Avicennia alba", IF(J557="AVOF", "Avicennia officinalis", IF(J557="LURA", "Lumnitzera racemosa", IF(J557="CETA", "Ceriops tagal", IF(J557="XYGR", "Xylocarpus granatum", IF(J557="AVMA", "Avicennia marina", IF(J557="RHMU", "Rhizophora mucronata", IF(J557="BRGY", "Bruguiera gymnorrhiza", IF(J557="BRSE", "Bruguiera sexangula", IF(J557="SOOV", "Sonneratia ovata", IF(J557="SOCA", "Sonneratia caseolaris", IF(J557="HELI", "Heritiera littoralis", IF(J557="HESY", "Heritiera sylvatica", IF(J557="NYFR", "Nypa fruticans", IF(J557="CYRA", "Cynometra ramiflora", IF(J557="PHPA", "Phoenix paludosa", IF(J557="SCHY", "Scyphiphora hydrophyllacea", IF(J557="DIMA", "Diospyros maritima", IF(J557="POPI", "Pongamia pinnata", IF(J557="MAPS", "Maniltoa psilogyne", IF(J557="INBI", "Intsia bijuga", IF(J557="ACEB", "Acanthus ebracteatus", IF(J557="CAER", "Calamus erinaceus", IF(J557="UNUN", "Unknown unknown",  IF(J557="SOAL", "Sonneratia alba",  IF(J557="AECO", "Aegiceras corniculatum", "" )) )))))))))))))))))))))))))))))</f>
        <v>Avicennia alba</v>
      </c>
      <c r="J557" s="23" t="s">
        <v>27</v>
      </c>
      <c r="K557" s="68" t="n">
        <v>3</v>
      </c>
      <c r="L557" s="68" t="n">
        <v>1.5</v>
      </c>
      <c r="M557" s="1"/>
      <c r="N557" s="1"/>
      <c r="AMJ557" s="0"/>
    </row>
    <row r="558" s="18" customFormat="true" ht="13.8" hidden="false" customHeight="false" outlineLevel="0" collapsed="false">
      <c r="A558" s="1" t="s">
        <v>17</v>
      </c>
      <c r="B558" s="69" t="s">
        <v>1052</v>
      </c>
      <c r="C558" s="23" t="s">
        <v>267</v>
      </c>
      <c r="D558" s="23" t="s">
        <v>267</v>
      </c>
      <c r="E558" s="23" t="s">
        <v>267</v>
      </c>
      <c r="F558" s="1" t="s">
        <v>203</v>
      </c>
      <c r="G558" s="23" t="n">
        <v>11</v>
      </c>
      <c r="H558" s="23" t="n">
        <v>1</v>
      </c>
      <c r="I558" s="23" t="str">
        <f aca="false">IF(J558="RHAP", "Rhizophora apiculata", IF(J558="EXAG", "Excoecaria agallocha", IF(J558="BRPA", "Bruguiera parviflora", IF(J558="XYMO", "Xylocarpus moluccensis", IF(J558="BRCY", "Bruguiera cylindrica", IF(J558="AVAL", "Avicennia alba", IF(J558="AVOF", "Avicennia officinalis", IF(J558="LURA", "Lumnitzera racemosa", IF(J558="CETA", "Ceriops tagal", IF(J558="XYGR", "Xylocarpus granatum", IF(J558="AVMA", "Avicennia marina", IF(J558="RHMU", "Rhizophora mucronata", IF(J558="BRGY", "Bruguiera gymnorrhiza", IF(J558="BRSE", "Bruguiera sexangula", IF(J558="SOOV", "Sonneratia ovata", IF(J558="SOCA", "Sonneratia caseolaris", IF(J558="HELI", "Heritiera littoralis", IF(J558="HESY", "Heritiera sylvatica", IF(J558="NYFR", "Nypa fruticans", IF(J558="CYRA", "Cynometra ramiflora", IF(J558="PHPA", "Phoenix paludosa", IF(J558="SCHY", "Scyphiphora hydrophyllacea", IF(J558="DIMA", "Diospyros maritima", IF(J558="POPI", "Pongamia pinnata", IF(J558="MAPS", "Maniltoa psilogyne", IF(J558="INBI", "Intsia bijuga", IF(J558="ACEB", "Acanthus ebracteatus", IF(J558="CAER", "Calamus erinaceus", IF(J558="UNUN", "Unknown unknown",  IF(J558="SOAL", "Sonneratia alba",  IF(J558="AECO", "Aegiceras corniculatum", "" )) )))))))))))))))))))))))))))))</f>
        <v>Avicennia alba</v>
      </c>
      <c r="J558" s="23" t="s">
        <v>27</v>
      </c>
      <c r="K558" s="68" t="n">
        <v>4</v>
      </c>
      <c r="L558" s="68" t="n">
        <v>1.5</v>
      </c>
      <c r="M558" s="1"/>
      <c r="N558" s="1"/>
      <c r="AMJ558" s="0"/>
    </row>
    <row r="559" s="18" customFormat="true" ht="13.8" hidden="false" customHeight="false" outlineLevel="0" collapsed="false">
      <c r="A559" s="1" t="s">
        <v>17</v>
      </c>
      <c r="B559" s="69" t="s">
        <v>1052</v>
      </c>
      <c r="C559" s="23" t="s">
        <v>267</v>
      </c>
      <c r="D559" s="23" t="s">
        <v>267</v>
      </c>
      <c r="E559" s="23" t="s">
        <v>267</v>
      </c>
      <c r="F559" s="1" t="s">
        <v>203</v>
      </c>
      <c r="G559" s="23" t="n">
        <v>11</v>
      </c>
      <c r="H559" s="23" t="n">
        <v>2</v>
      </c>
      <c r="I559" s="23" t="str">
        <f aca="false">IF(J559="RHAP", "Rhizophora apiculata", IF(J559="EXAG", "Excoecaria agallocha", IF(J559="BRPA", "Bruguiera parviflora", IF(J559="XYMO", "Xylocarpus moluccensis", IF(J559="BRCY", "Bruguiera cylindrica", IF(J559="AVAL", "Avicennia alba", IF(J559="AVOF", "Avicennia officinalis", IF(J559="LURA", "Lumnitzera racemosa", IF(J559="CETA", "Ceriops tagal", IF(J559="XYGR", "Xylocarpus granatum", IF(J559="AVMA", "Avicennia marina", IF(J559="RHMU", "Rhizophora mucronata", IF(J559="BRGY", "Bruguiera gymnorrhiza", IF(J559="BRSE", "Bruguiera sexangula", IF(J559="SOOV", "Sonneratia ovata", IF(J559="SOCA", "Sonneratia caseolaris", IF(J559="HELI", "Heritiera littoralis", IF(J559="HESY", "Heritiera sylvatica", IF(J559="NYFR", "Nypa fruticans", IF(J559="CYRA", "Cynometra ramiflora", IF(J559="PHPA", "Phoenix paludosa", IF(J559="SCHY", "Scyphiphora hydrophyllacea", IF(J559="DIMA", "Diospyros maritima", IF(J559="POPI", "Pongamia pinnata", IF(J559="MAPS", "Maniltoa psilogyne", IF(J559="INBI", "Intsia bijuga", IF(J559="ACEB", "Acanthus ebracteatus", IF(J559="CAER", "Calamus erinaceus", IF(J559="UNUN", "Unknown unknown",  IF(J559="SOAL", "Sonneratia alba",  IF(J559="AECO", "Aegiceras corniculatum", "" )) )))))))))))))))))))))))))))))</f>
        <v>Rhizophora apiculata</v>
      </c>
      <c r="J559" s="23" t="s">
        <v>21</v>
      </c>
      <c r="K559" s="68" t="n">
        <v>2.5</v>
      </c>
      <c r="L559" s="68" t="n">
        <v>3</v>
      </c>
      <c r="M559" s="1"/>
      <c r="N559" s="1"/>
      <c r="AMJ559" s="0"/>
    </row>
    <row r="560" s="18" customFormat="true" ht="13.8" hidden="false" customHeight="false" outlineLevel="0" collapsed="false">
      <c r="A560" s="1" t="s">
        <v>17</v>
      </c>
      <c r="B560" s="69" t="s">
        <v>1052</v>
      </c>
      <c r="C560" s="23" t="s">
        <v>267</v>
      </c>
      <c r="D560" s="23" t="s">
        <v>267</v>
      </c>
      <c r="E560" s="23" t="s">
        <v>267</v>
      </c>
      <c r="F560" s="1" t="s">
        <v>203</v>
      </c>
      <c r="G560" s="23" t="n">
        <v>11</v>
      </c>
      <c r="H560" s="23" t="n">
        <v>2</v>
      </c>
      <c r="I560" s="23" t="str">
        <f aca="false">IF(J560="RHAP", "Rhizophora apiculata", IF(J560="EXAG", "Excoecaria agallocha", IF(J560="BRPA", "Bruguiera parviflora", IF(J560="XYMO", "Xylocarpus moluccensis", IF(J560="BRCY", "Bruguiera cylindrica", IF(J560="AVAL", "Avicennia alba", IF(J560="AVOF", "Avicennia officinalis", IF(J560="LURA", "Lumnitzera racemosa", IF(J560="CETA", "Ceriops tagal", IF(J560="XYGR", "Xylocarpus granatum", IF(J560="AVMA", "Avicennia marina", IF(J560="RHMU", "Rhizophora mucronata", IF(J560="BRGY", "Bruguiera gymnorrhiza", IF(J560="BRSE", "Bruguiera sexangula", IF(J560="SOOV", "Sonneratia ovata", IF(J560="SOCA", "Sonneratia caseolaris", IF(J560="HELI", "Heritiera littoralis", IF(J560="HESY", "Heritiera sylvatica", IF(J560="NYFR", "Nypa fruticans", IF(J560="CYRA", "Cynometra ramiflora", IF(J560="PHPA", "Phoenix paludosa", IF(J560="SCHY", "Scyphiphora hydrophyllacea", IF(J560="DIMA", "Diospyros maritima", IF(J560="POPI", "Pongamia pinnata", IF(J560="MAPS", "Maniltoa psilogyne", IF(J560="INBI", "Intsia bijuga", IF(J560="ACEB", "Acanthus ebracteatus", IF(J560="CAER", "Calamus erinaceus", IF(J560="UNUN", "Unknown unknown",  IF(J560="SOAL", "Sonneratia alba",  IF(J560="AECO", "Aegiceras corniculatum", "" )) )))))))))))))))))))))))))))))</f>
        <v>Ceriops tagal</v>
      </c>
      <c r="J560" s="23" t="s">
        <v>175</v>
      </c>
      <c r="K560" s="68" t="n">
        <v>3</v>
      </c>
      <c r="L560" s="68" t="n">
        <v>1.5</v>
      </c>
      <c r="M560" s="1"/>
      <c r="N560" s="1"/>
      <c r="AMJ560" s="0"/>
    </row>
    <row r="561" s="18" customFormat="true" ht="13.8" hidden="false" customHeight="false" outlineLevel="0" collapsed="false">
      <c r="A561" s="1" t="s">
        <v>17</v>
      </c>
      <c r="B561" s="69" t="s">
        <v>1052</v>
      </c>
      <c r="C561" s="23" t="s">
        <v>267</v>
      </c>
      <c r="D561" s="23" t="s">
        <v>267</v>
      </c>
      <c r="E561" s="23" t="s">
        <v>267</v>
      </c>
      <c r="F561" s="1" t="s">
        <v>203</v>
      </c>
      <c r="G561" s="23" t="n">
        <v>11</v>
      </c>
      <c r="H561" s="23" t="n">
        <v>2</v>
      </c>
      <c r="I561" s="23" t="str">
        <f aca="false">IF(J561="RHAP", "Rhizophora apiculata", IF(J561="EXAG", "Excoecaria agallocha", IF(J561="BRPA", "Bruguiera parviflora", IF(J561="XYMO", "Xylocarpus moluccensis", IF(J561="BRCY", "Bruguiera cylindrica", IF(J561="AVAL", "Avicennia alba", IF(J561="AVOF", "Avicennia officinalis", IF(J561="LURA", "Lumnitzera racemosa", IF(J561="CETA", "Ceriops tagal", IF(J561="XYGR", "Xylocarpus granatum", IF(J561="AVMA", "Avicennia marina", IF(J561="RHMU", "Rhizophora mucronata", IF(J561="BRGY", "Bruguiera gymnorrhiza", IF(J561="BRSE", "Bruguiera sexangula", IF(J561="SOOV", "Sonneratia ovata", IF(J561="SOCA", "Sonneratia caseolaris", IF(J561="HELI", "Heritiera littoralis", IF(J561="HESY", "Heritiera sylvatica", IF(J561="NYFR", "Nypa fruticans", IF(J561="CYRA", "Cynometra ramiflora", IF(J561="PHPA", "Phoenix paludosa", IF(J561="SCHY", "Scyphiphora hydrophyllacea", IF(J561="DIMA", "Diospyros maritima", IF(J561="POPI", "Pongamia pinnata", IF(J561="MAPS", "Maniltoa psilogyne", IF(J561="INBI", "Intsia bijuga", IF(J561="ACEB", "Acanthus ebracteatus", IF(J561="CAER", "Calamus erinaceus", IF(J561="UNUN", "Unknown unknown",  IF(J561="SOAL", "Sonneratia alba",  IF(J561="AECO", "Aegiceras corniculatum", "" )) )))))))))))))))))))))))))))))</f>
        <v>Excoecaria agallocha</v>
      </c>
      <c r="J561" s="23" t="s">
        <v>162</v>
      </c>
      <c r="K561" s="68" t="n">
        <v>2</v>
      </c>
      <c r="L561" s="68" t="n">
        <v>1.5</v>
      </c>
      <c r="M561" s="1"/>
      <c r="N561" s="1"/>
      <c r="AMJ561" s="0"/>
    </row>
    <row r="562" s="18" customFormat="true" ht="13.8" hidden="false" customHeight="false" outlineLevel="0" collapsed="false">
      <c r="A562" s="1" t="s">
        <v>17</v>
      </c>
      <c r="B562" s="69" t="s">
        <v>1052</v>
      </c>
      <c r="C562" s="23" t="s">
        <v>267</v>
      </c>
      <c r="D562" s="23" t="s">
        <v>267</v>
      </c>
      <c r="E562" s="23" t="s">
        <v>267</v>
      </c>
      <c r="F562" s="1" t="s">
        <v>203</v>
      </c>
      <c r="G562" s="23" t="n">
        <v>11</v>
      </c>
      <c r="H562" s="23" t="n">
        <v>2</v>
      </c>
      <c r="I562" s="23" t="str">
        <f aca="false">IF(J562="RHAP", "Rhizophora apiculata", IF(J562="EXAG", "Excoecaria agallocha", IF(J562="BRPA", "Bruguiera parviflora", IF(J562="XYMO", "Xylocarpus moluccensis", IF(J562="BRCY", "Bruguiera cylindrica", IF(J562="AVAL", "Avicennia alba", IF(J562="AVOF", "Avicennia officinalis", IF(J562="LURA", "Lumnitzera racemosa", IF(J562="CETA", "Ceriops tagal", IF(J562="XYGR", "Xylocarpus granatum", IF(J562="AVMA", "Avicennia marina", IF(J562="RHMU", "Rhizophora mucronata", IF(J562="BRGY", "Bruguiera gymnorrhiza", IF(J562="BRSE", "Bruguiera sexangula", IF(J562="SOOV", "Sonneratia ovata", IF(J562="SOCA", "Sonneratia caseolaris", IF(J562="HELI", "Heritiera littoralis", IF(J562="HESY", "Heritiera sylvatica", IF(J562="NYFR", "Nypa fruticans", IF(J562="CYRA", "Cynometra ramiflora", IF(J562="PHPA", "Phoenix paludosa", IF(J562="SCHY", "Scyphiphora hydrophyllacea", IF(J562="DIMA", "Diospyros maritima", IF(J562="POPI", "Pongamia pinnata", IF(J562="MAPS", "Maniltoa psilogyne", IF(J562="INBI", "Intsia bijuga", IF(J562="ACEB", "Acanthus ebracteatus", IF(J562="CAER", "Calamus erinaceus", IF(J562="UNUN", "Unknown unknown",  IF(J562="SOAL", "Sonneratia alba",  IF(J562="AECO", "Aegiceras corniculatum", "" )) )))))))))))))))))))))))))))))</f>
        <v>Excoecaria agallocha</v>
      </c>
      <c r="J562" s="23" t="s">
        <v>162</v>
      </c>
      <c r="K562" s="68" t="n">
        <v>2</v>
      </c>
      <c r="L562" s="68" t="n">
        <v>1.5</v>
      </c>
      <c r="M562" s="1"/>
      <c r="N562" s="1"/>
      <c r="AMJ562" s="0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048576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1" ySplit="1" topLeftCell="B3699" activePane="bottomRight" state="frozen"/>
      <selection pane="topLeft" activeCell="A1" activeCellId="0" sqref="A1"/>
      <selection pane="topRight" activeCell="B1" activeCellId="0" sqref="B1"/>
      <selection pane="bottomLeft" activeCell="A3699" activeCellId="0" sqref="A3699"/>
      <selection pane="bottomRight" activeCell="M3721" activeCellId="0" sqref="M3721"/>
    </sheetView>
  </sheetViews>
  <sheetFormatPr defaultRowHeight="13.8" zeroHeight="false" outlineLevelRow="0" outlineLevelCol="0"/>
  <cols>
    <col collapsed="false" customWidth="true" hidden="false" outlineLevel="0" max="2" min="1" style="1" width="9"/>
    <col collapsed="false" customWidth="true" hidden="false" outlineLevel="0" max="3" min="3" style="1" width="13.23"/>
    <col collapsed="false" customWidth="true" hidden="false" outlineLevel="0" max="4" min="4" style="1" width="13"/>
    <col collapsed="false" customWidth="true" hidden="false" outlineLevel="0" max="5" min="5" style="1" width="12.38"/>
    <col collapsed="false" customWidth="true" hidden="false" outlineLevel="0" max="8" min="6" style="1" width="9"/>
    <col collapsed="false" customWidth="true" hidden="false" outlineLevel="0" max="9" min="9" style="1" width="19.58"/>
    <col collapsed="false" customWidth="true" hidden="false" outlineLevel="0" max="10" min="10" style="1" width="13.35"/>
    <col collapsed="false" customWidth="true" hidden="false" outlineLevel="0" max="11" min="11" style="1" width="9.85"/>
    <col collapsed="false" customWidth="true" hidden="false" outlineLevel="0" max="14" min="12" style="1" width="10.51"/>
    <col collapsed="false" customWidth="true" hidden="false" outlineLevel="0" max="15" min="15" style="3" width="16.86"/>
    <col collapsed="false" customWidth="true" hidden="false" outlineLevel="0" max="16" min="16" style="1" width="17.93"/>
    <col collapsed="false" customWidth="true" hidden="false" outlineLevel="0" max="1021" min="17" style="1" width="9"/>
    <col collapsed="false" customWidth="true" hidden="false" outlineLevel="0" max="1022" min="1022" style="18" width="9"/>
    <col collapsed="false" customWidth="true" hidden="false" outlineLevel="0" max="1023" min="1023" style="0" width="9"/>
    <col collapsed="false" customWidth="true" hidden="false" outlineLevel="0" max="1025" min="1024" style="0" width="9.14"/>
  </cols>
  <sheetData>
    <row r="1" customFormat="false" ht="13.8" hidden="false" customHeight="false" outlineLevel="0" collapsed="false">
      <c r="A1" s="65" t="s">
        <v>0</v>
      </c>
      <c r="B1" s="65" t="s">
        <v>1</v>
      </c>
      <c r="C1" s="65" t="s">
        <v>1054</v>
      </c>
      <c r="D1" s="65" t="s">
        <v>1055</v>
      </c>
      <c r="E1" s="65" t="s">
        <v>1056</v>
      </c>
      <c r="F1" s="65" t="s">
        <v>5</v>
      </c>
      <c r="G1" s="65" t="s">
        <v>6</v>
      </c>
      <c r="H1" s="65" t="s">
        <v>7</v>
      </c>
      <c r="I1" s="67" t="s">
        <v>1018</v>
      </c>
      <c r="J1" s="67" t="s">
        <v>1019</v>
      </c>
      <c r="K1" s="67" t="s">
        <v>1040</v>
      </c>
      <c r="L1" s="65" t="s">
        <v>1041</v>
      </c>
      <c r="M1" s="67" t="s">
        <v>1042</v>
      </c>
      <c r="N1" s="65" t="s">
        <v>1043</v>
      </c>
      <c r="O1" s="65" t="s">
        <v>825</v>
      </c>
      <c r="P1" s="65" t="s">
        <v>1057</v>
      </c>
      <c r="Q1" s="65"/>
      <c r="S1" s="65"/>
      <c r="T1" s="65"/>
    </row>
    <row r="2" customFormat="false" ht="13.8" hidden="false" customHeight="false" outlineLevel="0" collapsed="false">
      <c r="A2" s="1" t="s">
        <v>17</v>
      </c>
      <c r="B2" s="12" t="n">
        <v>42150</v>
      </c>
      <c r="C2" s="1" t="s">
        <v>19</v>
      </c>
      <c r="D2" s="1" t="s">
        <v>19</v>
      </c>
      <c r="E2" s="1" t="s">
        <v>19</v>
      </c>
      <c r="F2" s="1" t="s">
        <v>20</v>
      </c>
      <c r="G2" s="1" t="n">
        <v>1</v>
      </c>
      <c r="H2" s="1" t="n">
        <v>1</v>
      </c>
      <c r="I2" s="23" t="str">
        <f aca="false">IF(J2="RHAP", "Rhizophora apiculata", IF(J2="EXAG", "Excoecaria agallocha", IF(J2="BRPA", "Bruguiera parviflora", IF(J2="XYMO", "Xylocarpus moluccensis", IF(J2="BRCY", "Bruguiera cylindrica", IF(J2="AVAL", "Avicennia alba", IF(J2="AVOF", "Avicennia officinalis", IF(J2="LURA", "Lumnitzera racemosa", IF(J2="CETA", "Ceriops tagal", IF(J2="XYGR", "Xylocarpus granatum", IF(J2="AVMA", "Avicennia marina", IF(J2="RHMU", "Rhizophora mucronata", IF(J2="BRGY", "Bruguiera gymnorrhiza", IF(J2="BRSE", "Bruguiera sexangula", IF(J2="SOOV", "Sonneratia ovata", IF(J2="SOCA", "Sonneratia caseolaris", IF(J2="HELI", "Heritiera littoralis", IF(J2="HESY", "Heritiera sylvatica", IF(J2="NYFR", "Nypa fruticans", IF(J2="CYRA", "Cynometra ramiflora", IF(J2="PHPA", "Phoenix paludosa", IF(J2="SCHY", "Scyphiphora hydrophyllacea", IF(J2="DIMA", "Diospyros maritima", IF(J2="POPI", "Pongamia pinnata", IF(J2="MAPS", "Maniltoa psilogyne", IF(J2="INBI", "Intsia bijuga", IF(J2="ACEB", "Acanthus ebracteatus", IF(J2="CAER", "Calamus erinaceus", IF(J2="UNUN", "Unknown unknown",  IF(J2="SOAL", "Sonneratia alba",  IF(J2="AECO", "Aegiceras corniculatum", "" )) )))))))))))))))))))))))))))))</f>
        <v>Rhizophora apiculata</v>
      </c>
      <c r="J2" s="1" t="s">
        <v>21</v>
      </c>
      <c r="K2" s="55" t="n">
        <v>5</v>
      </c>
    </row>
    <row r="3" customFormat="false" ht="13.8" hidden="false" customHeight="false" outlineLevel="0" collapsed="false">
      <c r="A3" s="1" t="s">
        <v>17</v>
      </c>
      <c r="B3" s="12" t="n">
        <v>42150</v>
      </c>
      <c r="C3" s="1" t="s">
        <v>19</v>
      </c>
      <c r="D3" s="1" t="s">
        <v>19</v>
      </c>
      <c r="E3" s="1" t="s">
        <v>19</v>
      </c>
      <c r="F3" s="1" t="s">
        <v>20</v>
      </c>
      <c r="G3" s="1" t="n">
        <v>1</v>
      </c>
      <c r="H3" s="1" t="n">
        <v>1</v>
      </c>
      <c r="I3" s="23" t="str">
        <f aca="false">IF(J3="RHAP", "Rhizophora apiculata", IF(J3="EXAG", "Excoecaria agallocha", IF(J3="BRPA", "Bruguiera parviflora", IF(J3="XYMO", "Xylocarpus moluccensis", IF(J3="BRCY", "Bruguiera cylindrica", IF(J3="AVAL", "Avicennia alba", IF(J3="AVOF", "Avicennia officinalis", IF(J3="LURA", "Lumnitzera racemosa", IF(J3="CETA", "Ceriops tagal", IF(J3="XYGR", "Xylocarpus granatum", IF(J3="AVMA", "Avicennia marina", IF(J3="RHMU", "Rhizophora mucronata", IF(J3="BRGY", "Bruguiera gymnorrhiza", IF(J3="BRSE", "Bruguiera sexangula", IF(J3="SOOV", "Sonneratia ovata", IF(J3="SOCA", "Sonneratia caseolaris", IF(J3="HELI", "Heritiera littoralis", IF(J3="HESY", "Heritiera sylvatica", IF(J3="NYFR", "Nypa fruticans", IF(J3="CYRA", "Cynometra ramiflora", IF(J3="PHPA", "Phoenix paludosa", IF(J3="SCHY", "Scyphiphora hydrophyllacea", IF(J3="DIMA", "Diospyros maritima", IF(J3="POPI", "Pongamia pinnata", IF(J3="MAPS", "Maniltoa psilogyne", IF(J3="INBI", "Intsia bijuga", IF(J3="ACEB", "Acanthus ebracteatus", IF(J3="CAER", "Calamus erinaceus", IF(J3="UNUN", "Unknown unknown",  IF(J3="SOAL", "Sonneratia alba",  IF(J3="AECO", "Aegiceras corniculatum", "" )) )))))))))))))))))))))))))))))</f>
        <v>Rhizophora apiculata</v>
      </c>
      <c r="J3" s="1" t="s">
        <v>21</v>
      </c>
      <c r="K3" s="55" t="n">
        <v>5</v>
      </c>
    </row>
    <row r="4" customFormat="false" ht="13.8" hidden="false" customHeight="false" outlineLevel="0" collapsed="false">
      <c r="A4" s="1" t="s">
        <v>17</v>
      </c>
      <c r="B4" s="12" t="n">
        <v>42150</v>
      </c>
      <c r="C4" s="1" t="s">
        <v>19</v>
      </c>
      <c r="D4" s="1" t="s">
        <v>19</v>
      </c>
      <c r="E4" s="1" t="s">
        <v>19</v>
      </c>
      <c r="F4" s="1" t="s">
        <v>20</v>
      </c>
      <c r="G4" s="1" t="n">
        <v>1</v>
      </c>
      <c r="H4" s="1" t="n">
        <v>1</v>
      </c>
      <c r="I4" s="23" t="str">
        <f aca="false">IF(J4="RHAP", "Rhizophora apiculata", IF(J4="EXAG", "Excoecaria agallocha", IF(J4="BRPA", "Bruguiera parviflora", IF(J4="XYMO", "Xylocarpus moluccensis", IF(J4="BRCY", "Bruguiera cylindrica", IF(J4="AVAL", "Avicennia alba", IF(J4="AVOF", "Avicennia officinalis", IF(J4="LURA", "Lumnitzera racemosa", IF(J4="CETA", "Ceriops tagal", IF(J4="XYGR", "Xylocarpus granatum", IF(J4="AVMA", "Avicennia marina", IF(J4="RHMU", "Rhizophora mucronata", IF(J4="BRGY", "Bruguiera gymnorrhiza", IF(J4="BRSE", "Bruguiera sexangula", IF(J4="SOOV", "Sonneratia ovata", IF(J4="SOCA", "Sonneratia caseolaris", IF(J4="HELI", "Heritiera littoralis", IF(J4="HESY", "Heritiera sylvatica", IF(J4="NYFR", "Nypa fruticans", IF(J4="CYRA", "Cynometra ramiflora", IF(J4="PHPA", "Phoenix paludosa", IF(J4="SCHY", "Scyphiphora hydrophyllacea", IF(J4="DIMA", "Diospyros maritima", IF(J4="POPI", "Pongamia pinnata", IF(J4="MAPS", "Maniltoa psilogyne", IF(J4="INBI", "Intsia bijuga", IF(J4="ACEB", "Acanthus ebracteatus", IF(J4="CAER", "Calamus erinaceus", IF(J4="UNUN", "Unknown unknown",  IF(J4="SOAL", "Sonneratia alba",  IF(J4="AECO", "Aegiceras corniculatum", "" )) )))))))))))))))))))))))))))))</f>
        <v>Rhizophora apiculata</v>
      </c>
      <c r="J4" s="1" t="s">
        <v>21</v>
      </c>
      <c r="K4" s="55" t="n">
        <v>5</v>
      </c>
    </row>
    <row r="5" customFormat="false" ht="13.8" hidden="false" customHeight="false" outlineLevel="0" collapsed="false">
      <c r="A5" s="1" t="s">
        <v>17</v>
      </c>
      <c r="B5" s="12" t="n">
        <v>42150</v>
      </c>
      <c r="C5" s="1" t="s">
        <v>19</v>
      </c>
      <c r="D5" s="1" t="s">
        <v>19</v>
      </c>
      <c r="E5" s="1" t="s">
        <v>19</v>
      </c>
      <c r="F5" s="1" t="s">
        <v>20</v>
      </c>
      <c r="G5" s="1" t="n">
        <v>1</v>
      </c>
      <c r="H5" s="1" t="n">
        <v>1</v>
      </c>
      <c r="I5" s="23" t="str">
        <f aca="false">IF(J5="RHAP", "Rhizophora apiculata", IF(J5="EXAG", "Excoecaria agallocha", IF(J5="BRPA", "Bruguiera parviflora", IF(J5="XYMO", "Xylocarpus moluccensis", IF(J5="BRCY", "Bruguiera cylindrica", IF(J5="AVAL", "Avicennia alba", IF(J5="AVOF", "Avicennia officinalis", IF(J5="LURA", "Lumnitzera racemosa", IF(J5="CETA", "Ceriops tagal", IF(J5="XYGR", "Xylocarpus granatum", IF(J5="AVMA", "Avicennia marina", IF(J5="RHMU", "Rhizophora mucronata", IF(J5="BRGY", "Bruguiera gymnorrhiza", IF(J5="BRSE", "Bruguiera sexangula", IF(J5="SOOV", "Sonneratia ovata", IF(J5="SOCA", "Sonneratia caseolaris", IF(J5="HELI", "Heritiera littoralis", IF(J5="HESY", "Heritiera sylvatica", IF(J5="NYFR", "Nypa fruticans", IF(J5="CYRA", "Cynometra ramiflora", IF(J5="PHPA", "Phoenix paludosa", IF(J5="SCHY", "Scyphiphora hydrophyllacea", IF(J5="DIMA", "Diospyros maritima", IF(J5="POPI", "Pongamia pinnata", IF(J5="MAPS", "Maniltoa psilogyne", IF(J5="INBI", "Intsia bijuga", IF(J5="ACEB", "Acanthus ebracteatus", IF(J5="CAER", "Calamus erinaceus", IF(J5="UNUN", "Unknown unknown",  IF(J5="SOAL", "Sonneratia alba",  IF(J5="AECO", "Aegiceras corniculatum", "" )) )))))))))))))))))))))))))))))</f>
        <v>Rhizophora apiculata</v>
      </c>
      <c r="J5" s="1" t="s">
        <v>21</v>
      </c>
      <c r="K5" s="55" t="n">
        <v>5.2</v>
      </c>
    </row>
    <row r="6" customFormat="false" ht="13.8" hidden="false" customHeight="false" outlineLevel="0" collapsed="false">
      <c r="A6" s="1" t="s">
        <v>17</v>
      </c>
      <c r="B6" s="12" t="n">
        <v>42150</v>
      </c>
      <c r="C6" s="1" t="s">
        <v>19</v>
      </c>
      <c r="D6" s="1" t="s">
        <v>19</v>
      </c>
      <c r="E6" s="1" t="s">
        <v>19</v>
      </c>
      <c r="F6" s="1" t="s">
        <v>20</v>
      </c>
      <c r="G6" s="1" t="n">
        <v>1</v>
      </c>
      <c r="H6" s="1" t="n">
        <v>1</v>
      </c>
      <c r="I6" s="23" t="str">
        <f aca="false">IF(J6="RHAP", "Rhizophora apiculata", IF(J6="EXAG", "Excoecaria agallocha", IF(J6="BRPA", "Bruguiera parviflora", IF(J6="XYMO", "Xylocarpus moluccensis", IF(J6="BRCY", "Bruguiera cylindrica", IF(J6="AVAL", "Avicennia alba", IF(J6="AVOF", "Avicennia officinalis", IF(J6="LURA", "Lumnitzera racemosa", IF(J6="CETA", "Ceriops tagal", IF(J6="XYGR", "Xylocarpus granatum", IF(J6="AVMA", "Avicennia marina", IF(J6="RHMU", "Rhizophora mucronata", IF(J6="BRGY", "Bruguiera gymnorrhiza", IF(J6="BRSE", "Bruguiera sexangula", IF(J6="SOOV", "Sonneratia ovata", IF(J6="SOCA", "Sonneratia caseolaris", IF(J6="HELI", "Heritiera littoralis", IF(J6="HESY", "Heritiera sylvatica", IF(J6="NYFR", "Nypa fruticans", IF(J6="CYRA", "Cynometra ramiflora", IF(J6="PHPA", "Phoenix paludosa", IF(J6="SCHY", "Scyphiphora hydrophyllacea", IF(J6="DIMA", "Diospyros maritima", IF(J6="POPI", "Pongamia pinnata", IF(J6="MAPS", "Maniltoa psilogyne", IF(J6="INBI", "Intsia bijuga", IF(J6="ACEB", "Acanthus ebracteatus", IF(J6="CAER", "Calamus erinaceus", IF(J6="UNUN", "Unknown unknown",  IF(J6="SOAL", "Sonneratia alba",  IF(J6="AECO", "Aegiceras corniculatum", "" )) )))))))))))))))))))))))))))))</f>
        <v>Rhizophora apiculata</v>
      </c>
      <c r="J6" s="1" t="s">
        <v>21</v>
      </c>
      <c r="K6" s="55" t="n">
        <v>5.2</v>
      </c>
    </row>
    <row r="7" customFormat="false" ht="13.8" hidden="false" customHeight="false" outlineLevel="0" collapsed="false">
      <c r="A7" s="1" t="s">
        <v>17</v>
      </c>
      <c r="B7" s="12" t="n">
        <v>42150</v>
      </c>
      <c r="C7" s="1" t="s">
        <v>19</v>
      </c>
      <c r="D7" s="1" t="s">
        <v>19</v>
      </c>
      <c r="E7" s="1" t="s">
        <v>19</v>
      </c>
      <c r="F7" s="1" t="s">
        <v>20</v>
      </c>
      <c r="G7" s="1" t="n">
        <v>1</v>
      </c>
      <c r="H7" s="1" t="n">
        <v>1</v>
      </c>
      <c r="I7" s="23" t="str">
        <f aca="false">IF(J7="RHAP", "Rhizophora apiculata", IF(J7="EXAG", "Excoecaria agallocha", IF(J7="BRPA", "Bruguiera parviflora", IF(J7="XYMO", "Xylocarpus moluccensis", IF(J7="BRCY", "Bruguiera cylindrica", IF(J7="AVAL", "Avicennia alba", IF(J7="AVOF", "Avicennia officinalis", IF(J7="LURA", "Lumnitzera racemosa", IF(J7="CETA", "Ceriops tagal", IF(J7="XYGR", "Xylocarpus granatum", IF(J7="AVMA", "Avicennia marina", IF(J7="RHMU", "Rhizophora mucronata", IF(J7="BRGY", "Bruguiera gymnorrhiza", IF(J7="BRSE", "Bruguiera sexangula", IF(J7="SOOV", "Sonneratia ovata", IF(J7="SOCA", "Sonneratia caseolaris", IF(J7="HELI", "Heritiera littoralis", IF(J7="HESY", "Heritiera sylvatica", IF(J7="NYFR", "Nypa fruticans", IF(J7="CYRA", "Cynometra ramiflora", IF(J7="PHPA", "Phoenix paludosa", IF(J7="SCHY", "Scyphiphora hydrophyllacea", IF(J7="DIMA", "Diospyros maritima", IF(J7="POPI", "Pongamia pinnata", IF(J7="MAPS", "Maniltoa psilogyne", IF(J7="INBI", "Intsia bijuga", IF(J7="ACEB", "Acanthus ebracteatus", IF(J7="CAER", "Calamus erinaceus", IF(J7="UNUN", "Unknown unknown",  IF(J7="SOAL", "Sonneratia alba",  IF(J7="AECO", "Aegiceras corniculatum", "" )) )))))))))))))))))))))))))))))</f>
        <v>Rhizophora apiculata</v>
      </c>
      <c r="J7" s="1" t="s">
        <v>21</v>
      </c>
      <c r="K7" s="55" t="n">
        <v>5.8</v>
      </c>
    </row>
    <row r="8" customFormat="false" ht="13.8" hidden="false" customHeight="false" outlineLevel="0" collapsed="false">
      <c r="A8" s="1" t="s">
        <v>17</v>
      </c>
      <c r="B8" s="12" t="n">
        <v>42150</v>
      </c>
      <c r="C8" s="1" t="s">
        <v>19</v>
      </c>
      <c r="D8" s="1" t="s">
        <v>19</v>
      </c>
      <c r="E8" s="1" t="s">
        <v>19</v>
      </c>
      <c r="F8" s="1" t="s">
        <v>20</v>
      </c>
      <c r="G8" s="1" t="n">
        <v>1</v>
      </c>
      <c r="H8" s="1" t="n">
        <v>1</v>
      </c>
      <c r="I8" s="23" t="str">
        <f aca="false">IF(J8="RHAP", "Rhizophora apiculata", IF(J8="EXAG", "Excoecaria agallocha", IF(J8="BRPA", "Bruguiera parviflora", IF(J8="XYMO", "Xylocarpus moluccensis", IF(J8="BRCY", "Bruguiera cylindrica", IF(J8="AVAL", "Avicennia alba", IF(J8="AVOF", "Avicennia officinalis", IF(J8="LURA", "Lumnitzera racemosa", IF(J8="CETA", "Ceriops tagal", IF(J8="XYGR", "Xylocarpus granatum", IF(J8="AVMA", "Avicennia marina", IF(J8="RHMU", "Rhizophora mucronata", IF(J8="BRGY", "Bruguiera gymnorrhiza", IF(J8="BRSE", "Bruguiera sexangula", IF(J8="SOOV", "Sonneratia ovata", IF(J8="SOCA", "Sonneratia caseolaris", IF(J8="HELI", "Heritiera littoralis", IF(J8="HESY", "Heritiera sylvatica", IF(J8="NYFR", "Nypa fruticans", IF(J8="CYRA", "Cynometra ramiflora", IF(J8="PHPA", "Phoenix paludosa", IF(J8="SCHY", "Scyphiphora hydrophyllacea", IF(J8="DIMA", "Diospyros maritima", IF(J8="POPI", "Pongamia pinnata", IF(J8="MAPS", "Maniltoa psilogyne", IF(J8="INBI", "Intsia bijuga", IF(J8="ACEB", "Acanthus ebracteatus", IF(J8="CAER", "Calamus erinaceus", IF(J8="UNUN", "Unknown unknown",  IF(J8="SOAL", "Sonneratia alba",  IF(J8="AECO", "Aegiceras corniculatum", "" )) )))))))))))))))))))))))))))))</f>
        <v>Rhizophora apiculata</v>
      </c>
      <c r="J8" s="1" t="s">
        <v>21</v>
      </c>
      <c r="K8" s="55" t="n">
        <v>6</v>
      </c>
    </row>
    <row r="9" customFormat="false" ht="13.8" hidden="false" customHeight="false" outlineLevel="0" collapsed="false">
      <c r="A9" s="1" t="s">
        <v>17</v>
      </c>
      <c r="B9" s="12" t="n">
        <v>42150</v>
      </c>
      <c r="C9" s="1" t="s">
        <v>19</v>
      </c>
      <c r="D9" s="1" t="s">
        <v>19</v>
      </c>
      <c r="E9" s="1" t="s">
        <v>19</v>
      </c>
      <c r="F9" s="1" t="s">
        <v>20</v>
      </c>
      <c r="G9" s="1" t="n">
        <v>1</v>
      </c>
      <c r="H9" s="1" t="n">
        <v>1</v>
      </c>
      <c r="I9" s="23" t="str">
        <f aca="false">IF(J9="RHAP", "Rhizophora apiculata", IF(J9="EXAG", "Excoecaria agallocha", IF(J9="BRPA", "Bruguiera parviflora", IF(J9="XYMO", "Xylocarpus moluccensis", IF(J9="BRCY", "Bruguiera cylindrica", IF(J9="AVAL", "Avicennia alba", IF(J9="AVOF", "Avicennia officinalis", IF(J9="LURA", "Lumnitzera racemosa", IF(J9="CETA", "Ceriops tagal", IF(J9="XYGR", "Xylocarpus granatum", IF(J9="AVMA", "Avicennia marina", IF(J9="RHMU", "Rhizophora mucronata", IF(J9="BRGY", "Bruguiera gymnorrhiza", IF(J9="BRSE", "Bruguiera sexangula", IF(J9="SOOV", "Sonneratia ovata", IF(J9="SOCA", "Sonneratia caseolaris", IF(J9="HELI", "Heritiera littoralis", IF(J9="HESY", "Heritiera sylvatica", IF(J9="NYFR", "Nypa fruticans", IF(J9="CYRA", "Cynometra ramiflora", IF(J9="PHPA", "Phoenix paludosa", IF(J9="SCHY", "Scyphiphora hydrophyllacea", IF(J9="DIMA", "Diospyros maritima", IF(J9="POPI", "Pongamia pinnata", IF(J9="MAPS", "Maniltoa psilogyne", IF(J9="INBI", "Intsia bijuga", IF(J9="ACEB", "Acanthus ebracteatus", IF(J9="CAER", "Calamus erinaceus", IF(J9="UNUN", "Unknown unknown",  IF(J9="SOAL", "Sonneratia alba",  IF(J9="AECO", "Aegiceras corniculatum", "" )) )))))))))))))))))))))))))))))</f>
        <v>Rhizophora apiculata</v>
      </c>
      <c r="J9" s="1" t="s">
        <v>21</v>
      </c>
      <c r="K9" s="55" t="n">
        <v>6.2</v>
      </c>
    </row>
    <row r="10" customFormat="false" ht="13.8" hidden="false" customHeight="false" outlineLevel="0" collapsed="false">
      <c r="A10" s="1" t="s">
        <v>17</v>
      </c>
      <c r="B10" s="12" t="n">
        <v>42150</v>
      </c>
      <c r="C10" s="1" t="s">
        <v>19</v>
      </c>
      <c r="D10" s="1" t="s">
        <v>19</v>
      </c>
      <c r="E10" s="1" t="s">
        <v>19</v>
      </c>
      <c r="F10" s="1" t="s">
        <v>20</v>
      </c>
      <c r="G10" s="1" t="n">
        <v>1</v>
      </c>
      <c r="H10" s="1" t="n">
        <v>1</v>
      </c>
      <c r="I10" s="23" t="str">
        <f aca="false">IF(J10="RHAP", "Rhizophora apiculata", IF(J10="EXAG", "Excoecaria agallocha", IF(J10="BRPA", "Bruguiera parviflora", IF(J10="XYMO", "Xylocarpus moluccensis", IF(J10="BRCY", "Bruguiera cylindrica", IF(J10="AVAL", "Avicennia alba", IF(J10="AVOF", "Avicennia officinalis", IF(J10="LURA", "Lumnitzera racemosa", IF(J10="CETA", "Ceriops tagal", IF(J10="XYGR", "Xylocarpus granatum", IF(J10="AVMA", "Avicennia marina", IF(J10="RHMU", "Rhizophora mucronata", IF(J10="BRGY", "Bruguiera gymnorrhiza", IF(J10="BRSE", "Bruguiera sexangula", IF(J10="SOOV", "Sonneratia ovata", IF(J10="SOCA", "Sonneratia caseolaris", IF(J10="HELI", "Heritiera littoralis", IF(J10="HESY", "Heritiera sylvatica", IF(J10="NYFR", "Nypa fruticans", IF(J10="CYRA", "Cynometra ramiflora", IF(J10="PHPA", "Phoenix paludosa", IF(J10="SCHY", "Scyphiphora hydrophyllacea", IF(J10="DIMA", "Diospyros maritima", IF(J10="POPI", "Pongamia pinnata", IF(J10="MAPS", "Maniltoa psilogyne", IF(J10="INBI", "Intsia bijuga", IF(J10="ACEB", "Acanthus ebracteatus", IF(J10="CAER", "Calamus erinaceus", IF(J10="UNUN", "Unknown unknown",  IF(J10="SOAL", "Sonneratia alba",  IF(J10="AECO", "Aegiceras corniculatum", "" )) )))))))))))))))))))))))))))))</f>
        <v>Rhizophora apiculata</v>
      </c>
      <c r="J10" s="1" t="s">
        <v>21</v>
      </c>
      <c r="K10" s="55" t="n">
        <v>6.3</v>
      </c>
    </row>
    <row r="11" customFormat="false" ht="13.8" hidden="false" customHeight="false" outlineLevel="0" collapsed="false">
      <c r="A11" s="1" t="s">
        <v>17</v>
      </c>
      <c r="B11" s="12" t="n">
        <v>42150</v>
      </c>
      <c r="C11" s="1" t="s">
        <v>19</v>
      </c>
      <c r="D11" s="1" t="s">
        <v>19</v>
      </c>
      <c r="E11" s="1" t="s">
        <v>19</v>
      </c>
      <c r="F11" s="1" t="s">
        <v>20</v>
      </c>
      <c r="G11" s="1" t="n">
        <v>1</v>
      </c>
      <c r="H11" s="1" t="n">
        <v>1</v>
      </c>
      <c r="I11" s="23" t="str">
        <f aca="false">IF(J11="RHAP", "Rhizophora apiculata", IF(J11="EXAG", "Excoecaria agallocha", IF(J11="BRPA", "Bruguiera parviflora", IF(J11="XYMO", "Xylocarpus moluccensis", IF(J11="BRCY", "Bruguiera cylindrica", IF(J11="AVAL", "Avicennia alba", IF(J11="AVOF", "Avicennia officinalis", IF(J11="LURA", "Lumnitzera racemosa", IF(J11="CETA", "Ceriops tagal", IF(J11="XYGR", "Xylocarpus granatum", IF(J11="AVMA", "Avicennia marina", IF(J11="RHMU", "Rhizophora mucronata", IF(J11="BRGY", "Bruguiera gymnorrhiza", IF(J11="BRSE", "Bruguiera sexangula", IF(J11="SOOV", "Sonneratia ovata", IF(J11="SOCA", "Sonneratia caseolaris", IF(J11="HELI", "Heritiera littoralis", IF(J11="HESY", "Heritiera sylvatica", IF(J11="NYFR", "Nypa fruticans", IF(J11="CYRA", "Cynometra ramiflora", IF(J11="PHPA", "Phoenix paludosa", IF(J11="SCHY", "Scyphiphora hydrophyllacea", IF(J11="DIMA", "Diospyros maritima", IF(J11="POPI", "Pongamia pinnata", IF(J11="MAPS", "Maniltoa psilogyne", IF(J11="INBI", "Intsia bijuga", IF(J11="ACEB", "Acanthus ebracteatus", IF(J11="CAER", "Calamus erinaceus", IF(J11="UNUN", "Unknown unknown",  IF(J11="SOAL", "Sonneratia alba",  IF(J11="AECO", "Aegiceras corniculatum", "" )) )))))))))))))))))))))))))))))</f>
        <v>Rhizophora apiculata</v>
      </c>
      <c r="J11" s="1" t="s">
        <v>21</v>
      </c>
      <c r="K11" s="55" t="n">
        <v>6.5</v>
      </c>
    </row>
    <row r="12" customFormat="false" ht="13.8" hidden="false" customHeight="false" outlineLevel="0" collapsed="false">
      <c r="A12" s="1" t="s">
        <v>17</v>
      </c>
      <c r="B12" s="12" t="n">
        <v>42150</v>
      </c>
      <c r="C12" s="1" t="s">
        <v>19</v>
      </c>
      <c r="D12" s="1" t="s">
        <v>19</v>
      </c>
      <c r="E12" s="1" t="s">
        <v>19</v>
      </c>
      <c r="F12" s="1" t="s">
        <v>20</v>
      </c>
      <c r="G12" s="1" t="n">
        <v>1</v>
      </c>
      <c r="H12" s="1" t="n">
        <v>1</v>
      </c>
      <c r="I12" s="23" t="str">
        <f aca="false">IF(J12="RHAP", "Rhizophora apiculata", IF(J12="EXAG", "Excoecaria agallocha", IF(J12="BRPA", "Bruguiera parviflora", IF(J12="XYMO", "Xylocarpus moluccensis", IF(J12="BRCY", "Bruguiera cylindrica", IF(J12="AVAL", "Avicennia alba", IF(J12="AVOF", "Avicennia officinalis", IF(J12="LURA", "Lumnitzera racemosa", IF(J12="CETA", "Ceriops tagal", IF(J12="XYGR", "Xylocarpus granatum", IF(J12="AVMA", "Avicennia marina", IF(J12="RHMU", "Rhizophora mucronata", IF(J12="BRGY", "Bruguiera gymnorrhiza", IF(J12="BRSE", "Bruguiera sexangula", IF(J12="SOOV", "Sonneratia ovata", IF(J12="SOCA", "Sonneratia caseolaris", IF(J12="HELI", "Heritiera littoralis", IF(J12="HESY", "Heritiera sylvatica", IF(J12="NYFR", "Nypa fruticans", IF(J12="CYRA", "Cynometra ramiflora", IF(J12="PHPA", "Phoenix paludosa", IF(J12="SCHY", "Scyphiphora hydrophyllacea", IF(J12="DIMA", "Diospyros maritima", IF(J12="POPI", "Pongamia pinnata", IF(J12="MAPS", "Maniltoa psilogyne", IF(J12="INBI", "Intsia bijuga", IF(J12="ACEB", "Acanthus ebracteatus", IF(J12="CAER", "Calamus erinaceus", IF(J12="UNUN", "Unknown unknown",  IF(J12="SOAL", "Sonneratia alba",  IF(J12="AECO", "Aegiceras corniculatum", "" )) )))))))))))))))))))))))))))))</f>
        <v>Rhizophora apiculata</v>
      </c>
      <c r="J12" s="1" t="s">
        <v>21</v>
      </c>
      <c r="K12" s="55" t="n">
        <v>6.5</v>
      </c>
    </row>
    <row r="13" customFormat="false" ht="13.8" hidden="false" customHeight="false" outlineLevel="0" collapsed="false">
      <c r="A13" s="1" t="s">
        <v>17</v>
      </c>
      <c r="B13" s="12" t="n">
        <v>42150</v>
      </c>
      <c r="C13" s="1" t="s">
        <v>19</v>
      </c>
      <c r="D13" s="1" t="s">
        <v>19</v>
      </c>
      <c r="E13" s="1" t="s">
        <v>19</v>
      </c>
      <c r="F13" s="1" t="s">
        <v>20</v>
      </c>
      <c r="G13" s="1" t="n">
        <v>1</v>
      </c>
      <c r="H13" s="1" t="n">
        <v>1</v>
      </c>
      <c r="I13" s="23" t="str">
        <f aca="false">IF(J13="RHAP", "Rhizophora apiculata", IF(J13="EXAG", "Excoecaria agallocha", IF(J13="BRPA", "Bruguiera parviflora", IF(J13="XYMO", "Xylocarpus moluccensis", IF(J13="BRCY", "Bruguiera cylindrica", IF(J13="AVAL", "Avicennia alba", IF(J13="AVOF", "Avicennia officinalis", IF(J13="LURA", "Lumnitzera racemosa", IF(J13="CETA", "Ceriops tagal", IF(J13="XYGR", "Xylocarpus granatum", IF(J13="AVMA", "Avicennia marina", IF(J13="RHMU", "Rhizophora mucronata", IF(J13="BRGY", "Bruguiera gymnorrhiza", IF(J13="BRSE", "Bruguiera sexangula", IF(J13="SOOV", "Sonneratia ovata", IF(J13="SOCA", "Sonneratia caseolaris", IF(J13="HELI", "Heritiera littoralis", IF(J13="HESY", "Heritiera sylvatica", IF(J13="NYFR", "Nypa fruticans", IF(J13="CYRA", "Cynometra ramiflora", IF(J13="PHPA", "Phoenix paludosa", IF(J13="SCHY", "Scyphiphora hydrophyllacea", IF(J13="DIMA", "Diospyros maritima", IF(J13="POPI", "Pongamia pinnata", IF(J13="MAPS", "Maniltoa psilogyne", IF(J13="INBI", "Intsia bijuga", IF(J13="ACEB", "Acanthus ebracteatus", IF(J13="CAER", "Calamus erinaceus", IF(J13="UNUN", "Unknown unknown",  IF(J13="SOAL", "Sonneratia alba",  IF(J13="AECO", "Aegiceras corniculatum", "" )) )))))))))))))))))))))))))))))</f>
        <v>Rhizophora apiculata</v>
      </c>
      <c r="J13" s="1" t="s">
        <v>21</v>
      </c>
      <c r="K13" s="55" t="n">
        <v>6.5</v>
      </c>
    </row>
    <row r="14" customFormat="false" ht="13.8" hidden="false" customHeight="false" outlineLevel="0" collapsed="false">
      <c r="A14" s="1" t="s">
        <v>17</v>
      </c>
      <c r="B14" s="12" t="n">
        <v>42150</v>
      </c>
      <c r="C14" s="1" t="s">
        <v>19</v>
      </c>
      <c r="D14" s="1" t="s">
        <v>19</v>
      </c>
      <c r="E14" s="1" t="s">
        <v>19</v>
      </c>
      <c r="F14" s="1" t="s">
        <v>20</v>
      </c>
      <c r="G14" s="1" t="n">
        <v>1</v>
      </c>
      <c r="H14" s="1" t="n">
        <v>1</v>
      </c>
      <c r="I14" s="23" t="str">
        <f aca="false">IF(J14="RHAP", "Rhizophora apiculata", IF(J14="EXAG", "Excoecaria agallocha", IF(J14="BRPA", "Bruguiera parviflora", IF(J14="XYMO", "Xylocarpus moluccensis", IF(J14="BRCY", "Bruguiera cylindrica", IF(J14="AVAL", "Avicennia alba", IF(J14="AVOF", "Avicennia officinalis", IF(J14="LURA", "Lumnitzera racemosa", IF(J14="CETA", "Ceriops tagal", IF(J14="XYGR", "Xylocarpus granatum", IF(J14="AVMA", "Avicennia marina", IF(J14="RHMU", "Rhizophora mucronata", IF(J14="BRGY", "Bruguiera gymnorrhiza", IF(J14="BRSE", "Bruguiera sexangula", IF(J14="SOOV", "Sonneratia ovata", IF(J14="SOCA", "Sonneratia caseolaris", IF(J14="HELI", "Heritiera littoralis", IF(J14="HESY", "Heritiera sylvatica", IF(J14="NYFR", "Nypa fruticans", IF(J14="CYRA", "Cynometra ramiflora", IF(J14="PHPA", "Phoenix paludosa", IF(J14="SCHY", "Scyphiphora hydrophyllacea", IF(J14="DIMA", "Diospyros maritima", IF(J14="POPI", "Pongamia pinnata", IF(J14="MAPS", "Maniltoa psilogyne", IF(J14="INBI", "Intsia bijuga", IF(J14="ACEB", "Acanthus ebracteatus", IF(J14="CAER", "Calamus erinaceus", IF(J14="UNUN", "Unknown unknown",  IF(J14="SOAL", "Sonneratia alba",  IF(J14="AECO", "Aegiceras corniculatum", "" )) )))))))))))))))))))))))))))))</f>
        <v>Rhizophora apiculata</v>
      </c>
      <c r="J14" s="1" t="s">
        <v>21</v>
      </c>
      <c r="K14" s="55" t="n">
        <v>6.6</v>
      </c>
    </row>
    <row r="15" customFormat="false" ht="13.8" hidden="false" customHeight="false" outlineLevel="0" collapsed="false">
      <c r="A15" s="1" t="s">
        <v>17</v>
      </c>
      <c r="B15" s="12" t="n">
        <v>42150</v>
      </c>
      <c r="C15" s="1" t="s">
        <v>19</v>
      </c>
      <c r="D15" s="1" t="s">
        <v>19</v>
      </c>
      <c r="E15" s="1" t="s">
        <v>19</v>
      </c>
      <c r="F15" s="1" t="s">
        <v>20</v>
      </c>
      <c r="G15" s="1" t="n">
        <v>1</v>
      </c>
      <c r="H15" s="1" t="n">
        <v>1</v>
      </c>
      <c r="I15" s="23" t="str">
        <f aca="false">IF(J15="RHAP", "Rhizophora apiculata", IF(J15="EXAG", "Excoecaria agallocha", IF(J15="BRPA", "Bruguiera parviflora", IF(J15="XYMO", "Xylocarpus moluccensis", IF(J15="BRCY", "Bruguiera cylindrica", IF(J15="AVAL", "Avicennia alba", IF(J15="AVOF", "Avicennia officinalis", IF(J15="LURA", "Lumnitzera racemosa", IF(J15="CETA", "Ceriops tagal", IF(J15="XYGR", "Xylocarpus granatum", IF(J15="AVMA", "Avicennia marina", IF(J15="RHMU", "Rhizophora mucronata", IF(J15="BRGY", "Bruguiera gymnorrhiza", IF(J15="BRSE", "Bruguiera sexangula", IF(J15="SOOV", "Sonneratia ovata", IF(J15="SOCA", "Sonneratia caseolaris", IF(J15="HELI", "Heritiera littoralis", IF(J15="HESY", "Heritiera sylvatica", IF(J15="NYFR", "Nypa fruticans", IF(J15="CYRA", "Cynometra ramiflora", IF(J15="PHPA", "Phoenix paludosa", IF(J15="SCHY", "Scyphiphora hydrophyllacea", IF(J15="DIMA", "Diospyros maritima", IF(J15="POPI", "Pongamia pinnata", IF(J15="MAPS", "Maniltoa psilogyne", IF(J15="INBI", "Intsia bijuga", IF(J15="ACEB", "Acanthus ebracteatus", IF(J15="CAER", "Calamus erinaceus", IF(J15="UNUN", "Unknown unknown",  IF(J15="SOAL", "Sonneratia alba",  IF(J15="AECO", "Aegiceras corniculatum", "" )) )))))))))))))))))))))))))))))</f>
        <v>Rhizophora apiculata</v>
      </c>
      <c r="J15" s="1" t="s">
        <v>21</v>
      </c>
      <c r="K15" s="55" t="n">
        <v>7</v>
      </c>
    </row>
    <row r="16" customFormat="false" ht="13.8" hidden="false" customHeight="false" outlineLevel="0" collapsed="false">
      <c r="A16" s="1" t="s">
        <v>17</v>
      </c>
      <c r="B16" s="12" t="n">
        <v>42150</v>
      </c>
      <c r="C16" s="1" t="s">
        <v>19</v>
      </c>
      <c r="D16" s="1" t="s">
        <v>19</v>
      </c>
      <c r="E16" s="1" t="s">
        <v>19</v>
      </c>
      <c r="F16" s="1" t="s">
        <v>20</v>
      </c>
      <c r="G16" s="1" t="n">
        <v>1</v>
      </c>
      <c r="H16" s="1" t="n">
        <v>1</v>
      </c>
      <c r="I16" s="23" t="str">
        <f aca="false">IF(J16="RHAP", "Rhizophora apiculata", IF(J16="EXAG", "Excoecaria agallocha", IF(J16="BRPA", "Bruguiera parviflora", IF(J16="XYMO", "Xylocarpus moluccensis", IF(J16="BRCY", "Bruguiera cylindrica", IF(J16="AVAL", "Avicennia alba", IF(J16="AVOF", "Avicennia officinalis", IF(J16="LURA", "Lumnitzera racemosa", IF(J16="CETA", "Ceriops tagal", IF(J16="XYGR", "Xylocarpus granatum", IF(J16="AVMA", "Avicennia marina", IF(J16="RHMU", "Rhizophora mucronata", IF(J16="BRGY", "Bruguiera gymnorrhiza", IF(J16="BRSE", "Bruguiera sexangula", IF(J16="SOOV", "Sonneratia ovata", IF(J16="SOCA", "Sonneratia caseolaris", IF(J16="HELI", "Heritiera littoralis", IF(J16="HESY", "Heritiera sylvatica", IF(J16="NYFR", "Nypa fruticans", IF(J16="CYRA", "Cynometra ramiflora", IF(J16="PHPA", "Phoenix paludosa", IF(J16="SCHY", "Scyphiphora hydrophyllacea", IF(J16="DIMA", "Diospyros maritima", IF(J16="POPI", "Pongamia pinnata", IF(J16="MAPS", "Maniltoa psilogyne", IF(J16="INBI", "Intsia bijuga", IF(J16="ACEB", "Acanthus ebracteatus", IF(J16="CAER", "Calamus erinaceus", IF(J16="UNUN", "Unknown unknown",  IF(J16="SOAL", "Sonneratia alba",  IF(J16="AECO", "Aegiceras corniculatum", "" )) )))))))))))))))))))))))))))))</f>
        <v>Rhizophora apiculata</v>
      </c>
      <c r="J16" s="1" t="s">
        <v>21</v>
      </c>
      <c r="K16" s="55" t="n">
        <v>7</v>
      </c>
    </row>
    <row r="17" customFormat="false" ht="13.8" hidden="false" customHeight="false" outlineLevel="0" collapsed="false">
      <c r="A17" s="1" t="s">
        <v>17</v>
      </c>
      <c r="B17" s="12" t="n">
        <v>42150</v>
      </c>
      <c r="C17" s="1" t="s">
        <v>19</v>
      </c>
      <c r="D17" s="1" t="s">
        <v>19</v>
      </c>
      <c r="E17" s="1" t="s">
        <v>19</v>
      </c>
      <c r="F17" s="1" t="s">
        <v>20</v>
      </c>
      <c r="G17" s="1" t="n">
        <v>1</v>
      </c>
      <c r="H17" s="1" t="n">
        <v>1</v>
      </c>
      <c r="I17" s="23" t="str">
        <f aca="false">IF(J17="RHAP", "Rhizophora apiculata", IF(J17="EXAG", "Excoecaria agallocha", IF(J17="BRPA", "Bruguiera parviflora", IF(J17="XYMO", "Xylocarpus moluccensis", IF(J17="BRCY", "Bruguiera cylindrica", IF(J17="AVAL", "Avicennia alba", IF(J17="AVOF", "Avicennia officinalis", IF(J17="LURA", "Lumnitzera racemosa", IF(J17="CETA", "Ceriops tagal", IF(J17="XYGR", "Xylocarpus granatum", IF(J17="AVMA", "Avicennia marina", IF(J17="RHMU", "Rhizophora mucronata", IF(J17="BRGY", "Bruguiera gymnorrhiza", IF(J17="BRSE", "Bruguiera sexangula", IF(J17="SOOV", "Sonneratia ovata", IF(J17="SOCA", "Sonneratia caseolaris", IF(J17="HELI", "Heritiera littoralis", IF(J17="HESY", "Heritiera sylvatica", IF(J17="NYFR", "Nypa fruticans", IF(J17="CYRA", "Cynometra ramiflora", IF(J17="PHPA", "Phoenix paludosa", IF(J17="SCHY", "Scyphiphora hydrophyllacea", IF(J17="DIMA", "Diospyros maritima", IF(J17="POPI", "Pongamia pinnata", IF(J17="MAPS", "Maniltoa psilogyne", IF(J17="INBI", "Intsia bijuga", IF(J17="ACEB", "Acanthus ebracteatus", IF(J17="CAER", "Calamus erinaceus", IF(J17="UNUN", "Unknown unknown",  IF(J17="SOAL", "Sonneratia alba",  IF(J17="AECO", "Aegiceras corniculatum", "" )) )))))))))))))))))))))))))))))</f>
        <v>Rhizophora apiculata</v>
      </c>
      <c r="J17" s="1" t="s">
        <v>21</v>
      </c>
      <c r="K17" s="55" t="n">
        <v>7.1</v>
      </c>
    </row>
    <row r="18" customFormat="false" ht="13.8" hidden="false" customHeight="false" outlineLevel="0" collapsed="false">
      <c r="A18" s="1" t="s">
        <v>17</v>
      </c>
      <c r="B18" s="12" t="n">
        <v>42150</v>
      </c>
      <c r="C18" s="1" t="s">
        <v>19</v>
      </c>
      <c r="D18" s="1" t="s">
        <v>19</v>
      </c>
      <c r="E18" s="1" t="s">
        <v>19</v>
      </c>
      <c r="F18" s="1" t="s">
        <v>20</v>
      </c>
      <c r="G18" s="1" t="n">
        <v>1</v>
      </c>
      <c r="H18" s="1" t="n">
        <v>1</v>
      </c>
      <c r="I18" s="23" t="str">
        <f aca="false">IF(J18="RHAP", "Rhizophora apiculata", IF(J18="EXAG", "Excoecaria agallocha", IF(J18="BRPA", "Bruguiera parviflora", IF(J18="XYMO", "Xylocarpus moluccensis", IF(J18="BRCY", "Bruguiera cylindrica", IF(J18="AVAL", "Avicennia alba", IF(J18="AVOF", "Avicennia officinalis", IF(J18="LURA", "Lumnitzera racemosa", IF(J18="CETA", "Ceriops tagal", IF(J18="XYGR", "Xylocarpus granatum", IF(J18="AVMA", "Avicennia marina", IF(J18="RHMU", "Rhizophora mucronata", IF(J18="BRGY", "Bruguiera gymnorrhiza", IF(J18="BRSE", "Bruguiera sexangula", IF(J18="SOOV", "Sonneratia ovata", IF(J18="SOCA", "Sonneratia caseolaris", IF(J18="HELI", "Heritiera littoralis", IF(J18="HESY", "Heritiera sylvatica", IF(J18="NYFR", "Nypa fruticans", IF(J18="CYRA", "Cynometra ramiflora", IF(J18="PHPA", "Phoenix paludosa", IF(J18="SCHY", "Scyphiphora hydrophyllacea", IF(J18="DIMA", "Diospyros maritima", IF(J18="POPI", "Pongamia pinnata", IF(J18="MAPS", "Maniltoa psilogyne", IF(J18="INBI", "Intsia bijuga", IF(J18="ACEB", "Acanthus ebracteatus", IF(J18="CAER", "Calamus erinaceus", IF(J18="UNUN", "Unknown unknown",  IF(J18="SOAL", "Sonneratia alba",  IF(J18="AECO", "Aegiceras corniculatum", "" )) )))))))))))))))))))))))))))))</f>
        <v>Rhizophora apiculata</v>
      </c>
      <c r="J18" s="1" t="s">
        <v>21</v>
      </c>
      <c r="K18" s="55" t="n">
        <v>7.1</v>
      </c>
    </row>
    <row r="19" customFormat="false" ht="13.8" hidden="false" customHeight="false" outlineLevel="0" collapsed="false">
      <c r="A19" s="1" t="s">
        <v>17</v>
      </c>
      <c r="B19" s="12" t="n">
        <v>42150</v>
      </c>
      <c r="C19" s="1" t="s">
        <v>19</v>
      </c>
      <c r="D19" s="1" t="s">
        <v>19</v>
      </c>
      <c r="E19" s="1" t="s">
        <v>19</v>
      </c>
      <c r="F19" s="1" t="s">
        <v>20</v>
      </c>
      <c r="G19" s="1" t="n">
        <v>1</v>
      </c>
      <c r="H19" s="1" t="n">
        <v>1</v>
      </c>
      <c r="I19" s="23" t="str">
        <f aca="false">IF(J19="RHAP", "Rhizophora apiculata", IF(J19="EXAG", "Excoecaria agallocha", IF(J19="BRPA", "Bruguiera parviflora", IF(J19="XYMO", "Xylocarpus moluccensis", IF(J19="BRCY", "Bruguiera cylindrica", IF(J19="AVAL", "Avicennia alba", IF(J19="AVOF", "Avicennia officinalis", IF(J19="LURA", "Lumnitzera racemosa", IF(J19="CETA", "Ceriops tagal", IF(J19="XYGR", "Xylocarpus granatum", IF(J19="AVMA", "Avicennia marina", IF(J19="RHMU", "Rhizophora mucronata", IF(J19="BRGY", "Bruguiera gymnorrhiza", IF(J19="BRSE", "Bruguiera sexangula", IF(J19="SOOV", "Sonneratia ovata", IF(J19="SOCA", "Sonneratia caseolaris", IF(J19="HELI", "Heritiera littoralis", IF(J19="HESY", "Heritiera sylvatica", IF(J19="NYFR", "Nypa fruticans", IF(J19="CYRA", "Cynometra ramiflora", IF(J19="PHPA", "Phoenix paludosa", IF(J19="SCHY", "Scyphiphora hydrophyllacea", IF(J19="DIMA", "Diospyros maritima", IF(J19="POPI", "Pongamia pinnata", IF(J19="MAPS", "Maniltoa psilogyne", IF(J19="INBI", "Intsia bijuga", IF(J19="ACEB", "Acanthus ebracteatus", IF(J19="CAER", "Calamus erinaceus", IF(J19="UNUN", "Unknown unknown",  IF(J19="SOAL", "Sonneratia alba",  IF(J19="AECO", "Aegiceras corniculatum", "" )) )))))))))))))))))))))))))))))</f>
        <v>Rhizophora apiculata</v>
      </c>
      <c r="J19" s="1" t="s">
        <v>21</v>
      </c>
      <c r="K19" s="55" t="n">
        <v>7.1</v>
      </c>
    </row>
    <row r="20" customFormat="false" ht="13.8" hidden="false" customHeight="false" outlineLevel="0" collapsed="false">
      <c r="A20" s="1" t="s">
        <v>17</v>
      </c>
      <c r="B20" s="12" t="n">
        <v>42150</v>
      </c>
      <c r="C20" s="1" t="s">
        <v>19</v>
      </c>
      <c r="D20" s="1" t="s">
        <v>19</v>
      </c>
      <c r="E20" s="1" t="s">
        <v>19</v>
      </c>
      <c r="F20" s="1" t="s">
        <v>20</v>
      </c>
      <c r="G20" s="1" t="n">
        <v>1</v>
      </c>
      <c r="H20" s="1" t="n">
        <v>1</v>
      </c>
      <c r="I20" s="23" t="str">
        <f aca="false">IF(J20="RHAP", "Rhizophora apiculata", IF(J20="EXAG", "Excoecaria agallocha", IF(J20="BRPA", "Bruguiera parviflora", IF(J20="XYMO", "Xylocarpus moluccensis", IF(J20="BRCY", "Bruguiera cylindrica", IF(J20="AVAL", "Avicennia alba", IF(J20="AVOF", "Avicennia officinalis", IF(J20="LURA", "Lumnitzera racemosa", IF(J20="CETA", "Ceriops tagal", IF(J20="XYGR", "Xylocarpus granatum", IF(J20="AVMA", "Avicennia marina", IF(J20="RHMU", "Rhizophora mucronata", IF(J20="BRGY", "Bruguiera gymnorrhiza", IF(J20="BRSE", "Bruguiera sexangula", IF(J20="SOOV", "Sonneratia ovata", IF(J20="SOCA", "Sonneratia caseolaris", IF(J20="HELI", "Heritiera littoralis", IF(J20="HESY", "Heritiera sylvatica", IF(J20="NYFR", "Nypa fruticans", IF(J20="CYRA", "Cynometra ramiflora", IF(J20="PHPA", "Phoenix paludosa", IF(J20="SCHY", "Scyphiphora hydrophyllacea", IF(J20="DIMA", "Diospyros maritima", IF(J20="POPI", "Pongamia pinnata", IF(J20="MAPS", "Maniltoa psilogyne", IF(J20="INBI", "Intsia bijuga", IF(J20="ACEB", "Acanthus ebracteatus", IF(J20="CAER", "Calamus erinaceus", IF(J20="UNUN", "Unknown unknown",  IF(J20="SOAL", "Sonneratia alba",  IF(J20="AECO", "Aegiceras corniculatum", "" )) )))))))))))))))))))))))))))))</f>
        <v>Rhizophora apiculata</v>
      </c>
      <c r="J20" s="1" t="s">
        <v>21</v>
      </c>
      <c r="K20" s="55" t="n">
        <v>7.2</v>
      </c>
    </row>
    <row r="21" customFormat="false" ht="13.8" hidden="false" customHeight="false" outlineLevel="0" collapsed="false">
      <c r="A21" s="1" t="s">
        <v>17</v>
      </c>
      <c r="B21" s="12" t="n">
        <v>42150</v>
      </c>
      <c r="C21" s="1" t="s">
        <v>19</v>
      </c>
      <c r="D21" s="1" t="s">
        <v>19</v>
      </c>
      <c r="E21" s="1" t="s">
        <v>19</v>
      </c>
      <c r="F21" s="1" t="s">
        <v>20</v>
      </c>
      <c r="G21" s="1" t="n">
        <v>1</v>
      </c>
      <c r="H21" s="1" t="n">
        <v>1</v>
      </c>
      <c r="I21" s="23" t="str">
        <f aca="false">IF(J21="RHAP", "Rhizophora apiculata", IF(J21="EXAG", "Excoecaria agallocha", IF(J21="BRPA", "Bruguiera parviflora", IF(J21="XYMO", "Xylocarpus moluccensis", IF(J21="BRCY", "Bruguiera cylindrica", IF(J21="AVAL", "Avicennia alba", IF(J21="AVOF", "Avicennia officinalis", IF(J21="LURA", "Lumnitzera racemosa", IF(J21="CETA", "Ceriops tagal", IF(J21="XYGR", "Xylocarpus granatum", IF(J21="AVMA", "Avicennia marina", IF(J21="RHMU", "Rhizophora mucronata", IF(J21="BRGY", "Bruguiera gymnorrhiza", IF(J21="BRSE", "Bruguiera sexangula", IF(J21="SOOV", "Sonneratia ovata", IF(J21="SOCA", "Sonneratia caseolaris", IF(J21="HELI", "Heritiera littoralis", IF(J21="HESY", "Heritiera sylvatica", IF(J21="NYFR", "Nypa fruticans", IF(J21="CYRA", "Cynometra ramiflora", IF(J21="PHPA", "Phoenix paludosa", IF(J21="SCHY", "Scyphiphora hydrophyllacea", IF(J21="DIMA", "Diospyros maritima", IF(J21="POPI", "Pongamia pinnata", IF(J21="MAPS", "Maniltoa psilogyne", IF(J21="INBI", "Intsia bijuga", IF(J21="ACEB", "Acanthus ebracteatus", IF(J21="CAER", "Calamus erinaceus", IF(J21="UNUN", "Unknown unknown",  IF(J21="SOAL", "Sonneratia alba",  IF(J21="AECO", "Aegiceras corniculatum", "" )) )))))))))))))))))))))))))))))</f>
        <v>Rhizophora apiculata</v>
      </c>
      <c r="J21" s="1" t="s">
        <v>21</v>
      </c>
      <c r="K21" s="55" t="n">
        <v>7.3</v>
      </c>
    </row>
    <row r="22" customFormat="false" ht="13.8" hidden="false" customHeight="false" outlineLevel="0" collapsed="false">
      <c r="A22" s="1" t="s">
        <v>17</v>
      </c>
      <c r="B22" s="12" t="n">
        <v>42150</v>
      </c>
      <c r="C22" s="1" t="s">
        <v>19</v>
      </c>
      <c r="D22" s="1" t="s">
        <v>19</v>
      </c>
      <c r="E22" s="1" t="s">
        <v>19</v>
      </c>
      <c r="F22" s="1" t="s">
        <v>20</v>
      </c>
      <c r="G22" s="1" t="n">
        <v>1</v>
      </c>
      <c r="H22" s="1" t="n">
        <v>1</v>
      </c>
      <c r="I22" s="23" t="str">
        <f aca="false">IF(J22="RHAP", "Rhizophora apiculata", IF(J22="EXAG", "Excoecaria agallocha", IF(J22="BRPA", "Bruguiera parviflora", IF(J22="XYMO", "Xylocarpus moluccensis", IF(J22="BRCY", "Bruguiera cylindrica", IF(J22="AVAL", "Avicennia alba", IF(J22="AVOF", "Avicennia officinalis", IF(J22="LURA", "Lumnitzera racemosa", IF(J22="CETA", "Ceriops tagal", IF(J22="XYGR", "Xylocarpus granatum", IF(J22="AVMA", "Avicennia marina", IF(J22="RHMU", "Rhizophora mucronata", IF(J22="BRGY", "Bruguiera gymnorrhiza", IF(J22="BRSE", "Bruguiera sexangula", IF(J22="SOOV", "Sonneratia ovata", IF(J22="SOCA", "Sonneratia caseolaris", IF(J22="HELI", "Heritiera littoralis", IF(J22="HESY", "Heritiera sylvatica", IF(J22="NYFR", "Nypa fruticans", IF(J22="CYRA", "Cynometra ramiflora", IF(J22="PHPA", "Phoenix paludosa", IF(J22="SCHY", "Scyphiphora hydrophyllacea", IF(J22="DIMA", "Diospyros maritima", IF(J22="POPI", "Pongamia pinnata", IF(J22="MAPS", "Maniltoa psilogyne", IF(J22="INBI", "Intsia bijuga", IF(J22="ACEB", "Acanthus ebracteatus", IF(J22="CAER", "Calamus erinaceus", IF(J22="UNUN", "Unknown unknown",  IF(J22="SOAL", "Sonneratia alba",  IF(J22="AECO", "Aegiceras corniculatum", "" )) )))))))))))))))))))))))))))))</f>
        <v>Rhizophora apiculata</v>
      </c>
      <c r="J22" s="1" t="s">
        <v>21</v>
      </c>
      <c r="K22" s="55" t="n">
        <v>7.8</v>
      </c>
    </row>
    <row r="23" customFormat="false" ht="13.8" hidden="false" customHeight="false" outlineLevel="0" collapsed="false">
      <c r="A23" s="1" t="s">
        <v>17</v>
      </c>
      <c r="B23" s="12" t="n">
        <v>42150</v>
      </c>
      <c r="C23" s="1" t="s">
        <v>19</v>
      </c>
      <c r="D23" s="1" t="s">
        <v>19</v>
      </c>
      <c r="E23" s="1" t="s">
        <v>19</v>
      </c>
      <c r="F23" s="1" t="s">
        <v>20</v>
      </c>
      <c r="G23" s="1" t="n">
        <v>1</v>
      </c>
      <c r="H23" s="1" t="n">
        <v>1</v>
      </c>
      <c r="I23" s="23" t="str">
        <f aca="false">IF(J23="RHAP", "Rhizophora apiculata", IF(J23="EXAG", "Excoecaria agallocha", IF(J23="BRPA", "Bruguiera parviflora", IF(J23="XYMO", "Xylocarpus moluccensis", IF(J23="BRCY", "Bruguiera cylindrica", IF(J23="AVAL", "Avicennia alba", IF(J23="AVOF", "Avicennia officinalis", IF(J23="LURA", "Lumnitzera racemosa", IF(J23="CETA", "Ceriops tagal", IF(J23="XYGR", "Xylocarpus granatum", IF(J23="AVMA", "Avicennia marina", IF(J23="RHMU", "Rhizophora mucronata", IF(J23="BRGY", "Bruguiera gymnorrhiza", IF(J23="BRSE", "Bruguiera sexangula", IF(J23="SOOV", "Sonneratia ovata", IF(J23="SOCA", "Sonneratia caseolaris", IF(J23="HELI", "Heritiera littoralis", IF(J23="HESY", "Heritiera sylvatica", IF(J23="NYFR", "Nypa fruticans", IF(J23="CYRA", "Cynometra ramiflora", IF(J23="PHPA", "Phoenix paludosa", IF(J23="SCHY", "Scyphiphora hydrophyllacea", IF(J23="DIMA", "Diospyros maritima", IF(J23="POPI", "Pongamia pinnata", IF(J23="MAPS", "Maniltoa psilogyne", IF(J23="INBI", "Intsia bijuga", IF(J23="ACEB", "Acanthus ebracteatus", IF(J23="CAER", "Calamus erinaceus", IF(J23="UNUN", "Unknown unknown",  IF(J23="SOAL", "Sonneratia alba",  IF(J23="AECO", "Aegiceras corniculatum", "" )) )))))))))))))))))))))))))))))</f>
        <v>Rhizophora apiculata</v>
      </c>
      <c r="J23" s="1" t="s">
        <v>21</v>
      </c>
      <c r="K23" s="55" t="n">
        <v>7.9</v>
      </c>
    </row>
    <row r="24" customFormat="false" ht="13.8" hidden="false" customHeight="false" outlineLevel="0" collapsed="false">
      <c r="A24" s="1" t="s">
        <v>17</v>
      </c>
      <c r="B24" s="12" t="n">
        <v>42150</v>
      </c>
      <c r="C24" s="1" t="s">
        <v>19</v>
      </c>
      <c r="D24" s="1" t="s">
        <v>19</v>
      </c>
      <c r="E24" s="1" t="s">
        <v>19</v>
      </c>
      <c r="F24" s="1" t="s">
        <v>20</v>
      </c>
      <c r="G24" s="1" t="n">
        <v>1</v>
      </c>
      <c r="H24" s="1" t="n">
        <v>1</v>
      </c>
      <c r="I24" s="23" t="str">
        <f aca="false">IF(J24="RHAP", "Rhizophora apiculata", IF(J24="EXAG", "Excoecaria agallocha", IF(J24="BRPA", "Bruguiera parviflora", IF(J24="XYMO", "Xylocarpus moluccensis", IF(J24="BRCY", "Bruguiera cylindrica", IF(J24="AVAL", "Avicennia alba", IF(J24="AVOF", "Avicennia officinalis", IF(J24="LURA", "Lumnitzera racemosa", IF(J24="CETA", "Ceriops tagal", IF(J24="XYGR", "Xylocarpus granatum", IF(J24="AVMA", "Avicennia marina", IF(J24="RHMU", "Rhizophora mucronata", IF(J24="BRGY", "Bruguiera gymnorrhiza", IF(J24="BRSE", "Bruguiera sexangula", IF(J24="SOOV", "Sonneratia ovata", IF(J24="SOCA", "Sonneratia caseolaris", IF(J24="HELI", "Heritiera littoralis", IF(J24="HESY", "Heritiera sylvatica", IF(J24="NYFR", "Nypa fruticans", IF(J24="CYRA", "Cynometra ramiflora", IF(J24="PHPA", "Phoenix paludosa", IF(J24="SCHY", "Scyphiphora hydrophyllacea", IF(J24="DIMA", "Diospyros maritima", IF(J24="POPI", "Pongamia pinnata", IF(J24="MAPS", "Maniltoa psilogyne", IF(J24="INBI", "Intsia bijuga", IF(J24="ACEB", "Acanthus ebracteatus", IF(J24="CAER", "Calamus erinaceus", IF(J24="UNUN", "Unknown unknown",  IF(J24="SOAL", "Sonneratia alba",  IF(J24="AECO", "Aegiceras corniculatum", "" )) )))))))))))))))))))))))))))))</f>
        <v>Rhizophora apiculata</v>
      </c>
      <c r="J24" s="1" t="s">
        <v>21</v>
      </c>
      <c r="K24" s="55" t="n">
        <v>8</v>
      </c>
    </row>
    <row r="25" customFormat="false" ht="13.8" hidden="false" customHeight="false" outlineLevel="0" collapsed="false">
      <c r="A25" s="1" t="s">
        <v>17</v>
      </c>
      <c r="B25" s="12" t="n">
        <v>42150</v>
      </c>
      <c r="C25" s="1" t="s">
        <v>19</v>
      </c>
      <c r="D25" s="1" t="s">
        <v>19</v>
      </c>
      <c r="E25" s="1" t="s">
        <v>19</v>
      </c>
      <c r="F25" s="1" t="s">
        <v>20</v>
      </c>
      <c r="G25" s="1" t="n">
        <v>1</v>
      </c>
      <c r="H25" s="1" t="n">
        <v>1</v>
      </c>
      <c r="I25" s="23" t="str">
        <f aca="false">IF(J25="RHAP", "Rhizophora apiculata", IF(J25="EXAG", "Excoecaria agallocha", IF(J25="BRPA", "Bruguiera parviflora", IF(J25="XYMO", "Xylocarpus moluccensis", IF(J25="BRCY", "Bruguiera cylindrica", IF(J25="AVAL", "Avicennia alba", IF(J25="AVOF", "Avicennia officinalis", IF(J25="LURA", "Lumnitzera racemosa", IF(J25="CETA", "Ceriops tagal", IF(J25="XYGR", "Xylocarpus granatum", IF(J25="AVMA", "Avicennia marina", IF(J25="RHMU", "Rhizophora mucronata", IF(J25="BRGY", "Bruguiera gymnorrhiza", IF(J25="BRSE", "Bruguiera sexangula", IF(J25="SOOV", "Sonneratia ovata", IF(J25="SOCA", "Sonneratia caseolaris", IF(J25="HELI", "Heritiera littoralis", IF(J25="HESY", "Heritiera sylvatica", IF(J25="NYFR", "Nypa fruticans", IF(J25="CYRA", "Cynometra ramiflora", IF(J25="PHPA", "Phoenix paludosa", IF(J25="SCHY", "Scyphiphora hydrophyllacea", IF(J25="DIMA", "Diospyros maritima", IF(J25="POPI", "Pongamia pinnata", IF(J25="MAPS", "Maniltoa psilogyne", IF(J25="INBI", "Intsia bijuga", IF(J25="ACEB", "Acanthus ebracteatus", IF(J25="CAER", "Calamus erinaceus", IF(J25="UNUN", "Unknown unknown",  IF(J25="SOAL", "Sonneratia alba",  IF(J25="AECO", "Aegiceras corniculatum", "" )) )))))))))))))))))))))))))))))</f>
        <v>Rhizophora apiculata</v>
      </c>
      <c r="J25" s="1" t="s">
        <v>21</v>
      </c>
      <c r="K25" s="55" t="n">
        <v>8.1</v>
      </c>
    </row>
    <row r="26" customFormat="false" ht="13.8" hidden="false" customHeight="false" outlineLevel="0" collapsed="false">
      <c r="A26" s="1" t="s">
        <v>17</v>
      </c>
      <c r="B26" s="12" t="n">
        <v>42150</v>
      </c>
      <c r="C26" s="1" t="s">
        <v>19</v>
      </c>
      <c r="D26" s="1" t="s">
        <v>19</v>
      </c>
      <c r="E26" s="1" t="s">
        <v>19</v>
      </c>
      <c r="F26" s="1" t="s">
        <v>20</v>
      </c>
      <c r="G26" s="1" t="n">
        <v>1</v>
      </c>
      <c r="H26" s="1" t="n">
        <v>1</v>
      </c>
      <c r="I26" s="23" t="str">
        <f aca="false">IF(J26="RHAP", "Rhizophora apiculata", IF(J26="EXAG", "Excoecaria agallocha", IF(J26="BRPA", "Bruguiera parviflora", IF(J26="XYMO", "Xylocarpus moluccensis", IF(J26="BRCY", "Bruguiera cylindrica", IF(J26="AVAL", "Avicennia alba", IF(J26="AVOF", "Avicennia officinalis", IF(J26="LURA", "Lumnitzera racemosa", IF(J26="CETA", "Ceriops tagal", IF(J26="XYGR", "Xylocarpus granatum", IF(J26="AVMA", "Avicennia marina", IF(J26="RHMU", "Rhizophora mucronata", IF(J26="BRGY", "Bruguiera gymnorrhiza", IF(J26="BRSE", "Bruguiera sexangula", IF(J26="SOOV", "Sonneratia ovata", IF(J26="SOCA", "Sonneratia caseolaris", IF(J26="HELI", "Heritiera littoralis", IF(J26="HESY", "Heritiera sylvatica", IF(J26="NYFR", "Nypa fruticans", IF(J26="CYRA", "Cynometra ramiflora", IF(J26="PHPA", "Phoenix paludosa", IF(J26="SCHY", "Scyphiphora hydrophyllacea", IF(J26="DIMA", "Diospyros maritima", IF(J26="POPI", "Pongamia pinnata", IF(J26="MAPS", "Maniltoa psilogyne", IF(J26="INBI", "Intsia bijuga", IF(J26="ACEB", "Acanthus ebracteatus", IF(J26="CAER", "Calamus erinaceus", IF(J26="UNUN", "Unknown unknown",  IF(J26="SOAL", "Sonneratia alba",  IF(J26="AECO", "Aegiceras corniculatum", "" )) )))))))))))))))))))))))))))))</f>
        <v>Rhizophora apiculata</v>
      </c>
      <c r="J26" s="1" t="s">
        <v>21</v>
      </c>
      <c r="K26" s="55" t="n">
        <v>8.2</v>
      </c>
    </row>
    <row r="27" customFormat="false" ht="13.8" hidden="false" customHeight="false" outlineLevel="0" collapsed="false">
      <c r="A27" s="1" t="s">
        <v>17</v>
      </c>
      <c r="B27" s="12" t="n">
        <v>42150</v>
      </c>
      <c r="C27" s="1" t="s">
        <v>19</v>
      </c>
      <c r="D27" s="1" t="s">
        <v>19</v>
      </c>
      <c r="E27" s="1" t="s">
        <v>19</v>
      </c>
      <c r="F27" s="1" t="s">
        <v>20</v>
      </c>
      <c r="G27" s="1" t="n">
        <v>1</v>
      </c>
      <c r="H27" s="1" t="n">
        <v>1</v>
      </c>
      <c r="I27" s="23" t="str">
        <f aca="false">IF(J27="RHAP", "Rhizophora apiculata", IF(J27="EXAG", "Excoecaria agallocha", IF(J27="BRPA", "Bruguiera parviflora", IF(J27="XYMO", "Xylocarpus moluccensis", IF(J27="BRCY", "Bruguiera cylindrica", IF(J27="AVAL", "Avicennia alba", IF(J27="AVOF", "Avicennia officinalis", IF(J27="LURA", "Lumnitzera racemosa", IF(J27="CETA", "Ceriops tagal", IF(J27="XYGR", "Xylocarpus granatum", IF(J27="AVMA", "Avicennia marina", IF(J27="RHMU", "Rhizophora mucronata", IF(J27="BRGY", "Bruguiera gymnorrhiza", IF(J27="BRSE", "Bruguiera sexangula", IF(J27="SOOV", "Sonneratia ovata", IF(J27="SOCA", "Sonneratia caseolaris", IF(J27="HELI", "Heritiera littoralis", IF(J27="HESY", "Heritiera sylvatica", IF(J27="NYFR", "Nypa fruticans", IF(J27="CYRA", "Cynometra ramiflora", IF(J27="PHPA", "Phoenix paludosa", IF(J27="SCHY", "Scyphiphora hydrophyllacea", IF(J27="DIMA", "Diospyros maritima", IF(J27="POPI", "Pongamia pinnata", IF(J27="MAPS", "Maniltoa psilogyne", IF(J27="INBI", "Intsia bijuga", IF(J27="ACEB", "Acanthus ebracteatus", IF(J27="CAER", "Calamus erinaceus", IF(J27="UNUN", "Unknown unknown",  IF(J27="SOAL", "Sonneratia alba",  IF(J27="AECO", "Aegiceras corniculatum", "" )) )))))))))))))))))))))))))))))</f>
        <v>Rhizophora apiculata</v>
      </c>
      <c r="J27" s="1" t="s">
        <v>21</v>
      </c>
      <c r="K27" s="55" t="n">
        <v>8.7</v>
      </c>
    </row>
    <row r="28" customFormat="false" ht="13.8" hidden="false" customHeight="false" outlineLevel="0" collapsed="false">
      <c r="A28" s="1" t="s">
        <v>17</v>
      </c>
      <c r="B28" s="12" t="n">
        <v>42150</v>
      </c>
      <c r="C28" s="1" t="s">
        <v>19</v>
      </c>
      <c r="D28" s="1" t="s">
        <v>19</v>
      </c>
      <c r="E28" s="1" t="s">
        <v>19</v>
      </c>
      <c r="F28" s="1" t="s">
        <v>20</v>
      </c>
      <c r="G28" s="1" t="n">
        <v>1</v>
      </c>
      <c r="H28" s="1" t="n">
        <v>1</v>
      </c>
      <c r="I28" s="23" t="str">
        <f aca="false">IF(J28="RHAP", "Rhizophora apiculata", IF(J28="EXAG", "Excoecaria agallocha", IF(J28="BRPA", "Bruguiera parviflora", IF(J28="XYMO", "Xylocarpus moluccensis", IF(J28="BRCY", "Bruguiera cylindrica", IF(J28="AVAL", "Avicennia alba", IF(J28="AVOF", "Avicennia officinalis", IF(J28="LURA", "Lumnitzera racemosa", IF(J28="CETA", "Ceriops tagal", IF(J28="XYGR", "Xylocarpus granatum", IF(J28="AVMA", "Avicennia marina", IF(J28="RHMU", "Rhizophora mucronata", IF(J28="BRGY", "Bruguiera gymnorrhiza", IF(J28="BRSE", "Bruguiera sexangula", IF(J28="SOOV", "Sonneratia ovata", IF(J28="SOCA", "Sonneratia caseolaris", IF(J28="HELI", "Heritiera littoralis", IF(J28="HESY", "Heritiera sylvatica", IF(J28="NYFR", "Nypa fruticans", IF(J28="CYRA", "Cynometra ramiflora", IF(J28="PHPA", "Phoenix paludosa", IF(J28="SCHY", "Scyphiphora hydrophyllacea", IF(J28="DIMA", "Diospyros maritima", IF(J28="POPI", "Pongamia pinnata", IF(J28="MAPS", "Maniltoa psilogyne", IF(J28="INBI", "Intsia bijuga", IF(J28="ACEB", "Acanthus ebracteatus", IF(J28="CAER", "Calamus erinaceus", IF(J28="UNUN", "Unknown unknown",  IF(J28="SOAL", "Sonneratia alba",  IF(J28="AECO", "Aegiceras corniculatum", "" )) )))))))))))))))))))))))))))))</f>
        <v>Rhizophora apiculata</v>
      </c>
      <c r="J28" s="1" t="s">
        <v>21</v>
      </c>
      <c r="K28" s="55" t="n">
        <v>8.8</v>
      </c>
    </row>
    <row r="29" customFormat="false" ht="13.8" hidden="false" customHeight="false" outlineLevel="0" collapsed="false">
      <c r="A29" s="1" t="s">
        <v>17</v>
      </c>
      <c r="B29" s="12" t="n">
        <v>42150</v>
      </c>
      <c r="C29" s="1" t="s">
        <v>19</v>
      </c>
      <c r="D29" s="1" t="s">
        <v>19</v>
      </c>
      <c r="E29" s="1" t="s">
        <v>19</v>
      </c>
      <c r="F29" s="1" t="s">
        <v>20</v>
      </c>
      <c r="G29" s="1" t="n">
        <v>1</v>
      </c>
      <c r="H29" s="1" t="n">
        <v>1</v>
      </c>
      <c r="I29" s="23" t="str">
        <f aca="false">IF(J29="RHAP", "Rhizophora apiculata", IF(J29="EXAG", "Excoecaria agallocha", IF(J29="BRPA", "Bruguiera parviflora", IF(J29="XYMO", "Xylocarpus moluccensis", IF(J29="BRCY", "Bruguiera cylindrica", IF(J29="AVAL", "Avicennia alba", IF(J29="AVOF", "Avicennia officinalis", IF(J29="LURA", "Lumnitzera racemosa", IF(J29="CETA", "Ceriops tagal", IF(J29="XYGR", "Xylocarpus granatum", IF(J29="AVMA", "Avicennia marina", IF(J29="RHMU", "Rhizophora mucronata", IF(J29="BRGY", "Bruguiera gymnorrhiza", IF(J29="BRSE", "Bruguiera sexangula", IF(J29="SOOV", "Sonneratia ovata", IF(J29="SOCA", "Sonneratia caseolaris", IF(J29="HELI", "Heritiera littoralis", IF(J29="HESY", "Heritiera sylvatica", IF(J29="NYFR", "Nypa fruticans", IF(J29="CYRA", "Cynometra ramiflora", IF(J29="PHPA", "Phoenix paludosa", IF(J29="SCHY", "Scyphiphora hydrophyllacea", IF(J29="DIMA", "Diospyros maritima", IF(J29="POPI", "Pongamia pinnata", IF(J29="MAPS", "Maniltoa psilogyne", IF(J29="INBI", "Intsia bijuga", IF(J29="ACEB", "Acanthus ebracteatus", IF(J29="CAER", "Calamus erinaceus", IF(J29="UNUN", "Unknown unknown",  IF(J29="SOAL", "Sonneratia alba",  IF(J29="AECO", "Aegiceras corniculatum", "" )) )))))))))))))))))))))))))))))</f>
        <v>Rhizophora apiculata</v>
      </c>
      <c r="J29" s="1" t="s">
        <v>21</v>
      </c>
      <c r="K29" s="55" t="n">
        <v>8.8</v>
      </c>
    </row>
    <row r="30" customFormat="false" ht="13.8" hidden="false" customHeight="false" outlineLevel="0" collapsed="false">
      <c r="A30" s="1" t="s">
        <v>17</v>
      </c>
      <c r="B30" s="12" t="n">
        <v>42150</v>
      </c>
      <c r="C30" s="1" t="s">
        <v>19</v>
      </c>
      <c r="D30" s="1" t="s">
        <v>19</v>
      </c>
      <c r="E30" s="1" t="s">
        <v>19</v>
      </c>
      <c r="F30" s="1" t="s">
        <v>20</v>
      </c>
      <c r="G30" s="1" t="n">
        <v>1</v>
      </c>
      <c r="H30" s="1" t="n">
        <v>1</v>
      </c>
      <c r="I30" s="23" t="str">
        <f aca="false">IF(J30="RHAP", "Rhizophora apiculata", IF(J30="EXAG", "Excoecaria agallocha", IF(J30="BRPA", "Bruguiera parviflora", IF(J30="XYMO", "Xylocarpus moluccensis", IF(J30="BRCY", "Bruguiera cylindrica", IF(J30="AVAL", "Avicennia alba", IF(J30="AVOF", "Avicennia officinalis", IF(J30="LURA", "Lumnitzera racemosa", IF(J30="CETA", "Ceriops tagal", IF(J30="XYGR", "Xylocarpus granatum", IF(J30="AVMA", "Avicennia marina", IF(J30="RHMU", "Rhizophora mucronata", IF(J30="BRGY", "Bruguiera gymnorrhiza", IF(J30="BRSE", "Bruguiera sexangula", IF(J30="SOOV", "Sonneratia ovata", IF(J30="SOCA", "Sonneratia caseolaris", IF(J30="HELI", "Heritiera littoralis", IF(J30="HESY", "Heritiera sylvatica", IF(J30="NYFR", "Nypa fruticans", IF(J30="CYRA", "Cynometra ramiflora", IF(J30="PHPA", "Phoenix paludosa", IF(J30="SCHY", "Scyphiphora hydrophyllacea", IF(J30="DIMA", "Diospyros maritima", IF(J30="POPI", "Pongamia pinnata", IF(J30="MAPS", "Maniltoa psilogyne", IF(J30="INBI", "Intsia bijuga", IF(J30="ACEB", "Acanthus ebracteatus", IF(J30="CAER", "Calamus erinaceus", IF(J30="UNUN", "Unknown unknown",  IF(J30="SOAL", "Sonneratia alba",  IF(J30="AECO", "Aegiceras corniculatum", "" )) )))))))))))))))))))))))))))))</f>
        <v>Rhizophora apiculata</v>
      </c>
      <c r="J30" s="1" t="s">
        <v>21</v>
      </c>
      <c r="K30" s="55" t="n">
        <v>9.2</v>
      </c>
    </row>
    <row r="31" customFormat="false" ht="13.8" hidden="false" customHeight="false" outlineLevel="0" collapsed="false">
      <c r="A31" s="1" t="s">
        <v>17</v>
      </c>
      <c r="B31" s="12" t="n">
        <v>42150</v>
      </c>
      <c r="C31" s="1" t="s">
        <v>19</v>
      </c>
      <c r="D31" s="1" t="s">
        <v>19</v>
      </c>
      <c r="E31" s="1" t="s">
        <v>19</v>
      </c>
      <c r="F31" s="1" t="s">
        <v>20</v>
      </c>
      <c r="G31" s="1" t="n">
        <v>1</v>
      </c>
      <c r="H31" s="1" t="n">
        <v>1</v>
      </c>
      <c r="I31" s="23" t="str">
        <f aca="false">IF(J31="RHAP", "Rhizophora apiculata", IF(J31="EXAG", "Excoecaria agallocha", IF(J31="BRPA", "Bruguiera parviflora", IF(J31="XYMO", "Xylocarpus moluccensis", IF(J31="BRCY", "Bruguiera cylindrica", IF(J31="AVAL", "Avicennia alba", IF(J31="AVOF", "Avicennia officinalis", IF(J31="LURA", "Lumnitzera racemosa", IF(J31="CETA", "Ceriops tagal", IF(J31="XYGR", "Xylocarpus granatum", IF(J31="AVMA", "Avicennia marina", IF(J31="RHMU", "Rhizophora mucronata", IF(J31="BRGY", "Bruguiera gymnorrhiza", IF(J31="BRSE", "Bruguiera sexangula", IF(J31="SOOV", "Sonneratia ovata", IF(J31="SOCA", "Sonneratia caseolaris", IF(J31="HELI", "Heritiera littoralis", IF(J31="HESY", "Heritiera sylvatica", IF(J31="NYFR", "Nypa fruticans", IF(J31="CYRA", "Cynometra ramiflora", IF(J31="PHPA", "Phoenix paludosa", IF(J31="SCHY", "Scyphiphora hydrophyllacea", IF(J31="DIMA", "Diospyros maritima", IF(J31="POPI", "Pongamia pinnata", IF(J31="MAPS", "Maniltoa psilogyne", IF(J31="INBI", "Intsia bijuga", IF(J31="ACEB", "Acanthus ebracteatus", IF(J31="CAER", "Calamus erinaceus", IF(J31="UNUN", "Unknown unknown",  IF(J31="SOAL", "Sonneratia alba",  IF(J31="AECO", "Aegiceras corniculatum", "" )) )))))))))))))))))))))))))))))</f>
        <v>Rhizophora apiculata</v>
      </c>
      <c r="J31" s="1" t="s">
        <v>21</v>
      </c>
      <c r="K31" s="55" t="n">
        <v>9.2</v>
      </c>
    </row>
    <row r="32" customFormat="false" ht="13.8" hidden="false" customHeight="false" outlineLevel="0" collapsed="false">
      <c r="A32" s="1" t="s">
        <v>17</v>
      </c>
      <c r="B32" s="12" t="n">
        <v>42150</v>
      </c>
      <c r="C32" s="1" t="s">
        <v>19</v>
      </c>
      <c r="D32" s="1" t="s">
        <v>19</v>
      </c>
      <c r="E32" s="1" t="s">
        <v>19</v>
      </c>
      <c r="F32" s="1" t="s">
        <v>20</v>
      </c>
      <c r="G32" s="1" t="n">
        <v>1</v>
      </c>
      <c r="H32" s="1" t="n">
        <v>1</v>
      </c>
      <c r="I32" s="23" t="str">
        <f aca="false">IF(J32="RHAP", "Rhizophora apiculata", IF(J32="EXAG", "Excoecaria agallocha", IF(J32="BRPA", "Bruguiera parviflora", IF(J32="XYMO", "Xylocarpus moluccensis", IF(J32="BRCY", "Bruguiera cylindrica", IF(J32="AVAL", "Avicennia alba", IF(J32="AVOF", "Avicennia officinalis", IF(J32="LURA", "Lumnitzera racemosa", IF(J32="CETA", "Ceriops tagal", IF(J32="XYGR", "Xylocarpus granatum", IF(J32="AVMA", "Avicennia marina", IF(J32="RHMU", "Rhizophora mucronata", IF(J32="BRGY", "Bruguiera gymnorrhiza", IF(J32="BRSE", "Bruguiera sexangula", IF(J32="SOOV", "Sonneratia ovata", IF(J32="SOCA", "Sonneratia caseolaris", IF(J32="HELI", "Heritiera littoralis", IF(J32="HESY", "Heritiera sylvatica", IF(J32="NYFR", "Nypa fruticans", IF(J32="CYRA", "Cynometra ramiflora", IF(J32="PHPA", "Phoenix paludosa", IF(J32="SCHY", "Scyphiphora hydrophyllacea", IF(J32="DIMA", "Diospyros maritima", IF(J32="POPI", "Pongamia pinnata", IF(J32="MAPS", "Maniltoa psilogyne", IF(J32="INBI", "Intsia bijuga", IF(J32="ACEB", "Acanthus ebracteatus", IF(J32="CAER", "Calamus erinaceus", IF(J32="UNUN", "Unknown unknown",  IF(J32="SOAL", "Sonneratia alba",  IF(J32="AECO", "Aegiceras corniculatum", "" )) )))))))))))))))))))))))))))))</f>
        <v>Rhizophora apiculata</v>
      </c>
      <c r="J32" s="1" t="s">
        <v>21</v>
      </c>
      <c r="K32" s="55" t="n">
        <v>9.4</v>
      </c>
      <c r="O32" s="70"/>
    </row>
    <row r="33" customFormat="false" ht="13.8" hidden="false" customHeight="false" outlineLevel="0" collapsed="false">
      <c r="A33" s="1" t="s">
        <v>17</v>
      </c>
      <c r="B33" s="12" t="n">
        <v>42150</v>
      </c>
      <c r="C33" s="1" t="s">
        <v>19</v>
      </c>
      <c r="D33" s="1" t="s">
        <v>19</v>
      </c>
      <c r="E33" s="1" t="s">
        <v>19</v>
      </c>
      <c r="F33" s="1" t="s">
        <v>20</v>
      </c>
      <c r="G33" s="1" t="n">
        <v>1</v>
      </c>
      <c r="H33" s="1" t="n">
        <v>1</v>
      </c>
      <c r="I33" s="23" t="str">
        <f aca="false">IF(J33="RHAP", "Rhizophora apiculata", IF(J33="EXAG", "Excoecaria agallocha", IF(J33="BRPA", "Bruguiera parviflora", IF(J33="XYMO", "Xylocarpus moluccensis", IF(J33="BRCY", "Bruguiera cylindrica", IF(J33="AVAL", "Avicennia alba", IF(J33="AVOF", "Avicennia officinalis", IF(J33="LURA", "Lumnitzera racemosa", IF(J33="CETA", "Ceriops tagal", IF(J33="XYGR", "Xylocarpus granatum", IF(J33="AVMA", "Avicennia marina", IF(J33="RHMU", "Rhizophora mucronata", IF(J33="BRGY", "Bruguiera gymnorrhiza", IF(J33="BRSE", "Bruguiera sexangula", IF(J33="SOOV", "Sonneratia ovata", IF(J33="SOCA", "Sonneratia caseolaris", IF(J33="HELI", "Heritiera littoralis", IF(J33="HESY", "Heritiera sylvatica", IF(J33="NYFR", "Nypa fruticans", IF(J33="CYRA", "Cynometra ramiflora", IF(J33="PHPA", "Phoenix paludosa", IF(J33="SCHY", "Scyphiphora hydrophyllacea", IF(J33="DIMA", "Diospyros maritima", IF(J33="POPI", "Pongamia pinnata", IF(J33="MAPS", "Maniltoa psilogyne", IF(J33="INBI", "Intsia bijuga", IF(J33="ACEB", "Acanthus ebracteatus", IF(J33="CAER", "Calamus erinaceus", IF(J33="UNUN", "Unknown unknown",  IF(J33="SOAL", "Sonneratia alba",  IF(J33="AECO", "Aegiceras corniculatum", "" )) )))))))))))))))))))))))))))))</f>
        <v>Rhizophora apiculata</v>
      </c>
      <c r="J33" s="1" t="s">
        <v>21</v>
      </c>
      <c r="K33" s="55" t="n">
        <v>10</v>
      </c>
    </row>
    <row r="34" customFormat="false" ht="13.8" hidden="false" customHeight="false" outlineLevel="0" collapsed="false">
      <c r="A34" s="1" t="s">
        <v>17</v>
      </c>
      <c r="B34" s="12" t="n">
        <v>42150</v>
      </c>
      <c r="C34" s="1" t="s">
        <v>19</v>
      </c>
      <c r="D34" s="1" t="s">
        <v>19</v>
      </c>
      <c r="E34" s="1" t="s">
        <v>19</v>
      </c>
      <c r="F34" s="1" t="s">
        <v>20</v>
      </c>
      <c r="G34" s="1" t="n">
        <v>1</v>
      </c>
      <c r="H34" s="1" t="n">
        <v>1</v>
      </c>
      <c r="I34" s="23" t="str">
        <f aca="false">IF(J34="RHAP", "Rhizophora apiculata", IF(J34="EXAG", "Excoecaria agallocha", IF(J34="BRPA", "Bruguiera parviflora", IF(J34="XYMO", "Xylocarpus moluccensis", IF(J34="BRCY", "Bruguiera cylindrica", IF(J34="AVAL", "Avicennia alba", IF(J34="AVOF", "Avicennia officinalis", IF(J34="LURA", "Lumnitzera racemosa", IF(J34="CETA", "Ceriops tagal", IF(J34="XYGR", "Xylocarpus granatum", IF(J34="AVMA", "Avicennia marina", IF(J34="RHMU", "Rhizophora mucronata", IF(J34="BRGY", "Bruguiera gymnorrhiza", IF(J34="BRSE", "Bruguiera sexangula", IF(J34="SOOV", "Sonneratia ovata", IF(J34="SOCA", "Sonneratia caseolaris", IF(J34="HELI", "Heritiera littoralis", IF(J34="HESY", "Heritiera sylvatica", IF(J34="NYFR", "Nypa fruticans", IF(J34="CYRA", "Cynometra ramiflora", IF(J34="PHPA", "Phoenix paludosa", IF(J34="SCHY", "Scyphiphora hydrophyllacea", IF(J34="DIMA", "Diospyros maritima", IF(J34="POPI", "Pongamia pinnata", IF(J34="MAPS", "Maniltoa psilogyne", IF(J34="INBI", "Intsia bijuga", IF(J34="ACEB", "Acanthus ebracteatus", IF(J34="CAER", "Calamus erinaceus", IF(J34="UNUN", "Unknown unknown",  IF(J34="SOAL", "Sonneratia alba",  IF(J34="AECO", "Aegiceras corniculatum", "" )) )))))))))))))))))))))))))))))</f>
        <v>Rhizophora apiculata</v>
      </c>
      <c r="J34" s="1" t="s">
        <v>21</v>
      </c>
      <c r="K34" s="55" t="n">
        <v>10.2</v>
      </c>
    </row>
    <row r="35" customFormat="false" ht="13.8" hidden="false" customHeight="false" outlineLevel="0" collapsed="false">
      <c r="A35" s="1" t="s">
        <v>17</v>
      </c>
      <c r="B35" s="12" t="n">
        <v>42150</v>
      </c>
      <c r="C35" s="1" t="s">
        <v>19</v>
      </c>
      <c r="D35" s="1" t="s">
        <v>19</v>
      </c>
      <c r="E35" s="1" t="s">
        <v>19</v>
      </c>
      <c r="F35" s="1" t="s">
        <v>20</v>
      </c>
      <c r="G35" s="1" t="n">
        <v>1</v>
      </c>
      <c r="H35" s="1" t="n">
        <v>1</v>
      </c>
      <c r="I35" s="23" t="str">
        <f aca="false">IF(J35="RHAP", "Rhizophora apiculata", IF(J35="EXAG", "Excoecaria agallocha", IF(J35="BRPA", "Bruguiera parviflora", IF(J35="XYMO", "Xylocarpus moluccensis", IF(J35="BRCY", "Bruguiera cylindrica", IF(J35="AVAL", "Avicennia alba", IF(J35="AVOF", "Avicennia officinalis", IF(J35="LURA", "Lumnitzera racemosa", IF(J35="CETA", "Ceriops tagal", IF(J35="XYGR", "Xylocarpus granatum", IF(J35="AVMA", "Avicennia marina", IF(J35="RHMU", "Rhizophora mucronata", IF(J35="BRGY", "Bruguiera gymnorrhiza", IF(J35="BRSE", "Bruguiera sexangula", IF(J35="SOOV", "Sonneratia ovata", IF(J35="SOCA", "Sonneratia caseolaris", IF(J35="HELI", "Heritiera littoralis", IF(J35="HESY", "Heritiera sylvatica", IF(J35="NYFR", "Nypa fruticans", IF(J35="CYRA", "Cynometra ramiflora", IF(J35="PHPA", "Phoenix paludosa", IF(J35="SCHY", "Scyphiphora hydrophyllacea", IF(J35="DIMA", "Diospyros maritima", IF(J35="POPI", "Pongamia pinnata", IF(J35="MAPS", "Maniltoa psilogyne", IF(J35="INBI", "Intsia bijuga", IF(J35="ACEB", "Acanthus ebracteatus", IF(J35="CAER", "Calamus erinaceus", IF(J35="UNUN", "Unknown unknown",  IF(J35="SOAL", "Sonneratia alba",  IF(J35="AECO", "Aegiceras corniculatum", "" )) )))))))))))))))))))))))))))))</f>
        <v>Rhizophora apiculata</v>
      </c>
      <c r="J35" s="1" t="s">
        <v>21</v>
      </c>
      <c r="K35" s="55" t="n">
        <v>11</v>
      </c>
    </row>
    <row r="36" customFormat="false" ht="13.8" hidden="false" customHeight="false" outlineLevel="0" collapsed="false">
      <c r="A36" s="1" t="s">
        <v>17</v>
      </c>
      <c r="B36" s="12" t="n">
        <v>42150</v>
      </c>
      <c r="C36" s="1" t="s">
        <v>19</v>
      </c>
      <c r="D36" s="1" t="s">
        <v>19</v>
      </c>
      <c r="E36" s="1" t="s">
        <v>19</v>
      </c>
      <c r="F36" s="1" t="s">
        <v>20</v>
      </c>
      <c r="G36" s="1" t="n">
        <v>1</v>
      </c>
      <c r="H36" s="1" t="n">
        <v>1</v>
      </c>
      <c r="I36" s="23" t="str">
        <f aca="false">IF(J36="RHAP", "Rhizophora apiculata", IF(J36="EXAG", "Excoecaria agallocha", IF(J36="BRPA", "Bruguiera parviflora", IF(J36="XYMO", "Xylocarpus moluccensis", IF(J36="BRCY", "Bruguiera cylindrica", IF(J36="AVAL", "Avicennia alba", IF(J36="AVOF", "Avicennia officinalis", IF(J36="LURA", "Lumnitzera racemosa", IF(J36="CETA", "Ceriops tagal", IF(J36="XYGR", "Xylocarpus granatum", IF(J36="AVMA", "Avicennia marina", IF(J36="RHMU", "Rhizophora mucronata", IF(J36="BRGY", "Bruguiera gymnorrhiza", IF(J36="BRSE", "Bruguiera sexangula", IF(J36="SOOV", "Sonneratia ovata", IF(J36="SOCA", "Sonneratia caseolaris", IF(J36="HELI", "Heritiera littoralis", IF(J36="HESY", "Heritiera sylvatica", IF(J36="NYFR", "Nypa fruticans", IF(J36="CYRA", "Cynometra ramiflora", IF(J36="PHPA", "Phoenix paludosa", IF(J36="SCHY", "Scyphiphora hydrophyllacea", IF(J36="DIMA", "Diospyros maritima", IF(J36="POPI", "Pongamia pinnata", IF(J36="MAPS", "Maniltoa psilogyne", IF(J36="INBI", "Intsia bijuga", IF(J36="ACEB", "Acanthus ebracteatus", IF(J36="CAER", "Calamus erinaceus", IF(J36="UNUN", "Unknown unknown",  IF(J36="SOAL", "Sonneratia alba",  IF(J36="AECO", "Aegiceras corniculatum", "" )) )))))))))))))))))))))))))))))</f>
        <v>Rhizophora apiculata</v>
      </c>
      <c r="J36" s="1" t="s">
        <v>21</v>
      </c>
      <c r="K36" s="55" t="n">
        <v>11.1</v>
      </c>
    </row>
    <row r="37" customFormat="false" ht="13.8" hidden="false" customHeight="false" outlineLevel="0" collapsed="false">
      <c r="A37" s="1" t="s">
        <v>17</v>
      </c>
      <c r="B37" s="12" t="n">
        <v>42150</v>
      </c>
      <c r="C37" s="1" t="s">
        <v>19</v>
      </c>
      <c r="D37" s="1" t="s">
        <v>19</v>
      </c>
      <c r="E37" s="1" t="s">
        <v>19</v>
      </c>
      <c r="F37" s="1" t="s">
        <v>20</v>
      </c>
      <c r="G37" s="1" t="n">
        <v>1</v>
      </c>
      <c r="H37" s="1" t="n">
        <v>1</v>
      </c>
      <c r="I37" s="23" t="str">
        <f aca="false">IF(J37="RHAP", "Rhizophora apiculata", IF(J37="EXAG", "Excoecaria agallocha", IF(J37="BRPA", "Bruguiera parviflora", IF(J37="XYMO", "Xylocarpus moluccensis", IF(J37="BRCY", "Bruguiera cylindrica", IF(J37="AVAL", "Avicennia alba", IF(J37="AVOF", "Avicennia officinalis", IF(J37="LURA", "Lumnitzera racemosa", IF(J37="CETA", "Ceriops tagal", IF(J37="XYGR", "Xylocarpus granatum", IF(J37="AVMA", "Avicennia marina", IF(J37="RHMU", "Rhizophora mucronata", IF(J37="BRGY", "Bruguiera gymnorrhiza", IF(J37="BRSE", "Bruguiera sexangula", IF(J37="SOOV", "Sonneratia ovata", IF(J37="SOCA", "Sonneratia caseolaris", IF(J37="HELI", "Heritiera littoralis", IF(J37="HESY", "Heritiera sylvatica", IF(J37="NYFR", "Nypa fruticans", IF(J37="CYRA", "Cynometra ramiflora", IF(J37="PHPA", "Phoenix paludosa", IF(J37="SCHY", "Scyphiphora hydrophyllacea", IF(J37="DIMA", "Diospyros maritima", IF(J37="POPI", "Pongamia pinnata", IF(J37="MAPS", "Maniltoa psilogyne", IF(J37="INBI", "Intsia bijuga", IF(J37="ACEB", "Acanthus ebracteatus", IF(J37="CAER", "Calamus erinaceus", IF(J37="UNUN", "Unknown unknown",  IF(J37="SOAL", "Sonneratia alba",  IF(J37="AECO", "Aegiceras corniculatum", "" )) )))))))))))))))))))))))))))))</f>
        <v>Rhizophora apiculata</v>
      </c>
      <c r="J37" s="1" t="s">
        <v>21</v>
      </c>
      <c r="K37" s="55" t="n">
        <v>11.4</v>
      </c>
    </row>
    <row r="38" customFormat="false" ht="13.8" hidden="false" customHeight="false" outlineLevel="0" collapsed="false">
      <c r="A38" s="1" t="s">
        <v>17</v>
      </c>
      <c r="B38" s="12" t="n">
        <v>42150</v>
      </c>
      <c r="C38" s="1" t="s">
        <v>19</v>
      </c>
      <c r="D38" s="1" t="s">
        <v>19</v>
      </c>
      <c r="E38" s="1" t="s">
        <v>19</v>
      </c>
      <c r="F38" s="1" t="s">
        <v>20</v>
      </c>
      <c r="G38" s="1" t="n">
        <v>1</v>
      </c>
      <c r="H38" s="1" t="n">
        <v>1</v>
      </c>
      <c r="I38" s="23" t="str">
        <f aca="false">IF(J38="RHAP", "Rhizophora apiculata", IF(J38="EXAG", "Excoecaria agallocha", IF(J38="BRPA", "Bruguiera parviflora", IF(J38="XYMO", "Xylocarpus moluccensis", IF(J38="BRCY", "Bruguiera cylindrica", IF(J38="AVAL", "Avicennia alba", IF(J38="AVOF", "Avicennia officinalis", IF(J38="LURA", "Lumnitzera racemosa", IF(J38="CETA", "Ceriops tagal", IF(J38="XYGR", "Xylocarpus granatum", IF(J38="AVMA", "Avicennia marina", IF(J38="RHMU", "Rhizophora mucronata", IF(J38="BRGY", "Bruguiera gymnorrhiza", IF(J38="BRSE", "Bruguiera sexangula", IF(J38="SOOV", "Sonneratia ovata", IF(J38="SOCA", "Sonneratia caseolaris", IF(J38="HELI", "Heritiera littoralis", IF(J38="HESY", "Heritiera sylvatica", IF(J38="NYFR", "Nypa fruticans", IF(J38="CYRA", "Cynometra ramiflora", IF(J38="PHPA", "Phoenix paludosa", IF(J38="SCHY", "Scyphiphora hydrophyllacea", IF(J38="DIMA", "Diospyros maritima", IF(J38="POPI", "Pongamia pinnata", IF(J38="MAPS", "Maniltoa psilogyne", IF(J38="INBI", "Intsia bijuga", IF(J38="ACEB", "Acanthus ebracteatus", IF(J38="CAER", "Calamus erinaceus", IF(J38="UNUN", "Unknown unknown",  IF(J38="SOAL", "Sonneratia alba",  IF(J38="AECO", "Aegiceras corniculatum", "" )) )))))))))))))))))))))))))))))</f>
        <v>Rhizophora apiculata</v>
      </c>
      <c r="J38" s="1" t="s">
        <v>21</v>
      </c>
      <c r="K38" s="55" t="n">
        <v>11.5</v>
      </c>
    </row>
    <row r="39" customFormat="false" ht="13.8" hidden="false" customHeight="false" outlineLevel="0" collapsed="false">
      <c r="A39" s="1" t="s">
        <v>17</v>
      </c>
      <c r="B39" s="12" t="n">
        <v>42150</v>
      </c>
      <c r="C39" s="1" t="s">
        <v>19</v>
      </c>
      <c r="D39" s="1" t="s">
        <v>19</v>
      </c>
      <c r="E39" s="1" t="s">
        <v>19</v>
      </c>
      <c r="F39" s="1" t="s">
        <v>20</v>
      </c>
      <c r="G39" s="1" t="n">
        <v>1</v>
      </c>
      <c r="H39" s="1" t="n">
        <v>1</v>
      </c>
      <c r="I39" s="23" t="str">
        <f aca="false">IF(J39="RHAP", "Rhizophora apiculata", IF(J39="EXAG", "Excoecaria agallocha", IF(J39="BRPA", "Bruguiera parviflora", IF(J39="XYMO", "Xylocarpus moluccensis", IF(J39="BRCY", "Bruguiera cylindrica", IF(J39="AVAL", "Avicennia alba", IF(J39="AVOF", "Avicennia officinalis", IF(J39="LURA", "Lumnitzera racemosa", IF(J39="CETA", "Ceriops tagal", IF(J39="XYGR", "Xylocarpus granatum", IF(J39="AVMA", "Avicennia marina", IF(J39="RHMU", "Rhizophora mucronata", IF(J39="BRGY", "Bruguiera gymnorrhiza", IF(J39="BRSE", "Bruguiera sexangula", IF(J39="SOOV", "Sonneratia ovata", IF(J39="SOCA", "Sonneratia caseolaris", IF(J39="HELI", "Heritiera littoralis", IF(J39="HESY", "Heritiera sylvatica", IF(J39="NYFR", "Nypa fruticans", IF(J39="CYRA", "Cynometra ramiflora", IF(J39="PHPA", "Phoenix paludosa", IF(J39="SCHY", "Scyphiphora hydrophyllacea", IF(J39="DIMA", "Diospyros maritima", IF(J39="POPI", "Pongamia pinnata", IF(J39="MAPS", "Maniltoa psilogyne", IF(J39="INBI", "Intsia bijuga", IF(J39="ACEB", "Acanthus ebracteatus", IF(J39="CAER", "Calamus erinaceus", IF(J39="UNUN", "Unknown unknown",  IF(J39="SOAL", "Sonneratia alba",  IF(J39="AECO", "Aegiceras corniculatum", "" )) )))))))))))))))))))))))))))))</f>
        <v>Rhizophora apiculata</v>
      </c>
      <c r="J39" s="1" t="s">
        <v>21</v>
      </c>
      <c r="K39" s="55" t="n">
        <v>11.5</v>
      </c>
    </row>
    <row r="40" customFormat="false" ht="13.8" hidden="false" customHeight="false" outlineLevel="0" collapsed="false">
      <c r="A40" s="1" t="s">
        <v>17</v>
      </c>
      <c r="B40" s="12" t="n">
        <v>42150</v>
      </c>
      <c r="C40" s="1" t="s">
        <v>19</v>
      </c>
      <c r="D40" s="1" t="s">
        <v>19</v>
      </c>
      <c r="E40" s="1" t="s">
        <v>19</v>
      </c>
      <c r="F40" s="1" t="s">
        <v>20</v>
      </c>
      <c r="G40" s="1" t="n">
        <v>1</v>
      </c>
      <c r="H40" s="1" t="n">
        <v>1</v>
      </c>
      <c r="I40" s="23" t="str">
        <f aca="false">IF(J40="RHAP", "Rhizophora apiculata", IF(J40="EXAG", "Excoecaria agallocha", IF(J40="BRPA", "Bruguiera parviflora", IF(J40="XYMO", "Xylocarpus moluccensis", IF(J40="BRCY", "Bruguiera cylindrica", IF(J40="AVAL", "Avicennia alba", IF(J40="AVOF", "Avicennia officinalis", IF(J40="LURA", "Lumnitzera racemosa", IF(J40="CETA", "Ceriops tagal", IF(J40="XYGR", "Xylocarpus granatum", IF(J40="AVMA", "Avicennia marina", IF(J40="RHMU", "Rhizophora mucronata", IF(J40="BRGY", "Bruguiera gymnorrhiza", IF(J40="BRSE", "Bruguiera sexangula", IF(J40="SOOV", "Sonneratia ovata", IF(J40="SOCA", "Sonneratia caseolaris", IF(J40="HELI", "Heritiera littoralis", IF(J40="HESY", "Heritiera sylvatica", IF(J40="NYFR", "Nypa fruticans", IF(J40="CYRA", "Cynometra ramiflora", IF(J40="PHPA", "Phoenix paludosa", IF(J40="SCHY", "Scyphiphora hydrophyllacea", IF(J40="DIMA", "Diospyros maritima", IF(J40="POPI", "Pongamia pinnata", IF(J40="MAPS", "Maniltoa psilogyne", IF(J40="INBI", "Intsia bijuga", IF(J40="ACEB", "Acanthus ebracteatus", IF(J40="CAER", "Calamus erinaceus", IF(J40="UNUN", "Unknown unknown",  IF(J40="SOAL", "Sonneratia alba",  IF(J40="AECO", "Aegiceras corniculatum", "" )) )))))))))))))))))))))))))))))</f>
        <v>Rhizophora apiculata</v>
      </c>
      <c r="J40" s="1" t="s">
        <v>21</v>
      </c>
      <c r="K40" s="55" t="n">
        <v>11.5</v>
      </c>
    </row>
    <row r="41" customFormat="false" ht="13.8" hidden="false" customHeight="false" outlineLevel="0" collapsed="false">
      <c r="A41" s="1" t="s">
        <v>17</v>
      </c>
      <c r="B41" s="12" t="n">
        <v>42150</v>
      </c>
      <c r="C41" s="1" t="s">
        <v>19</v>
      </c>
      <c r="D41" s="1" t="s">
        <v>19</v>
      </c>
      <c r="E41" s="1" t="s">
        <v>19</v>
      </c>
      <c r="F41" s="1" t="s">
        <v>20</v>
      </c>
      <c r="G41" s="1" t="n">
        <v>1</v>
      </c>
      <c r="H41" s="1" t="n">
        <v>1</v>
      </c>
      <c r="I41" s="23" t="str">
        <f aca="false">IF(J41="RHAP", "Rhizophora apiculata", IF(J41="EXAG", "Excoecaria agallocha", IF(J41="BRPA", "Bruguiera parviflora", IF(J41="XYMO", "Xylocarpus moluccensis", IF(J41="BRCY", "Bruguiera cylindrica", IF(J41="AVAL", "Avicennia alba", IF(J41="AVOF", "Avicennia officinalis", IF(J41="LURA", "Lumnitzera racemosa", IF(J41="CETA", "Ceriops tagal", IF(J41="XYGR", "Xylocarpus granatum", IF(J41="AVMA", "Avicennia marina", IF(J41="RHMU", "Rhizophora mucronata", IF(J41="BRGY", "Bruguiera gymnorrhiza", IF(J41="BRSE", "Bruguiera sexangula", IF(J41="SOOV", "Sonneratia ovata", IF(J41="SOCA", "Sonneratia caseolaris", IF(J41="HELI", "Heritiera littoralis", IF(J41="HESY", "Heritiera sylvatica", IF(J41="NYFR", "Nypa fruticans", IF(J41="CYRA", "Cynometra ramiflora", IF(J41="PHPA", "Phoenix paludosa", IF(J41="SCHY", "Scyphiphora hydrophyllacea", IF(J41="DIMA", "Diospyros maritima", IF(J41="POPI", "Pongamia pinnata", IF(J41="MAPS", "Maniltoa psilogyne", IF(J41="INBI", "Intsia bijuga", IF(J41="ACEB", "Acanthus ebracteatus", IF(J41="CAER", "Calamus erinaceus", IF(J41="UNUN", "Unknown unknown",  IF(J41="SOAL", "Sonneratia alba",  IF(J41="AECO", "Aegiceras corniculatum", "" )) )))))))))))))))))))))))))))))</f>
        <v>Rhizophora apiculata</v>
      </c>
      <c r="J41" s="1" t="s">
        <v>21</v>
      </c>
      <c r="K41" s="55" t="n">
        <v>12.2</v>
      </c>
    </row>
    <row r="42" customFormat="false" ht="13.8" hidden="false" customHeight="false" outlineLevel="0" collapsed="false">
      <c r="A42" s="1" t="s">
        <v>17</v>
      </c>
      <c r="B42" s="12" t="n">
        <v>42150</v>
      </c>
      <c r="C42" s="1" t="s">
        <v>19</v>
      </c>
      <c r="D42" s="1" t="s">
        <v>19</v>
      </c>
      <c r="E42" s="1" t="s">
        <v>19</v>
      </c>
      <c r="F42" s="1" t="s">
        <v>20</v>
      </c>
      <c r="G42" s="1" t="n">
        <v>1</v>
      </c>
      <c r="H42" s="1" t="n">
        <v>1</v>
      </c>
      <c r="I42" s="23" t="str">
        <f aca="false">IF(J42="RHAP", "Rhizophora apiculata", IF(J42="EXAG", "Excoecaria agallocha", IF(J42="BRPA", "Bruguiera parviflora", IF(J42="XYMO", "Xylocarpus moluccensis", IF(J42="BRCY", "Bruguiera cylindrica", IF(J42="AVAL", "Avicennia alba", IF(J42="AVOF", "Avicennia officinalis", IF(J42="LURA", "Lumnitzera racemosa", IF(J42="CETA", "Ceriops tagal", IF(J42="XYGR", "Xylocarpus granatum", IF(J42="AVMA", "Avicennia marina", IF(J42="RHMU", "Rhizophora mucronata", IF(J42="BRGY", "Bruguiera gymnorrhiza", IF(J42="BRSE", "Bruguiera sexangula", IF(J42="SOOV", "Sonneratia ovata", IF(J42="SOCA", "Sonneratia caseolaris", IF(J42="HELI", "Heritiera littoralis", IF(J42="HESY", "Heritiera sylvatica", IF(J42="NYFR", "Nypa fruticans", IF(J42="CYRA", "Cynometra ramiflora", IF(J42="PHPA", "Phoenix paludosa", IF(J42="SCHY", "Scyphiphora hydrophyllacea", IF(J42="DIMA", "Diospyros maritima", IF(J42="POPI", "Pongamia pinnata", IF(J42="MAPS", "Maniltoa psilogyne", IF(J42="INBI", "Intsia bijuga", IF(J42="ACEB", "Acanthus ebracteatus", IF(J42="CAER", "Calamus erinaceus", IF(J42="UNUN", "Unknown unknown",  IF(J42="SOAL", "Sonneratia alba",  IF(J42="AECO", "Aegiceras corniculatum", "" )) )))))))))))))))))))))))))))))</f>
        <v>Rhizophora apiculata</v>
      </c>
      <c r="J42" s="1" t="s">
        <v>21</v>
      </c>
      <c r="K42" s="55" t="n">
        <v>12.5</v>
      </c>
    </row>
    <row r="43" customFormat="false" ht="13.8" hidden="false" customHeight="false" outlineLevel="0" collapsed="false">
      <c r="A43" s="1" t="s">
        <v>17</v>
      </c>
      <c r="B43" s="12" t="n">
        <v>42150</v>
      </c>
      <c r="C43" s="1" t="s">
        <v>19</v>
      </c>
      <c r="D43" s="1" t="s">
        <v>19</v>
      </c>
      <c r="E43" s="1" t="s">
        <v>19</v>
      </c>
      <c r="F43" s="1" t="s">
        <v>20</v>
      </c>
      <c r="G43" s="1" t="n">
        <v>1</v>
      </c>
      <c r="H43" s="1" t="n">
        <v>1</v>
      </c>
      <c r="I43" s="23" t="str">
        <f aca="false">IF(J43="RHAP", "Rhizophora apiculata", IF(J43="EXAG", "Excoecaria agallocha", IF(J43="BRPA", "Bruguiera parviflora", IF(J43="XYMO", "Xylocarpus moluccensis", IF(J43="BRCY", "Bruguiera cylindrica", IF(J43="AVAL", "Avicennia alba", IF(J43="AVOF", "Avicennia officinalis", IF(J43="LURA", "Lumnitzera racemosa", IF(J43="CETA", "Ceriops tagal", IF(J43="XYGR", "Xylocarpus granatum", IF(J43="AVMA", "Avicennia marina", IF(J43="RHMU", "Rhizophora mucronata", IF(J43="BRGY", "Bruguiera gymnorrhiza", IF(J43="BRSE", "Bruguiera sexangula", IF(J43="SOOV", "Sonneratia ovata", IF(J43="SOCA", "Sonneratia caseolaris", IF(J43="HELI", "Heritiera littoralis", IF(J43="HESY", "Heritiera sylvatica", IF(J43="NYFR", "Nypa fruticans", IF(J43="CYRA", "Cynometra ramiflora", IF(J43="PHPA", "Phoenix paludosa", IF(J43="SCHY", "Scyphiphora hydrophyllacea", IF(J43="DIMA", "Diospyros maritima", IF(J43="POPI", "Pongamia pinnata", IF(J43="MAPS", "Maniltoa psilogyne", IF(J43="INBI", "Intsia bijuga", IF(J43="ACEB", "Acanthus ebracteatus", IF(J43="CAER", "Calamus erinaceus", IF(J43="UNUN", "Unknown unknown",  IF(J43="SOAL", "Sonneratia alba",  IF(J43="AECO", "Aegiceras corniculatum", "" )) )))))))))))))))))))))))))))))</f>
        <v>Rhizophora apiculata</v>
      </c>
      <c r="J43" s="1" t="s">
        <v>21</v>
      </c>
      <c r="K43" s="55" t="n">
        <v>12.8</v>
      </c>
    </row>
    <row r="44" customFormat="false" ht="13.8" hidden="false" customHeight="false" outlineLevel="0" collapsed="false">
      <c r="A44" s="1" t="s">
        <v>17</v>
      </c>
      <c r="B44" s="12" t="n">
        <v>42150</v>
      </c>
      <c r="C44" s="1" t="s">
        <v>19</v>
      </c>
      <c r="D44" s="1" t="s">
        <v>19</v>
      </c>
      <c r="E44" s="1" t="s">
        <v>19</v>
      </c>
      <c r="F44" s="1" t="s">
        <v>20</v>
      </c>
      <c r="G44" s="1" t="n">
        <v>1</v>
      </c>
      <c r="H44" s="1" t="n">
        <v>1</v>
      </c>
      <c r="I44" s="23" t="str">
        <f aca="false">IF(J44="RHAP", "Rhizophora apiculata", IF(J44="EXAG", "Excoecaria agallocha", IF(J44="BRPA", "Bruguiera parviflora", IF(J44="XYMO", "Xylocarpus moluccensis", IF(J44="BRCY", "Bruguiera cylindrica", IF(J44="AVAL", "Avicennia alba", IF(J44="AVOF", "Avicennia officinalis", IF(J44="LURA", "Lumnitzera racemosa", IF(J44="CETA", "Ceriops tagal", IF(J44="XYGR", "Xylocarpus granatum", IF(J44="AVMA", "Avicennia marina", IF(J44="RHMU", "Rhizophora mucronata", IF(J44="BRGY", "Bruguiera gymnorrhiza", IF(J44="BRSE", "Bruguiera sexangula", IF(J44="SOOV", "Sonneratia ovata", IF(J44="SOCA", "Sonneratia caseolaris", IF(J44="HELI", "Heritiera littoralis", IF(J44="HESY", "Heritiera sylvatica", IF(J44="NYFR", "Nypa fruticans", IF(J44="CYRA", "Cynometra ramiflora", IF(J44="PHPA", "Phoenix paludosa", IF(J44="SCHY", "Scyphiphora hydrophyllacea", IF(J44="DIMA", "Diospyros maritima", IF(J44="POPI", "Pongamia pinnata", IF(J44="MAPS", "Maniltoa psilogyne", IF(J44="INBI", "Intsia bijuga", IF(J44="ACEB", "Acanthus ebracteatus", IF(J44="CAER", "Calamus erinaceus", IF(J44="UNUN", "Unknown unknown",  IF(J44="SOAL", "Sonneratia alba",  IF(J44="AECO", "Aegiceras corniculatum", "" )) )))))))))))))))))))))))))))))</f>
        <v>Rhizophora apiculata</v>
      </c>
      <c r="J44" s="1" t="s">
        <v>21</v>
      </c>
      <c r="K44" s="55" t="n">
        <v>13.1</v>
      </c>
    </row>
    <row r="45" customFormat="false" ht="13.8" hidden="false" customHeight="false" outlineLevel="0" collapsed="false">
      <c r="A45" s="1" t="s">
        <v>17</v>
      </c>
      <c r="B45" s="12" t="n">
        <v>42150</v>
      </c>
      <c r="C45" s="1" t="s">
        <v>19</v>
      </c>
      <c r="D45" s="1" t="s">
        <v>19</v>
      </c>
      <c r="E45" s="1" t="s">
        <v>19</v>
      </c>
      <c r="F45" s="1" t="s">
        <v>20</v>
      </c>
      <c r="G45" s="1" t="n">
        <v>1</v>
      </c>
      <c r="H45" s="1" t="n">
        <v>1</v>
      </c>
      <c r="I45" s="23" t="str">
        <f aca="false">IF(J45="RHAP", "Rhizophora apiculata", IF(J45="EXAG", "Excoecaria agallocha", IF(J45="BRPA", "Bruguiera parviflora", IF(J45="XYMO", "Xylocarpus moluccensis", IF(J45="BRCY", "Bruguiera cylindrica", IF(J45="AVAL", "Avicennia alba", IF(J45="AVOF", "Avicennia officinalis", IF(J45="LURA", "Lumnitzera racemosa", IF(J45="CETA", "Ceriops tagal", IF(J45="XYGR", "Xylocarpus granatum", IF(J45="AVMA", "Avicennia marina", IF(J45="RHMU", "Rhizophora mucronata", IF(J45="BRGY", "Bruguiera gymnorrhiza", IF(J45="BRSE", "Bruguiera sexangula", IF(J45="SOOV", "Sonneratia ovata", IF(J45="SOCA", "Sonneratia caseolaris", IF(J45="HELI", "Heritiera littoralis", IF(J45="HESY", "Heritiera sylvatica", IF(J45="NYFR", "Nypa fruticans", IF(J45="CYRA", "Cynometra ramiflora", IF(J45="PHPA", "Phoenix paludosa", IF(J45="SCHY", "Scyphiphora hydrophyllacea", IF(J45="DIMA", "Diospyros maritima", IF(J45="POPI", "Pongamia pinnata", IF(J45="MAPS", "Maniltoa psilogyne", IF(J45="INBI", "Intsia bijuga", IF(J45="ACEB", "Acanthus ebracteatus", IF(J45="CAER", "Calamus erinaceus", IF(J45="UNUN", "Unknown unknown",  IF(J45="SOAL", "Sonneratia alba",  IF(J45="AECO", "Aegiceras corniculatum", "" )) )))))))))))))))))))))))))))))</f>
        <v>Rhizophora apiculata</v>
      </c>
      <c r="J45" s="1" t="s">
        <v>21</v>
      </c>
      <c r="K45" s="55" t="n">
        <v>13.2</v>
      </c>
    </row>
    <row r="46" customFormat="false" ht="13.8" hidden="false" customHeight="false" outlineLevel="0" collapsed="false">
      <c r="A46" s="1" t="s">
        <v>17</v>
      </c>
      <c r="B46" s="12" t="n">
        <v>42150</v>
      </c>
      <c r="C46" s="1" t="s">
        <v>19</v>
      </c>
      <c r="D46" s="1" t="s">
        <v>19</v>
      </c>
      <c r="E46" s="1" t="s">
        <v>19</v>
      </c>
      <c r="F46" s="1" t="s">
        <v>20</v>
      </c>
      <c r="G46" s="1" t="n">
        <v>1</v>
      </c>
      <c r="H46" s="1" t="n">
        <v>1</v>
      </c>
      <c r="I46" s="23" t="str">
        <f aca="false">IF(J46="RHAP", "Rhizophora apiculata", IF(J46="EXAG", "Excoecaria agallocha", IF(J46="BRPA", "Bruguiera parviflora", IF(J46="XYMO", "Xylocarpus moluccensis", IF(J46="BRCY", "Bruguiera cylindrica", IF(J46="AVAL", "Avicennia alba", IF(J46="AVOF", "Avicennia officinalis", IF(J46="LURA", "Lumnitzera racemosa", IF(J46="CETA", "Ceriops tagal", IF(J46="XYGR", "Xylocarpus granatum", IF(J46="AVMA", "Avicennia marina", IF(J46="RHMU", "Rhizophora mucronata", IF(J46="BRGY", "Bruguiera gymnorrhiza", IF(J46="BRSE", "Bruguiera sexangula", IF(J46="SOOV", "Sonneratia ovata", IF(J46="SOCA", "Sonneratia caseolaris", IF(J46="HELI", "Heritiera littoralis", IF(J46="HESY", "Heritiera sylvatica", IF(J46="NYFR", "Nypa fruticans", IF(J46="CYRA", "Cynometra ramiflora", IF(J46="PHPA", "Phoenix paludosa", IF(J46="SCHY", "Scyphiphora hydrophyllacea", IF(J46="DIMA", "Diospyros maritima", IF(J46="POPI", "Pongamia pinnata", IF(J46="MAPS", "Maniltoa psilogyne", IF(J46="INBI", "Intsia bijuga", IF(J46="ACEB", "Acanthus ebracteatus", IF(J46="CAER", "Calamus erinaceus", IF(J46="UNUN", "Unknown unknown",  IF(J46="SOAL", "Sonneratia alba",  IF(J46="AECO", "Aegiceras corniculatum", "" )) )))))))))))))))))))))))))))))</f>
        <v>Rhizophora apiculata</v>
      </c>
      <c r="J46" s="1" t="s">
        <v>21</v>
      </c>
      <c r="K46" s="55" t="n">
        <v>14.5</v>
      </c>
    </row>
    <row r="47" customFormat="false" ht="13.8" hidden="false" customHeight="false" outlineLevel="0" collapsed="false">
      <c r="A47" s="1" t="s">
        <v>17</v>
      </c>
      <c r="B47" s="12" t="n">
        <v>42150</v>
      </c>
      <c r="C47" s="1" t="s">
        <v>19</v>
      </c>
      <c r="D47" s="1" t="s">
        <v>19</v>
      </c>
      <c r="E47" s="1" t="s">
        <v>19</v>
      </c>
      <c r="F47" s="1" t="s">
        <v>20</v>
      </c>
      <c r="G47" s="1" t="n">
        <v>1</v>
      </c>
      <c r="H47" s="1" t="n">
        <v>1</v>
      </c>
      <c r="I47" s="23" t="str">
        <f aca="false">IF(J47="RHAP", "Rhizophora apiculata", IF(J47="EXAG", "Excoecaria agallocha", IF(J47="BRPA", "Bruguiera parviflora", IF(J47="XYMO", "Xylocarpus moluccensis", IF(J47="BRCY", "Bruguiera cylindrica", IF(J47="AVAL", "Avicennia alba", IF(J47="AVOF", "Avicennia officinalis", IF(J47="LURA", "Lumnitzera racemosa", IF(J47="CETA", "Ceriops tagal", IF(J47="XYGR", "Xylocarpus granatum", IF(J47="AVMA", "Avicennia marina", IF(J47="RHMU", "Rhizophora mucronata", IF(J47="BRGY", "Bruguiera gymnorrhiza", IF(J47="BRSE", "Bruguiera sexangula", IF(J47="SOOV", "Sonneratia ovata", IF(J47="SOCA", "Sonneratia caseolaris", IF(J47="HELI", "Heritiera littoralis", IF(J47="HESY", "Heritiera sylvatica", IF(J47="NYFR", "Nypa fruticans", IF(J47="CYRA", "Cynometra ramiflora", IF(J47="PHPA", "Phoenix paludosa", IF(J47="SCHY", "Scyphiphora hydrophyllacea", IF(J47="DIMA", "Diospyros maritima", IF(J47="POPI", "Pongamia pinnata", IF(J47="MAPS", "Maniltoa psilogyne", IF(J47="INBI", "Intsia bijuga", IF(J47="ACEB", "Acanthus ebracteatus", IF(J47="CAER", "Calamus erinaceus", IF(J47="UNUN", "Unknown unknown",  IF(J47="SOAL", "Sonneratia alba",  IF(J47="AECO", "Aegiceras corniculatum", "" )) )))))))))))))))))))))))))))))</f>
        <v>Rhizophora apiculata</v>
      </c>
      <c r="J47" s="1" t="s">
        <v>21</v>
      </c>
      <c r="K47" s="55" t="n">
        <v>15</v>
      </c>
    </row>
    <row r="48" customFormat="false" ht="13.8" hidden="false" customHeight="false" outlineLevel="0" collapsed="false">
      <c r="A48" s="1" t="s">
        <v>17</v>
      </c>
      <c r="B48" s="12" t="n">
        <v>42150</v>
      </c>
      <c r="C48" s="1" t="s">
        <v>19</v>
      </c>
      <c r="D48" s="1" t="s">
        <v>19</v>
      </c>
      <c r="E48" s="1" t="s">
        <v>19</v>
      </c>
      <c r="F48" s="1" t="s">
        <v>20</v>
      </c>
      <c r="G48" s="1" t="n">
        <v>1</v>
      </c>
      <c r="H48" s="1" t="n">
        <v>1</v>
      </c>
      <c r="I48" s="23" t="str">
        <f aca="false">IF(J48="RHAP", "Rhizophora apiculata", IF(J48="EXAG", "Excoecaria agallocha", IF(J48="BRPA", "Bruguiera parviflora", IF(J48="XYMO", "Xylocarpus moluccensis", IF(J48="BRCY", "Bruguiera cylindrica", IF(J48="AVAL", "Avicennia alba", IF(J48="AVOF", "Avicennia officinalis", IF(J48="LURA", "Lumnitzera racemosa", IF(J48="CETA", "Ceriops tagal", IF(J48="XYGR", "Xylocarpus granatum", IF(J48="AVMA", "Avicennia marina", IF(J48="RHMU", "Rhizophora mucronata", IF(J48="BRGY", "Bruguiera gymnorrhiza", IF(J48="BRSE", "Bruguiera sexangula", IF(J48="SOOV", "Sonneratia ovata", IF(J48="SOCA", "Sonneratia caseolaris", IF(J48="HELI", "Heritiera littoralis", IF(J48="HESY", "Heritiera sylvatica", IF(J48="NYFR", "Nypa fruticans", IF(J48="CYRA", "Cynometra ramiflora", IF(J48="PHPA", "Phoenix paludosa", IF(J48="SCHY", "Scyphiphora hydrophyllacea", IF(J48="DIMA", "Diospyros maritima", IF(J48="POPI", "Pongamia pinnata", IF(J48="MAPS", "Maniltoa psilogyne", IF(J48="INBI", "Intsia bijuga", IF(J48="ACEB", "Acanthus ebracteatus", IF(J48="CAER", "Calamus erinaceus", IF(J48="UNUN", "Unknown unknown",  IF(J48="SOAL", "Sonneratia alba",  IF(J48="AECO", "Aegiceras corniculatum", "" )) )))))))))))))))))))))))))))))</f>
        <v>Rhizophora apiculata</v>
      </c>
      <c r="J48" s="1" t="s">
        <v>21</v>
      </c>
      <c r="K48" s="55" t="n">
        <v>15.6</v>
      </c>
    </row>
    <row r="49" customFormat="false" ht="13.8" hidden="false" customHeight="false" outlineLevel="0" collapsed="false">
      <c r="A49" s="1" t="s">
        <v>17</v>
      </c>
      <c r="B49" s="12" t="n">
        <v>42150</v>
      </c>
      <c r="C49" s="1" t="s">
        <v>19</v>
      </c>
      <c r="D49" s="1" t="s">
        <v>19</v>
      </c>
      <c r="E49" s="1" t="s">
        <v>19</v>
      </c>
      <c r="F49" s="1" t="s">
        <v>20</v>
      </c>
      <c r="G49" s="1" t="n">
        <v>1</v>
      </c>
      <c r="H49" s="1" t="n">
        <v>1</v>
      </c>
      <c r="I49" s="23" t="str">
        <f aca="false">IF(J49="RHAP", "Rhizophora apiculata", IF(J49="EXAG", "Excoecaria agallocha", IF(J49="BRPA", "Bruguiera parviflora", IF(J49="XYMO", "Xylocarpus moluccensis", IF(J49="BRCY", "Bruguiera cylindrica", IF(J49="AVAL", "Avicennia alba", IF(J49="AVOF", "Avicennia officinalis", IF(J49="LURA", "Lumnitzera racemosa", IF(J49="CETA", "Ceriops tagal", IF(J49="XYGR", "Xylocarpus granatum", IF(J49="AVMA", "Avicennia marina", IF(J49="RHMU", "Rhizophora mucronata", IF(J49="BRGY", "Bruguiera gymnorrhiza", IF(J49="BRSE", "Bruguiera sexangula", IF(J49="SOOV", "Sonneratia ovata", IF(J49="SOCA", "Sonneratia caseolaris", IF(J49="HELI", "Heritiera littoralis", IF(J49="HESY", "Heritiera sylvatica", IF(J49="NYFR", "Nypa fruticans", IF(J49="CYRA", "Cynometra ramiflora", IF(J49="PHPA", "Phoenix paludosa", IF(J49="SCHY", "Scyphiphora hydrophyllacea", IF(J49="DIMA", "Diospyros maritima", IF(J49="POPI", "Pongamia pinnata", IF(J49="MAPS", "Maniltoa psilogyne", IF(J49="INBI", "Intsia bijuga", IF(J49="ACEB", "Acanthus ebracteatus", IF(J49="CAER", "Calamus erinaceus", IF(J49="UNUN", "Unknown unknown",  IF(J49="SOAL", "Sonneratia alba",  IF(J49="AECO", "Aegiceras corniculatum", "" )) )))))))))))))))))))))))))))))</f>
        <v>Rhizophora apiculata</v>
      </c>
      <c r="J49" s="1" t="s">
        <v>21</v>
      </c>
      <c r="K49" s="55" t="n">
        <v>16.1</v>
      </c>
    </row>
    <row r="50" customFormat="false" ht="13.8" hidden="false" customHeight="false" outlineLevel="0" collapsed="false">
      <c r="A50" s="1" t="s">
        <v>17</v>
      </c>
      <c r="B50" s="12" t="n">
        <v>42150</v>
      </c>
      <c r="C50" s="1" t="s">
        <v>19</v>
      </c>
      <c r="D50" s="1" t="s">
        <v>19</v>
      </c>
      <c r="E50" s="1" t="s">
        <v>19</v>
      </c>
      <c r="F50" s="1" t="s">
        <v>20</v>
      </c>
      <c r="G50" s="1" t="n">
        <v>1</v>
      </c>
      <c r="H50" s="1" t="n">
        <v>1</v>
      </c>
      <c r="I50" s="23" t="str">
        <f aca="false">IF(J50="RHAP", "Rhizophora apiculata", IF(J50="EXAG", "Excoecaria agallocha", IF(J50="BRPA", "Bruguiera parviflora", IF(J50="XYMO", "Xylocarpus moluccensis", IF(J50="BRCY", "Bruguiera cylindrica", IF(J50="AVAL", "Avicennia alba", IF(J50="AVOF", "Avicennia officinalis", IF(J50="LURA", "Lumnitzera racemosa", IF(J50="CETA", "Ceriops tagal", IF(J50="XYGR", "Xylocarpus granatum", IF(J50="AVMA", "Avicennia marina", IF(J50="RHMU", "Rhizophora mucronata", IF(J50="BRGY", "Bruguiera gymnorrhiza", IF(J50="BRSE", "Bruguiera sexangula", IF(J50="SOOV", "Sonneratia ovata", IF(J50="SOCA", "Sonneratia caseolaris", IF(J50="HELI", "Heritiera littoralis", IF(J50="HESY", "Heritiera sylvatica", IF(J50="NYFR", "Nypa fruticans", IF(J50="CYRA", "Cynometra ramiflora", IF(J50="PHPA", "Phoenix paludosa", IF(J50="SCHY", "Scyphiphora hydrophyllacea", IF(J50="DIMA", "Diospyros maritima", IF(J50="POPI", "Pongamia pinnata", IF(J50="MAPS", "Maniltoa psilogyne", IF(J50="INBI", "Intsia bijuga", IF(J50="ACEB", "Acanthus ebracteatus", IF(J50="CAER", "Calamus erinaceus", IF(J50="UNUN", "Unknown unknown",  IF(J50="SOAL", "Sonneratia alba",  IF(J50="AECO", "Aegiceras corniculatum", "" )) )))))))))))))))))))))))))))))</f>
        <v>Rhizophora apiculata</v>
      </c>
      <c r="J50" s="1" t="s">
        <v>21</v>
      </c>
      <c r="K50" s="55" t="n">
        <v>24</v>
      </c>
    </row>
    <row r="51" customFormat="false" ht="13.8" hidden="false" customHeight="false" outlineLevel="0" collapsed="false">
      <c r="A51" s="1" t="s">
        <v>17</v>
      </c>
      <c r="B51" s="12" t="n">
        <v>42150</v>
      </c>
      <c r="C51" s="1" t="s">
        <v>19</v>
      </c>
      <c r="D51" s="1" t="s">
        <v>19</v>
      </c>
      <c r="E51" s="1" t="s">
        <v>19</v>
      </c>
      <c r="F51" s="1" t="s">
        <v>20</v>
      </c>
      <c r="G51" s="1" t="n">
        <v>1</v>
      </c>
      <c r="H51" s="1" t="n">
        <v>1</v>
      </c>
      <c r="I51" s="23" t="str">
        <f aca="false">IF(J51="RHAP", "Rhizophora apiculata", IF(J51="EXAG", "Excoecaria agallocha", IF(J51="BRPA", "Bruguiera parviflora", IF(J51="XYMO", "Xylocarpus moluccensis", IF(J51="BRCY", "Bruguiera cylindrica", IF(J51="AVAL", "Avicennia alba", IF(J51="AVOF", "Avicennia officinalis", IF(J51="LURA", "Lumnitzera racemosa", IF(J51="CETA", "Ceriops tagal", IF(J51="XYGR", "Xylocarpus granatum", IF(J51="AVMA", "Avicennia marina", IF(J51="RHMU", "Rhizophora mucronata", IF(J51="BRGY", "Bruguiera gymnorrhiza", IF(J51="BRSE", "Bruguiera sexangula", IF(J51="SOOV", "Sonneratia ovata", IF(J51="SOCA", "Sonneratia caseolaris", IF(J51="HELI", "Heritiera littoralis", IF(J51="HESY", "Heritiera sylvatica", IF(J51="NYFR", "Nypa fruticans", IF(J51="CYRA", "Cynometra ramiflora", IF(J51="PHPA", "Phoenix paludosa", IF(J51="SCHY", "Scyphiphora hydrophyllacea", IF(J51="DIMA", "Diospyros maritima", IF(J51="POPI", "Pongamia pinnata", IF(J51="MAPS", "Maniltoa psilogyne", IF(J51="INBI", "Intsia bijuga", IF(J51="ACEB", "Acanthus ebracteatus", IF(J51="CAER", "Calamus erinaceus", IF(J51="UNUN", "Unknown unknown",  IF(J51="SOAL", "Sonneratia alba",  IF(J51="AECO", "Aegiceras corniculatum", "" )) )))))))))))))))))))))))))))))</f>
        <v>Rhizophora apiculata</v>
      </c>
      <c r="J51" s="1" t="s">
        <v>21</v>
      </c>
      <c r="K51" s="55" t="n">
        <v>25.5</v>
      </c>
    </row>
    <row r="52" customFormat="false" ht="13.8" hidden="false" customHeight="false" outlineLevel="0" collapsed="false">
      <c r="A52" s="1" t="s">
        <v>17</v>
      </c>
      <c r="B52" s="12" t="n">
        <v>42150</v>
      </c>
      <c r="C52" s="1" t="s">
        <v>826</v>
      </c>
      <c r="D52" s="1" t="s">
        <v>19</v>
      </c>
      <c r="E52" s="1" t="s">
        <v>19</v>
      </c>
      <c r="F52" s="1" t="s">
        <v>20</v>
      </c>
      <c r="G52" s="1" t="n">
        <v>1</v>
      </c>
      <c r="H52" s="1" t="n">
        <v>2</v>
      </c>
      <c r="I52" s="23" t="str">
        <f aca="false">IF(J52="RHAP", "Rhizophora apiculata", IF(J52="EXAG", "Excoecaria agallocha", IF(J52="BRPA", "Bruguiera parviflora", IF(J52="XYMO", "Xylocarpus moluccensis", IF(J52="BRCY", "Bruguiera cylindrica", IF(J52="AVAL", "Avicennia alba", IF(J52="AVOF", "Avicennia officinalis", IF(J52="LURA", "Lumnitzera racemosa", IF(J52="CETA", "Ceriops tagal", IF(J52="XYGR", "Xylocarpus granatum", IF(J52="AVMA", "Avicennia marina", IF(J52="RHMU", "Rhizophora mucronata", IF(J52="BRGY", "Bruguiera gymnorrhiza", IF(J52="BRSE", "Bruguiera sexangula", IF(J52="SOOV", "Sonneratia ovata", IF(J52="SOCA", "Sonneratia caseolaris", IF(J52="HELI", "Heritiera littoralis", IF(J52="HESY", "Heritiera sylvatica", IF(J52="NYFR", "Nypa fruticans", IF(J52="CYRA", "Cynometra ramiflora", IF(J52="PHPA", "Phoenix paludosa", IF(J52="SCHY", "Scyphiphora hydrophyllacea", IF(J52="DIMA", "Diospyros maritima", IF(J52="POPI", "Pongamia pinnata", IF(J52="MAPS", "Maniltoa psilogyne", IF(J52="INBI", "Intsia bijuga", IF(J52="ACEB", "Acanthus ebracteatus", IF(J52="CAER", "Calamus erinaceus", IF(J52="UNUN", "Unknown unknown",  IF(J52="SOAL", "Sonneratia alba",  IF(J52="AECO", "Aegiceras corniculatum", "" )) )))))))))))))))))))))))))))))</f>
        <v>Bruguiera cylindrica</v>
      </c>
      <c r="J52" s="55" t="s">
        <v>98</v>
      </c>
      <c r="K52" s="55" t="n">
        <v>5.1</v>
      </c>
    </row>
    <row r="53" customFormat="false" ht="13.8" hidden="false" customHeight="false" outlineLevel="0" collapsed="false">
      <c r="A53" s="1" t="s">
        <v>17</v>
      </c>
      <c r="B53" s="12" t="n">
        <v>42150</v>
      </c>
      <c r="C53" s="1" t="s">
        <v>826</v>
      </c>
      <c r="D53" s="1" t="s">
        <v>19</v>
      </c>
      <c r="E53" s="1" t="s">
        <v>19</v>
      </c>
      <c r="F53" s="1" t="s">
        <v>20</v>
      </c>
      <c r="G53" s="1" t="n">
        <v>1</v>
      </c>
      <c r="H53" s="1" t="n">
        <v>2</v>
      </c>
      <c r="I53" s="23" t="str">
        <f aca="false">IF(J53="RHAP", "Rhizophora apiculata", IF(J53="EXAG", "Excoecaria agallocha", IF(J53="BRPA", "Bruguiera parviflora", IF(J53="XYMO", "Xylocarpus moluccensis", IF(J53="BRCY", "Bruguiera cylindrica", IF(J53="AVAL", "Avicennia alba", IF(J53="AVOF", "Avicennia officinalis", IF(J53="LURA", "Lumnitzera racemosa", IF(J53="CETA", "Ceriops tagal", IF(J53="XYGR", "Xylocarpus granatum", IF(J53="AVMA", "Avicennia marina", IF(J53="RHMU", "Rhizophora mucronata", IF(J53="BRGY", "Bruguiera gymnorrhiza", IF(J53="BRSE", "Bruguiera sexangula", IF(J53="SOOV", "Sonneratia ovata", IF(J53="SOCA", "Sonneratia caseolaris", IF(J53="HELI", "Heritiera littoralis", IF(J53="HESY", "Heritiera sylvatica", IF(J53="NYFR", "Nypa fruticans", IF(J53="CYRA", "Cynometra ramiflora", IF(J53="PHPA", "Phoenix paludosa", IF(J53="SCHY", "Scyphiphora hydrophyllacea", IF(J53="DIMA", "Diospyros maritima", IF(J53="POPI", "Pongamia pinnata", IF(J53="MAPS", "Maniltoa psilogyne", IF(J53="INBI", "Intsia bijuga", IF(J53="ACEB", "Acanthus ebracteatus", IF(J53="CAER", "Calamus erinaceus", IF(J53="UNUN", "Unknown unknown",  IF(J53="SOAL", "Sonneratia alba",  IF(J53="AECO", "Aegiceras corniculatum", "" )) )))))))))))))))))))))))))))))</f>
        <v>Bruguiera cylindrica</v>
      </c>
      <c r="J53" s="55" t="s">
        <v>98</v>
      </c>
      <c r="K53" s="55" t="n">
        <v>5.2</v>
      </c>
    </row>
    <row r="54" customFormat="false" ht="13.8" hidden="false" customHeight="false" outlineLevel="0" collapsed="false">
      <c r="A54" s="1" t="s">
        <v>17</v>
      </c>
      <c r="B54" s="12" t="n">
        <v>42150</v>
      </c>
      <c r="C54" s="1" t="s">
        <v>826</v>
      </c>
      <c r="D54" s="1" t="s">
        <v>19</v>
      </c>
      <c r="E54" s="1" t="s">
        <v>19</v>
      </c>
      <c r="F54" s="1" t="s">
        <v>20</v>
      </c>
      <c r="G54" s="1" t="n">
        <v>1</v>
      </c>
      <c r="H54" s="1" t="n">
        <v>2</v>
      </c>
      <c r="I54" s="23" t="str">
        <f aca="false">IF(J54="RHAP", "Rhizophora apiculata", IF(J54="EXAG", "Excoecaria agallocha", IF(J54="BRPA", "Bruguiera parviflora", IF(J54="XYMO", "Xylocarpus moluccensis", IF(J54="BRCY", "Bruguiera cylindrica", IF(J54="AVAL", "Avicennia alba", IF(J54="AVOF", "Avicennia officinalis", IF(J54="LURA", "Lumnitzera racemosa", IF(J54="CETA", "Ceriops tagal", IF(J54="XYGR", "Xylocarpus granatum", IF(J54="AVMA", "Avicennia marina", IF(J54="RHMU", "Rhizophora mucronata", IF(J54="BRGY", "Bruguiera gymnorrhiza", IF(J54="BRSE", "Bruguiera sexangula", IF(J54="SOOV", "Sonneratia ovata", IF(J54="SOCA", "Sonneratia caseolaris", IF(J54="HELI", "Heritiera littoralis", IF(J54="HESY", "Heritiera sylvatica", IF(J54="NYFR", "Nypa fruticans", IF(J54="CYRA", "Cynometra ramiflora", IF(J54="PHPA", "Phoenix paludosa", IF(J54="SCHY", "Scyphiphora hydrophyllacea", IF(J54="DIMA", "Diospyros maritima", IF(J54="POPI", "Pongamia pinnata", IF(J54="MAPS", "Maniltoa psilogyne", IF(J54="INBI", "Intsia bijuga", IF(J54="ACEB", "Acanthus ebracteatus", IF(J54="CAER", "Calamus erinaceus", IF(J54="UNUN", "Unknown unknown",  IF(J54="SOAL", "Sonneratia alba",  IF(J54="AECO", "Aegiceras corniculatum", "" )) )))))))))))))))))))))))))))))</f>
        <v>Avicennia alba</v>
      </c>
      <c r="J54" s="55" t="s">
        <v>27</v>
      </c>
      <c r="K54" s="55" t="n">
        <v>5.3</v>
      </c>
    </row>
    <row r="55" customFormat="false" ht="13.8" hidden="false" customHeight="false" outlineLevel="0" collapsed="false">
      <c r="A55" s="1" t="s">
        <v>17</v>
      </c>
      <c r="B55" s="12" t="n">
        <v>42150</v>
      </c>
      <c r="C55" s="1" t="s">
        <v>826</v>
      </c>
      <c r="D55" s="1" t="s">
        <v>19</v>
      </c>
      <c r="E55" s="1" t="s">
        <v>19</v>
      </c>
      <c r="F55" s="1" t="s">
        <v>20</v>
      </c>
      <c r="G55" s="1" t="n">
        <v>1</v>
      </c>
      <c r="H55" s="1" t="n">
        <v>2</v>
      </c>
      <c r="I55" s="23" t="str">
        <f aca="false">IF(J55="RHAP", "Rhizophora apiculata", IF(J55="EXAG", "Excoecaria agallocha", IF(J55="BRPA", "Bruguiera parviflora", IF(J55="XYMO", "Xylocarpus moluccensis", IF(J55="BRCY", "Bruguiera cylindrica", IF(J55="AVAL", "Avicennia alba", IF(J55="AVOF", "Avicennia officinalis", IF(J55="LURA", "Lumnitzera racemosa", IF(J55="CETA", "Ceriops tagal", IF(J55="XYGR", "Xylocarpus granatum", IF(J55="AVMA", "Avicennia marina", IF(J55="RHMU", "Rhizophora mucronata", IF(J55="BRGY", "Bruguiera gymnorrhiza", IF(J55="BRSE", "Bruguiera sexangula", IF(J55="SOOV", "Sonneratia ovata", IF(J55="SOCA", "Sonneratia caseolaris", IF(J55="HELI", "Heritiera littoralis", IF(J55="HESY", "Heritiera sylvatica", IF(J55="NYFR", "Nypa fruticans", IF(J55="CYRA", "Cynometra ramiflora", IF(J55="PHPA", "Phoenix paludosa", IF(J55="SCHY", "Scyphiphora hydrophyllacea", IF(J55="DIMA", "Diospyros maritima", IF(J55="POPI", "Pongamia pinnata", IF(J55="MAPS", "Maniltoa psilogyne", IF(J55="INBI", "Intsia bijuga", IF(J55="ACEB", "Acanthus ebracteatus", IF(J55="CAER", "Calamus erinaceus", IF(J55="UNUN", "Unknown unknown",  IF(J55="SOAL", "Sonneratia alba",  IF(J55="AECO", "Aegiceras corniculatum", "" )) )))))))))))))))))))))))))))))</f>
        <v>Excoecaria agallocha</v>
      </c>
      <c r="J55" s="55" t="s">
        <v>162</v>
      </c>
      <c r="K55" s="55" t="n">
        <v>5.4</v>
      </c>
    </row>
    <row r="56" customFormat="false" ht="13.8" hidden="false" customHeight="false" outlineLevel="0" collapsed="false">
      <c r="A56" s="1" t="s">
        <v>17</v>
      </c>
      <c r="B56" s="12" t="n">
        <v>42150</v>
      </c>
      <c r="C56" s="1" t="s">
        <v>826</v>
      </c>
      <c r="D56" s="1" t="s">
        <v>19</v>
      </c>
      <c r="E56" s="1" t="s">
        <v>19</v>
      </c>
      <c r="F56" s="1" t="s">
        <v>20</v>
      </c>
      <c r="G56" s="1" t="n">
        <v>1</v>
      </c>
      <c r="H56" s="1" t="n">
        <v>2</v>
      </c>
      <c r="I56" s="23" t="str">
        <f aca="false">IF(J56="RHAP", "Rhizophora apiculata", IF(J56="EXAG", "Excoecaria agallocha", IF(J56="BRPA", "Bruguiera parviflora", IF(J56="XYMO", "Xylocarpus moluccensis", IF(J56="BRCY", "Bruguiera cylindrica", IF(J56="AVAL", "Avicennia alba", IF(J56="AVOF", "Avicennia officinalis", IF(J56="LURA", "Lumnitzera racemosa", IF(J56="CETA", "Ceriops tagal", IF(J56="XYGR", "Xylocarpus granatum", IF(J56="AVMA", "Avicennia marina", IF(J56="RHMU", "Rhizophora mucronata", IF(J56="BRGY", "Bruguiera gymnorrhiza", IF(J56="BRSE", "Bruguiera sexangula", IF(J56="SOOV", "Sonneratia ovata", IF(J56="SOCA", "Sonneratia caseolaris", IF(J56="HELI", "Heritiera littoralis", IF(J56="HESY", "Heritiera sylvatica", IF(J56="NYFR", "Nypa fruticans", IF(J56="CYRA", "Cynometra ramiflora", IF(J56="PHPA", "Phoenix paludosa", IF(J56="SCHY", "Scyphiphora hydrophyllacea", IF(J56="DIMA", "Diospyros maritima", IF(J56="POPI", "Pongamia pinnata", IF(J56="MAPS", "Maniltoa psilogyne", IF(J56="INBI", "Intsia bijuga", IF(J56="ACEB", "Acanthus ebracteatus", IF(J56="CAER", "Calamus erinaceus", IF(J56="UNUN", "Unknown unknown",  IF(J56="SOAL", "Sonneratia alba",  IF(J56="AECO", "Aegiceras corniculatum", "" )) )))))))))))))))))))))))))))))</f>
        <v>Bruguiera cylindrica</v>
      </c>
      <c r="J56" s="55" t="s">
        <v>98</v>
      </c>
      <c r="K56" s="55" t="n">
        <v>5.5</v>
      </c>
    </row>
    <row r="57" customFormat="false" ht="13.8" hidden="false" customHeight="false" outlineLevel="0" collapsed="false">
      <c r="A57" s="1" t="s">
        <v>17</v>
      </c>
      <c r="B57" s="12" t="n">
        <v>42150</v>
      </c>
      <c r="C57" s="1" t="s">
        <v>826</v>
      </c>
      <c r="D57" s="1" t="s">
        <v>19</v>
      </c>
      <c r="E57" s="1" t="s">
        <v>19</v>
      </c>
      <c r="F57" s="1" t="s">
        <v>20</v>
      </c>
      <c r="G57" s="1" t="n">
        <v>1</v>
      </c>
      <c r="H57" s="1" t="n">
        <v>2</v>
      </c>
      <c r="I57" s="23" t="str">
        <f aca="false">IF(J57="RHAP", "Rhizophora apiculata", IF(J57="EXAG", "Excoecaria agallocha", IF(J57="BRPA", "Bruguiera parviflora", IF(J57="XYMO", "Xylocarpus moluccensis", IF(J57="BRCY", "Bruguiera cylindrica", IF(J57="AVAL", "Avicennia alba", IF(J57="AVOF", "Avicennia officinalis", IF(J57="LURA", "Lumnitzera racemosa", IF(J57="CETA", "Ceriops tagal", IF(J57="XYGR", "Xylocarpus granatum", IF(J57="AVMA", "Avicennia marina", IF(J57="RHMU", "Rhizophora mucronata", IF(J57="BRGY", "Bruguiera gymnorrhiza", IF(J57="BRSE", "Bruguiera sexangula", IF(J57="SOOV", "Sonneratia ovata", IF(J57="SOCA", "Sonneratia caseolaris", IF(J57="HELI", "Heritiera littoralis", IF(J57="HESY", "Heritiera sylvatica", IF(J57="NYFR", "Nypa fruticans", IF(J57="CYRA", "Cynometra ramiflora", IF(J57="PHPA", "Phoenix paludosa", IF(J57="SCHY", "Scyphiphora hydrophyllacea", IF(J57="DIMA", "Diospyros maritima", IF(J57="POPI", "Pongamia pinnata", IF(J57="MAPS", "Maniltoa psilogyne", IF(J57="INBI", "Intsia bijuga", IF(J57="ACEB", "Acanthus ebracteatus", IF(J57="CAER", "Calamus erinaceus", IF(J57="UNUN", "Unknown unknown",  IF(J57="SOAL", "Sonneratia alba",  IF(J57="AECO", "Aegiceras corniculatum", "" )) )))))))))))))))))))))))))))))</f>
        <v>Xylocarpus granatum</v>
      </c>
      <c r="J57" s="55" t="s">
        <v>1022</v>
      </c>
      <c r="K57" s="55" t="n">
        <v>5.6</v>
      </c>
    </row>
    <row r="58" customFormat="false" ht="13.8" hidden="false" customHeight="false" outlineLevel="0" collapsed="false">
      <c r="A58" s="1" t="s">
        <v>17</v>
      </c>
      <c r="B58" s="12" t="n">
        <v>42150</v>
      </c>
      <c r="C58" s="1" t="s">
        <v>826</v>
      </c>
      <c r="D58" s="1" t="s">
        <v>19</v>
      </c>
      <c r="E58" s="1" t="s">
        <v>19</v>
      </c>
      <c r="F58" s="1" t="s">
        <v>20</v>
      </c>
      <c r="G58" s="1" t="n">
        <v>1</v>
      </c>
      <c r="H58" s="1" t="n">
        <v>2</v>
      </c>
      <c r="I58" s="23" t="str">
        <f aca="false">IF(J58="RHAP", "Rhizophora apiculata", IF(J58="EXAG", "Excoecaria agallocha", IF(J58="BRPA", "Bruguiera parviflora", IF(J58="XYMO", "Xylocarpus moluccensis", IF(J58="BRCY", "Bruguiera cylindrica", IF(J58="AVAL", "Avicennia alba", IF(J58="AVOF", "Avicennia officinalis", IF(J58="LURA", "Lumnitzera racemosa", IF(J58="CETA", "Ceriops tagal", IF(J58="XYGR", "Xylocarpus granatum", IF(J58="AVMA", "Avicennia marina", IF(J58="RHMU", "Rhizophora mucronata", IF(J58="BRGY", "Bruguiera gymnorrhiza", IF(J58="BRSE", "Bruguiera sexangula", IF(J58="SOOV", "Sonneratia ovata", IF(J58="SOCA", "Sonneratia caseolaris", IF(J58="HELI", "Heritiera littoralis", IF(J58="HESY", "Heritiera sylvatica", IF(J58="NYFR", "Nypa fruticans", IF(J58="CYRA", "Cynometra ramiflora", IF(J58="PHPA", "Phoenix paludosa", IF(J58="SCHY", "Scyphiphora hydrophyllacea", IF(J58="DIMA", "Diospyros maritima", IF(J58="POPI", "Pongamia pinnata", IF(J58="MAPS", "Maniltoa psilogyne", IF(J58="INBI", "Intsia bijuga", IF(J58="ACEB", "Acanthus ebracteatus", IF(J58="CAER", "Calamus erinaceus", IF(J58="UNUN", "Unknown unknown",  IF(J58="SOAL", "Sonneratia alba",  IF(J58="AECO", "Aegiceras corniculatum", "" )) )))))))))))))))))))))))))))))</f>
        <v>Bruguiera cylindrica</v>
      </c>
      <c r="J58" s="55" t="s">
        <v>98</v>
      </c>
      <c r="K58" s="55" t="n">
        <v>5.7</v>
      </c>
    </row>
    <row r="59" customFormat="false" ht="13.8" hidden="false" customHeight="false" outlineLevel="0" collapsed="false">
      <c r="A59" s="1" t="s">
        <v>17</v>
      </c>
      <c r="B59" s="12" t="n">
        <v>42150</v>
      </c>
      <c r="C59" s="1" t="s">
        <v>826</v>
      </c>
      <c r="D59" s="1" t="s">
        <v>19</v>
      </c>
      <c r="E59" s="1" t="s">
        <v>19</v>
      </c>
      <c r="F59" s="1" t="s">
        <v>20</v>
      </c>
      <c r="G59" s="1" t="n">
        <v>1</v>
      </c>
      <c r="H59" s="1" t="n">
        <v>2</v>
      </c>
      <c r="I59" s="23" t="str">
        <f aca="false">IF(J59="RHAP", "Rhizophora apiculata", IF(J59="EXAG", "Excoecaria agallocha", IF(J59="BRPA", "Bruguiera parviflora", IF(J59="XYMO", "Xylocarpus moluccensis", IF(J59="BRCY", "Bruguiera cylindrica", IF(J59="AVAL", "Avicennia alba", IF(J59="AVOF", "Avicennia officinalis", IF(J59="LURA", "Lumnitzera racemosa", IF(J59="CETA", "Ceriops tagal", IF(J59="XYGR", "Xylocarpus granatum", IF(J59="AVMA", "Avicennia marina", IF(J59="RHMU", "Rhizophora mucronata", IF(J59="BRGY", "Bruguiera gymnorrhiza", IF(J59="BRSE", "Bruguiera sexangula", IF(J59="SOOV", "Sonneratia ovata", IF(J59="SOCA", "Sonneratia caseolaris", IF(J59="HELI", "Heritiera littoralis", IF(J59="HESY", "Heritiera sylvatica", IF(J59="NYFR", "Nypa fruticans", IF(J59="CYRA", "Cynometra ramiflora", IF(J59="PHPA", "Phoenix paludosa", IF(J59="SCHY", "Scyphiphora hydrophyllacea", IF(J59="DIMA", "Diospyros maritima", IF(J59="POPI", "Pongamia pinnata", IF(J59="MAPS", "Maniltoa psilogyne", IF(J59="INBI", "Intsia bijuga", IF(J59="ACEB", "Acanthus ebracteatus", IF(J59="CAER", "Calamus erinaceus", IF(J59="UNUN", "Unknown unknown",  IF(J59="SOAL", "Sonneratia alba",  IF(J59="AECO", "Aegiceras corniculatum", "" )) )))))))))))))))))))))))))))))</f>
        <v>Bruguiera cylindrica</v>
      </c>
      <c r="J59" s="55" t="s">
        <v>98</v>
      </c>
      <c r="K59" s="55" t="n">
        <v>5.7</v>
      </c>
    </row>
    <row r="60" customFormat="false" ht="13.8" hidden="false" customHeight="false" outlineLevel="0" collapsed="false">
      <c r="A60" s="1" t="s">
        <v>17</v>
      </c>
      <c r="B60" s="12" t="n">
        <v>42150</v>
      </c>
      <c r="C60" s="1" t="s">
        <v>826</v>
      </c>
      <c r="D60" s="1" t="s">
        <v>19</v>
      </c>
      <c r="E60" s="1" t="s">
        <v>19</v>
      </c>
      <c r="F60" s="1" t="s">
        <v>20</v>
      </c>
      <c r="G60" s="1" t="n">
        <v>1</v>
      </c>
      <c r="H60" s="1" t="n">
        <v>2</v>
      </c>
      <c r="I60" s="23" t="str">
        <f aca="false">IF(J60="RHAP", "Rhizophora apiculata", IF(J60="EXAG", "Excoecaria agallocha", IF(J60="BRPA", "Bruguiera parviflora", IF(J60="XYMO", "Xylocarpus moluccensis", IF(J60="BRCY", "Bruguiera cylindrica", IF(J60="AVAL", "Avicennia alba", IF(J60="AVOF", "Avicennia officinalis", IF(J60="LURA", "Lumnitzera racemosa", IF(J60="CETA", "Ceriops tagal", IF(J60="XYGR", "Xylocarpus granatum", IF(J60="AVMA", "Avicennia marina", IF(J60="RHMU", "Rhizophora mucronata", IF(J60="BRGY", "Bruguiera gymnorrhiza", IF(J60="BRSE", "Bruguiera sexangula", IF(J60="SOOV", "Sonneratia ovata", IF(J60="SOCA", "Sonneratia caseolaris", IF(J60="HELI", "Heritiera littoralis", IF(J60="HESY", "Heritiera sylvatica", IF(J60="NYFR", "Nypa fruticans", IF(J60="CYRA", "Cynometra ramiflora", IF(J60="PHPA", "Phoenix paludosa", IF(J60="SCHY", "Scyphiphora hydrophyllacea", IF(J60="DIMA", "Diospyros maritima", IF(J60="POPI", "Pongamia pinnata", IF(J60="MAPS", "Maniltoa psilogyne", IF(J60="INBI", "Intsia bijuga", IF(J60="ACEB", "Acanthus ebracteatus", IF(J60="CAER", "Calamus erinaceus", IF(J60="UNUN", "Unknown unknown",  IF(J60="SOAL", "Sonneratia alba",  IF(J60="AECO", "Aegiceras corniculatum", "" )) )))))))))))))))))))))))))))))</f>
        <v>Xylocarpus granatum</v>
      </c>
      <c r="J60" s="55" t="s">
        <v>1022</v>
      </c>
      <c r="K60" s="55" t="n">
        <v>6</v>
      </c>
    </row>
    <row r="61" customFormat="false" ht="13.8" hidden="false" customHeight="false" outlineLevel="0" collapsed="false">
      <c r="A61" s="1" t="s">
        <v>17</v>
      </c>
      <c r="B61" s="12" t="n">
        <v>42150</v>
      </c>
      <c r="C61" s="1" t="s">
        <v>826</v>
      </c>
      <c r="D61" s="1" t="s">
        <v>19</v>
      </c>
      <c r="E61" s="1" t="s">
        <v>19</v>
      </c>
      <c r="F61" s="1" t="s">
        <v>20</v>
      </c>
      <c r="G61" s="1" t="n">
        <v>1</v>
      </c>
      <c r="H61" s="1" t="n">
        <v>2</v>
      </c>
      <c r="I61" s="23" t="str">
        <f aca="false">IF(J61="RHAP", "Rhizophora apiculata", IF(J61="EXAG", "Excoecaria agallocha", IF(J61="BRPA", "Bruguiera parviflora", IF(J61="XYMO", "Xylocarpus moluccensis", IF(J61="BRCY", "Bruguiera cylindrica", IF(J61="AVAL", "Avicennia alba", IF(J61="AVOF", "Avicennia officinalis", IF(J61="LURA", "Lumnitzera racemosa", IF(J61="CETA", "Ceriops tagal", IF(J61="XYGR", "Xylocarpus granatum", IF(J61="AVMA", "Avicennia marina", IF(J61="RHMU", "Rhizophora mucronata", IF(J61="BRGY", "Bruguiera gymnorrhiza", IF(J61="BRSE", "Bruguiera sexangula", IF(J61="SOOV", "Sonneratia ovata", IF(J61="SOCA", "Sonneratia caseolaris", IF(J61="HELI", "Heritiera littoralis", IF(J61="HESY", "Heritiera sylvatica", IF(J61="NYFR", "Nypa fruticans", IF(J61="CYRA", "Cynometra ramiflora", IF(J61="PHPA", "Phoenix paludosa", IF(J61="SCHY", "Scyphiphora hydrophyllacea", IF(J61="DIMA", "Diospyros maritima", IF(J61="POPI", "Pongamia pinnata", IF(J61="MAPS", "Maniltoa psilogyne", IF(J61="INBI", "Intsia bijuga", IF(J61="ACEB", "Acanthus ebracteatus", IF(J61="CAER", "Calamus erinaceus", IF(J61="UNUN", "Unknown unknown",  IF(J61="SOAL", "Sonneratia alba",  IF(J61="AECO", "Aegiceras corniculatum", "" )) )))))))))))))))))))))))))))))</f>
        <v>Avicennia alba</v>
      </c>
      <c r="J61" s="71" t="s">
        <v>27</v>
      </c>
      <c r="K61" s="55" t="n">
        <v>6.3</v>
      </c>
    </row>
    <row r="62" customFormat="false" ht="13.8" hidden="false" customHeight="false" outlineLevel="0" collapsed="false">
      <c r="A62" s="1" t="s">
        <v>17</v>
      </c>
      <c r="B62" s="12" t="n">
        <v>42150</v>
      </c>
      <c r="C62" s="1" t="s">
        <v>826</v>
      </c>
      <c r="D62" s="1" t="s">
        <v>19</v>
      </c>
      <c r="E62" s="1" t="s">
        <v>19</v>
      </c>
      <c r="F62" s="1" t="s">
        <v>20</v>
      </c>
      <c r="G62" s="1" t="n">
        <v>1</v>
      </c>
      <c r="H62" s="1" t="n">
        <v>2</v>
      </c>
      <c r="I62" s="23" t="str">
        <f aca="false">IF(J62="RHAP", "Rhizophora apiculata", IF(J62="EXAG", "Excoecaria agallocha", IF(J62="BRPA", "Bruguiera parviflora", IF(J62="XYMO", "Xylocarpus moluccensis", IF(J62="BRCY", "Bruguiera cylindrica", IF(J62="AVAL", "Avicennia alba", IF(J62="AVOF", "Avicennia officinalis", IF(J62="LURA", "Lumnitzera racemosa", IF(J62="CETA", "Ceriops tagal", IF(J62="XYGR", "Xylocarpus granatum", IF(J62="AVMA", "Avicennia marina", IF(J62="RHMU", "Rhizophora mucronata", IF(J62="BRGY", "Bruguiera gymnorrhiza", IF(J62="BRSE", "Bruguiera sexangula", IF(J62="SOOV", "Sonneratia ovata", IF(J62="SOCA", "Sonneratia caseolaris", IF(J62="HELI", "Heritiera littoralis", IF(J62="HESY", "Heritiera sylvatica", IF(J62="NYFR", "Nypa fruticans", IF(J62="CYRA", "Cynometra ramiflora", IF(J62="PHPA", "Phoenix paludosa", IF(J62="SCHY", "Scyphiphora hydrophyllacea", IF(J62="DIMA", "Diospyros maritima", IF(J62="POPI", "Pongamia pinnata", IF(J62="MAPS", "Maniltoa psilogyne", IF(J62="INBI", "Intsia bijuga", IF(J62="ACEB", "Acanthus ebracteatus", IF(J62="CAER", "Calamus erinaceus", IF(J62="UNUN", "Unknown unknown",  IF(J62="SOAL", "Sonneratia alba",  IF(J62="AECO", "Aegiceras corniculatum", "" )) )))))))))))))))))))))))))))))</f>
        <v>Avicennia alba</v>
      </c>
      <c r="J62" s="55" t="s">
        <v>27</v>
      </c>
      <c r="K62" s="55" t="n">
        <v>7</v>
      </c>
    </row>
    <row r="63" customFormat="false" ht="13.8" hidden="false" customHeight="false" outlineLevel="0" collapsed="false">
      <c r="A63" s="1" t="s">
        <v>17</v>
      </c>
      <c r="B63" s="12" t="n">
        <v>42150</v>
      </c>
      <c r="C63" s="1" t="s">
        <v>826</v>
      </c>
      <c r="D63" s="1" t="s">
        <v>19</v>
      </c>
      <c r="E63" s="1" t="s">
        <v>19</v>
      </c>
      <c r="F63" s="1" t="s">
        <v>20</v>
      </c>
      <c r="G63" s="1" t="n">
        <v>1</v>
      </c>
      <c r="H63" s="1" t="n">
        <v>2</v>
      </c>
      <c r="I63" s="23" t="str">
        <f aca="false">IF(J63="RHAP", "Rhizophora apiculata", IF(J63="EXAG", "Excoecaria agallocha", IF(J63="BRPA", "Bruguiera parviflora", IF(J63="XYMO", "Xylocarpus moluccensis", IF(J63="BRCY", "Bruguiera cylindrica", IF(J63="AVAL", "Avicennia alba", IF(J63="AVOF", "Avicennia officinalis", IF(J63="LURA", "Lumnitzera racemosa", IF(J63="CETA", "Ceriops tagal", IF(J63="XYGR", "Xylocarpus granatum", IF(J63="AVMA", "Avicennia marina", IF(J63="RHMU", "Rhizophora mucronata", IF(J63="BRGY", "Bruguiera gymnorrhiza", IF(J63="BRSE", "Bruguiera sexangula", IF(J63="SOOV", "Sonneratia ovata", IF(J63="SOCA", "Sonneratia caseolaris", IF(J63="HELI", "Heritiera littoralis", IF(J63="HESY", "Heritiera sylvatica", IF(J63="NYFR", "Nypa fruticans", IF(J63="CYRA", "Cynometra ramiflora", IF(J63="PHPA", "Phoenix paludosa", IF(J63="SCHY", "Scyphiphora hydrophyllacea", IF(J63="DIMA", "Diospyros maritima", IF(J63="POPI", "Pongamia pinnata", IF(J63="MAPS", "Maniltoa psilogyne", IF(J63="INBI", "Intsia bijuga", IF(J63="ACEB", "Acanthus ebracteatus", IF(J63="CAER", "Calamus erinaceus", IF(J63="UNUN", "Unknown unknown",  IF(J63="SOAL", "Sonneratia alba",  IF(J63="AECO", "Aegiceras corniculatum", "" )) )))))))))))))))))))))))))))))</f>
        <v>Xylocarpus moluccensis</v>
      </c>
      <c r="J63" s="55" t="s">
        <v>146</v>
      </c>
      <c r="K63" s="55" t="n">
        <v>7.1</v>
      </c>
    </row>
    <row r="64" customFormat="false" ht="13.8" hidden="false" customHeight="false" outlineLevel="0" collapsed="false">
      <c r="A64" s="1" t="s">
        <v>17</v>
      </c>
      <c r="B64" s="12" t="n">
        <v>42150</v>
      </c>
      <c r="C64" s="1" t="s">
        <v>826</v>
      </c>
      <c r="D64" s="1" t="s">
        <v>19</v>
      </c>
      <c r="E64" s="1" t="s">
        <v>19</v>
      </c>
      <c r="F64" s="1" t="s">
        <v>20</v>
      </c>
      <c r="G64" s="1" t="n">
        <v>1</v>
      </c>
      <c r="H64" s="1" t="n">
        <v>2</v>
      </c>
      <c r="I64" s="23" t="str">
        <f aca="false">IF(J64="RHAP", "Rhizophora apiculata", IF(J64="EXAG", "Excoecaria agallocha", IF(J64="BRPA", "Bruguiera parviflora", IF(J64="XYMO", "Xylocarpus moluccensis", IF(J64="BRCY", "Bruguiera cylindrica", IF(J64="AVAL", "Avicennia alba", IF(J64="AVOF", "Avicennia officinalis", IF(J64="LURA", "Lumnitzera racemosa", IF(J64="CETA", "Ceriops tagal", IF(J64="XYGR", "Xylocarpus granatum", IF(J64="AVMA", "Avicennia marina", IF(J64="RHMU", "Rhizophora mucronata", IF(J64="BRGY", "Bruguiera gymnorrhiza", IF(J64="BRSE", "Bruguiera sexangula", IF(J64="SOOV", "Sonneratia ovata", IF(J64="SOCA", "Sonneratia caseolaris", IF(J64="HELI", "Heritiera littoralis", IF(J64="HESY", "Heritiera sylvatica", IF(J64="NYFR", "Nypa fruticans", IF(J64="CYRA", "Cynometra ramiflora", IF(J64="PHPA", "Phoenix paludosa", IF(J64="SCHY", "Scyphiphora hydrophyllacea", IF(J64="DIMA", "Diospyros maritima", IF(J64="POPI", "Pongamia pinnata", IF(J64="MAPS", "Maniltoa psilogyne", IF(J64="INBI", "Intsia bijuga", IF(J64="ACEB", "Acanthus ebracteatus", IF(J64="CAER", "Calamus erinaceus", IF(J64="UNUN", "Unknown unknown",  IF(J64="SOAL", "Sonneratia alba",  IF(J64="AECO", "Aegiceras corniculatum", "" )) )))))))))))))))))))))))))))))</f>
        <v>Excoecaria agallocha</v>
      </c>
      <c r="J64" s="55" t="s">
        <v>162</v>
      </c>
      <c r="K64" s="55" t="n">
        <v>7.2</v>
      </c>
    </row>
    <row r="65" customFormat="false" ht="13.8" hidden="false" customHeight="false" outlineLevel="0" collapsed="false">
      <c r="A65" s="1" t="s">
        <v>17</v>
      </c>
      <c r="B65" s="12" t="n">
        <v>42150</v>
      </c>
      <c r="C65" s="1" t="s">
        <v>826</v>
      </c>
      <c r="D65" s="1" t="s">
        <v>19</v>
      </c>
      <c r="E65" s="1" t="s">
        <v>19</v>
      </c>
      <c r="F65" s="1" t="s">
        <v>20</v>
      </c>
      <c r="G65" s="1" t="n">
        <v>1</v>
      </c>
      <c r="H65" s="1" t="n">
        <v>2</v>
      </c>
      <c r="I65" s="23" t="str">
        <f aca="false">IF(J65="RHAP", "Rhizophora apiculata", IF(J65="EXAG", "Excoecaria agallocha", IF(J65="BRPA", "Bruguiera parviflora", IF(J65="XYMO", "Xylocarpus moluccensis", IF(J65="BRCY", "Bruguiera cylindrica", IF(J65="AVAL", "Avicennia alba", IF(J65="AVOF", "Avicennia officinalis", IF(J65="LURA", "Lumnitzera racemosa", IF(J65="CETA", "Ceriops tagal", IF(J65="XYGR", "Xylocarpus granatum", IF(J65="AVMA", "Avicennia marina", IF(J65="RHMU", "Rhizophora mucronata", IF(J65="BRGY", "Bruguiera gymnorrhiza", IF(J65="BRSE", "Bruguiera sexangula", IF(J65="SOOV", "Sonneratia ovata", IF(J65="SOCA", "Sonneratia caseolaris", IF(J65="HELI", "Heritiera littoralis", IF(J65="HESY", "Heritiera sylvatica", IF(J65="NYFR", "Nypa fruticans", IF(J65="CYRA", "Cynometra ramiflora", IF(J65="PHPA", "Phoenix paludosa", IF(J65="SCHY", "Scyphiphora hydrophyllacea", IF(J65="DIMA", "Diospyros maritima", IF(J65="POPI", "Pongamia pinnata", IF(J65="MAPS", "Maniltoa psilogyne", IF(J65="INBI", "Intsia bijuga", IF(J65="ACEB", "Acanthus ebracteatus", IF(J65="CAER", "Calamus erinaceus", IF(J65="UNUN", "Unknown unknown",  IF(J65="SOAL", "Sonneratia alba",  IF(J65="AECO", "Aegiceras corniculatum", "" )) )))))))))))))))))))))))))))))</f>
        <v>Rhizophora apiculata</v>
      </c>
      <c r="J65" s="55" t="s">
        <v>21</v>
      </c>
      <c r="K65" s="55" t="n">
        <v>7.2</v>
      </c>
    </row>
    <row r="66" customFormat="false" ht="13.8" hidden="false" customHeight="false" outlineLevel="0" collapsed="false">
      <c r="A66" s="1" t="s">
        <v>17</v>
      </c>
      <c r="B66" s="12" t="n">
        <v>42150</v>
      </c>
      <c r="C66" s="1" t="s">
        <v>826</v>
      </c>
      <c r="D66" s="1" t="s">
        <v>19</v>
      </c>
      <c r="E66" s="1" t="s">
        <v>19</v>
      </c>
      <c r="F66" s="1" t="s">
        <v>20</v>
      </c>
      <c r="G66" s="1" t="n">
        <v>1</v>
      </c>
      <c r="H66" s="1" t="n">
        <v>2</v>
      </c>
      <c r="I66" s="23" t="str">
        <f aca="false">IF(J66="RHAP", "Rhizophora apiculata", IF(J66="EXAG", "Excoecaria agallocha", IF(J66="BRPA", "Bruguiera parviflora", IF(J66="XYMO", "Xylocarpus moluccensis", IF(J66="BRCY", "Bruguiera cylindrica", IF(J66="AVAL", "Avicennia alba", IF(J66="AVOF", "Avicennia officinalis", IF(J66="LURA", "Lumnitzera racemosa", IF(J66="CETA", "Ceriops tagal", IF(J66="XYGR", "Xylocarpus granatum", IF(J66="AVMA", "Avicennia marina", IF(J66="RHMU", "Rhizophora mucronata", IF(J66="BRGY", "Bruguiera gymnorrhiza", IF(J66="BRSE", "Bruguiera sexangula", IF(J66="SOOV", "Sonneratia ovata", IF(J66="SOCA", "Sonneratia caseolaris", IF(J66="HELI", "Heritiera littoralis", IF(J66="HESY", "Heritiera sylvatica", IF(J66="NYFR", "Nypa fruticans", IF(J66="CYRA", "Cynometra ramiflora", IF(J66="PHPA", "Phoenix paludosa", IF(J66="SCHY", "Scyphiphora hydrophyllacea", IF(J66="DIMA", "Diospyros maritima", IF(J66="POPI", "Pongamia pinnata", IF(J66="MAPS", "Maniltoa psilogyne", IF(J66="INBI", "Intsia bijuga", IF(J66="ACEB", "Acanthus ebracteatus", IF(J66="CAER", "Calamus erinaceus", IF(J66="UNUN", "Unknown unknown",  IF(J66="SOAL", "Sonneratia alba",  IF(J66="AECO", "Aegiceras corniculatum", "" )) )))))))))))))))))))))))))))))</f>
        <v>Rhizophora apiculata</v>
      </c>
      <c r="J66" s="55" t="s">
        <v>21</v>
      </c>
      <c r="K66" s="55" t="n">
        <v>7.4</v>
      </c>
    </row>
    <row r="67" customFormat="false" ht="13.8" hidden="false" customHeight="false" outlineLevel="0" collapsed="false">
      <c r="A67" s="1" t="s">
        <v>17</v>
      </c>
      <c r="B67" s="12" t="n">
        <v>42150</v>
      </c>
      <c r="C67" s="1" t="s">
        <v>826</v>
      </c>
      <c r="D67" s="1" t="s">
        <v>19</v>
      </c>
      <c r="E67" s="1" t="s">
        <v>19</v>
      </c>
      <c r="F67" s="1" t="s">
        <v>20</v>
      </c>
      <c r="G67" s="1" t="n">
        <v>1</v>
      </c>
      <c r="H67" s="1" t="n">
        <v>2</v>
      </c>
      <c r="I67" s="23" t="str">
        <f aca="false">IF(J67="RHAP", "Rhizophora apiculata", IF(J67="EXAG", "Excoecaria agallocha", IF(J67="BRPA", "Bruguiera parviflora", IF(J67="XYMO", "Xylocarpus moluccensis", IF(J67="BRCY", "Bruguiera cylindrica", IF(J67="AVAL", "Avicennia alba", IF(J67="AVOF", "Avicennia officinalis", IF(J67="LURA", "Lumnitzera racemosa", IF(J67="CETA", "Ceriops tagal", IF(J67="XYGR", "Xylocarpus granatum", IF(J67="AVMA", "Avicennia marina", IF(J67="RHMU", "Rhizophora mucronata", IF(J67="BRGY", "Bruguiera gymnorrhiza", IF(J67="BRSE", "Bruguiera sexangula", IF(J67="SOOV", "Sonneratia ovata", IF(J67="SOCA", "Sonneratia caseolaris", IF(J67="HELI", "Heritiera littoralis", IF(J67="HESY", "Heritiera sylvatica", IF(J67="NYFR", "Nypa fruticans", IF(J67="CYRA", "Cynometra ramiflora", IF(J67="PHPA", "Phoenix paludosa", IF(J67="SCHY", "Scyphiphora hydrophyllacea", IF(J67="DIMA", "Diospyros maritima", IF(J67="POPI", "Pongamia pinnata", IF(J67="MAPS", "Maniltoa psilogyne", IF(J67="INBI", "Intsia bijuga", IF(J67="ACEB", "Acanthus ebracteatus", IF(J67="CAER", "Calamus erinaceus", IF(J67="UNUN", "Unknown unknown",  IF(J67="SOAL", "Sonneratia alba",  IF(J67="AECO", "Aegiceras corniculatum", "" )) )))))))))))))))))))))))))))))</f>
        <v>Bruguiera cylindrica</v>
      </c>
      <c r="J67" s="55" t="s">
        <v>98</v>
      </c>
      <c r="K67" s="55" t="n">
        <v>7.5</v>
      </c>
    </row>
    <row r="68" customFormat="false" ht="13.8" hidden="false" customHeight="false" outlineLevel="0" collapsed="false">
      <c r="A68" s="1" t="s">
        <v>17</v>
      </c>
      <c r="B68" s="12" t="n">
        <v>42150</v>
      </c>
      <c r="C68" s="1" t="s">
        <v>826</v>
      </c>
      <c r="D68" s="1" t="s">
        <v>19</v>
      </c>
      <c r="E68" s="1" t="s">
        <v>19</v>
      </c>
      <c r="F68" s="1" t="s">
        <v>20</v>
      </c>
      <c r="G68" s="1" t="n">
        <v>1</v>
      </c>
      <c r="H68" s="1" t="n">
        <v>2</v>
      </c>
      <c r="I68" s="23" t="str">
        <f aca="false">IF(J68="RHAP", "Rhizophora apiculata", IF(J68="EXAG", "Excoecaria agallocha", IF(J68="BRPA", "Bruguiera parviflora", IF(J68="XYMO", "Xylocarpus moluccensis", IF(J68="BRCY", "Bruguiera cylindrica", IF(J68="AVAL", "Avicennia alba", IF(J68="AVOF", "Avicennia officinalis", IF(J68="LURA", "Lumnitzera racemosa", IF(J68="CETA", "Ceriops tagal", IF(J68="XYGR", "Xylocarpus granatum", IF(J68="AVMA", "Avicennia marina", IF(J68="RHMU", "Rhizophora mucronata", IF(J68="BRGY", "Bruguiera gymnorrhiza", IF(J68="BRSE", "Bruguiera sexangula", IF(J68="SOOV", "Sonneratia ovata", IF(J68="SOCA", "Sonneratia caseolaris", IF(J68="HELI", "Heritiera littoralis", IF(J68="HESY", "Heritiera sylvatica", IF(J68="NYFR", "Nypa fruticans", IF(J68="CYRA", "Cynometra ramiflora", IF(J68="PHPA", "Phoenix paludosa", IF(J68="SCHY", "Scyphiphora hydrophyllacea", IF(J68="DIMA", "Diospyros maritima", IF(J68="POPI", "Pongamia pinnata", IF(J68="MAPS", "Maniltoa psilogyne", IF(J68="INBI", "Intsia bijuga", IF(J68="ACEB", "Acanthus ebracteatus", IF(J68="CAER", "Calamus erinaceus", IF(J68="UNUN", "Unknown unknown",  IF(J68="SOAL", "Sonneratia alba",  IF(J68="AECO", "Aegiceras corniculatum", "" )) )))))))))))))))))))))))))))))</f>
        <v>Avicennia alba</v>
      </c>
      <c r="J68" s="55" t="s">
        <v>27</v>
      </c>
      <c r="K68" s="55" t="n">
        <v>7.5</v>
      </c>
    </row>
    <row r="69" customFormat="false" ht="13.8" hidden="false" customHeight="false" outlineLevel="0" collapsed="false">
      <c r="A69" s="1" t="s">
        <v>17</v>
      </c>
      <c r="B69" s="12" t="n">
        <v>42150</v>
      </c>
      <c r="C69" s="1" t="s">
        <v>826</v>
      </c>
      <c r="D69" s="1" t="s">
        <v>19</v>
      </c>
      <c r="E69" s="1" t="s">
        <v>19</v>
      </c>
      <c r="F69" s="1" t="s">
        <v>20</v>
      </c>
      <c r="G69" s="1" t="n">
        <v>1</v>
      </c>
      <c r="H69" s="1" t="n">
        <v>2</v>
      </c>
      <c r="I69" s="23" t="str">
        <f aca="false">IF(J69="RHAP", "Rhizophora apiculata", IF(J69="EXAG", "Excoecaria agallocha", IF(J69="BRPA", "Bruguiera parviflora", IF(J69="XYMO", "Xylocarpus moluccensis", IF(J69="BRCY", "Bruguiera cylindrica", IF(J69="AVAL", "Avicennia alba", IF(J69="AVOF", "Avicennia officinalis", IF(J69="LURA", "Lumnitzera racemosa", IF(J69="CETA", "Ceriops tagal", IF(J69="XYGR", "Xylocarpus granatum", IF(J69="AVMA", "Avicennia marina", IF(J69="RHMU", "Rhizophora mucronata", IF(J69="BRGY", "Bruguiera gymnorrhiza", IF(J69="BRSE", "Bruguiera sexangula", IF(J69="SOOV", "Sonneratia ovata", IF(J69="SOCA", "Sonneratia caseolaris", IF(J69="HELI", "Heritiera littoralis", IF(J69="HESY", "Heritiera sylvatica", IF(J69="NYFR", "Nypa fruticans", IF(J69="CYRA", "Cynometra ramiflora", IF(J69="PHPA", "Phoenix paludosa", IF(J69="SCHY", "Scyphiphora hydrophyllacea", IF(J69="DIMA", "Diospyros maritima", IF(J69="POPI", "Pongamia pinnata", IF(J69="MAPS", "Maniltoa psilogyne", IF(J69="INBI", "Intsia bijuga", IF(J69="ACEB", "Acanthus ebracteatus", IF(J69="CAER", "Calamus erinaceus", IF(J69="UNUN", "Unknown unknown",  IF(J69="SOAL", "Sonneratia alba",  IF(J69="AECO", "Aegiceras corniculatum", "" )) )))))))))))))))))))))))))))))</f>
        <v>Avicennia alba</v>
      </c>
      <c r="J69" s="55" t="s">
        <v>27</v>
      </c>
      <c r="K69" s="55" t="n">
        <v>7.5</v>
      </c>
    </row>
    <row r="70" customFormat="false" ht="13.8" hidden="false" customHeight="false" outlineLevel="0" collapsed="false">
      <c r="A70" s="1" t="s">
        <v>17</v>
      </c>
      <c r="B70" s="12" t="n">
        <v>42150</v>
      </c>
      <c r="C70" s="1" t="s">
        <v>826</v>
      </c>
      <c r="D70" s="1" t="s">
        <v>19</v>
      </c>
      <c r="E70" s="1" t="s">
        <v>19</v>
      </c>
      <c r="F70" s="1" t="s">
        <v>20</v>
      </c>
      <c r="G70" s="1" t="n">
        <v>1</v>
      </c>
      <c r="H70" s="1" t="n">
        <v>2</v>
      </c>
      <c r="I70" s="23" t="str">
        <f aca="false">IF(J70="RHAP", "Rhizophora apiculata", IF(J70="EXAG", "Excoecaria agallocha", IF(J70="BRPA", "Bruguiera parviflora", IF(J70="XYMO", "Xylocarpus moluccensis", IF(J70="BRCY", "Bruguiera cylindrica", IF(J70="AVAL", "Avicennia alba", IF(J70="AVOF", "Avicennia officinalis", IF(J70="LURA", "Lumnitzera racemosa", IF(J70="CETA", "Ceriops tagal", IF(J70="XYGR", "Xylocarpus granatum", IF(J70="AVMA", "Avicennia marina", IF(J70="RHMU", "Rhizophora mucronata", IF(J70="BRGY", "Bruguiera gymnorrhiza", IF(J70="BRSE", "Bruguiera sexangula", IF(J70="SOOV", "Sonneratia ovata", IF(J70="SOCA", "Sonneratia caseolaris", IF(J70="HELI", "Heritiera littoralis", IF(J70="HESY", "Heritiera sylvatica", IF(J70="NYFR", "Nypa fruticans", IF(J70="CYRA", "Cynometra ramiflora", IF(J70="PHPA", "Phoenix paludosa", IF(J70="SCHY", "Scyphiphora hydrophyllacea", IF(J70="DIMA", "Diospyros maritima", IF(J70="POPI", "Pongamia pinnata", IF(J70="MAPS", "Maniltoa psilogyne", IF(J70="INBI", "Intsia bijuga", IF(J70="ACEB", "Acanthus ebracteatus", IF(J70="CAER", "Calamus erinaceus", IF(J70="UNUN", "Unknown unknown",  IF(J70="SOAL", "Sonneratia alba",  IF(J70="AECO", "Aegiceras corniculatum", "" )) )))))))))))))))))))))))))))))</f>
        <v>Bruguiera cylindrica</v>
      </c>
      <c r="J70" s="55" t="s">
        <v>98</v>
      </c>
      <c r="K70" s="55" t="n">
        <v>7.9</v>
      </c>
    </row>
    <row r="71" customFormat="false" ht="13.8" hidden="false" customHeight="false" outlineLevel="0" collapsed="false">
      <c r="A71" s="1" t="s">
        <v>17</v>
      </c>
      <c r="B71" s="12" t="n">
        <v>42150</v>
      </c>
      <c r="C71" s="1" t="s">
        <v>826</v>
      </c>
      <c r="D71" s="1" t="s">
        <v>19</v>
      </c>
      <c r="E71" s="1" t="s">
        <v>19</v>
      </c>
      <c r="F71" s="1" t="s">
        <v>20</v>
      </c>
      <c r="G71" s="1" t="n">
        <v>1</v>
      </c>
      <c r="H71" s="1" t="n">
        <v>2</v>
      </c>
      <c r="I71" s="23" t="str">
        <f aca="false">IF(J71="RHAP", "Rhizophora apiculata", IF(J71="EXAG", "Excoecaria agallocha", IF(J71="BRPA", "Bruguiera parviflora", IF(J71="XYMO", "Xylocarpus moluccensis", IF(J71="BRCY", "Bruguiera cylindrica", IF(J71="AVAL", "Avicennia alba", IF(J71="AVOF", "Avicennia officinalis", IF(J71="LURA", "Lumnitzera racemosa", IF(J71="CETA", "Ceriops tagal", IF(J71="XYGR", "Xylocarpus granatum", IF(J71="AVMA", "Avicennia marina", IF(J71="RHMU", "Rhizophora mucronata", IF(J71="BRGY", "Bruguiera gymnorrhiza", IF(J71="BRSE", "Bruguiera sexangula", IF(J71="SOOV", "Sonneratia ovata", IF(J71="SOCA", "Sonneratia caseolaris", IF(J71="HELI", "Heritiera littoralis", IF(J71="HESY", "Heritiera sylvatica", IF(J71="NYFR", "Nypa fruticans", IF(J71="CYRA", "Cynometra ramiflora", IF(J71="PHPA", "Phoenix paludosa", IF(J71="SCHY", "Scyphiphora hydrophyllacea", IF(J71="DIMA", "Diospyros maritima", IF(J71="POPI", "Pongamia pinnata", IF(J71="MAPS", "Maniltoa psilogyne", IF(J71="INBI", "Intsia bijuga", IF(J71="ACEB", "Acanthus ebracteatus", IF(J71="CAER", "Calamus erinaceus", IF(J71="UNUN", "Unknown unknown",  IF(J71="SOAL", "Sonneratia alba",  IF(J71="AECO", "Aegiceras corniculatum", "" )) )))))))))))))))))))))))))))))</f>
        <v>Rhizophora apiculata</v>
      </c>
      <c r="J71" s="55" t="s">
        <v>21</v>
      </c>
      <c r="K71" s="55" t="n">
        <v>8</v>
      </c>
    </row>
    <row r="72" customFormat="false" ht="13.8" hidden="false" customHeight="false" outlineLevel="0" collapsed="false">
      <c r="A72" s="1" t="s">
        <v>17</v>
      </c>
      <c r="B72" s="12" t="n">
        <v>42150</v>
      </c>
      <c r="C72" s="1" t="s">
        <v>826</v>
      </c>
      <c r="D72" s="1" t="s">
        <v>19</v>
      </c>
      <c r="E72" s="1" t="s">
        <v>19</v>
      </c>
      <c r="F72" s="1" t="s">
        <v>20</v>
      </c>
      <c r="G72" s="1" t="n">
        <v>1</v>
      </c>
      <c r="H72" s="1" t="n">
        <v>2</v>
      </c>
      <c r="I72" s="23" t="str">
        <f aca="false">IF(J72="RHAP", "Rhizophora apiculata", IF(J72="EXAG", "Excoecaria agallocha", IF(J72="BRPA", "Bruguiera parviflora", IF(J72="XYMO", "Xylocarpus moluccensis", IF(J72="BRCY", "Bruguiera cylindrica", IF(J72="AVAL", "Avicennia alba", IF(J72="AVOF", "Avicennia officinalis", IF(J72="LURA", "Lumnitzera racemosa", IF(J72="CETA", "Ceriops tagal", IF(J72="XYGR", "Xylocarpus granatum", IF(J72="AVMA", "Avicennia marina", IF(J72="RHMU", "Rhizophora mucronata", IF(J72="BRGY", "Bruguiera gymnorrhiza", IF(J72="BRSE", "Bruguiera sexangula", IF(J72="SOOV", "Sonneratia ovata", IF(J72="SOCA", "Sonneratia caseolaris", IF(J72="HELI", "Heritiera littoralis", IF(J72="HESY", "Heritiera sylvatica", IF(J72="NYFR", "Nypa fruticans", IF(J72="CYRA", "Cynometra ramiflora", IF(J72="PHPA", "Phoenix paludosa", IF(J72="SCHY", "Scyphiphora hydrophyllacea", IF(J72="DIMA", "Diospyros maritima", IF(J72="POPI", "Pongamia pinnata", IF(J72="MAPS", "Maniltoa psilogyne", IF(J72="INBI", "Intsia bijuga", IF(J72="ACEB", "Acanthus ebracteatus", IF(J72="CAER", "Calamus erinaceus", IF(J72="UNUN", "Unknown unknown",  IF(J72="SOAL", "Sonneratia alba",  IF(J72="AECO", "Aegiceras corniculatum", "" )) )))))))))))))))))))))))))))))</f>
        <v>Rhizophora apiculata</v>
      </c>
      <c r="J72" s="55" t="s">
        <v>21</v>
      </c>
      <c r="K72" s="55" t="n">
        <v>8</v>
      </c>
    </row>
    <row r="73" customFormat="false" ht="13.8" hidden="false" customHeight="false" outlineLevel="0" collapsed="false">
      <c r="A73" s="1" t="s">
        <v>17</v>
      </c>
      <c r="B73" s="12" t="n">
        <v>42150</v>
      </c>
      <c r="C73" s="1" t="s">
        <v>826</v>
      </c>
      <c r="D73" s="1" t="s">
        <v>19</v>
      </c>
      <c r="E73" s="1" t="s">
        <v>19</v>
      </c>
      <c r="F73" s="1" t="s">
        <v>20</v>
      </c>
      <c r="G73" s="1" t="n">
        <v>1</v>
      </c>
      <c r="H73" s="1" t="n">
        <v>2</v>
      </c>
      <c r="I73" s="23" t="str">
        <f aca="false">IF(J73="RHAP", "Rhizophora apiculata", IF(J73="EXAG", "Excoecaria agallocha", IF(J73="BRPA", "Bruguiera parviflora", IF(J73="XYMO", "Xylocarpus moluccensis", IF(J73="BRCY", "Bruguiera cylindrica", IF(J73="AVAL", "Avicennia alba", IF(J73="AVOF", "Avicennia officinalis", IF(J73="LURA", "Lumnitzera racemosa", IF(J73="CETA", "Ceriops tagal", IF(J73="XYGR", "Xylocarpus granatum", IF(J73="AVMA", "Avicennia marina", IF(J73="RHMU", "Rhizophora mucronata", IF(J73="BRGY", "Bruguiera gymnorrhiza", IF(J73="BRSE", "Bruguiera sexangula", IF(J73="SOOV", "Sonneratia ovata", IF(J73="SOCA", "Sonneratia caseolaris", IF(J73="HELI", "Heritiera littoralis", IF(J73="HESY", "Heritiera sylvatica", IF(J73="NYFR", "Nypa fruticans", IF(J73="CYRA", "Cynometra ramiflora", IF(J73="PHPA", "Phoenix paludosa", IF(J73="SCHY", "Scyphiphora hydrophyllacea", IF(J73="DIMA", "Diospyros maritima", IF(J73="POPI", "Pongamia pinnata", IF(J73="MAPS", "Maniltoa psilogyne", IF(J73="INBI", "Intsia bijuga", IF(J73="ACEB", "Acanthus ebracteatus", IF(J73="CAER", "Calamus erinaceus", IF(J73="UNUN", "Unknown unknown",  IF(J73="SOAL", "Sonneratia alba",  IF(J73="AECO", "Aegiceras corniculatum", "" )) )))))))))))))))))))))))))))))</f>
        <v>Rhizophora apiculata</v>
      </c>
      <c r="J73" s="55" t="s">
        <v>21</v>
      </c>
      <c r="K73" s="55" t="n">
        <v>8.1</v>
      </c>
    </row>
    <row r="74" customFormat="false" ht="13.8" hidden="false" customHeight="false" outlineLevel="0" collapsed="false">
      <c r="A74" s="1" t="s">
        <v>17</v>
      </c>
      <c r="B74" s="12" t="n">
        <v>42150</v>
      </c>
      <c r="C74" s="1" t="s">
        <v>826</v>
      </c>
      <c r="D74" s="1" t="s">
        <v>19</v>
      </c>
      <c r="E74" s="1" t="s">
        <v>19</v>
      </c>
      <c r="F74" s="1" t="s">
        <v>20</v>
      </c>
      <c r="G74" s="1" t="n">
        <v>1</v>
      </c>
      <c r="H74" s="1" t="n">
        <v>2</v>
      </c>
      <c r="I74" s="23" t="str">
        <f aca="false">IF(J74="RHAP", "Rhizophora apiculata", IF(J74="EXAG", "Excoecaria agallocha", IF(J74="BRPA", "Bruguiera parviflora", IF(J74="XYMO", "Xylocarpus moluccensis", IF(J74="BRCY", "Bruguiera cylindrica", IF(J74="AVAL", "Avicennia alba", IF(J74="AVOF", "Avicennia officinalis", IF(J74="LURA", "Lumnitzera racemosa", IF(J74="CETA", "Ceriops tagal", IF(J74="XYGR", "Xylocarpus granatum", IF(J74="AVMA", "Avicennia marina", IF(J74="RHMU", "Rhizophora mucronata", IF(J74="BRGY", "Bruguiera gymnorrhiza", IF(J74="BRSE", "Bruguiera sexangula", IF(J74="SOOV", "Sonneratia ovata", IF(J74="SOCA", "Sonneratia caseolaris", IF(J74="HELI", "Heritiera littoralis", IF(J74="HESY", "Heritiera sylvatica", IF(J74="NYFR", "Nypa fruticans", IF(J74="CYRA", "Cynometra ramiflora", IF(J74="PHPA", "Phoenix paludosa", IF(J74="SCHY", "Scyphiphora hydrophyllacea", IF(J74="DIMA", "Diospyros maritima", IF(J74="POPI", "Pongamia pinnata", IF(J74="MAPS", "Maniltoa psilogyne", IF(J74="INBI", "Intsia bijuga", IF(J74="ACEB", "Acanthus ebracteatus", IF(J74="CAER", "Calamus erinaceus", IF(J74="UNUN", "Unknown unknown",  IF(J74="SOAL", "Sonneratia alba",  IF(J74="AECO", "Aegiceras corniculatum", "" )) )))))))))))))))))))))))))))))</f>
        <v>Excoecaria agallocha</v>
      </c>
      <c r="J74" s="55" t="s">
        <v>162</v>
      </c>
      <c r="K74" s="55" t="n">
        <v>8.3</v>
      </c>
    </row>
    <row r="75" customFormat="false" ht="13.8" hidden="false" customHeight="false" outlineLevel="0" collapsed="false">
      <c r="A75" s="1" t="s">
        <v>17</v>
      </c>
      <c r="B75" s="12" t="n">
        <v>42150</v>
      </c>
      <c r="C75" s="1" t="s">
        <v>826</v>
      </c>
      <c r="D75" s="1" t="s">
        <v>19</v>
      </c>
      <c r="E75" s="1" t="s">
        <v>19</v>
      </c>
      <c r="F75" s="1" t="s">
        <v>20</v>
      </c>
      <c r="G75" s="1" t="n">
        <v>1</v>
      </c>
      <c r="H75" s="1" t="n">
        <v>2</v>
      </c>
      <c r="I75" s="23" t="str">
        <f aca="false">IF(J75="RHAP", "Rhizophora apiculata", IF(J75="EXAG", "Excoecaria agallocha", IF(J75="BRPA", "Bruguiera parviflora", IF(J75="XYMO", "Xylocarpus moluccensis", IF(J75="BRCY", "Bruguiera cylindrica", IF(J75="AVAL", "Avicennia alba", IF(J75="AVOF", "Avicennia officinalis", IF(J75="LURA", "Lumnitzera racemosa", IF(J75="CETA", "Ceriops tagal", IF(J75="XYGR", "Xylocarpus granatum", IF(J75="AVMA", "Avicennia marina", IF(J75="RHMU", "Rhizophora mucronata", IF(J75="BRGY", "Bruguiera gymnorrhiza", IF(J75="BRSE", "Bruguiera sexangula", IF(J75="SOOV", "Sonneratia ovata", IF(J75="SOCA", "Sonneratia caseolaris", IF(J75="HELI", "Heritiera littoralis", IF(J75="HESY", "Heritiera sylvatica", IF(J75="NYFR", "Nypa fruticans", IF(J75="CYRA", "Cynometra ramiflora", IF(J75="PHPA", "Phoenix paludosa", IF(J75="SCHY", "Scyphiphora hydrophyllacea", IF(J75="DIMA", "Diospyros maritima", IF(J75="POPI", "Pongamia pinnata", IF(J75="MAPS", "Maniltoa psilogyne", IF(J75="INBI", "Intsia bijuga", IF(J75="ACEB", "Acanthus ebracteatus", IF(J75="CAER", "Calamus erinaceus", IF(J75="UNUN", "Unknown unknown",  IF(J75="SOAL", "Sonneratia alba",  IF(J75="AECO", "Aegiceras corniculatum", "" )) )))))))))))))))))))))))))))))</f>
        <v>Bruguiera parviflora</v>
      </c>
      <c r="J75" s="55" t="s">
        <v>1058</v>
      </c>
      <c r="K75" s="55" t="n">
        <v>8.5</v>
      </c>
    </row>
    <row r="76" customFormat="false" ht="13.8" hidden="false" customHeight="false" outlineLevel="0" collapsed="false">
      <c r="A76" s="1" t="s">
        <v>17</v>
      </c>
      <c r="B76" s="12" t="n">
        <v>42150</v>
      </c>
      <c r="C76" s="1" t="s">
        <v>826</v>
      </c>
      <c r="D76" s="1" t="s">
        <v>19</v>
      </c>
      <c r="E76" s="1" t="s">
        <v>19</v>
      </c>
      <c r="F76" s="1" t="s">
        <v>20</v>
      </c>
      <c r="G76" s="1" t="n">
        <v>1</v>
      </c>
      <c r="H76" s="1" t="n">
        <v>2</v>
      </c>
      <c r="I76" s="23" t="str">
        <f aca="false">IF(J76="RHAP", "Rhizophora apiculata", IF(J76="EXAG", "Excoecaria agallocha", IF(J76="BRPA", "Bruguiera parviflora", IF(J76="XYMO", "Xylocarpus moluccensis", IF(J76="BRCY", "Bruguiera cylindrica", IF(J76="AVAL", "Avicennia alba", IF(J76="AVOF", "Avicennia officinalis", IF(J76="LURA", "Lumnitzera racemosa", IF(J76="CETA", "Ceriops tagal", IF(J76="XYGR", "Xylocarpus granatum", IF(J76="AVMA", "Avicennia marina", IF(J76="RHMU", "Rhizophora mucronata", IF(J76="BRGY", "Bruguiera gymnorrhiza", IF(J76="BRSE", "Bruguiera sexangula", IF(J76="SOOV", "Sonneratia ovata", IF(J76="SOCA", "Sonneratia caseolaris", IF(J76="HELI", "Heritiera littoralis", IF(J76="HESY", "Heritiera sylvatica", IF(J76="NYFR", "Nypa fruticans", IF(J76="CYRA", "Cynometra ramiflora", IF(J76="PHPA", "Phoenix paludosa", IF(J76="SCHY", "Scyphiphora hydrophyllacea", IF(J76="DIMA", "Diospyros maritima", IF(J76="POPI", "Pongamia pinnata", IF(J76="MAPS", "Maniltoa psilogyne", IF(J76="INBI", "Intsia bijuga", IF(J76="ACEB", "Acanthus ebracteatus", IF(J76="CAER", "Calamus erinaceus", IF(J76="UNUN", "Unknown unknown",  IF(J76="SOAL", "Sonneratia alba",  IF(J76="AECO", "Aegiceras corniculatum", "" )) )))))))))))))))))))))))))))))</f>
        <v>Bruguiera cylindrica</v>
      </c>
      <c r="J76" s="55" t="s">
        <v>98</v>
      </c>
      <c r="K76" s="55" t="n">
        <v>8.5</v>
      </c>
    </row>
    <row r="77" customFormat="false" ht="13.8" hidden="false" customHeight="false" outlineLevel="0" collapsed="false">
      <c r="A77" s="1" t="s">
        <v>17</v>
      </c>
      <c r="B77" s="12" t="n">
        <v>42150</v>
      </c>
      <c r="C77" s="1" t="s">
        <v>826</v>
      </c>
      <c r="D77" s="1" t="s">
        <v>19</v>
      </c>
      <c r="E77" s="1" t="s">
        <v>19</v>
      </c>
      <c r="F77" s="1" t="s">
        <v>20</v>
      </c>
      <c r="G77" s="1" t="n">
        <v>1</v>
      </c>
      <c r="H77" s="1" t="n">
        <v>2</v>
      </c>
      <c r="I77" s="23" t="str">
        <f aca="false">IF(J77="RHAP", "Rhizophora apiculata", IF(J77="EXAG", "Excoecaria agallocha", IF(J77="BRPA", "Bruguiera parviflora", IF(J77="XYMO", "Xylocarpus moluccensis", IF(J77="BRCY", "Bruguiera cylindrica", IF(J77="AVAL", "Avicennia alba", IF(J77="AVOF", "Avicennia officinalis", IF(J77="LURA", "Lumnitzera racemosa", IF(J77="CETA", "Ceriops tagal", IF(J77="XYGR", "Xylocarpus granatum", IF(J77="AVMA", "Avicennia marina", IF(J77="RHMU", "Rhizophora mucronata", IF(J77="BRGY", "Bruguiera gymnorrhiza", IF(J77="BRSE", "Bruguiera sexangula", IF(J77="SOOV", "Sonneratia ovata", IF(J77="SOCA", "Sonneratia caseolaris", IF(J77="HELI", "Heritiera littoralis", IF(J77="HESY", "Heritiera sylvatica", IF(J77="NYFR", "Nypa fruticans", IF(J77="CYRA", "Cynometra ramiflora", IF(J77="PHPA", "Phoenix paludosa", IF(J77="SCHY", "Scyphiphora hydrophyllacea", IF(J77="DIMA", "Diospyros maritima", IF(J77="POPI", "Pongamia pinnata", IF(J77="MAPS", "Maniltoa psilogyne", IF(J77="INBI", "Intsia bijuga", IF(J77="ACEB", "Acanthus ebracteatus", IF(J77="CAER", "Calamus erinaceus", IF(J77="UNUN", "Unknown unknown",  IF(J77="SOAL", "Sonneratia alba",  IF(J77="AECO", "Aegiceras corniculatum", "" )) )))))))))))))))))))))))))))))</f>
        <v>Rhizophora apiculata</v>
      </c>
      <c r="J77" s="55" t="s">
        <v>21</v>
      </c>
      <c r="K77" s="55" t="n">
        <v>8.5</v>
      </c>
    </row>
    <row r="78" customFormat="false" ht="13.8" hidden="false" customHeight="false" outlineLevel="0" collapsed="false">
      <c r="A78" s="1" t="s">
        <v>17</v>
      </c>
      <c r="B78" s="12" t="n">
        <v>42150</v>
      </c>
      <c r="C78" s="1" t="s">
        <v>826</v>
      </c>
      <c r="D78" s="1" t="s">
        <v>19</v>
      </c>
      <c r="E78" s="1" t="s">
        <v>19</v>
      </c>
      <c r="F78" s="1" t="s">
        <v>20</v>
      </c>
      <c r="G78" s="1" t="n">
        <v>1</v>
      </c>
      <c r="H78" s="1" t="n">
        <v>2</v>
      </c>
      <c r="I78" s="23" t="str">
        <f aca="false">IF(J78="RHAP", "Rhizophora apiculata", IF(J78="EXAG", "Excoecaria agallocha", IF(J78="BRPA", "Bruguiera parviflora", IF(J78="XYMO", "Xylocarpus moluccensis", IF(J78="BRCY", "Bruguiera cylindrica", IF(J78="AVAL", "Avicennia alba", IF(J78="AVOF", "Avicennia officinalis", IF(J78="LURA", "Lumnitzera racemosa", IF(J78="CETA", "Ceriops tagal", IF(J78="XYGR", "Xylocarpus granatum", IF(J78="AVMA", "Avicennia marina", IF(J78="RHMU", "Rhizophora mucronata", IF(J78="BRGY", "Bruguiera gymnorrhiza", IF(J78="BRSE", "Bruguiera sexangula", IF(J78="SOOV", "Sonneratia ovata", IF(J78="SOCA", "Sonneratia caseolaris", IF(J78="HELI", "Heritiera littoralis", IF(J78="HESY", "Heritiera sylvatica", IF(J78="NYFR", "Nypa fruticans", IF(J78="CYRA", "Cynometra ramiflora", IF(J78="PHPA", "Phoenix paludosa", IF(J78="SCHY", "Scyphiphora hydrophyllacea", IF(J78="DIMA", "Diospyros maritima", IF(J78="POPI", "Pongamia pinnata", IF(J78="MAPS", "Maniltoa psilogyne", IF(J78="INBI", "Intsia bijuga", IF(J78="ACEB", "Acanthus ebracteatus", IF(J78="CAER", "Calamus erinaceus", IF(J78="UNUN", "Unknown unknown",  IF(J78="SOAL", "Sonneratia alba",  IF(J78="AECO", "Aegiceras corniculatum", "" )) )))))))))))))))))))))))))))))</f>
        <v>Bruguiera cylindrica</v>
      </c>
      <c r="J78" s="55" t="s">
        <v>98</v>
      </c>
      <c r="K78" s="55" t="n">
        <v>8.7</v>
      </c>
    </row>
    <row r="79" customFormat="false" ht="13.8" hidden="false" customHeight="false" outlineLevel="0" collapsed="false">
      <c r="A79" s="1" t="s">
        <v>17</v>
      </c>
      <c r="B79" s="12" t="n">
        <v>42150</v>
      </c>
      <c r="C79" s="1" t="s">
        <v>826</v>
      </c>
      <c r="D79" s="1" t="s">
        <v>19</v>
      </c>
      <c r="E79" s="1" t="s">
        <v>19</v>
      </c>
      <c r="F79" s="1" t="s">
        <v>20</v>
      </c>
      <c r="G79" s="1" t="n">
        <v>1</v>
      </c>
      <c r="H79" s="1" t="n">
        <v>2</v>
      </c>
      <c r="I79" s="23" t="str">
        <f aca="false">IF(J79="RHAP", "Rhizophora apiculata", IF(J79="EXAG", "Excoecaria agallocha", IF(J79="BRPA", "Bruguiera parviflora", IF(J79="XYMO", "Xylocarpus moluccensis", IF(J79="BRCY", "Bruguiera cylindrica", IF(J79="AVAL", "Avicennia alba", IF(J79="AVOF", "Avicennia officinalis", IF(J79="LURA", "Lumnitzera racemosa", IF(J79="CETA", "Ceriops tagal", IF(J79="XYGR", "Xylocarpus granatum", IF(J79="AVMA", "Avicennia marina", IF(J79="RHMU", "Rhizophora mucronata", IF(J79="BRGY", "Bruguiera gymnorrhiza", IF(J79="BRSE", "Bruguiera sexangula", IF(J79="SOOV", "Sonneratia ovata", IF(J79="SOCA", "Sonneratia caseolaris", IF(J79="HELI", "Heritiera littoralis", IF(J79="HESY", "Heritiera sylvatica", IF(J79="NYFR", "Nypa fruticans", IF(J79="CYRA", "Cynometra ramiflora", IF(J79="PHPA", "Phoenix paludosa", IF(J79="SCHY", "Scyphiphora hydrophyllacea", IF(J79="DIMA", "Diospyros maritima", IF(J79="POPI", "Pongamia pinnata", IF(J79="MAPS", "Maniltoa psilogyne", IF(J79="INBI", "Intsia bijuga", IF(J79="ACEB", "Acanthus ebracteatus", IF(J79="CAER", "Calamus erinaceus", IF(J79="UNUN", "Unknown unknown",  IF(J79="SOAL", "Sonneratia alba",  IF(J79="AECO", "Aegiceras corniculatum", "" )) )))))))))))))))))))))))))))))</f>
        <v>Rhizophora apiculata</v>
      </c>
      <c r="J79" s="55" t="s">
        <v>21</v>
      </c>
      <c r="K79" s="55" t="n">
        <v>8.7</v>
      </c>
    </row>
    <row r="80" customFormat="false" ht="13.8" hidden="false" customHeight="false" outlineLevel="0" collapsed="false">
      <c r="A80" s="1" t="s">
        <v>17</v>
      </c>
      <c r="B80" s="12" t="n">
        <v>42150</v>
      </c>
      <c r="C80" s="1" t="s">
        <v>826</v>
      </c>
      <c r="D80" s="1" t="s">
        <v>19</v>
      </c>
      <c r="E80" s="1" t="s">
        <v>19</v>
      </c>
      <c r="F80" s="1" t="s">
        <v>20</v>
      </c>
      <c r="G80" s="1" t="n">
        <v>1</v>
      </c>
      <c r="H80" s="1" t="n">
        <v>2</v>
      </c>
      <c r="I80" s="23" t="str">
        <f aca="false">IF(J80="RHAP", "Rhizophora apiculata", IF(J80="EXAG", "Excoecaria agallocha", IF(J80="BRPA", "Bruguiera parviflora", IF(J80="XYMO", "Xylocarpus moluccensis", IF(J80="BRCY", "Bruguiera cylindrica", IF(J80="AVAL", "Avicennia alba", IF(J80="AVOF", "Avicennia officinalis", IF(J80="LURA", "Lumnitzera racemosa", IF(J80="CETA", "Ceriops tagal", IF(J80="XYGR", "Xylocarpus granatum", IF(J80="AVMA", "Avicennia marina", IF(J80="RHMU", "Rhizophora mucronata", IF(J80="BRGY", "Bruguiera gymnorrhiza", IF(J80="BRSE", "Bruguiera sexangula", IF(J80="SOOV", "Sonneratia ovata", IF(J80="SOCA", "Sonneratia caseolaris", IF(J80="HELI", "Heritiera littoralis", IF(J80="HESY", "Heritiera sylvatica", IF(J80="NYFR", "Nypa fruticans", IF(J80="CYRA", "Cynometra ramiflora", IF(J80="PHPA", "Phoenix paludosa", IF(J80="SCHY", "Scyphiphora hydrophyllacea", IF(J80="DIMA", "Diospyros maritima", IF(J80="POPI", "Pongamia pinnata", IF(J80="MAPS", "Maniltoa psilogyne", IF(J80="INBI", "Intsia bijuga", IF(J80="ACEB", "Acanthus ebracteatus", IF(J80="CAER", "Calamus erinaceus", IF(J80="UNUN", "Unknown unknown",  IF(J80="SOAL", "Sonneratia alba",  IF(J80="AECO", "Aegiceras corniculatum", "" )) )))))))))))))))))))))))))))))</f>
        <v>Bruguiera cylindrica</v>
      </c>
      <c r="J80" s="55" t="s">
        <v>98</v>
      </c>
      <c r="K80" s="55" t="n">
        <v>9</v>
      </c>
    </row>
    <row r="81" customFormat="false" ht="13.8" hidden="false" customHeight="false" outlineLevel="0" collapsed="false">
      <c r="A81" s="1" t="s">
        <v>17</v>
      </c>
      <c r="B81" s="12" t="n">
        <v>42150</v>
      </c>
      <c r="C81" s="1" t="s">
        <v>826</v>
      </c>
      <c r="D81" s="1" t="s">
        <v>19</v>
      </c>
      <c r="E81" s="1" t="s">
        <v>19</v>
      </c>
      <c r="F81" s="1" t="s">
        <v>20</v>
      </c>
      <c r="G81" s="1" t="n">
        <v>1</v>
      </c>
      <c r="H81" s="1" t="n">
        <v>2</v>
      </c>
      <c r="I81" s="23" t="str">
        <f aca="false">IF(J81="RHAP", "Rhizophora apiculata", IF(J81="EXAG", "Excoecaria agallocha", IF(J81="BRPA", "Bruguiera parviflora", IF(J81="XYMO", "Xylocarpus moluccensis", IF(J81="BRCY", "Bruguiera cylindrica", IF(J81="AVAL", "Avicennia alba", IF(J81="AVOF", "Avicennia officinalis", IF(J81="LURA", "Lumnitzera racemosa", IF(J81="CETA", "Ceriops tagal", IF(J81="XYGR", "Xylocarpus granatum", IF(J81="AVMA", "Avicennia marina", IF(J81="RHMU", "Rhizophora mucronata", IF(J81="BRGY", "Bruguiera gymnorrhiza", IF(J81="BRSE", "Bruguiera sexangula", IF(J81="SOOV", "Sonneratia ovata", IF(J81="SOCA", "Sonneratia caseolaris", IF(J81="HELI", "Heritiera littoralis", IF(J81="HESY", "Heritiera sylvatica", IF(J81="NYFR", "Nypa fruticans", IF(J81="CYRA", "Cynometra ramiflora", IF(J81="PHPA", "Phoenix paludosa", IF(J81="SCHY", "Scyphiphora hydrophyllacea", IF(J81="DIMA", "Diospyros maritima", IF(J81="POPI", "Pongamia pinnata", IF(J81="MAPS", "Maniltoa psilogyne", IF(J81="INBI", "Intsia bijuga", IF(J81="ACEB", "Acanthus ebracteatus", IF(J81="CAER", "Calamus erinaceus", IF(J81="UNUN", "Unknown unknown",  IF(J81="SOAL", "Sonneratia alba",  IF(J81="AECO", "Aegiceras corniculatum", "" )) )))))))))))))))))))))))))))))</f>
        <v>Excoecaria agallocha</v>
      </c>
      <c r="J81" s="55" t="s">
        <v>162</v>
      </c>
      <c r="K81" s="55" t="n">
        <v>9.3</v>
      </c>
    </row>
    <row r="82" customFormat="false" ht="13.8" hidden="false" customHeight="false" outlineLevel="0" collapsed="false">
      <c r="A82" s="1" t="s">
        <v>17</v>
      </c>
      <c r="B82" s="12" t="n">
        <v>42150</v>
      </c>
      <c r="C82" s="1" t="s">
        <v>826</v>
      </c>
      <c r="D82" s="1" t="s">
        <v>19</v>
      </c>
      <c r="E82" s="1" t="s">
        <v>19</v>
      </c>
      <c r="F82" s="1" t="s">
        <v>20</v>
      </c>
      <c r="G82" s="1" t="n">
        <v>1</v>
      </c>
      <c r="H82" s="1" t="n">
        <v>2</v>
      </c>
      <c r="I82" s="23" t="str">
        <f aca="false">IF(J82="RHAP", "Rhizophora apiculata", IF(J82="EXAG", "Excoecaria agallocha", IF(J82="BRPA", "Bruguiera parviflora", IF(J82="XYMO", "Xylocarpus moluccensis", IF(J82="BRCY", "Bruguiera cylindrica", IF(J82="AVAL", "Avicennia alba", IF(J82="AVOF", "Avicennia officinalis", IF(J82="LURA", "Lumnitzera racemosa", IF(J82="CETA", "Ceriops tagal", IF(J82="XYGR", "Xylocarpus granatum", IF(J82="AVMA", "Avicennia marina", IF(J82="RHMU", "Rhizophora mucronata", IF(J82="BRGY", "Bruguiera gymnorrhiza", IF(J82="BRSE", "Bruguiera sexangula", IF(J82="SOOV", "Sonneratia ovata", IF(J82="SOCA", "Sonneratia caseolaris", IF(J82="HELI", "Heritiera littoralis", IF(J82="HESY", "Heritiera sylvatica", IF(J82="NYFR", "Nypa fruticans", IF(J82="CYRA", "Cynometra ramiflora", IF(J82="PHPA", "Phoenix paludosa", IF(J82="SCHY", "Scyphiphora hydrophyllacea", IF(J82="DIMA", "Diospyros maritima", IF(J82="POPI", "Pongamia pinnata", IF(J82="MAPS", "Maniltoa psilogyne", IF(J82="INBI", "Intsia bijuga", IF(J82="ACEB", "Acanthus ebracteatus", IF(J82="CAER", "Calamus erinaceus", IF(J82="UNUN", "Unknown unknown",  IF(J82="SOAL", "Sonneratia alba",  IF(J82="AECO", "Aegiceras corniculatum", "" )) )))))))))))))))))))))))))))))</f>
        <v>Bruguiera cylindrica</v>
      </c>
      <c r="J82" s="55" t="s">
        <v>98</v>
      </c>
      <c r="K82" s="55" t="n">
        <v>10.3</v>
      </c>
    </row>
    <row r="83" customFormat="false" ht="13.8" hidden="false" customHeight="false" outlineLevel="0" collapsed="false">
      <c r="A83" s="1" t="s">
        <v>17</v>
      </c>
      <c r="B83" s="12" t="n">
        <v>42150</v>
      </c>
      <c r="C83" s="1" t="s">
        <v>826</v>
      </c>
      <c r="D83" s="1" t="s">
        <v>19</v>
      </c>
      <c r="E83" s="1" t="s">
        <v>19</v>
      </c>
      <c r="F83" s="1" t="s">
        <v>20</v>
      </c>
      <c r="G83" s="1" t="n">
        <v>1</v>
      </c>
      <c r="H83" s="1" t="n">
        <v>2</v>
      </c>
      <c r="I83" s="23" t="str">
        <f aca="false">IF(J83="RHAP", "Rhizophora apiculata", IF(J83="EXAG", "Excoecaria agallocha", IF(J83="BRPA", "Bruguiera parviflora", IF(J83="XYMO", "Xylocarpus moluccensis", IF(J83="BRCY", "Bruguiera cylindrica", IF(J83="AVAL", "Avicennia alba", IF(J83="AVOF", "Avicennia officinalis", IF(J83="LURA", "Lumnitzera racemosa", IF(J83="CETA", "Ceriops tagal", IF(J83="XYGR", "Xylocarpus granatum", IF(J83="AVMA", "Avicennia marina", IF(J83="RHMU", "Rhizophora mucronata", IF(J83="BRGY", "Bruguiera gymnorrhiza", IF(J83="BRSE", "Bruguiera sexangula", IF(J83="SOOV", "Sonneratia ovata", IF(J83="SOCA", "Sonneratia caseolaris", IF(J83="HELI", "Heritiera littoralis", IF(J83="HESY", "Heritiera sylvatica", IF(J83="NYFR", "Nypa fruticans", IF(J83="CYRA", "Cynometra ramiflora", IF(J83="PHPA", "Phoenix paludosa", IF(J83="SCHY", "Scyphiphora hydrophyllacea", IF(J83="DIMA", "Diospyros maritima", IF(J83="POPI", "Pongamia pinnata", IF(J83="MAPS", "Maniltoa psilogyne", IF(J83="INBI", "Intsia bijuga", IF(J83="ACEB", "Acanthus ebracteatus", IF(J83="CAER", "Calamus erinaceus", IF(J83="UNUN", "Unknown unknown",  IF(J83="SOAL", "Sonneratia alba",  IF(J83="AECO", "Aegiceras corniculatum", "" )) )))))))))))))))))))))))))))))</f>
        <v>Xylocarpus moluccensis</v>
      </c>
      <c r="J83" s="55" t="s">
        <v>146</v>
      </c>
      <c r="K83" s="55" t="n">
        <v>11.2</v>
      </c>
    </row>
    <row r="84" customFormat="false" ht="13.8" hidden="false" customHeight="false" outlineLevel="0" collapsed="false">
      <c r="A84" s="1" t="s">
        <v>17</v>
      </c>
      <c r="B84" s="12" t="n">
        <v>42150</v>
      </c>
      <c r="C84" s="1" t="s">
        <v>826</v>
      </c>
      <c r="D84" s="1" t="s">
        <v>19</v>
      </c>
      <c r="E84" s="1" t="s">
        <v>19</v>
      </c>
      <c r="F84" s="1" t="s">
        <v>20</v>
      </c>
      <c r="G84" s="1" t="n">
        <v>1</v>
      </c>
      <c r="H84" s="1" t="n">
        <v>2</v>
      </c>
      <c r="I84" s="23" t="str">
        <f aca="false">IF(J84="RHAP", "Rhizophora apiculata", IF(J84="EXAG", "Excoecaria agallocha", IF(J84="BRPA", "Bruguiera parviflora", IF(J84="XYMO", "Xylocarpus moluccensis", IF(J84="BRCY", "Bruguiera cylindrica", IF(J84="AVAL", "Avicennia alba", IF(J84="AVOF", "Avicennia officinalis", IF(J84="LURA", "Lumnitzera racemosa", IF(J84="CETA", "Ceriops tagal", IF(J84="XYGR", "Xylocarpus granatum", IF(J84="AVMA", "Avicennia marina", IF(J84="RHMU", "Rhizophora mucronata", IF(J84="BRGY", "Bruguiera gymnorrhiza", IF(J84="BRSE", "Bruguiera sexangula", IF(J84="SOOV", "Sonneratia ovata", IF(J84="SOCA", "Sonneratia caseolaris", IF(J84="HELI", "Heritiera littoralis", IF(J84="HESY", "Heritiera sylvatica", IF(J84="NYFR", "Nypa fruticans", IF(J84="CYRA", "Cynometra ramiflora", IF(J84="PHPA", "Phoenix paludosa", IF(J84="SCHY", "Scyphiphora hydrophyllacea", IF(J84="DIMA", "Diospyros maritima", IF(J84="POPI", "Pongamia pinnata", IF(J84="MAPS", "Maniltoa psilogyne", IF(J84="INBI", "Intsia bijuga", IF(J84="ACEB", "Acanthus ebracteatus", IF(J84="CAER", "Calamus erinaceus", IF(J84="UNUN", "Unknown unknown",  IF(J84="SOAL", "Sonneratia alba",  IF(J84="AECO", "Aegiceras corniculatum", "" )) )))))))))))))))))))))))))))))</f>
        <v>Excoecaria agallocha</v>
      </c>
      <c r="J84" s="55" t="s">
        <v>162</v>
      </c>
      <c r="K84" s="55" t="n">
        <v>14.5</v>
      </c>
    </row>
    <row r="85" customFormat="false" ht="13.8" hidden="false" customHeight="false" outlineLevel="0" collapsed="false">
      <c r="A85" s="1" t="s">
        <v>17</v>
      </c>
      <c r="B85" s="12" t="n">
        <v>42150</v>
      </c>
      <c r="C85" s="1" t="s">
        <v>826</v>
      </c>
      <c r="D85" s="1" t="s">
        <v>19</v>
      </c>
      <c r="E85" s="1" t="s">
        <v>19</v>
      </c>
      <c r="F85" s="1" t="s">
        <v>20</v>
      </c>
      <c r="G85" s="1" t="n">
        <v>1</v>
      </c>
      <c r="H85" s="1" t="n">
        <v>2</v>
      </c>
      <c r="I85" s="23" t="str">
        <f aca="false">IF(J85="RHAP", "Rhizophora apiculata", IF(J85="EXAG", "Excoecaria agallocha", IF(J85="BRPA", "Bruguiera parviflora", IF(J85="XYMO", "Xylocarpus moluccensis", IF(J85="BRCY", "Bruguiera cylindrica", IF(J85="AVAL", "Avicennia alba", IF(J85="AVOF", "Avicennia officinalis", IF(J85="LURA", "Lumnitzera racemosa", IF(J85="CETA", "Ceriops tagal", IF(J85="XYGR", "Xylocarpus granatum", IF(J85="AVMA", "Avicennia marina", IF(J85="RHMU", "Rhizophora mucronata", IF(J85="BRGY", "Bruguiera gymnorrhiza", IF(J85="BRSE", "Bruguiera sexangula", IF(J85="SOOV", "Sonneratia ovata", IF(J85="SOCA", "Sonneratia caseolaris", IF(J85="HELI", "Heritiera littoralis", IF(J85="HESY", "Heritiera sylvatica", IF(J85="NYFR", "Nypa fruticans", IF(J85="CYRA", "Cynometra ramiflora", IF(J85="PHPA", "Phoenix paludosa", IF(J85="SCHY", "Scyphiphora hydrophyllacea", IF(J85="DIMA", "Diospyros maritima", IF(J85="POPI", "Pongamia pinnata", IF(J85="MAPS", "Maniltoa psilogyne", IF(J85="INBI", "Intsia bijuga", IF(J85="ACEB", "Acanthus ebracteatus", IF(J85="CAER", "Calamus erinaceus", IF(J85="UNUN", "Unknown unknown",  IF(J85="SOAL", "Sonneratia alba",  IF(J85="AECO", "Aegiceras corniculatum", "" )) )))))))))))))))))))))))))))))</f>
        <v>Xylocarpus moluccensis</v>
      </c>
      <c r="J85" s="55" t="s">
        <v>146</v>
      </c>
      <c r="K85" s="55" t="n">
        <v>15</v>
      </c>
    </row>
    <row r="86" customFormat="false" ht="13.8" hidden="false" customHeight="false" outlineLevel="0" collapsed="false">
      <c r="A86" s="1" t="s">
        <v>17</v>
      </c>
      <c r="B86" s="12" t="n">
        <v>42150</v>
      </c>
      <c r="C86" s="1" t="s">
        <v>826</v>
      </c>
      <c r="D86" s="1" t="s">
        <v>19</v>
      </c>
      <c r="E86" s="1" t="s">
        <v>19</v>
      </c>
      <c r="F86" s="1" t="s">
        <v>20</v>
      </c>
      <c r="G86" s="1" t="n">
        <v>1</v>
      </c>
      <c r="H86" s="1" t="n">
        <v>2</v>
      </c>
      <c r="I86" s="23" t="str">
        <f aca="false">IF(J86="RHAP", "Rhizophora apiculata", IF(J86="EXAG", "Excoecaria agallocha", IF(J86="BRPA", "Bruguiera parviflora", IF(J86="XYMO", "Xylocarpus moluccensis", IF(J86="BRCY", "Bruguiera cylindrica", IF(J86="AVAL", "Avicennia alba", IF(J86="AVOF", "Avicennia officinalis", IF(J86="LURA", "Lumnitzera racemosa", IF(J86="CETA", "Ceriops tagal", IF(J86="XYGR", "Xylocarpus granatum", IF(J86="AVMA", "Avicennia marina", IF(J86="RHMU", "Rhizophora mucronata", IF(J86="BRGY", "Bruguiera gymnorrhiza", IF(J86="BRSE", "Bruguiera sexangula", IF(J86="SOOV", "Sonneratia ovata", IF(J86="SOCA", "Sonneratia caseolaris", IF(J86="HELI", "Heritiera littoralis", IF(J86="HESY", "Heritiera sylvatica", IF(J86="NYFR", "Nypa fruticans", IF(J86="CYRA", "Cynometra ramiflora", IF(J86="PHPA", "Phoenix paludosa", IF(J86="SCHY", "Scyphiphora hydrophyllacea", IF(J86="DIMA", "Diospyros maritima", IF(J86="POPI", "Pongamia pinnata", IF(J86="MAPS", "Maniltoa psilogyne", IF(J86="INBI", "Intsia bijuga", IF(J86="ACEB", "Acanthus ebracteatus", IF(J86="CAER", "Calamus erinaceus", IF(J86="UNUN", "Unknown unknown",  IF(J86="SOAL", "Sonneratia alba",  IF(J86="AECO", "Aegiceras corniculatum", "" )) )))))))))))))))))))))))))))))</f>
        <v>Xylocarpus moluccensis</v>
      </c>
      <c r="J86" s="55" t="s">
        <v>146</v>
      </c>
      <c r="K86" s="55" t="n">
        <v>16.1</v>
      </c>
    </row>
    <row r="87" customFormat="false" ht="13.8" hidden="false" customHeight="false" outlineLevel="0" collapsed="false">
      <c r="A87" s="1" t="s">
        <v>17</v>
      </c>
      <c r="B87" s="12" t="n">
        <v>42150</v>
      </c>
      <c r="C87" s="1" t="s">
        <v>19</v>
      </c>
      <c r="D87" s="1" t="s">
        <v>19</v>
      </c>
      <c r="E87" s="1" t="s">
        <v>19</v>
      </c>
      <c r="F87" s="1" t="s">
        <v>20</v>
      </c>
      <c r="G87" s="1" t="n">
        <v>1</v>
      </c>
      <c r="H87" s="1" t="n">
        <v>3</v>
      </c>
      <c r="I87" s="23" t="str">
        <f aca="false">IF(J87="RHAP", "Rhizophora apiculata", IF(J87="EXAG", "Excoecaria agallocha", IF(J87="BRPA", "Bruguiera parviflora", IF(J87="XYMO", "Xylocarpus moluccensis", IF(J87="BRCY", "Bruguiera cylindrica", IF(J87="AVAL", "Avicennia alba", IF(J87="AVOF", "Avicennia officinalis", IF(J87="LURA", "Lumnitzera racemosa", IF(J87="CETA", "Ceriops tagal", IF(J87="XYGR", "Xylocarpus granatum", IF(J87="AVMA", "Avicennia marina", IF(J87="RHMU", "Rhizophora mucronata", IF(J87="BRGY", "Bruguiera gymnorrhiza", IF(J87="BRSE", "Bruguiera sexangula", IF(J87="SOOV", "Sonneratia ovata", IF(J87="SOCA", "Sonneratia caseolaris", IF(J87="HELI", "Heritiera littoralis", IF(J87="HESY", "Heritiera sylvatica", IF(J87="NYFR", "Nypa fruticans", IF(J87="CYRA", "Cynometra ramiflora", IF(J87="PHPA", "Phoenix paludosa", IF(J87="SCHY", "Scyphiphora hydrophyllacea", IF(J87="DIMA", "Diospyros maritima", IF(J87="POPI", "Pongamia pinnata", IF(J87="MAPS", "Maniltoa psilogyne", IF(J87="INBI", "Intsia bijuga", IF(J87="ACEB", "Acanthus ebracteatus", IF(J87="CAER", "Calamus erinaceus", IF(J87="UNUN", "Unknown unknown",  IF(J87="SOAL", "Sonneratia alba",  IF(J87="AECO", "Aegiceras corniculatum", "" )) )))))))))))))))))))))))))))))</f>
        <v>Rhizophora apiculata</v>
      </c>
      <c r="J87" s="55" t="s">
        <v>21</v>
      </c>
      <c r="K87" s="55" t="n">
        <v>5.3</v>
      </c>
    </row>
    <row r="88" customFormat="false" ht="13.8" hidden="false" customHeight="false" outlineLevel="0" collapsed="false">
      <c r="A88" s="1" t="s">
        <v>17</v>
      </c>
      <c r="B88" s="12" t="n">
        <v>42150</v>
      </c>
      <c r="C88" s="1" t="s">
        <v>19</v>
      </c>
      <c r="D88" s="1" t="s">
        <v>19</v>
      </c>
      <c r="E88" s="1" t="s">
        <v>19</v>
      </c>
      <c r="F88" s="1" t="s">
        <v>20</v>
      </c>
      <c r="G88" s="1" t="n">
        <v>1</v>
      </c>
      <c r="H88" s="1" t="n">
        <v>3</v>
      </c>
      <c r="I88" s="23" t="str">
        <f aca="false">IF(J88="RHAP", "Rhizophora apiculata", IF(J88="EXAG", "Excoecaria agallocha", IF(J88="BRPA", "Bruguiera parviflora", IF(J88="XYMO", "Xylocarpus moluccensis", IF(J88="BRCY", "Bruguiera cylindrica", IF(J88="AVAL", "Avicennia alba", IF(J88="AVOF", "Avicennia officinalis", IF(J88="LURA", "Lumnitzera racemosa", IF(J88="CETA", "Ceriops tagal", IF(J88="XYGR", "Xylocarpus granatum", IF(J88="AVMA", "Avicennia marina", IF(J88="RHMU", "Rhizophora mucronata", IF(J88="BRGY", "Bruguiera gymnorrhiza", IF(J88="BRSE", "Bruguiera sexangula", IF(J88="SOOV", "Sonneratia ovata", IF(J88="SOCA", "Sonneratia caseolaris", IF(J88="HELI", "Heritiera littoralis", IF(J88="HESY", "Heritiera sylvatica", IF(J88="NYFR", "Nypa fruticans", IF(J88="CYRA", "Cynometra ramiflora", IF(J88="PHPA", "Phoenix paludosa", IF(J88="SCHY", "Scyphiphora hydrophyllacea", IF(J88="DIMA", "Diospyros maritima", IF(J88="POPI", "Pongamia pinnata", IF(J88="MAPS", "Maniltoa psilogyne", IF(J88="INBI", "Intsia bijuga", IF(J88="ACEB", "Acanthus ebracteatus", IF(J88="CAER", "Calamus erinaceus", IF(J88="UNUN", "Unknown unknown",  IF(J88="SOAL", "Sonneratia alba",  IF(J88="AECO", "Aegiceras corniculatum", "" )) )))))))))))))))))))))))))))))</f>
        <v>Rhizophora apiculata</v>
      </c>
      <c r="J88" s="55" t="s">
        <v>21</v>
      </c>
      <c r="K88" s="55" t="n">
        <v>5.3</v>
      </c>
    </row>
    <row r="89" customFormat="false" ht="13.8" hidden="false" customHeight="false" outlineLevel="0" collapsed="false">
      <c r="A89" s="1" t="s">
        <v>17</v>
      </c>
      <c r="B89" s="12" t="n">
        <v>42150</v>
      </c>
      <c r="C89" s="1" t="s">
        <v>19</v>
      </c>
      <c r="D89" s="1" t="s">
        <v>19</v>
      </c>
      <c r="E89" s="1" t="s">
        <v>19</v>
      </c>
      <c r="F89" s="1" t="s">
        <v>20</v>
      </c>
      <c r="G89" s="1" t="n">
        <v>1</v>
      </c>
      <c r="H89" s="1" t="n">
        <v>3</v>
      </c>
      <c r="I89" s="23" t="str">
        <f aca="false">IF(J89="RHAP", "Rhizophora apiculata", IF(J89="EXAG", "Excoecaria agallocha", IF(J89="BRPA", "Bruguiera parviflora", IF(J89="XYMO", "Xylocarpus moluccensis", IF(J89="BRCY", "Bruguiera cylindrica", IF(J89="AVAL", "Avicennia alba", IF(J89="AVOF", "Avicennia officinalis", IF(J89="LURA", "Lumnitzera racemosa", IF(J89="CETA", "Ceriops tagal", IF(J89="XYGR", "Xylocarpus granatum", IF(J89="AVMA", "Avicennia marina", IF(J89="RHMU", "Rhizophora mucronata", IF(J89="BRGY", "Bruguiera gymnorrhiza", IF(J89="BRSE", "Bruguiera sexangula", IF(J89="SOOV", "Sonneratia ovata", IF(J89="SOCA", "Sonneratia caseolaris", IF(J89="HELI", "Heritiera littoralis", IF(J89="HESY", "Heritiera sylvatica", IF(J89="NYFR", "Nypa fruticans", IF(J89="CYRA", "Cynometra ramiflora", IF(J89="PHPA", "Phoenix paludosa", IF(J89="SCHY", "Scyphiphora hydrophyllacea", IF(J89="DIMA", "Diospyros maritima", IF(J89="POPI", "Pongamia pinnata", IF(J89="MAPS", "Maniltoa psilogyne", IF(J89="INBI", "Intsia bijuga", IF(J89="ACEB", "Acanthus ebracteatus", IF(J89="CAER", "Calamus erinaceus", IF(J89="UNUN", "Unknown unknown",  IF(J89="SOAL", "Sonneratia alba",  IF(J89="AECO", "Aegiceras corniculatum", "" )) )))))))))))))))))))))))))))))</f>
        <v>Rhizophora apiculata</v>
      </c>
      <c r="J89" s="55" t="s">
        <v>21</v>
      </c>
      <c r="K89" s="55" t="n">
        <v>5.3</v>
      </c>
    </row>
    <row r="90" customFormat="false" ht="13.8" hidden="false" customHeight="false" outlineLevel="0" collapsed="false">
      <c r="A90" s="1" t="s">
        <v>17</v>
      </c>
      <c r="B90" s="12" t="n">
        <v>42150</v>
      </c>
      <c r="C90" s="1" t="s">
        <v>19</v>
      </c>
      <c r="D90" s="1" t="s">
        <v>19</v>
      </c>
      <c r="E90" s="1" t="s">
        <v>19</v>
      </c>
      <c r="F90" s="1" t="s">
        <v>20</v>
      </c>
      <c r="G90" s="1" t="n">
        <v>1</v>
      </c>
      <c r="H90" s="1" t="n">
        <v>3</v>
      </c>
      <c r="I90" s="23" t="str">
        <f aca="false">IF(J90="RHAP", "Rhizophora apiculata", IF(J90="EXAG", "Excoecaria agallocha", IF(J90="BRPA", "Bruguiera parviflora", IF(J90="XYMO", "Xylocarpus moluccensis", IF(J90="BRCY", "Bruguiera cylindrica", IF(J90="AVAL", "Avicennia alba", IF(J90="AVOF", "Avicennia officinalis", IF(J90="LURA", "Lumnitzera racemosa", IF(J90="CETA", "Ceriops tagal", IF(J90="XYGR", "Xylocarpus granatum", IF(J90="AVMA", "Avicennia marina", IF(J90="RHMU", "Rhizophora mucronata", IF(J90="BRGY", "Bruguiera gymnorrhiza", IF(J90="BRSE", "Bruguiera sexangula", IF(J90="SOOV", "Sonneratia ovata", IF(J90="SOCA", "Sonneratia caseolaris", IF(J90="HELI", "Heritiera littoralis", IF(J90="HESY", "Heritiera sylvatica", IF(J90="NYFR", "Nypa fruticans", IF(J90="CYRA", "Cynometra ramiflora", IF(J90="PHPA", "Phoenix paludosa", IF(J90="SCHY", "Scyphiphora hydrophyllacea", IF(J90="DIMA", "Diospyros maritima", IF(J90="POPI", "Pongamia pinnata", IF(J90="MAPS", "Maniltoa psilogyne", IF(J90="INBI", "Intsia bijuga", IF(J90="ACEB", "Acanthus ebracteatus", IF(J90="CAER", "Calamus erinaceus", IF(J90="UNUN", "Unknown unknown",  IF(J90="SOAL", "Sonneratia alba",  IF(J90="AECO", "Aegiceras corniculatum", "" )) )))))))))))))))))))))))))))))</f>
        <v>Xylocarpus granatum</v>
      </c>
      <c r="J90" s="55" t="s">
        <v>1022</v>
      </c>
      <c r="K90" s="55" t="n">
        <v>5.4</v>
      </c>
    </row>
    <row r="91" customFormat="false" ht="13.8" hidden="false" customHeight="false" outlineLevel="0" collapsed="false">
      <c r="A91" s="1" t="s">
        <v>17</v>
      </c>
      <c r="B91" s="12" t="n">
        <v>42150</v>
      </c>
      <c r="C91" s="1" t="s">
        <v>19</v>
      </c>
      <c r="D91" s="1" t="s">
        <v>19</v>
      </c>
      <c r="E91" s="1" t="s">
        <v>19</v>
      </c>
      <c r="F91" s="1" t="s">
        <v>20</v>
      </c>
      <c r="G91" s="1" t="n">
        <v>1</v>
      </c>
      <c r="H91" s="1" t="n">
        <v>3</v>
      </c>
      <c r="I91" s="23" t="str">
        <f aca="false">IF(J91="RHAP", "Rhizophora apiculata", IF(J91="EXAG", "Excoecaria agallocha", IF(J91="BRPA", "Bruguiera parviflora", IF(J91="XYMO", "Xylocarpus moluccensis", IF(J91="BRCY", "Bruguiera cylindrica", IF(J91="AVAL", "Avicennia alba", IF(J91="AVOF", "Avicennia officinalis", IF(J91="LURA", "Lumnitzera racemosa", IF(J91="CETA", "Ceriops tagal", IF(J91="XYGR", "Xylocarpus granatum", IF(J91="AVMA", "Avicennia marina", IF(J91="RHMU", "Rhizophora mucronata", IF(J91="BRGY", "Bruguiera gymnorrhiza", IF(J91="BRSE", "Bruguiera sexangula", IF(J91="SOOV", "Sonneratia ovata", IF(J91="SOCA", "Sonneratia caseolaris", IF(J91="HELI", "Heritiera littoralis", IF(J91="HESY", "Heritiera sylvatica", IF(J91="NYFR", "Nypa fruticans", IF(J91="CYRA", "Cynometra ramiflora", IF(J91="PHPA", "Phoenix paludosa", IF(J91="SCHY", "Scyphiphora hydrophyllacea", IF(J91="DIMA", "Diospyros maritima", IF(J91="POPI", "Pongamia pinnata", IF(J91="MAPS", "Maniltoa psilogyne", IF(J91="INBI", "Intsia bijuga", IF(J91="ACEB", "Acanthus ebracteatus", IF(J91="CAER", "Calamus erinaceus", IF(J91="UNUN", "Unknown unknown",  IF(J91="SOAL", "Sonneratia alba",  IF(J91="AECO", "Aegiceras corniculatum", "" )) )))))))))))))))))))))))))))))</f>
        <v>Excoecaria agallocha</v>
      </c>
      <c r="J91" s="55" t="s">
        <v>162</v>
      </c>
      <c r="K91" s="55" t="n">
        <v>5.7</v>
      </c>
    </row>
    <row r="92" customFormat="false" ht="13.8" hidden="false" customHeight="false" outlineLevel="0" collapsed="false">
      <c r="A92" s="1" t="s">
        <v>17</v>
      </c>
      <c r="B92" s="12" t="n">
        <v>42150</v>
      </c>
      <c r="C92" s="1" t="s">
        <v>19</v>
      </c>
      <c r="D92" s="1" t="s">
        <v>19</v>
      </c>
      <c r="E92" s="1" t="s">
        <v>19</v>
      </c>
      <c r="F92" s="1" t="s">
        <v>20</v>
      </c>
      <c r="G92" s="1" t="n">
        <v>1</v>
      </c>
      <c r="H92" s="1" t="n">
        <v>3</v>
      </c>
      <c r="I92" s="23" t="str">
        <f aca="false">IF(J92="RHAP", "Rhizophora apiculata", IF(J92="EXAG", "Excoecaria agallocha", IF(J92="BRPA", "Bruguiera parviflora", IF(J92="XYMO", "Xylocarpus moluccensis", IF(J92="BRCY", "Bruguiera cylindrica", IF(J92="AVAL", "Avicennia alba", IF(J92="AVOF", "Avicennia officinalis", IF(J92="LURA", "Lumnitzera racemosa", IF(J92="CETA", "Ceriops tagal", IF(J92="XYGR", "Xylocarpus granatum", IF(J92="AVMA", "Avicennia marina", IF(J92="RHMU", "Rhizophora mucronata", IF(J92="BRGY", "Bruguiera gymnorrhiza", IF(J92="BRSE", "Bruguiera sexangula", IF(J92="SOOV", "Sonneratia ovata", IF(J92="SOCA", "Sonneratia caseolaris", IF(J92="HELI", "Heritiera littoralis", IF(J92="HESY", "Heritiera sylvatica", IF(J92="NYFR", "Nypa fruticans", IF(J92="CYRA", "Cynometra ramiflora", IF(J92="PHPA", "Phoenix paludosa", IF(J92="SCHY", "Scyphiphora hydrophyllacea", IF(J92="DIMA", "Diospyros maritima", IF(J92="POPI", "Pongamia pinnata", IF(J92="MAPS", "Maniltoa psilogyne", IF(J92="INBI", "Intsia bijuga", IF(J92="ACEB", "Acanthus ebracteatus", IF(J92="CAER", "Calamus erinaceus", IF(J92="UNUN", "Unknown unknown",  IF(J92="SOAL", "Sonneratia alba",  IF(J92="AECO", "Aegiceras corniculatum", "" )) )))))))))))))))))))))))))))))</f>
        <v>Rhizophora apiculata</v>
      </c>
      <c r="J92" s="55" t="s">
        <v>21</v>
      </c>
      <c r="K92" s="55" t="n">
        <v>5.7</v>
      </c>
    </row>
    <row r="93" customFormat="false" ht="13.8" hidden="false" customHeight="false" outlineLevel="0" collapsed="false">
      <c r="A93" s="1" t="s">
        <v>17</v>
      </c>
      <c r="B93" s="12" t="n">
        <v>42150</v>
      </c>
      <c r="C93" s="1" t="s">
        <v>19</v>
      </c>
      <c r="D93" s="1" t="s">
        <v>19</v>
      </c>
      <c r="E93" s="1" t="s">
        <v>19</v>
      </c>
      <c r="F93" s="1" t="s">
        <v>20</v>
      </c>
      <c r="G93" s="1" t="n">
        <v>1</v>
      </c>
      <c r="H93" s="1" t="n">
        <v>3</v>
      </c>
      <c r="I93" s="23" t="str">
        <f aca="false">IF(J93="RHAP", "Rhizophora apiculata", IF(J93="EXAG", "Excoecaria agallocha", IF(J93="BRPA", "Bruguiera parviflora", IF(J93="XYMO", "Xylocarpus moluccensis", IF(J93="BRCY", "Bruguiera cylindrica", IF(J93="AVAL", "Avicennia alba", IF(J93="AVOF", "Avicennia officinalis", IF(J93="LURA", "Lumnitzera racemosa", IF(J93="CETA", "Ceriops tagal", IF(J93="XYGR", "Xylocarpus granatum", IF(J93="AVMA", "Avicennia marina", IF(J93="RHMU", "Rhizophora mucronata", IF(J93="BRGY", "Bruguiera gymnorrhiza", IF(J93="BRSE", "Bruguiera sexangula", IF(J93="SOOV", "Sonneratia ovata", IF(J93="SOCA", "Sonneratia caseolaris", IF(J93="HELI", "Heritiera littoralis", IF(J93="HESY", "Heritiera sylvatica", IF(J93="NYFR", "Nypa fruticans", IF(J93="CYRA", "Cynometra ramiflora", IF(J93="PHPA", "Phoenix paludosa", IF(J93="SCHY", "Scyphiphora hydrophyllacea", IF(J93="DIMA", "Diospyros maritima", IF(J93="POPI", "Pongamia pinnata", IF(J93="MAPS", "Maniltoa psilogyne", IF(J93="INBI", "Intsia bijuga", IF(J93="ACEB", "Acanthus ebracteatus", IF(J93="CAER", "Calamus erinaceus", IF(J93="UNUN", "Unknown unknown",  IF(J93="SOAL", "Sonneratia alba",  IF(J93="AECO", "Aegiceras corniculatum", "" )) )))))))))))))))))))))))))))))</f>
        <v>Rhizophora apiculata</v>
      </c>
      <c r="J93" s="55" t="s">
        <v>21</v>
      </c>
      <c r="K93" s="55" t="n">
        <v>5.9</v>
      </c>
    </row>
    <row r="94" customFormat="false" ht="13.8" hidden="false" customHeight="false" outlineLevel="0" collapsed="false">
      <c r="A94" s="1" t="s">
        <v>17</v>
      </c>
      <c r="B94" s="12" t="n">
        <v>42150</v>
      </c>
      <c r="C94" s="1" t="s">
        <v>19</v>
      </c>
      <c r="D94" s="1" t="s">
        <v>19</v>
      </c>
      <c r="E94" s="1" t="s">
        <v>19</v>
      </c>
      <c r="F94" s="1" t="s">
        <v>20</v>
      </c>
      <c r="G94" s="1" t="n">
        <v>1</v>
      </c>
      <c r="H94" s="1" t="n">
        <v>3</v>
      </c>
      <c r="I94" s="23" t="str">
        <f aca="false">IF(J94="RHAP", "Rhizophora apiculata", IF(J94="EXAG", "Excoecaria agallocha", IF(J94="BRPA", "Bruguiera parviflora", IF(J94="XYMO", "Xylocarpus moluccensis", IF(J94="BRCY", "Bruguiera cylindrica", IF(J94="AVAL", "Avicennia alba", IF(J94="AVOF", "Avicennia officinalis", IF(J94="LURA", "Lumnitzera racemosa", IF(J94="CETA", "Ceriops tagal", IF(J94="XYGR", "Xylocarpus granatum", IF(J94="AVMA", "Avicennia marina", IF(J94="RHMU", "Rhizophora mucronata", IF(J94="BRGY", "Bruguiera gymnorrhiza", IF(J94="BRSE", "Bruguiera sexangula", IF(J94="SOOV", "Sonneratia ovata", IF(J94="SOCA", "Sonneratia caseolaris", IF(J94="HELI", "Heritiera littoralis", IF(J94="HESY", "Heritiera sylvatica", IF(J94="NYFR", "Nypa fruticans", IF(J94="CYRA", "Cynometra ramiflora", IF(J94="PHPA", "Phoenix paludosa", IF(J94="SCHY", "Scyphiphora hydrophyllacea", IF(J94="DIMA", "Diospyros maritima", IF(J94="POPI", "Pongamia pinnata", IF(J94="MAPS", "Maniltoa psilogyne", IF(J94="INBI", "Intsia bijuga", IF(J94="ACEB", "Acanthus ebracteatus", IF(J94="CAER", "Calamus erinaceus", IF(J94="UNUN", "Unknown unknown",  IF(J94="SOAL", "Sonneratia alba",  IF(J94="AECO", "Aegiceras corniculatum", "" )) )))))))))))))))))))))))))))))</f>
        <v>Rhizophora apiculata</v>
      </c>
      <c r="J94" s="55" t="s">
        <v>21</v>
      </c>
      <c r="K94" s="55" t="n">
        <v>6</v>
      </c>
    </row>
    <row r="95" customFormat="false" ht="13.8" hidden="false" customHeight="false" outlineLevel="0" collapsed="false">
      <c r="A95" s="1" t="s">
        <v>17</v>
      </c>
      <c r="B95" s="12" t="n">
        <v>42150</v>
      </c>
      <c r="C95" s="1" t="s">
        <v>19</v>
      </c>
      <c r="D95" s="1" t="s">
        <v>19</v>
      </c>
      <c r="E95" s="1" t="s">
        <v>19</v>
      </c>
      <c r="F95" s="1" t="s">
        <v>20</v>
      </c>
      <c r="G95" s="1" t="n">
        <v>1</v>
      </c>
      <c r="H95" s="1" t="n">
        <v>3</v>
      </c>
      <c r="I95" s="23" t="str">
        <f aca="false">IF(J95="RHAP", "Rhizophora apiculata", IF(J95="EXAG", "Excoecaria agallocha", IF(J95="BRPA", "Bruguiera parviflora", IF(J95="XYMO", "Xylocarpus moluccensis", IF(J95="BRCY", "Bruguiera cylindrica", IF(J95="AVAL", "Avicennia alba", IF(J95="AVOF", "Avicennia officinalis", IF(J95="LURA", "Lumnitzera racemosa", IF(J95="CETA", "Ceriops tagal", IF(J95="XYGR", "Xylocarpus granatum", IF(J95="AVMA", "Avicennia marina", IF(J95="RHMU", "Rhizophora mucronata", IF(J95="BRGY", "Bruguiera gymnorrhiza", IF(J95="BRSE", "Bruguiera sexangula", IF(J95="SOOV", "Sonneratia ovata", IF(J95="SOCA", "Sonneratia caseolaris", IF(J95="HELI", "Heritiera littoralis", IF(J95="HESY", "Heritiera sylvatica", IF(J95="NYFR", "Nypa fruticans", IF(J95="CYRA", "Cynometra ramiflora", IF(J95="PHPA", "Phoenix paludosa", IF(J95="SCHY", "Scyphiphora hydrophyllacea", IF(J95="DIMA", "Diospyros maritima", IF(J95="POPI", "Pongamia pinnata", IF(J95="MAPS", "Maniltoa psilogyne", IF(J95="INBI", "Intsia bijuga", IF(J95="ACEB", "Acanthus ebracteatus", IF(J95="CAER", "Calamus erinaceus", IF(J95="UNUN", "Unknown unknown",  IF(J95="SOAL", "Sonneratia alba",  IF(J95="AECO", "Aegiceras corniculatum", "" )) )))))))))))))))))))))))))))))</f>
        <v>Rhizophora apiculata</v>
      </c>
      <c r="J95" s="55" t="s">
        <v>21</v>
      </c>
      <c r="K95" s="55" t="n">
        <v>6</v>
      </c>
    </row>
    <row r="96" customFormat="false" ht="13.8" hidden="false" customHeight="false" outlineLevel="0" collapsed="false">
      <c r="A96" s="1" t="s">
        <v>17</v>
      </c>
      <c r="B96" s="12" t="n">
        <v>42150</v>
      </c>
      <c r="C96" s="1" t="s">
        <v>19</v>
      </c>
      <c r="D96" s="1" t="s">
        <v>19</v>
      </c>
      <c r="E96" s="1" t="s">
        <v>19</v>
      </c>
      <c r="F96" s="1" t="s">
        <v>20</v>
      </c>
      <c r="G96" s="1" t="n">
        <v>1</v>
      </c>
      <c r="H96" s="1" t="n">
        <v>3</v>
      </c>
      <c r="I96" s="23" t="str">
        <f aca="false">IF(J96="RHAP", "Rhizophora apiculata", IF(J96="EXAG", "Excoecaria agallocha", IF(J96="BRPA", "Bruguiera parviflora", IF(J96="XYMO", "Xylocarpus moluccensis", IF(J96="BRCY", "Bruguiera cylindrica", IF(J96="AVAL", "Avicennia alba", IF(J96="AVOF", "Avicennia officinalis", IF(J96="LURA", "Lumnitzera racemosa", IF(J96="CETA", "Ceriops tagal", IF(J96="XYGR", "Xylocarpus granatum", IF(J96="AVMA", "Avicennia marina", IF(J96="RHMU", "Rhizophora mucronata", IF(J96="BRGY", "Bruguiera gymnorrhiza", IF(J96="BRSE", "Bruguiera sexangula", IF(J96="SOOV", "Sonneratia ovata", IF(J96="SOCA", "Sonneratia caseolaris", IF(J96="HELI", "Heritiera littoralis", IF(J96="HESY", "Heritiera sylvatica", IF(J96="NYFR", "Nypa fruticans", IF(J96="CYRA", "Cynometra ramiflora", IF(J96="PHPA", "Phoenix paludosa", IF(J96="SCHY", "Scyphiphora hydrophyllacea", IF(J96="DIMA", "Diospyros maritima", IF(J96="POPI", "Pongamia pinnata", IF(J96="MAPS", "Maniltoa psilogyne", IF(J96="INBI", "Intsia bijuga", IF(J96="ACEB", "Acanthus ebracteatus", IF(J96="CAER", "Calamus erinaceus", IF(J96="UNUN", "Unknown unknown",  IF(J96="SOAL", "Sonneratia alba",  IF(J96="AECO", "Aegiceras corniculatum", "" )) )))))))))))))))))))))))))))))</f>
        <v>Rhizophora apiculata</v>
      </c>
      <c r="J96" s="55" t="s">
        <v>21</v>
      </c>
      <c r="K96" s="55" t="n">
        <v>6</v>
      </c>
    </row>
    <row r="97" customFormat="false" ht="13.8" hidden="false" customHeight="false" outlineLevel="0" collapsed="false">
      <c r="A97" s="1" t="s">
        <v>17</v>
      </c>
      <c r="B97" s="12" t="n">
        <v>42150</v>
      </c>
      <c r="C97" s="1" t="s">
        <v>19</v>
      </c>
      <c r="D97" s="1" t="s">
        <v>19</v>
      </c>
      <c r="E97" s="1" t="s">
        <v>19</v>
      </c>
      <c r="F97" s="1" t="s">
        <v>20</v>
      </c>
      <c r="G97" s="1" t="n">
        <v>1</v>
      </c>
      <c r="H97" s="1" t="n">
        <v>3</v>
      </c>
      <c r="I97" s="23" t="str">
        <f aca="false">IF(J97="RHAP", "Rhizophora apiculata", IF(J97="EXAG", "Excoecaria agallocha", IF(J97="BRPA", "Bruguiera parviflora", IF(J97="XYMO", "Xylocarpus moluccensis", IF(J97="BRCY", "Bruguiera cylindrica", IF(J97="AVAL", "Avicennia alba", IF(J97="AVOF", "Avicennia officinalis", IF(J97="LURA", "Lumnitzera racemosa", IF(J97="CETA", "Ceriops tagal", IF(J97="XYGR", "Xylocarpus granatum", IF(J97="AVMA", "Avicennia marina", IF(J97="RHMU", "Rhizophora mucronata", IF(J97="BRGY", "Bruguiera gymnorrhiza", IF(J97="BRSE", "Bruguiera sexangula", IF(J97="SOOV", "Sonneratia ovata", IF(J97="SOCA", "Sonneratia caseolaris", IF(J97="HELI", "Heritiera littoralis", IF(J97="HESY", "Heritiera sylvatica", IF(J97="NYFR", "Nypa fruticans", IF(J97="CYRA", "Cynometra ramiflora", IF(J97="PHPA", "Phoenix paludosa", IF(J97="SCHY", "Scyphiphora hydrophyllacea", IF(J97="DIMA", "Diospyros maritima", IF(J97="POPI", "Pongamia pinnata", IF(J97="MAPS", "Maniltoa psilogyne", IF(J97="INBI", "Intsia bijuga", IF(J97="ACEB", "Acanthus ebracteatus", IF(J97="CAER", "Calamus erinaceus", IF(J97="UNUN", "Unknown unknown",  IF(J97="SOAL", "Sonneratia alba",  IF(J97="AECO", "Aegiceras corniculatum", "" )) )))))))))))))))))))))))))))))</f>
        <v>Rhizophora apiculata</v>
      </c>
      <c r="J97" s="55" t="s">
        <v>21</v>
      </c>
      <c r="K97" s="55" t="n">
        <v>6</v>
      </c>
    </row>
    <row r="98" customFormat="false" ht="13.8" hidden="false" customHeight="false" outlineLevel="0" collapsed="false">
      <c r="A98" s="1" t="s">
        <v>17</v>
      </c>
      <c r="B98" s="12" t="n">
        <v>42150</v>
      </c>
      <c r="C98" s="1" t="s">
        <v>19</v>
      </c>
      <c r="D98" s="1" t="s">
        <v>19</v>
      </c>
      <c r="E98" s="1" t="s">
        <v>19</v>
      </c>
      <c r="F98" s="1" t="s">
        <v>20</v>
      </c>
      <c r="G98" s="1" t="n">
        <v>1</v>
      </c>
      <c r="H98" s="1" t="n">
        <v>3</v>
      </c>
      <c r="I98" s="23" t="str">
        <f aca="false">IF(J98="RHAP", "Rhizophora apiculata", IF(J98="EXAG", "Excoecaria agallocha", IF(J98="BRPA", "Bruguiera parviflora", IF(J98="XYMO", "Xylocarpus moluccensis", IF(J98="BRCY", "Bruguiera cylindrica", IF(J98="AVAL", "Avicennia alba", IF(J98="AVOF", "Avicennia officinalis", IF(J98="LURA", "Lumnitzera racemosa", IF(J98="CETA", "Ceriops tagal", IF(J98="XYGR", "Xylocarpus granatum", IF(J98="AVMA", "Avicennia marina", IF(J98="RHMU", "Rhizophora mucronata", IF(J98="BRGY", "Bruguiera gymnorrhiza", IF(J98="BRSE", "Bruguiera sexangula", IF(J98="SOOV", "Sonneratia ovata", IF(J98="SOCA", "Sonneratia caseolaris", IF(J98="HELI", "Heritiera littoralis", IF(J98="HESY", "Heritiera sylvatica", IF(J98="NYFR", "Nypa fruticans", IF(J98="CYRA", "Cynometra ramiflora", IF(J98="PHPA", "Phoenix paludosa", IF(J98="SCHY", "Scyphiphora hydrophyllacea", IF(J98="DIMA", "Diospyros maritima", IF(J98="POPI", "Pongamia pinnata", IF(J98="MAPS", "Maniltoa psilogyne", IF(J98="INBI", "Intsia bijuga", IF(J98="ACEB", "Acanthus ebracteatus", IF(J98="CAER", "Calamus erinaceus", IF(J98="UNUN", "Unknown unknown",  IF(J98="SOAL", "Sonneratia alba",  IF(J98="AECO", "Aegiceras corniculatum", "" )) )))))))))))))))))))))))))))))</f>
        <v>Excoecaria agallocha</v>
      </c>
      <c r="J98" s="55" t="s">
        <v>162</v>
      </c>
      <c r="K98" s="55" t="n">
        <v>6.1</v>
      </c>
    </row>
    <row r="99" customFormat="false" ht="13.8" hidden="false" customHeight="false" outlineLevel="0" collapsed="false">
      <c r="A99" s="1" t="s">
        <v>17</v>
      </c>
      <c r="B99" s="12" t="n">
        <v>42150</v>
      </c>
      <c r="C99" s="1" t="s">
        <v>19</v>
      </c>
      <c r="D99" s="1" t="s">
        <v>19</v>
      </c>
      <c r="E99" s="1" t="s">
        <v>19</v>
      </c>
      <c r="F99" s="1" t="s">
        <v>20</v>
      </c>
      <c r="G99" s="1" t="n">
        <v>1</v>
      </c>
      <c r="H99" s="1" t="n">
        <v>3</v>
      </c>
      <c r="I99" s="23" t="str">
        <f aca="false">IF(J99="RHAP", "Rhizophora apiculata", IF(J99="EXAG", "Excoecaria agallocha", IF(J99="BRPA", "Bruguiera parviflora", IF(J99="XYMO", "Xylocarpus moluccensis", IF(J99="BRCY", "Bruguiera cylindrica", IF(J99="AVAL", "Avicennia alba", IF(J99="AVOF", "Avicennia officinalis", IF(J99="LURA", "Lumnitzera racemosa", IF(J99="CETA", "Ceriops tagal", IF(J99="XYGR", "Xylocarpus granatum", IF(J99="AVMA", "Avicennia marina", IF(J99="RHMU", "Rhizophora mucronata", IF(J99="BRGY", "Bruguiera gymnorrhiza", IF(J99="BRSE", "Bruguiera sexangula", IF(J99="SOOV", "Sonneratia ovata", IF(J99="SOCA", "Sonneratia caseolaris", IF(J99="HELI", "Heritiera littoralis", IF(J99="HESY", "Heritiera sylvatica", IF(J99="NYFR", "Nypa fruticans", IF(J99="CYRA", "Cynometra ramiflora", IF(J99="PHPA", "Phoenix paludosa", IF(J99="SCHY", "Scyphiphora hydrophyllacea", IF(J99="DIMA", "Diospyros maritima", IF(J99="POPI", "Pongamia pinnata", IF(J99="MAPS", "Maniltoa psilogyne", IF(J99="INBI", "Intsia bijuga", IF(J99="ACEB", "Acanthus ebracteatus", IF(J99="CAER", "Calamus erinaceus", IF(J99="UNUN", "Unknown unknown",  IF(J99="SOAL", "Sonneratia alba",  IF(J99="AECO", "Aegiceras corniculatum", "" )) )))))))))))))))))))))))))))))</f>
        <v>Rhizophora apiculata</v>
      </c>
      <c r="J99" s="55" t="s">
        <v>21</v>
      </c>
      <c r="K99" s="55" t="n">
        <v>6.1</v>
      </c>
    </row>
    <row r="100" customFormat="false" ht="13.8" hidden="false" customHeight="false" outlineLevel="0" collapsed="false">
      <c r="A100" s="1" t="s">
        <v>17</v>
      </c>
      <c r="B100" s="12" t="n">
        <v>42150</v>
      </c>
      <c r="C100" s="1" t="s">
        <v>19</v>
      </c>
      <c r="D100" s="1" t="s">
        <v>19</v>
      </c>
      <c r="E100" s="1" t="s">
        <v>19</v>
      </c>
      <c r="F100" s="1" t="s">
        <v>20</v>
      </c>
      <c r="G100" s="1" t="n">
        <v>1</v>
      </c>
      <c r="H100" s="1" t="n">
        <v>3</v>
      </c>
      <c r="I100" s="23" t="str">
        <f aca="false">IF(J100="RHAP", "Rhizophora apiculata", IF(J100="EXAG", "Excoecaria agallocha", IF(J100="BRPA", "Bruguiera parviflora", IF(J100="XYMO", "Xylocarpus moluccensis", IF(J100="BRCY", "Bruguiera cylindrica", IF(J100="AVAL", "Avicennia alba", IF(J100="AVOF", "Avicennia officinalis", IF(J100="LURA", "Lumnitzera racemosa", IF(J100="CETA", "Ceriops tagal", IF(J100="XYGR", "Xylocarpus granatum", IF(J100="AVMA", "Avicennia marina", IF(J100="RHMU", "Rhizophora mucronata", IF(J100="BRGY", "Bruguiera gymnorrhiza", IF(J100="BRSE", "Bruguiera sexangula", IF(J100="SOOV", "Sonneratia ovata", IF(J100="SOCA", "Sonneratia caseolaris", IF(J100="HELI", "Heritiera littoralis", IF(J100="HESY", "Heritiera sylvatica", IF(J100="NYFR", "Nypa fruticans", IF(J100="CYRA", "Cynometra ramiflora", IF(J100="PHPA", "Phoenix paludosa", IF(J100="SCHY", "Scyphiphora hydrophyllacea", IF(J100="DIMA", "Diospyros maritima", IF(J100="POPI", "Pongamia pinnata", IF(J100="MAPS", "Maniltoa psilogyne", IF(J100="INBI", "Intsia bijuga", IF(J100="ACEB", "Acanthus ebracteatus", IF(J100="CAER", "Calamus erinaceus", IF(J100="UNUN", "Unknown unknown",  IF(J100="SOAL", "Sonneratia alba",  IF(J100="AECO", "Aegiceras corniculatum", "" )) )))))))))))))))))))))))))))))</f>
        <v>Rhizophora apiculata</v>
      </c>
      <c r="J100" s="55" t="s">
        <v>21</v>
      </c>
      <c r="K100" s="55" t="n">
        <v>6.1</v>
      </c>
    </row>
    <row r="101" customFormat="false" ht="13.8" hidden="false" customHeight="false" outlineLevel="0" collapsed="false">
      <c r="A101" s="1" t="s">
        <v>17</v>
      </c>
      <c r="B101" s="12" t="n">
        <v>42150</v>
      </c>
      <c r="C101" s="1" t="s">
        <v>19</v>
      </c>
      <c r="D101" s="1" t="s">
        <v>19</v>
      </c>
      <c r="E101" s="1" t="s">
        <v>19</v>
      </c>
      <c r="F101" s="1" t="s">
        <v>20</v>
      </c>
      <c r="G101" s="1" t="n">
        <v>1</v>
      </c>
      <c r="H101" s="1" t="n">
        <v>3</v>
      </c>
      <c r="I101" s="23" t="str">
        <f aca="false">IF(J101="RHAP", "Rhizophora apiculata", IF(J101="EXAG", "Excoecaria agallocha", IF(J101="BRPA", "Bruguiera parviflora", IF(J101="XYMO", "Xylocarpus moluccensis", IF(J101="BRCY", "Bruguiera cylindrica", IF(J101="AVAL", "Avicennia alba", IF(J101="AVOF", "Avicennia officinalis", IF(J101="LURA", "Lumnitzera racemosa", IF(J101="CETA", "Ceriops tagal", IF(J101="XYGR", "Xylocarpus granatum", IF(J101="AVMA", "Avicennia marina", IF(J101="RHMU", "Rhizophora mucronata", IF(J101="BRGY", "Bruguiera gymnorrhiza", IF(J101="BRSE", "Bruguiera sexangula", IF(J101="SOOV", "Sonneratia ovata", IF(J101="SOCA", "Sonneratia caseolaris", IF(J101="HELI", "Heritiera littoralis", IF(J101="HESY", "Heritiera sylvatica", IF(J101="NYFR", "Nypa fruticans", IF(J101="CYRA", "Cynometra ramiflora", IF(J101="PHPA", "Phoenix paludosa", IF(J101="SCHY", "Scyphiphora hydrophyllacea", IF(J101="DIMA", "Diospyros maritima", IF(J101="POPI", "Pongamia pinnata", IF(J101="MAPS", "Maniltoa psilogyne", IF(J101="INBI", "Intsia bijuga", IF(J101="ACEB", "Acanthus ebracteatus", IF(J101="CAER", "Calamus erinaceus", IF(J101="UNUN", "Unknown unknown",  IF(J101="SOAL", "Sonneratia alba",  IF(J101="AECO", "Aegiceras corniculatum", "" )) )))))))))))))))))))))))))))))</f>
        <v>Xylocarpus granatum</v>
      </c>
      <c r="J101" s="55" t="s">
        <v>1022</v>
      </c>
      <c r="K101" s="55" t="n">
        <v>6.2</v>
      </c>
    </row>
    <row r="102" customFormat="false" ht="13.8" hidden="false" customHeight="false" outlineLevel="0" collapsed="false">
      <c r="A102" s="1" t="s">
        <v>17</v>
      </c>
      <c r="B102" s="12" t="n">
        <v>42150</v>
      </c>
      <c r="C102" s="1" t="s">
        <v>19</v>
      </c>
      <c r="D102" s="1" t="s">
        <v>19</v>
      </c>
      <c r="E102" s="1" t="s">
        <v>19</v>
      </c>
      <c r="F102" s="1" t="s">
        <v>20</v>
      </c>
      <c r="G102" s="1" t="n">
        <v>1</v>
      </c>
      <c r="H102" s="1" t="n">
        <v>3</v>
      </c>
      <c r="I102" s="23" t="str">
        <f aca="false">IF(J102="RHAP", "Rhizophora apiculata", IF(J102="EXAG", "Excoecaria agallocha", IF(J102="BRPA", "Bruguiera parviflora", IF(J102="XYMO", "Xylocarpus moluccensis", IF(J102="BRCY", "Bruguiera cylindrica", IF(J102="AVAL", "Avicennia alba", IF(J102="AVOF", "Avicennia officinalis", IF(J102="LURA", "Lumnitzera racemosa", IF(J102="CETA", "Ceriops tagal", IF(J102="XYGR", "Xylocarpus granatum", IF(J102="AVMA", "Avicennia marina", IF(J102="RHMU", "Rhizophora mucronata", IF(J102="BRGY", "Bruguiera gymnorrhiza", IF(J102="BRSE", "Bruguiera sexangula", IF(J102="SOOV", "Sonneratia ovata", IF(J102="SOCA", "Sonneratia caseolaris", IF(J102="HELI", "Heritiera littoralis", IF(J102="HESY", "Heritiera sylvatica", IF(J102="NYFR", "Nypa fruticans", IF(J102="CYRA", "Cynometra ramiflora", IF(J102="PHPA", "Phoenix paludosa", IF(J102="SCHY", "Scyphiphora hydrophyllacea", IF(J102="DIMA", "Diospyros maritima", IF(J102="POPI", "Pongamia pinnata", IF(J102="MAPS", "Maniltoa psilogyne", IF(J102="INBI", "Intsia bijuga", IF(J102="ACEB", "Acanthus ebracteatus", IF(J102="CAER", "Calamus erinaceus", IF(J102="UNUN", "Unknown unknown",  IF(J102="SOAL", "Sonneratia alba",  IF(J102="AECO", "Aegiceras corniculatum", "" )) )))))))))))))))))))))))))))))</f>
        <v>Rhizophora apiculata</v>
      </c>
      <c r="J102" s="55" t="s">
        <v>21</v>
      </c>
      <c r="K102" s="55" t="n">
        <v>6.3</v>
      </c>
    </row>
    <row r="103" customFormat="false" ht="13.8" hidden="false" customHeight="false" outlineLevel="0" collapsed="false">
      <c r="A103" s="1" t="s">
        <v>17</v>
      </c>
      <c r="B103" s="12" t="n">
        <v>42150</v>
      </c>
      <c r="C103" s="1" t="s">
        <v>19</v>
      </c>
      <c r="D103" s="1" t="s">
        <v>19</v>
      </c>
      <c r="E103" s="1" t="s">
        <v>19</v>
      </c>
      <c r="F103" s="1" t="s">
        <v>20</v>
      </c>
      <c r="G103" s="1" t="n">
        <v>1</v>
      </c>
      <c r="H103" s="1" t="n">
        <v>3</v>
      </c>
      <c r="I103" s="23" t="str">
        <f aca="false">IF(J103="RHAP", "Rhizophora apiculata", IF(J103="EXAG", "Excoecaria agallocha", IF(J103="BRPA", "Bruguiera parviflora", IF(J103="XYMO", "Xylocarpus moluccensis", IF(J103="BRCY", "Bruguiera cylindrica", IF(J103="AVAL", "Avicennia alba", IF(J103="AVOF", "Avicennia officinalis", IF(J103="LURA", "Lumnitzera racemosa", IF(J103="CETA", "Ceriops tagal", IF(J103="XYGR", "Xylocarpus granatum", IF(J103="AVMA", "Avicennia marina", IF(J103="RHMU", "Rhizophora mucronata", IF(J103="BRGY", "Bruguiera gymnorrhiza", IF(J103="BRSE", "Bruguiera sexangula", IF(J103="SOOV", "Sonneratia ovata", IF(J103="SOCA", "Sonneratia caseolaris", IF(J103="HELI", "Heritiera littoralis", IF(J103="HESY", "Heritiera sylvatica", IF(J103="NYFR", "Nypa fruticans", IF(J103="CYRA", "Cynometra ramiflora", IF(J103="PHPA", "Phoenix paludosa", IF(J103="SCHY", "Scyphiphora hydrophyllacea", IF(J103="DIMA", "Diospyros maritima", IF(J103="POPI", "Pongamia pinnata", IF(J103="MAPS", "Maniltoa psilogyne", IF(J103="INBI", "Intsia bijuga", IF(J103="ACEB", "Acanthus ebracteatus", IF(J103="CAER", "Calamus erinaceus", IF(J103="UNUN", "Unknown unknown",  IF(J103="SOAL", "Sonneratia alba",  IF(J103="AECO", "Aegiceras corniculatum", "" )) )))))))))))))))))))))))))))))</f>
        <v>Rhizophora apiculata</v>
      </c>
      <c r="J103" s="55" t="s">
        <v>21</v>
      </c>
      <c r="K103" s="55" t="n">
        <v>6.4</v>
      </c>
    </row>
    <row r="104" customFormat="false" ht="13.8" hidden="false" customHeight="false" outlineLevel="0" collapsed="false">
      <c r="A104" s="1" t="s">
        <v>17</v>
      </c>
      <c r="B104" s="12" t="n">
        <v>42150</v>
      </c>
      <c r="C104" s="1" t="s">
        <v>19</v>
      </c>
      <c r="D104" s="1" t="s">
        <v>19</v>
      </c>
      <c r="E104" s="1" t="s">
        <v>19</v>
      </c>
      <c r="F104" s="1" t="s">
        <v>20</v>
      </c>
      <c r="G104" s="1" t="n">
        <v>1</v>
      </c>
      <c r="H104" s="1" t="n">
        <v>3</v>
      </c>
      <c r="I104" s="23" t="str">
        <f aca="false">IF(J104="RHAP", "Rhizophora apiculata", IF(J104="EXAG", "Excoecaria agallocha", IF(J104="BRPA", "Bruguiera parviflora", IF(J104="XYMO", "Xylocarpus moluccensis", IF(J104="BRCY", "Bruguiera cylindrica", IF(J104="AVAL", "Avicennia alba", IF(J104="AVOF", "Avicennia officinalis", IF(J104="LURA", "Lumnitzera racemosa", IF(J104="CETA", "Ceriops tagal", IF(J104="XYGR", "Xylocarpus granatum", IF(J104="AVMA", "Avicennia marina", IF(J104="RHMU", "Rhizophora mucronata", IF(J104="BRGY", "Bruguiera gymnorrhiza", IF(J104="BRSE", "Bruguiera sexangula", IF(J104="SOOV", "Sonneratia ovata", IF(J104="SOCA", "Sonneratia caseolaris", IF(J104="HELI", "Heritiera littoralis", IF(J104="HESY", "Heritiera sylvatica", IF(J104="NYFR", "Nypa fruticans", IF(J104="CYRA", "Cynometra ramiflora", IF(J104="PHPA", "Phoenix paludosa", IF(J104="SCHY", "Scyphiphora hydrophyllacea", IF(J104="DIMA", "Diospyros maritima", IF(J104="POPI", "Pongamia pinnata", IF(J104="MAPS", "Maniltoa psilogyne", IF(J104="INBI", "Intsia bijuga", IF(J104="ACEB", "Acanthus ebracteatus", IF(J104="CAER", "Calamus erinaceus", IF(J104="UNUN", "Unknown unknown",  IF(J104="SOAL", "Sonneratia alba",  IF(J104="AECO", "Aegiceras corniculatum", "" )) )))))))))))))))))))))))))))))</f>
        <v>Rhizophora apiculata</v>
      </c>
      <c r="J104" s="55" t="s">
        <v>21</v>
      </c>
      <c r="K104" s="55" t="n">
        <v>6.4</v>
      </c>
    </row>
    <row r="105" customFormat="false" ht="13.8" hidden="false" customHeight="false" outlineLevel="0" collapsed="false">
      <c r="A105" s="1" t="s">
        <v>17</v>
      </c>
      <c r="B105" s="12" t="n">
        <v>42150</v>
      </c>
      <c r="C105" s="1" t="s">
        <v>19</v>
      </c>
      <c r="D105" s="1" t="s">
        <v>19</v>
      </c>
      <c r="E105" s="1" t="s">
        <v>19</v>
      </c>
      <c r="F105" s="1" t="s">
        <v>20</v>
      </c>
      <c r="G105" s="1" t="n">
        <v>1</v>
      </c>
      <c r="H105" s="1" t="n">
        <v>3</v>
      </c>
      <c r="I105" s="23" t="str">
        <f aca="false">IF(J105="RHAP", "Rhizophora apiculata", IF(J105="EXAG", "Excoecaria agallocha", IF(J105="BRPA", "Bruguiera parviflora", IF(J105="XYMO", "Xylocarpus moluccensis", IF(J105="BRCY", "Bruguiera cylindrica", IF(J105="AVAL", "Avicennia alba", IF(J105="AVOF", "Avicennia officinalis", IF(J105="LURA", "Lumnitzera racemosa", IF(J105="CETA", "Ceriops tagal", IF(J105="XYGR", "Xylocarpus granatum", IF(J105="AVMA", "Avicennia marina", IF(J105="RHMU", "Rhizophora mucronata", IF(J105="BRGY", "Bruguiera gymnorrhiza", IF(J105="BRSE", "Bruguiera sexangula", IF(J105="SOOV", "Sonneratia ovata", IF(J105="SOCA", "Sonneratia caseolaris", IF(J105="HELI", "Heritiera littoralis", IF(J105="HESY", "Heritiera sylvatica", IF(J105="NYFR", "Nypa fruticans", IF(J105="CYRA", "Cynometra ramiflora", IF(J105="PHPA", "Phoenix paludosa", IF(J105="SCHY", "Scyphiphora hydrophyllacea", IF(J105="DIMA", "Diospyros maritima", IF(J105="POPI", "Pongamia pinnata", IF(J105="MAPS", "Maniltoa psilogyne", IF(J105="INBI", "Intsia bijuga", IF(J105="ACEB", "Acanthus ebracteatus", IF(J105="CAER", "Calamus erinaceus", IF(J105="UNUN", "Unknown unknown",  IF(J105="SOAL", "Sonneratia alba",  IF(J105="AECO", "Aegiceras corniculatum", "" )) )))))))))))))))))))))))))))))</f>
        <v>Rhizophora apiculata</v>
      </c>
      <c r="J105" s="55" t="s">
        <v>21</v>
      </c>
      <c r="K105" s="55" t="n">
        <v>6.5</v>
      </c>
    </row>
    <row r="106" customFormat="false" ht="13.8" hidden="false" customHeight="false" outlineLevel="0" collapsed="false">
      <c r="A106" s="1" t="s">
        <v>17</v>
      </c>
      <c r="B106" s="12" t="n">
        <v>42150</v>
      </c>
      <c r="C106" s="1" t="s">
        <v>19</v>
      </c>
      <c r="D106" s="1" t="s">
        <v>19</v>
      </c>
      <c r="E106" s="1" t="s">
        <v>19</v>
      </c>
      <c r="F106" s="1" t="s">
        <v>20</v>
      </c>
      <c r="G106" s="1" t="n">
        <v>1</v>
      </c>
      <c r="H106" s="1" t="n">
        <v>3</v>
      </c>
      <c r="I106" s="23" t="str">
        <f aca="false">IF(J106="RHAP", "Rhizophora apiculata", IF(J106="EXAG", "Excoecaria agallocha", IF(J106="BRPA", "Bruguiera parviflora", IF(J106="XYMO", "Xylocarpus moluccensis", IF(J106="BRCY", "Bruguiera cylindrica", IF(J106="AVAL", "Avicennia alba", IF(J106="AVOF", "Avicennia officinalis", IF(J106="LURA", "Lumnitzera racemosa", IF(J106="CETA", "Ceriops tagal", IF(J106="XYGR", "Xylocarpus granatum", IF(J106="AVMA", "Avicennia marina", IF(J106="RHMU", "Rhizophora mucronata", IF(J106="BRGY", "Bruguiera gymnorrhiza", IF(J106="BRSE", "Bruguiera sexangula", IF(J106="SOOV", "Sonneratia ovata", IF(J106="SOCA", "Sonneratia caseolaris", IF(J106="HELI", "Heritiera littoralis", IF(J106="HESY", "Heritiera sylvatica", IF(J106="NYFR", "Nypa fruticans", IF(J106="CYRA", "Cynometra ramiflora", IF(J106="PHPA", "Phoenix paludosa", IF(J106="SCHY", "Scyphiphora hydrophyllacea", IF(J106="DIMA", "Diospyros maritima", IF(J106="POPI", "Pongamia pinnata", IF(J106="MAPS", "Maniltoa psilogyne", IF(J106="INBI", "Intsia bijuga", IF(J106="ACEB", "Acanthus ebracteatus", IF(J106="CAER", "Calamus erinaceus", IF(J106="UNUN", "Unknown unknown",  IF(J106="SOAL", "Sonneratia alba",  IF(J106="AECO", "Aegiceras corniculatum", "" )) )))))))))))))))))))))))))))))</f>
        <v>Rhizophora apiculata</v>
      </c>
      <c r="J106" s="55" t="s">
        <v>21</v>
      </c>
      <c r="K106" s="55" t="n">
        <v>6.7</v>
      </c>
    </row>
    <row r="107" customFormat="false" ht="13.8" hidden="false" customHeight="false" outlineLevel="0" collapsed="false">
      <c r="A107" s="1" t="s">
        <v>17</v>
      </c>
      <c r="B107" s="12" t="n">
        <v>42150</v>
      </c>
      <c r="C107" s="1" t="s">
        <v>19</v>
      </c>
      <c r="D107" s="1" t="s">
        <v>19</v>
      </c>
      <c r="E107" s="1" t="s">
        <v>19</v>
      </c>
      <c r="F107" s="1" t="s">
        <v>20</v>
      </c>
      <c r="G107" s="1" t="n">
        <v>1</v>
      </c>
      <c r="H107" s="1" t="n">
        <v>3</v>
      </c>
      <c r="I107" s="23" t="str">
        <f aca="false">IF(J107="RHAP", "Rhizophora apiculata", IF(J107="EXAG", "Excoecaria agallocha", IF(J107="BRPA", "Bruguiera parviflora", IF(J107="XYMO", "Xylocarpus moluccensis", IF(J107="BRCY", "Bruguiera cylindrica", IF(J107="AVAL", "Avicennia alba", IF(J107="AVOF", "Avicennia officinalis", IF(J107="LURA", "Lumnitzera racemosa", IF(J107="CETA", "Ceriops tagal", IF(J107="XYGR", "Xylocarpus granatum", IF(J107="AVMA", "Avicennia marina", IF(J107="RHMU", "Rhizophora mucronata", IF(J107="BRGY", "Bruguiera gymnorrhiza", IF(J107="BRSE", "Bruguiera sexangula", IF(J107="SOOV", "Sonneratia ovata", IF(J107="SOCA", "Sonneratia caseolaris", IF(J107="HELI", "Heritiera littoralis", IF(J107="HESY", "Heritiera sylvatica", IF(J107="NYFR", "Nypa fruticans", IF(J107="CYRA", "Cynometra ramiflora", IF(J107="PHPA", "Phoenix paludosa", IF(J107="SCHY", "Scyphiphora hydrophyllacea", IF(J107="DIMA", "Diospyros maritima", IF(J107="POPI", "Pongamia pinnata", IF(J107="MAPS", "Maniltoa psilogyne", IF(J107="INBI", "Intsia bijuga", IF(J107="ACEB", "Acanthus ebracteatus", IF(J107="CAER", "Calamus erinaceus", IF(J107="UNUN", "Unknown unknown",  IF(J107="SOAL", "Sonneratia alba",  IF(J107="AECO", "Aegiceras corniculatum", "" )) )))))))))))))))))))))))))))))</f>
        <v>Rhizophora apiculata</v>
      </c>
      <c r="J107" s="55" t="s">
        <v>21</v>
      </c>
      <c r="K107" s="55" t="n">
        <v>7</v>
      </c>
    </row>
    <row r="108" customFormat="false" ht="13.8" hidden="false" customHeight="false" outlineLevel="0" collapsed="false">
      <c r="A108" s="1" t="s">
        <v>17</v>
      </c>
      <c r="B108" s="12" t="n">
        <v>42150</v>
      </c>
      <c r="C108" s="1" t="s">
        <v>19</v>
      </c>
      <c r="D108" s="1" t="s">
        <v>19</v>
      </c>
      <c r="E108" s="1" t="s">
        <v>19</v>
      </c>
      <c r="F108" s="1" t="s">
        <v>20</v>
      </c>
      <c r="G108" s="1" t="n">
        <v>1</v>
      </c>
      <c r="H108" s="1" t="n">
        <v>3</v>
      </c>
      <c r="I108" s="23" t="str">
        <f aca="false">IF(J108="RHAP", "Rhizophora apiculata", IF(J108="EXAG", "Excoecaria agallocha", IF(J108="BRPA", "Bruguiera parviflora", IF(J108="XYMO", "Xylocarpus moluccensis", IF(J108="BRCY", "Bruguiera cylindrica", IF(J108="AVAL", "Avicennia alba", IF(J108="AVOF", "Avicennia officinalis", IF(J108="LURA", "Lumnitzera racemosa", IF(J108="CETA", "Ceriops tagal", IF(J108="XYGR", "Xylocarpus granatum", IF(J108="AVMA", "Avicennia marina", IF(J108="RHMU", "Rhizophora mucronata", IF(J108="BRGY", "Bruguiera gymnorrhiza", IF(J108="BRSE", "Bruguiera sexangula", IF(J108="SOOV", "Sonneratia ovata", IF(J108="SOCA", "Sonneratia caseolaris", IF(J108="HELI", "Heritiera littoralis", IF(J108="HESY", "Heritiera sylvatica", IF(J108="NYFR", "Nypa fruticans", IF(J108="CYRA", "Cynometra ramiflora", IF(J108="PHPA", "Phoenix paludosa", IF(J108="SCHY", "Scyphiphora hydrophyllacea", IF(J108="DIMA", "Diospyros maritima", IF(J108="POPI", "Pongamia pinnata", IF(J108="MAPS", "Maniltoa psilogyne", IF(J108="INBI", "Intsia bijuga", IF(J108="ACEB", "Acanthus ebracteatus", IF(J108="CAER", "Calamus erinaceus", IF(J108="UNUN", "Unknown unknown",  IF(J108="SOAL", "Sonneratia alba",  IF(J108="AECO", "Aegiceras corniculatum", "" )) )))))))))))))))))))))))))))))</f>
        <v>Excoecaria agallocha</v>
      </c>
      <c r="J108" s="55" t="s">
        <v>162</v>
      </c>
      <c r="K108" s="55" t="n">
        <v>7.1</v>
      </c>
    </row>
    <row r="109" customFormat="false" ht="13.8" hidden="false" customHeight="false" outlineLevel="0" collapsed="false">
      <c r="A109" s="1" t="s">
        <v>17</v>
      </c>
      <c r="B109" s="12" t="n">
        <v>42150</v>
      </c>
      <c r="C109" s="1" t="s">
        <v>19</v>
      </c>
      <c r="D109" s="1" t="s">
        <v>19</v>
      </c>
      <c r="E109" s="1" t="s">
        <v>19</v>
      </c>
      <c r="F109" s="1" t="s">
        <v>20</v>
      </c>
      <c r="G109" s="1" t="n">
        <v>1</v>
      </c>
      <c r="H109" s="1" t="n">
        <v>3</v>
      </c>
      <c r="I109" s="23" t="str">
        <f aca="false">IF(J109="RHAP", "Rhizophora apiculata", IF(J109="EXAG", "Excoecaria agallocha", IF(J109="BRPA", "Bruguiera parviflora", IF(J109="XYMO", "Xylocarpus moluccensis", IF(J109="BRCY", "Bruguiera cylindrica", IF(J109="AVAL", "Avicennia alba", IF(J109="AVOF", "Avicennia officinalis", IF(J109="LURA", "Lumnitzera racemosa", IF(J109="CETA", "Ceriops tagal", IF(J109="XYGR", "Xylocarpus granatum", IF(J109="AVMA", "Avicennia marina", IF(J109="RHMU", "Rhizophora mucronata", IF(J109="BRGY", "Bruguiera gymnorrhiza", IF(J109="BRSE", "Bruguiera sexangula", IF(J109="SOOV", "Sonneratia ovata", IF(J109="SOCA", "Sonneratia caseolaris", IF(J109="HELI", "Heritiera littoralis", IF(J109="HESY", "Heritiera sylvatica", IF(J109="NYFR", "Nypa fruticans", IF(J109="CYRA", "Cynometra ramiflora", IF(J109="PHPA", "Phoenix paludosa", IF(J109="SCHY", "Scyphiphora hydrophyllacea", IF(J109="DIMA", "Diospyros maritima", IF(J109="POPI", "Pongamia pinnata", IF(J109="MAPS", "Maniltoa psilogyne", IF(J109="INBI", "Intsia bijuga", IF(J109="ACEB", "Acanthus ebracteatus", IF(J109="CAER", "Calamus erinaceus", IF(J109="UNUN", "Unknown unknown",  IF(J109="SOAL", "Sonneratia alba",  IF(J109="AECO", "Aegiceras corniculatum", "" )) )))))))))))))))))))))))))))))</f>
        <v>Rhizophora apiculata</v>
      </c>
      <c r="J109" s="55" t="s">
        <v>21</v>
      </c>
      <c r="K109" s="55" t="n">
        <v>7.1</v>
      </c>
    </row>
    <row r="110" customFormat="false" ht="13.8" hidden="false" customHeight="false" outlineLevel="0" collapsed="false">
      <c r="A110" s="1" t="s">
        <v>17</v>
      </c>
      <c r="B110" s="12" t="n">
        <v>42150</v>
      </c>
      <c r="C110" s="1" t="s">
        <v>19</v>
      </c>
      <c r="D110" s="1" t="s">
        <v>19</v>
      </c>
      <c r="E110" s="1" t="s">
        <v>19</v>
      </c>
      <c r="F110" s="1" t="s">
        <v>20</v>
      </c>
      <c r="G110" s="1" t="n">
        <v>1</v>
      </c>
      <c r="H110" s="1" t="n">
        <v>3</v>
      </c>
      <c r="I110" s="23" t="str">
        <f aca="false">IF(J110="RHAP", "Rhizophora apiculata", IF(J110="EXAG", "Excoecaria agallocha", IF(J110="BRPA", "Bruguiera parviflora", IF(J110="XYMO", "Xylocarpus moluccensis", IF(J110="BRCY", "Bruguiera cylindrica", IF(J110="AVAL", "Avicennia alba", IF(J110="AVOF", "Avicennia officinalis", IF(J110="LURA", "Lumnitzera racemosa", IF(J110="CETA", "Ceriops tagal", IF(J110="XYGR", "Xylocarpus granatum", IF(J110="AVMA", "Avicennia marina", IF(J110="RHMU", "Rhizophora mucronata", IF(J110="BRGY", "Bruguiera gymnorrhiza", IF(J110="BRSE", "Bruguiera sexangula", IF(J110="SOOV", "Sonneratia ovata", IF(J110="SOCA", "Sonneratia caseolaris", IF(J110="HELI", "Heritiera littoralis", IF(J110="HESY", "Heritiera sylvatica", IF(J110="NYFR", "Nypa fruticans", IF(J110="CYRA", "Cynometra ramiflora", IF(J110="PHPA", "Phoenix paludosa", IF(J110="SCHY", "Scyphiphora hydrophyllacea", IF(J110="DIMA", "Diospyros maritima", IF(J110="POPI", "Pongamia pinnata", IF(J110="MAPS", "Maniltoa psilogyne", IF(J110="INBI", "Intsia bijuga", IF(J110="ACEB", "Acanthus ebracteatus", IF(J110="CAER", "Calamus erinaceus", IF(J110="UNUN", "Unknown unknown",  IF(J110="SOAL", "Sonneratia alba",  IF(J110="AECO", "Aegiceras corniculatum", "" )) )))))))))))))))))))))))))))))</f>
        <v>Avicennia alba</v>
      </c>
      <c r="J110" s="55" t="s">
        <v>27</v>
      </c>
      <c r="K110" s="55" t="n">
        <v>7.1</v>
      </c>
    </row>
    <row r="111" customFormat="false" ht="13.8" hidden="false" customHeight="false" outlineLevel="0" collapsed="false">
      <c r="A111" s="1" t="s">
        <v>17</v>
      </c>
      <c r="B111" s="12" t="n">
        <v>42150</v>
      </c>
      <c r="C111" s="1" t="s">
        <v>19</v>
      </c>
      <c r="D111" s="1" t="s">
        <v>19</v>
      </c>
      <c r="E111" s="1" t="s">
        <v>19</v>
      </c>
      <c r="F111" s="1" t="s">
        <v>20</v>
      </c>
      <c r="G111" s="1" t="n">
        <v>1</v>
      </c>
      <c r="H111" s="1" t="n">
        <v>3</v>
      </c>
      <c r="I111" s="23" t="str">
        <f aca="false">IF(J111="RHAP", "Rhizophora apiculata", IF(J111="EXAG", "Excoecaria agallocha", IF(J111="BRPA", "Bruguiera parviflora", IF(J111="XYMO", "Xylocarpus moluccensis", IF(J111="BRCY", "Bruguiera cylindrica", IF(J111="AVAL", "Avicennia alba", IF(J111="AVOF", "Avicennia officinalis", IF(J111="LURA", "Lumnitzera racemosa", IF(J111="CETA", "Ceriops tagal", IF(J111="XYGR", "Xylocarpus granatum", IF(J111="AVMA", "Avicennia marina", IF(J111="RHMU", "Rhizophora mucronata", IF(J111="BRGY", "Bruguiera gymnorrhiza", IF(J111="BRSE", "Bruguiera sexangula", IF(J111="SOOV", "Sonneratia ovata", IF(J111="SOCA", "Sonneratia caseolaris", IF(J111="HELI", "Heritiera littoralis", IF(J111="HESY", "Heritiera sylvatica", IF(J111="NYFR", "Nypa fruticans", IF(J111="CYRA", "Cynometra ramiflora", IF(J111="PHPA", "Phoenix paludosa", IF(J111="SCHY", "Scyphiphora hydrophyllacea", IF(J111="DIMA", "Diospyros maritima", IF(J111="POPI", "Pongamia pinnata", IF(J111="MAPS", "Maniltoa psilogyne", IF(J111="INBI", "Intsia bijuga", IF(J111="ACEB", "Acanthus ebracteatus", IF(J111="CAER", "Calamus erinaceus", IF(J111="UNUN", "Unknown unknown",  IF(J111="SOAL", "Sonneratia alba",  IF(J111="AECO", "Aegiceras corniculatum", "" )) )))))))))))))))))))))))))))))</f>
        <v>Excoecaria agallocha</v>
      </c>
      <c r="J111" s="55" t="s">
        <v>162</v>
      </c>
      <c r="K111" s="55" t="n">
        <v>7.2</v>
      </c>
    </row>
    <row r="112" customFormat="false" ht="13.8" hidden="false" customHeight="false" outlineLevel="0" collapsed="false">
      <c r="A112" s="1" t="s">
        <v>17</v>
      </c>
      <c r="B112" s="12" t="n">
        <v>42150</v>
      </c>
      <c r="C112" s="1" t="s">
        <v>19</v>
      </c>
      <c r="D112" s="1" t="s">
        <v>19</v>
      </c>
      <c r="E112" s="1" t="s">
        <v>19</v>
      </c>
      <c r="F112" s="1" t="s">
        <v>20</v>
      </c>
      <c r="G112" s="1" t="n">
        <v>1</v>
      </c>
      <c r="H112" s="1" t="n">
        <v>3</v>
      </c>
      <c r="I112" s="23" t="str">
        <f aca="false">IF(J112="RHAP", "Rhizophora apiculata", IF(J112="EXAG", "Excoecaria agallocha", IF(J112="BRPA", "Bruguiera parviflora", IF(J112="XYMO", "Xylocarpus moluccensis", IF(J112="BRCY", "Bruguiera cylindrica", IF(J112="AVAL", "Avicennia alba", IF(J112="AVOF", "Avicennia officinalis", IF(J112="LURA", "Lumnitzera racemosa", IF(J112="CETA", "Ceriops tagal", IF(J112="XYGR", "Xylocarpus granatum", IF(J112="AVMA", "Avicennia marina", IF(J112="RHMU", "Rhizophora mucronata", IF(J112="BRGY", "Bruguiera gymnorrhiza", IF(J112="BRSE", "Bruguiera sexangula", IF(J112="SOOV", "Sonneratia ovata", IF(J112="SOCA", "Sonneratia caseolaris", IF(J112="HELI", "Heritiera littoralis", IF(J112="HESY", "Heritiera sylvatica", IF(J112="NYFR", "Nypa fruticans", IF(J112="CYRA", "Cynometra ramiflora", IF(J112="PHPA", "Phoenix paludosa", IF(J112="SCHY", "Scyphiphora hydrophyllacea", IF(J112="DIMA", "Diospyros maritima", IF(J112="POPI", "Pongamia pinnata", IF(J112="MAPS", "Maniltoa psilogyne", IF(J112="INBI", "Intsia bijuga", IF(J112="ACEB", "Acanthus ebracteatus", IF(J112="CAER", "Calamus erinaceus", IF(J112="UNUN", "Unknown unknown",  IF(J112="SOAL", "Sonneratia alba",  IF(J112="AECO", "Aegiceras corniculatum", "" )) )))))))))))))))))))))))))))))</f>
        <v>Rhizophora apiculata</v>
      </c>
      <c r="J112" s="55" t="s">
        <v>21</v>
      </c>
      <c r="K112" s="55" t="n">
        <v>7.3</v>
      </c>
    </row>
    <row r="113" customFormat="false" ht="13.8" hidden="false" customHeight="false" outlineLevel="0" collapsed="false">
      <c r="A113" s="1" t="s">
        <v>17</v>
      </c>
      <c r="B113" s="12" t="n">
        <v>42150</v>
      </c>
      <c r="C113" s="1" t="s">
        <v>19</v>
      </c>
      <c r="D113" s="1" t="s">
        <v>19</v>
      </c>
      <c r="E113" s="1" t="s">
        <v>19</v>
      </c>
      <c r="F113" s="1" t="s">
        <v>20</v>
      </c>
      <c r="G113" s="1" t="n">
        <v>1</v>
      </c>
      <c r="H113" s="1" t="n">
        <v>3</v>
      </c>
      <c r="I113" s="23" t="str">
        <f aca="false">IF(J113="RHAP", "Rhizophora apiculata", IF(J113="EXAG", "Excoecaria agallocha", IF(J113="BRPA", "Bruguiera parviflora", IF(J113="XYMO", "Xylocarpus moluccensis", IF(J113="BRCY", "Bruguiera cylindrica", IF(J113="AVAL", "Avicennia alba", IF(J113="AVOF", "Avicennia officinalis", IF(J113="LURA", "Lumnitzera racemosa", IF(J113="CETA", "Ceriops tagal", IF(J113="XYGR", "Xylocarpus granatum", IF(J113="AVMA", "Avicennia marina", IF(J113="RHMU", "Rhizophora mucronata", IF(J113="BRGY", "Bruguiera gymnorrhiza", IF(J113="BRSE", "Bruguiera sexangula", IF(J113="SOOV", "Sonneratia ovata", IF(J113="SOCA", "Sonneratia caseolaris", IF(J113="HELI", "Heritiera littoralis", IF(J113="HESY", "Heritiera sylvatica", IF(J113="NYFR", "Nypa fruticans", IF(J113="CYRA", "Cynometra ramiflora", IF(J113="PHPA", "Phoenix paludosa", IF(J113="SCHY", "Scyphiphora hydrophyllacea", IF(J113="DIMA", "Diospyros maritima", IF(J113="POPI", "Pongamia pinnata", IF(J113="MAPS", "Maniltoa psilogyne", IF(J113="INBI", "Intsia bijuga", IF(J113="ACEB", "Acanthus ebracteatus", IF(J113="CAER", "Calamus erinaceus", IF(J113="UNUN", "Unknown unknown",  IF(J113="SOAL", "Sonneratia alba",  IF(J113="AECO", "Aegiceras corniculatum", "" )) )))))))))))))))))))))))))))))</f>
        <v>Rhizophora apiculata</v>
      </c>
      <c r="J113" s="55" t="s">
        <v>21</v>
      </c>
      <c r="K113" s="55" t="n">
        <v>7.3</v>
      </c>
    </row>
    <row r="114" customFormat="false" ht="13.8" hidden="false" customHeight="false" outlineLevel="0" collapsed="false">
      <c r="A114" s="1" t="s">
        <v>17</v>
      </c>
      <c r="B114" s="12" t="n">
        <v>42150</v>
      </c>
      <c r="C114" s="1" t="s">
        <v>19</v>
      </c>
      <c r="D114" s="1" t="s">
        <v>19</v>
      </c>
      <c r="E114" s="1" t="s">
        <v>19</v>
      </c>
      <c r="F114" s="1" t="s">
        <v>20</v>
      </c>
      <c r="G114" s="1" t="n">
        <v>1</v>
      </c>
      <c r="H114" s="1" t="n">
        <v>3</v>
      </c>
      <c r="I114" s="23" t="str">
        <f aca="false">IF(J114="RHAP", "Rhizophora apiculata", IF(J114="EXAG", "Excoecaria agallocha", IF(J114="BRPA", "Bruguiera parviflora", IF(J114="XYMO", "Xylocarpus moluccensis", IF(J114="BRCY", "Bruguiera cylindrica", IF(J114="AVAL", "Avicennia alba", IF(J114="AVOF", "Avicennia officinalis", IF(J114="LURA", "Lumnitzera racemosa", IF(J114="CETA", "Ceriops tagal", IF(J114="XYGR", "Xylocarpus granatum", IF(J114="AVMA", "Avicennia marina", IF(J114="RHMU", "Rhizophora mucronata", IF(J114="BRGY", "Bruguiera gymnorrhiza", IF(J114="BRSE", "Bruguiera sexangula", IF(J114="SOOV", "Sonneratia ovata", IF(J114="SOCA", "Sonneratia caseolaris", IF(J114="HELI", "Heritiera littoralis", IF(J114="HESY", "Heritiera sylvatica", IF(J114="NYFR", "Nypa fruticans", IF(J114="CYRA", "Cynometra ramiflora", IF(J114="PHPA", "Phoenix paludosa", IF(J114="SCHY", "Scyphiphora hydrophyllacea", IF(J114="DIMA", "Diospyros maritima", IF(J114="POPI", "Pongamia pinnata", IF(J114="MAPS", "Maniltoa psilogyne", IF(J114="INBI", "Intsia bijuga", IF(J114="ACEB", "Acanthus ebracteatus", IF(J114="CAER", "Calamus erinaceus", IF(J114="UNUN", "Unknown unknown",  IF(J114="SOAL", "Sonneratia alba",  IF(J114="AECO", "Aegiceras corniculatum", "" )) )))))))))))))))))))))))))))))</f>
        <v>Rhizophora apiculata</v>
      </c>
      <c r="J114" s="55" t="s">
        <v>21</v>
      </c>
      <c r="K114" s="55" t="n">
        <v>7.3</v>
      </c>
    </row>
    <row r="115" customFormat="false" ht="13.8" hidden="false" customHeight="false" outlineLevel="0" collapsed="false">
      <c r="A115" s="1" t="s">
        <v>17</v>
      </c>
      <c r="B115" s="12" t="n">
        <v>42150</v>
      </c>
      <c r="C115" s="1" t="s">
        <v>19</v>
      </c>
      <c r="D115" s="1" t="s">
        <v>19</v>
      </c>
      <c r="E115" s="1" t="s">
        <v>19</v>
      </c>
      <c r="F115" s="1" t="s">
        <v>20</v>
      </c>
      <c r="G115" s="1" t="n">
        <v>1</v>
      </c>
      <c r="H115" s="1" t="n">
        <v>3</v>
      </c>
      <c r="I115" s="23" t="str">
        <f aca="false">IF(J115="RHAP", "Rhizophora apiculata", IF(J115="EXAG", "Excoecaria agallocha", IF(J115="BRPA", "Bruguiera parviflora", IF(J115="XYMO", "Xylocarpus moluccensis", IF(J115="BRCY", "Bruguiera cylindrica", IF(J115="AVAL", "Avicennia alba", IF(J115="AVOF", "Avicennia officinalis", IF(J115="LURA", "Lumnitzera racemosa", IF(J115="CETA", "Ceriops tagal", IF(J115="XYGR", "Xylocarpus granatum", IF(J115="AVMA", "Avicennia marina", IF(J115="RHMU", "Rhizophora mucronata", IF(J115="BRGY", "Bruguiera gymnorrhiza", IF(J115="BRSE", "Bruguiera sexangula", IF(J115="SOOV", "Sonneratia ovata", IF(J115="SOCA", "Sonneratia caseolaris", IF(J115="HELI", "Heritiera littoralis", IF(J115="HESY", "Heritiera sylvatica", IF(J115="NYFR", "Nypa fruticans", IF(J115="CYRA", "Cynometra ramiflora", IF(J115="PHPA", "Phoenix paludosa", IF(J115="SCHY", "Scyphiphora hydrophyllacea", IF(J115="DIMA", "Diospyros maritima", IF(J115="POPI", "Pongamia pinnata", IF(J115="MAPS", "Maniltoa psilogyne", IF(J115="INBI", "Intsia bijuga", IF(J115="ACEB", "Acanthus ebracteatus", IF(J115="CAER", "Calamus erinaceus", IF(J115="UNUN", "Unknown unknown",  IF(J115="SOAL", "Sonneratia alba",  IF(J115="AECO", "Aegiceras corniculatum", "" )) )))))))))))))))))))))))))))))</f>
        <v>Rhizophora apiculata</v>
      </c>
      <c r="J115" s="55" t="s">
        <v>21</v>
      </c>
      <c r="K115" s="55" t="n">
        <v>7.4</v>
      </c>
    </row>
    <row r="116" customFormat="false" ht="13.8" hidden="false" customHeight="false" outlineLevel="0" collapsed="false">
      <c r="A116" s="1" t="s">
        <v>17</v>
      </c>
      <c r="B116" s="12" t="n">
        <v>42150</v>
      </c>
      <c r="C116" s="1" t="s">
        <v>19</v>
      </c>
      <c r="D116" s="1" t="s">
        <v>19</v>
      </c>
      <c r="E116" s="1" t="s">
        <v>19</v>
      </c>
      <c r="F116" s="1" t="s">
        <v>20</v>
      </c>
      <c r="G116" s="1" t="n">
        <v>1</v>
      </c>
      <c r="H116" s="1" t="n">
        <v>3</v>
      </c>
      <c r="I116" s="23" t="str">
        <f aca="false">IF(J116="RHAP", "Rhizophora apiculata", IF(J116="EXAG", "Excoecaria agallocha", IF(J116="BRPA", "Bruguiera parviflora", IF(J116="XYMO", "Xylocarpus moluccensis", IF(J116="BRCY", "Bruguiera cylindrica", IF(J116="AVAL", "Avicennia alba", IF(J116="AVOF", "Avicennia officinalis", IF(J116="LURA", "Lumnitzera racemosa", IF(J116="CETA", "Ceriops tagal", IF(J116="XYGR", "Xylocarpus granatum", IF(J116="AVMA", "Avicennia marina", IF(J116="RHMU", "Rhizophora mucronata", IF(J116="BRGY", "Bruguiera gymnorrhiza", IF(J116="BRSE", "Bruguiera sexangula", IF(J116="SOOV", "Sonneratia ovata", IF(J116="SOCA", "Sonneratia caseolaris", IF(J116="HELI", "Heritiera littoralis", IF(J116="HESY", "Heritiera sylvatica", IF(J116="NYFR", "Nypa fruticans", IF(J116="CYRA", "Cynometra ramiflora", IF(J116="PHPA", "Phoenix paludosa", IF(J116="SCHY", "Scyphiphora hydrophyllacea", IF(J116="DIMA", "Diospyros maritima", IF(J116="POPI", "Pongamia pinnata", IF(J116="MAPS", "Maniltoa psilogyne", IF(J116="INBI", "Intsia bijuga", IF(J116="ACEB", "Acanthus ebracteatus", IF(J116="CAER", "Calamus erinaceus", IF(J116="UNUN", "Unknown unknown",  IF(J116="SOAL", "Sonneratia alba",  IF(J116="AECO", "Aegiceras corniculatum", "" )) )))))))))))))))))))))))))))))</f>
        <v>Avicennia marina</v>
      </c>
      <c r="J116" s="71" t="s">
        <v>1044</v>
      </c>
      <c r="K116" s="71" t="n">
        <v>7.5</v>
      </c>
      <c r="M116" s="71"/>
    </row>
    <row r="117" customFormat="false" ht="13.8" hidden="false" customHeight="false" outlineLevel="0" collapsed="false">
      <c r="A117" s="1" t="s">
        <v>17</v>
      </c>
      <c r="B117" s="12" t="n">
        <v>42150</v>
      </c>
      <c r="C117" s="1" t="s">
        <v>19</v>
      </c>
      <c r="D117" s="1" t="s">
        <v>19</v>
      </c>
      <c r="E117" s="1" t="s">
        <v>19</v>
      </c>
      <c r="F117" s="1" t="s">
        <v>20</v>
      </c>
      <c r="G117" s="1" t="n">
        <v>1</v>
      </c>
      <c r="H117" s="1" t="n">
        <v>3</v>
      </c>
      <c r="I117" s="23" t="str">
        <f aca="false">IF(J117="RHAP", "Rhizophora apiculata", IF(J117="EXAG", "Excoecaria agallocha", IF(J117="BRPA", "Bruguiera parviflora", IF(J117="XYMO", "Xylocarpus moluccensis", IF(J117="BRCY", "Bruguiera cylindrica", IF(J117="AVAL", "Avicennia alba", IF(J117="AVOF", "Avicennia officinalis", IF(J117="LURA", "Lumnitzera racemosa", IF(J117="CETA", "Ceriops tagal", IF(J117="XYGR", "Xylocarpus granatum", IF(J117="AVMA", "Avicennia marina", IF(J117="RHMU", "Rhizophora mucronata", IF(J117="BRGY", "Bruguiera gymnorrhiza", IF(J117="BRSE", "Bruguiera sexangula", IF(J117="SOOV", "Sonneratia ovata", IF(J117="SOCA", "Sonneratia caseolaris", IF(J117="HELI", "Heritiera littoralis", IF(J117="HESY", "Heritiera sylvatica", IF(J117="NYFR", "Nypa fruticans", IF(J117="CYRA", "Cynometra ramiflora", IF(J117="PHPA", "Phoenix paludosa", IF(J117="SCHY", "Scyphiphora hydrophyllacea", IF(J117="DIMA", "Diospyros maritima", IF(J117="POPI", "Pongamia pinnata", IF(J117="MAPS", "Maniltoa psilogyne", IF(J117="INBI", "Intsia bijuga", IF(J117="ACEB", "Acanthus ebracteatus", IF(J117="CAER", "Calamus erinaceus", IF(J117="UNUN", "Unknown unknown",  IF(J117="SOAL", "Sonneratia alba",  IF(J117="AECO", "Aegiceras corniculatum", "" )) )))))))))))))))))))))))))))))</f>
        <v>Excoecaria agallocha</v>
      </c>
      <c r="J117" s="55" t="s">
        <v>162</v>
      </c>
      <c r="K117" s="55" t="n">
        <v>7.5</v>
      </c>
    </row>
    <row r="118" customFormat="false" ht="13.8" hidden="false" customHeight="false" outlineLevel="0" collapsed="false">
      <c r="A118" s="1" t="s">
        <v>17</v>
      </c>
      <c r="B118" s="12" t="n">
        <v>42150</v>
      </c>
      <c r="C118" s="1" t="s">
        <v>19</v>
      </c>
      <c r="D118" s="1" t="s">
        <v>19</v>
      </c>
      <c r="E118" s="1" t="s">
        <v>19</v>
      </c>
      <c r="F118" s="1" t="s">
        <v>20</v>
      </c>
      <c r="G118" s="1" t="n">
        <v>1</v>
      </c>
      <c r="H118" s="1" t="n">
        <v>3</v>
      </c>
      <c r="I118" s="23" t="str">
        <f aca="false">IF(J118="RHAP", "Rhizophora apiculata", IF(J118="EXAG", "Excoecaria agallocha", IF(J118="BRPA", "Bruguiera parviflora", IF(J118="XYMO", "Xylocarpus moluccensis", IF(J118="BRCY", "Bruguiera cylindrica", IF(J118="AVAL", "Avicennia alba", IF(J118="AVOF", "Avicennia officinalis", IF(J118="LURA", "Lumnitzera racemosa", IF(J118="CETA", "Ceriops tagal", IF(J118="XYGR", "Xylocarpus granatum", IF(J118="AVMA", "Avicennia marina", IF(J118="RHMU", "Rhizophora mucronata", IF(J118="BRGY", "Bruguiera gymnorrhiza", IF(J118="BRSE", "Bruguiera sexangula", IF(J118="SOOV", "Sonneratia ovata", IF(J118="SOCA", "Sonneratia caseolaris", IF(J118="HELI", "Heritiera littoralis", IF(J118="HESY", "Heritiera sylvatica", IF(J118="NYFR", "Nypa fruticans", IF(J118="CYRA", "Cynometra ramiflora", IF(J118="PHPA", "Phoenix paludosa", IF(J118="SCHY", "Scyphiphora hydrophyllacea", IF(J118="DIMA", "Diospyros maritima", IF(J118="POPI", "Pongamia pinnata", IF(J118="MAPS", "Maniltoa psilogyne", IF(J118="INBI", "Intsia bijuga", IF(J118="ACEB", "Acanthus ebracteatus", IF(J118="CAER", "Calamus erinaceus", IF(J118="UNUN", "Unknown unknown",  IF(J118="SOAL", "Sonneratia alba",  IF(J118="AECO", "Aegiceras corniculatum", "" )) )))))))))))))))))))))))))))))</f>
        <v>Rhizophora apiculata</v>
      </c>
      <c r="J118" s="55" t="s">
        <v>21</v>
      </c>
      <c r="K118" s="55" t="n">
        <v>7.5</v>
      </c>
    </row>
    <row r="119" customFormat="false" ht="13.8" hidden="false" customHeight="false" outlineLevel="0" collapsed="false">
      <c r="A119" s="1" t="s">
        <v>17</v>
      </c>
      <c r="B119" s="12" t="n">
        <v>42150</v>
      </c>
      <c r="C119" s="1" t="s">
        <v>19</v>
      </c>
      <c r="D119" s="1" t="s">
        <v>19</v>
      </c>
      <c r="E119" s="1" t="s">
        <v>19</v>
      </c>
      <c r="F119" s="1" t="s">
        <v>20</v>
      </c>
      <c r="G119" s="1" t="n">
        <v>1</v>
      </c>
      <c r="H119" s="1" t="n">
        <v>3</v>
      </c>
      <c r="I119" s="23" t="str">
        <f aca="false">IF(J119="RHAP", "Rhizophora apiculata", IF(J119="EXAG", "Excoecaria agallocha", IF(J119="BRPA", "Bruguiera parviflora", IF(J119="XYMO", "Xylocarpus moluccensis", IF(J119="BRCY", "Bruguiera cylindrica", IF(J119="AVAL", "Avicennia alba", IF(J119="AVOF", "Avicennia officinalis", IF(J119="LURA", "Lumnitzera racemosa", IF(J119="CETA", "Ceriops tagal", IF(J119="XYGR", "Xylocarpus granatum", IF(J119="AVMA", "Avicennia marina", IF(J119="RHMU", "Rhizophora mucronata", IF(J119="BRGY", "Bruguiera gymnorrhiza", IF(J119="BRSE", "Bruguiera sexangula", IF(J119="SOOV", "Sonneratia ovata", IF(J119="SOCA", "Sonneratia caseolaris", IF(J119="HELI", "Heritiera littoralis", IF(J119="HESY", "Heritiera sylvatica", IF(J119="NYFR", "Nypa fruticans", IF(J119="CYRA", "Cynometra ramiflora", IF(J119="PHPA", "Phoenix paludosa", IF(J119="SCHY", "Scyphiphora hydrophyllacea", IF(J119="DIMA", "Diospyros maritima", IF(J119="POPI", "Pongamia pinnata", IF(J119="MAPS", "Maniltoa psilogyne", IF(J119="INBI", "Intsia bijuga", IF(J119="ACEB", "Acanthus ebracteatus", IF(J119="CAER", "Calamus erinaceus", IF(J119="UNUN", "Unknown unknown",  IF(J119="SOAL", "Sonneratia alba",  IF(J119="AECO", "Aegiceras corniculatum", "" )) )))))))))))))))))))))))))))))</f>
        <v>Rhizophora apiculata</v>
      </c>
      <c r="J119" s="55" t="s">
        <v>21</v>
      </c>
      <c r="K119" s="55" t="n">
        <v>7.5</v>
      </c>
    </row>
    <row r="120" customFormat="false" ht="13.8" hidden="false" customHeight="false" outlineLevel="0" collapsed="false">
      <c r="A120" s="1" t="s">
        <v>17</v>
      </c>
      <c r="B120" s="12" t="n">
        <v>42150</v>
      </c>
      <c r="C120" s="1" t="s">
        <v>19</v>
      </c>
      <c r="D120" s="1" t="s">
        <v>19</v>
      </c>
      <c r="E120" s="1" t="s">
        <v>19</v>
      </c>
      <c r="F120" s="1" t="s">
        <v>20</v>
      </c>
      <c r="G120" s="1" t="n">
        <v>1</v>
      </c>
      <c r="H120" s="1" t="n">
        <v>3</v>
      </c>
      <c r="I120" s="23" t="str">
        <f aca="false">IF(J120="RHAP", "Rhizophora apiculata", IF(J120="EXAG", "Excoecaria agallocha", IF(J120="BRPA", "Bruguiera parviflora", IF(J120="XYMO", "Xylocarpus moluccensis", IF(J120="BRCY", "Bruguiera cylindrica", IF(J120="AVAL", "Avicennia alba", IF(J120="AVOF", "Avicennia officinalis", IF(J120="LURA", "Lumnitzera racemosa", IF(J120="CETA", "Ceriops tagal", IF(J120="XYGR", "Xylocarpus granatum", IF(J120="AVMA", "Avicennia marina", IF(J120="RHMU", "Rhizophora mucronata", IF(J120="BRGY", "Bruguiera gymnorrhiza", IF(J120="BRSE", "Bruguiera sexangula", IF(J120="SOOV", "Sonneratia ovata", IF(J120="SOCA", "Sonneratia caseolaris", IF(J120="HELI", "Heritiera littoralis", IF(J120="HESY", "Heritiera sylvatica", IF(J120="NYFR", "Nypa fruticans", IF(J120="CYRA", "Cynometra ramiflora", IF(J120="PHPA", "Phoenix paludosa", IF(J120="SCHY", "Scyphiphora hydrophyllacea", IF(J120="DIMA", "Diospyros maritima", IF(J120="POPI", "Pongamia pinnata", IF(J120="MAPS", "Maniltoa psilogyne", IF(J120="INBI", "Intsia bijuga", IF(J120="ACEB", "Acanthus ebracteatus", IF(J120="CAER", "Calamus erinaceus", IF(J120="UNUN", "Unknown unknown",  IF(J120="SOAL", "Sonneratia alba",  IF(J120="AECO", "Aegiceras corniculatum", "" )) )))))))))))))))))))))))))))))</f>
        <v>Rhizophora apiculata</v>
      </c>
      <c r="J120" s="55" t="s">
        <v>21</v>
      </c>
      <c r="K120" s="55" t="n">
        <v>7.8</v>
      </c>
    </row>
    <row r="121" customFormat="false" ht="13.8" hidden="false" customHeight="false" outlineLevel="0" collapsed="false">
      <c r="A121" s="1" t="s">
        <v>17</v>
      </c>
      <c r="B121" s="12" t="n">
        <v>42150</v>
      </c>
      <c r="C121" s="1" t="s">
        <v>19</v>
      </c>
      <c r="D121" s="1" t="s">
        <v>19</v>
      </c>
      <c r="E121" s="1" t="s">
        <v>19</v>
      </c>
      <c r="F121" s="1" t="s">
        <v>20</v>
      </c>
      <c r="G121" s="1" t="n">
        <v>1</v>
      </c>
      <c r="H121" s="1" t="n">
        <v>3</v>
      </c>
      <c r="I121" s="23" t="str">
        <f aca="false">IF(J121="RHAP", "Rhizophora apiculata", IF(J121="EXAG", "Excoecaria agallocha", IF(J121="BRPA", "Bruguiera parviflora", IF(J121="XYMO", "Xylocarpus moluccensis", IF(J121="BRCY", "Bruguiera cylindrica", IF(J121="AVAL", "Avicennia alba", IF(J121="AVOF", "Avicennia officinalis", IF(J121="LURA", "Lumnitzera racemosa", IF(J121="CETA", "Ceriops tagal", IF(J121="XYGR", "Xylocarpus granatum", IF(J121="AVMA", "Avicennia marina", IF(J121="RHMU", "Rhizophora mucronata", IF(J121="BRGY", "Bruguiera gymnorrhiza", IF(J121="BRSE", "Bruguiera sexangula", IF(J121="SOOV", "Sonneratia ovata", IF(J121="SOCA", "Sonneratia caseolaris", IF(J121="HELI", "Heritiera littoralis", IF(J121="HESY", "Heritiera sylvatica", IF(J121="NYFR", "Nypa fruticans", IF(J121="CYRA", "Cynometra ramiflora", IF(J121="PHPA", "Phoenix paludosa", IF(J121="SCHY", "Scyphiphora hydrophyllacea", IF(J121="DIMA", "Diospyros maritima", IF(J121="POPI", "Pongamia pinnata", IF(J121="MAPS", "Maniltoa psilogyne", IF(J121="INBI", "Intsia bijuga", IF(J121="ACEB", "Acanthus ebracteatus", IF(J121="CAER", "Calamus erinaceus", IF(J121="UNUN", "Unknown unknown",  IF(J121="SOAL", "Sonneratia alba",  IF(J121="AECO", "Aegiceras corniculatum", "" )) )))))))))))))))))))))))))))))</f>
        <v>Rhizophora apiculata</v>
      </c>
      <c r="J121" s="55" t="s">
        <v>21</v>
      </c>
      <c r="K121" s="55" t="n">
        <v>7.8</v>
      </c>
    </row>
    <row r="122" customFormat="false" ht="13.8" hidden="false" customHeight="false" outlineLevel="0" collapsed="false">
      <c r="A122" s="1" t="s">
        <v>17</v>
      </c>
      <c r="B122" s="12" t="n">
        <v>42150</v>
      </c>
      <c r="C122" s="1" t="s">
        <v>19</v>
      </c>
      <c r="D122" s="1" t="s">
        <v>19</v>
      </c>
      <c r="E122" s="1" t="s">
        <v>19</v>
      </c>
      <c r="F122" s="1" t="s">
        <v>20</v>
      </c>
      <c r="G122" s="1" t="n">
        <v>1</v>
      </c>
      <c r="H122" s="1" t="n">
        <v>3</v>
      </c>
      <c r="I122" s="23" t="str">
        <f aca="false">IF(J122="RHAP", "Rhizophora apiculata", IF(J122="EXAG", "Excoecaria agallocha", IF(J122="BRPA", "Bruguiera parviflora", IF(J122="XYMO", "Xylocarpus moluccensis", IF(J122="BRCY", "Bruguiera cylindrica", IF(J122="AVAL", "Avicennia alba", IF(J122="AVOF", "Avicennia officinalis", IF(J122="LURA", "Lumnitzera racemosa", IF(J122="CETA", "Ceriops tagal", IF(J122="XYGR", "Xylocarpus granatum", IF(J122="AVMA", "Avicennia marina", IF(J122="RHMU", "Rhizophora mucronata", IF(J122="BRGY", "Bruguiera gymnorrhiza", IF(J122="BRSE", "Bruguiera sexangula", IF(J122="SOOV", "Sonneratia ovata", IF(J122="SOCA", "Sonneratia caseolaris", IF(J122="HELI", "Heritiera littoralis", IF(J122="HESY", "Heritiera sylvatica", IF(J122="NYFR", "Nypa fruticans", IF(J122="CYRA", "Cynometra ramiflora", IF(J122="PHPA", "Phoenix paludosa", IF(J122="SCHY", "Scyphiphora hydrophyllacea", IF(J122="DIMA", "Diospyros maritima", IF(J122="POPI", "Pongamia pinnata", IF(J122="MAPS", "Maniltoa psilogyne", IF(J122="INBI", "Intsia bijuga", IF(J122="ACEB", "Acanthus ebracteatus", IF(J122="CAER", "Calamus erinaceus", IF(J122="UNUN", "Unknown unknown",  IF(J122="SOAL", "Sonneratia alba",  IF(J122="AECO", "Aegiceras corniculatum", "" )) )))))))))))))))))))))))))))))</f>
        <v>Excoecaria agallocha</v>
      </c>
      <c r="J122" s="55" t="s">
        <v>162</v>
      </c>
      <c r="K122" s="55" t="n">
        <v>8.2</v>
      </c>
    </row>
    <row r="123" customFormat="false" ht="13.8" hidden="false" customHeight="false" outlineLevel="0" collapsed="false">
      <c r="A123" s="1" t="s">
        <v>17</v>
      </c>
      <c r="B123" s="12" t="n">
        <v>42150</v>
      </c>
      <c r="C123" s="1" t="s">
        <v>19</v>
      </c>
      <c r="D123" s="1" t="s">
        <v>19</v>
      </c>
      <c r="E123" s="1" t="s">
        <v>19</v>
      </c>
      <c r="F123" s="1" t="s">
        <v>20</v>
      </c>
      <c r="G123" s="1" t="n">
        <v>1</v>
      </c>
      <c r="H123" s="1" t="n">
        <v>3</v>
      </c>
      <c r="I123" s="23" t="str">
        <f aca="false">IF(J123="RHAP", "Rhizophora apiculata", IF(J123="EXAG", "Excoecaria agallocha", IF(J123="BRPA", "Bruguiera parviflora", IF(J123="XYMO", "Xylocarpus moluccensis", IF(J123="BRCY", "Bruguiera cylindrica", IF(J123="AVAL", "Avicennia alba", IF(J123="AVOF", "Avicennia officinalis", IF(J123="LURA", "Lumnitzera racemosa", IF(J123="CETA", "Ceriops tagal", IF(J123="XYGR", "Xylocarpus granatum", IF(J123="AVMA", "Avicennia marina", IF(J123="RHMU", "Rhizophora mucronata", IF(J123="BRGY", "Bruguiera gymnorrhiza", IF(J123="BRSE", "Bruguiera sexangula", IF(J123="SOOV", "Sonneratia ovata", IF(J123="SOCA", "Sonneratia caseolaris", IF(J123="HELI", "Heritiera littoralis", IF(J123="HESY", "Heritiera sylvatica", IF(J123="NYFR", "Nypa fruticans", IF(J123="CYRA", "Cynometra ramiflora", IF(J123="PHPA", "Phoenix paludosa", IF(J123="SCHY", "Scyphiphora hydrophyllacea", IF(J123="DIMA", "Diospyros maritima", IF(J123="POPI", "Pongamia pinnata", IF(J123="MAPS", "Maniltoa psilogyne", IF(J123="INBI", "Intsia bijuga", IF(J123="ACEB", "Acanthus ebracteatus", IF(J123="CAER", "Calamus erinaceus", IF(J123="UNUN", "Unknown unknown",  IF(J123="SOAL", "Sonneratia alba",  IF(J123="AECO", "Aegiceras corniculatum", "" )) )))))))))))))))))))))))))))))</f>
        <v>Excoecaria agallocha</v>
      </c>
      <c r="J123" s="55" t="s">
        <v>162</v>
      </c>
      <c r="K123" s="55" t="n">
        <v>8.4</v>
      </c>
    </row>
    <row r="124" customFormat="false" ht="13.8" hidden="false" customHeight="false" outlineLevel="0" collapsed="false">
      <c r="A124" s="1" t="s">
        <v>17</v>
      </c>
      <c r="B124" s="12" t="n">
        <v>42150</v>
      </c>
      <c r="C124" s="1" t="s">
        <v>19</v>
      </c>
      <c r="D124" s="1" t="s">
        <v>19</v>
      </c>
      <c r="E124" s="1" t="s">
        <v>19</v>
      </c>
      <c r="F124" s="1" t="s">
        <v>20</v>
      </c>
      <c r="G124" s="1" t="n">
        <v>1</v>
      </c>
      <c r="H124" s="1" t="n">
        <v>3</v>
      </c>
      <c r="I124" s="23" t="str">
        <f aca="false">IF(J124="RHAP", "Rhizophora apiculata", IF(J124="EXAG", "Excoecaria agallocha", IF(J124="BRPA", "Bruguiera parviflora", IF(J124="XYMO", "Xylocarpus moluccensis", IF(J124="BRCY", "Bruguiera cylindrica", IF(J124="AVAL", "Avicennia alba", IF(J124="AVOF", "Avicennia officinalis", IF(J124="LURA", "Lumnitzera racemosa", IF(J124="CETA", "Ceriops tagal", IF(J124="XYGR", "Xylocarpus granatum", IF(J124="AVMA", "Avicennia marina", IF(J124="RHMU", "Rhizophora mucronata", IF(J124="BRGY", "Bruguiera gymnorrhiza", IF(J124="BRSE", "Bruguiera sexangula", IF(J124="SOOV", "Sonneratia ovata", IF(J124="SOCA", "Sonneratia caseolaris", IF(J124="HELI", "Heritiera littoralis", IF(J124="HESY", "Heritiera sylvatica", IF(J124="NYFR", "Nypa fruticans", IF(J124="CYRA", "Cynometra ramiflora", IF(J124="PHPA", "Phoenix paludosa", IF(J124="SCHY", "Scyphiphora hydrophyllacea", IF(J124="DIMA", "Diospyros maritima", IF(J124="POPI", "Pongamia pinnata", IF(J124="MAPS", "Maniltoa psilogyne", IF(J124="INBI", "Intsia bijuga", IF(J124="ACEB", "Acanthus ebracteatus", IF(J124="CAER", "Calamus erinaceus", IF(J124="UNUN", "Unknown unknown",  IF(J124="SOAL", "Sonneratia alba",  IF(J124="AECO", "Aegiceras corniculatum", "" )) )))))))))))))))))))))))))))))</f>
        <v>Excoecaria agallocha</v>
      </c>
      <c r="J124" s="55" t="s">
        <v>162</v>
      </c>
      <c r="K124" s="55" t="n">
        <v>8.5</v>
      </c>
    </row>
    <row r="125" customFormat="false" ht="13.8" hidden="false" customHeight="false" outlineLevel="0" collapsed="false">
      <c r="A125" s="1" t="s">
        <v>17</v>
      </c>
      <c r="B125" s="12" t="n">
        <v>42150</v>
      </c>
      <c r="C125" s="1" t="s">
        <v>19</v>
      </c>
      <c r="D125" s="1" t="s">
        <v>19</v>
      </c>
      <c r="E125" s="1" t="s">
        <v>19</v>
      </c>
      <c r="F125" s="1" t="s">
        <v>20</v>
      </c>
      <c r="G125" s="1" t="n">
        <v>1</v>
      </c>
      <c r="H125" s="1" t="n">
        <v>3</v>
      </c>
      <c r="I125" s="23" t="str">
        <f aca="false">IF(J125="RHAP", "Rhizophora apiculata", IF(J125="EXAG", "Excoecaria agallocha", IF(J125="BRPA", "Bruguiera parviflora", IF(J125="XYMO", "Xylocarpus moluccensis", IF(J125="BRCY", "Bruguiera cylindrica", IF(J125="AVAL", "Avicennia alba", IF(J125="AVOF", "Avicennia officinalis", IF(J125="LURA", "Lumnitzera racemosa", IF(J125="CETA", "Ceriops tagal", IF(J125="XYGR", "Xylocarpus granatum", IF(J125="AVMA", "Avicennia marina", IF(J125="RHMU", "Rhizophora mucronata", IF(J125="BRGY", "Bruguiera gymnorrhiza", IF(J125="BRSE", "Bruguiera sexangula", IF(J125="SOOV", "Sonneratia ovata", IF(J125="SOCA", "Sonneratia caseolaris", IF(J125="HELI", "Heritiera littoralis", IF(J125="HESY", "Heritiera sylvatica", IF(J125="NYFR", "Nypa fruticans", IF(J125="CYRA", "Cynometra ramiflora", IF(J125="PHPA", "Phoenix paludosa", IF(J125="SCHY", "Scyphiphora hydrophyllacea", IF(J125="DIMA", "Diospyros maritima", IF(J125="POPI", "Pongamia pinnata", IF(J125="MAPS", "Maniltoa psilogyne", IF(J125="INBI", "Intsia bijuga", IF(J125="ACEB", "Acanthus ebracteatus", IF(J125="CAER", "Calamus erinaceus", IF(J125="UNUN", "Unknown unknown",  IF(J125="SOAL", "Sonneratia alba",  IF(J125="AECO", "Aegiceras corniculatum", "" )) )))))))))))))))))))))))))))))</f>
        <v>Excoecaria agallocha</v>
      </c>
      <c r="J125" s="55" t="s">
        <v>162</v>
      </c>
      <c r="K125" s="55" t="n">
        <v>8.5</v>
      </c>
    </row>
    <row r="126" customFormat="false" ht="13.8" hidden="false" customHeight="false" outlineLevel="0" collapsed="false">
      <c r="A126" s="1" t="s">
        <v>17</v>
      </c>
      <c r="B126" s="12" t="n">
        <v>42150</v>
      </c>
      <c r="C126" s="1" t="s">
        <v>19</v>
      </c>
      <c r="D126" s="1" t="s">
        <v>19</v>
      </c>
      <c r="E126" s="1" t="s">
        <v>19</v>
      </c>
      <c r="F126" s="1" t="s">
        <v>20</v>
      </c>
      <c r="G126" s="1" t="n">
        <v>1</v>
      </c>
      <c r="H126" s="1" t="n">
        <v>3</v>
      </c>
      <c r="I126" s="23" t="str">
        <f aca="false">IF(J126="RHAP", "Rhizophora apiculata", IF(J126="EXAG", "Excoecaria agallocha", IF(J126="BRPA", "Bruguiera parviflora", IF(J126="XYMO", "Xylocarpus moluccensis", IF(J126="BRCY", "Bruguiera cylindrica", IF(J126="AVAL", "Avicennia alba", IF(J126="AVOF", "Avicennia officinalis", IF(J126="LURA", "Lumnitzera racemosa", IF(J126="CETA", "Ceriops tagal", IF(J126="XYGR", "Xylocarpus granatum", IF(J126="AVMA", "Avicennia marina", IF(J126="RHMU", "Rhizophora mucronata", IF(J126="BRGY", "Bruguiera gymnorrhiza", IF(J126="BRSE", "Bruguiera sexangula", IF(J126="SOOV", "Sonneratia ovata", IF(J126="SOCA", "Sonneratia caseolaris", IF(J126="HELI", "Heritiera littoralis", IF(J126="HESY", "Heritiera sylvatica", IF(J126="NYFR", "Nypa fruticans", IF(J126="CYRA", "Cynometra ramiflora", IF(J126="PHPA", "Phoenix paludosa", IF(J126="SCHY", "Scyphiphora hydrophyllacea", IF(J126="DIMA", "Diospyros maritima", IF(J126="POPI", "Pongamia pinnata", IF(J126="MAPS", "Maniltoa psilogyne", IF(J126="INBI", "Intsia bijuga", IF(J126="ACEB", "Acanthus ebracteatus", IF(J126="CAER", "Calamus erinaceus", IF(J126="UNUN", "Unknown unknown",  IF(J126="SOAL", "Sonneratia alba",  IF(J126="AECO", "Aegiceras corniculatum", "" )) )))))))))))))))))))))))))))))</f>
        <v>Excoecaria agallocha</v>
      </c>
      <c r="J126" s="55" t="s">
        <v>162</v>
      </c>
      <c r="K126" s="55" t="n">
        <v>8.5</v>
      </c>
    </row>
    <row r="127" customFormat="false" ht="13.8" hidden="false" customHeight="false" outlineLevel="0" collapsed="false">
      <c r="A127" s="1" t="s">
        <v>17</v>
      </c>
      <c r="B127" s="12" t="n">
        <v>42150</v>
      </c>
      <c r="C127" s="1" t="s">
        <v>19</v>
      </c>
      <c r="D127" s="1" t="s">
        <v>19</v>
      </c>
      <c r="E127" s="1" t="s">
        <v>19</v>
      </c>
      <c r="F127" s="1" t="s">
        <v>20</v>
      </c>
      <c r="G127" s="1" t="n">
        <v>1</v>
      </c>
      <c r="H127" s="1" t="n">
        <v>3</v>
      </c>
      <c r="I127" s="23" t="str">
        <f aca="false">IF(J127="RHAP", "Rhizophora apiculata", IF(J127="EXAG", "Excoecaria agallocha", IF(J127="BRPA", "Bruguiera parviflora", IF(J127="XYMO", "Xylocarpus moluccensis", IF(J127="BRCY", "Bruguiera cylindrica", IF(J127="AVAL", "Avicennia alba", IF(J127="AVOF", "Avicennia officinalis", IF(J127="LURA", "Lumnitzera racemosa", IF(J127="CETA", "Ceriops tagal", IF(J127="XYGR", "Xylocarpus granatum", IF(J127="AVMA", "Avicennia marina", IF(J127="RHMU", "Rhizophora mucronata", IF(J127="BRGY", "Bruguiera gymnorrhiza", IF(J127="BRSE", "Bruguiera sexangula", IF(J127="SOOV", "Sonneratia ovata", IF(J127="SOCA", "Sonneratia caseolaris", IF(J127="HELI", "Heritiera littoralis", IF(J127="HESY", "Heritiera sylvatica", IF(J127="NYFR", "Nypa fruticans", IF(J127="CYRA", "Cynometra ramiflora", IF(J127="PHPA", "Phoenix paludosa", IF(J127="SCHY", "Scyphiphora hydrophyllacea", IF(J127="DIMA", "Diospyros maritima", IF(J127="POPI", "Pongamia pinnata", IF(J127="MAPS", "Maniltoa psilogyne", IF(J127="INBI", "Intsia bijuga", IF(J127="ACEB", "Acanthus ebracteatus", IF(J127="CAER", "Calamus erinaceus", IF(J127="UNUN", "Unknown unknown",  IF(J127="SOAL", "Sonneratia alba",  IF(J127="AECO", "Aegiceras corniculatum", "" )) )))))))))))))))))))))))))))))</f>
        <v>Rhizophora apiculata</v>
      </c>
      <c r="J127" s="55" t="s">
        <v>21</v>
      </c>
      <c r="K127" s="55" t="n">
        <v>8.5</v>
      </c>
    </row>
    <row r="128" customFormat="false" ht="13.8" hidden="false" customHeight="false" outlineLevel="0" collapsed="false">
      <c r="A128" s="1" t="s">
        <v>17</v>
      </c>
      <c r="B128" s="12" t="n">
        <v>42150</v>
      </c>
      <c r="C128" s="1" t="s">
        <v>19</v>
      </c>
      <c r="D128" s="1" t="s">
        <v>19</v>
      </c>
      <c r="E128" s="1" t="s">
        <v>19</v>
      </c>
      <c r="F128" s="1" t="s">
        <v>20</v>
      </c>
      <c r="G128" s="1" t="n">
        <v>1</v>
      </c>
      <c r="H128" s="1" t="n">
        <v>3</v>
      </c>
      <c r="I128" s="23" t="str">
        <f aca="false">IF(J128="RHAP", "Rhizophora apiculata", IF(J128="EXAG", "Excoecaria agallocha", IF(J128="BRPA", "Bruguiera parviflora", IF(J128="XYMO", "Xylocarpus moluccensis", IF(J128="BRCY", "Bruguiera cylindrica", IF(J128="AVAL", "Avicennia alba", IF(J128="AVOF", "Avicennia officinalis", IF(J128="LURA", "Lumnitzera racemosa", IF(J128="CETA", "Ceriops tagal", IF(J128="XYGR", "Xylocarpus granatum", IF(J128="AVMA", "Avicennia marina", IF(J128="RHMU", "Rhizophora mucronata", IF(J128="BRGY", "Bruguiera gymnorrhiza", IF(J128="BRSE", "Bruguiera sexangula", IF(J128="SOOV", "Sonneratia ovata", IF(J128="SOCA", "Sonneratia caseolaris", IF(J128="HELI", "Heritiera littoralis", IF(J128="HESY", "Heritiera sylvatica", IF(J128="NYFR", "Nypa fruticans", IF(J128="CYRA", "Cynometra ramiflora", IF(J128="PHPA", "Phoenix paludosa", IF(J128="SCHY", "Scyphiphora hydrophyllacea", IF(J128="DIMA", "Diospyros maritima", IF(J128="POPI", "Pongamia pinnata", IF(J128="MAPS", "Maniltoa psilogyne", IF(J128="INBI", "Intsia bijuga", IF(J128="ACEB", "Acanthus ebracteatus", IF(J128="CAER", "Calamus erinaceus", IF(J128="UNUN", "Unknown unknown",  IF(J128="SOAL", "Sonneratia alba",  IF(J128="AECO", "Aegiceras corniculatum", "" )) )))))))))))))))))))))))))))))</f>
        <v>Rhizophora apiculata</v>
      </c>
      <c r="J128" s="55" t="s">
        <v>21</v>
      </c>
      <c r="K128" s="55" t="n">
        <v>8.5</v>
      </c>
    </row>
    <row r="129" customFormat="false" ht="13.8" hidden="false" customHeight="false" outlineLevel="0" collapsed="false">
      <c r="A129" s="1" t="s">
        <v>17</v>
      </c>
      <c r="B129" s="12" t="n">
        <v>42150</v>
      </c>
      <c r="C129" s="1" t="s">
        <v>19</v>
      </c>
      <c r="D129" s="1" t="s">
        <v>19</v>
      </c>
      <c r="E129" s="1" t="s">
        <v>19</v>
      </c>
      <c r="F129" s="1" t="s">
        <v>20</v>
      </c>
      <c r="G129" s="1" t="n">
        <v>1</v>
      </c>
      <c r="H129" s="1" t="n">
        <v>3</v>
      </c>
      <c r="I129" s="23" t="str">
        <f aca="false">IF(J129="RHAP", "Rhizophora apiculata", IF(J129="EXAG", "Excoecaria agallocha", IF(J129="BRPA", "Bruguiera parviflora", IF(J129="XYMO", "Xylocarpus moluccensis", IF(J129="BRCY", "Bruguiera cylindrica", IF(J129="AVAL", "Avicennia alba", IF(J129="AVOF", "Avicennia officinalis", IF(J129="LURA", "Lumnitzera racemosa", IF(J129="CETA", "Ceriops tagal", IF(J129="XYGR", "Xylocarpus granatum", IF(J129="AVMA", "Avicennia marina", IF(J129="RHMU", "Rhizophora mucronata", IF(J129="BRGY", "Bruguiera gymnorrhiza", IF(J129="BRSE", "Bruguiera sexangula", IF(J129="SOOV", "Sonneratia ovata", IF(J129="SOCA", "Sonneratia caseolaris", IF(J129="HELI", "Heritiera littoralis", IF(J129="HESY", "Heritiera sylvatica", IF(J129="NYFR", "Nypa fruticans", IF(J129="CYRA", "Cynometra ramiflora", IF(J129="PHPA", "Phoenix paludosa", IF(J129="SCHY", "Scyphiphora hydrophyllacea", IF(J129="DIMA", "Diospyros maritima", IF(J129="POPI", "Pongamia pinnata", IF(J129="MAPS", "Maniltoa psilogyne", IF(J129="INBI", "Intsia bijuga", IF(J129="ACEB", "Acanthus ebracteatus", IF(J129="CAER", "Calamus erinaceus", IF(J129="UNUN", "Unknown unknown",  IF(J129="SOAL", "Sonneratia alba",  IF(J129="AECO", "Aegiceras corniculatum", "" )) )))))))))))))))))))))))))))))</f>
        <v>Rhizophora apiculata</v>
      </c>
      <c r="J129" s="55" t="s">
        <v>21</v>
      </c>
      <c r="K129" s="55" t="n">
        <v>8.5</v>
      </c>
    </row>
    <row r="130" customFormat="false" ht="13.8" hidden="false" customHeight="false" outlineLevel="0" collapsed="false">
      <c r="A130" s="1" t="s">
        <v>17</v>
      </c>
      <c r="B130" s="12" t="n">
        <v>42150</v>
      </c>
      <c r="C130" s="1" t="s">
        <v>19</v>
      </c>
      <c r="D130" s="1" t="s">
        <v>19</v>
      </c>
      <c r="E130" s="1" t="s">
        <v>19</v>
      </c>
      <c r="F130" s="1" t="s">
        <v>20</v>
      </c>
      <c r="G130" s="1" t="n">
        <v>1</v>
      </c>
      <c r="H130" s="1" t="n">
        <v>3</v>
      </c>
      <c r="I130" s="23" t="str">
        <f aca="false">IF(J130="RHAP", "Rhizophora apiculata", IF(J130="EXAG", "Excoecaria agallocha", IF(J130="BRPA", "Bruguiera parviflora", IF(J130="XYMO", "Xylocarpus moluccensis", IF(J130="BRCY", "Bruguiera cylindrica", IF(J130="AVAL", "Avicennia alba", IF(J130="AVOF", "Avicennia officinalis", IF(J130="LURA", "Lumnitzera racemosa", IF(J130="CETA", "Ceriops tagal", IF(J130="XYGR", "Xylocarpus granatum", IF(J130="AVMA", "Avicennia marina", IF(J130="RHMU", "Rhizophora mucronata", IF(J130="BRGY", "Bruguiera gymnorrhiza", IF(J130="BRSE", "Bruguiera sexangula", IF(J130="SOOV", "Sonneratia ovata", IF(J130="SOCA", "Sonneratia caseolaris", IF(J130="HELI", "Heritiera littoralis", IF(J130="HESY", "Heritiera sylvatica", IF(J130="NYFR", "Nypa fruticans", IF(J130="CYRA", "Cynometra ramiflora", IF(J130="PHPA", "Phoenix paludosa", IF(J130="SCHY", "Scyphiphora hydrophyllacea", IF(J130="DIMA", "Diospyros maritima", IF(J130="POPI", "Pongamia pinnata", IF(J130="MAPS", "Maniltoa psilogyne", IF(J130="INBI", "Intsia bijuga", IF(J130="ACEB", "Acanthus ebracteatus", IF(J130="CAER", "Calamus erinaceus", IF(J130="UNUN", "Unknown unknown",  IF(J130="SOAL", "Sonneratia alba",  IF(J130="AECO", "Aegiceras corniculatum", "" )) )))))))))))))))))))))))))))))</f>
        <v>Rhizophora apiculata</v>
      </c>
      <c r="J130" s="55" t="s">
        <v>21</v>
      </c>
      <c r="K130" s="55" t="n">
        <v>8.7</v>
      </c>
    </row>
    <row r="131" customFormat="false" ht="13.8" hidden="false" customHeight="false" outlineLevel="0" collapsed="false">
      <c r="A131" s="1" t="s">
        <v>17</v>
      </c>
      <c r="B131" s="12" t="n">
        <v>42150</v>
      </c>
      <c r="C131" s="1" t="s">
        <v>19</v>
      </c>
      <c r="D131" s="1" t="s">
        <v>19</v>
      </c>
      <c r="E131" s="1" t="s">
        <v>19</v>
      </c>
      <c r="F131" s="1" t="s">
        <v>20</v>
      </c>
      <c r="G131" s="1" t="n">
        <v>1</v>
      </c>
      <c r="H131" s="1" t="n">
        <v>3</v>
      </c>
      <c r="I131" s="23" t="str">
        <f aca="false">IF(J131="RHAP", "Rhizophora apiculata", IF(J131="EXAG", "Excoecaria agallocha", IF(J131="BRPA", "Bruguiera parviflora", IF(J131="XYMO", "Xylocarpus moluccensis", IF(J131="BRCY", "Bruguiera cylindrica", IF(J131="AVAL", "Avicennia alba", IF(J131="AVOF", "Avicennia officinalis", IF(J131="LURA", "Lumnitzera racemosa", IF(J131="CETA", "Ceriops tagal", IF(J131="XYGR", "Xylocarpus granatum", IF(J131="AVMA", "Avicennia marina", IF(J131="RHMU", "Rhizophora mucronata", IF(J131="BRGY", "Bruguiera gymnorrhiza", IF(J131="BRSE", "Bruguiera sexangula", IF(J131="SOOV", "Sonneratia ovata", IF(J131="SOCA", "Sonneratia caseolaris", IF(J131="HELI", "Heritiera littoralis", IF(J131="HESY", "Heritiera sylvatica", IF(J131="NYFR", "Nypa fruticans", IF(J131="CYRA", "Cynometra ramiflora", IF(J131="PHPA", "Phoenix paludosa", IF(J131="SCHY", "Scyphiphora hydrophyllacea", IF(J131="DIMA", "Diospyros maritima", IF(J131="POPI", "Pongamia pinnata", IF(J131="MAPS", "Maniltoa psilogyne", IF(J131="INBI", "Intsia bijuga", IF(J131="ACEB", "Acanthus ebracteatus", IF(J131="CAER", "Calamus erinaceus", IF(J131="UNUN", "Unknown unknown",  IF(J131="SOAL", "Sonneratia alba",  IF(J131="AECO", "Aegiceras corniculatum", "" )) )))))))))))))))))))))))))))))</f>
        <v>Rhizophora apiculata</v>
      </c>
      <c r="J131" s="55" t="s">
        <v>21</v>
      </c>
      <c r="K131" s="55" t="n">
        <v>9</v>
      </c>
    </row>
    <row r="132" customFormat="false" ht="13.8" hidden="false" customHeight="false" outlineLevel="0" collapsed="false">
      <c r="A132" s="1" t="s">
        <v>17</v>
      </c>
      <c r="B132" s="12" t="n">
        <v>42150</v>
      </c>
      <c r="C132" s="1" t="s">
        <v>19</v>
      </c>
      <c r="D132" s="1" t="s">
        <v>19</v>
      </c>
      <c r="E132" s="1" t="s">
        <v>19</v>
      </c>
      <c r="F132" s="1" t="s">
        <v>20</v>
      </c>
      <c r="G132" s="1" t="n">
        <v>1</v>
      </c>
      <c r="H132" s="1" t="n">
        <v>3</v>
      </c>
      <c r="I132" s="23" t="str">
        <f aca="false">IF(J132="RHAP", "Rhizophora apiculata", IF(J132="EXAG", "Excoecaria agallocha", IF(J132="BRPA", "Bruguiera parviflora", IF(J132="XYMO", "Xylocarpus moluccensis", IF(J132="BRCY", "Bruguiera cylindrica", IF(J132="AVAL", "Avicennia alba", IF(J132="AVOF", "Avicennia officinalis", IF(J132="LURA", "Lumnitzera racemosa", IF(J132="CETA", "Ceriops tagal", IF(J132="XYGR", "Xylocarpus granatum", IF(J132="AVMA", "Avicennia marina", IF(J132="RHMU", "Rhizophora mucronata", IF(J132="BRGY", "Bruguiera gymnorrhiza", IF(J132="BRSE", "Bruguiera sexangula", IF(J132="SOOV", "Sonneratia ovata", IF(J132="SOCA", "Sonneratia caseolaris", IF(J132="HELI", "Heritiera littoralis", IF(J132="HESY", "Heritiera sylvatica", IF(J132="NYFR", "Nypa fruticans", IF(J132="CYRA", "Cynometra ramiflora", IF(J132="PHPA", "Phoenix paludosa", IF(J132="SCHY", "Scyphiphora hydrophyllacea", IF(J132="DIMA", "Diospyros maritima", IF(J132="POPI", "Pongamia pinnata", IF(J132="MAPS", "Maniltoa psilogyne", IF(J132="INBI", "Intsia bijuga", IF(J132="ACEB", "Acanthus ebracteatus", IF(J132="CAER", "Calamus erinaceus", IF(J132="UNUN", "Unknown unknown",  IF(J132="SOAL", "Sonneratia alba",  IF(J132="AECO", "Aegiceras corniculatum", "" )) )))))))))))))))))))))))))))))</f>
        <v>Excoecaria agallocha</v>
      </c>
      <c r="J132" s="55" t="s">
        <v>162</v>
      </c>
      <c r="K132" s="55" t="n">
        <v>9.1</v>
      </c>
    </row>
    <row r="133" customFormat="false" ht="13.8" hidden="false" customHeight="false" outlineLevel="0" collapsed="false">
      <c r="A133" s="1" t="s">
        <v>17</v>
      </c>
      <c r="B133" s="12" t="n">
        <v>42150</v>
      </c>
      <c r="C133" s="1" t="s">
        <v>19</v>
      </c>
      <c r="D133" s="1" t="s">
        <v>19</v>
      </c>
      <c r="E133" s="1" t="s">
        <v>19</v>
      </c>
      <c r="F133" s="1" t="s">
        <v>20</v>
      </c>
      <c r="G133" s="1" t="n">
        <v>1</v>
      </c>
      <c r="H133" s="1" t="n">
        <v>3</v>
      </c>
      <c r="I133" s="23" t="str">
        <f aca="false">IF(J133="RHAP", "Rhizophora apiculata", IF(J133="EXAG", "Excoecaria agallocha", IF(J133="BRPA", "Bruguiera parviflora", IF(J133="XYMO", "Xylocarpus moluccensis", IF(J133="BRCY", "Bruguiera cylindrica", IF(J133="AVAL", "Avicennia alba", IF(J133="AVOF", "Avicennia officinalis", IF(J133="LURA", "Lumnitzera racemosa", IF(J133="CETA", "Ceriops tagal", IF(J133="XYGR", "Xylocarpus granatum", IF(J133="AVMA", "Avicennia marina", IF(J133="RHMU", "Rhizophora mucronata", IF(J133="BRGY", "Bruguiera gymnorrhiza", IF(J133="BRSE", "Bruguiera sexangula", IF(J133="SOOV", "Sonneratia ovata", IF(J133="SOCA", "Sonneratia caseolaris", IF(J133="HELI", "Heritiera littoralis", IF(J133="HESY", "Heritiera sylvatica", IF(J133="NYFR", "Nypa fruticans", IF(J133="CYRA", "Cynometra ramiflora", IF(J133="PHPA", "Phoenix paludosa", IF(J133="SCHY", "Scyphiphora hydrophyllacea", IF(J133="DIMA", "Diospyros maritima", IF(J133="POPI", "Pongamia pinnata", IF(J133="MAPS", "Maniltoa psilogyne", IF(J133="INBI", "Intsia bijuga", IF(J133="ACEB", "Acanthus ebracteatus", IF(J133="CAER", "Calamus erinaceus", IF(J133="UNUN", "Unknown unknown",  IF(J133="SOAL", "Sonneratia alba",  IF(J133="AECO", "Aegiceras corniculatum", "" )) )))))))))))))))))))))))))))))</f>
        <v>Rhizophora apiculata</v>
      </c>
      <c r="J133" s="55" t="s">
        <v>21</v>
      </c>
      <c r="K133" s="55" t="n">
        <v>9.1</v>
      </c>
    </row>
    <row r="134" customFormat="false" ht="13.8" hidden="false" customHeight="false" outlineLevel="0" collapsed="false">
      <c r="A134" s="1" t="s">
        <v>17</v>
      </c>
      <c r="B134" s="12" t="n">
        <v>42150</v>
      </c>
      <c r="C134" s="1" t="s">
        <v>19</v>
      </c>
      <c r="D134" s="1" t="s">
        <v>19</v>
      </c>
      <c r="E134" s="1" t="s">
        <v>19</v>
      </c>
      <c r="F134" s="1" t="s">
        <v>20</v>
      </c>
      <c r="G134" s="1" t="n">
        <v>1</v>
      </c>
      <c r="H134" s="1" t="n">
        <v>3</v>
      </c>
      <c r="I134" s="23" t="str">
        <f aca="false">IF(J134="RHAP", "Rhizophora apiculata", IF(J134="EXAG", "Excoecaria agallocha", IF(J134="BRPA", "Bruguiera parviflora", IF(J134="XYMO", "Xylocarpus moluccensis", IF(J134="BRCY", "Bruguiera cylindrica", IF(J134="AVAL", "Avicennia alba", IF(J134="AVOF", "Avicennia officinalis", IF(J134="LURA", "Lumnitzera racemosa", IF(J134="CETA", "Ceriops tagal", IF(J134="XYGR", "Xylocarpus granatum", IF(J134="AVMA", "Avicennia marina", IF(J134="RHMU", "Rhizophora mucronata", IF(J134="BRGY", "Bruguiera gymnorrhiza", IF(J134="BRSE", "Bruguiera sexangula", IF(J134="SOOV", "Sonneratia ovata", IF(J134="SOCA", "Sonneratia caseolaris", IF(J134="HELI", "Heritiera littoralis", IF(J134="HESY", "Heritiera sylvatica", IF(J134="NYFR", "Nypa fruticans", IF(J134="CYRA", "Cynometra ramiflora", IF(J134="PHPA", "Phoenix paludosa", IF(J134="SCHY", "Scyphiphora hydrophyllacea", IF(J134="DIMA", "Diospyros maritima", IF(J134="POPI", "Pongamia pinnata", IF(J134="MAPS", "Maniltoa psilogyne", IF(J134="INBI", "Intsia bijuga", IF(J134="ACEB", "Acanthus ebracteatus", IF(J134="CAER", "Calamus erinaceus", IF(J134="UNUN", "Unknown unknown",  IF(J134="SOAL", "Sonneratia alba",  IF(J134="AECO", "Aegiceras corniculatum", "" )) )))))))))))))))))))))))))))))</f>
        <v>Excoecaria agallocha</v>
      </c>
      <c r="J134" s="55" t="s">
        <v>162</v>
      </c>
      <c r="K134" s="55" t="n">
        <v>9.3</v>
      </c>
    </row>
    <row r="135" customFormat="false" ht="13.8" hidden="false" customHeight="false" outlineLevel="0" collapsed="false">
      <c r="A135" s="1" t="s">
        <v>17</v>
      </c>
      <c r="B135" s="12" t="n">
        <v>42150</v>
      </c>
      <c r="C135" s="1" t="s">
        <v>19</v>
      </c>
      <c r="D135" s="1" t="s">
        <v>19</v>
      </c>
      <c r="E135" s="1" t="s">
        <v>19</v>
      </c>
      <c r="F135" s="1" t="s">
        <v>20</v>
      </c>
      <c r="G135" s="1" t="n">
        <v>1</v>
      </c>
      <c r="H135" s="1" t="n">
        <v>3</v>
      </c>
      <c r="I135" s="23" t="str">
        <f aca="false">IF(J135="RHAP", "Rhizophora apiculata", IF(J135="EXAG", "Excoecaria agallocha", IF(J135="BRPA", "Bruguiera parviflora", IF(J135="XYMO", "Xylocarpus moluccensis", IF(J135="BRCY", "Bruguiera cylindrica", IF(J135="AVAL", "Avicennia alba", IF(J135="AVOF", "Avicennia officinalis", IF(J135="LURA", "Lumnitzera racemosa", IF(J135="CETA", "Ceriops tagal", IF(J135="XYGR", "Xylocarpus granatum", IF(J135="AVMA", "Avicennia marina", IF(J135="RHMU", "Rhizophora mucronata", IF(J135="BRGY", "Bruguiera gymnorrhiza", IF(J135="BRSE", "Bruguiera sexangula", IF(J135="SOOV", "Sonneratia ovata", IF(J135="SOCA", "Sonneratia caseolaris", IF(J135="HELI", "Heritiera littoralis", IF(J135="HESY", "Heritiera sylvatica", IF(J135="NYFR", "Nypa fruticans", IF(J135="CYRA", "Cynometra ramiflora", IF(J135="PHPA", "Phoenix paludosa", IF(J135="SCHY", "Scyphiphora hydrophyllacea", IF(J135="DIMA", "Diospyros maritima", IF(J135="POPI", "Pongamia pinnata", IF(J135="MAPS", "Maniltoa psilogyne", IF(J135="INBI", "Intsia bijuga", IF(J135="ACEB", "Acanthus ebracteatus", IF(J135="CAER", "Calamus erinaceus", IF(J135="UNUN", "Unknown unknown",  IF(J135="SOAL", "Sonneratia alba",  IF(J135="AECO", "Aegiceras corniculatum", "" )) )))))))))))))))))))))))))))))</f>
        <v>Rhizophora apiculata</v>
      </c>
      <c r="J135" s="55" t="s">
        <v>21</v>
      </c>
      <c r="K135" s="55" t="n">
        <v>9.3</v>
      </c>
    </row>
    <row r="136" customFormat="false" ht="13.8" hidden="false" customHeight="false" outlineLevel="0" collapsed="false">
      <c r="A136" s="1" t="s">
        <v>17</v>
      </c>
      <c r="B136" s="12" t="n">
        <v>42150</v>
      </c>
      <c r="C136" s="1" t="s">
        <v>19</v>
      </c>
      <c r="D136" s="1" t="s">
        <v>19</v>
      </c>
      <c r="E136" s="1" t="s">
        <v>19</v>
      </c>
      <c r="F136" s="1" t="s">
        <v>20</v>
      </c>
      <c r="G136" s="1" t="n">
        <v>1</v>
      </c>
      <c r="H136" s="1" t="n">
        <v>3</v>
      </c>
      <c r="I136" s="23" t="str">
        <f aca="false">IF(J136="RHAP", "Rhizophora apiculata", IF(J136="EXAG", "Excoecaria agallocha", IF(J136="BRPA", "Bruguiera parviflora", IF(J136="XYMO", "Xylocarpus moluccensis", IF(J136="BRCY", "Bruguiera cylindrica", IF(J136="AVAL", "Avicennia alba", IF(J136="AVOF", "Avicennia officinalis", IF(J136="LURA", "Lumnitzera racemosa", IF(J136="CETA", "Ceriops tagal", IF(J136="XYGR", "Xylocarpus granatum", IF(J136="AVMA", "Avicennia marina", IF(J136="RHMU", "Rhizophora mucronata", IF(J136="BRGY", "Bruguiera gymnorrhiza", IF(J136="BRSE", "Bruguiera sexangula", IF(J136="SOOV", "Sonneratia ovata", IF(J136="SOCA", "Sonneratia caseolaris", IF(J136="HELI", "Heritiera littoralis", IF(J136="HESY", "Heritiera sylvatica", IF(J136="NYFR", "Nypa fruticans", IF(J136="CYRA", "Cynometra ramiflora", IF(J136="PHPA", "Phoenix paludosa", IF(J136="SCHY", "Scyphiphora hydrophyllacea", IF(J136="DIMA", "Diospyros maritima", IF(J136="POPI", "Pongamia pinnata", IF(J136="MAPS", "Maniltoa psilogyne", IF(J136="INBI", "Intsia bijuga", IF(J136="ACEB", "Acanthus ebracteatus", IF(J136="CAER", "Calamus erinaceus", IF(J136="UNUN", "Unknown unknown",  IF(J136="SOAL", "Sonneratia alba",  IF(J136="AECO", "Aegiceras corniculatum", "" )) )))))))))))))))))))))))))))))</f>
        <v>Avicennia alba</v>
      </c>
      <c r="J136" s="55" t="s">
        <v>27</v>
      </c>
      <c r="K136" s="55" t="n">
        <v>10.5</v>
      </c>
    </row>
    <row r="137" customFormat="false" ht="13.8" hidden="false" customHeight="false" outlineLevel="0" collapsed="false">
      <c r="A137" s="1" t="s">
        <v>17</v>
      </c>
      <c r="B137" s="12" t="n">
        <v>42150</v>
      </c>
      <c r="C137" s="1" t="s">
        <v>19</v>
      </c>
      <c r="D137" s="1" t="s">
        <v>19</v>
      </c>
      <c r="E137" s="1" t="s">
        <v>19</v>
      </c>
      <c r="F137" s="1" t="s">
        <v>20</v>
      </c>
      <c r="G137" s="1" t="n">
        <v>1</v>
      </c>
      <c r="H137" s="1" t="n">
        <v>3</v>
      </c>
      <c r="I137" s="23" t="str">
        <f aca="false">IF(J137="RHAP", "Rhizophora apiculata", IF(J137="EXAG", "Excoecaria agallocha", IF(J137="BRPA", "Bruguiera parviflora", IF(J137="XYMO", "Xylocarpus moluccensis", IF(J137="BRCY", "Bruguiera cylindrica", IF(J137="AVAL", "Avicennia alba", IF(J137="AVOF", "Avicennia officinalis", IF(J137="LURA", "Lumnitzera racemosa", IF(J137="CETA", "Ceriops tagal", IF(J137="XYGR", "Xylocarpus granatum", IF(J137="AVMA", "Avicennia marina", IF(J137="RHMU", "Rhizophora mucronata", IF(J137="BRGY", "Bruguiera gymnorrhiza", IF(J137="BRSE", "Bruguiera sexangula", IF(J137="SOOV", "Sonneratia ovata", IF(J137="SOCA", "Sonneratia caseolaris", IF(J137="HELI", "Heritiera littoralis", IF(J137="HESY", "Heritiera sylvatica", IF(J137="NYFR", "Nypa fruticans", IF(J137="CYRA", "Cynometra ramiflora", IF(J137="PHPA", "Phoenix paludosa", IF(J137="SCHY", "Scyphiphora hydrophyllacea", IF(J137="DIMA", "Diospyros maritima", IF(J137="POPI", "Pongamia pinnata", IF(J137="MAPS", "Maniltoa psilogyne", IF(J137="INBI", "Intsia bijuga", IF(J137="ACEB", "Acanthus ebracteatus", IF(J137="CAER", "Calamus erinaceus", IF(J137="UNUN", "Unknown unknown",  IF(J137="SOAL", "Sonneratia alba",  IF(J137="AECO", "Aegiceras corniculatum", "" )) )))))))))))))))))))))))))))))</f>
        <v>Excoecaria agallocha</v>
      </c>
      <c r="J137" s="55" t="s">
        <v>162</v>
      </c>
      <c r="K137" s="55" t="n">
        <v>16.5</v>
      </c>
    </row>
    <row r="138" customFormat="false" ht="13.8" hidden="false" customHeight="false" outlineLevel="0" collapsed="false">
      <c r="A138" s="1" t="s">
        <v>17</v>
      </c>
      <c r="B138" s="12" t="n">
        <v>42150</v>
      </c>
      <c r="C138" s="1" t="s">
        <v>826</v>
      </c>
      <c r="D138" s="1" t="s">
        <v>19</v>
      </c>
      <c r="E138" s="1" t="s">
        <v>19</v>
      </c>
      <c r="F138" s="1" t="s">
        <v>20</v>
      </c>
      <c r="G138" s="1" t="n">
        <v>1</v>
      </c>
      <c r="H138" s="1" t="n">
        <v>4</v>
      </c>
      <c r="I138" s="23" t="str">
        <f aca="false">IF(J138="RHAP", "Rhizophora apiculata", IF(J138="EXAG", "Excoecaria agallocha", IF(J138="BRPA", "Bruguiera parviflora", IF(J138="XYMO", "Xylocarpus moluccensis", IF(J138="BRCY", "Bruguiera cylindrica", IF(J138="AVAL", "Avicennia alba", IF(J138="AVOF", "Avicennia officinalis", IF(J138="LURA", "Lumnitzera racemosa", IF(J138="CETA", "Ceriops tagal", IF(J138="XYGR", "Xylocarpus granatum", IF(J138="AVMA", "Avicennia marina", IF(J138="RHMU", "Rhizophora mucronata", IF(J138="BRGY", "Bruguiera gymnorrhiza", IF(J138="BRSE", "Bruguiera sexangula", IF(J138="SOOV", "Sonneratia ovata", IF(J138="SOCA", "Sonneratia caseolaris", IF(J138="HELI", "Heritiera littoralis", IF(J138="HESY", "Heritiera sylvatica", IF(J138="NYFR", "Nypa fruticans", IF(J138="CYRA", "Cynometra ramiflora", IF(J138="PHPA", "Phoenix paludosa", IF(J138="SCHY", "Scyphiphora hydrophyllacea", IF(J138="DIMA", "Diospyros maritima", IF(J138="POPI", "Pongamia pinnata", IF(J138="MAPS", "Maniltoa psilogyne", IF(J138="INBI", "Intsia bijuga", IF(J138="ACEB", "Acanthus ebracteatus", IF(J138="CAER", "Calamus erinaceus", IF(J138="UNUN", "Unknown unknown",  IF(J138="SOAL", "Sonneratia alba",  IF(J138="AECO", "Aegiceras corniculatum", "" )) )))))))))))))))))))))))))))))</f>
        <v>Avicennia alba</v>
      </c>
      <c r="J138" s="55" t="s">
        <v>27</v>
      </c>
      <c r="K138" s="55" t="n">
        <v>5</v>
      </c>
    </row>
    <row r="139" customFormat="false" ht="13.8" hidden="false" customHeight="false" outlineLevel="0" collapsed="false">
      <c r="A139" s="1" t="s">
        <v>17</v>
      </c>
      <c r="B139" s="12" t="n">
        <v>42150</v>
      </c>
      <c r="C139" s="1" t="s">
        <v>826</v>
      </c>
      <c r="D139" s="1" t="s">
        <v>19</v>
      </c>
      <c r="E139" s="1" t="s">
        <v>19</v>
      </c>
      <c r="F139" s="1" t="s">
        <v>20</v>
      </c>
      <c r="G139" s="1" t="n">
        <v>1</v>
      </c>
      <c r="H139" s="1" t="n">
        <v>4</v>
      </c>
      <c r="I139" s="23" t="str">
        <f aca="false">IF(J139="RHAP", "Rhizophora apiculata", IF(J139="EXAG", "Excoecaria agallocha", IF(J139="BRPA", "Bruguiera parviflora", IF(J139="XYMO", "Xylocarpus moluccensis", IF(J139="BRCY", "Bruguiera cylindrica", IF(J139="AVAL", "Avicennia alba", IF(J139="AVOF", "Avicennia officinalis", IF(J139="LURA", "Lumnitzera racemosa", IF(J139="CETA", "Ceriops tagal", IF(J139="XYGR", "Xylocarpus granatum", IF(J139="AVMA", "Avicennia marina", IF(J139="RHMU", "Rhizophora mucronata", IF(J139="BRGY", "Bruguiera gymnorrhiza", IF(J139="BRSE", "Bruguiera sexangula", IF(J139="SOOV", "Sonneratia ovata", IF(J139="SOCA", "Sonneratia caseolaris", IF(J139="HELI", "Heritiera littoralis", IF(J139="HESY", "Heritiera sylvatica", IF(J139="NYFR", "Nypa fruticans", IF(J139="CYRA", "Cynometra ramiflora", IF(J139="PHPA", "Phoenix paludosa", IF(J139="SCHY", "Scyphiphora hydrophyllacea", IF(J139="DIMA", "Diospyros maritima", IF(J139="POPI", "Pongamia pinnata", IF(J139="MAPS", "Maniltoa psilogyne", IF(J139="INBI", "Intsia bijuga", IF(J139="ACEB", "Acanthus ebracteatus", IF(J139="CAER", "Calamus erinaceus", IF(J139="UNUN", "Unknown unknown",  IF(J139="SOAL", "Sonneratia alba",  IF(J139="AECO", "Aegiceras corniculatum", "" )) )))))))))))))))))))))))))))))</f>
        <v>Avicennia alba</v>
      </c>
      <c r="J139" s="55" t="s">
        <v>27</v>
      </c>
      <c r="K139" s="55" t="n">
        <v>5.1</v>
      </c>
    </row>
    <row r="140" customFormat="false" ht="13.8" hidden="false" customHeight="false" outlineLevel="0" collapsed="false">
      <c r="A140" s="1" t="s">
        <v>17</v>
      </c>
      <c r="B140" s="12" t="n">
        <v>42150</v>
      </c>
      <c r="C140" s="1" t="s">
        <v>826</v>
      </c>
      <c r="D140" s="1" t="s">
        <v>19</v>
      </c>
      <c r="E140" s="1" t="s">
        <v>19</v>
      </c>
      <c r="F140" s="1" t="s">
        <v>20</v>
      </c>
      <c r="G140" s="1" t="n">
        <v>1</v>
      </c>
      <c r="H140" s="1" t="n">
        <v>4</v>
      </c>
      <c r="I140" s="23" t="str">
        <f aca="false">IF(J140="RHAP", "Rhizophora apiculata", IF(J140="EXAG", "Excoecaria agallocha", IF(J140="BRPA", "Bruguiera parviflora", IF(J140="XYMO", "Xylocarpus moluccensis", IF(J140="BRCY", "Bruguiera cylindrica", IF(J140="AVAL", "Avicennia alba", IF(J140="AVOF", "Avicennia officinalis", IF(J140="LURA", "Lumnitzera racemosa", IF(J140="CETA", "Ceriops tagal", IF(J140="XYGR", "Xylocarpus granatum", IF(J140="AVMA", "Avicennia marina", IF(J140="RHMU", "Rhizophora mucronata", IF(J140="BRGY", "Bruguiera gymnorrhiza", IF(J140="BRSE", "Bruguiera sexangula", IF(J140="SOOV", "Sonneratia ovata", IF(J140="SOCA", "Sonneratia caseolaris", IF(J140="HELI", "Heritiera littoralis", IF(J140="HESY", "Heritiera sylvatica", IF(J140="NYFR", "Nypa fruticans", IF(J140="CYRA", "Cynometra ramiflora", IF(J140="PHPA", "Phoenix paludosa", IF(J140="SCHY", "Scyphiphora hydrophyllacea", IF(J140="DIMA", "Diospyros maritima", IF(J140="POPI", "Pongamia pinnata", IF(J140="MAPS", "Maniltoa psilogyne", IF(J140="INBI", "Intsia bijuga", IF(J140="ACEB", "Acanthus ebracteatus", IF(J140="CAER", "Calamus erinaceus", IF(J140="UNUN", "Unknown unknown",  IF(J140="SOAL", "Sonneratia alba",  IF(J140="AECO", "Aegiceras corniculatum", "" )) )))))))))))))))))))))))))))))</f>
        <v>Avicennia alba</v>
      </c>
      <c r="J140" s="55" t="s">
        <v>27</v>
      </c>
      <c r="K140" s="55" t="n">
        <v>5.2</v>
      </c>
    </row>
    <row r="141" customFormat="false" ht="13.8" hidden="false" customHeight="false" outlineLevel="0" collapsed="false">
      <c r="A141" s="1" t="s">
        <v>17</v>
      </c>
      <c r="B141" s="12" t="n">
        <v>42150</v>
      </c>
      <c r="C141" s="1" t="s">
        <v>826</v>
      </c>
      <c r="D141" s="1" t="s">
        <v>19</v>
      </c>
      <c r="E141" s="1" t="s">
        <v>19</v>
      </c>
      <c r="F141" s="1" t="s">
        <v>20</v>
      </c>
      <c r="G141" s="1" t="n">
        <v>1</v>
      </c>
      <c r="H141" s="1" t="n">
        <v>4</v>
      </c>
      <c r="I141" s="23" t="str">
        <f aca="false">IF(J141="RHAP", "Rhizophora apiculata", IF(J141="EXAG", "Excoecaria agallocha", IF(J141="BRPA", "Bruguiera parviflora", IF(J141="XYMO", "Xylocarpus moluccensis", IF(J141="BRCY", "Bruguiera cylindrica", IF(J141="AVAL", "Avicennia alba", IF(J141="AVOF", "Avicennia officinalis", IF(J141="LURA", "Lumnitzera racemosa", IF(J141="CETA", "Ceriops tagal", IF(J141="XYGR", "Xylocarpus granatum", IF(J141="AVMA", "Avicennia marina", IF(J141="RHMU", "Rhizophora mucronata", IF(J141="BRGY", "Bruguiera gymnorrhiza", IF(J141="BRSE", "Bruguiera sexangula", IF(J141="SOOV", "Sonneratia ovata", IF(J141="SOCA", "Sonneratia caseolaris", IF(J141="HELI", "Heritiera littoralis", IF(J141="HESY", "Heritiera sylvatica", IF(J141="NYFR", "Nypa fruticans", IF(J141="CYRA", "Cynometra ramiflora", IF(J141="PHPA", "Phoenix paludosa", IF(J141="SCHY", "Scyphiphora hydrophyllacea", IF(J141="DIMA", "Diospyros maritima", IF(J141="POPI", "Pongamia pinnata", IF(J141="MAPS", "Maniltoa psilogyne", IF(J141="INBI", "Intsia bijuga", IF(J141="ACEB", "Acanthus ebracteatus", IF(J141="CAER", "Calamus erinaceus", IF(J141="UNUN", "Unknown unknown",  IF(J141="SOAL", "Sonneratia alba",  IF(J141="AECO", "Aegiceras corniculatum", "" )) )))))))))))))))))))))))))))))</f>
        <v>Avicennia alba</v>
      </c>
      <c r="J141" s="55" t="s">
        <v>27</v>
      </c>
      <c r="K141" s="55" t="n">
        <v>5.2</v>
      </c>
    </row>
    <row r="142" customFormat="false" ht="13.8" hidden="false" customHeight="false" outlineLevel="0" collapsed="false">
      <c r="A142" s="1" t="s">
        <v>17</v>
      </c>
      <c r="B142" s="12" t="n">
        <v>42150</v>
      </c>
      <c r="C142" s="1" t="s">
        <v>826</v>
      </c>
      <c r="D142" s="1" t="s">
        <v>19</v>
      </c>
      <c r="E142" s="1" t="s">
        <v>19</v>
      </c>
      <c r="F142" s="1" t="s">
        <v>20</v>
      </c>
      <c r="G142" s="1" t="n">
        <v>1</v>
      </c>
      <c r="H142" s="1" t="n">
        <v>4</v>
      </c>
      <c r="I142" s="23" t="str">
        <f aca="false">IF(J142="RHAP", "Rhizophora apiculata", IF(J142="EXAG", "Excoecaria agallocha", IF(J142="BRPA", "Bruguiera parviflora", IF(J142="XYMO", "Xylocarpus moluccensis", IF(J142="BRCY", "Bruguiera cylindrica", IF(J142="AVAL", "Avicennia alba", IF(J142="AVOF", "Avicennia officinalis", IF(J142="LURA", "Lumnitzera racemosa", IF(J142="CETA", "Ceriops tagal", IF(J142="XYGR", "Xylocarpus granatum", IF(J142="AVMA", "Avicennia marina", IF(J142="RHMU", "Rhizophora mucronata", IF(J142="BRGY", "Bruguiera gymnorrhiza", IF(J142="BRSE", "Bruguiera sexangula", IF(J142="SOOV", "Sonneratia ovata", IF(J142="SOCA", "Sonneratia caseolaris", IF(J142="HELI", "Heritiera littoralis", IF(J142="HESY", "Heritiera sylvatica", IF(J142="NYFR", "Nypa fruticans", IF(J142="CYRA", "Cynometra ramiflora", IF(J142="PHPA", "Phoenix paludosa", IF(J142="SCHY", "Scyphiphora hydrophyllacea", IF(J142="DIMA", "Diospyros maritima", IF(J142="POPI", "Pongamia pinnata", IF(J142="MAPS", "Maniltoa psilogyne", IF(J142="INBI", "Intsia bijuga", IF(J142="ACEB", "Acanthus ebracteatus", IF(J142="CAER", "Calamus erinaceus", IF(J142="UNUN", "Unknown unknown",  IF(J142="SOAL", "Sonneratia alba",  IF(J142="AECO", "Aegiceras corniculatum", "" )) )))))))))))))))))))))))))))))</f>
        <v>Rhizophora apiculata</v>
      </c>
      <c r="J142" s="55" t="s">
        <v>21</v>
      </c>
      <c r="K142" s="55" t="n">
        <v>5.4</v>
      </c>
    </row>
    <row r="143" customFormat="false" ht="13.8" hidden="false" customHeight="false" outlineLevel="0" collapsed="false">
      <c r="A143" s="1" t="s">
        <v>17</v>
      </c>
      <c r="B143" s="12" t="n">
        <v>42150</v>
      </c>
      <c r="C143" s="1" t="s">
        <v>826</v>
      </c>
      <c r="D143" s="1" t="s">
        <v>19</v>
      </c>
      <c r="E143" s="1" t="s">
        <v>19</v>
      </c>
      <c r="F143" s="1" t="s">
        <v>20</v>
      </c>
      <c r="G143" s="1" t="n">
        <v>1</v>
      </c>
      <c r="H143" s="1" t="n">
        <v>4</v>
      </c>
      <c r="I143" s="23" t="str">
        <f aca="false">IF(J143="RHAP", "Rhizophora apiculata", IF(J143="EXAG", "Excoecaria agallocha", IF(J143="BRPA", "Bruguiera parviflora", IF(J143="XYMO", "Xylocarpus moluccensis", IF(J143="BRCY", "Bruguiera cylindrica", IF(J143="AVAL", "Avicennia alba", IF(J143="AVOF", "Avicennia officinalis", IF(J143="LURA", "Lumnitzera racemosa", IF(J143="CETA", "Ceriops tagal", IF(J143="XYGR", "Xylocarpus granatum", IF(J143="AVMA", "Avicennia marina", IF(J143="RHMU", "Rhizophora mucronata", IF(J143="BRGY", "Bruguiera gymnorrhiza", IF(J143="BRSE", "Bruguiera sexangula", IF(J143="SOOV", "Sonneratia ovata", IF(J143="SOCA", "Sonneratia caseolaris", IF(J143="HELI", "Heritiera littoralis", IF(J143="HESY", "Heritiera sylvatica", IF(J143="NYFR", "Nypa fruticans", IF(J143="CYRA", "Cynometra ramiflora", IF(J143="PHPA", "Phoenix paludosa", IF(J143="SCHY", "Scyphiphora hydrophyllacea", IF(J143="DIMA", "Diospyros maritima", IF(J143="POPI", "Pongamia pinnata", IF(J143="MAPS", "Maniltoa psilogyne", IF(J143="INBI", "Intsia bijuga", IF(J143="ACEB", "Acanthus ebracteatus", IF(J143="CAER", "Calamus erinaceus", IF(J143="UNUN", "Unknown unknown",  IF(J143="SOAL", "Sonneratia alba",  IF(J143="AECO", "Aegiceras corniculatum", "" )) )))))))))))))))))))))))))))))</f>
        <v>Avicennia alba</v>
      </c>
      <c r="J143" s="55" t="s">
        <v>27</v>
      </c>
      <c r="K143" s="55" t="n">
        <v>5.5</v>
      </c>
    </row>
    <row r="144" customFormat="false" ht="13.8" hidden="false" customHeight="false" outlineLevel="0" collapsed="false">
      <c r="A144" s="1" t="s">
        <v>17</v>
      </c>
      <c r="B144" s="12" t="n">
        <v>42150</v>
      </c>
      <c r="C144" s="1" t="s">
        <v>826</v>
      </c>
      <c r="D144" s="1" t="s">
        <v>19</v>
      </c>
      <c r="E144" s="1" t="s">
        <v>19</v>
      </c>
      <c r="F144" s="1" t="s">
        <v>20</v>
      </c>
      <c r="G144" s="1" t="n">
        <v>1</v>
      </c>
      <c r="H144" s="1" t="n">
        <v>4</v>
      </c>
      <c r="I144" s="23" t="str">
        <f aca="false">IF(J144="RHAP", "Rhizophora apiculata", IF(J144="EXAG", "Excoecaria agallocha", IF(J144="BRPA", "Bruguiera parviflora", IF(J144="XYMO", "Xylocarpus moluccensis", IF(J144="BRCY", "Bruguiera cylindrica", IF(J144="AVAL", "Avicennia alba", IF(J144="AVOF", "Avicennia officinalis", IF(J144="LURA", "Lumnitzera racemosa", IF(J144="CETA", "Ceriops tagal", IF(J144="XYGR", "Xylocarpus granatum", IF(J144="AVMA", "Avicennia marina", IF(J144="RHMU", "Rhizophora mucronata", IF(J144="BRGY", "Bruguiera gymnorrhiza", IF(J144="BRSE", "Bruguiera sexangula", IF(J144="SOOV", "Sonneratia ovata", IF(J144="SOCA", "Sonneratia caseolaris", IF(J144="HELI", "Heritiera littoralis", IF(J144="HESY", "Heritiera sylvatica", IF(J144="NYFR", "Nypa fruticans", IF(J144="CYRA", "Cynometra ramiflora", IF(J144="PHPA", "Phoenix paludosa", IF(J144="SCHY", "Scyphiphora hydrophyllacea", IF(J144="DIMA", "Diospyros maritima", IF(J144="POPI", "Pongamia pinnata", IF(J144="MAPS", "Maniltoa psilogyne", IF(J144="INBI", "Intsia bijuga", IF(J144="ACEB", "Acanthus ebracteatus", IF(J144="CAER", "Calamus erinaceus", IF(J144="UNUN", "Unknown unknown",  IF(J144="SOAL", "Sonneratia alba",  IF(J144="AECO", "Aegiceras corniculatum", "" )) )))))))))))))))))))))))))))))</f>
        <v>Excoecaria agallocha</v>
      </c>
      <c r="J144" s="55" t="s">
        <v>162</v>
      </c>
      <c r="K144" s="55" t="n">
        <v>5.7</v>
      </c>
    </row>
    <row r="145" customFormat="false" ht="13.8" hidden="false" customHeight="false" outlineLevel="0" collapsed="false">
      <c r="A145" s="1" t="s">
        <v>17</v>
      </c>
      <c r="B145" s="12" t="n">
        <v>42150</v>
      </c>
      <c r="C145" s="1" t="s">
        <v>826</v>
      </c>
      <c r="D145" s="1" t="s">
        <v>19</v>
      </c>
      <c r="E145" s="1" t="s">
        <v>19</v>
      </c>
      <c r="F145" s="1" t="s">
        <v>20</v>
      </c>
      <c r="G145" s="1" t="n">
        <v>1</v>
      </c>
      <c r="H145" s="1" t="n">
        <v>4</v>
      </c>
      <c r="I145" s="23" t="str">
        <f aca="false">IF(J145="RHAP", "Rhizophora apiculata", IF(J145="EXAG", "Excoecaria agallocha", IF(J145="BRPA", "Bruguiera parviflora", IF(J145="XYMO", "Xylocarpus moluccensis", IF(J145="BRCY", "Bruguiera cylindrica", IF(J145="AVAL", "Avicennia alba", IF(J145="AVOF", "Avicennia officinalis", IF(J145="LURA", "Lumnitzera racemosa", IF(J145="CETA", "Ceriops tagal", IF(J145="XYGR", "Xylocarpus granatum", IF(J145="AVMA", "Avicennia marina", IF(J145="RHMU", "Rhizophora mucronata", IF(J145="BRGY", "Bruguiera gymnorrhiza", IF(J145="BRSE", "Bruguiera sexangula", IF(J145="SOOV", "Sonneratia ovata", IF(J145="SOCA", "Sonneratia caseolaris", IF(J145="HELI", "Heritiera littoralis", IF(J145="HESY", "Heritiera sylvatica", IF(J145="NYFR", "Nypa fruticans", IF(J145="CYRA", "Cynometra ramiflora", IF(J145="PHPA", "Phoenix paludosa", IF(J145="SCHY", "Scyphiphora hydrophyllacea", IF(J145="DIMA", "Diospyros maritima", IF(J145="POPI", "Pongamia pinnata", IF(J145="MAPS", "Maniltoa psilogyne", IF(J145="INBI", "Intsia bijuga", IF(J145="ACEB", "Acanthus ebracteatus", IF(J145="CAER", "Calamus erinaceus", IF(J145="UNUN", "Unknown unknown",  IF(J145="SOAL", "Sonneratia alba",  IF(J145="AECO", "Aegiceras corniculatum", "" )) )))))))))))))))))))))))))))))</f>
        <v>Avicennia alba</v>
      </c>
      <c r="J145" s="55" t="s">
        <v>27</v>
      </c>
      <c r="K145" s="55" t="n">
        <v>6</v>
      </c>
    </row>
    <row r="146" customFormat="false" ht="13.8" hidden="false" customHeight="false" outlineLevel="0" collapsed="false">
      <c r="A146" s="1" t="s">
        <v>17</v>
      </c>
      <c r="B146" s="12" t="n">
        <v>42150</v>
      </c>
      <c r="C146" s="1" t="s">
        <v>826</v>
      </c>
      <c r="D146" s="1" t="s">
        <v>19</v>
      </c>
      <c r="E146" s="1" t="s">
        <v>19</v>
      </c>
      <c r="F146" s="1" t="s">
        <v>20</v>
      </c>
      <c r="G146" s="1" t="n">
        <v>1</v>
      </c>
      <c r="H146" s="1" t="n">
        <v>4</v>
      </c>
      <c r="I146" s="23" t="str">
        <f aca="false">IF(J146="RHAP", "Rhizophora apiculata", IF(J146="EXAG", "Excoecaria agallocha", IF(J146="BRPA", "Bruguiera parviflora", IF(J146="XYMO", "Xylocarpus moluccensis", IF(J146="BRCY", "Bruguiera cylindrica", IF(J146="AVAL", "Avicennia alba", IF(J146="AVOF", "Avicennia officinalis", IF(J146="LURA", "Lumnitzera racemosa", IF(J146="CETA", "Ceriops tagal", IF(J146="XYGR", "Xylocarpus granatum", IF(J146="AVMA", "Avicennia marina", IF(J146="RHMU", "Rhizophora mucronata", IF(J146="BRGY", "Bruguiera gymnorrhiza", IF(J146="BRSE", "Bruguiera sexangula", IF(J146="SOOV", "Sonneratia ovata", IF(J146="SOCA", "Sonneratia caseolaris", IF(J146="HELI", "Heritiera littoralis", IF(J146="HESY", "Heritiera sylvatica", IF(J146="NYFR", "Nypa fruticans", IF(J146="CYRA", "Cynometra ramiflora", IF(J146="PHPA", "Phoenix paludosa", IF(J146="SCHY", "Scyphiphora hydrophyllacea", IF(J146="DIMA", "Diospyros maritima", IF(J146="POPI", "Pongamia pinnata", IF(J146="MAPS", "Maniltoa psilogyne", IF(J146="INBI", "Intsia bijuga", IF(J146="ACEB", "Acanthus ebracteatus", IF(J146="CAER", "Calamus erinaceus", IF(J146="UNUN", "Unknown unknown",  IF(J146="SOAL", "Sonneratia alba",  IF(J146="AECO", "Aegiceras corniculatum", "" )) )))))))))))))))))))))))))))))</f>
        <v>Excoecaria agallocha</v>
      </c>
      <c r="J146" s="55" t="s">
        <v>162</v>
      </c>
      <c r="K146" s="55" t="n">
        <v>6.1</v>
      </c>
    </row>
    <row r="147" customFormat="false" ht="13.8" hidden="false" customHeight="false" outlineLevel="0" collapsed="false">
      <c r="A147" s="1" t="s">
        <v>17</v>
      </c>
      <c r="B147" s="12" t="n">
        <v>42150</v>
      </c>
      <c r="C147" s="1" t="s">
        <v>826</v>
      </c>
      <c r="D147" s="1" t="s">
        <v>19</v>
      </c>
      <c r="E147" s="1" t="s">
        <v>19</v>
      </c>
      <c r="F147" s="1" t="s">
        <v>20</v>
      </c>
      <c r="G147" s="1" t="n">
        <v>1</v>
      </c>
      <c r="H147" s="1" t="n">
        <v>4</v>
      </c>
      <c r="I147" s="23" t="str">
        <f aca="false">IF(J147="RHAP", "Rhizophora apiculata", IF(J147="EXAG", "Excoecaria agallocha", IF(J147="BRPA", "Bruguiera parviflora", IF(J147="XYMO", "Xylocarpus moluccensis", IF(J147="BRCY", "Bruguiera cylindrica", IF(J147="AVAL", "Avicennia alba", IF(J147="AVOF", "Avicennia officinalis", IF(J147="LURA", "Lumnitzera racemosa", IF(J147="CETA", "Ceriops tagal", IF(J147="XYGR", "Xylocarpus granatum", IF(J147="AVMA", "Avicennia marina", IF(J147="RHMU", "Rhizophora mucronata", IF(J147="BRGY", "Bruguiera gymnorrhiza", IF(J147="BRSE", "Bruguiera sexangula", IF(J147="SOOV", "Sonneratia ovata", IF(J147="SOCA", "Sonneratia caseolaris", IF(J147="HELI", "Heritiera littoralis", IF(J147="HESY", "Heritiera sylvatica", IF(J147="NYFR", "Nypa fruticans", IF(J147="CYRA", "Cynometra ramiflora", IF(J147="PHPA", "Phoenix paludosa", IF(J147="SCHY", "Scyphiphora hydrophyllacea", IF(J147="DIMA", "Diospyros maritima", IF(J147="POPI", "Pongamia pinnata", IF(J147="MAPS", "Maniltoa psilogyne", IF(J147="INBI", "Intsia bijuga", IF(J147="ACEB", "Acanthus ebracteatus", IF(J147="CAER", "Calamus erinaceus", IF(J147="UNUN", "Unknown unknown",  IF(J147="SOAL", "Sonneratia alba",  IF(J147="AECO", "Aegiceras corniculatum", "" )) )))))))))))))))))))))))))))))</f>
        <v>Avicennia alba</v>
      </c>
      <c r="J147" s="55" t="s">
        <v>27</v>
      </c>
      <c r="K147" s="55" t="n">
        <v>6.3</v>
      </c>
    </row>
    <row r="148" customFormat="false" ht="13.8" hidden="false" customHeight="false" outlineLevel="0" collapsed="false">
      <c r="A148" s="1" t="s">
        <v>17</v>
      </c>
      <c r="B148" s="12" t="n">
        <v>42150</v>
      </c>
      <c r="C148" s="1" t="s">
        <v>826</v>
      </c>
      <c r="D148" s="1" t="s">
        <v>19</v>
      </c>
      <c r="E148" s="1" t="s">
        <v>19</v>
      </c>
      <c r="F148" s="1" t="s">
        <v>20</v>
      </c>
      <c r="G148" s="1" t="n">
        <v>1</v>
      </c>
      <c r="H148" s="1" t="n">
        <v>4</v>
      </c>
      <c r="I148" s="23" t="str">
        <f aca="false">IF(J148="RHAP", "Rhizophora apiculata", IF(J148="EXAG", "Excoecaria agallocha", IF(J148="BRPA", "Bruguiera parviflora", IF(J148="XYMO", "Xylocarpus moluccensis", IF(J148="BRCY", "Bruguiera cylindrica", IF(J148="AVAL", "Avicennia alba", IF(J148="AVOF", "Avicennia officinalis", IF(J148="LURA", "Lumnitzera racemosa", IF(J148="CETA", "Ceriops tagal", IF(J148="XYGR", "Xylocarpus granatum", IF(J148="AVMA", "Avicennia marina", IF(J148="RHMU", "Rhizophora mucronata", IF(J148="BRGY", "Bruguiera gymnorrhiza", IF(J148="BRSE", "Bruguiera sexangula", IF(J148="SOOV", "Sonneratia ovata", IF(J148="SOCA", "Sonneratia caseolaris", IF(J148="HELI", "Heritiera littoralis", IF(J148="HESY", "Heritiera sylvatica", IF(J148="NYFR", "Nypa fruticans", IF(J148="CYRA", "Cynometra ramiflora", IF(J148="PHPA", "Phoenix paludosa", IF(J148="SCHY", "Scyphiphora hydrophyllacea", IF(J148="DIMA", "Diospyros maritima", IF(J148="POPI", "Pongamia pinnata", IF(J148="MAPS", "Maniltoa psilogyne", IF(J148="INBI", "Intsia bijuga", IF(J148="ACEB", "Acanthus ebracteatus", IF(J148="CAER", "Calamus erinaceus", IF(J148="UNUN", "Unknown unknown",  IF(J148="SOAL", "Sonneratia alba",  IF(J148="AECO", "Aegiceras corniculatum", "" )) )))))))))))))))))))))))))))))</f>
        <v>Avicennia alba</v>
      </c>
      <c r="J148" s="55" t="s">
        <v>27</v>
      </c>
      <c r="K148" s="55" t="n">
        <v>6.4</v>
      </c>
    </row>
    <row r="149" customFormat="false" ht="13.8" hidden="false" customHeight="false" outlineLevel="0" collapsed="false">
      <c r="A149" s="1" t="s">
        <v>17</v>
      </c>
      <c r="B149" s="12" t="n">
        <v>42150</v>
      </c>
      <c r="C149" s="1" t="s">
        <v>826</v>
      </c>
      <c r="D149" s="1" t="s">
        <v>19</v>
      </c>
      <c r="E149" s="1" t="s">
        <v>19</v>
      </c>
      <c r="F149" s="1" t="s">
        <v>20</v>
      </c>
      <c r="G149" s="1" t="n">
        <v>1</v>
      </c>
      <c r="H149" s="1" t="n">
        <v>4</v>
      </c>
      <c r="I149" s="23" t="str">
        <f aca="false">IF(J149="RHAP", "Rhizophora apiculata", IF(J149="EXAG", "Excoecaria agallocha", IF(J149="BRPA", "Bruguiera parviflora", IF(J149="XYMO", "Xylocarpus moluccensis", IF(J149="BRCY", "Bruguiera cylindrica", IF(J149="AVAL", "Avicennia alba", IF(J149="AVOF", "Avicennia officinalis", IF(J149="LURA", "Lumnitzera racemosa", IF(J149="CETA", "Ceriops tagal", IF(J149="XYGR", "Xylocarpus granatum", IF(J149="AVMA", "Avicennia marina", IF(J149="RHMU", "Rhizophora mucronata", IF(J149="BRGY", "Bruguiera gymnorrhiza", IF(J149="BRSE", "Bruguiera sexangula", IF(J149="SOOV", "Sonneratia ovata", IF(J149="SOCA", "Sonneratia caseolaris", IF(J149="HELI", "Heritiera littoralis", IF(J149="HESY", "Heritiera sylvatica", IF(J149="NYFR", "Nypa fruticans", IF(J149="CYRA", "Cynometra ramiflora", IF(J149="PHPA", "Phoenix paludosa", IF(J149="SCHY", "Scyphiphora hydrophyllacea", IF(J149="DIMA", "Diospyros maritima", IF(J149="POPI", "Pongamia pinnata", IF(J149="MAPS", "Maniltoa psilogyne", IF(J149="INBI", "Intsia bijuga", IF(J149="ACEB", "Acanthus ebracteatus", IF(J149="CAER", "Calamus erinaceus", IF(J149="UNUN", "Unknown unknown",  IF(J149="SOAL", "Sonneratia alba",  IF(J149="AECO", "Aegiceras corniculatum", "" )) )))))))))))))))))))))))))))))</f>
        <v>Avicennia alba</v>
      </c>
      <c r="J149" s="55" t="s">
        <v>27</v>
      </c>
      <c r="K149" s="55" t="n">
        <v>6.5</v>
      </c>
    </row>
    <row r="150" customFormat="false" ht="13.8" hidden="false" customHeight="false" outlineLevel="0" collapsed="false">
      <c r="A150" s="1" t="s">
        <v>17</v>
      </c>
      <c r="B150" s="12" t="n">
        <v>42150</v>
      </c>
      <c r="C150" s="1" t="s">
        <v>826</v>
      </c>
      <c r="D150" s="1" t="s">
        <v>19</v>
      </c>
      <c r="E150" s="1" t="s">
        <v>19</v>
      </c>
      <c r="F150" s="1" t="s">
        <v>20</v>
      </c>
      <c r="G150" s="1" t="n">
        <v>1</v>
      </c>
      <c r="H150" s="1" t="n">
        <v>4</v>
      </c>
      <c r="I150" s="23" t="str">
        <f aca="false">IF(J150="RHAP", "Rhizophora apiculata", IF(J150="EXAG", "Excoecaria agallocha", IF(J150="BRPA", "Bruguiera parviflora", IF(J150="XYMO", "Xylocarpus moluccensis", IF(J150="BRCY", "Bruguiera cylindrica", IF(J150="AVAL", "Avicennia alba", IF(J150="AVOF", "Avicennia officinalis", IF(J150="LURA", "Lumnitzera racemosa", IF(J150="CETA", "Ceriops tagal", IF(J150="XYGR", "Xylocarpus granatum", IF(J150="AVMA", "Avicennia marina", IF(J150="RHMU", "Rhizophora mucronata", IF(J150="BRGY", "Bruguiera gymnorrhiza", IF(J150="BRSE", "Bruguiera sexangula", IF(J150="SOOV", "Sonneratia ovata", IF(J150="SOCA", "Sonneratia caseolaris", IF(J150="HELI", "Heritiera littoralis", IF(J150="HESY", "Heritiera sylvatica", IF(J150="NYFR", "Nypa fruticans", IF(J150="CYRA", "Cynometra ramiflora", IF(J150="PHPA", "Phoenix paludosa", IF(J150="SCHY", "Scyphiphora hydrophyllacea", IF(J150="DIMA", "Diospyros maritima", IF(J150="POPI", "Pongamia pinnata", IF(J150="MAPS", "Maniltoa psilogyne", IF(J150="INBI", "Intsia bijuga", IF(J150="ACEB", "Acanthus ebracteatus", IF(J150="CAER", "Calamus erinaceus", IF(J150="UNUN", "Unknown unknown",  IF(J150="SOAL", "Sonneratia alba",  IF(J150="AECO", "Aegiceras corniculatum", "" )) )))))))))))))))))))))))))))))</f>
        <v>Avicennia alba</v>
      </c>
      <c r="J150" s="55" t="s">
        <v>27</v>
      </c>
      <c r="K150" s="55" t="n">
        <v>6.5</v>
      </c>
    </row>
    <row r="151" customFormat="false" ht="13.8" hidden="false" customHeight="false" outlineLevel="0" collapsed="false">
      <c r="A151" s="1" t="s">
        <v>17</v>
      </c>
      <c r="B151" s="12" t="n">
        <v>42150</v>
      </c>
      <c r="C151" s="1" t="s">
        <v>826</v>
      </c>
      <c r="D151" s="1" t="s">
        <v>19</v>
      </c>
      <c r="E151" s="1" t="s">
        <v>19</v>
      </c>
      <c r="F151" s="1" t="s">
        <v>20</v>
      </c>
      <c r="G151" s="1" t="n">
        <v>1</v>
      </c>
      <c r="H151" s="1" t="n">
        <v>4</v>
      </c>
      <c r="I151" s="23" t="str">
        <f aca="false">IF(J151="RHAP", "Rhizophora apiculata", IF(J151="EXAG", "Excoecaria agallocha", IF(J151="BRPA", "Bruguiera parviflora", IF(J151="XYMO", "Xylocarpus moluccensis", IF(J151="BRCY", "Bruguiera cylindrica", IF(J151="AVAL", "Avicennia alba", IF(J151="AVOF", "Avicennia officinalis", IF(J151="LURA", "Lumnitzera racemosa", IF(J151="CETA", "Ceriops tagal", IF(J151="XYGR", "Xylocarpus granatum", IF(J151="AVMA", "Avicennia marina", IF(J151="RHMU", "Rhizophora mucronata", IF(J151="BRGY", "Bruguiera gymnorrhiza", IF(J151="BRSE", "Bruguiera sexangula", IF(J151="SOOV", "Sonneratia ovata", IF(J151="SOCA", "Sonneratia caseolaris", IF(J151="HELI", "Heritiera littoralis", IF(J151="HESY", "Heritiera sylvatica", IF(J151="NYFR", "Nypa fruticans", IF(J151="CYRA", "Cynometra ramiflora", IF(J151="PHPA", "Phoenix paludosa", IF(J151="SCHY", "Scyphiphora hydrophyllacea", IF(J151="DIMA", "Diospyros maritima", IF(J151="POPI", "Pongamia pinnata", IF(J151="MAPS", "Maniltoa psilogyne", IF(J151="INBI", "Intsia bijuga", IF(J151="ACEB", "Acanthus ebracteatus", IF(J151="CAER", "Calamus erinaceus", IF(J151="UNUN", "Unknown unknown",  IF(J151="SOAL", "Sonneratia alba",  IF(J151="AECO", "Aegiceras corniculatum", "" )) )))))))))))))))))))))))))))))</f>
        <v>Avicennia alba</v>
      </c>
      <c r="J151" s="55" t="s">
        <v>27</v>
      </c>
      <c r="K151" s="55" t="n">
        <v>6.6</v>
      </c>
    </row>
    <row r="152" customFormat="false" ht="13.8" hidden="false" customHeight="false" outlineLevel="0" collapsed="false">
      <c r="A152" s="1" t="s">
        <v>17</v>
      </c>
      <c r="B152" s="12" t="n">
        <v>42150</v>
      </c>
      <c r="C152" s="1" t="s">
        <v>826</v>
      </c>
      <c r="D152" s="1" t="s">
        <v>19</v>
      </c>
      <c r="E152" s="1" t="s">
        <v>19</v>
      </c>
      <c r="F152" s="1" t="s">
        <v>20</v>
      </c>
      <c r="G152" s="1" t="n">
        <v>1</v>
      </c>
      <c r="H152" s="1" t="n">
        <v>4</v>
      </c>
      <c r="I152" s="23" t="str">
        <f aca="false">IF(J152="RHAP", "Rhizophora apiculata", IF(J152="EXAG", "Excoecaria agallocha", IF(J152="BRPA", "Bruguiera parviflora", IF(J152="XYMO", "Xylocarpus moluccensis", IF(J152="BRCY", "Bruguiera cylindrica", IF(J152="AVAL", "Avicennia alba", IF(J152="AVOF", "Avicennia officinalis", IF(J152="LURA", "Lumnitzera racemosa", IF(J152="CETA", "Ceriops tagal", IF(J152="XYGR", "Xylocarpus granatum", IF(J152="AVMA", "Avicennia marina", IF(J152="RHMU", "Rhizophora mucronata", IF(J152="BRGY", "Bruguiera gymnorrhiza", IF(J152="BRSE", "Bruguiera sexangula", IF(J152="SOOV", "Sonneratia ovata", IF(J152="SOCA", "Sonneratia caseolaris", IF(J152="HELI", "Heritiera littoralis", IF(J152="HESY", "Heritiera sylvatica", IF(J152="NYFR", "Nypa fruticans", IF(J152="CYRA", "Cynometra ramiflora", IF(J152="PHPA", "Phoenix paludosa", IF(J152="SCHY", "Scyphiphora hydrophyllacea", IF(J152="DIMA", "Diospyros maritima", IF(J152="POPI", "Pongamia pinnata", IF(J152="MAPS", "Maniltoa psilogyne", IF(J152="INBI", "Intsia bijuga", IF(J152="ACEB", "Acanthus ebracteatus", IF(J152="CAER", "Calamus erinaceus", IF(J152="UNUN", "Unknown unknown",  IF(J152="SOAL", "Sonneratia alba",  IF(J152="AECO", "Aegiceras corniculatum", "" )) )))))))))))))))))))))))))))))</f>
        <v>Avicennia alba</v>
      </c>
      <c r="J152" s="55" t="s">
        <v>27</v>
      </c>
      <c r="K152" s="55" t="n">
        <v>6.8</v>
      </c>
    </row>
    <row r="153" customFormat="false" ht="13.8" hidden="false" customHeight="false" outlineLevel="0" collapsed="false">
      <c r="A153" s="1" t="s">
        <v>17</v>
      </c>
      <c r="B153" s="12" t="n">
        <v>42150</v>
      </c>
      <c r="C153" s="1" t="s">
        <v>826</v>
      </c>
      <c r="D153" s="1" t="s">
        <v>19</v>
      </c>
      <c r="E153" s="1" t="s">
        <v>19</v>
      </c>
      <c r="F153" s="1" t="s">
        <v>20</v>
      </c>
      <c r="G153" s="1" t="n">
        <v>1</v>
      </c>
      <c r="H153" s="1" t="n">
        <v>4</v>
      </c>
      <c r="I153" s="23" t="str">
        <f aca="false">IF(J153="RHAP", "Rhizophora apiculata", IF(J153="EXAG", "Excoecaria agallocha", IF(J153="BRPA", "Bruguiera parviflora", IF(J153="XYMO", "Xylocarpus moluccensis", IF(J153="BRCY", "Bruguiera cylindrica", IF(J153="AVAL", "Avicennia alba", IF(J153="AVOF", "Avicennia officinalis", IF(J153="LURA", "Lumnitzera racemosa", IF(J153="CETA", "Ceriops tagal", IF(J153="XYGR", "Xylocarpus granatum", IF(J153="AVMA", "Avicennia marina", IF(J153="RHMU", "Rhizophora mucronata", IF(J153="BRGY", "Bruguiera gymnorrhiza", IF(J153="BRSE", "Bruguiera sexangula", IF(J153="SOOV", "Sonneratia ovata", IF(J153="SOCA", "Sonneratia caseolaris", IF(J153="HELI", "Heritiera littoralis", IF(J153="HESY", "Heritiera sylvatica", IF(J153="NYFR", "Nypa fruticans", IF(J153="CYRA", "Cynometra ramiflora", IF(J153="PHPA", "Phoenix paludosa", IF(J153="SCHY", "Scyphiphora hydrophyllacea", IF(J153="DIMA", "Diospyros maritima", IF(J153="POPI", "Pongamia pinnata", IF(J153="MAPS", "Maniltoa psilogyne", IF(J153="INBI", "Intsia bijuga", IF(J153="ACEB", "Acanthus ebracteatus", IF(J153="CAER", "Calamus erinaceus", IF(J153="UNUN", "Unknown unknown",  IF(J153="SOAL", "Sonneratia alba",  IF(J153="AECO", "Aegiceras corniculatum", "" )) )))))))))))))))))))))))))))))</f>
        <v>Excoecaria agallocha</v>
      </c>
      <c r="J153" s="55" t="s">
        <v>162</v>
      </c>
      <c r="K153" s="55" t="n">
        <v>7.2</v>
      </c>
    </row>
    <row r="154" customFormat="false" ht="13.8" hidden="false" customHeight="false" outlineLevel="0" collapsed="false">
      <c r="A154" s="1" t="s">
        <v>17</v>
      </c>
      <c r="B154" s="12" t="n">
        <v>42150</v>
      </c>
      <c r="C154" s="1" t="s">
        <v>826</v>
      </c>
      <c r="D154" s="1" t="s">
        <v>19</v>
      </c>
      <c r="E154" s="1" t="s">
        <v>19</v>
      </c>
      <c r="F154" s="1" t="s">
        <v>20</v>
      </c>
      <c r="G154" s="1" t="n">
        <v>1</v>
      </c>
      <c r="H154" s="1" t="n">
        <v>4</v>
      </c>
      <c r="I154" s="23" t="str">
        <f aca="false">IF(J154="RHAP", "Rhizophora apiculata", IF(J154="EXAG", "Excoecaria agallocha", IF(J154="BRPA", "Bruguiera parviflora", IF(J154="XYMO", "Xylocarpus moluccensis", IF(J154="BRCY", "Bruguiera cylindrica", IF(J154="AVAL", "Avicennia alba", IF(J154="AVOF", "Avicennia officinalis", IF(J154="LURA", "Lumnitzera racemosa", IF(J154="CETA", "Ceriops tagal", IF(J154="XYGR", "Xylocarpus granatum", IF(J154="AVMA", "Avicennia marina", IF(J154="RHMU", "Rhizophora mucronata", IF(J154="BRGY", "Bruguiera gymnorrhiza", IF(J154="BRSE", "Bruguiera sexangula", IF(J154="SOOV", "Sonneratia ovata", IF(J154="SOCA", "Sonneratia caseolaris", IF(J154="HELI", "Heritiera littoralis", IF(J154="HESY", "Heritiera sylvatica", IF(J154="NYFR", "Nypa fruticans", IF(J154="CYRA", "Cynometra ramiflora", IF(J154="PHPA", "Phoenix paludosa", IF(J154="SCHY", "Scyphiphora hydrophyllacea", IF(J154="DIMA", "Diospyros maritima", IF(J154="POPI", "Pongamia pinnata", IF(J154="MAPS", "Maniltoa psilogyne", IF(J154="INBI", "Intsia bijuga", IF(J154="ACEB", "Acanthus ebracteatus", IF(J154="CAER", "Calamus erinaceus", IF(J154="UNUN", "Unknown unknown",  IF(J154="SOAL", "Sonneratia alba",  IF(J154="AECO", "Aegiceras corniculatum", "" )) )))))))))))))))))))))))))))))</f>
        <v>Avicennia alba</v>
      </c>
      <c r="J154" s="55" t="s">
        <v>27</v>
      </c>
      <c r="K154" s="55" t="n">
        <v>8</v>
      </c>
    </row>
    <row r="155" customFormat="false" ht="13.8" hidden="false" customHeight="false" outlineLevel="0" collapsed="false">
      <c r="A155" s="1" t="s">
        <v>17</v>
      </c>
      <c r="B155" s="12" t="n">
        <v>42150</v>
      </c>
      <c r="C155" s="1" t="s">
        <v>826</v>
      </c>
      <c r="D155" s="1" t="s">
        <v>19</v>
      </c>
      <c r="E155" s="1" t="s">
        <v>19</v>
      </c>
      <c r="F155" s="1" t="s">
        <v>20</v>
      </c>
      <c r="G155" s="1" t="n">
        <v>1</v>
      </c>
      <c r="H155" s="1" t="n">
        <v>4</v>
      </c>
      <c r="I155" s="23" t="str">
        <f aca="false">IF(J155="RHAP", "Rhizophora apiculata", IF(J155="EXAG", "Excoecaria agallocha", IF(J155="BRPA", "Bruguiera parviflora", IF(J155="XYMO", "Xylocarpus moluccensis", IF(J155="BRCY", "Bruguiera cylindrica", IF(J155="AVAL", "Avicennia alba", IF(J155="AVOF", "Avicennia officinalis", IF(J155="LURA", "Lumnitzera racemosa", IF(J155="CETA", "Ceriops tagal", IF(J155="XYGR", "Xylocarpus granatum", IF(J155="AVMA", "Avicennia marina", IF(J155="RHMU", "Rhizophora mucronata", IF(J155="BRGY", "Bruguiera gymnorrhiza", IF(J155="BRSE", "Bruguiera sexangula", IF(J155="SOOV", "Sonneratia ovata", IF(J155="SOCA", "Sonneratia caseolaris", IF(J155="HELI", "Heritiera littoralis", IF(J155="HESY", "Heritiera sylvatica", IF(J155="NYFR", "Nypa fruticans", IF(J155="CYRA", "Cynometra ramiflora", IF(J155="PHPA", "Phoenix paludosa", IF(J155="SCHY", "Scyphiphora hydrophyllacea", IF(J155="DIMA", "Diospyros maritima", IF(J155="POPI", "Pongamia pinnata", IF(J155="MAPS", "Maniltoa psilogyne", IF(J155="INBI", "Intsia bijuga", IF(J155="ACEB", "Acanthus ebracteatus", IF(J155="CAER", "Calamus erinaceus", IF(J155="UNUN", "Unknown unknown",  IF(J155="SOAL", "Sonneratia alba",  IF(J155="AECO", "Aegiceras corniculatum", "" )) )))))))))))))))))))))))))))))</f>
        <v>Rhizophora apiculata</v>
      </c>
      <c r="J155" s="55" t="s">
        <v>21</v>
      </c>
      <c r="K155" s="55" t="n">
        <v>8.3</v>
      </c>
    </row>
    <row r="156" customFormat="false" ht="13.8" hidden="false" customHeight="false" outlineLevel="0" collapsed="false">
      <c r="A156" s="1" t="s">
        <v>17</v>
      </c>
      <c r="B156" s="12" t="n">
        <v>42150</v>
      </c>
      <c r="C156" s="1" t="s">
        <v>826</v>
      </c>
      <c r="D156" s="1" t="s">
        <v>19</v>
      </c>
      <c r="E156" s="1" t="s">
        <v>19</v>
      </c>
      <c r="F156" s="1" t="s">
        <v>20</v>
      </c>
      <c r="G156" s="1" t="n">
        <v>1</v>
      </c>
      <c r="H156" s="1" t="n">
        <v>4</v>
      </c>
      <c r="I156" s="23" t="str">
        <f aca="false">IF(J156="RHAP", "Rhizophora apiculata", IF(J156="EXAG", "Excoecaria agallocha", IF(J156="BRPA", "Bruguiera parviflora", IF(J156="XYMO", "Xylocarpus moluccensis", IF(J156="BRCY", "Bruguiera cylindrica", IF(J156="AVAL", "Avicennia alba", IF(J156="AVOF", "Avicennia officinalis", IF(J156="LURA", "Lumnitzera racemosa", IF(J156="CETA", "Ceriops tagal", IF(J156="XYGR", "Xylocarpus granatum", IF(J156="AVMA", "Avicennia marina", IF(J156="RHMU", "Rhizophora mucronata", IF(J156="BRGY", "Bruguiera gymnorrhiza", IF(J156="BRSE", "Bruguiera sexangula", IF(J156="SOOV", "Sonneratia ovata", IF(J156="SOCA", "Sonneratia caseolaris", IF(J156="HELI", "Heritiera littoralis", IF(J156="HESY", "Heritiera sylvatica", IF(J156="NYFR", "Nypa fruticans", IF(J156="CYRA", "Cynometra ramiflora", IF(J156="PHPA", "Phoenix paludosa", IF(J156="SCHY", "Scyphiphora hydrophyllacea", IF(J156="DIMA", "Diospyros maritima", IF(J156="POPI", "Pongamia pinnata", IF(J156="MAPS", "Maniltoa psilogyne", IF(J156="INBI", "Intsia bijuga", IF(J156="ACEB", "Acanthus ebracteatus", IF(J156="CAER", "Calamus erinaceus", IF(J156="UNUN", "Unknown unknown",  IF(J156="SOAL", "Sonneratia alba",  IF(J156="AECO", "Aegiceras corniculatum", "" )) )))))))))))))))))))))))))))))</f>
        <v>Rhizophora apiculata</v>
      </c>
      <c r="J156" s="55" t="s">
        <v>21</v>
      </c>
      <c r="K156" s="55" t="n">
        <v>8.5</v>
      </c>
    </row>
    <row r="157" customFormat="false" ht="13.8" hidden="false" customHeight="false" outlineLevel="0" collapsed="false">
      <c r="A157" s="1" t="s">
        <v>17</v>
      </c>
      <c r="B157" s="12" t="n">
        <v>42150</v>
      </c>
      <c r="C157" s="1" t="s">
        <v>826</v>
      </c>
      <c r="D157" s="1" t="s">
        <v>19</v>
      </c>
      <c r="E157" s="1" t="s">
        <v>19</v>
      </c>
      <c r="F157" s="1" t="s">
        <v>20</v>
      </c>
      <c r="G157" s="1" t="n">
        <v>1</v>
      </c>
      <c r="H157" s="1" t="n">
        <v>4</v>
      </c>
      <c r="I157" s="23" t="str">
        <f aca="false">IF(J157="RHAP", "Rhizophora apiculata", IF(J157="EXAG", "Excoecaria agallocha", IF(J157="BRPA", "Bruguiera parviflora", IF(J157="XYMO", "Xylocarpus moluccensis", IF(J157="BRCY", "Bruguiera cylindrica", IF(J157="AVAL", "Avicennia alba", IF(J157="AVOF", "Avicennia officinalis", IF(J157="LURA", "Lumnitzera racemosa", IF(J157="CETA", "Ceriops tagal", IF(J157="XYGR", "Xylocarpus granatum", IF(J157="AVMA", "Avicennia marina", IF(J157="RHMU", "Rhizophora mucronata", IF(J157="BRGY", "Bruguiera gymnorrhiza", IF(J157="BRSE", "Bruguiera sexangula", IF(J157="SOOV", "Sonneratia ovata", IF(J157="SOCA", "Sonneratia caseolaris", IF(J157="HELI", "Heritiera littoralis", IF(J157="HESY", "Heritiera sylvatica", IF(J157="NYFR", "Nypa fruticans", IF(J157="CYRA", "Cynometra ramiflora", IF(J157="PHPA", "Phoenix paludosa", IF(J157="SCHY", "Scyphiphora hydrophyllacea", IF(J157="DIMA", "Diospyros maritima", IF(J157="POPI", "Pongamia pinnata", IF(J157="MAPS", "Maniltoa psilogyne", IF(J157="INBI", "Intsia bijuga", IF(J157="ACEB", "Acanthus ebracteatus", IF(J157="CAER", "Calamus erinaceus", IF(J157="UNUN", "Unknown unknown",  IF(J157="SOAL", "Sonneratia alba",  IF(J157="AECO", "Aegiceras corniculatum", "" )) )))))))))))))))))))))))))))))</f>
        <v>Avicennia alba</v>
      </c>
      <c r="J157" s="55" t="s">
        <v>27</v>
      </c>
      <c r="K157" s="55" t="n">
        <v>9</v>
      </c>
    </row>
    <row r="158" customFormat="false" ht="13.8" hidden="false" customHeight="false" outlineLevel="0" collapsed="false">
      <c r="A158" s="1" t="s">
        <v>17</v>
      </c>
      <c r="B158" s="12" t="n">
        <v>42150</v>
      </c>
      <c r="C158" s="1" t="s">
        <v>826</v>
      </c>
      <c r="D158" s="1" t="s">
        <v>19</v>
      </c>
      <c r="E158" s="1" t="s">
        <v>19</v>
      </c>
      <c r="F158" s="1" t="s">
        <v>20</v>
      </c>
      <c r="G158" s="1" t="n">
        <v>1</v>
      </c>
      <c r="H158" s="1" t="n">
        <v>4</v>
      </c>
      <c r="I158" s="23" t="str">
        <f aca="false">IF(J158="RHAP", "Rhizophora apiculata", IF(J158="EXAG", "Excoecaria agallocha", IF(J158="BRPA", "Bruguiera parviflora", IF(J158="XYMO", "Xylocarpus moluccensis", IF(J158="BRCY", "Bruguiera cylindrica", IF(J158="AVAL", "Avicennia alba", IF(J158="AVOF", "Avicennia officinalis", IF(J158="LURA", "Lumnitzera racemosa", IF(J158="CETA", "Ceriops tagal", IF(J158="XYGR", "Xylocarpus granatum", IF(J158="AVMA", "Avicennia marina", IF(J158="RHMU", "Rhizophora mucronata", IF(J158="BRGY", "Bruguiera gymnorrhiza", IF(J158="BRSE", "Bruguiera sexangula", IF(J158="SOOV", "Sonneratia ovata", IF(J158="SOCA", "Sonneratia caseolaris", IF(J158="HELI", "Heritiera littoralis", IF(J158="HESY", "Heritiera sylvatica", IF(J158="NYFR", "Nypa fruticans", IF(J158="CYRA", "Cynometra ramiflora", IF(J158="PHPA", "Phoenix paludosa", IF(J158="SCHY", "Scyphiphora hydrophyllacea", IF(J158="DIMA", "Diospyros maritima", IF(J158="POPI", "Pongamia pinnata", IF(J158="MAPS", "Maniltoa psilogyne", IF(J158="INBI", "Intsia bijuga", IF(J158="ACEB", "Acanthus ebracteatus", IF(J158="CAER", "Calamus erinaceus", IF(J158="UNUN", "Unknown unknown",  IF(J158="SOAL", "Sonneratia alba",  IF(J158="AECO", "Aegiceras corniculatum", "" )) )))))))))))))))))))))))))))))</f>
        <v>Avicennia alba</v>
      </c>
      <c r="J158" s="55" t="s">
        <v>27</v>
      </c>
      <c r="K158" s="55" t="n">
        <v>9</v>
      </c>
    </row>
    <row r="159" customFormat="false" ht="13.8" hidden="false" customHeight="false" outlineLevel="0" collapsed="false">
      <c r="A159" s="1" t="s">
        <v>17</v>
      </c>
      <c r="B159" s="12" t="n">
        <v>42150</v>
      </c>
      <c r="C159" s="1" t="s">
        <v>826</v>
      </c>
      <c r="D159" s="1" t="s">
        <v>19</v>
      </c>
      <c r="E159" s="1" t="s">
        <v>19</v>
      </c>
      <c r="F159" s="1" t="s">
        <v>20</v>
      </c>
      <c r="G159" s="1" t="n">
        <v>1</v>
      </c>
      <c r="H159" s="1" t="n">
        <v>4</v>
      </c>
      <c r="I159" s="23" t="str">
        <f aca="false">IF(J159="RHAP", "Rhizophora apiculata", IF(J159="EXAG", "Excoecaria agallocha", IF(J159="BRPA", "Bruguiera parviflora", IF(J159="XYMO", "Xylocarpus moluccensis", IF(J159="BRCY", "Bruguiera cylindrica", IF(J159="AVAL", "Avicennia alba", IF(J159="AVOF", "Avicennia officinalis", IF(J159="LURA", "Lumnitzera racemosa", IF(J159="CETA", "Ceriops tagal", IF(J159="XYGR", "Xylocarpus granatum", IF(J159="AVMA", "Avicennia marina", IF(J159="RHMU", "Rhizophora mucronata", IF(J159="BRGY", "Bruguiera gymnorrhiza", IF(J159="BRSE", "Bruguiera sexangula", IF(J159="SOOV", "Sonneratia ovata", IF(J159="SOCA", "Sonneratia caseolaris", IF(J159="HELI", "Heritiera littoralis", IF(J159="HESY", "Heritiera sylvatica", IF(J159="NYFR", "Nypa fruticans", IF(J159="CYRA", "Cynometra ramiflora", IF(J159="PHPA", "Phoenix paludosa", IF(J159="SCHY", "Scyphiphora hydrophyllacea", IF(J159="DIMA", "Diospyros maritima", IF(J159="POPI", "Pongamia pinnata", IF(J159="MAPS", "Maniltoa psilogyne", IF(J159="INBI", "Intsia bijuga", IF(J159="ACEB", "Acanthus ebracteatus", IF(J159="CAER", "Calamus erinaceus", IF(J159="UNUN", "Unknown unknown",  IF(J159="SOAL", "Sonneratia alba",  IF(J159="AECO", "Aegiceras corniculatum", "" )) )))))))))))))))))))))))))))))</f>
        <v>Excoecaria agallocha</v>
      </c>
      <c r="J159" s="55" t="s">
        <v>162</v>
      </c>
      <c r="K159" s="55" t="n">
        <v>10.2</v>
      </c>
    </row>
    <row r="160" customFormat="false" ht="13.8" hidden="false" customHeight="false" outlineLevel="0" collapsed="false">
      <c r="A160" s="1" t="s">
        <v>17</v>
      </c>
      <c r="B160" s="12" t="n">
        <v>42150</v>
      </c>
      <c r="C160" s="1" t="s">
        <v>826</v>
      </c>
      <c r="D160" s="1" t="s">
        <v>19</v>
      </c>
      <c r="E160" s="1" t="s">
        <v>19</v>
      </c>
      <c r="F160" s="1" t="s">
        <v>20</v>
      </c>
      <c r="G160" s="1" t="n">
        <v>1</v>
      </c>
      <c r="H160" s="1" t="n">
        <v>4</v>
      </c>
      <c r="I160" s="23" t="str">
        <f aca="false">IF(J160="RHAP", "Rhizophora apiculata", IF(J160="EXAG", "Excoecaria agallocha", IF(J160="BRPA", "Bruguiera parviflora", IF(J160="XYMO", "Xylocarpus moluccensis", IF(J160="BRCY", "Bruguiera cylindrica", IF(J160="AVAL", "Avicennia alba", IF(J160="AVOF", "Avicennia officinalis", IF(J160="LURA", "Lumnitzera racemosa", IF(J160="CETA", "Ceriops tagal", IF(J160="XYGR", "Xylocarpus granatum", IF(J160="AVMA", "Avicennia marina", IF(J160="RHMU", "Rhizophora mucronata", IF(J160="BRGY", "Bruguiera gymnorrhiza", IF(J160="BRSE", "Bruguiera sexangula", IF(J160="SOOV", "Sonneratia ovata", IF(J160="SOCA", "Sonneratia caseolaris", IF(J160="HELI", "Heritiera littoralis", IF(J160="HESY", "Heritiera sylvatica", IF(J160="NYFR", "Nypa fruticans", IF(J160="CYRA", "Cynometra ramiflora", IF(J160="PHPA", "Phoenix paludosa", IF(J160="SCHY", "Scyphiphora hydrophyllacea", IF(J160="DIMA", "Diospyros maritima", IF(J160="POPI", "Pongamia pinnata", IF(J160="MAPS", "Maniltoa psilogyne", IF(J160="INBI", "Intsia bijuga", IF(J160="ACEB", "Acanthus ebracteatus", IF(J160="CAER", "Calamus erinaceus", IF(J160="UNUN", "Unknown unknown",  IF(J160="SOAL", "Sonneratia alba",  IF(J160="AECO", "Aegiceras corniculatum", "" )) )))))))))))))))))))))))))))))</f>
        <v>Rhizophora apiculata</v>
      </c>
      <c r="J160" s="55" t="s">
        <v>21</v>
      </c>
      <c r="K160" s="55" t="n">
        <v>10.5</v>
      </c>
    </row>
    <row r="161" customFormat="false" ht="13.8" hidden="false" customHeight="false" outlineLevel="0" collapsed="false">
      <c r="A161" s="1" t="s">
        <v>17</v>
      </c>
      <c r="B161" s="12" t="n">
        <v>42150</v>
      </c>
      <c r="C161" s="1" t="s">
        <v>826</v>
      </c>
      <c r="D161" s="1" t="s">
        <v>19</v>
      </c>
      <c r="E161" s="1" t="s">
        <v>19</v>
      </c>
      <c r="F161" s="1" t="s">
        <v>20</v>
      </c>
      <c r="G161" s="1" t="n">
        <v>1</v>
      </c>
      <c r="H161" s="1" t="n">
        <v>4</v>
      </c>
      <c r="I161" s="23" t="str">
        <f aca="false">IF(J161="RHAP", "Rhizophora apiculata", IF(J161="EXAG", "Excoecaria agallocha", IF(J161="BRPA", "Bruguiera parviflora", IF(J161="XYMO", "Xylocarpus moluccensis", IF(J161="BRCY", "Bruguiera cylindrica", IF(J161="AVAL", "Avicennia alba", IF(J161="AVOF", "Avicennia officinalis", IF(J161="LURA", "Lumnitzera racemosa", IF(J161="CETA", "Ceriops tagal", IF(J161="XYGR", "Xylocarpus granatum", IF(J161="AVMA", "Avicennia marina", IF(J161="RHMU", "Rhizophora mucronata", IF(J161="BRGY", "Bruguiera gymnorrhiza", IF(J161="BRSE", "Bruguiera sexangula", IF(J161="SOOV", "Sonneratia ovata", IF(J161="SOCA", "Sonneratia caseolaris", IF(J161="HELI", "Heritiera littoralis", IF(J161="HESY", "Heritiera sylvatica", IF(J161="NYFR", "Nypa fruticans", IF(J161="CYRA", "Cynometra ramiflora", IF(J161="PHPA", "Phoenix paludosa", IF(J161="SCHY", "Scyphiphora hydrophyllacea", IF(J161="DIMA", "Diospyros maritima", IF(J161="POPI", "Pongamia pinnata", IF(J161="MAPS", "Maniltoa psilogyne", IF(J161="INBI", "Intsia bijuga", IF(J161="ACEB", "Acanthus ebracteatus", IF(J161="CAER", "Calamus erinaceus", IF(J161="UNUN", "Unknown unknown",  IF(J161="SOAL", "Sonneratia alba",  IF(J161="AECO", "Aegiceras corniculatum", "" )) )))))))))))))))))))))))))))))</f>
        <v>Xylocarpus moluccensis</v>
      </c>
      <c r="J161" s="55" t="s">
        <v>146</v>
      </c>
      <c r="K161" s="55" t="n">
        <v>10.8</v>
      </c>
    </row>
    <row r="162" customFormat="false" ht="13.8" hidden="false" customHeight="false" outlineLevel="0" collapsed="false">
      <c r="A162" s="1" t="s">
        <v>17</v>
      </c>
      <c r="B162" s="12" t="n">
        <v>42150</v>
      </c>
      <c r="C162" s="1" t="s">
        <v>826</v>
      </c>
      <c r="D162" s="1" t="s">
        <v>19</v>
      </c>
      <c r="E162" s="1" t="s">
        <v>19</v>
      </c>
      <c r="F162" s="1" t="s">
        <v>20</v>
      </c>
      <c r="G162" s="1" t="n">
        <v>1</v>
      </c>
      <c r="H162" s="1" t="n">
        <v>4</v>
      </c>
      <c r="I162" s="23" t="str">
        <f aca="false">IF(J162="RHAP", "Rhizophora apiculata", IF(J162="EXAG", "Excoecaria agallocha", IF(J162="BRPA", "Bruguiera parviflora", IF(J162="XYMO", "Xylocarpus moluccensis", IF(J162="BRCY", "Bruguiera cylindrica", IF(J162="AVAL", "Avicennia alba", IF(J162="AVOF", "Avicennia officinalis", IF(J162="LURA", "Lumnitzera racemosa", IF(J162="CETA", "Ceriops tagal", IF(J162="XYGR", "Xylocarpus granatum", IF(J162="AVMA", "Avicennia marina", IF(J162="RHMU", "Rhizophora mucronata", IF(J162="BRGY", "Bruguiera gymnorrhiza", IF(J162="BRSE", "Bruguiera sexangula", IF(J162="SOOV", "Sonneratia ovata", IF(J162="SOCA", "Sonneratia caseolaris", IF(J162="HELI", "Heritiera littoralis", IF(J162="HESY", "Heritiera sylvatica", IF(J162="NYFR", "Nypa fruticans", IF(J162="CYRA", "Cynometra ramiflora", IF(J162="PHPA", "Phoenix paludosa", IF(J162="SCHY", "Scyphiphora hydrophyllacea", IF(J162="DIMA", "Diospyros maritima", IF(J162="POPI", "Pongamia pinnata", IF(J162="MAPS", "Maniltoa psilogyne", IF(J162="INBI", "Intsia bijuga", IF(J162="ACEB", "Acanthus ebracteatus", IF(J162="CAER", "Calamus erinaceus", IF(J162="UNUN", "Unknown unknown",  IF(J162="SOAL", "Sonneratia alba",  IF(J162="AECO", "Aegiceras corniculatum", "" )) )))))))))))))))))))))))))))))</f>
        <v>Avicennia alba</v>
      </c>
      <c r="J162" s="55" t="s">
        <v>27</v>
      </c>
      <c r="K162" s="55" t="n">
        <v>10.9</v>
      </c>
    </row>
    <row r="163" customFormat="false" ht="13.8" hidden="false" customHeight="false" outlineLevel="0" collapsed="false">
      <c r="A163" s="1" t="s">
        <v>17</v>
      </c>
      <c r="B163" s="12" t="n">
        <v>42150</v>
      </c>
      <c r="C163" s="1" t="s">
        <v>826</v>
      </c>
      <c r="D163" s="1" t="s">
        <v>19</v>
      </c>
      <c r="E163" s="1" t="s">
        <v>19</v>
      </c>
      <c r="F163" s="1" t="s">
        <v>20</v>
      </c>
      <c r="G163" s="1" t="n">
        <v>1</v>
      </c>
      <c r="H163" s="1" t="n">
        <v>4</v>
      </c>
      <c r="I163" s="23" t="str">
        <f aca="false">IF(J163="RHAP", "Rhizophora apiculata", IF(J163="EXAG", "Excoecaria agallocha", IF(J163="BRPA", "Bruguiera parviflora", IF(J163="XYMO", "Xylocarpus moluccensis", IF(J163="BRCY", "Bruguiera cylindrica", IF(J163="AVAL", "Avicennia alba", IF(J163="AVOF", "Avicennia officinalis", IF(J163="LURA", "Lumnitzera racemosa", IF(J163="CETA", "Ceriops tagal", IF(J163="XYGR", "Xylocarpus granatum", IF(J163="AVMA", "Avicennia marina", IF(J163="RHMU", "Rhizophora mucronata", IF(J163="BRGY", "Bruguiera gymnorrhiza", IF(J163="BRSE", "Bruguiera sexangula", IF(J163="SOOV", "Sonneratia ovata", IF(J163="SOCA", "Sonneratia caseolaris", IF(J163="HELI", "Heritiera littoralis", IF(J163="HESY", "Heritiera sylvatica", IF(J163="NYFR", "Nypa fruticans", IF(J163="CYRA", "Cynometra ramiflora", IF(J163="PHPA", "Phoenix paludosa", IF(J163="SCHY", "Scyphiphora hydrophyllacea", IF(J163="DIMA", "Diospyros maritima", IF(J163="POPI", "Pongamia pinnata", IF(J163="MAPS", "Maniltoa psilogyne", IF(J163="INBI", "Intsia bijuga", IF(J163="ACEB", "Acanthus ebracteatus", IF(J163="CAER", "Calamus erinaceus", IF(J163="UNUN", "Unknown unknown",  IF(J163="SOAL", "Sonneratia alba",  IF(J163="AECO", "Aegiceras corniculatum", "" )) )))))))))))))))))))))))))))))</f>
        <v>Excoecaria agallocha</v>
      </c>
      <c r="J163" s="55" t="s">
        <v>162</v>
      </c>
      <c r="K163" s="55" t="n">
        <v>11.2</v>
      </c>
    </row>
    <row r="164" customFormat="false" ht="13.8" hidden="false" customHeight="false" outlineLevel="0" collapsed="false">
      <c r="A164" s="1" t="s">
        <v>17</v>
      </c>
      <c r="B164" s="12" t="n">
        <v>42150</v>
      </c>
      <c r="C164" s="1" t="s">
        <v>826</v>
      </c>
      <c r="D164" s="1" t="s">
        <v>19</v>
      </c>
      <c r="E164" s="1" t="s">
        <v>19</v>
      </c>
      <c r="F164" s="1" t="s">
        <v>20</v>
      </c>
      <c r="G164" s="1" t="n">
        <v>1</v>
      </c>
      <c r="H164" s="1" t="n">
        <v>4</v>
      </c>
      <c r="I164" s="23" t="str">
        <f aca="false">IF(J164="RHAP", "Rhizophora apiculata", IF(J164="EXAG", "Excoecaria agallocha", IF(J164="BRPA", "Bruguiera parviflora", IF(J164="XYMO", "Xylocarpus moluccensis", IF(J164="BRCY", "Bruguiera cylindrica", IF(J164="AVAL", "Avicennia alba", IF(J164="AVOF", "Avicennia officinalis", IF(J164="LURA", "Lumnitzera racemosa", IF(J164="CETA", "Ceriops tagal", IF(J164="XYGR", "Xylocarpus granatum", IF(J164="AVMA", "Avicennia marina", IF(J164="RHMU", "Rhizophora mucronata", IF(J164="BRGY", "Bruguiera gymnorrhiza", IF(J164="BRSE", "Bruguiera sexangula", IF(J164="SOOV", "Sonneratia ovata", IF(J164="SOCA", "Sonneratia caseolaris", IF(J164="HELI", "Heritiera littoralis", IF(J164="HESY", "Heritiera sylvatica", IF(J164="NYFR", "Nypa fruticans", IF(J164="CYRA", "Cynometra ramiflora", IF(J164="PHPA", "Phoenix paludosa", IF(J164="SCHY", "Scyphiphora hydrophyllacea", IF(J164="DIMA", "Diospyros maritima", IF(J164="POPI", "Pongamia pinnata", IF(J164="MAPS", "Maniltoa psilogyne", IF(J164="INBI", "Intsia bijuga", IF(J164="ACEB", "Acanthus ebracteatus", IF(J164="CAER", "Calamus erinaceus", IF(J164="UNUN", "Unknown unknown",  IF(J164="SOAL", "Sonneratia alba",  IF(J164="AECO", "Aegiceras corniculatum", "" )) )))))))))))))))))))))))))))))</f>
        <v>Excoecaria agallocha</v>
      </c>
      <c r="J164" s="55" t="s">
        <v>162</v>
      </c>
      <c r="K164" s="55" t="n">
        <v>12.5</v>
      </c>
    </row>
    <row r="165" customFormat="false" ht="13.8" hidden="false" customHeight="false" outlineLevel="0" collapsed="false">
      <c r="A165" s="1" t="s">
        <v>17</v>
      </c>
      <c r="B165" s="12" t="n">
        <v>42150</v>
      </c>
      <c r="C165" s="1" t="s">
        <v>826</v>
      </c>
      <c r="D165" s="1" t="s">
        <v>19</v>
      </c>
      <c r="E165" s="1" t="s">
        <v>19</v>
      </c>
      <c r="F165" s="1" t="s">
        <v>20</v>
      </c>
      <c r="G165" s="1" t="n">
        <v>1</v>
      </c>
      <c r="H165" s="1" t="n">
        <v>4</v>
      </c>
      <c r="I165" s="23" t="str">
        <f aca="false">IF(J165="RHAP", "Rhizophora apiculata", IF(J165="EXAG", "Excoecaria agallocha", IF(J165="BRPA", "Bruguiera parviflora", IF(J165="XYMO", "Xylocarpus moluccensis", IF(J165="BRCY", "Bruguiera cylindrica", IF(J165="AVAL", "Avicennia alba", IF(J165="AVOF", "Avicennia officinalis", IF(J165="LURA", "Lumnitzera racemosa", IF(J165="CETA", "Ceriops tagal", IF(J165="XYGR", "Xylocarpus granatum", IF(J165="AVMA", "Avicennia marina", IF(J165="RHMU", "Rhizophora mucronata", IF(J165="BRGY", "Bruguiera gymnorrhiza", IF(J165="BRSE", "Bruguiera sexangula", IF(J165="SOOV", "Sonneratia ovata", IF(J165="SOCA", "Sonneratia caseolaris", IF(J165="HELI", "Heritiera littoralis", IF(J165="HESY", "Heritiera sylvatica", IF(J165="NYFR", "Nypa fruticans", IF(J165="CYRA", "Cynometra ramiflora", IF(J165="PHPA", "Phoenix paludosa", IF(J165="SCHY", "Scyphiphora hydrophyllacea", IF(J165="DIMA", "Diospyros maritima", IF(J165="POPI", "Pongamia pinnata", IF(J165="MAPS", "Maniltoa psilogyne", IF(J165="INBI", "Intsia bijuga", IF(J165="ACEB", "Acanthus ebracteatus", IF(J165="CAER", "Calamus erinaceus", IF(J165="UNUN", "Unknown unknown",  IF(J165="SOAL", "Sonneratia alba",  IF(J165="AECO", "Aegiceras corniculatum", "" )) )))))))))))))))))))))))))))))</f>
        <v>Avicennia alba</v>
      </c>
      <c r="J165" s="55" t="s">
        <v>27</v>
      </c>
      <c r="K165" s="55" t="n">
        <v>13.1</v>
      </c>
    </row>
    <row r="166" customFormat="false" ht="13.8" hidden="false" customHeight="false" outlineLevel="0" collapsed="false">
      <c r="A166" s="1" t="s">
        <v>17</v>
      </c>
      <c r="B166" s="12" t="n">
        <v>42150</v>
      </c>
      <c r="C166" s="1" t="s">
        <v>826</v>
      </c>
      <c r="D166" s="1" t="s">
        <v>19</v>
      </c>
      <c r="E166" s="1" t="s">
        <v>19</v>
      </c>
      <c r="F166" s="1" t="s">
        <v>20</v>
      </c>
      <c r="G166" s="1" t="n">
        <v>1</v>
      </c>
      <c r="H166" s="1" t="n">
        <v>4</v>
      </c>
      <c r="I166" s="23" t="str">
        <f aca="false">IF(J166="RHAP", "Rhizophora apiculata", IF(J166="EXAG", "Excoecaria agallocha", IF(J166="BRPA", "Bruguiera parviflora", IF(J166="XYMO", "Xylocarpus moluccensis", IF(J166="BRCY", "Bruguiera cylindrica", IF(J166="AVAL", "Avicennia alba", IF(J166="AVOF", "Avicennia officinalis", IF(J166="LURA", "Lumnitzera racemosa", IF(J166="CETA", "Ceriops tagal", IF(J166="XYGR", "Xylocarpus granatum", IF(J166="AVMA", "Avicennia marina", IF(J166="RHMU", "Rhizophora mucronata", IF(J166="BRGY", "Bruguiera gymnorrhiza", IF(J166="BRSE", "Bruguiera sexangula", IF(J166="SOOV", "Sonneratia ovata", IF(J166="SOCA", "Sonneratia caseolaris", IF(J166="HELI", "Heritiera littoralis", IF(J166="HESY", "Heritiera sylvatica", IF(J166="NYFR", "Nypa fruticans", IF(J166="CYRA", "Cynometra ramiflora", IF(J166="PHPA", "Phoenix paludosa", IF(J166="SCHY", "Scyphiphora hydrophyllacea", IF(J166="DIMA", "Diospyros maritima", IF(J166="POPI", "Pongamia pinnata", IF(J166="MAPS", "Maniltoa psilogyne", IF(J166="INBI", "Intsia bijuga", IF(J166="ACEB", "Acanthus ebracteatus", IF(J166="CAER", "Calamus erinaceus", IF(J166="UNUN", "Unknown unknown",  IF(J166="SOAL", "Sonneratia alba",  IF(J166="AECO", "Aegiceras corniculatum", "" )) )))))))))))))))))))))))))))))</f>
        <v>Excoecaria agallocha</v>
      </c>
      <c r="J166" s="55" t="s">
        <v>162</v>
      </c>
      <c r="K166" s="55" t="n">
        <v>23.6</v>
      </c>
    </row>
    <row r="167" customFormat="false" ht="13.8" hidden="false" customHeight="false" outlineLevel="0" collapsed="false">
      <c r="A167" s="1" t="s">
        <v>17</v>
      </c>
      <c r="B167" s="12" t="n">
        <v>42150</v>
      </c>
      <c r="C167" s="1" t="s">
        <v>19</v>
      </c>
      <c r="D167" s="1" t="s">
        <v>19</v>
      </c>
      <c r="E167" s="1" t="s">
        <v>19</v>
      </c>
      <c r="F167" s="1" t="s">
        <v>20</v>
      </c>
      <c r="G167" s="1" t="n">
        <v>1</v>
      </c>
      <c r="H167" s="1" t="n">
        <v>5</v>
      </c>
      <c r="I167" s="23" t="str">
        <f aca="false">IF(J167="RHAP", "Rhizophora apiculata", IF(J167="EXAG", "Excoecaria agallocha", IF(J167="BRPA", "Bruguiera parviflora", IF(J167="XYMO", "Xylocarpus moluccensis", IF(J167="BRCY", "Bruguiera cylindrica", IF(J167="AVAL", "Avicennia alba", IF(J167="AVOF", "Avicennia officinalis", IF(J167="LURA", "Lumnitzera racemosa", IF(J167="CETA", "Ceriops tagal", IF(J167="XYGR", "Xylocarpus granatum", IF(J167="AVMA", "Avicennia marina", IF(J167="RHMU", "Rhizophora mucronata", IF(J167="BRGY", "Bruguiera gymnorrhiza", IF(J167="BRSE", "Bruguiera sexangula", IF(J167="SOOV", "Sonneratia ovata", IF(J167="SOCA", "Sonneratia caseolaris", IF(J167="HELI", "Heritiera littoralis", IF(J167="HESY", "Heritiera sylvatica", IF(J167="NYFR", "Nypa fruticans", IF(J167="CYRA", "Cynometra ramiflora", IF(J167="PHPA", "Phoenix paludosa", IF(J167="SCHY", "Scyphiphora hydrophyllacea", IF(J167="DIMA", "Diospyros maritima", IF(J167="POPI", "Pongamia pinnata", IF(J167="MAPS", "Maniltoa psilogyne", IF(J167="INBI", "Intsia bijuga", IF(J167="ACEB", "Acanthus ebracteatus", IF(J167="CAER", "Calamus erinaceus", IF(J167="UNUN", "Unknown unknown",  IF(J167="SOAL", "Sonneratia alba",  IF(J167="AECO", "Aegiceras corniculatum", "" )) )))))))))))))))))))))))))))))</f>
        <v>Rhizophora apiculata</v>
      </c>
      <c r="J167" s="55" t="s">
        <v>21</v>
      </c>
      <c r="K167" s="55" t="n">
        <v>5.4</v>
      </c>
    </row>
    <row r="168" customFormat="false" ht="13.8" hidden="false" customHeight="false" outlineLevel="0" collapsed="false">
      <c r="A168" s="1" t="s">
        <v>17</v>
      </c>
      <c r="B168" s="12" t="n">
        <v>42150</v>
      </c>
      <c r="C168" s="1" t="s">
        <v>19</v>
      </c>
      <c r="D168" s="1" t="s">
        <v>19</v>
      </c>
      <c r="E168" s="1" t="s">
        <v>19</v>
      </c>
      <c r="F168" s="1" t="s">
        <v>20</v>
      </c>
      <c r="G168" s="1" t="n">
        <v>1</v>
      </c>
      <c r="H168" s="1" t="n">
        <v>5</v>
      </c>
      <c r="I168" s="23" t="str">
        <f aca="false">IF(J168="RHAP", "Rhizophora apiculata", IF(J168="EXAG", "Excoecaria agallocha", IF(J168="BRPA", "Bruguiera parviflora", IF(J168="XYMO", "Xylocarpus moluccensis", IF(J168="BRCY", "Bruguiera cylindrica", IF(J168="AVAL", "Avicennia alba", IF(J168="AVOF", "Avicennia officinalis", IF(J168="LURA", "Lumnitzera racemosa", IF(J168="CETA", "Ceriops tagal", IF(J168="XYGR", "Xylocarpus granatum", IF(J168="AVMA", "Avicennia marina", IF(J168="RHMU", "Rhizophora mucronata", IF(J168="BRGY", "Bruguiera gymnorrhiza", IF(J168="BRSE", "Bruguiera sexangula", IF(J168="SOOV", "Sonneratia ovata", IF(J168="SOCA", "Sonneratia caseolaris", IF(J168="HELI", "Heritiera littoralis", IF(J168="HESY", "Heritiera sylvatica", IF(J168="NYFR", "Nypa fruticans", IF(J168="CYRA", "Cynometra ramiflora", IF(J168="PHPA", "Phoenix paludosa", IF(J168="SCHY", "Scyphiphora hydrophyllacea", IF(J168="DIMA", "Diospyros maritima", IF(J168="POPI", "Pongamia pinnata", IF(J168="MAPS", "Maniltoa psilogyne", IF(J168="INBI", "Intsia bijuga", IF(J168="ACEB", "Acanthus ebracteatus", IF(J168="CAER", "Calamus erinaceus", IF(J168="UNUN", "Unknown unknown",  IF(J168="SOAL", "Sonneratia alba",  IF(J168="AECO", "Aegiceras corniculatum", "" )) )))))))))))))))))))))))))))))</f>
        <v>Bruguiera cylindrica</v>
      </c>
      <c r="J168" s="55" t="s">
        <v>98</v>
      </c>
      <c r="K168" s="55" t="n">
        <v>5.4</v>
      </c>
    </row>
    <row r="169" customFormat="false" ht="13.8" hidden="false" customHeight="false" outlineLevel="0" collapsed="false">
      <c r="A169" s="1" t="s">
        <v>17</v>
      </c>
      <c r="B169" s="12" t="n">
        <v>42150</v>
      </c>
      <c r="C169" s="1" t="s">
        <v>19</v>
      </c>
      <c r="D169" s="1" t="s">
        <v>19</v>
      </c>
      <c r="E169" s="1" t="s">
        <v>19</v>
      </c>
      <c r="F169" s="1" t="s">
        <v>20</v>
      </c>
      <c r="G169" s="1" t="n">
        <v>1</v>
      </c>
      <c r="H169" s="1" t="n">
        <v>5</v>
      </c>
      <c r="I169" s="23" t="str">
        <f aca="false">IF(J169="RHAP", "Rhizophora apiculata", IF(J169="EXAG", "Excoecaria agallocha", IF(J169="BRPA", "Bruguiera parviflora", IF(J169="XYMO", "Xylocarpus moluccensis", IF(J169="BRCY", "Bruguiera cylindrica", IF(J169="AVAL", "Avicennia alba", IF(J169="AVOF", "Avicennia officinalis", IF(J169="LURA", "Lumnitzera racemosa", IF(J169="CETA", "Ceriops tagal", IF(J169="XYGR", "Xylocarpus granatum", IF(J169="AVMA", "Avicennia marina", IF(J169="RHMU", "Rhizophora mucronata", IF(J169="BRGY", "Bruguiera gymnorrhiza", IF(J169="BRSE", "Bruguiera sexangula", IF(J169="SOOV", "Sonneratia ovata", IF(J169="SOCA", "Sonneratia caseolaris", IF(J169="HELI", "Heritiera littoralis", IF(J169="HESY", "Heritiera sylvatica", IF(J169="NYFR", "Nypa fruticans", IF(J169="CYRA", "Cynometra ramiflora", IF(J169="PHPA", "Phoenix paludosa", IF(J169="SCHY", "Scyphiphora hydrophyllacea", IF(J169="DIMA", "Diospyros maritima", IF(J169="POPI", "Pongamia pinnata", IF(J169="MAPS", "Maniltoa psilogyne", IF(J169="INBI", "Intsia bijuga", IF(J169="ACEB", "Acanthus ebracteatus", IF(J169="CAER", "Calamus erinaceus", IF(J169="UNUN", "Unknown unknown",  IF(J169="SOAL", "Sonneratia alba",  IF(J169="AECO", "Aegiceras corniculatum", "" )) )))))))))))))))))))))))))))))</f>
        <v>Excoecaria agallocha</v>
      </c>
      <c r="J169" s="55" t="s">
        <v>162</v>
      </c>
      <c r="K169" s="55" t="n">
        <v>5.5</v>
      </c>
    </row>
    <row r="170" customFormat="false" ht="13.8" hidden="false" customHeight="false" outlineLevel="0" collapsed="false">
      <c r="A170" s="1" t="s">
        <v>17</v>
      </c>
      <c r="B170" s="12" t="n">
        <v>42150</v>
      </c>
      <c r="C170" s="1" t="s">
        <v>19</v>
      </c>
      <c r="D170" s="1" t="s">
        <v>19</v>
      </c>
      <c r="E170" s="1" t="s">
        <v>19</v>
      </c>
      <c r="F170" s="1" t="s">
        <v>20</v>
      </c>
      <c r="G170" s="1" t="n">
        <v>1</v>
      </c>
      <c r="H170" s="1" t="n">
        <v>5</v>
      </c>
      <c r="I170" s="23" t="str">
        <f aca="false">IF(J170="RHAP", "Rhizophora apiculata", IF(J170="EXAG", "Excoecaria agallocha", IF(J170="BRPA", "Bruguiera parviflora", IF(J170="XYMO", "Xylocarpus moluccensis", IF(J170="BRCY", "Bruguiera cylindrica", IF(J170="AVAL", "Avicennia alba", IF(J170="AVOF", "Avicennia officinalis", IF(J170="LURA", "Lumnitzera racemosa", IF(J170="CETA", "Ceriops tagal", IF(J170="XYGR", "Xylocarpus granatum", IF(J170="AVMA", "Avicennia marina", IF(J170="RHMU", "Rhizophora mucronata", IF(J170="BRGY", "Bruguiera gymnorrhiza", IF(J170="BRSE", "Bruguiera sexangula", IF(J170="SOOV", "Sonneratia ovata", IF(J170="SOCA", "Sonneratia caseolaris", IF(J170="HELI", "Heritiera littoralis", IF(J170="HESY", "Heritiera sylvatica", IF(J170="NYFR", "Nypa fruticans", IF(J170="CYRA", "Cynometra ramiflora", IF(J170="PHPA", "Phoenix paludosa", IF(J170="SCHY", "Scyphiphora hydrophyllacea", IF(J170="DIMA", "Diospyros maritima", IF(J170="POPI", "Pongamia pinnata", IF(J170="MAPS", "Maniltoa psilogyne", IF(J170="INBI", "Intsia bijuga", IF(J170="ACEB", "Acanthus ebracteatus", IF(J170="CAER", "Calamus erinaceus", IF(J170="UNUN", "Unknown unknown",  IF(J170="SOAL", "Sonneratia alba",  IF(J170="AECO", "Aegiceras corniculatum", "" )) )))))))))))))))))))))))))))))</f>
        <v>Excoecaria agallocha</v>
      </c>
      <c r="J170" s="1" t="s">
        <v>162</v>
      </c>
      <c r="K170" s="55" t="n">
        <v>5.5</v>
      </c>
    </row>
    <row r="171" customFormat="false" ht="13.8" hidden="false" customHeight="false" outlineLevel="0" collapsed="false">
      <c r="A171" s="1" t="s">
        <v>17</v>
      </c>
      <c r="B171" s="12" t="n">
        <v>42150</v>
      </c>
      <c r="C171" s="1" t="s">
        <v>19</v>
      </c>
      <c r="D171" s="1" t="s">
        <v>19</v>
      </c>
      <c r="E171" s="1" t="s">
        <v>19</v>
      </c>
      <c r="F171" s="1" t="s">
        <v>20</v>
      </c>
      <c r="G171" s="1" t="n">
        <v>1</v>
      </c>
      <c r="H171" s="1" t="n">
        <v>5</v>
      </c>
      <c r="I171" s="23" t="str">
        <f aca="false">IF(J171="RHAP", "Rhizophora apiculata", IF(J171="EXAG", "Excoecaria agallocha", IF(J171="BRPA", "Bruguiera parviflora", IF(J171="XYMO", "Xylocarpus moluccensis", IF(J171="BRCY", "Bruguiera cylindrica", IF(J171="AVAL", "Avicennia alba", IF(J171="AVOF", "Avicennia officinalis", IF(J171="LURA", "Lumnitzera racemosa", IF(J171="CETA", "Ceriops tagal", IF(J171="XYGR", "Xylocarpus granatum", IF(J171="AVMA", "Avicennia marina", IF(J171="RHMU", "Rhizophora mucronata", IF(J171="BRGY", "Bruguiera gymnorrhiza", IF(J171="BRSE", "Bruguiera sexangula", IF(J171="SOOV", "Sonneratia ovata", IF(J171="SOCA", "Sonneratia caseolaris", IF(J171="HELI", "Heritiera littoralis", IF(J171="HESY", "Heritiera sylvatica", IF(J171="NYFR", "Nypa fruticans", IF(J171="CYRA", "Cynometra ramiflora", IF(J171="PHPA", "Phoenix paludosa", IF(J171="SCHY", "Scyphiphora hydrophyllacea", IF(J171="DIMA", "Diospyros maritima", IF(J171="POPI", "Pongamia pinnata", IF(J171="MAPS", "Maniltoa psilogyne", IF(J171="INBI", "Intsia bijuga", IF(J171="ACEB", "Acanthus ebracteatus", IF(J171="CAER", "Calamus erinaceus", IF(J171="UNUN", "Unknown unknown",  IF(J171="SOAL", "Sonneratia alba",  IF(J171="AECO", "Aegiceras corniculatum", "" )) )))))))))))))))))))))))))))))</f>
        <v>Rhizophora apiculata</v>
      </c>
      <c r="J171" s="55" t="s">
        <v>21</v>
      </c>
      <c r="K171" s="55" t="n">
        <v>5.5</v>
      </c>
    </row>
    <row r="172" customFormat="false" ht="13.8" hidden="false" customHeight="false" outlineLevel="0" collapsed="false">
      <c r="A172" s="1" t="s">
        <v>17</v>
      </c>
      <c r="B172" s="12" t="n">
        <v>42150</v>
      </c>
      <c r="C172" s="1" t="s">
        <v>19</v>
      </c>
      <c r="D172" s="1" t="s">
        <v>19</v>
      </c>
      <c r="E172" s="1" t="s">
        <v>19</v>
      </c>
      <c r="F172" s="1" t="s">
        <v>20</v>
      </c>
      <c r="G172" s="1" t="n">
        <v>1</v>
      </c>
      <c r="H172" s="1" t="n">
        <v>5</v>
      </c>
      <c r="I172" s="23" t="str">
        <f aca="false">IF(J172="RHAP", "Rhizophora apiculata", IF(J172="EXAG", "Excoecaria agallocha", IF(J172="BRPA", "Bruguiera parviflora", IF(J172="XYMO", "Xylocarpus moluccensis", IF(J172="BRCY", "Bruguiera cylindrica", IF(J172="AVAL", "Avicennia alba", IF(J172="AVOF", "Avicennia officinalis", IF(J172="LURA", "Lumnitzera racemosa", IF(J172="CETA", "Ceriops tagal", IF(J172="XYGR", "Xylocarpus granatum", IF(J172="AVMA", "Avicennia marina", IF(J172="RHMU", "Rhizophora mucronata", IF(J172="BRGY", "Bruguiera gymnorrhiza", IF(J172="BRSE", "Bruguiera sexangula", IF(J172="SOOV", "Sonneratia ovata", IF(J172="SOCA", "Sonneratia caseolaris", IF(J172="HELI", "Heritiera littoralis", IF(J172="HESY", "Heritiera sylvatica", IF(J172="NYFR", "Nypa fruticans", IF(J172="CYRA", "Cynometra ramiflora", IF(J172="PHPA", "Phoenix paludosa", IF(J172="SCHY", "Scyphiphora hydrophyllacea", IF(J172="DIMA", "Diospyros maritima", IF(J172="POPI", "Pongamia pinnata", IF(J172="MAPS", "Maniltoa psilogyne", IF(J172="INBI", "Intsia bijuga", IF(J172="ACEB", "Acanthus ebracteatus", IF(J172="CAER", "Calamus erinaceus", IF(J172="UNUN", "Unknown unknown",  IF(J172="SOAL", "Sonneratia alba",  IF(J172="AECO", "Aegiceras corniculatum", "" )) )))))))))))))))))))))))))))))</f>
        <v>Bruguiera cylindrica</v>
      </c>
      <c r="J172" s="55" t="s">
        <v>98</v>
      </c>
      <c r="K172" s="55" t="n">
        <v>5.8</v>
      </c>
    </row>
    <row r="173" customFormat="false" ht="13.8" hidden="false" customHeight="false" outlineLevel="0" collapsed="false">
      <c r="A173" s="1" t="s">
        <v>17</v>
      </c>
      <c r="B173" s="12" t="n">
        <v>42150</v>
      </c>
      <c r="C173" s="1" t="s">
        <v>19</v>
      </c>
      <c r="D173" s="1" t="s">
        <v>19</v>
      </c>
      <c r="E173" s="1" t="s">
        <v>19</v>
      </c>
      <c r="F173" s="1" t="s">
        <v>20</v>
      </c>
      <c r="G173" s="1" t="n">
        <v>1</v>
      </c>
      <c r="H173" s="1" t="n">
        <v>5</v>
      </c>
      <c r="I173" s="23" t="str">
        <f aca="false">IF(J173="RHAP", "Rhizophora apiculata", IF(J173="EXAG", "Excoecaria agallocha", IF(J173="BRPA", "Bruguiera parviflora", IF(J173="XYMO", "Xylocarpus moluccensis", IF(J173="BRCY", "Bruguiera cylindrica", IF(J173="AVAL", "Avicennia alba", IF(J173="AVOF", "Avicennia officinalis", IF(J173="LURA", "Lumnitzera racemosa", IF(J173="CETA", "Ceriops tagal", IF(J173="XYGR", "Xylocarpus granatum", IF(J173="AVMA", "Avicennia marina", IF(J173="RHMU", "Rhizophora mucronata", IF(J173="BRGY", "Bruguiera gymnorrhiza", IF(J173="BRSE", "Bruguiera sexangula", IF(J173="SOOV", "Sonneratia ovata", IF(J173="SOCA", "Sonneratia caseolaris", IF(J173="HELI", "Heritiera littoralis", IF(J173="HESY", "Heritiera sylvatica", IF(J173="NYFR", "Nypa fruticans", IF(J173="CYRA", "Cynometra ramiflora", IF(J173="PHPA", "Phoenix paludosa", IF(J173="SCHY", "Scyphiphora hydrophyllacea", IF(J173="DIMA", "Diospyros maritima", IF(J173="POPI", "Pongamia pinnata", IF(J173="MAPS", "Maniltoa psilogyne", IF(J173="INBI", "Intsia bijuga", IF(J173="ACEB", "Acanthus ebracteatus", IF(J173="CAER", "Calamus erinaceus", IF(J173="UNUN", "Unknown unknown",  IF(J173="SOAL", "Sonneratia alba",  IF(J173="AECO", "Aegiceras corniculatum", "" )) )))))))))))))))))))))))))))))</f>
        <v>Excoecaria agallocha</v>
      </c>
      <c r="J173" s="55" t="s">
        <v>162</v>
      </c>
      <c r="K173" s="55" t="n">
        <v>5.8</v>
      </c>
    </row>
    <row r="174" customFormat="false" ht="13.8" hidden="false" customHeight="false" outlineLevel="0" collapsed="false">
      <c r="A174" s="1" t="s">
        <v>17</v>
      </c>
      <c r="B174" s="12" t="n">
        <v>42150</v>
      </c>
      <c r="C174" s="1" t="s">
        <v>19</v>
      </c>
      <c r="D174" s="1" t="s">
        <v>19</v>
      </c>
      <c r="E174" s="1" t="s">
        <v>19</v>
      </c>
      <c r="F174" s="1" t="s">
        <v>20</v>
      </c>
      <c r="G174" s="1" t="n">
        <v>1</v>
      </c>
      <c r="H174" s="1" t="n">
        <v>5</v>
      </c>
      <c r="I174" s="23" t="str">
        <f aca="false">IF(J174="RHAP", "Rhizophora apiculata", IF(J174="EXAG", "Excoecaria agallocha", IF(J174="BRPA", "Bruguiera parviflora", IF(J174="XYMO", "Xylocarpus moluccensis", IF(J174="BRCY", "Bruguiera cylindrica", IF(J174="AVAL", "Avicennia alba", IF(J174="AVOF", "Avicennia officinalis", IF(J174="LURA", "Lumnitzera racemosa", IF(J174="CETA", "Ceriops tagal", IF(J174="XYGR", "Xylocarpus granatum", IF(J174="AVMA", "Avicennia marina", IF(J174="RHMU", "Rhizophora mucronata", IF(J174="BRGY", "Bruguiera gymnorrhiza", IF(J174="BRSE", "Bruguiera sexangula", IF(J174="SOOV", "Sonneratia ovata", IF(J174="SOCA", "Sonneratia caseolaris", IF(J174="HELI", "Heritiera littoralis", IF(J174="HESY", "Heritiera sylvatica", IF(J174="NYFR", "Nypa fruticans", IF(J174="CYRA", "Cynometra ramiflora", IF(J174="PHPA", "Phoenix paludosa", IF(J174="SCHY", "Scyphiphora hydrophyllacea", IF(J174="DIMA", "Diospyros maritima", IF(J174="POPI", "Pongamia pinnata", IF(J174="MAPS", "Maniltoa psilogyne", IF(J174="INBI", "Intsia bijuga", IF(J174="ACEB", "Acanthus ebracteatus", IF(J174="CAER", "Calamus erinaceus", IF(J174="UNUN", "Unknown unknown",  IF(J174="SOAL", "Sonneratia alba",  IF(J174="AECO", "Aegiceras corniculatum", "" )) )))))))))))))))))))))))))))))</f>
        <v>Excoecaria agallocha</v>
      </c>
      <c r="J174" s="55" t="s">
        <v>162</v>
      </c>
      <c r="K174" s="55" t="n">
        <v>5.9</v>
      </c>
    </row>
    <row r="175" customFormat="false" ht="13.8" hidden="false" customHeight="false" outlineLevel="0" collapsed="false">
      <c r="A175" s="1" t="s">
        <v>17</v>
      </c>
      <c r="B175" s="12" t="n">
        <v>42150</v>
      </c>
      <c r="C175" s="1" t="s">
        <v>19</v>
      </c>
      <c r="D175" s="1" t="s">
        <v>19</v>
      </c>
      <c r="E175" s="1" t="s">
        <v>19</v>
      </c>
      <c r="F175" s="1" t="s">
        <v>20</v>
      </c>
      <c r="G175" s="1" t="n">
        <v>1</v>
      </c>
      <c r="H175" s="1" t="n">
        <v>5</v>
      </c>
      <c r="I175" s="23" t="str">
        <f aca="false">IF(J175="RHAP", "Rhizophora apiculata", IF(J175="EXAG", "Excoecaria agallocha", IF(J175="BRPA", "Bruguiera parviflora", IF(J175="XYMO", "Xylocarpus moluccensis", IF(J175="BRCY", "Bruguiera cylindrica", IF(J175="AVAL", "Avicennia alba", IF(J175="AVOF", "Avicennia officinalis", IF(J175="LURA", "Lumnitzera racemosa", IF(J175="CETA", "Ceriops tagal", IF(J175="XYGR", "Xylocarpus granatum", IF(J175="AVMA", "Avicennia marina", IF(J175="RHMU", "Rhizophora mucronata", IF(J175="BRGY", "Bruguiera gymnorrhiza", IF(J175="BRSE", "Bruguiera sexangula", IF(J175="SOOV", "Sonneratia ovata", IF(J175="SOCA", "Sonneratia caseolaris", IF(J175="HELI", "Heritiera littoralis", IF(J175="HESY", "Heritiera sylvatica", IF(J175="NYFR", "Nypa fruticans", IF(J175="CYRA", "Cynometra ramiflora", IF(J175="PHPA", "Phoenix paludosa", IF(J175="SCHY", "Scyphiphora hydrophyllacea", IF(J175="DIMA", "Diospyros maritima", IF(J175="POPI", "Pongamia pinnata", IF(J175="MAPS", "Maniltoa psilogyne", IF(J175="INBI", "Intsia bijuga", IF(J175="ACEB", "Acanthus ebracteatus", IF(J175="CAER", "Calamus erinaceus", IF(J175="UNUN", "Unknown unknown",  IF(J175="SOAL", "Sonneratia alba",  IF(J175="AECO", "Aegiceras corniculatum", "" )) )))))))))))))))))))))))))))))</f>
        <v>Bruguiera cylindrica</v>
      </c>
      <c r="J175" s="55" t="s">
        <v>98</v>
      </c>
      <c r="K175" s="55" t="n">
        <v>5.9</v>
      </c>
    </row>
    <row r="176" customFormat="false" ht="13.8" hidden="false" customHeight="false" outlineLevel="0" collapsed="false">
      <c r="A176" s="1" t="s">
        <v>17</v>
      </c>
      <c r="B176" s="12" t="n">
        <v>42150</v>
      </c>
      <c r="C176" s="1" t="s">
        <v>19</v>
      </c>
      <c r="D176" s="1" t="s">
        <v>19</v>
      </c>
      <c r="E176" s="1" t="s">
        <v>19</v>
      </c>
      <c r="F176" s="1" t="s">
        <v>20</v>
      </c>
      <c r="G176" s="1" t="n">
        <v>1</v>
      </c>
      <c r="H176" s="1" t="n">
        <v>5</v>
      </c>
      <c r="I176" s="23" t="str">
        <f aca="false">IF(J176="RHAP", "Rhizophora apiculata", IF(J176="EXAG", "Excoecaria agallocha", IF(J176="BRPA", "Bruguiera parviflora", IF(J176="XYMO", "Xylocarpus moluccensis", IF(J176="BRCY", "Bruguiera cylindrica", IF(J176="AVAL", "Avicennia alba", IF(J176="AVOF", "Avicennia officinalis", IF(J176="LURA", "Lumnitzera racemosa", IF(J176="CETA", "Ceriops tagal", IF(J176="XYGR", "Xylocarpus granatum", IF(J176="AVMA", "Avicennia marina", IF(J176="RHMU", "Rhizophora mucronata", IF(J176="BRGY", "Bruguiera gymnorrhiza", IF(J176="BRSE", "Bruguiera sexangula", IF(J176="SOOV", "Sonneratia ovata", IF(J176="SOCA", "Sonneratia caseolaris", IF(J176="HELI", "Heritiera littoralis", IF(J176="HESY", "Heritiera sylvatica", IF(J176="NYFR", "Nypa fruticans", IF(J176="CYRA", "Cynometra ramiflora", IF(J176="PHPA", "Phoenix paludosa", IF(J176="SCHY", "Scyphiphora hydrophyllacea", IF(J176="DIMA", "Diospyros maritima", IF(J176="POPI", "Pongamia pinnata", IF(J176="MAPS", "Maniltoa psilogyne", IF(J176="INBI", "Intsia bijuga", IF(J176="ACEB", "Acanthus ebracteatus", IF(J176="CAER", "Calamus erinaceus", IF(J176="UNUN", "Unknown unknown",  IF(J176="SOAL", "Sonneratia alba",  IF(J176="AECO", "Aegiceras corniculatum", "" )) )))))))))))))))))))))))))))))</f>
        <v>Avicennia alba</v>
      </c>
      <c r="J176" s="55" t="s">
        <v>27</v>
      </c>
      <c r="K176" s="55" t="n">
        <v>6</v>
      </c>
    </row>
    <row r="177" customFormat="false" ht="13.8" hidden="false" customHeight="false" outlineLevel="0" collapsed="false">
      <c r="A177" s="1" t="s">
        <v>17</v>
      </c>
      <c r="B177" s="12" t="n">
        <v>42150</v>
      </c>
      <c r="C177" s="1" t="s">
        <v>19</v>
      </c>
      <c r="D177" s="1" t="s">
        <v>19</v>
      </c>
      <c r="E177" s="1" t="s">
        <v>19</v>
      </c>
      <c r="F177" s="1" t="s">
        <v>20</v>
      </c>
      <c r="G177" s="1" t="n">
        <v>1</v>
      </c>
      <c r="H177" s="1" t="n">
        <v>5</v>
      </c>
      <c r="I177" s="23" t="str">
        <f aca="false">IF(J177="RHAP", "Rhizophora apiculata", IF(J177="EXAG", "Excoecaria agallocha", IF(J177="BRPA", "Bruguiera parviflora", IF(J177="XYMO", "Xylocarpus moluccensis", IF(J177="BRCY", "Bruguiera cylindrica", IF(J177="AVAL", "Avicennia alba", IF(J177="AVOF", "Avicennia officinalis", IF(J177="LURA", "Lumnitzera racemosa", IF(J177="CETA", "Ceriops tagal", IF(J177="XYGR", "Xylocarpus granatum", IF(J177="AVMA", "Avicennia marina", IF(J177="RHMU", "Rhizophora mucronata", IF(J177="BRGY", "Bruguiera gymnorrhiza", IF(J177="BRSE", "Bruguiera sexangula", IF(J177="SOOV", "Sonneratia ovata", IF(J177="SOCA", "Sonneratia caseolaris", IF(J177="HELI", "Heritiera littoralis", IF(J177="HESY", "Heritiera sylvatica", IF(J177="NYFR", "Nypa fruticans", IF(J177="CYRA", "Cynometra ramiflora", IF(J177="PHPA", "Phoenix paludosa", IF(J177="SCHY", "Scyphiphora hydrophyllacea", IF(J177="DIMA", "Diospyros maritima", IF(J177="POPI", "Pongamia pinnata", IF(J177="MAPS", "Maniltoa psilogyne", IF(J177="INBI", "Intsia bijuga", IF(J177="ACEB", "Acanthus ebracteatus", IF(J177="CAER", "Calamus erinaceus", IF(J177="UNUN", "Unknown unknown",  IF(J177="SOAL", "Sonneratia alba",  IF(J177="AECO", "Aegiceras corniculatum", "" )) )))))))))))))))))))))))))))))</f>
        <v>Excoecaria agallocha</v>
      </c>
      <c r="J177" s="55" t="s">
        <v>162</v>
      </c>
      <c r="K177" s="55" t="n">
        <v>6.1</v>
      </c>
    </row>
    <row r="178" customFormat="false" ht="13.8" hidden="false" customHeight="false" outlineLevel="0" collapsed="false">
      <c r="A178" s="1" t="s">
        <v>17</v>
      </c>
      <c r="B178" s="12" t="n">
        <v>42150</v>
      </c>
      <c r="C178" s="1" t="s">
        <v>19</v>
      </c>
      <c r="D178" s="1" t="s">
        <v>19</v>
      </c>
      <c r="E178" s="1" t="s">
        <v>19</v>
      </c>
      <c r="F178" s="1" t="s">
        <v>20</v>
      </c>
      <c r="G178" s="1" t="n">
        <v>1</v>
      </c>
      <c r="H178" s="1" t="n">
        <v>5</v>
      </c>
      <c r="I178" s="23" t="str">
        <f aca="false">IF(J178="RHAP", "Rhizophora apiculata", IF(J178="EXAG", "Excoecaria agallocha", IF(J178="BRPA", "Bruguiera parviflora", IF(J178="XYMO", "Xylocarpus moluccensis", IF(J178="BRCY", "Bruguiera cylindrica", IF(J178="AVAL", "Avicennia alba", IF(J178="AVOF", "Avicennia officinalis", IF(J178="LURA", "Lumnitzera racemosa", IF(J178="CETA", "Ceriops tagal", IF(J178="XYGR", "Xylocarpus granatum", IF(J178="AVMA", "Avicennia marina", IF(J178="RHMU", "Rhizophora mucronata", IF(J178="BRGY", "Bruguiera gymnorrhiza", IF(J178="BRSE", "Bruguiera sexangula", IF(J178="SOOV", "Sonneratia ovata", IF(J178="SOCA", "Sonneratia caseolaris", IF(J178="HELI", "Heritiera littoralis", IF(J178="HESY", "Heritiera sylvatica", IF(J178="NYFR", "Nypa fruticans", IF(J178="CYRA", "Cynometra ramiflora", IF(J178="PHPA", "Phoenix paludosa", IF(J178="SCHY", "Scyphiphora hydrophyllacea", IF(J178="DIMA", "Diospyros maritima", IF(J178="POPI", "Pongamia pinnata", IF(J178="MAPS", "Maniltoa psilogyne", IF(J178="INBI", "Intsia bijuga", IF(J178="ACEB", "Acanthus ebracteatus", IF(J178="CAER", "Calamus erinaceus", IF(J178="UNUN", "Unknown unknown",  IF(J178="SOAL", "Sonneratia alba",  IF(J178="AECO", "Aegiceras corniculatum", "" )) )))))))))))))))))))))))))))))</f>
        <v>Bruguiera cylindrica</v>
      </c>
      <c r="J178" s="55" t="s">
        <v>98</v>
      </c>
      <c r="K178" s="55" t="n">
        <v>6.1</v>
      </c>
    </row>
    <row r="179" customFormat="false" ht="13.8" hidden="false" customHeight="false" outlineLevel="0" collapsed="false">
      <c r="A179" s="1" t="s">
        <v>17</v>
      </c>
      <c r="B179" s="12" t="n">
        <v>42150</v>
      </c>
      <c r="C179" s="1" t="s">
        <v>19</v>
      </c>
      <c r="D179" s="1" t="s">
        <v>19</v>
      </c>
      <c r="E179" s="1" t="s">
        <v>19</v>
      </c>
      <c r="F179" s="1" t="s">
        <v>20</v>
      </c>
      <c r="G179" s="1" t="n">
        <v>1</v>
      </c>
      <c r="H179" s="1" t="n">
        <v>5</v>
      </c>
      <c r="I179" s="23" t="str">
        <f aca="false">IF(J179="RHAP", "Rhizophora apiculata", IF(J179="EXAG", "Excoecaria agallocha", IF(J179="BRPA", "Bruguiera parviflora", IF(J179="XYMO", "Xylocarpus moluccensis", IF(J179="BRCY", "Bruguiera cylindrica", IF(J179="AVAL", "Avicennia alba", IF(J179="AVOF", "Avicennia officinalis", IF(J179="LURA", "Lumnitzera racemosa", IF(J179="CETA", "Ceriops tagal", IF(J179="XYGR", "Xylocarpus granatum", IF(J179="AVMA", "Avicennia marina", IF(J179="RHMU", "Rhizophora mucronata", IF(J179="BRGY", "Bruguiera gymnorrhiza", IF(J179="BRSE", "Bruguiera sexangula", IF(J179="SOOV", "Sonneratia ovata", IF(J179="SOCA", "Sonneratia caseolaris", IF(J179="HELI", "Heritiera littoralis", IF(J179="HESY", "Heritiera sylvatica", IF(J179="NYFR", "Nypa fruticans", IF(J179="CYRA", "Cynometra ramiflora", IF(J179="PHPA", "Phoenix paludosa", IF(J179="SCHY", "Scyphiphora hydrophyllacea", IF(J179="DIMA", "Diospyros maritima", IF(J179="POPI", "Pongamia pinnata", IF(J179="MAPS", "Maniltoa psilogyne", IF(J179="INBI", "Intsia bijuga", IF(J179="ACEB", "Acanthus ebracteatus", IF(J179="CAER", "Calamus erinaceus", IF(J179="UNUN", "Unknown unknown",  IF(J179="SOAL", "Sonneratia alba",  IF(J179="AECO", "Aegiceras corniculatum", "" )) )))))))))))))))))))))))))))))</f>
        <v>Bruguiera cylindrica</v>
      </c>
      <c r="J179" s="55" t="s">
        <v>98</v>
      </c>
      <c r="K179" s="55" t="n">
        <v>6.4</v>
      </c>
    </row>
    <row r="180" customFormat="false" ht="13.8" hidden="false" customHeight="false" outlineLevel="0" collapsed="false">
      <c r="A180" s="1" t="s">
        <v>17</v>
      </c>
      <c r="B180" s="12" t="n">
        <v>42150</v>
      </c>
      <c r="C180" s="1" t="s">
        <v>19</v>
      </c>
      <c r="D180" s="1" t="s">
        <v>19</v>
      </c>
      <c r="E180" s="1" t="s">
        <v>19</v>
      </c>
      <c r="F180" s="1" t="s">
        <v>20</v>
      </c>
      <c r="G180" s="1" t="n">
        <v>1</v>
      </c>
      <c r="H180" s="1" t="n">
        <v>5</v>
      </c>
      <c r="I180" s="23" t="str">
        <f aca="false">IF(J180="RHAP", "Rhizophora apiculata", IF(J180="EXAG", "Excoecaria agallocha", IF(J180="BRPA", "Bruguiera parviflora", IF(J180="XYMO", "Xylocarpus moluccensis", IF(J180="BRCY", "Bruguiera cylindrica", IF(J180="AVAL", "Avicennia alba", IF(J180="AVOF", "Avicennia officinalis", IF(J180="LURA", "Lumnitzera racemosa", IF(J180="CETA", "Ceriops tagal", IF(J180="XYGR", "Xylocarpus granatum", IF(J180="AVMA", "Avicennia marina", IF(J180="RHMU", "Rhizophora mucronata", IF(J180="BRGY", "Bruguiera gymnorrhiza", IF(J180="BRSE", "Bruguiera sexangula", IF(J180="SOOV", "Sonneratia ovata", IF(J180="SOCA", "Sonneratia caseolaris", IF(J180="HELI", "Heritiera littoralis", IF(J180="HESY", "Heritiera sylvatica", IF(J180="NYFR", "Nypa fruticans", IF(J180="CYRA", "Cynometra ramiflora", IF(J180="PHPA", "Phoenix paludosa", IF(J180="SCHY", "Scyphiphora hydrophyllacea", IF(J180="DIMA", "Diospyros maritima", IF(J180="POPI", "Pongamia pinnata", IF(J180="MAPS", "Maniltoa psilogyne", IF(J180="INBI", "Intsia bijuga", IF(J180="ACEB", "Acanthus ebracteatus", IF(J180="CAER", "Calamus erinaceus", IF(J180="UNUN", "Unknown unknown",  IF(J180="SOAL", "Sonneratia alba",  IF(J180="AECO", "Aegiceras corniculatum", "" )) )))))))))))))))))))))))))))))</f>
        <v>Bruguiera cylindrica</v>
      </c>
      <c r="J180" s="55" t="s">
        <v>98</v>
      </c>
      <c r="K180" s="55" t="n">
        <v>6.4</v>
      </c>
    </row>
    <row r="181" customFormat="false" ht="13.8" hidden="false" customHeight="false" outlineLevel="0" collapsed="false">
      <c r="A181" s="1" t="s">
        <v>17</v>
      </c>
      <c r="B181" s="12" t="n">
        <v>42150</v>
      </c>
      <c r="C181" s="1" t="s">
        <v>19</v>
      </c>
      <c r="D181" s="1" t="s">
        <v>19</v>
      </c>
      <c r="E181" s="1" t="s">
        <v>19</v>
      </c>
      <c r="F181" s="1" t="s">
        <v>20</v>
      </c>
      <c r="G181" s="1" t="n">
        <v>1</v>
      </c>
      <c r="H181" s="1" t="n">
        <v>5</v>
      </c>
      <c r="I181" s="23" t="str">
        <f aca="false">IF(J181="RHAP", "Rhizophora apiculata", IF(J181="EXAG", "Excoecaria agallocha", IF(J181="BRPA", "Bruguiera parviflora", IF(J181="XYMO", "Xylocarpus moluccensis", IF(J181="BRCY", "Bruguiera cylindrica", IF(J181="AVAL", "Avicennia alba", IF(J181="AVOF", "Avicennia officinalis", IF(J181="LURA", "Lumnitzera racemosa", IF(J181="CETA", "Ceriops tagal", IF(J181="XYGR", "Xylocarpus granatum", IF(J181="AVMA", "Avicennia marina", IF(J181="RHMU", "Rhizophora mucronata", IF(J181="BRGY", "Bruguiera gymnorrhiza", IF(J181="BRSE", "Bruguiera sexangula", IF(J181="SOOV", "Sonneratia ovata", IF(J181="SOCA", "Sonneratia caseolaris", IF(J181="HELI", "Heritiera littoralis", IF(J181="HESY", "Heritiera sylvatica", IF(J181="NYFR", "Nypa fruticans", IF(J181="CYRA", "Cynometra ramiflora", IF(J181="PHPA", "Phoenix paludosa", IF(J181="SCHY", "Scyphiphora hydrophyllacea", IF(J181="DIMA", "Diospyros maritima", IF(J181="POPI", "Pongamia pinnata", IF(J181="MAPS", "Maniltoa psilogyne", IF(J181="INBI", "Intsia bijuga", IF(J181="ACEB", "Acanthus ebracteatus", IF(J181="CAER", "Calamus erinaceus", IF(J181="UNUN", "Unknown unknown",  IF(J181="SOAL", "Sonneratia alba",  IF(J181="AECO", "Aegiceras corniculatum", "" )) )))))))))))))))))))))))))))))</f>
        <v>Avicennia alba</v>
      </c>
      <c r="J181" s="55" t="s">
        <v>27</v>
      </c>
      <c r="K181" s="55" t="n">
        <v>6.5</v>
      </c>
    </row>
    <row r="182" customFormat="false" ht="13.8" hidden="false" customHeight="false" outlineLevel="0" collapsed="false">
      <c r="A182" s="1" t="s">
        <v>17</v>
      </c>
      <c r="B182" s="12" t="n">
        <v>42150</v>
      </c>
      <c r="C182" s="1" t="s">
        <v>19</v>
      </c>
      <c r="D182" s="1" t="s">
        <v>19</v>
      </c>
      <c r="E182" s="1" t="s">
        <v>19</v>
      </c>
      <c r="F182" s="1" t="s">
        <v>20</v>
      </c>
      <c r="G182" s="1" t="n">
        <v>1</v>
      </c>
      <c r="H182" s="1" t="n">
        <v>5</v>
      </c>
      <c r="I182" s="23" t="str">
        <f aca="false">IF(J182="RHAP", "Rhizophora apiculata", IF(J182="EXAG", "Excoecaria agallocha", IF(J182="BRPA", "Bruguiera parviflora", IF(J182="XYMO", "Xylocarpus moluccensis", IF(J182="BRCY", "Bruguiera cylindrica", IF(J182="AVAL", "Avicennia alba", IF(J182="AVOF", "Avicennia officinalis", IF(J182="LURA", "Lumnitzera racemosa", IF(J182="CETA", "Ceriops tagal", IF(J182="XYGR", "Xylocarpus granatum", IF(J182="AVMA", "Avicennia marina", IF(J182="RHMU", "Rhizophora mucronata", IF(J182="BRGY", "Bruguiera gymnorrhiza", IF(J182="BRSE", "Bruguiera sexangula", IF(J182="SOOV", "Sonneratia ovata", IF(J182="SOCA", "Sonneratia caseolaris", IF(J182="HELI", "Heritiera littoralis", IF(J182="HESY", "Heritiera sylvatica", IF(J182="NYFR", "Nypa fruticans", IF(J182="CYRA", "Cynometra ramiflora", IF(J182="PHPA", "Phoenix paludosa", IF(J182="SCHY", "Scyphiphora hydrophyllacea", IF(J182="DIMA", "Diospyros maritima", IF(J182="POPI", "Pongamia pinnata", IF(J182="MAPS", "Maniltoa psilogyne", IF(J182="INBI", "Intsia bijuga", IF(J182="ACEB", "Acanthus ebracteatus", IF(J182="CAER", "Calamus erinaceus", IF(J182="UNUN", "Unknown unknown",  IF(J182="SOAL", "Sonneratia alba",  IF(J182="AECO", "Aegiceras corniculatum", "" )) )))))))))))))))))))))))))))))</f>
        <v>Excoecaria agallocha</v>
      </c>
      <c r="J182" s="55" t="s">
        <v>162</v>
      </c>
      <c r="K182" s="55" t="n">
        <v>6.5</v>
      </c>
    </row>
    <row r="183" customFormat="false" ht="13.8" hidden="false" customHeight="false" outlineLevel="0" collapsed="false">
      <c r="A183" s="1" t="s">
        <v>17</v>
      </c>
      <c r="B183" s="12" t="n">
        <v>42150</v>
      </c>
      <c r="C183" s="1" t="s">
        <v>19</v>
      </c>
      <c r="D183" s="1" t="s">
        <v>19</v>
      </c>
      <c r="E183" s="1" t="s">
        <v>19</v>
      </c>
      <c r="F183" s="1" t="s">
        <v>20</v>
      </c>
      <c r="G183" s="1" t="n">
        <v>1</v>
      </c>
      <c r="H183" s="1" t="n">
        <v>5</v>
      </c>
      <c r="I183" s="23" t="str">
        <f aca="false">IF(J183="RHAP", "Rhizophora apiculata", IF(J183="EXAG", "Excoecaria agallocha", IF(J183="BRPA", "Bruguiera parviflora", IF(J183="XYMO", "Xylocarpus moluccensis", IF(J183="BRCY", "Bruguiera cylindrica", IF(J183="AVAL", "Avicennia alba", IF(J183="AVOF", "Avicennia officinalis", IF(J183="LURA", "Lumnitzera racemosa", IF(J183="CETA", "Ceriops tagal", IF(J183="XYGR", "Xylocarpus granatum", IF(J183="AVMA", "Avicennia marina", IF(J183="RHMU", "Rhizophora mucronata", IF(J183="BRGY", "Bruguiera gymnorrhiza", IF(J183="BRSE", "Bruguiera sexangula", IF(J183="SOOV", "Sonneratia ovata", IF(J183="SOCA", "Sonneratia caseolaris", IF(J183="HELI", "Heritiera littoralis", IF(J183="HESY", "Heritiera sylvatica", IF(J183="NYFR", "Nypa fruticans", IF(J183="CYRA", "Cynometra ramiflora", IF(J183="PHPA", "Phoenix paludosa", IF(J183="SCHY", "Scyphiphora hydrophyllacea", IF(J183="DIMA", "Diospyros maritima", IF(J183="POPI", "Pongamia pinnata", IF(J183="MAPS", "Maniltoa psilogyne", IF(J183="INBI", "Intsia bijuga", IF(J183="ACEB", "Acanthus ebracteatus", IF(J183="CAER", "Calamus erinaceus", IF(J183="UNUN", "Unknown unknown",  IF(J183="SOAL", "Sonneratia alba",  IF(J183="AECO", "Aegiceras corniculatum", "" )) )))))))))))))))))))))))))))))</f>
        <v>Excoecaria agallocha</v>
      </c>
      <c r="J183" s="55" t="s">
        <v>162</v>
      </c>
      <c r="K183" s="55" t="n">
        <v>6.5</v>
      </c>
    </row>
    <row r="184" customFormat="false" ht="13.8" hidden="false" customHeight="false" outlineLevel="0" collapsed="false">
      <c r="A184" s="1" t="s">
        <v>17</v>
      </c>
      <c r="B184" s="12" t="n">
        <v>42150</v>
      </c>
      <c r="C184" s="1" t="s">
        <v>19</v>
      </c>
      <c r="D184" s="1" t="s">
        <v>19</v>
      </c>
      <c r="E184" s="1" t="s">
        <v>19</v>
      </c>
      <c r="F184" s="1" t="s">
        <v>20</v>
      </c>
      <c r="G184" s="1" t="n">
        <v>1</v>
      </c>
      <c r="H184" s="1" t="n">
        <v>5</v>
      </c>
      <c r="I184" s="23" t="str">
        <f aca="false">IF(J184="RHAP", "Rhizophora apiculata", IF(J184="EXAG", "Excoecaria agallocha", IF(J184="BRPA", "Bruguiera parviflora", IF(J184="XYMO", "Xylocarpus moluccensis", IF(J184="BRCY", "Bruguiera cylindrica", IF(J184="AVAL", "Avicennia alba", IF(J184="AVOF", "Avicennia officinalis", IF(J184="LURA", "Lumnitzera racemosa", IF(J184="CETA", "Ceriops tagal", IF(J184="XYGR", "Xylocarpus granatum", IF(J184="AVMA", "Avicennia marina", IF(J184="RHMU", "Rhizophora mucronata", IF(J184="BRGY", "Bruguiera gymnorrhiza", IF(J184="BRSE", "Bruguiera sexangula", IF(J184="SOOV", "Sonneratia ovata", IF(J184="SOCA", "Sonneratia caseolaris", IF(J184="HELI", "Heritiera littoralis", IF(J184="HESY", "Heritiera sylvatica", IF(J184="NYFR", "Nypa fruticans", IF(J184="CYRA", "Cynometra ramiflora", IF(J184="PHPA", "Phoenix paludosa", IF(J184="SCHY", "Scyphiphora hydrophyllacea", IF(J184="DIMA", "Diospyros maritima", IF(J184="POPI", "Pongamia pinnata", IF(J184="MAPS", "Maniltoa psilogyne", IF(J184="INBI", "Intsia bijuga", IF(J184="ACEB", "Acanthus ebracteatus", IF(J184="CAER", "Calamus erinaceus", IF(J184="UNUN", "Unknown unknown",  IF(J184="SOAL", "Sonneratia alba",  IF(J184="AECO", "Aegiceras corniculatum", "" )) )))))))))))))))))))))))))))))</f>
        <v>Excoecaria agallocha</v>
      </c>
      <c r="J184" s="55" t="s">
        <v>162</v>
      </c>
      <c r="K184" s="55" t="n">
        <v>7</v>
      </c>
    </row>
    <row r="185" customFormat="false" ht="13.8" hidden="false" customHeight="false" outlineLevel="0" collapsed="false">
      <c r="A185" s="1" t="s">
        <v>17</v>
      </c>
      <c r="B185" s="12" t="n">
        <v>42150</v>
      </c>
      <c r="C185" s="1" t="s">
        <v>19</v>
      </c>
      <c r="D185" s="1" t="s">
        <v>19</v>
      </c>
      <c r="E185" s="1" t="s">
        <v>19</v>
      </c>
      <c r="F185" s="1" t="s">
        <v>20</v>
      </c>
      <c r="G185" s="1" t="n">
        <v>1</v>
      </c>
      <c r="H185" s="1" t="n">
        <v>5</v>
      </c>
      <c r="I185" s="23" t="str">
        <f aca="false">IF(J185="RHAP", "Rhizophora apiculata", IF(J185="EXAG", "Excoecaria agallocha", IF(J185="BRPA", "Bruguiera parviflora", IF(J185="XYMO", "Xylocarpus moluccensis", IF(J185="BRCY", "Bruguiera cylindrica", IF(J185="AVAL", "Avicennia alba", IF(J185="AVOF", "Avicennia officinalis", IF(J185="LURA", "Lumnitzera racemosa", IF(J185="CETA", "Ceriops tagal", IF(J185="XYGR", "Xylocarpus granatum", IF(J185="AVMA", "Avicennia marina", IF(J185="RHMU", "Rhizophora mucronata", IF(J185="BRGY", "Bruguiera gymnorrhiza", IF(J185="BRSE", "Bruguiera sexangula", IF(J185="SOOV", "Sonneratia ovata", IF(J185="SOCA", "Sonneratia caseolaris", IF(J185="HELI", "Heritiera littoralis", IF(J185="HESY", "Heritiera sylvatica", IF(J185="NYFR", "Nypa fruticans", IF(J185="CYRA", "Cynometra ramiflora", IF(J185="PHPA", "Phoenix paludosa", IF(J185="SCHY", "Scyphiphora hydrophyllacea", IF(J185="DIMA", "Diospyros maritima", IF(J185="POPI", "Pongamia pinnata", IF(J185="MAPS", "Maniltoa psilogyne", IF(J185="INBI", "Intsia bijuga", IF(J185="ACEB", "Acanthus ebracteatus", IF(J185="CAER", "Calamus erinaceus", IF(J185="UNUN", "Unknown unknown",  IF(J185="SOAL", "Sonneratia alba",  IF(J185="AECO", "Aegiceras corniculatum", "" )) )))))))))))))))))))))))))))))</f>
        <v>Bruguiera cylindrica</v>
      </c>
      <c r="J185" s="55" t="s">
        <v>98</v>
      </c>
      <c r="K185" s="55" t="n">
        <v>7</v>
      </c>
    </row>
    <row r="186" customFormat="false" ht="13.8" hidden="false" customHeight="false" outlineLevel="0" collapsed="false">
      <c r="A186" s="1" t="s">
        <v>17</v>
      </c>
      <c r="B186" s="12" t="n">
        <v>42150</v>
      </c>
      <c r="C186" s="1" t="s">
        <v>19</v>
      </c>
      <c r="D186" s="1" t="s">
        <v>19</v>
      </c>
      <c r="E186" s="1" t="s">
        <v>19</v>
      </c>
      <c r="F186" s="1" t="s">
        <v>20</v>
      </c>
      <c r="G186" s="1" t="n">
        <v>1</v>
      </c>
      <c r="H186" s="1" t="n">
        <v>5</v>
      </c>
      <c r="I186" s="23" t="str">
        <f aca="false">IF(J186="RHAP", "Rhizophora apiculata", IF(J186="EXAG", "Excoecaria agallocha", IF(J186="BRPA", "Bruguiera parviflora", IF(J186="XYMO", "Xylocarpus moluccensis", IF(J186="BRCY", "Bruguiera cylindrica", IF(J186="AVAL", "Avicennia alba", IF(J186="AVOF", "Avicennia officinalis", IF(J186="LURA", "Lumnitzera racemosa", IF(J186="CETA", "Ceriops tagal", IF(J186="XYGR", "Xylocarpus granatum", IF(J186="AVMA", "Avicennia marina", IF(J186="RHMU", "Rhizophora mucronata", IF(J186="BRGY", "Bruguiera gymnorrhiza", IF(J186="BRSE", "Bruguiera sexangula", IF(J186="SOOV", "Sonneratia ovata", IF(J186="SOCA", "Sonneratia caseolaris", IF(J186="HELI", "Heritiera littoralis", IF(J186="HESY", "Heritiera sylvatica", IF(J186="NYFR", "Nypa fruticans", IF(J186="CYRA", "Cynometra ramiflora", IF(J186="PHPA", "Phoenix paludosa", IF(J186="SCHY", "Scyphiphora hydrophyllacea", IF(J186="DIMA", "Diospyros maritima", IF(J186="POPI", "Pongamia pinnata", IF(J186="MAPS", "Maniltoa psilogyne", IF(J186="INBI", "Intsia bijuga", IF(J186="ACEB", "Acanthus ebracteatus", IF(J186="CAER", "Calamus erinaceus", IF(J186="UNUN", "Unknown unknown",  IF(J186="SOAL", "Sonneratia alba",  IF(J186="AECO", "Aegiceras corniculatum", "" )) )))))))))))))))))))))))))))))</f>
        <v>Rhizophora apiculata</v>
      </c>
      <c r="J186" s="55" t="s">
        <v>21</v>
      </c>
      <c r="K186" s="55" t="n">
        <v>7.1</v>
      </c>
    </row>
    <row r="187" customFormat="false" ht="13.8" hidden="false" customHeight="false" outlineLevel="0" collapsed="false">
      <c r="A187" s="1" t="s">
        <v>17</v>
      </c>
      <c r="B187" s="12" t="n">
        <v>42150</v>
      </c>
      <c r="C187" s="1" t="s">
        <v>19</v>
      </c>
      <c r="D187" s="1" t="s">
        <v>19</v>
      </c>
      <c r="E187" s="1" t="s">
        <v>19</v>
      </c>
      <c r="F187" s="1" t="s">
        <v>20</v>
      </c>
      <c r="G187" s="1" t="n">
        <v>1</v>
      </c>
      <c r="H187" s="1" t="n">
        <v>5</v>
      </c>
      <c r="I187" s="23" t="str">
        <f aca="false">IF(J187="RHAP", "Rhizophora apiculata", IF(J187="EXAG", "Excoecaria agallocha", IF(J187="BRPA", "Bruguiera parviflora", IF(J187="XYMO", "Xylocarpus moluccensis", IF(J187="BRCY", "Bruguiera cylindrica", IF(J187="AVAL", "Avicennia alba", IF(J187="AVOF", "Avicennia officinalis", IF(J187="LURA", "Lumnitzera racemosa", IF(J187="CETA", "Ceriops tagal", IF(J187="XYGR", "Xylocarpus granatum", IF(J187="AVMA", "Avicennia marina", IF(J187="RHMU", "Rhizophora mucronata", IF(J187="BRGY", "Bruguiera gymnorrhiza", IF(J187="BRSE", "Bruguiera sexangula", IF(J187="SOOV", "Sonneratia ovata", IF(J187="SOCA", "Sonneratia caseolaris", IF(J187="HELI", "Heritiera littoralis", IF(J187="HESY", "Heritiera sylvatica", IF(J187="NYFR", "Nypa fruticans", IF(J187="CYRA", "Cynometra ramiflora", IF(J187="PHPA", "Phoenix paludosa", IF(J187="SCHY", "Scyphiphora hydrophyllacea", IF(J187="DIMA", "Diospyros maritima", IF(J187="POPI", "Pongamia pinnata", IF(J187="MAPS", "Maniltoa psilogyne", IF(J187="INBI", "Intsia bijuga", IF(J187="ACEB", "Acanthus ebracteatus", IF(J187="CAER", "Calamus erinaceus", IF(J187="UNUN", "Unknown unknown",  IF(J187="SOAL", "Sonneratia alba",  IF(J187="AECO", "Aegiceras corniculatum", "" )) )))))))))))))))))))))))))))))</f>
        <v>Excoecaria agallocha</v>
      </c>
      <c r="J187" s="55" t="s">
        <v>162</v>
      </c>
      <c r="K187" s="55" t="n">
        <v>7.2</v>
      </c>
    </row>
    <row r="188" customFormat="false" ht="13.8" hidden="false" customHeight="false" outlineLevel="0" collapsed="false">
      <c r="A188" s="1" t="s">
        <v>17</v>
      </c>
      <c r="B188" s="12" t="n">
        <v>42150</v>
      </c>
      <c r="C188" s="1" t="s">
        <v>19</v>
      </c>
      <c r="D188" s="1" t="s">
        <v>19</v>
      </c>
      <c r="E188" s="1" t="s">
        <v>19</v>
      </c>
      <c r="F188" s="1" t="s">
        <v>20</v>
      </c>
      <c r="G188" s="1" t="n">
        <v>1</v>
      </c>
      <c r="H188" s="1" t="n">
        <v>5</v>
      </c>
      <c r="I188" s="23" t="str">
        <f aca="false">IF(J188="RHAP", "Rhizophora apiculata", IF(J188="EXAG", "Excoecaria agallocha", IF(J188="BRPA", "Bruguiera parviflora", IF(J188="XYMO", "Xylocarpus moluccensis", IF(J188="BRCY", "Bruguiera cylindrica", IF(J188="AVAL", "Avicennia alba", IF(J188="AVOF", "Avicennia officinalis", IF(J188="LURA", "Lumnitzera racemosa", IF(J188="CETA", "Ceriops tagal", IF(J188="XYGR", "Xylocarpus granatum", IF(J188="AVMA", "Avicennia marina", IF(J188="RHMU", "Rhizophora mucronata", IF(J188="BRGY", "Bruguiera gymnorrhiza", IF(J188="BRSE", "Bruguiera sexangula", IF(J188="SOOV", "Sonneratia ovata", IF(J188="SOCA", "Sonneratia caseolaris", IF(J188="HELI", "Heritiera littoralis", IF(J188="HESY", "Heritiera sylvatica", IF(J188="NYFR", "Nypa fruticans", IF(J188="CYRA", "Cynometra ramiflora", IF(J188="PHPA", "Phoenix paludosa", IF(J188="SCHY", "Scyphiphora hydrophyllacea", IF(J188="DIMA", "Diospyros maritima", IF(J188="POPI", "Pongamia pinnata", IF(J188="MAPS", "Maniltoa psilogyne", IF(J188="INBI", "Intsia bijuga", IF(J188="ACEB", "Acanthus ebracteatus", IF(J188="CAER", "Calamus erinaceus", IF(J188="UNUN", "Unknown unknown",  IF(J188="SOAL", "Sonneratia alba",  IF(J188="AECO", "Aegiceras corniculatum", "" )) )))))))))))))))))))))))))))))</f>
        <v>Bruguiera cylindrica</v>
      </c>
      <c r="J188" s="55" t="s">
        <v>98</v>
      </c>
      <c r="K188" s="55" t="n">
        <v>7.2</v>
      </c>
    </row>
    <row r="189" customFormat="false" ht="13.8" hidden="false" customHeight="false" outlineLevel="0" collapsed="false">
      <c r="A189" s="1" t="s">
        <v>17</v>
      </c>
      <c r="B189" s="12" t="n">
        <v>42150</v>
      </c>
      <c r="C189" s="1" t="s">
        <v>19</v>
      </c>
      <c r="D189" s="1" t="s">
        <v>19</v>
      </c>
      <c r="E189" s="1" t="s">
        <v>19</v>
      </c>
      <c r="F189" s="1" t="s">
        <v>20</v>
      </c>
      <c r="G189" s="1" t="n">
        <v>1</v>
      </c>
      <c r="H189" s="1" t="n">
        <v>5</v>
      </c>
      <c r="I189" s="23" t="str">
        <f aca="false">IF(J189="RHAP", "Rhizophora apiculata", IF(J189="EXAG", "Excoecaria agallocha", IF(J189="BRPA", "Bruguiera parviflora", IF(J189="XYMO", "Xylocarpus moluccensis", IF(J189="BRCY", "Bruguiera cylindrica", IF(J189="AVAL", "Avicennia alba", IF(J189="AVOF", "Avicennia officinalis", IF(J189="LURA", "Lumnitzera racemosa", IF(J189="CETA", "Ceriops tagal", IF(J189="XYGR", "Xylocarpus granatum", IF(J189="AVMA", "Avicennia marina", IF(J189="RHMU", "Rhizophora mucronata", IF(J189="BRGY", "Bruguiera gymnorrhiza", IF(J189="BRSE", "Bruguiera sexangula", IF(J189="SOOV", "Sonneratia ovata", IF(J189="SOCA", "Sonneratia caseolaris", IF(J189="HELI", "Heritiera littoralis", IF(J189="HESY", "Heritiera sylvatica", IF(J189="NYFR", "Nypa fruticans", IF(J189="CYRA", "Cynometra ramiflora", IF(J189="PHPA", "Phoenix paludosa", IF(J189="SCHY", "Scyphiphora hydrophyllacea", IF(J189="DIMA", "Diospyros maritima", IF(J189="POPI", "Pongamia pinnata", IF(J189="MAPS", "Maniltoa psilogyne", IF(J189="INBI", "Intsia bijuga", IF(J189="ACEB", "Acanthus ebracteatus", IF(J189="CAER", "Calamus erinaceus", IF(J189="UNUN", "Unknown unknown",  IF(J189="SOAL", "Sonneratia alba",  IF(J189="AECO", "Aegiceras corniculatum", "" )) )))))))))))))))))))))))))))))</f>
        <v>Excoecaria agallocha</v>
      </c>
      <c r="J189" s="55" t="s">
        <v>162</v>
      </c>
      <c r="K189" s="55" t="n">
        <v>7.2</v>
      </c>
    </row>
    <row r="190" customFormat="false" ht="13.8" hidden="false" customHeight="false" outlineLevel="0" collapsed="false">
      <c r="A190" s="1" t="s">
        <v>17</v>
      </c>
      <c r="B190" s="12" t="n">
        <v>42150</v>
      </c>
      <c r="C190" s="1" t="s">
        <v>19</v>
      </c>
      <c r="D190" s="1" t="s">
        <v>19</v>
      </c>
      <c r="E190" s="1" t="s">
        <v>19</v>
      </c>
      <c r="F190" s="1" t="s">
        <v>20</v>
      </c>
      <c r="G190" s="1" t="n">
        <v>1</v>
      </c>
      <c r="H190" s="1" t="n">
        <v>5</v>
      </c>
      <c r="I190" s="23" t="str">
        <f aca="false">IF(J190="RHAP", "Rhizophora apiculata", IF(J190="EXAG", "Excoecaria agallocha", IF(J190="BRPA", "Bruguiera parviflora", IF(J190="XYMO", "Xylocarpus moluccensis", IF(J190="BRCY", "Bruguiera cylindrica", IF(J190="AVAL", "Avicennia alba", IF(J190="AVOF", "Avicennia officinalis", IF(J190="LURA", "Lumnitzera racemosa", IF(J190="CETA", "Ceriops tagal", IF(J190="XYGR", "Xylocarpus granatum", IF(J190="AVMA", "Avicennia marina", IF(J190="RHMU", "Rhizophora mucronata", IF(J190="BRGY", "Bruguiera gymnorrhiza", IF(J190="BRSE", "Bruguiera sexangula", IF(J190="SOOV", "Sonneratia ovata", IF(J190="SOCA", "Sonneratia caseolaris", IF(J190="HELI", "Heritiera littoralis", IF(J190="HESY", "Heritiera sylvatica", IF(J190="NYFR", "Nypa fruticans", IF(J190="CYRA", "Cynometra ramiflora", IF(J190="PHPA", "Phoenix paludosa", IF(J190="SCHY", "Scyphiphora hydrophyllacea", IF(J190="DIMA", "Diospyros maritima", IF(J190="POPI", "Pongamia pinnata", IF(J190="MAPS", "Maniltoa psilogyne", IF(J190="INBI", "Intsia bijuga", IF(J190="ACEB", "Acanthus ebracteatus", IF(J190="CAER", "Calamus erinaceus", IF(J190="UNUN", "Unknown unknown",  IF(J190="SOAL", "Sonneratia alba",  IF(J190="AECO", "Aegiceras corniculatum", "" )) )))))))))))))))))))))))))))))</f>
        <v>Rhizophora apiculata</v>
      </c>
      <c r="J190" s="55" t="s">
        <v>21</v>
      </c>
      <c r="K190" s="55" t="n">
        <v>7.3</v>
      </c>
    </row>
    <row r="191" customFormat="false" ht="13.8" hidden="false" customHeight="false" outlineLevel="0" collapsed="false">
      <c r="A191" s="1" t="s">
        <v>17</v>
      </c>
      <c r="B191" s="12" t="n">
        <v>42150</v>
      </c>
      <c r="C191" s="1" t="s">
        <v>19</v>
      </c>
      <c r="D191" s="1" t="s">
        <v>19</v>
      </c>
      <c r="E191" s="1" t="s">
        <v>19</v>
      </c>
      <c r="F191" s="1" t="s">
        <v>20</v>
      </c>
      <c r="G191" s="1" t="n">
        <v>1</v>
      </c>
      <c r="H191" s="1" t="n">
        <v>5</v>
      </c>
      <c r="I191" s="23" t="str">
        <f aca="false">IF(J191="RHAP", "Rhizophora apiculata", IF(J191="EXAG", "Excoecaria agallocha", IF(J191="BRPA", "Bruguiera parviflora", IF(J191="XYMO", "Xylocarpus moluccensis", IF(J191="BRCY", "Bruguiera cylindrica", IF(J191="AVAL", "Avicennia alba", IF(J191="AVOF", "Avicennia officinalis", IF(J191="LURA", "Lumnitzera racemosa", IF(J191="CETA", "Ceriops tagal", IF(J191="XYGR", "Xylocarpus granatum", IF(J191="AVMA", "Avicennia marina", IF(J191="RHMU", "Rhizophora mucronata", IF(J191="BRGY", "Bruguiera gymnorrhiza", IF(J191="BRSE", "Bruguiera sexangula", IF(J191="SOOV", "Sonneratia ovata", IF(J191="SOCA", "Sonneratia caseolaris", IF(J191="HELI", "Heritiera littoralis", IF(J191="HESY", "Heritiera sylvatica", IF(J191="NYFR", "Nypa fruticans", IF(J191="CYRA", "Cynometra ramiflora", IF(J191="PHPA", "Phoenix paludosa", IF(J191="SCHY", "Scyphiphora hydrophyllacea", IF(J191="DIMA", "Diospyros maritima", IF(J191="POPI", "Pongamia pinnata", IF(J191="MAPS", "Maniltoa psilogyne", IF(J191="INBI", "Intsia bijuga", IF(J191="ACEB", "Acanthus ebracteatus", IF(J191="CAER", "Calamus erinaceus", IF(J191="UNUN", "Unknown unknown",  IF(J191="SOAL", "Sonneratia alba",  IF(J191="AECO", "Aegiceras corniculatum", "" )) )))))))))))))))))))))))))))))</f>
        <v>Excoecaria agallocha</v>
      </c>
      <c r="J191" s="55" t="s">
        <v>162</v>
      </c>
      <c r="K191" s="55" t="n">
        <v>7.4</v>
      </c>
    </row>
    <row r="192" customFormat="false" ht="13.8" hidden="false" customHeight="false" outlineLevel="0" collapsed="false">
      <c r="A192" s="1" t="s">
        <v>17</v>
      </c>
      <c r="B192" s="12" t="n">
        <v>42150</v>
      </c>
      <c r="C192" s="1" t="s">
        <v>19</v>
      </c>
      <c r="D192" s="1" t="s">
        <v>19</v>
      </c>
      <c r="E192" s="1" t="s">
        <v>19</v>
      </c>
      <c r="F192" s="1" t="s">
        <v>20</v>
      </c>
      <c r="G192" s="1" t="n">
        <v>1</v>
      </c>
      <c r="H192" s="1" t="n">
        <v>5</v>
      </c>
      <c r="I192" s="23" t="str">
        <f aca="false">IF(J192="RHAP", "Rhizophora apiculata", IF(J192="EXAG", "Excoecaria agallocha", IF(J192="BRPA", "Bruguiera parviflora", IF(J192="XYMO", "Xylocarpus moluccensis", IF(J192="BRCY", "Bruguiera cylindrica", IF(J192="AVAL", "Avicennia alba", IF(J192="AVOF", "Avicennia officinalis", IF(J192="LURA", "Lumnitzera racemosa", IF(J192="CETA", "Ceriops tagal", IF(J192="XYGR", "Xylocarpus granatum", IF(J192="AVMA", "Avicennia marina", IF(J192="RHMU", "Rhizophora mucronata", IF(J192="BRGY", "Bruguiera gymnorrhiza", IF(J192="BRSE", "Bruguiera sexangula", IF(J192="SOOV", "Sonneratia ovata", IF(J192="SOCA", "Sonneratia caseolaris", IF(J192="HELI", "Heritiera littoralis", IF(J192="HESY", "Heritiera sylvatica", IF(J192="NYFR", "Nypa fruticans", IF(J192="CYRA", "Cynometra ramiflora", IF(J192="PHPA", "Phoenix paludosa", IF(J192="SCHY", "Scyphiphora hydrophyllacea", IF(J192="DIMA", "Diospyros maritima", IF(J192="POPI", "Pongamia pinnata", IF(J192="MAPS", "Maniltoa psilogyne", IF(J192="INBI", "Intsia bijuga", IF(J192="ACEB", "Acanthus ebracteatus", IF(J192="CAER", "Calamus erinaceus", IF(J192="UNUN", "Unknown unknown",  IF(J192="SOAL", "Sonneratia alba",  IF(J192="AECO", "Aegiceras corniculatum", "" )) )))))))))))))))))))))))))))))</f>
        <v>Bruguiera cylindrica</v>
      </c>
      <c r="J192" s="55" t="s">
        <v>98</v>
      </c>
      <c r="K192" s="55" t="n">
        <v>7.4</v>
      </c>
    </row>
    <row r="193" customFormat="false" ht="13.8" hidden="false" customHeight="false" outlineLevel="0" collapsed="false">
      <c r="A193" s="1" t="s">
        <v>17</v>
      </c>
      <c r="B193" s="12" t="n">
        <v>42150</v>
      </c>
      <c r="C193" s="1" t="s">
        <v>19</v>
      </c>
      <c r="D193" s="1" t="s">
        <v>19</v>
      </c>
      <c r="E193" s="1" t="s">
        <v>19</v>
      </c>
      <c r="F193" s="1" t="s">
        <v>20</v>
      </c>
      <c r="G193" s="1" t="n">
        <v>1</v>
      </c>
      <c r="H193" s="1" t="n">
        <v>5</v>
      </c>
      <c r="I193" s="23" t="str">
        <f aca="false">IF(J193="RHAP", "Rhizophora apiculata", IF(J193="EXAG", "Excoecaria agallocha", IF(J193="BRPA", "Bruguiera parviflora", IF(J193="XYMO", "Xylocarpus moluccensis", IF(J193="BRCY", "Bruguiera cylindrica", IF(J193="AVAL", "Avicennia alba", IF(J193="AVOF", "Avicennia officinalis", IF(J193="LURA", "Lumnitzera racemosa", IF(J193="CETA", "Ceriops tagal", IF(J193="XYGR", "Xylocarpus granatum", IF(J193="AVMA", "Avicennia marina", IF(J193="RHMU", "Rhizophora mucronata", IF(J193="BRGY", "Bruguiera gymnorrhiza", IF(J193="BRSE", "Bruguiera sexangula", IF(J193="SOOV", "Sonneratia ovata", IF(J193="SOCA", "Sonneratia caseolaris", IF(J193="HELI", "Heritiera littoralis", IF(J193="HESY", "Heritiera sylvatica", IF(J193="NYFR", "Nypa fruticans", IF(J193="CYRA", "Cynometra ramiflora", IF(J193="PHPA", "Phoenix paludosa", IF(J193="SCHY", "Scyphiphora hydrophyllacea", IF(J193="DIMA", "Diospyros maritima", IF(J193="POPI", "Pongamia pinnata", IF(J193="MAPS", "Maniltoa psilogyne", IF(J193="INBI", "Intsia bijuga", IF(J193="ACEB", "Acanthus ebracteatus", IF(J193="CAER", "Calamus erinaceus", IF(J193="UNUN", "Unknown unknown",  IF(J193="SOAL", "Sonneratia alba",  IF(J193="AECO", "Aegiceras corniculatum", "" )) )))))))))))))))))))))))))))))</f>
        <v>Excoecaria agallocha</v>
      </c>
      <c r="J193" s="55" t="s">
        <v>162</v>
      </c>
      <c r="K193" s="55" t="n">
        <v>7.4</v>
      </c>
    </row>
    <row r="194" customFormat="false" ht="13.8" hidden="false" customHeight="false" outlineLevel="0" collapsed="false">
      <c r="A194" s="1" t="s">
        <v>17</v>
      </c>
      <c r="B194" s="12" t="n">
        <v>42150</v>
      </c>
      <c r="C194" s="1" t="s">
        <v>19</v>
      </c>
      <c r="D194" s="1" t="s">
        <v>19</v>
      </c>
      <c r="E194" s="1" t="s">
        <v>19</v>
      </c>
      <c r="F194" s="1" t="s">
        <v>20</v>
      </c>
      <c r="G194" s="1" t="n">
        <v>1</v>
      </c>
      <c r="H194" s="1" t="n">
        <v>5</v>
      </c>
      <c r="I194" s="23" t="str">
        <f aca="false">IF(J194="RHAP", "Rhizophora apiculata", IF(J194="EXAG", "Excoecaria agallocha", IF(J194="BRPA", "Bruguiera parviflora", IF(J194="XYMO", "Xylocarpus moluccensis", IF(J194="BRCY", "Bruguiera cylindrica", IF(J194="AVAL", "Avicennia alba", IF(J194="AVOF", "Avicennia officinalis", IF(J194="LURA", "Lumnitzera racemosa", IF(J194="CETA", "Ceriops tagal", IF(J194="XYGR", "Xylocarpus granatum", IF(J194="AVMA", "Avicennia marina", IF(J194="RHMU", "Rhizophora mucronata", IF(J194="BRGY", "Bruguiera gymnorrhiza", IF(J194="BRSE", "Bruguiera sexangula", IF(J194="SOOV", "Sonneratia ovata", IF(J194="SOCA", "Sonneratia caseolaris", IF(J194="HELI", "Heritiera littoralis", IF(J194="HESY", "Heritiera sylvatica", IF(J194="NYFR", "Nypa fruticans", IF(J194="CYRA", "Cynometra ramiflora", IF(J194="PHPA", "Phoenix paludosa", IF(J194="SCHY", "Scyphiphora hydrophyllacea", IF(J194="DIMA", "Diospyros maritima", IF(J194="POPI", "Pongamia pinnata", IF(J194="MAPS", "Maniltoa psilogyne", IF(J194="INBI", "Intsia bijuga", IF(J194="ACEB", "Acanthus ebracteatus", IF(J194="CAER", "Calamus erinaceus", IF(J194="UNUN", "Unknown unknown",  IF(J194="SOAL", "Sonneratia alba",  IF(J194="AECO", "Aegiceras corniculatum", "" )) )))))))))))))))))))))))))))))</f>
        <v>Excoecaria agallocha</v>
      </c>
      <c r="J194" s="55" t="s">
        <v>162</v>
      </c>
      <c r="K194" s="55" t="n">
        <v>7.4</v>
      </c>
    </row>
    <row r="195" customFormat="false" ht="13.8" hidden="false" customHeight="false" outlineLevel="0" collapsed="false">
      <c r="A195" s="1" t="s">
        <v>17</v>
      </c>
      <c r="B195" s="12" t="n">
        <v>42150</v>
      </c>
      <c r="C195" s="1" t="s">
        <v>19</v>
      </c>
      <c r="D195" s="1" t="s">
        <v>19</v>
      </c>
      <c r="E195" s="1" t="s">
        <v>19</v>
      </c>
      <c r="F195" s="1" t="s">
        <v>20</v>
      </c>
      <c r="G195" s="1" t="n">
        <v>1</v>
      </c>
      <c r="H195" s="1" t="n">
        <v>5</v>
      </c>
      <c r="I195" s="23" t="str">
        <f aca="false">IF(J195="RHAP", "Rhizophora apiculata", IF(J195="EXAG", "Excoecaria agallocha", IF(J195="BRPA", "Bruguiera parviflora", IF(J195="XYMO", "Xylocarpus moluccensis", IF(J195="BRCY", "Bruguiera cylindrica", IF(J195="AVAL", "Avicennia alba", IF(J195="AVOF", "Avicennia officinalis", IF(J195="LURA", "Lumnitzera racemosa", IF(J195="CETA", "Ceriops tagal", IF(J195="XYGR", "Xylocarpus granatum", IF(J195="AVMA", "Avicennia marina", IF(J195="RHMU", "Rhizophora mucronata", IF(J195="BRGY", "Bruguiera gymnorrhiza", IF(J195="BRSE", "Bruguiera sexangula", IF(J195="SOOV", "Sonneratia ovata", IF(J195="SOCA", "Sonneratia caseolaris", IF(J195="HELI", "Heritiera littoralis", IF(J195="HESY", "Heritiera sylvatica", IF(J195="NYFR", "Nypa fruticans", IF(J195="CYRA", "Cynometra ramiflora", IF(J195="PHPA", "Phoenix paludosa", IF(J195="SCHY", "Scyphiphora hydrophyllacea", IF(J195="DIMA", "Diospyros maritima", IF(J195="POPI", "Pongamia pinnata", IF(J195="MAPS", "Maniltoa psilogyne", IF(J195="INBI", "Intsia bijuga", IF(J195="ACEB", "Acanthus ebracteatus", IF(J195="CAER", "Calamus erinaceus", IF(J195="UNUN", "Unknown unknown",  IF(J195="SOAL", "Sonneratia alba",  IF(J195="AECO", "Aegiceras corniculatum", "" )) )))))))))))))))))))))))))))))</f>
        <v>Bruguiera cylindrica</v>
      </c>
      <c r="J195" s="55" t="s">
        <v>98</v>
      </c>
      <c r="K195" s="55" t="n">
        <v>7.5</v>
      </c>
    </row>
    <row r="196" customFormat="false" ht="13.8" hidden="false" customHeight="false" outlineLevel="0" collapsed="false">
      <c r="A196" s="1" t="s">
        <v>17</v>
      </c>
      <c r="B196" s="12" t="n">
        <v>42150</v>
      </c>
      <c r="C196" s="1" t="s">
        <v>19</v>
      </c>
      <c r="D196" s="1" t="s">
        <v>19</v>
      </c>
      <c r="E196" s="1" t="s">
        <v>19</v>
      </c>
      <c r="F196" s="1" t="s">
        <v>20</v>
      </c>
      <c r="G196" s="1" t="n">
        <v>1</v>
      </c>
      <c r="H196" s="1" t="n">
        <v>5</v>
      </c>
      <c r="I196" s="23" t="str">
        <f aca="false">IF(J196="RHAP", "Rhizophora apiculata", IF(J196="EXAG", "Excoecaria agallocha", IF(J196="BRPA", "Bruguiera parviflora", IF(J196="XYMO", "Xylocarpus moluccensis", IF(J196="BRCY", "Bruguiera cylindrica", IF(J196="AVAL", "Avicennia alba", IF(J196="AVOF", "Avicennia officinalis", IF(J196="LURA", "Lumnitzera racemosa", IF(J196="CETA", "Ceriops tagal", IF(J196="XYGR", "Xylocarpus granatum", IF(J196="AVMA", "Avicennia marina", IF(J196="RHMU", "Rhizophora mucronata", IF(J196="BRGY", "Bruguiera gymnorrhiza", IF(J196="BRSE", "Bruguiera sexangula", IF(J196="SOOV", "Sonneratia ovata", IF(J196="SOCA", "Sonneratia caseolaris", IF(J196="HELI", "Heritiera littoralis", IF(J196="HESY", "Heritiera sylvatica", IF(J196="NYFR", "Nypa fruticans", IF(J196="CYRA", "Cynometra ramiflora", IF(J196="PHPA", "Phoenix paludosa", IF(J196="SCHY", "Scyphiphora hydrophyllacea", IF(J196="DIMA", "Diospyros maritima", IF(J196="POPI", "Pongamia pinnata", IF(J196="MAPS", "Maniltoa psilogyne", IF(J196="INBI", "Intsia bijuga", IF(J196="ACEB", "Acanthus ebracteatus", IF(J196="CAER", "Calamus erinaceus", IF(J196="UNUN", "Unknown unknown",  IF(J196="SOAL", "Sonneratia alba",  IF(J196="AECO", "Aegiceras corniculatum", "" )) )))))))))))))))))))))))))))))</f>
        <v>Rhizophora apiculata</v>
      </c>
      <c r="J196" s="55" t="s">
        <v>21</v>
      </c>
      <c r="K196" s="55" t="n">
        <v>7.5</v>
      </c>
    </row>
    <row r="197" customFormat="false" ht="13.8" hidden="false" customHeight="false" outlineLevel="0" collapsed="false">
      <c r="A197" s="1" t="s">
        <v>17</v>
      </c>
      <c r="B197" s="12" t="n">
        <v>42150</v>
      </c>
      <c r="C197" s="1" t="s">
        <v>19</v>
      </c>
      <c r="D197" s="1" t="s">
        <v>19</v>
      </c>
      <c r="E197" s="1" t="s">
        <v>19</v>
      </c>
      <c r="F197" s="1" t="s">
        <v>20</v>
      </c>
      <c r="G197" s="1" t="n">
        <v>1</v>
      </c>
      <c r="H197" s="1" t="n">
        <v>5</v>
      </c>
      <c r="I197" s="23" t="str">
        <f aca="false">IF(J197="RHAP", "Rhizophora apiculata", IF(J197="EXAG", "Excoecaria agallocha", IF(J197="BRPA", "Bruguiera parviflora", IF(J197="XYMO", "Xylocarpus moluccensis", IF(J197="BRCY", "Bruguiera cylindrica", IF(J197="AVAL", "Avicennia alba", IF(J197="AVOF", "Avicennia officinalis", IF(J197="LURA", "Lumnitzera racemosa", IF(J197="CETA", "Ceriops tagal", IF(J197="XYGR", "Xylocarpus granatum", IF(J197="AVMA", "Avicennia marina", IF(J197="RHMU", "Rhizophora mucronata", IF(J197="BRGY", "Bruguiera gymnorrhiza", IF(J197="BRSE", "Bruguiera sexangula", IF(J197="SOOV", "Sonneratia ovata", IF(J197="SOCA", "Sonneratia caseolaris", IF(J197="HELI", "Heritiera littoralis", IF(J197="HESY", "Heritiera sylvatica", IF(J197="NYFR", "Nypa fruticans", IF(J197="CYRA", "Cynometra ramiflora", IF(J197="PHPA", "Phoenix paludosa", IF(J197="SCHY", "Scyphiphora hydrophyllacea", IF(J197="DIMA", "Diospyros maritima", IF(J197="POPI", "Pongamia pinnata", IF(J197="MAPS", "Maniltoa psilogyne", IF(J197="INBI", "Intsia bijuga", IF(J197="ACEB", "Acanthus ebracteatus", IF(J197="CAER", "Calamus erinaceus", IF(J197="UNUN", "Unknown unknown",  IF(J197="SOAL", "Sonneratia alba",  IF(J197="AECO", "Aegiceras corniculatum", "" )) )))))))))))))))))))))))))))))</f>
        <v>Bruguiera cylindrica</v>
      </c>
      <c r="J197" s="55" t="s">
        <v>98</v>
      </c>
      <c r="K197" s="55" t="n">
        <v>7.8</v>
      </c>
    </row>
    <row r="198" customFormat="false" ht="13.8" hidden="false" customHeight="false" outlineLevel="0" collapsed="false">
      <c r="A198" s="1" t="s">
        <v>17</v>
      </c>
      <c r="B198" s="12" t="n">
        <v>42150</v>
      </c>
      <c r="C198" s="1" t="s">
        <v>19</v>
      </c>
      <c r="D198" s="1" t="s">
        <v>19</v>
      </c>
      <c r="E198" s="1" t="s">
        <v>19</v>
      </c>
      <c r="F198" s="1" t="s">
        <v>20</v>
      </c>
      <c r="G198" s="1" t="n">
        <v>1</v>
      </c>
      <c r="H198" s="1" t="n">
        <v>5</v>
      </c>
      <c r="I198" s="23" t="str">
        <f aca="false">IF(J198="RHAP", "Rhizophora apiculata", IF(J198="EXAG", "Excoecaria agallocha", IF(J198="BRPA", "Bruguiera parviflora", IF(J198="XYMO", "Xylocarpus moluccensis", IF(J198="BRCY", "Bruguiera cylindrica", IF(J198="AVAL", "Avicennia alba", IF(J198="AVOF", "Avicennia officinalis", IF(J198="LURA", "Lumnitzera racemosa", IF(J198="CETA", "Ceriops tagal", IF(J198="XYGR", "Xylocarpus granatum", IF(J198="AVMA", "Avicennia marina", IF(J198="RHMU", "Rhizophora mucronata", IF(J198="BRGY", "Bruguiera gymnorrhiza", IF(J198="BRSE", "Bruguiera sexangula", IF(J198="SOOV", "Sonneratia ovata", IF(J198="SOCA", "Sonneratia caseolaris", IF(J198="HELI", "Heritiera littoralis", IF(J198="HESY", "Heritiera sylvatica", IF(J198="NYFR", "Nypa fruticans", IF(J198="CYRA", "Cynometra ramiflora", IF(J198="PHPA", "Phoenix paludosa", IF(J198="SCHY", "Scyphiphora hydrophyllacea", IF(J198="DIMA", "Diospyros maritima", IF(J198="POPI", "Pongamia pinnata", IF(J198="MAPS", "Maniltoa psilogyne", IF(J198="INBI", "Intsia bijuga", IF(J198="ACEB", "Acanthus ebracteatus", IF(J198="CAER", "Calamus erinaceus", IF(J198="UNUN", "Unknown unknown",  IF(J198="SOAL", "Sonneratia alba",  IF(J198="AECO", "Aegiceras corniculatum", "" )) )))))))))))))))))))))))))))))</f>
        <v>Excoecaria agallocha</v>
      </c>
      <c r="J198" s="55" t="s">
        <v>162</v>
      </c>
      <c r="K198" s="55" t="n">
        <v>8</v>
      </c>
    </row>
    <row r="199" customFormat="false" ht="13.8" hidden="false" customHeight="false" outlineLevel="0" collapsed="false">
      <c r="A199" s="1" t="s">
        <v>17</v>
      </c>
      <c r="B199" s="12" t="n">
        <v>42150</v>
      </c>
      <c r="C199" s="1" t="s">
        <v>19</v>
      </c>
      <c r="D199" s="1" t="s">
        <v>19</v>
      </c>
      <c r="E199" s="1" t="s">
        <v>19</v>
      </c>
      <c r="F199" s="1" t="s">
        <v>20</v>
      </c>
      <c r="G199" s="1" t="n">
        <v>1</v>
      </c>
      <c r="H199" s="1" t="n">
        <v>5</v>
      </c>
      <c r="I199" s="23" t="str">
        <f aca="false">IF(J199="RHAP", "Rhizophora apiculata", IF(J199="EXAG", "Excoecaria agallocha", IF(J199="BRPA", "Bruguiera parviflora", IF(J199="XYMO", "Xylocarpus moluccensis", IF(J199="BRCY", "Bruguiera cylindrica", IF(J199="AVAL", "Avicennia alba", IF(J199="AVOF", "Avicennia officinalis", IF(J199="LURA", "Lumnitzera racemosa", IF(J199="CETA", "Ceriops tagal", IF(J199="XYGR", "Xylocarpus granatum", IF(J199="AVMA", "Avicennia marina", IF(J199="RHMU", "Rhizophora mucronata", IF(J199="BRGY", "Bruguiera gymnorrhiza", IF(J199="BRSE", "Bruguiera sexangula", IF(J199="SOOV", "Sonneratia ovata", IF(J199="SOCA", "Sonneratia caseolaris", IF(J199="HELI", "Heritiera littoralis", IF(J199="HESY", "Heritiera sylvatica", IF(J199="NYFR", "Nypa fruticans", IF(J199="CYRA", "Cynometra ramiflora", IF(J199="PHPA", "Phoenix paludosa", IF(J199="SCHY", "Scyphiphora hydrophyllacea", IF(J199="DIMA", "Diospyros maritima", IF(J199="POPI", "Pongamia pinnata", IF(J199="MAPS", "Maniltoa psilogyne", IF(J199="INBI", "Intsia bijuga", IF(J199="ACEB", "Acanthus ebracteatus", IF(J199="CAER", "Calamus erinaceus", IF(J199="UNUN", "Unknown unknown",  IF(J199="SOAL", "Sonneratia alba",  IF(J199="AECO", "Aegiceras corniculatum", "" )) )))))))))))))))))))))))))))))</f>
        <v>Bruguiera cylindrica</v>
      </c>
      <c r="J199" s="55" t="s">
        <v>98</v>
      </c>
      <c r="K199" s="55" t="n">
        <v>8.3</v>
      </c>
    </row>
    <row r="200" customFormat="false" ht="13.8" hidden="false" customHeight="false" outlineLevel="0" collapsed="false">
      <c r="A200" s="1" t="s">
        <v>17</v>
      </c>
      <c r="B200" s="12" t="n">
        <v>42150</v>
      </c>
      <c r="C200" s="1" t="s">
        <v>19</v>
      </c>
      <c r="D200" s="1" t="s">
        <v>19</v>
      </c>
      <c r="E200" s="1" t="s">
        <v>19</v>
      </c>
      <c r="F200" s="1" t="s">
        <v>20</v>
      </c>
      <c r="G200" s="1" t="n">
        <v>1</v>
      </c>
      <c r="H200" s="1" t="n">
        <v>5</v>
      </c>
      <c r="I200" s="23" t="str">
        <f aca="false">IF(J200="RHAP", "Rhizophora apiculata", IF(J200="EXAG", "Excoecaria agallocha", IF(J200="BRPA", "Bruguiera parviflora", IF(J200="XYMO", "Xylocarpus moluccensis", IF(J200="BRCY", "Bruguiera cylindrica", IF(J200="AVAL", "Avicennia alba", IF(J200="AVOF", "Avicennia officinalis", IF(J200="LURA", "Lumnitzera racemosa", IF(J200="CETA", "Ceriops tagal", IF(J200="XYGR", "Xylocarpus granatum", IF(J200="AVMA", "Avicennia marina", IF(J200="RHMU", "Rhizophora mucronata", IF(J200="BRGY", "Bruguiera gymnorrhiza", IF(J200="BRSE", "Bruguiera sexangula", IF(J200="SOOV", "Sonneratia ovata", IF(J200="SOCA", "Sonneratia caseolaris", IF(J200="HELI", "Heritiera littoralis", IF(J200="HESY", "Heritiera sylvatica", IF(J200="NYFR", "Nypa fruticans", IF(J200="CYRA", "Cynometra ramiflora", IF(J200="PHPA", "Phoenix paludosa", IF(J200="SCHY", "Scyphiphora hydrophyllacea", IF(J200="DIMA", "Diospyros maritima", IF(J200="POPI", "Pongamia pinnata", IF(J200="MAPS", "Maniltoa psilogyne", IF(J200="INBI", "Intsia bijuga", IF(J200="ACEB", "Acanthus ebracteatus", IF(J200="CAER", "Calamus erinaceus", IF(J200="UNUN", "Unknown unknown",  IF(J200="SOAL", "Sonneratia alba",  IF(J200="AECO", "Aegiceras corniculatum", "" )) )))))))))))))))))))))))))))))</f>
        <v>Rhizophora apiculata</v>
      </c>
      <c r="J200" s="55" t="s">
        <v>21</v>
      </c>
      <c r="K200" s="55" t="n">
        <v>8.4</v>
      </c>
    </row>
    <row r="201" customFormat="false" ht="13.8" hidden="false" customHeight="false" outlineLevel="0" collapsed="false">
      <c r="A201" s="1" t="s">
        <v>17</v>
      </c>
      <c r="B201" s="12" t="n">
        <v>42150</v>
      </c>
      <c r="C201" s="1" t="s">
        <v>19</v>
      </c>
      <c r="D201" s="1" t="s">
        <v>19</v>
      </c>
      <c r="E201" s="1" t="s">
        <v>19</v>
      </c>
      <c r="F201" s="1" t="s">
        <v>20</v>
      </c>
      <c r="G201" s="1" t="n">
        <v>1</v>
      </c>
      <c r="H201" s="1" t="n">
        <v>5</v>
      </c>
      <c r="I201" s="23" t="str">
        <f aca="false">IF(J201="RHAP", "Rhizophora apiculata", IF(J201="EXAG", "Excoecaria agallocha", IF(J201="BRPA", "Bruguiera parviflora", IF(J201="XYMO", "Xylocarpus moluccensis", IF(J201="BRCY", "Bruguiera cylindrica", IF(J201="AVAL", "Avicennia alba", IF(J201="AVOF", "Avicennia officinalis", IF(J201="LURA", "Lumnitzera racemosa", IF(J201="CETA", "Ceriops tagal", IF(J201="XYGR", "Xylocarpus granatum", IF(J201="AVMA", "Avicennia marina", IF(J201="RHMU", "Rhizophora mucronata", IF(J201="BRGY", "Bruguiera gymnorrhiza", IF(J201="BRSE", "Bruguiera sexangula", IF(J201="SOOV", "Sonneratia ovata", IF(J201="SOCA", "Sonneratia caseolaris", IF(J201="HELI", "Heritiera littoralis", IF(J201="HESY", "Heritiera sylvatica", IF(J201="NYFR", "Nypa fruticans", IF(J201="CYRA", "Cynometra ramiflora", IF(J201="PHPA", "Phoenix paludosa", IF(J201="SCHY", "Scyphiphora hydrophyllacea", IF(J201="DIMA", "Diospyros maritima", IF(J201="POPI", "Pongamia pinnata", IF(J201="MAPS", "Maniltoa psilogyne", IF(J201="INBI", "Intsia bijuga", IF(J201="ACEB", "Acanthus ebracteatus", IF(J201="CAER", "Calamus erinaceus", IF(J201="UNUN", "Unknown unknown",  IF(J201="SOAL", "Sonneratia alba",  IF(J201="AECO", "Aegiceras corniculatum", "" )) )))))))))))))))))))))))))))))</f>
        <v>Rhizophora apiculata</v>
      </c>
      <c r="J201" s="55" t="s">
        <v>21</v>
      </c>
      <c r="K201" s="55" t="n">
        <v>8.5</v>
      </c>
    </row>
    <row r="202" customFormat="false" ht="13.8" hidden="false" customHeight="false" outlineLevel="0" collapsed="false">
      <c r="A202" s="1" t="s">
        <v>17</v>
      </c>
      <c r="B202" s="12" t="n">
        <v>42150</v>
      </c>
      <c r="C202" s="1" t="s">
        <v>19</v>
      </c>
      <c r="D202" s="1" t="s">
        <v>19</v>
      </c>
      <c r="E202" s="1" t="s">
        <v>19</v>
      </c>
      <c r="F202" s="1" t="s">
        <v>20</v>
      </c>
      <c r="G202" s="1" t="n">
        <v>1</v>
      </c>
      <c r="H202" s="1" t="n">
        <v>5</v>
      </c>
      <c r="I202" s="23" t="str">
        <f aca="false">IF(J202="RHAP", "Rhizophora apiculata", IF(J202="EXAG", "Excoecaria agallocha", IF(J202="BRPA", "Bruguiera parviflora", IF(J202="XYMO", "Xylocarpus moluccensis", IF(J202="BRCY", "Bruguiera cylindrica", IF(J202="AVAL", "Avicennia alba", IF(J202="AVOF", "Avicennia officinalis", IF(J202="LURA", "Lumnitzera racemosa", IF(J202="CETA", "Ceriops tagal", IF(J202="XYGR", "Xylocarpus granatum", IF(J202="AVMA", "Avicennia marina", IF(J202="RHMU", "Rhizophora mucronata", IF(J202="BRGY", "Bruguiera gymnorrhiza", IF(J202="BRSE", "Bruguiera sexangula", IF(J202="SOOV", "Sonneratia ovata", IF(J202="SOCA", "Sonneratia caseolaris", IF(J202="HELI", "Heritiera littoralis", IF(J202="HESY", "Heritiera sylvatica", IF(J202="NYFR", "Nypa fruticans", IF(J202="CYRA", "Cynometra ramiflora", IF(J202="PHPA", "Phoenix paludosa", IF(J202="SCHY", "Scyphiphora hydrophyllacea", IF(J202="DIMA", "Diospyros maritima", IF(J202="POPI", "Pongamia pinnata", IF(J202="MAPS", "Maniltoa psilogyne", IF(J202="INBI", "Intsia bijuga", IF(J202="ACEB", "Acanthus ebracteatus", IF(J202="CAER", "Calamus erinaceus", IF(J202="UNUN", "Unknown unknown",  IF(J202="SOAL", "Sonneratia alba",  IF(J202="AECO", "Aegiceras corniculatum", "" )) )))))))))))))))))))))))))))))</f>
        <v>Excoecaria agallocha</v>
      </c>
      <c r="J202" s="55" t="s">
        <v>162</v>
      </c>
      <c r="K202" s="55" t="n">
        <v>8.8</v>
      </c>
    </row>
    <row r="203" customFormat="false" ht="13.8" hidden="false" customHeight="false" outlineLevel="0" collapsed="false">
      <c r="A203" s="1" t="s">
        <v>17</v>
      </c>
      <c r="B203" s="12" t="n">
        <v>42150</v>
      </c>
      <c r="C203" s="1" t="s">
        <v>19</v>
      </c>
      <c r="D203" s="1" t="s">
        <v>19</v>
      </c>
      <c r="E203" s="1" t="s">
        <v>19</v>
      </c>
      <c r="F203" s="1" t="s">
        <v>20</v>
      </c>
      <c r="G203" s="1" t="n">
        <v>1</v>
      </c>
      <c r="H203" s="1" t="n">
        <v>5</v>
      </c>
      <c r="I203" s="23" t="str">
        <f aca="false">IF(J203="RHAP", "Rhizophora apiculata", IF(J203="EXAG", "Excoecaria agallocha", IF(J203="BRPA", "Bruguiera parviflora", IF(J203="XYMO", "Xylocarpus moluccensis", IF(J203="BRCY", "Bruguiera cylindrica", IF(J203="AVAL", "Avicennia alba", IF(J203="AVOF", "Avicennia officinalis", IF(J203="LURA", "Lumnitzera racemosa", IF(J203="CETA", "Ceriops tagal", IF(J203="XYGR", "Xylocarpus granatum", IF(J203="AVMA", "Avicennia marina", IF(J203="RHMU", "Rhizophora mucronata", IF(J203="BRGY", "Bruguiera gymnorrhiza", IF(J203="BRSE", "Bruguiera sexangula", IF(J203="SOOV", "Sonneratia ovata", IF(J203="SOCA", "Sonneratia caseolaris", IF(J203="HELI", "Heritiera littoralis", IF(J203="HESY", "Heritiera sylvatica", IF(J203="NYFR", "Nypa fruticans", IF(J203="CYRA", "Cynometra ramiflora", IF(J203="PHPA", "Phoenix paludosa", IF(J203="SCHY", "Scyphiphora hydrophyllacea", IF(J203="DIMA", "Diospyros maritima", IF(J203="POPI", "Pongamia pinnata", IF(J203="MAPS", "Maniltoa psilogyne", IF(J203="INBI", "Intsia bijuga", IF(J203="ACEB", "Acanthus ebracteatus", IF(J203="CAER", "Calamus erinaceus", IF(J203="UNUN", "Unknown unknown",  IF(J203="SOAL", "Sonneratia alba",  IF(J203="AECO", "Aegiceras corniculatum", "" )) )))))))))))))))))))))))))))))</f>
        <v>Excoecaria agallocha</v>
      </c>
      <c r="J203" s="55" t="s">
        <v>162</v>
      </c>
      <c r="K203" s="55" t="n">
        <v>8.9</v>
      </c>
    </row>
    <row r="204" customFormat="false" ht="13.8" hidden="false" customHeight="false" outlineLevel="0" collapsed="false">
      <c r="A204" s="1" t="s">
        <v>17</v>
      </c>
      <c r="B204" s="12" t="n">
        <v>42150</v>
      </c>
      <c r="C204" s="1" t="s">
        <v>19</v>
      </c>
      <c r="D204" s="1" t="s">
        <v>19</v>
      </c>
      <c r="E204" s="1" t="s">
        <v>19</v>
      </c>
      <c r="F204" s="1" t="s">
        <v>20</v>
      </c>
      <c r="G204" s="1" t="n">
        <v>1</v>
      </c>
      <c r="H204" s="1" t="n">
        <v>5</v>
      </c>
      <c r="I204" s="23" t="str">
        <f aca="false">IF(J204="RHAP", "Rhizophora apiculata", IF(J204="EXAG", "Excoecaria agallocha", IF(J204="BRPA", "Bruguiera parviflora", IF(J204="XYMO", "Xylocarpus moluccensis", IF(J204="BRCY", "Bruguiera cylindrica", IF(J204="AVAL", "Avicennia alba", IF(J204="AVOF", "Avicennia officinalis", IF(J204="LURA", "Lumnitzera racemosa", IF(J204="CETA", "Ceriops tagal", IF(J204="XYGR", "Xylocarpus granatum", IF(J204="AVMA", "Avicennia marina", IF(J204="RHMU", "Rhizophora mucronata", IF(J204="BRGY", "Bruguiera gymnorrhiza", IF(J204="BRSE", "Bruguiera sexangula", IF(J204="SOOV", "Sonneratia ovata", IF(J204="SOCA", "Sonneratia caseolaris", IF(J204="HELI", "Heritiera littoralis", IF(J204="HESY", "Heritiera sylvatica", IF(J204="NYFR", "Nypa fruticans", IF(J204="CYRA", "Cynometra ramiflora", IF(J204="PHPA", "Phoenix paludosa", IF(J204="SCHY", "Scyphiphora hydrophyllacea", IF(J204="DIMA", "Diospyros maritima", IF(J204="POPI", "Pongamia pinnata", IF(J204="MAPS", "Maniltoa psilogyne", IF(J204="INBI", "Intsia bijuga", IF(J204="ACEB", "Acanthus ebracteatus", IF(J204="CAER", "Calamus erinaceus", IF(J204="UNUN", "Unknown unknown",  IF(J204="SOAL", "Sonneratia alba",  IF(J204="AECO", "Aegiceras corniculatum", "" )) )))))))))))))))))))))))))))))</f>
        <v>Excoecaria agallocha</v>
      </c>
      <c r="J204" s="55" t="s">
        <v>162</v>
      </c>
      <c r="K204" s="55" t="n">
        <v>9.3</v>
      </c>
    </row>
    <row r="205" customFormat="false" ht="13.8" hidden="false" customHeight="false" outlineLevel="0" collapsed="false">
      <c r="A205" s="1" t="s">
        <v>17</v>
      </c>
      <c r="B205" s="12" t="n">
        <v>42150</v>
      </c>
      <c r="C205" s="1" t="s">
        <v>19</v>
      </c>
      <c r="D205" s="1" t="s">
        <v>19</v>
      </c>
      <c r="E205" s="1" t="s">
        <v>19</v>
      </c>
      <c r="F205" s="1" t="s">
        <v>20</v>
      </c>
      <c r="G205" s="1" t="n">
        <v>1</v>
      </c>
      <c r="H205" s="1" t="n">
        <v>5</v>
      </c>
      <c r="I205" s="23" t="str">
        <f aca="false">IF(J205="RHAP", "Rhizophora apiculata", IF(J205="EXAG", "Excoecaria agallocha", IF(J205="BRPA", "Bruguiera parviflora", IF(J205="XYMO", "Xylocarpus moluccensis", IF(J205="BRCY", "Bruguiera cylindrica", IF(J205="AVAL", "Avicennia alba", IF(J205="AVOF", "Avicennia officinalis", IF(J205="LURA", "Lumnitzera racemosa", IF(J205="CETA", "Ceriops tagal", IF(J205="XYGR", "Xylocarpus granatum", IF(J205="AVMA", "Avicennia marina", IF(J205="RHMU", "Rhizophora mucronata", IF(J205="BRGY", "Bruguiera gymnorrhiza", IF(J205="BRSE", "Bruguiera sexangula", IF(J205="SOOV", "Sonneratia ovata", IF(J205="SOCA", "Sonneratia caseolaris", IF(J205="HELI", "Heritiera littoralis", IF(J205="HESY", "Heritiera sylvatica", IF(J205="NYFR", "Nypa fruticans", IF(J205="CYRA", "Cynometra ramiflora", IF(J205="PHPA", "Phoenix paludosa", IF(J205="SCHY", "Scyphiphora hydrophyllacea", IF(J205="DIMA", "Diospyros maritima", IF(J205="POPI", "Pongamia pinnata", IF(J205="MAPS", "Maniltoa psilogyne", IF(J205="INBI", "Intsia bijuga", IF(J205="ACEB", "Acanthus ebracteatus", IF(J205="CAER", "Calamus erinaceus", IF(J205="UNUN", "Unknown unknown",  IF(J205="SOAL", "Sonneratia alba",  IF(J205="AECO", "Aegiceras corniculatum", "" )) )))))))))))))))))))))))))))))</f>
        <v>Bruguiera cylindrica</v>
      </c>
      <c r="J205" s="55" t="s">
        <v>98</v>
      </c>
      <c r="K205" s="55" t="n">
        <v>9.4</v>
      </c>
    </row>
    <row r="206" customFormat="false" ht="13.8" hidden="false" customHeight="false" outlineLevel="0" collapsed="false">
      <c r="A206" s="1" t="s">
        <v>17</v>
      </c>
      <c r="B206" s="12" t="n">
        <v>42150</v>
      </c>
      <c r="C206" s="1" t="s">
        <v>19</v>
      </c>
      <c r="D206" s="1" t="s">
        <v>19</v>
      </c>
      <c r="E206" s="1" t="s">
        <v>19</v>
      </c>
      <c r="F206" s="1" t="s">
        <v>20</v>
      </c>
      <c r="G206" s="1" t="n">
        <v>1</v>
      </c>
      <c r="H206" s="1" t="n">
        <v>5</v>
      </c>
      <c r="I206" s="23" t="str">
        <f aca="false">IF(J206="RHAP", "Rhizophora apiculata", IF(J206="EXAG", "Excoecaria agallocha", IF(J206="BRPA", "Bruguiera parviflora", IF(J206="XYMO", "Xylocarpus moluccensis", IF(J206="BRCY", "Bruguiera cylindrica", IF(J206="AVAL", "Avicennia alba", IF(J206="AVOF", "Avicennia officinalis", IF(J206="LURA", "Lumnitzera racemosa", IF(J206="CETA", "Ceriops tagal", IF(J206="XYGR", "Xylocarpus granatum", IF(J206="AVMA", "Avicennia marina", IF(J206="RHMU", "Rhizophora mucronata", IF(J206="BRGY", "Bruguiera gymnorrhiza", IF(J206="BRSE", "Bruguiera sexangula", IF(J206="SOOV", "Sonneratia ovata", IF(J206="SOCA", "Sonneratia caseolaris", IF(J206="HELI", "Heritiera littoralis", IF(J206="HESY", "Heritiera sylvatica", IF(J206="NYFR", "Nypa fruticans", IF(J206="CYRA", "Cynometra ramiflora", IF(J206="PHPA", "Phoenix paludosa", IF(J206="SCHY", "Scyphiphora hydrophyllacea", IF(J206="DIMA", "Diospyros maritima", IF(J206="POPI", "Pongamia pinnata", IF(J206="MAPS", "Maniltoa psilogyne", IF(J206="INBI", "Intsia bijuga", IF(J206="ACEB", "Acanthus ebracteatus", IF(J206="CAER", "Calamus erinaceus", IF(J206="UNUN", "Unknown unknown",  IF(J206="SOAL", "Sonneratia alba",  IF(J206="AECO", "Aegiceras corniculatum", "" )) )))))))))))))))))))))))))))))</f>
        <v>Rhizophora apiculata</v>
      </c>
      <c r="J206" s="55" t="s">
        <v>21</v>
      </c>
      <c r="K206" s="55" t="n">
        <v>9.5</v>
      </c>
    </row>
    <row r="207" customFormat="false" ht="13.8" hidden="false" customHeight="false" outlineLevel="0" collapsed="false">
      <c r="A207" s="1" t="s">
        <v>17</v>
      </c>
      <c r="B207" s="12" t="n">
        <v>42150</v>
      </c>
      <c r="C207" s="1" t="s">
        <v>19</v>
      </c>
      <c r="D207" s="1" t="s">
        <v>19</v>
      </c>
      <c r="E207" s="1" t="s">
        <v>19</v>
      </c>
      <c r="F207" s="1" t="s">
        <v>20</v>
      </c>
      <c r="G207" s="1" t="n">
        <v>1</v>
      </c>
      <c r="H207" s="1" t="n">
        <v>5</v>
      </c>
      <c r="I207" s="23" t="str">
        <f aca="false">IF(J207="RHAP", "Rhizophora apiculata", IF(J207="EXAG", "Excoecaria agallocha", IF(J207="BRPA", "Bruguiera parviflora", IF(J207="XYMO", "Xylocarpus moluccensis", IF(J207="BRCY", "Bruguiera cylindrica", IF(J207="AVAL", "Avicennia alba", IF(J207="AVOF", "Avicennia officinalis", IF(J207="LURA", "Lumnitzera racemosa", IF(J207="CETA", "Ceriops tagal", IF(J207="XYGR", "Xylocarpus granatum", IF(J207="AVMA", "Avicennia marina", IF(J207="RHMU", "Rhizophora mucronata", IF(J207="BRGY", "Bruguiera gymnorrhiza", IF(J207="BRSE", "Bruguiera sexangula", IF(J207="SOOV", "Sonneratia ovata", IF(J207="SOCA", "Sonneratia caseolaris", IF(J207="HELI", "Heritiera littoralis", IF(J207="HESY", "Heritiera sylvatica", IF(J207="NYFR", "Nypa fruticans", IF(J207="CYRA", "Cynometra ramiflora", IF(J207="PHPA", "Phoenix paludosa", IF(J207="SCHY", "Scyphiphora hydrophyllacea", IF(J207="DIMA", "Diospyros maritima", IF(J207="POPI", "Pongamia pinnata", IF(J207="MAPS", "Maniltoa psilogyne", IF(J207="INBI", "Intsia bijuga", IF(J207="ACEB", "Acanthus ebracteatus", IF(J207="CAER", "Calamus erinaceus", IF(J207="UNUN", "Unknown unknown",  IF(J207="SOAL", "Sonneratia alba",  IF(J207="AECO", "Aegiceras corniculatum", "" )) )))))))))))))))))))))))))))))</f>
        <v>Bruguiera cylindrica</v>
      </c>
      <c r="J207" s="55" t="s">
        <v>98</v>
      </c>
      <c r="K207" s="55" t="n">
        <v>9.5</v>
      </c>
    </row>
    <row r="208" customFormat="false" ht="13.8" hidden="false" customHeight="false" outlineLevel="0" collapsed="false">
      <c r="A208" s="1" t="s">
        <v>17</v>
      </c>
      <c r="B208" s="12" t="n">
        <v>42150</v>
      </c>
      <c r="C208" s="1" t="s">
        <v>19</v>
      </c>
      <c r="D208" s="1" t="s">
        <v>19</v>
      </c>
      <c r="E208" s="1" t="s">
        <v>19</v>
      </c>
      <c r="F208" s="1" t="s">
        <v>20</v>
      </c>
      <c r="G208" s="1" t="n">
        <v>1</v>
      </c>
      <c r="H208" s="1" t="n">
        <v>5</v>
      </c>
      <c r="I208" s="23" t="str">
        <f aca="false">IF(J208="RHAP", "Rhizophora apiculata", IF(J208="EXAG", "Excoecaria agallocha", IF(J208="BRPA", "Bruguiera parviflora", IF(J208="XYMO", "Xylocarpus moluccensis", IF(J208="BRCY", "Bruguiera cylindrica", IF(J208="AVAL", "Avicennia alba", IF(J208="AVOF", "Avicennia officinalis", IF(J208="LURA", "Lumnitzera racemosa", IF(J208="CETA", "Ceriops tagal", IF(J208="XYGR", "Xylocarpus granatum", IF(J208="AVMA", "Avicennia marina", IF(J208="RHMU", "Rhizophora mucronata", IF(J208="BRGY", "Bruguiera gymnorrhiza", IF(J208="BRSE", "Bruguiera sexangula", IF(J208="SOOV", "Sonneratia ovata", IF(J208="SOCA", "Sonneratia caseolaris", IF(J208="HELI", "Heritiera littoralis", IF(J208="HESY", "Heritiera sylvatica", IF(J208="NYFR", "Nypa fruticans", IF(J208="CYRA", "Cynometra ramiflora", IF(J208="PHPA", "Phoenix paludosa", IF(J208="SCHY", "Scyphiphora hydrophyllacea", IF(J208="DIMA", "Diospyros maritima", IF(J208="POPI", "Pongamia pinnata", IF(J208="MAPS", "Maniltoa psilogyne", IF(J208="INBI", "Intsia bijuga", IF(J208="ACEB", "Acanthus ebracteatus", IF(J208="CAER", "Calamus erinaceus", IF(J208="UNUN", "Unknown unknown",  IF(J208="SOAL", "Sonneratia alba",  IF(J208="AECO", "Aegiceras corniculatum", "" )) )))))))))))))))))))))))))))))</f>
        <v>Excoecaria agallocha</v>
      </c>
      <c r="J208" s="55" t="s">
        <v>162</v>
      </c>
      <c r="K208" s="55" t="n">
        <v>9.9</v>
      </c>
    </row>
    <row r="209" customFormat="false" ht="13.8" hidden="false" customHeight="false" outlineLevel="0" collapsed="false">
      <c r="A209" s="1" t="s">
        <v>17</v>
      </c>
      <c r="B209" s="12" t="n">
        <v>42150</v>
      </c>
      <c r="C209" s="1" t="s">
        <v>19</v>
      </c>
      <c r="D209" s="1" t="s">
        <v>19</v>
      </c>
      <c r="E209" s="1" t="s">
        <v>19</v>
      </c>
      <c r="F209" s="1" t="s">
        <v>20</v>
      </c>
      <c r="G209" s="1" t="n">
        <v>1</v>
      </c>
      <c r="H209" s="1" t="n">
        <v>5</v>
      </c>
      <c r="I209" s="23" t="str">
        <f aca="false">IF(J209="RHAP", "Rhizophora apiculata", IF(J209="EXAG", "Excoecaria agallocha", IF(J209="BRPA", "Bruguiera parviflora", IF(J209="XYMO", "Xylocarpus moluccensis", IF(J209="BRCY", "Bruguiera cylindrica", IF(J209="AVAL", "Avicennia alba", IF(J209="AVOF", "Avicennia officinalis", IF(J209="LURA", "Lumnitzera racemosa", IF(J209="CETA", "Ceriops tagal", IF(J209="XYGR", "Xylocarpus granatum", IF(J209="AVMA", "Avicennia marina", IF(J209="RHMU", "Rhizophora mucronata", IF(J209="BRGY", "Bruguiera gymnorrhiza", IF(J209="BRSE", "Bruguiera sexangula", IF(J209="SOOV", "Sonneratia ovata", IF(J209="SOCA", "Sonneratia caseolaris", IF(J209="HELI", "Heritiera littoralis", IF(J209="HESY", "Heritiera sylvatica", IF(J209="NYFR", "Nypa fruticans", IF(J209="CYRA", "Cynometra ramiflora", IF(J209="PHPA", "Phoenix paludosa", IF(J209="SCHY", "Scyphiphora hydrophyllacea", IF(J209="DIMA", "Diospyros maritima", IF(J209="POPI", "Pongamia pinnata", IF(J209="MAPS", "Maniltoa psilogyne", IF(J209="INBI", "Intsia bijuga", IF(J209="ACEB", "Acanthus ebracteatus", IF(J209="CAER", "Calamus erinaceus", IF(J209="UNUN", "Unknown unknown",  IF(J209="SOAL", "Sonneratia alba",  IF(J209="AECO", "Aegiceras corniculatum", "" )) )))))))))))))))))))))))))))))</f>
        <v>Excoecaria agallocha</v>
      </c>
      <c r="J209" s="55" t="s">
        <v>162</v>
      </c>
      <c r="K209" s="55" t="n">
        <v>10</v>
      </c>
    </row>
    <row r="210" customFormat="false" ht="13.8" hidden="false" customHeight="false" outlineLevel="0" collapsed="false">
      <c r="A210" s="1" t="s">
        <v>17</v>
      </c>
      <c r="B210" s="12" t="n">
        <v>42150</v>
      </c>
      <c r="C210" s="1" t="s">
        <v>19</v>
      </c>
      <c r="D210" s="1" t="s">
        <v>19</v>
      </c>
      <c r="E210" s="1" t="s">
        <v>19</v>
      </c>
      <c r="F210" s="1" t="s">
        <v>20</v>
      </c>
      <c r="G210" s="1" t="n">
        <v>1</v>
      </c>
      <c r="H210" s="1" t="n">
        <v>5</v>
      </c>
      <c r="I210" s="23" t="str">
        <f aca="false">IF(J210="RHAP", "Rhizophora apiculata", IF(J210="EXAG", "Excoecaria agallocha", IF(J210="BRPA", "Bruguiera parviflora", IF(J210="XYMO", "Xylocarpus moluccensis", IF(J210="BRCY", "Bruguiera cylindrica", IF(J210="AVAL", "Avicennia alba", IF(J210="AVOF", "Avicennia officinalis", IF(J210="LURA", "Lumnitzera racemosa", IF(J210="CETA", "Ceriops tagal", IF(J210="XYGR", "Xylocarpus granatum", IF(J210="AVMA", "Avicennia marina", IF(J210="RHMU", "Rhizophora mucronata", IF(J210="BRGY", "Bruguiera gymnorrhiza", IF(J210="BRSE", "Bruguiera sexangula", IF(J210="SOOV", "Sonneratia ovata", IF(J210="SOCA", "Sonneratia caseolaris", IF(J210="HELI", "Heritiera littoralis", IF(J210="HESY", "Heritiera sylvatica", IF(J210="NYFR", "Nypa fruticans", IF(J210="CYRA", "Cynometra ramiflora", IF(J210="PHPA", "Phoenix paludosa", IF(J210="SCHY", "Scyphiphora hydrophyllacea", IF(J210="DIMA", "Diospyros maritima", IF(J210="POPI", "Pongamia pinnata", IF(J210="MAPS", "Maniltoa psilogyne", IF(J210="INBI", "Intsia bijuga", IF(J210="ACEB", "Acanthus ebracteatus", IF(J210="CAER", "Calamus erinaceus", IF(J210="UNUN", "Unknown unknown",  IF(J210="SOAL", "Sonneratia alba",  IF(J210="AECO", "Aegiceras corniculatum", "" )) )))))))))))))))))))))))))))))</f>
        <v>Excoecaria agallocha</v>
      </c>
      <c r="J210" s="55" t="s">
        <v>162</v>
      </c>
      <c r="K210" s="55" t="n">
        <v>10.4</v>
      </c>
    </row>
    <row r="211" customFormat="false" ht="13.8" hidden="false" customHeight="false" outlineLevel="0" collapsed="false">
      <c r="A211" s="1" t="s">
        <v>17</v>
      </c>
      <c r="B211" s="12" t="n">
        <v>42150</v>
      </c>
      <c r="C211" s="1" t="s">
        <v>19</v>
      </c>
      <c r="D211" s="1" t="s">
        <v>19</v>
      </c>
      <c r="E211" s="1" t="s">
        <v>19</v>
      </c>
      <c r="F211" s="1" t="s">
        <v>20</v>
      </c>
      <c r="G211" s="1" t="n">
        <v>1</v>
      </c>
      <c r="H211" s="1" t="n">
        <v>5</v>
      </c>
      <c r="I211" s="23" t="str">
        <f aca="false">IF(J211="RHAP", "Rhizophora apiculata", IF(J211="EXAG", "Excoecaria agallocha", IF(J211="BRPA", "Bruguiera parviflora", IF(J211="XYMO", "Xylocarpus moluccensis", IF(J211="BRCY", "Bruguiera cylindrica", IF(J211="AVAL", "Avicennia alba", IF(J211="AVOF", "Avicennia officinalis", IF(J211="LURA", "Lumnitzera racemosa", IF(J211="CETA", "Ceriops tagal", IF(J211="XYGR", "Xylocarpus granatum", IF(J211="AVMA", "Avicennia marina", IF(J211="RHMU", "Rhizophora mucronata", IF(J211="BRGY", "Bruguiera gymnorrhiza", IF(J211="BRSE", "Bruguiera sexangula", IF(J211="SOOV", "Sonneratia ovata", IF(J211="SOCA", "Sonneratia caseolaris", IF(J211="HELI", "Heritiera littoralis", IF(J211="HESY", "Heritiera sylvatica", IF(J211="NYFR", "Nypa fruticans", IF(J211="CYRA", "Cynometra ramiflora", IF(J211="PHPA", "Phoenix paludosa", IF(J211="SCHY", "Scyphiphora hydrophyllacea", IF(J211="DIMA", "Diospyros maritima", IF(J211="POPI", "Pongamia pinnata", IF(J211="MAPS", "Maniltoa psilogyne", IF(J211="INBI", "Intsia bijuga", IF(J211="ACEB", "Acanthus ebracteatus", IF(J211="CAER", "Calamus erinaceus", IF(J211="UNUN", "Unknown unknown",  IF(J211="SOAL", "Sonneratia alba",  IF(J211="AECO", "Aegiceras corniculatum", "" )) )))))))))))))))))))))))))))))</f>
        <v>Excoecaria agallocha</v>
      </c>
      <c r="J211" s="55" t="s">
        <v>162</v>
      </c>
      <c r="K211" s="55" t="n">
        <v>10.5</v>
      </c>
    </row>
    <row r="212" customFormat="false" ht="13.8" hidden="false" customHeight="false" outlineLevel="0" collapsed="false">
      <c r="A212" s="1" t="s">
        <v>17</v>
      </c>
      <c r="B212" s="12" t="n">
        <v>42150</v>
      </c>
      <c r="C212" s="1" t="s">
        <v>19</v>
      </c>
      <c r="D212" s="1" t="s">
        <v>19</v>
      </c>
      <c r="E212" s="1" t="s">
        <v>19</v>
      </c>
      <c r="F212" s="1" t="s">
        <v>20</v>
      </c>
      <c r="G212" s="1" t="n">
        <v>1</v>
      </c>
      <c r="H212" s="1" t="n">
        <v>5</v>
      </c>
      <c r="I212" s="23" t="str">
        <f aca="false">IF(J212="RHAP", "Rhizophora apiculata", IF(J212="EXAG", "Excoecaria agallocha", IF(J212="BRPA", "Bruguiera parviflora", IF(J212="XYMO", "Xylocarpus moluccensis", IF(J212="BRCY", "Bruguiera cylindrica", IF(J212="AVAL", "Avicennia alba", IF(J212="AVOF", "Avicennia officinalis", IF(J212="LURA", "Lumnitzera racemosa", IF(J212="CETA", "Ceriops tagal", IF(J212="XYGR", "Xylocarpus granatum", IF(J212="AVMA", "Avicennia marina", IF(J212="RHMU", "Rhizophora mucronata", IF(J212="BRGY", "Bruguiera gymnorrhiza", IF(J212="BRSE", "Bruguiera sexangula", IF(J212="SOOV", "Sonneratia ovata", IF(J212="SOCA", "Sonneratia caseolaris", IF(J212="HELI", "Heritiera littoralis", IF(J212="HESY", "Heritiera sylvatica", IF(J212="NYFR", "Nypa fruticans", IF(J212="CYRA", "Cynometra ramiflora", IF(J212="PHPA", "Phoenix paludosa", IF(J212="SCHY", "Scyphiphora hydrophyllacea", IF(J212="DIMA", "Diospyros maritima", IF(J212="POPI", "Pongamia pinnata", IF(J212="MAPS", "Maniltoa psilogyne", IF(J212="INBI", "Intsia bijuga", IF(J212="ACEB", "Acanthus ebracteatus", IF(J212="CAER", "Calamus erinaceus", IF(J212="UNUN", "Unknown unknown",  IF(J212="SOAL", "Sonneratia alba",  IF(J212="AECO", "Aegiceras corniculatum", "" )) )))))))))))))))))))))))))))))</f>
        <v>Excoecaria agallocha</v>
      </c>
      <c r="J212" s="55" t="s">
        <v>162</v>
      </c>
      <c r="K212" s="55" t="n">
        <v>11.2</v>
      </c>
    </row>
    <row r="213" customFormat="false" ht="13.8" hidden="false" customHeight="false" outlineLevel="0" collapsed="false">
      <c r="A213" s="1" t="s">
        <v>17</v>
      </c>
      <c r="B213" s="12" t="n">
        <v>42150</v>
      </c>
      <c r="C213" s="1" t="s">
        <v>19</v>
      </c>
      <c r="D213" s="1" t="s">
        <v>19</v>
      </c>
      <c r="E213" s="1" t="s">
        <v>19</v>
      </c>
      <c r="F213" s="1" t="s">
        <v>20</v>
      </c>
      <c r="G213" s="1" t="n">
        <v>1</v>
      </c>
      <c r="H213" s="1" t="n">
        <v>5</v>
      </c>
      <c r="I213" s="23" t="str">
        <f aca="false">IF(J213="RHAP", "Rhizophora apiculata", IF(J213="EXAG", "Excoecaria agallocha", IF(J213="BRPA", "Bruguiera parviflora", IF(J213="XYMO", "Xylocarpus moluccensis", IF(J213="BRCY", "Bruguiera cylindrica", IF(J213="AVAL", "Avicennia alba", IF(J213="AVOF", "Avicennia officinalis", IF(J213="LURA", "Lumnitzera racemosa", IF(J213="CETA", "Ceriops tagal", IF(J213="XYGR", "Xylocarpus granatum", IF(J213="AVMA", "Avicennia marina", IF(J213="RHMU", "Rhizophora mucronata", IF(J213="BRGY", "Bruguiera gymnorrhiza", IF(J213="BRSE", "Bruguiera sexangula", IF(J213="SOOV", "Sonneratia ovata", IF(J213="SOCA", "Sonneratia caseolaris", IF(J213="HELI", "Heritiera littoralis", IF(J213="HESY", "Heritiera sylvatica", IF(J213="NYFR", "Nypa fruticans", IF(J213="CYRA", "Cynometra ramiflora", IF(J213="PHPA", "Phoenix paludosa", IF(J213="SCHY", "Scyphiphora hydrophyllacea", IF(J213="DIMA", "Diospyros maritima", IF(J213="POPI", "Pongamia pinnata", IF(J213="MAPS", "Maniltoa psilogyne", IF(J213="INBI", "Intsia bijuga", IF(J213="ACEB", "Acanthus ebracteatus", IF(J213="CAER", "Calamus erinaceus", IF(J213="UNUN", "Unknown unknown",  IF(J213="SOAL", "Sonneratia alba",  IF(J213="AECO", "Aegiceras corniculatum", "" )) )))))))))))))))))))))))))))))</f>
        <v>Excoecaria agallocha</v>
      </c>
      <c r="J213" s="55" t="s">
        <v>162</v>
      </c>
      <c r="K213" s="55" t="n">
        <v>11.5</v>
      </c>
    </row>
    <row r="214" customFormat="false" ht="13.8" hidden="false" customHeight="false" outlineLevel="0" collapsed="false">
      <c r="A214" s="1" t="s">
        <v>17</v>
      </c>
      <c r="B214" s="12" t="n">
        <v>42150</v>
      </c>
      <c r="C214" s="1" t="s">
        <v>19</v>
      </c>
      <c r="D214" s="1" t="s">
        <v>19</v>
      </c>
      <c r="E214" s="1" t="s">
        <v>19</v>
      </c>
      <c r="F214" s="1" t="s">
        <v>20</v>
      </c>
      <c r="G214" s="1" t="n">
        <v>1</v>
      </c>
      <c r="H214" s="1" t="n">
        <v>5</v>
      </c>
      <c r="I214" s="23" t="str">
        <f aca="false">IF(J214="RHAP", "Rhizophora apiculata", IF(J214="EXAG", "Excoecaria agallocha", IF(J214="BRPA", "Bruguiera parviflora", IF(J214="XYMO", "Xylocarpus moluccensis", IF(J214="BRCY", "Bruguiera cylindrica", IF(J214="AVAL", "Avicennia alba", IF(J214="AVOF", "Avicennia officinalis", IF(J214="LURA", "Lumnitzera racemosa", IF(J214="CETA", "Ceriops tagal", IF(J214="XYGR", "Xylocarpus granatum", IF(J214="AVMA", "Avicennia marina", IF(J214="RHMU", "Rhizophora mucronata", IF(J214="BRGY", "Bruguiera gymnorrhiza", IF(J214="BRSE", "Bruguiera sexangula", IF(J214="SOOV", "Sonneratia ovata", IF(J214="SOCA", "Sonneratia caseolaris", IF(J214="HELI", "Heritiera littoralis", IF(J214="HESY", "Heritiera sylvatica", IF(J214="NYFR", "Nypa fruticans", IF(J214="CYRA", "Cynometra ramiflora", IF(J214="PHPA", "Phoenix paludosa", IF(J214="SCHY", "Scyphiphora hydrophyllacea", IF(J214="DIMA", "Diospyros maritima", IF(J214="POPI", "Pongamia pinnata", IF(J214="MAPS", "Maniltoa psilogyne", IF(J214="INBI", "Intsia bijuga", IF(J214="ACEB", "Acanthus ebracteatus", IF(J214="CAER", "Calamus erinaceus", IF(J214="UNUN", "Unknown unknown",  IF(J214="SOAL", "Sonneratia alba",  IF(J214="AECO", "Aegiceras corniculatum", "" )) )))))))))))))))))))))))))))))</f>
        <v>Bruguiera cylindrica</v>
      </c>
      <c r="J214" s="55" t="s">
        <v>98</v>
      </c>
      <c r="K214" s="55" t="n">
        <v>12</v>
      </c>
    </row>
    <row r="215" customFormat="false" ht="13.8" hidden="false" customHeight="false" outlineLevel="0" collapsed="false">
      <c r="A215" s="1" t="s">
        <v>17</v>
      </c>
      <c r="B215" s="12" t="n">
        <v>42150</v>
      </c>
      <c r="C215" s="1" t="s">
        <v>19</v>
      </c>
      <c r="D215" s="1" t="s">
        <v>19</v>
      </c>
      <c r="E215" s="1" t="s">
        <v>19</v>
      </c>
      <c r="F215" s="1" t="s">
        <v>20</v>
      </c>
      <c r="G215" s="1" t="n">
        <v>1</v>
      </c>
      <c r="H215" s="1" t="n">
        <v>5</v>
      </c>
      <c r="I215" s="23" t="str">
        <f aca="false">IF(J215="RHAP", "Rhizophora apiculata", IF(J215="EXAG", "Excoecaria agallocha", IF(J215="BRPA", "Bruguiera parviflora", IF(J215="XYMO", "Xylocarpus moluccensis", IF(J215="BRCY", "Bruguiera cylindrica", IF(J215="AVAL", "Avicennia alba", IF(J215="AVOF", "Avicennia officinalis", IF(J215="LURA", "Lumnitzera racemosa", IF(J215="CETA", "Ceriops tagal", IF(J215="XYGR", "Xylocarpus granatum", IF(J215="AVMA", "Avicennia marina", IF(J215="RHMU", "Rhizophora mucronata", IF(J215="BRGY", "Bruguiera gymnorrhiza", IF(J215="BRSE", "Bruguiera sexangula", IF(J215="SOOV", "Sonneratia ovata", IF(J215="SOCA", "Sonneratia caseolaris", IF(J215="HELI", "Heritiera littoralis", IF(J215="HESY", "Heritiera sylvatica", IF(J215="NYFR", "Nypa fruticans", IF(J215="CYRA", "Cynometra ramiflora", IF(J215="PHPA", "Phoenix paludosa", IF(J215="SCHY", "Scyphiphora hydrophyllacea", IF(J215="DIMA", "Diospyros maritima", IF(J215="POPI", "Pongamia pinnata", IF(J215="MAPS", "Maniltoa psilogyne", IF(J215="INBI", "Intsia bijuga", IF(J215="ACEB", "Acanthus ebracteatus", IF(J215="CAER", "Calamus erinaceus", IF(J215="UNUN", "Unknown unknown",  IF(J215="SOAL", "Sonneratia alba",  IF(J215="AECO", "Aegiceras corniculatum", "" )) )))))))))))))))))))))))))))))</f>
        <v>Excoecaria agallocha</v>
      </c>
      <c r="J215" s="55" t="s">
        <v>162</v>
      </c>
      <c r="K215" s="55" t="n">
        <v>12.3</v>
      </c>
    </row>
    <row r="216" customFormat="false" ht="13.8" hidden="false" customHeight="false" outlineLevel="0" collapsed="false">
      <c r="A216" s="1" t="s">
        <v>17</v>
      </c>
      <c r="B216" s="12" t="n">
        <v>42150</v>
      </c>
      <c r="C216" s="1" t="s">
        <v>19</v>
      </c>
      <c r="D216" s="1" t="s">
        <v>19</v>
      </c>
      <c r="E216" s="1" t="s">
        <v>19</v>
      </c>
      <c r="F216" s="1" t="s">
        <v>20</v>
      </c>
      <c r="G216" s="1" t="n">
        <v>1</v>
      </c>
      <c r="H216" s="1" t="n">
        <v>5</v>
      </c>
      <c r="I216" s="23" t="str">
        <f aca="false">IF(J216="RHAP", "Rhizophora apiculata", IF(J216="EXAG", "Excoecaria agallocha", IF(J216="BRPA", "Bruguiera parviflora", IF(J216="XYMO", "Xylocarpus moluccensis", IF(J216="BRCY", "Bruguiera cylindrica", IF(J216="AVAL", "Avicennia alba", IF(J216="AVOF", "Avicennia officinalis", IF(J216="LURA", "Lumnitzera racemosa", IF(J216="CETA", "Ceriops tagal", IF(J216="XYGR", "Xylocarpus granatum", IF(J216="AVMA", "Avicennia marina", IF(J216="RHMU", "Rhizophora mucronata", IF(J216="BRGY", "Bruguiera gymnorrhiza", IF(J216="BRSE", "Bruguiera sexangula", IF(J216="SOOV", "Sonneratia ovata", IF(J216="SOCA", "Sonneratia caseolaris", IF(J216="HELI", "Heritiera littoralis", IF(J216="HESY", "Heritiera sylvatica", IF(J216="NYFR", "Nypa fruticans", IF(J216="CYRA", "Cynometra ramiflora", IF(J216="PHPA", "Phoenix paludosa", IF(J216="SCHY", "Scyphiphora hydrophyllacea", IF(J216="DIMA", "Diospyros maritima", IF(J216="POPI", "Pongamia pinnata", IF(J216="MAPS", "Maniltoa psilogyne", IF(J216="INBI", "Intsia bijuga", IF(J216="ACEB", "Acanthus ebracteatus", IF(J216="CAER", "Calamus erinaceus", IF(J216="UNUN", "Unknown unknown",  IF(J216="SOAL", "Sonneratia alba",  IF(J216="AECO", "Aegiceras corniculatum", "" )) )))))))))))))))))))))))))))))</f>
        <v>Excoecaria agallocha</v>
      </c>
      <c r="J216" s="55" t="s">
        <v>162</v>
      </c>
      <c r="K216" s="55" t="n">
        <v>13</v>
      </c>
    </row>
    <row r="217" customFormat="false" ht="13.8" hidden="false" customHeight="false" outlineLevel="0" collapsed="false">
      <c r="A217" s="1" t="s">
        <v>17</v>
      </c>
      <c r="B217" s="12" t="n">
        <v>42150</v>
      </c>
      <c r="C217" s="1" t="s">
        <v>19</v>
      </c>
      <c r="D217" s="1" t="s">
        <v>19</v>
      </c>
      <c r="E217" s="1" t="s">
        <v>19</v>
      </c>
      <c r="F217" s="1" t="s">
        <v>20</v>
      </c>
      <c r="G217" s="1" t="n">
        <v>1</v>
      </c>
      <c r="H217" s="1" t="n">
        <v>5</v>
      </c>
      <c r="I217" s="23" t="str">
        <f aca="false">IF(J217="RHAP", "Rhizophora apiculata", IF(J217="EXAG", "Excoecaria agallocha", IF(J217="BRPA", "Bruguiera parviflora", IF(J217="XYMO", "Xylocarpus moluccensis", IF(J217="BRCY", "Bruguiera cylindrica", IF(J217="AVAL", "Avicennia alba", IF(J217="AVOF", "Avicennia officinalis", IF(J217="LURA", "Lumnitzera racemosa", IF(J217="CETA", "Ceriops tagal", IF(J217="XYGR", "Xylocarpus granatum", IF(J217="AVMA", "Avicennia marina", IF(J217="RHMU", "Rhizophora mucronata", IF(J217="BRGY", "Bruguiera gymnorrhiza", IF(J217="BRSE", "Bruguiera sexangula", IF(J217="SOOV", "Sonneratia ovata", IF(J217="SOCA", "Sonneratia caseolaris", IF(J217="HELI", "Heritiera littoralis", IF(J217="HESY", "Heritiera sylvatica", IF(J217="NYFR", "Nypa fruticans", IF(J217="CYRA", "Cynometra ramiflora", IF(J217="PHPA", "Phoenix paludosa", IF(J217="SCHY", "Scyphiphora hydrophyllacea", IF(J217="DIMA", "Diospyros maritima", IF(J217="POPI", "Pongamia pinnata", IF(J217="MAPS", "Maniltoa psilogyne", IF(J217="INBI", "Intsia bijuga", IF(J217="ACEB", "Acanthus ebracteatus", IF(J217="CAER", "Calamus erinaceus", IF(J217="UNUN", "Unknown unknown",  IF(J217="SOAL", "Sonneratia alba",  IF(J217="AECO", "Aegiceras corniculatum", "" )) )))))))))))))))))))))))))))))</f>
        <v>Rhizophora apiculata</v>
      </c>
      <c r="J217" s="55" t="s">
        <v>21</v>
      </c>
      <c r="K217" s="55" t="n">
        <v>13.4</v>
      </c>
    </row>
    <row r="218" customFormat="false" ht="13.8" hidden="false" customHeight="false" outlineLevel="0" collapsed="false">
      <c r="A218" s="1" t="s">
        <v>17</v>
      </c>
      <c r="B218" s="12" t="n">
        <v>42150</v>
      </c>
      <c r="C218" s="1" t="s">
        <v>19</v>
      </c>
      <c r="D218" s="1" t="s">
        <v>19</v>
      </c>
      <c r="E218" s="1" t="s">
        <v>19</v>
      </c>
      <c r="F218" s="1" t="s">
        <v>20</v>
      </c>
      <c r="G218" s="1" t="n">
        <v>1</v>
      </c>
      <c r="H218" s="1" t="n">
        <v>5</v>
      </c>
      <c r="I218" s="23" t="str">
        <f aca="false">IF(J218="RHAP", "Rhizophora apiculata", IF(J218="EXAG", "Excoecaria agallocha", IF(J218="BRPA", "Bruguiera parviflora", IF(J218="XYMO", "Xylocarpus moluccensis", IF(J218="BRCY", "Bruguiera cylindrica", IF(J218="AVAL", "Avicennia alba", IF(J218="AVOF", "Avicennia officinalis", IF(J218="LURA", "Lumnitzera racemosa", IF(J218="CETA", "Ceriops tagal", IF(J218="XYGR", "Xylocarpus granatum", IF(J218="AVMA", "Avicennia marina", IF(J218="RHMU", "Rhizophora mucronata", IF(J218="BRGY", "Bruguiera gymnorrhiza", IF(J218="BRSE", "Bruguiera sexangula", IF(J218="SOOV", "Sonneratia ovata", IF(J218="SOCA", "Sonneratia caseolaris", IF(J218="HELI", "Heritiera littoralis", IF(J218="HESY", "Heritiera sylvatica", IF(J218="NYFR", "Nypa fruticans", IF(J218="CYRA", "Cynometra ramiflora", IF(J218="PHPA", "Phoenix paludosa", IF(J218="SCHY", "Scyphiphora hydrophyllacea", IF(J218="DIMA", "Diospyros maritima", IF(J218="POPI", "Pongamia pinnata", IF(J218="MAPS", "Maniltoa psilogyne", IF(J218="INBI", "Intsia bijuga", IF(J218="ACEB", "Acanthus ebracteatus", IF(J218="CAER", "Calamus erinaceus", IF(J218="UNUN", "Unknown unknown",  IF(J218="SOAL", "Sonneratia alba",  IF(J218="AECO", "Aegiceras corniculatum", "" )) )))))))))))))))))))))))))))))</f>
        <v>Excoecaria agallocha</v>
      </c>
      <c r="J218" s="55" t="s">
        <v>162</v>
      </c>
      <c r="K218" s="55" t="n">
        <v>13.6</v>
      </c>
    </row>
    <row r="219" customFormat="false" ht="13.8" hidden="false" customHeight="false" outlineLevel="0" collapsed="false">
      <c r="A219" s="1" t="s">
        <v>17</v>
      </c>
      <c r="B219" s="12" t="n">
        <v>42150</v>
      </c>
      <c r="C219" s="1" t="s">
        <v>19</v>
      </c>
      <c r="D219" s="1" t="s">
        <v>19</v>
      </c>
      <c r="E219" s="1" t="s">
        <v>19</v>
      </c>
      <c r="F219" s="1" t="s">
        <v>20</v>
      </c>
      <c r="G219" s="1" t="n">
        <v>1</v>
      </c>
      <c r="H219" s="1" t="n">
        <v>5</v>
      </c>
      <c r="I219" s="23" t="str">
        <f aca="false">IF(J219="RHAP", "Rhizophora apiculata", IF(J219="EXAG", "Excoecaria agallocha", IF(J219="BRPA", "Bruguiera parviflora", IF(J219="XYMO", "Xylocarpus moluccensis", IF(J219="BRCY", "Bruguiera cylindrica", IF(J219="AVAL", "Avicennia alba", IF(J219="AVOF", "Avicennia officinalis", IF(J219="LURA", "Lumnitzera racemosa", IF(J219="CETA", "Ceriops tagal", IF(J219="XYGR", "Xylocarpus granatum", IF(J219="AVMA", "Avicennia marina", IF(J219="RHMU", "Rhizophora mucronata", IF(J219="BRGY", "Bruguiera gymnorrhiza", IF(J219="BRSE", "Bruguiera sexangula", IF(J219="SOOV", "Sonneratia ovata", IF(J219="SOCA", "Sonneratia caseolaris", IF(J219="HELI", "Heritiera littoralis", IF(J219="HESY", "Heritiera sylvatica", IF(J219="NYFR", "Nypa fruticans", IF(J219="CYRA", "Cynometra ramiflora", IF(J219="PHPA", "Phoenix paludosa", IF(J219="SCHY", "Scyphiphora hydrophyllacea", IF(J219="DIMA", "Diospyros maritima", IF(J219="POPI", "Pongamia pinnata", IF(J219="MAPS", "Maniltoa psilogyne", IF(J219="INBI", "Intsia bijuga", IF(J219="ACEB", "Acanthus ebracteatus", IF(J219="CAER", "Calamus erinaceus", IF(J219="UNUN", "Unknown unknown",  IF(J219="SOAL", "Sonneratia alba",  IF(J219="AECO", "Aegiceras corniculatum", "" )) )))))))))))))))))))))))))))))</f>
        <v>Excoecaria agallocha</v>
      </c>
      <c r="J219" s="55" t="s">
        <v>162</v>
      </c>
      <c r="K219" s="55" t="n">
        <v>14.4</v>
      </c>
    </row>
    <row r="220" customFormat="false" ht="13.8" hidden="false" customHeight="false" outlineLevel="0" collapsed="false">
      <c r="A220" s="1" t="s">
        <v>17</v>
      </c>
      <c r="B220" s="12" t="n">
        <v>42150</v>
      </c>
      <c r="C220" s="1" t="s">
        <v>19</v>
      </c>
      <c r="D220" s="1" t="s">
        <v>19</v>
      </c>
      <c r="E220" s="1" t="s">
        <v>19</v>
      </c>
      <c r="F220" s="1" t="s">
        <v>20</v>
      </c>
      <c r="G220" s="1" t="n">
        <v>1</v>
      </c>
      <c r="H220" s="1" t="n">
        <v>5</v>
      </c>
      <c r="I220" s="23" t="str">
        <f aca="false">IF(J220="RHAP", "Rhizophora apiculata", IF(J220="EXAG", "Excoecaria agallocha", IF(J220="BRPA", "Bruguiera parviflora", IF(J220="XYMO", "Xylocarpus moluccensis", IF(J220="BRCY", "Bruguiera cylindrica", IF(J220="AVAL", "Avicennia alba", IF(J220="AVOF", "Avicennia officinalis", IF(J220="LURA", "Lumnitzera racemosa", IF(J220="CETA", "Ceriops tagal", IF(J220="XYGR", "Xylocarpus granatum", IF(J220="AVMA", "Avicennia marina", IF(J220="RHMU", "Rhizophora mucronata", IF(J220="BRGY", "Bruguiera gymnorrhiza", IF(J220="BRSE", "Bruguiera sexangula", IF(J220="SOOV", "Sonneratia ovata", IF(J220="SOCA", "Sonneratia caseolaris", IF(J220="HELI", "Heritiera littoralis", IF(J220="HESY", "Heritiera sylvatica", IF(J220="NYFR", "Nypa fruticans", IF(J220="CYRA", "Cynometra ramiflora", IF(J220="PHPA", "Phoenix paludosa", IF(J220="SCHY", "Scyphiphora hydrophyllacea", IF(J220="DIMA", "Diospyros maritima", IF(J220="POPI", "Pongamia pinnata", IF(J220="MAPS", "Maniltoa psilogyne", IF(J220="INBI", "Intsia bijuga", IF(J220="ACEB", "Acanthus ebracteatus", IF(J220="CAER", "Calamus erinaceus", IF(J220="UNUN", "Unknown unknown",  IF(J220="SOAL", "Sonneratia alba",  IF(J220="AECO", "Aegiceras corniculatum", "" )) )))))))))))))))))))))))))))))</f>
        <v>Excoecaria agallocha</v>
      </c>
      <c r="J220" s="55" t="s">
        <v>162</v>
      </c>
      <c r="K220" s="55" t="n">
        <v>17.3</v>
      </c>
    </row>
    <row r="221" customFormat="false" ht="13.8" hidden="false" customHeight="false" outlineLevel="0" collapsed="false">
      <c r="A221" s="1" t="s">
        <v>17</v>
      </c>
      <c r="B221" s="12" t="n">
        <v>42150</v>
      </c>
      <c r="C221" s="1" t="s">
        <v>19</v>
      </c>
      <c r="D221" s="1" t="s">
        <v>19</v>
      </c>
      <c r="E221" s="1" t="s">
        <v>19</v>
      </c>
      <c r="F221" s="1" t="s">
        <v>20</v>
      </c>
      <c r="G221" s="1" t="n">
        <v>1</v>
      </c>
      <c r="H221" s="1" t="n">
        <v>5</v>
      </c>
      <c r="I221" s="23" t="str">
        <f aca="false">IF(J221="RHAP", "Rhizophora apiculata", IF(J221="EXAG", "Excoecaria agallocha", IF(J221="BRPA", "Bruguiera parviflora", IF(J221="XYMO", "Xylocarpus moluccensis", IF(J221="BRCY", "Bruguiera cylindrica", IF(J221="AVAL", "Avicennia alba", IF(J221="AVOF", "Avicennia officinalis", IF(J221="LURA", "Lumnitzera racemosa", IF(J221="CETA", "Ceriops tagal", IF(J221="XYGR", "Xylocarpus granatum", IF(J221="AVMA", "Avicennia marina", IF(J221="RHMU", "Rhizophora mucronata", IF(J221="BRGY", "Bruguiera gymnorrhiza", IF(J221="BRSE", "Bruguiera sexangula", IF(J221="SOOV", "Sonneratia ovata", IF(J221="SOCA", "Sonneratia caseolaris", IF(J221="HELI", "Heritiera littoralis", IF(J221="HESY", "Heritiera sylvatica", IF(J221="NYFR", "Nypa fruticans", IF(J221="CYRA", "Cynometra ramiflora", IF(J221="PHPA", "Phoenix paludosa", IF(J221="SCHY", "Scyphiphora hydrophyllacea", IF(J221="DIMA", "Diospyros maritima", IF(J221="POPI", "Pongamia pinnata", IF(J221="MAPS", "Maniltoa psilogyne", IF(J221="INBI", "Intsia bijuga", IF(J221="ACEB", "Acanthus ebracteatus", IF(J221="CAER", "Calamus erinaceus", IF(J221="UNUN", "Unknown unknown",  IF(J221="SOAL", "Sonneratia alba",  IF(J221="AECO", "Aegiceras corniculatum", "" )) )))))))))))))))))))))))))))))</f>
        <v>Excoecaria agallocha</v>
      </c>
      <c r="J221" s="55" t="s">
        <v>162</v>
      </c>
      <c r="K221" s="55" t="n">
        <v>18.4</v>
      </c>
    </row>
    <row r="222" customFormat="false" ht="13.8" hidden="false" customHeight="false" outlineLevel="0" collapsed="false">
      <c r="A222" s="1" t="s">
        <v>17</v>
      </c>
      <c r="B222" s="12" t="n">
        <v>42150</v>
      </c>
      <c r="C222" s="1" t="s">
        <v>19</v>
      </c>
      <c r="D222" s="1" t="s">
        <v>19</v>
      </c>
      <c r="E222" s="1" t="s">
        <v>19</v>
      </c>
      <c r="F222" s="1" t="s">
        <v>20</v>
      </c>
      <c r="G222" s="1" t="n">
        <v>1</v>
      </c>
      <c r="H222" s="1" t="n">
        <v>5</v>
      </c>
      <c r="I222" s="23" t="str">
        <f aca="false">IF(J222="RHAP", "Rhizophora apiculata", IF(J222="EXAG", "Excoecaria agallocha", IF(J222="BRPA", "Bruguiera parviflora", IF(J222="XYMO", "Xylocarpus moluccensis", IF(J222="BRCY", "Bruguiera cylindrica", IF(J222="AVAL", "Avicennia alba", IF(J222="AVOF", "Avicennia officinalis", IF(J222="LURA", "Lumnitzera racemosa", IF(J222="CETA", "Ceriops tagal", IF(J222="XYGR", "Xylocarpus granatum", IF(J222="AVMA", "Avicennia marina", IF(J222="RHMU", "Rhizophora mucronata", IF(J222="BRGY", "Bruguiera gymnorrhiza", IF(J222="BRSE", "Bruguiera sexangula", IF(J222="SOOV", "Sonneratia ovata", IF(J222="SOCA", "Sonneratia caseolaris", IF(J222="HELI", "Heritiera littoralis", IF(J222="HESY", "Heritiera sylvatica", IF(J222="NYFR", "Nypa fruticans", IF(J222="CYRA", "Cynometra ramiflora", IF(J222="PHPA", "Phoenix paludosa", IF(J222="SCHY", "Scyphiphora hydrophyllacea", IF(J222="DIMA", "Diospyros maritima", IF(J222="POPI", "Pongamia pinnata", IF(J222="MAPS", "Maniltoa psilogyne", IF(J222="INBI", "Intsia bijuga", IF(J222="ACEB", "Acanthus ebracteatus", IF(J222="CAER", "Calamus erinaceus", IF(J222="UNUN", "Unknown unknown",  IF(J222="SOAL", "Sonneratia alba",  IF(J222="AECO", "Aegiceras corniculatum", "" )) )))))))))))))))))))))))))))))</f>
        <v>Excoecaria agallocha</v>
      </c>
      <c r="J222" s="55" t="s">
        <v>162</v>
      </c>
      <c r="K222" s="55" t="n">
        <v>19.5</v>
      </c>
    </row>
    <row r="223" customFormat="false" ht="13.8" hidden="false" customHeight="false" outlineLevel="0" collapsed="false">
      <c r="A223" s="1" t="s">
        <v>17</v>
      </c>
      <c r="B223" s="12" t="n">
        <v>42151</v>
      </c>
      <c r="C223" s="1" t="s">
        <v>19</v>
      </c>
      <c r="D223" s="1" t="s">
        <v>19</v>
      </c>
      <c r="E223" s="1" t="s">
        <v>19</v>
      </c>
      <c r="F223" s="1" t="s">
        <v>20</v>
      </c>
      <c r="G223" s="1" t="n">
        <v>2</v>
      </c>
      <c r="H223" s="1" t="n">
        <v>1</v>
      </c>
      <c r="I223" s="23" t="str">
        <f aca="false">IF(J223="RHAP", "Rhizophora apiculata", IF(J223="EXAG", "Excoecaria agallocha", IF(J223="BRPA", "Bruguiera parviflora", IF(J223="XYMO", "Xylocarpus moluccensis", IF(J223="BRCY", "Bruguiera cylindrica", IF(J223="AVAL", "Avicennia alba", IF(J223="AVOF", "Avicennia officinalis", IF(J223="LURA", "Lumnitzera racemosa", IF(J223="CETA", "Ceriops tagal", IF(J223="XYGR", "Xylocarpus granatum", IF(J223="AVMA", "Avicennia marina", IF(J223="RHMU", "Rhizophora mucronata", IF(J223="BRGY", "Bruguiera gymnorrhiza", IF(J223="BRSE", "Bruguiera sexangula", IF(J223="SOOV", "Sonneratia ovata", IF(J223="SOCA", "Sonneratia caseolaris", IF(J223="HELI", "Heritiera littoralis", IF(J223="HESY", "Heritiera sylvatica", IF(J223="NYFR", "Nypa fruticans", IF(J223="CYRA", "Cynometra ramiflora", IF(J223="PHPA", "Phoenix paludosa", IF(J223="SCHY", "Scyphiphora hydrophyllacea", IF(J223="DIMA", "Diospyros maritima", IF(J223="POPI", "Pongamia pinnata", IF(J223="MAPS", "Maniltoa psilogyne", IF(J223="INBI", "Intsia bijuga", IF(J223="ACEB", "Acanthus ebracteatus", IF(J223="CAER", "Calamus erinaceus", IF(J223="UNUN", "Unknown unknown",  IF(J223="SOAL", "Sonneratia alba",  IF(J223="AECO", "Aegiceras corniculatum", "" )) )))))))))))))))))))))))))))))</f>
        <v>Xylocarpus moluccensis</v>
      </c>
      <c r="J223" s="55" t="s">
        <v>146</v>
      </c>
      <c r="K223" s="55" t="n">
        <v>5.4</v>
      </c>
    </row>
    <row r="224" customFormat="false" ht="13.8" hidden="false" customHeight="false" outlineLevel="0" collapsed="false">
      <c r="A224" s="1" t="s">
        <v>17</v>
      </c>
      <c r="B224" s="12" t="n">
        <v>42151</v>
      </c>
      <c r="C224" s="1" t="s">
        <v>19</v>
      </c>
      <c r="D224" s="1" t="s">
        <v>19</v>
      </c>
      <c r="E224" s="1" t="s">
        <v>19</v>
      </c>
      <c r="F224" s="1" t="s">
        <v>20</v>
      </c>
      <c r="G224" s="1" t="n">
        <v>2</v>
      </c>
      <c r="H224" s="1" t="n">
        <v>1</v>
      </c>
      <c r="I224" s="23" t="str">
        <f aca="false">IF(J224="RHAP", "Rhizophora apiculata", IF(J224="EXAG", "Excoecaria agallocha", IF(J224="BRPA", "Bruguiera parviflora", IF(J224="XYMO", "Xylocarpus moluccensis", IF(J224="BRCY", "Bruguiera cylindrica", IF(J224="AVAL", "Avicennia alba", IF(J224="AVOF", "Avicennia officinalis", IF(J224="LURA", "Lumnitzera racemosa", IF(J224="CETA", "Ceriops tagal", IF(J224="XYGR", "Xylocarpus granatum", IF(J224="AVMA", "Avicennia marina", IF(J224="RHMU", "Rhizophora mucronata", IF(J224="BRGY", "Bruguiera gymnorrhiza", IF(J224="BRSE", "Bruguiera sexangula", IF(J224="SOOV", "Sonneratia ovata", IF(J224="SOCA", "Sonneratia caseolaris", IF(J224="HELI", "Heritiera littoralis", IF(J224="HESY", "Heritiera sylvatica", IF(J224="NYFR", "Nypa fruticans", IF(J224="CYRA", "Cynometra ramiflora", IF(J224="PHPA", "Phoenix paludosa", IF(J224="SCHY", "Scyphiphora hydrophyllacea", IF(J224="DIMA", "Diospyros maritima", IF(J224="POPI", "Pongamia pinnata", IF(J224="MAPS", "Maniltoa psilogyne", IF(J224="INBI", "Intsia bijuga", IF(J224="ACEB", "Acanthus ebracteatus", IF(J224="CAER", "Calamus erinaceus", IF(J224="UNUN", "Unknown unknown",  IF(J224="SOAL", "Sonneratia alba",  IF(J224="AECO", "Aegiceras corniculatum", "" )) )))))))))))))))))))))))))))))</f>
        <v>Xylocarpus moluccensis</v>
      </c>
      <c r="J224" s="55" t="s">
        <v>146</v>
      </c>
      <c r="K224" s="55" t="n">
        <v>5.4</v>
      </c>
    </row>
    <row r="225" customFormat="false" ht="13.8" hidden="false" customHeight="false" outlineLevel="0" collapsed="false">
      <c r="A225" s="1" t="s">
        <v>17</v>
      </c>
      <c r="B225" s="12" t="n">
        <v>42151</v>
      </c>
      <c r="C225" s="1" t="s">
        <v>19</v>
      </c>
      <c r="D225" s="1" t="s">
        <v>19</v>
      </c>
      <c r="E225" s="1" t="s">
        <v>19</v>
      </c>
      <c r="F225" s="1" t="s">
        <v>20</v>
      </c>
      <c r="G225" s="1" t="n">
        <v>2</v>
      </c>
      <c r="H225" s="1" t="n">
        <v>1</v>
      </c>
      <c r="I225" s="23" t="str">
        <f aca="false">IF(J225="RHAP", "Rhizophora apiculata", IF(J225="EXAG", "Excoecaria agallocha", IF(J225="BRPA", "Bruguiera parviflora", IF(J225="XYMO", "Xylocarpus moluccensis", IF(J225="BRCY", "Bruguiera cylindrica", IF(J225="AVAL", "Avicennia alba", IF(J225="AVOF", "Avicennia officinalis", IF(J225="LURA", "Lumnitzera racemosa", IF(J225="CETA", "Ceriops tagal", IF(J225="XYGR", "Xylocarpus granatum", IF(J225="AVMA", "Avicennia marina", IF(J225="RHMU", "Rhizophora mucronata", IF(J225="BRGY", "Bruguiera gymnorrhiza", IF(J225="BRSE", "Bruguiera sexangula", IF(J225="SOOV", "Sonneratia ovata", IF(J225="SOCA", "Sonneratia caseolaris", IF(J225="HELI", "Heritiera littoralis", IF(J225="HESY", "Heritiera sylvatica", IF(J225="NYFR", "Nypa fruticans", IF(J225="CYRA", "Cynometra ramiflora", IF(J225="PHPA", "Phoenix paludosa", IF(J225="SCHY", "Scyphiphora hydrophyllacea", IF(J225="DIMA", "Diospyros maritima", IF(J225="POPI", "Pongamia pinnata", IF(J225="MAPS", "Maniltoa psilogyne", IF(J225="INBI", "Intsia bijuga", IF(J225="ACEB", "Acanthus ebracteatus", IF(J225="CAER", "Calamus erinaceus", IF(J225="UNUN", "Unknown unknown",  IF(J225="SOAL", "Sonneratia alba",  IF(J225="AECO", "Aegiceras corniculatum", "" )) )))))))))))))))))))))))))))))</f>
        <v>Xylocarpus moluccensis</v>
      </c>
      <c r="J225" s="55" t="s">
        <v>146</v>
      </c>
      <c r="K225" s="55" t="n">
        <v>5.5</v>
      </c>
    </row>
    <row r="226" customFormat="false" ht="13.8" hidden="false" customHeight="false" outlineLevel="0" collapsed="false">
      <c r="A226" s="1" t="s">
        <v>17</v>
      </c>
      <c r="B226" s="12" t="n">
        <v>42151</v>
      </c>
      <c r="C226" s="1" t="s">
        <v>19</v>
      </c>
      <c r="D226" s="1" t="s">
        <v>19</v>
      </c>
      <c r="E226" s="1" t="s">
        <v>19</v>
      </c>
      <c r="F226" s="1" t="s">
        <v>20</v>
      </c>
      <c r="G226" s="1" t="n">
        <v>2</v>
      </c>
      <c r="H226" s="1" t="n">
        <v>1</v>
      </c>
      <c r="I226" s="23" t="str">
        <f aca="false">IF(J226="RHAP", "Rhizophora apiculata", IF(J226="EXAG", "Excoecaria agallocha", IF(J226="BRPA", "Bruguiera parviflora", IF(J226="XYMO", "Xylocarpus moluccensis", IF(J226="BRCY", "Bruguiera cylindrica", IF(J226="AVAL", "Avicennia alba", IF(J226="AVOF", "Avicennia officinalis", IF(J226="LURA", "Lumnitzera racemosa", IF(J226="CETA", "Ceriops tagal", IF(J226="XYGR", "Xylocarpus granatum", IF(J226="AVMA", "Avicennia marina", IF(J226="RHMU", "Rhizophora mucronata", IF(J226="BRGY", "Bruguiera gymnorrhiza", IF(J226="BRSE", "Bruguiera sexangula", IF(J226="SOOV", "Sonneratia ovata", IF(J226="SOCA", "Sonneratia caseolaris", IF(J226="HELI", "Heritiera littoralis", IF(J226="HESY", "Heritiera sylvatica", IF(J226="NYFR", "Nypa fruticans", IF(J226="CYRA", "Cynometra ramiflora", IF(J226="PHPA", "Phoenix paludosa", IF(J226="SCHY", "Scyphiphora hydrophyllacea", IF(J226="DIMA", "Diospyros maritima", IF(J226="POPI", "Pongamia pinnata", IF(J226="MAPS", "Maniltoa psilogyne", IF(J226="INBI", "Intsia bijuga", IF(J226="ACEB", "Acanthus ebracteatus", IF(J226="CAER", "Calamus erinaceus", IF(J226="UNUN", "Unknown unknown",  IF(J226="SOAL", "Sonneratia alba",  IF(J226="AECO", "Aegiceras corniculatum", "" )) )))))))))))))))))))))))))))))</f>
        <v>Bruguiera cylindrica</v>
      </c>
      <c r="J226" s="55" t="s">
        <v>98</v>
      </c>
      <c r="K226" s="55" t="n">
        <v>5.6</v>
      </c>
    </row>
    <row r="227" customFormat="false" ht="13.8" hidden="false" customHeight="false" outlineLevel="0" collapsed="false">
      <c r="A227" s="1" t="s">
        <v>17</v>
      </c>
      <c r="B227" s="12" t="n">
        <v>42151</v>
      </c>
      <c r="C227" s="1" t="s">
        <v>19</v>
      </c>
      <c r="D227" s="1" t="s">
        <v>19</v>
      </c>
      <c r="E227" s="1" t="s">
        <v>19</v>
      </c>
      <c r="F227" s="1" t="s">
        <v>20</v>
      </c>
      <c r="G227" s="1" t="n">
        <v>2</v>
      </c>
      <c r="H227" s="1" t="n">
        <v>1</v>
      </c>
      <c r="I227" s="23" t="str">
        <f aca="false">IF(J227="RHAP", "Rhizophora apiculata", IF(J227="EXAG", "Excoecaria agallocha", IF(J227="BRPA", "Bruguiera parviflora", IF(J227="XYMO", "Xylocarpus moluccensis", IF(J227="BRCY", "Bruguiera cylindrica", IF(J227="AVAL", "Avicennia alba", IF(J227="AVOF", "Avicennia officinalis", IF(J227="LURA", "Lumnitzera racemosa", IF(J227="CETA", "Ceriops tagal", IF(J227="XYGR", "Xylocarpus granatum", IF(J227="AVMA", "Avicennia marina", IF(J227="RHMU", "Rhizophora mucronata", IF(J227="BRGY", "Bruguiera gymnorrhiza", IF(J227="BRSE", "Bruguiera sexangula", IF(J227="SOOV", "Sonneratia ovata", IF(J227="SOCA", "Sonneratia caseolaris", IF(J227="HELI", "Heritiera littoralis", IF(J227="HESY", "Heritiera sylvatica", IF(J227="NYFR", "Nypa fruticans", IF(J227="CYRA", "Cynometra ramiflora", IF(J227="PHPA", "Phoenix paludosa", IF(J227="SCHY", "Scyphiphora hydrophyllacea", IF(J227="DIMA", "Diospyros maritima", IF(J227="POPI", "Pongamia pinnata", IF(J227="MAPS", "Maniltoa psilogyne", IF(J227="INBI", "Intsia bijuga", IF(J227="ACEB", "Acanthus ebracteatus", IF(J227="CAER", "Calamus erinaceus", IF(J227="UNUN", "Unknown unknown",  IF(J227="SOAL", "Sonneratia alba",  IF(J227="AECO", "Aegiceras corniculatum", "" )) )))))))))))))))))))))))))))))</f>
        <v>Xylocarpus moluccensis</v>
      </c>
      <c r="J227" s="55" t="s">
        <v>146</v>
      </c>
      <c r="K227" s="55" t="n">
        <v>5.8</v>
      </c>
    </row>
    <row r="228" customFormat="false" ht="13.8" hidden="false" customHeight="false" outlineLevel="0" collapsed="false">
      <c r="A228" s="1" t="s">
        <v>17</v>
      </c>
      <c r="B228" s="12" t="n">
        <v>42151</v>
      </c>
      <c r="C228" s="1" t="s">
        <v>19</v>
      </c>
      <c r="D228" s="1" t="s">
        <v>19</v>
      </c>
      <c r="E228" s="1" t="s">
        <v>19</v>
      </c>
      <c r="F228" s="1" t="s">
        <v>20</v>
      </c>
      <c r="G228" s="1" t="n">
        <v>2</v>
      </c>
      <c r="H228" s="1" t="n">
        <v>1</v>
      </c>
      <c r="I228" s="23" t="str">
        <f aca="false">IF(J228="RHAP", "Rhizophora apiculata", IF(J228="EXAG", "Excoecaria agallocha", IF(J228="BRPA", "Bruguiera parviflora", IF(J228="XYMO", "Xylocarpus moluccensis", IF(J228="BRCY", "Bruguiera cylindrica", IF(J228="AVAL", "Avicennia alba", IF(J228="AVOF", "Avicennia officinalis", IF(J228="LURA", "Lumnitzera racemosa", IF(J228="CETA", "Ceriops tagal", IF(J228="XYGR", "Xylocarpus granatum", IF(J228="AVMA", "Avicennia marina", IF(J228="RHMU", "Rhizophora mucronata", IF(J228="BRGY", "Bruguiera gymnorrhiza", IF(J228="BRSE", "Bruguiera sexangula", IF(J228="SOOV", "Sonneratia ovata", IF(J228="SOCA", "Sonneratia caseolaris", IF(J228="HELI", "Heritiera littoralis", IF(J228="HESY", "Heritiera sylvatica", IF(J228="NYFR", "Nypa fruticans", IF(J228="CYRA", "Cynometra ramiflora", IF(J228="PHPA", "Phoenix paludosa", IF(J228="SCHY", "Scyphiphora hydrophyllacea", IF(J228="DIMA", "Diospyros maritima", IF(J228="POPI", "Pongamia pinnata", IF(J228="MAPS", "Maniltoa psilogyne", IF(J228="INBI", "Intsia bijuga", IF(J228="ACEB", "Acanthus ebracteatus", IF(J228="CAER", "Calamus erinaceus", IF(J228="UNUN", "Unknown unknown",  IF(J228="SOAL", "Sonneratia alba",  IF(J228="AECO", "Aegiceras corniculatum", "" )) )))))))))))))))))))))))))))))</f>
        <v>Xylocarpus moluccensis</v>
      </c>
      <c r="J228" s="55" t="s">
        <v>146</v>
      </c>
      <c r="K228" s="55" t="n">
        <v>5.9</v>
      </c>
    </row>
    <row r="229" customFormat="false" ht="13.8" hidden="false" customHeight="false" outlineLevel="0" collapsed="false">
      <c r="A229" s="1" t="s">
        <v>17</v>
      </c>
      <c r="B229" s="12" t="n">
        <v>42151</v>
      </c>
      <c r="C229" s="1" t="s">
        <v>19</v>
      </c>
      <c r="D229" s="1" t="s">
        <v>19</v>
      </c>
      <c r="E229" s="1" t="s">
        <v>19</v>
      </c>
      <c r="F229" s="1" t="s">
        <v>20</v>
      </c>
      <c r="G229" s="1" t="n">
        <v>2</v>
      </c>
      <c r="H229" s="1" t="n">
        <v>1</v>
      </c>
      <c r="I229" s="23" t="str">
        <f aca="false">IF(J229="RHAP", "Rhizophora apiculata", IF(J229="EXAG", "Excoecaria agallocha", IF(J229="BRPA", "Bruguiera parviflora", IF(J229="XYMO", "Xylocarpus moluccensis", IF(J229="BRCY", "Bruguiera cylindrica", IF(J229="AVAL", "Avicennia alba", IF(J229="AVOF", "Avicennia officinalis", IF(J229="LURA", "Lumnitzera racemosa", IF(J229="CETA", "Ceriops tagal", IF(J229="XYGR", "Xylocarpus granatum", IF(J229="AVMA", "Avicennia marina", IF(J229="RHMU", "Rhizophora mucronata", IF(J229="BRGY", "Bruguiera gymnorrhiza", IF(J229="BRSE", "Bruguiera sexangula", IF(J229="SOOV", "Sonneratia ovata", IF(J229="SOCA", "Sonneratia caseolaris", IF(J229="HELI", "Heritiera littoralis", IF(J229="HESY", "Heritiera sylvatica", IF(J229="NYFR", "Nypa fruticans", IF(J229="CYRA", "Cynometra ramiflora", IF(J229="PHPA", "Phoenix paludosa", IF(J229="SCHY", "Scyphiphora hydrophyllacea", IF(J229="DIMA", "Diospyros maritima", IF(J229="POPI", "Pongamia pinnata", IF(J229="MAPS", "Maniltoa psilogyne", IF(J229="INBI", "Intsia bijuga", IF(J229="ACEB", "Acanthus ebracteatus", IF(J229="CAER", "Calamus erinaceus", IF(J229="UNUN", "Unknown unknown",  IF(J229="SOAL", "Sonneratia alba",  IF(J229="AECO", "Aegiceras corniculatum", "" )) )))))))))))))))))))))))))))))</f>
        <v>Bruguiera cylindrica</v>
      </c>
      <c r="J229" s="55" t="s">
        <v>98</v>
      </c>
      <c r="K229" s="55" t="n">
        <v>6.6</v>
      </c>
    </row>
    <row r="230" customFormat="false" ht="13.8" hidden="false" customHeight="false" outlineLevel="0" collapsed="false">
      <c r="A230" s="1" t="s">
        <v>17</v>
      </c>
      <c r="B230" s="12" t="n">
        <v>42151</v>
      </c>
      <c r="C230" s="1" t="s">
        <v>19</v>
      </c>
      <c r="D230" s="1" t="s">
        <v>19</v>
      </c>
      <c r="E230" s="1" t="s">
        <v>19</v>
      </c>
      <c r="F230" s="1" t="s">
        <v>20</v>
      </c>
      <c r="G230" s="1" t="n">
        <v>2</v>
      </c>
      <c r="H230" s="1" t="n">
        <v>1</v>
      </c>
      <c r="I230" s="23" t="str">
        <f aca="false">IF(J230="RHAP", "Rhizophora apiculata", IF(J230="EXAG", "Excoecaria agallocha", IF(J230="BRPA", "Bruguiera parviflora", IF(J230="XYMO", "Xylocarpus moluccensis", IF(J230="BRCY", "Bruguiera cylindrica", IF(J230="AVAL", "Avicennia alba", IF(J230="AVOF", "Avicennia officinalis", IF(J230="LURA", "Lumnitzera racemosa", IF(J230="CETA", "Ceriops tagal", IF(J230="XYGR", "Xylocarpus granatum", IF(J230="AVMA", "Avicennia marina", IF(J230="RHMU", "Rhizophora mucronata", IF(J230="BRGY", "Bruguiera gymnorrhiza", IF(J230="BRSE", "Bruguiera sexangula", IF(J230="SOOV", "Sonneratia ovata", IF(J230="SOCA", "Sonneratia caseolaris", IF(J230="HELI", "Heritiera littoralis", IF(J230="HESY", "Heritiera sylvatica", IF(J230="NYFR", "Nypa fruticans", IF(J230="CYRA", "Cynometra ramiflora", IF(J230="PHPA", "Phoenix paludosa", IF(J230="SCHY", "Scyphiphora hydrophyllacea", IF(J230="DIMA", "Diospyros maritima", IF(J230="POPI", "Pongamia pinnata", IF(J230="MAPS", "Maniltoa psilogyne", IF(J230="INBI", "Intsia bijuga", IF(J230="ACEB", "Acanthus ebracteatus", IF(J230="CAER", "Calamus erinaceus", IF(J230="UNUN", "Unknown unknown",  IF(J230="SOAL", "Sonneratia alba",  IF(J230="AECO", "Aegiceras corniculatum", "" )) )))))))))))))))))))))))))))))</f>
        <v>Xylocarpus moluccensis</v>
      </c>
      <c r="J230" s="55" t="s">
        <v>146</v>
      </c>
      <c r="K230" s="55" t="n">
        <v>6.8</v>
      </c>
      <c r="L230" s="1" t="n">
        <v>2.5</v>
      </c>
      <c r="M230" s="55" t="n">
        <v>8.4</v>
      </c>
      <c r="N230" s="1" t="n">
        <v>3</v>
      </c>
    </row>
    <row r="231" customFormat="false" ht="13.8" hidden="false" customHeight="false" outlineLevel="0" collapsed="false">
      <c r="A231" s="1" t="s">
        <v>17</v>
      </c>
      <c r="B231" s="12" t="n">
        <v>42151</v>
      </c>
      <c r="C231" s="1" t="s">
        <v>19</v>
      </c>
      <c r="D231" s="1" t="s">
        <v>19</v>
      </c>
      <c r="E231" s="1" t="s">
        <v>19</v>
      </c>
      <c r="F231" s="1" t="s">
        <v>20</v>
      </c>
      <c r="G231" s="1" t="n">
        <v>2</v>
      </c>
      <c r="H231" s="1" t="n">
        <v>1</v>
      </c>
      <c r="I231" s="23" t="str">
        <f aca="false">IF(J231="RHAP", "Rhizophora apiculata", IF(J231="EXAG", "Excoecaria agallocha", IF(J231="BRPA", "Bruguiera parviflora", IF(J231="XYMO", "Xylocarpus moluccensis", IF(J231="BRCY", "Bruguiera cylindrica", IF(J231="AVAL", "Avicennia alba", IF(J231="AVOF", "Avicennia officinalis", IF(J231="LURA", "Lumnitzera racemosa", IF(J231="CETA", "Ceriops tagal", IF(J231="XYGR", "Xylocarpus granatum", IF(J231="AVMA", "Avicennia marina", IF(J231="RHMU", "Rhizophora mucronata", IF(J231="BRGY", "Bruguiera gymnorrhiza", IF(J231="BRSE", "Bruguiera sexangula", IF(J231="SOOV", "Sonneratia ovata", IF(J231="SOCA", "Sonneratia caseolaris", IF(J231="HELI", "Heritiera littoralis", IF(J231="HESY", "Heritiera sylvatica", IF(J231="NYFR", "Nypa fruticans", IF(J231="CYRA", "Cynometra ramiflora", IF(J231="PHPA", "Phoenix paludosa", IF(J231="SCHY", "Scyphiphora hydrophyllacea", IF(J231="DIMA", "Diospyros maritima", IF(J231="POPI", "Pongamia pinnata", IF(J231="MAPS", "Maniltoa psilogyne", IF(J231="INBI", "Intsia bijuga", IF(J231="ACEB", "Acanthus ebracteatus", IF(J231="CAER", "Calamus erinaceus", IF(J231="UNUN", "Unknown unknown",  IF(J231="SOAL", "Sonneratia alba",  IF(J231="AECO", "Aegiceras corniculatum", "" )) )))))))))))))))))))))))))))))</f>
        <v>Xylocarpus moluccensis</v>
      </c>
      <c r="J231" s="55" t="s">
        <v>146</v>
      </c>
      <c r="K231" s="55" t="n">
        <v>7</v>
      </c>
    </row>
    <row r="232" customFormat="false" ht="13.8" hidden="false" customHeight="false" outlineLevel="0" collapsed="false">
      <c r="A232" s="1" t="s">
        <v>17</v>
      </c>
      <c r="B232" s="12" t="n">
        <v>42151</v>
      </c>
      <c r="C232" s="1" t="s">
        <v>19</v>
      </c>
      <c r="D232" s="1" t="s">
        <v>19</v>
      </c>
      <c r="E232" s="1" t="s">
        <v>19</v>
      </c>
      <c r="F232" s="1" t="s">
        <v>20</v>
      </c>
      <c r="G232" s="1" t="n">
        <v>2</v>
      </c>
      <c r="H232" s="1" t="n">
        <v>1</v>
      </c>
      <c r="I232" s="23" t="str">
        <f aca="false">IF(J232="RHAP", "Rhizophora apiculata", IF(J232="EXAG", "Excoecaria agallocha", IF(J232="BRPA", "Bruguiera parviflora", IF(J232="XYMO", "Xylocarpus moluccensis", IF(J232="BRCY", "Bruguiera cylindrica", IF(J232="AVAL", "Avicennia alba", IF(J232="AVOF", "Avicennia officinalis", IF(J232="LURA", "Lumnitzera racemosa", IF(J232="CETA", "Ceriops tagal", IF(J232="XYGR", "Xylocarpus granatum", IF(J232="AVMA", "Avicennia marina", IF(J232="RHMU", "Rhizophora mucronata", IF(J232="BRGY", "Bruguiera gymnorrhiza", IF(J232="BRSE", "Bruguiera sexangula", IF(J232="SOOV", "Sonneratia ovata", IF(J232="SOCA", "Sonneratia caseolaris", IF(J232="HELI", "Heritiera littoralis", IF(J232="HESY", "Heritiera sylvatica", IF(J232="NYFR", "Nypa fruticans", IF(J232="CYRA", "Cynometra ramiflora", IF(J232="PHPA", "Phoenix paludosa", IF(J232="SCHY", "Scyphiphora hydrophyllacea", IF(J232="DIMA", "Diospyros maritima", IF(J232="POPI", "Pongamia pinnata", IF(J232="MAPS", "Maniltoa psilogyne", IF(J232="INBI", "Intsia bijuga", IF(J232="ACEB", "Acanthus ebracteatus", IF(J232="CAER", "Calamus erinaceus", IF(J232="UNUN", "Unknown unknown",  IF(J232="SOAL", "Sonneratia alba",  IF(J232="AECO", "Aegiceras corniculatum", "" )) )))))))))))))))))))))))))))))</f>
        <v>Xylocarpus moluccensis</v>
      </c>
      <c r="J232" s="55" t="s">
        <v>146</v>
      </c>
      <c r="K232" s="55" t="n">
        <v>7.1</v>
      </c>
      <c r="L232" s="1" t="n">
        <v>0.5</v>
      </c>
      <c r="N232" s="1" t="n">
        <v>3</v>
      </c>
    </row>
    <row r="233" customFormat="false" ht="13.8" hidden="false" customHeight="false" outlineLevel="0" collapsed="false">
      <c r="A233" s="1" t="s">
        <v>17</v>
      </c>
      <c r="B233" s="12" t="n">
        <v>42151</v>
      </c>
      <c r="C233" s="1" t="s">
        <v>19</v>
      </c>
      <c r="D233" s="1" t="s">
        <v>19</v>
      </c>
      <c r="E233" s="1" t="s">
        <v>19</v>
      </c>
      <c r="F233" s="1" t="s">
        <v>20</v>
      </c>
      <c r="G233" s="1" t="n">
        <v>2</v>
      </c>
      <c r="H233" s="1" t="n">
        <v>1</v>
      </c>
      <c r="I233" s="23" t="str">
        <f aca="false">IF(J233="RHAP", "Rhizophora apiculata", IF(J233="EXAG", "Excoecaria agallocha", IF(J233="BRPA", "Bruguiera parviflora", IF(J233="XYMO", "Xylocarpus moluccensis", IF(J233="BRCY", "Bruguiera cylindrica", IF(J233="AVAL", "Avicennia alba", IF(J233="AVOF", "Avicennia officinalis", IF(J233="LURA", "Lumnitzera racemosa", IF(J233="CETA", "Ceriops tagal", IF(J233="XYGR", "Xylocarpus granatum", IF(J233="AVMA", "Avicennia marina", IF(J233="RHMU", "Rhizophora mucronata", IF(J233="BRGY", "Bruguiera gymnorrhiza", IF(J233="BRSE", "Bruguiera sexangula", IF(J233="SOOV", "Sonneratia ovata", IF(J233="SOCA", "Sonneratia caseolaris", IF(J233="HELI", "Heritiera littoralis", IF(J233="HESY", "Heritiera sylvatica", IF(J233="NYFR", "Nypa fruticans", IF(J233="CYRA", "Cynometra ramiflora", IF(J233="PHPA", "Phoenix paludosa", IF(J233="SCHY", "Scyphiphora hydrophyllacea", IF(J233="DIMA", "Diospyros maritima", IF(J233="POPI", "Pongamia pinnata", IF(J233="MAPS", "Maniltoa psilogyne", IF(J233="INBI", "Intsia bijuga", IF(J233="ACEB", "Acanthus ebracteatus", IF(J233="CAER", "Calamus erinaceus", IF(J233="UNUN", "Unknown unknown",  IF(J233="SOAL", "Sonneratia alba",  IF(J233="AECO", "Aegiceras corniculatum", "" )) )))))))))))))))))))))))))))))</f>
        <v>Xylocarpus moluccensis</v>
      </c>
      <c r="J233" s="55" t="s">
        <v>146</v>
      </c>
      <c r="K233" s="55" t="n">
        <v>7.2</v>
      </c>
    </row>
    <row r="234" customFormat="false" ht="13.8" hidden="false" customHeight="false" outlineLevel="0" collapsed="false">
      <c r="A234" s="1" t="s">
        <v>17</v>
      </c>
      <c r="B234" s="12" t="n">
        <v>42151</v>
      </c>
      <c r="C234" s="1" t="s">
        <v>19</v>
      </c>
      <c r="D234" s="1" t="s">
        <v>19</v>
      </c>
      <c r="E234" s="1" t="s">
        <v>19</v>
      </c>
      <c r="F234" s="1" t="s">
        <v>20</v>
      </c>
      <c r="G234" s="1" t="n">
        <v>2</v>
      </c>
      <c r="H234" s="1" t="n">
        <v>1</v>
      </c>
      <c r="I234" s="23" t="str">
        <f aca="false">IF(J234="RHAP", "Rhizophora apiculata", IF(J234="EXAG", "Excoecaria agallocha", IF(J234="BRPA", "Bruguiera parviflora", IF(J234="XYMO", "Xylocarpus moluccensis", IF(J234="BRCY", "Bruguiera cylindrica", IF(J234="AVAL", "Avicennia alba", IF(J234="AVOF", "Avicennia officinalis", IF(J234="LURA", "Lumnitzera racemosa", IF(J234="CETA", "Ceriops tagal", IF(J234="XYGR", "Xylocarpus granatum", IF(J234="AVMA", "Avicennia marina", IF(J234="RHMU", "Rhizophora mucronata", IF(J234="BRGY", "Bruguiera gymnorrhiza", IF(J234="BRSE", "Bruguiera sexangula", IF(J234="SOOV", "Sonneratia ovata", IF(J234="SOCA", "Sonneratia caseolaris", IF(J234="HELI", "Heritiera littoralis", IF(J234="HESY", "Heritiera sylvatica", IF(J234="NYFR", "Nypa fruticans", IF(J234="CYRA", "Cynometra ramiflora", IF(J234="PHPA", "Phoenix paludosa", IF(J234="SCHY", "Scyphiphora hydrophyllacea", IF(J234="DIMA", "Diospyros maritima", IF(J234="POPI", "Pongamia pinnata", IF(J234="MAPS", "Maniltoa psilogyne", IF(J234="INBI", "Intsia bijuga", IF(J234="ACEB", "Acanthus ebracteatus", IF(J234="CAER", "Calamus erinaceus", IF(J234="UNUN", "Unknown unknown",  IF(J234="SOAL", "Sonneratia alba",  IF(J234="AECO", "Aegiceras corniculatum", "" )) )))))))))))))))))))))))))))))</f>
        <v>Rhizophora apiculata</v>
      </c>
      <c r="J234" s="55" t="s">
        <v>21</v>
      </c>
      <c r="K234" s="55" t="n">
        <v>7.2</v>
      </c>
    </row>
    <row r="235" customFormat="false" ht="13.8" hidden="false" customHeight="false" outlineLevel="0" collapsed="false">
      <c r="A235" s="1" t="s">
        <v>17</v>
      </c>
      <c r="B235" s="12" t="n">
        <v>42151</v>
      </c>
      <c r="C235" s="1" t="s">
        <v>19</v>
      </c>
      <c r="D235" s="1" t="s">
        <v>19</v>
      </c>
      <c r="E235" s="1" t="s">
        <v>19</v>
      </c>
      <c r="F235" s="1" t="s">
        <v>20</v>
      </c>
      <c r="G235" s="1" t="n">
        <v>2</v>
      </c>
      <c r="H235" s="1" t="n">
        <v>1</v>
      </c>
      <c r="I235" s="23" t="str">
        <f aca="false">IF(J235="RHAP", "Rhizophora apiculata", IF(J235="EXAG", "Excoecaria agallocha", IF(J235="BRPA", "Bruguiera parviflora", IF(J235="XYMO", "Xylocarpus moluccensis", IF(J235="BRCY", "Bruguiera cylindrica", IF(J235="AVAL", "Avicennia alba", IF(J235="AVOF", "Avicennia officinalis", IF(J235="LURA", "Lumnitzera racemosa", IF(J235="CETA", "Ceriops tagal", IF(J235="XYGR", "Xylocarpus granatum", IF(J235="AVMA", "Avicennia marina", IF(J235="RHMU", "Rhizophora mucronata", IF(J235="BRGY", "Bruguiera gymnorrhiza", IF(J235="BRSE", "Bruguiera sexangula", IF(J235="SOOV", "Sonneratia ovata", IF(J235="SOCA", "Sonneratia caseolaris", IF(J235="HELI", "Heritiera littoralis", IF(J235="HESY", "Heritiera sylvatica", IF(J235="NYFR", "Nypa fruticans", IF(J235="CYRA", "Cynometra ramiflora", IF(J235="PHPA", "Phoenix paludosa", IF(J235="SCHY", "Scyphiphora hydrophyllacea", IF(J235="DIMA", "Diospyros maritima", IF(J235="POPI", "Pongamia pinnata", IF(J235="MAPS", "Maniltoa psilogyne", IF(J235="INBI", "Intsia bijuga", IF(J235="ACEB", "Acanthus ebracteatus", IF(J235="CAER", "Calamus erinaceus", IF(J235="UNUN", "Unknown unknown",  IF(J235="SOAL", "Sonneratia alba",  IF(J235="AECO", "Aegiceras corniculatum", "" )) )))))))))))))))))))))))))))))</f>
        <v>Rhizophora apiculata</v>
      </c>
      <c r="J235" s="55" t="s">
        <v>21</v>
      </c>
      <c r="K235" s="55" t="n">
        <v>7.4</v>
      </c>
    </row>
    <row r="236" customFormat="false" ht="13.8" hidden="false" customHeight="false" outlineLevel="0" collapsed="false">
      <c r="A236" s="1" t="s">
        <v>17</v>
      </c>
      <c r="B236" s="12" t="n">
        <v>42151</v>
      </c>
      <c r="C236" s="1" t="s">
        <v>19</v>
      </c>
      <c r="D236" s="1" t="s">
        <v>19</v>
      </c>
      <c r="E236" s="1" t="s">
        <v>19</v>
      </c>
      <c r="F236" s="1" t="s">
        <v>20</v>
      </c>
      <c r="G236" s="1" t="n">
        <v>2</v>
      </c>
      <c r="H236" s="1" t="n">
        <v>1</v>
      </c>
      <c r="I236" s="23" t="str">
        <f aca="false">IF(J236="RHAP", "Rhizophora apiculata", IF(J236="EXAG", "Excoecaria agallocha", IF(J236="BRPA", "Bruguiera parviflora", IF(J236="XYMO", "Xylocarpus moluccensis", IF(J236="BRCY", "Bruguiera cylindrica", IF(J236="AVAL", "Avicennia alba", IF(J236="AVOF", "Avicennia officinalis", IF(J236="LURA", "Lumnitzera racemosa", IF(J236="CETA", "Ceriops tagal", IF(J236="XYGR", "Xylocarpus granatum", IF(J236="AVMA", "Avicennia marina", IF(J236="RHMU", "Rhizophora mucronata", IF(J236="BRGY", "Bruguiera gymnorrhiza", IF(J236="BRSE", "Bruguiera sexangula", IF(J236="SOOV", "Sonneratia ovata", IF(J236="SOCA", "Sonneratia caseolaris", IF(J236="HELI", "Heritiera littoralis", IF(J236="HESY", "Heritiera sylvatica", IF(J236="NYFR", "Nypa fruticans", IF(J236="CYRA", "Cynometra ramiflora", IF(J236="PHPA", "Phoenix paludosa", IF(J236="SCHY", "Scyphiphora hydrophyllacea", IF(J236="DIMA", "Diospyros maritima", IF(J236="POPI", "Pongamia pinnata", IF(J236="MAPS", "Maniltoa psilogyne", IF(J236="INBI", "Intsia bijuga", IF(J236="ACEB", "Acanthus ebracteatus", IF(J236="CAER", "Calamus erinaceus", IF(J236="UNUN", "Unknown unknown",  IF(J236="SOAL", "Sonneratia alba",  IF(J236="AECO", "Aegiceras corniculatum", "" )) )))))))))))))))))))))))))))))</f>
        <v>Bruguiera cylindrica</v>
      </c>
      <c r="J236" s="55" t="s">
        <v>98</v>
      </c>
      <c r="K236" s="55" t="n">
        <v>7.8</v>
      </c>
    </row>
    <row r="237" customFormat="false" ht="13.8" hidden="false" customHeight="false" outlineLevel="0" collapsed="false">
      <c r="A237" s="1" t="s">
        <v>17</v>
      </c>
      <c r="B237" s="12" t="n">
        <v>42151</v>
      </c>
      <c r="C237" s="1" t="s">
        <v>19</v>
      </c>
      <c r="D237" s="1" t="s">
        <v>19</v>
      </c>
      <c r="E237" s="1" t="s">
        <v>19</v>
      </c>
      <c r="F237" s="1" t="s">
        <v>20</v>
      </c>
      <c r="G237" s="1" t="n">
        <v>2</v>
      </c>
      <c r="H237" s="1" t="n">
        <v>1</v>
      </c>
      <c r="I237" s="23" t="str">
        <f aca="false">IF(J237="RHAP", "Rhizophora apiculata", IF(J237="EXAG", "Excoecaria agallocha", IF(J237="BRPA", "Bruguiera parviflora", IF(J237="XYMO", "Xylocarpus moluccensis", IF(J237="BRCY", "Bruguiera cylindrica", IF(J237="AVAL", "Avicennia alba", IF(J237="AVOF", "Avicennia officinalis", IF(J237="LURA", "Lumnitzera racemosa", IF(J237="CETA", "Ceriops tagal", IF(J237="XYGR", "Xylocarpus granatum", IF(J237="AVMA", "Avicennia marina", IF(J237="RHMU", "Rhizophora mucronata", IF(J237="BRGY", "Bruguiera gymnorrhiza", IF(J237="BRSE", "Bruguiera sexangula", IF(J237="SOOV", "Sonneratia ovata", IF(J237="SOCA", "Sonneratia caseolaris", IF(J237="HELI", "Heritiera littoralis", IF(J237="HESY", "Heritiera sylvatica", IF(J237="NYFR", "Nypa fruticans", IF(J237="CYRA", "Cynometra ramiflora", IF(J237="PHPA", "Phoenix paludosa", IF(J237="SCHY", "Scyphiphora hydrophyllacea", IF(J237="DIMA", "Diospyros maritima", IF(J237="POPI", "Pongamia pinnata", IF(J237="MAPS", "Maniltoa psilogyne", IF(J237="INBI", "Intsia bijuga", IF(J237="ACEB", "Acanthus ebracteatus", IF(J237="CAER", "Calamus erinaceus", IF(J237="UNUN", "Unknown unknown",  IF(J237="SOAL", "Sonneratia alba",  IF(J237="AECO", "Aegiceras corniculatum", "" )) )))))))))))))))))))))))))))))</f>
        <v>Xylocarpus moluccensis</v>
      </c>
      <c r="J237" s="55" t="s">
        <v>146</v>
      </c>
      <c r="K237" s="55" t="n">
        <v>8.1</v>
      </c>
    </row>
    <row r="238" customFormat="false" ht="13.8" hidden="false" customHeight="false" outlineLevel="0" collapsed="false">
      <c r="A238" s="1" t="s">
        <v>17</v>
      </c>
      <c r="B238" s="12" t="n">
        <v>42151</v>
      </c>
      <c r="C238" s="1" t="s">
        <v>19</v>
      </c>
      <c r="D238" s="1" t="s">
        <v>19</v>
      </c>
      <c r="E238" s="1" t="s">
        <v>19</v>
      </c>
      <c r="F238" s="1" t="s">
        <v>20</v>
      </c>
      <c r="G238" s="1" t="n">
        <v>2</v>
      </c>
      <c r="H238" s="1" t="n">
        <v>1</v>
      </c>
      <c r="I238" s="23" t="str">
        <f aca="false">IF(J238="RHAP", "Rhizophora apiculata", IF(J238="EXAG", "Excoecaria agallocha", IF(J238="BRPA", "Bruguiera parviflora", IF(J238="XYMO", "Xylocarpus moluccensis", IF(J238="BRCY", "Bruguiera cylindrica", IF(J238="AVAL", "Avicennia alba", IF(J238="AVOF", "Avicennia officinalis", IF(J238="LURA", "Lumnitzera racemosa", IF(J238="CETA", "Ceriops tagal", IF(J238="XYGR", "Xylocarpus granatum", IF(J238="AVMA", "Avicennia marina", IF(J238="RHMU", "Rhizophora mucronata", IF(J238="BRGY", "Bruguiera gymnorrhiza", IF(J238="BRSE", "Bruguiera sexangula", IF(J238="SOOV", "Sonneratia ovata", IF(J238="SOCA", "Sonneratia caseolaris", IF(J238="HELI", "Heritiera littoralis", IF(J238="HESY", "Heritiera sylvatica", IF(J238="NYFR", "Nypa fruticans", IF(J238="CYRA", "Cynometra ramiflora", IF(J238="PHPA", "Phoenix paludosa", IF(J238="SCHY", "Scyphiphora hydrophyllacea", IF(J238="DIMA", "Diospyros maritima", IF(J238="POPI", "Pongamia pinnata", IF(J238="MAPS", "Maniltoa psilogyne", IF(J238="INBI", "Intsia bijuga", IF(J238="ACEB", "Acanthus ebracteatus", IF(J238="CAER", "Calamus erinaceus", IF(J238="UNUN", "Unknown unknown",  IF(J238="SOAL", "Sonneratia alba",  IF(J238="AECO", "Aegiceras corniculatum", "" )) )))))))))))))))))))))))))))))</f>
        <v>Xylocarpus moluccensis</v>
      </c>
      <c r="J238" s="55" t="s">
        <v>146</v>
      </c>
      <c r="K238" s="55" t="n">
        <v>8.1</v>
      </c>
    </row>
    <row r="239" customFormat="false" ht="13.8" hidden="false" customHeight="false" outlineLevel="0" collapsed="false">
      <c r="A239" s="1" t="s">
        <v>17</v>
      </c>
      <c r="B239" s="12" t="n">
        <v>42151</v>
      </c>
      <c r="C239" s="1" t="s">
        <v>19</v>
      </c>
      <c r="D239" s="1" t="s">
        <v>19</v>
      </c>
      <c r="E239" s="1" t="s">
        <v>19</v>
      </c>
      <c r="F239" s="1" t="s">
        <v>20</v>
      </c>
      <c r="G239" s="1" t="n">
        <v>2</v>
      </c>
      <c r="H239" s="1" t="n">
        <v>1</v>
      </c>
      <c r="I239" s="23" t="str">
        <f aca="false">IF(J239="RHAP", "Rhizophora apiculata", IF(J239="EXAG", "Excoecaria agallocha", IF(J239="BRPA", "Bruguiera parviflora", IF(J239="XYMO", "Xylocarpus moluccensis", IF(J239="BRCY", "Bruguiera cylindrica", IF(J239="AVAL", "Avicennia alba", IF(J239="AVOF", "Avicennia officinalis", IF(J239="LURA", "Lumnitzera racemosa", IF(J239="CETA", "Ceriops tagal", IF(J239="XYGR", "Xylocarpus granatum", IF(J239="AVMA", "Avicennia marina", IF(J239="RHMU", "Rhizophora mucronata", IF(J239="BRGY", "Bruguiera gymnorrhiza", IF(J239="BRSE", "Bruguiera sexangula", IF(J239="SOOV", "Sonneratia ovata", IF(J239="SOCA", "Sonneratia caseolaris", IF(J239="HELI", "Heritiera littoralis", IF(J239="HESY", "Heritiera sylvatica", IF(J239="NYFR", "Nypa fruticans", IF(J239="CYRA", "Cynometra ramiflora", IF(J239="PHPA", "Phoenix paludosa", IF(J239="SCHY", "Scyphiphora hydrophyllacea", IF(J239="DIMA", "Diospyros maritima", IF(J239="POPI", "Pongamia pinnata", IF(J239="MAPS", "Maniltoa psilogyne", IF(J239="INBI", "Intsia bijuga", IF(J239="ACEB", "Acanthus ebracteatus", IF(J239="CAER", "Calamus erinaceus", IF(J239="UNUN", "Unknown unknown",  IF(J239="SOAL", "Sonneratia alba",  IF(J239="AECO", "Aegiceras corniculatum", "" )) )))))))))))))))))))))))))))))</f>
        <v>Avicennia marina</v>
      </c>
      <c r="J239" s="71" t="s">
        <v>1044</v>
      </c>
      <c r="K239" s="55" t="n">
        <v>8.4</v>
      </c>
    </row>
    <row r="240" customFormat="false" ht="13.8" hidden="false" customHeight="false" outlineLevel="0" collapsed="false">
      <c r="A240" s="1" t="s">
        <v>17</v>
      </c>
      <c r="B240" s="12" t="n">
        <v>42151</v>
      </c>
      <c r="C240" s="1" t="s">
        <v>19</v>
      </c>
      <c r="D240" s="1" t="s">
        <v>19</v>
      </c>
      <c r="E240" s="1" t="s">
        <v>19</v>
      </c>
      <c r="F240" s="1" t="s">
        <v>20</v>
      </c>
      <c r="G240" s="1" t="n">
        <v>2</v>
      </c>
      <c r="H240" s="1" t="n">
        <v>1</v>
      </c>
      <c r="I240" s="23" t="str">
        <f aca="false">IF(J240="RHAP", "Rhizophora apiculata", IF(J240="EXAG", "Excoecaria agallocha", IF(J240="BRPA", "Bruguiera parviflora", IF(J240="XYMO", "Xylocarpus moluccensis", IF(J240="BRCY", "Bruguiera cylindrica", IF(J240="AVAL", "Avicennia alba", IF(J240="AVOF", "Avicennia officinalis", IF(J240="LURA", "Lumnitzera racemosa", IF(J240="CETA", "Ceriops tagal", IF(J240="XYGR", "Xylocarpus granatum", IF(J240="AVMA", "Avicennia marina", IF(J240="RHMU", "Rhizophora mucronata", IF(J240="BRGY", "Bruguiera gymnorrhiza", IF(J240="BRSE", "Bruguiera sexangula", IF(J240="SOOV", "Sonneratia ovata", IF(J240="SOCA", "Sonneratia caseolaris", IF(J240="HELI", "Heritiera littoralis", IF(J240="HESY", "Heritiera sylvatica", IF(J240="NYFR", "Nypa fruticans", IF(J240="CYRA", "Cynometra ramiflora", IF(J240="PHPA", "Phoenix paludosa", IF(J240="SCHY", "Scyphiphora hydrophyllacea", IF(J240="DIMA", "Diospyros maritima", IF(J240="POPI", "Pongamia pinnata", IF(J240="MAPS", "Maniltoa psilogyne", IF(J240="INBI", "Intsia bijuga", IF(J240="ACEB", "Acanthus ebracteatus", IF(J240="CAER", "Calamus erinaceus", IF(J240="UNUN", "Unknown unknown",  IF(J240="SOAL", "Sonneratia alba",  IF(J240="AECO", "Aegiceras corniculatum", "" )) )))))))))))))))))))))))))))))</f>
        <v>Xylocarpus moluccensis</v>
      </c>
      <c r="J240" s="55" t="s">
        <v>146</v>
      </c>
      <c r="K240" s="55" t="n">
        <v>8.5</v>
      </c>
    </row>
    <row r="241" customFormat="false" ht="13.8" hidden="false" customHeight="false" outlineLevel="0" collapsed="false">
      <c r="A241" s="1" t="s">
        <v>17</v>
      </c>
      <c r="B241" s="12" t="n">
        <v>42151</v>
      </c>
      <c r="C241" s="1" t="s">
        <v>19</v>
      </c>
      <c r="D241" s="1" t="s">
        <v>19</v>
      </c>
      <c r="E241" s="1" t="s">
        <v>19</v>
      </c>
      <c r="F241" s="1" t="s">
        <v>20</v>
      </c>
      <c r="G241" s="1" t="n">
        <v>2</v>
      </c>
      <c r="H241" s="1" t="n">
        <v>1</v>
      </c>
      <c r="I241" s="23" t="str">
        <f aca="false">IF(J241="RHAP", "Rhizophora apiculata", IF(J241="EXAG", "Excoecaria agallocha", IF(J241="BRPA", "Bruguiera parviflora", IF(J241="XYMO", "Xylocarpus moluccensis", IF(J241="BRCY", "Bruguiera cylindrica", IF(J241="AVAL", "Avicennia alba", IF(J241="AVOF", "Avicennia officinalis", IF(J241="LURA", "Lumnitzera racemosa", IF(J241="CETA", "Ceriops tagal", IF(J241="XYGR", "Xylocarpus granatum", IF(J241="AVMA", "Avicennia marina", IF(J241="RHMU", "Rhizophora mucronata", IF(J241="BRGY", "Bruguiera gymnorrhiza", IF(J241="BRSE", "Bruguiera sexangula", IF(J241="SOOV", "Sonneratia ovata", IF(J241="SOCA", "Sonneratia caseolaris", IF(J241="HELI", "Heritiera littoralis", IF(J241="HESY", "Heritiera sylvatica", IF(J241="NYFR", "Nypa fruticans", IF(J241="CYRA", "Cynometra ramiflora", IF(J241="PHPA", "Phoenix paludosa", IF(J241="SCHY", "Scyphiphora hydrophyllacea", IF(J241="DIMA", "Diospyros maritima", IF(J241="POPI", "Pongamia pinnata", IF(J241="MAPS", "Maniltoa psilogyne", IF(J241="INBI", "Intsia bijuga", IF(J241="ACEB", "Acanthus ebracteatus", IF(J241="CAER", "Calamus erinaceus", IF(J241="UNUN", "Unknown unknown",  IF(J241="SOAL", "Sonneratia alba",  IF(J241="AECO", "Aegiceras corniculatum", "" )) )))))))))))))))))))))))))))))</f>
        <v>Xylocarpus moluccensis</v>
      </c>
      <c r="J241" s="55" t="s">
        <v>146</v>
      </c>
      <c r="K241" s="55" t="n">
        <v>8.8</v>
      </c>
    </row>
    <row r="242" customFormat="false" ht="13.8" hidden="false" customHeight="false" outlineLevel="0" collapsed="false">
      <c r="A242" s="1" t="s">
        <v>17</v>
      </c>
      <c r="B242" s="12" t="n">
        <v>42151</v>
      </c>
      <c r="C242" s="1" t="s">
        <v>19</v>
      </c>
      <c r="D242" s="1" t="s">
        <v>19</v>
      </c>
      <c r="E242" s="1" t="s">
        <v>19</v>
      </c>
      <c r="F242" s="1" t="s">
        <v>20</v>
      </c>
      <c r="G242" s="1" t="n">
        <v>2</v>
      </c>
      <c r="H242" s="1" t="n">
        <v>1</v>
      </c>
      <c r="I242" s="23" t="str">
        <f aca="false">IF(J242="RHAP", "Rhizophora apiculata", IF(J242="EXAG", "Excoecaria agallocha", IF(J242="BRPA", "Bruguiera parviflora", IF(J242="XYMO", "Xylocarpus moluccensis", IF(J242="BRCY", "Bruguiera cylindrica", IF(J242="AVAL", "Avicennia alba", IF(J242="AVOF", "Avicennia officinalis", IF(J242="LURA", "Lumnitzera racemosa", IF(J242="CETA", "Ceriops tagal", IF(J242="XYGR", "Xylocarpus granatum", IF(J242="AVMA", "Avicennia marina", IF(J242="RHMU", "Rhizophora mucronata", IF(J242="BRGY", "Bruguiera gymnorrhiza", IF(J242="BRSE", "Bruguiera sexangula", IF(J242="SOOV", "Sonneratia ovata", IF(J242="SOCA", "Sonneratia caseolaris", IF(J242="HELI", "Heritiera littoralis", IF(J242="HESY", "Heritiera sylvatica", IF(J242="NYFR", "Nypa fruticans", IF(J242="CYRA", "Cynometra ramiflora", IF(J242="PHPA", "Phoenix paludosa", IF(J242="SCHY", "Scyphiphora hydrophyllacea", IF(J242="DIMA", "Diospyros maritima", IF(J242="POPI", "Pongamia pinnata", IF(J242="MAPS", "Maniltoa psilogyne", IF(J242="INBI", "Intsia bijuga", IF(J242="ACEB", "Acanthus ebracteatus", IF(J242="CAER", "Calamus erinaceus", IF(J242="UNUN", "Unknown unknown",  IF(J242="SOAL", "Sonneratia alba",  IF(J242="AECO", "Aegiceras corniculatum", "" )) )))))))))))))))))))))))))))))</f>
        <v>Xylocarpus moluccensis</v>
      </c>
      <c r="J242" s="55" t="s">
        <v>146</v>
      </c>
      <c r="K242" s="55" t="n">
        <v>9.4</v>
      </c>
    </row>
    <row r="243" customFormat="false" ht="13.8" hidden="false" customHeight="false" outlineLevel="0" collapsed="false">
      <c r="A243" s="1" t="s">
        <v>17</v>
      </c>
      <c r="B243" s="12" t="n">
        <v>42151</v>
      </c>
      <c r="C243" s="1" t="s">
        <v>19</v>
      </c>
      <c r="D243" s="1" t="s">
        <v>19</v>
      </c>
      <c r="E243" s="1" t="s">
        <v>19</v>
      </c>
      <c r="F243" s="1" t="s">
        <v>20</v>
      </c>
      <c r="G243" s="1" t="n">
        <v>2</v>
      </c>
      <c r="H243" s="1" t="n">
        <v>1</v>
      </c>
      <c r="I243" s="23" t="str">
        <f aca="false">IF(J243="RHAP", "Rhizophora apiculata", IF(J243="EXAG", "Excoecaria agallocha", IF(J243="BRPA", "Bruguiera parviflora", IF(J243="XYMO", "Xylocarpus moluccensis", IF(J243="BRCY", "Bruguiera cylindrica", IF(J243="AVAL", "Avicennia alba", IF(J243="AVOF", "Avicennia officinalis", IF(J243="LURA", "Lumnitzera racemosa", IF(J243="CETA", "Ceriops tagal", IF(J243="XYGR", "Xylocarpus granatum", IF(J243="AVMA", "Avicennia marina", IF(J243="RHMU", "Rhizophora mucronata", IF(J243="BRGY", "Bruguiera gymnorrhiza", IF(J243="BRSE", "Bruguiera sexangula", IF(J243="SOOV", "Sonneratia ovata", IF(J243="SOCA", "Sonneratia caseolaris", IF(J243="HELI", "Heritiera littoralis", IF(J243="HESY", "Heritiera sylvatica", IF(J243="NYFR", "Nypa fruticans", IF(J243="CYRA", "Cynometra ramiflora", IF(J243="PHPA", "Phoenix paludosa", IF(J243="SCHY", "Scyphiphora hydrophyllacea", IF(J243="DIMA", "Diospyros maritima", IF(J243="POPI", "Pongamia pinnata", IF(J243="MAPS", "Maniltoa psilogyne", IF(J243="INBI", "Intsia bijuga", IF(J243="ACEB", "Acanthus ebracteatus", IF(J243="CAER", "Calamus erinaceus", IF(J243="UNUN", "Unknown unknown",  IF(J243="SOAL", "Sonneratia alba",  IF(J243="AECO", "Aegiceras corniculatum", "" )) )))))))))))))))))))))))))))))</f>
        <v>Bruguiera cylindrica</v>
      </c>
      <c r="J243" s="55" t="s">
        <v>98</v>
      </c>
      <c r="K243" s="55" t="n">
        <v>9.5</v>
      </c>
    </row>
    <row r="244" customFormat="false" ht="13.8" hidden="false" customHeight="false" outlineLevel="0" collapsed="false">
      <c r="A244" s="1" t="s">
        <v>17</v>
      </c>
      <c r="B244" s="12" t="n">
        <v>42151</v>
      </c>
      <c r="C244" s="1" t="s">
        <v>19</v>
      </c>
      <c r="D244" s="1" t="s">
        <v>19</v>
      </c>
      <c r="E244" s="1" t="s">
        <v>19</v>
      </c>
      <c r="F244" s="1" t="s">
        <v>20</v>
      </c>
      <c r="G244" s="1" t="n">
        <v>2</v>
      </c>
      <c r="H244" s="1" t="n">
        <v>1</v>
      </c>
      <c r="I244" s="23" t="str">
        <f aca="false">IF(J244="RHAP", "Rhizophora apiculata", IF(J244="EXAG", "Excoecaria agallocha", IF(J244="BRPA", "Bruguiera parviflora", IF(J244="XYMO", "Xylocarpus moluccensis", IF(J244="BRCY", "Bruguiera cylindrica", IF(J244="AVAL", "Avicennia alba", IF(J244="AVOF", "Avicennia officinalis", IF(J244="LURA", "Lumnitzera racemosa", IF(J244="CETA", "Ceriops tagal", IF(J244="XYGR", "Xylocarpus granatum", IF(J244="AVMA", "Avicennia marina", IF(J244="RHMU", "Rhizophora mucronata", IF(J244="BRGY", "Bruguiera gymnorrhiza", IF(J244="BRSE", "Bruguiera sexangula", IF(J244="SOOV", "Sonneratia ovata", IF(J244="SOCA", "Sonneratia caseolaris", IF(J244="HELI", "Heritiera littoralis", IF(J244="HESY", "Heritiera sylvatica", IF(J244="NYFR", "Nypa fruticans", IF(J244="CYRA", "Cynometra ramiflora", IF(J244="PHPA", "Phoenix paludosa", IF(J244="SCHY", "Scyphiphora hydrophyllacea", IF(J244="DIMA", "Diospyros maritima", IF(J244="POPI", "Pongamia pinnata", IF(J244="MAPS", "Maniltoa psilogyne", IF(J244="INBI", "Intsia bijuga", IF(J244="ACEB", "Acanthus ebracteatus", IF(J244="CAER", "Calamus erinaceus", IF(J244="UNUN", "Unknown unknown",  IF(J244="SOAL", "Sonneratia alba",  IF(J244="AECO", "Aegiceras corniculatum", "" )) )))))))))))))))))))))))))))))</f>
        <v>Bruguiera cylindrica</v>
      </c>
      <c r="J244" s="55" t="s">
        <v>98</v>
      </c>
      <c r="K244" s="55" t="n">
        <v>10.1</v>
      </c>
    </row>
    <row r="245" customFormat="false" ht="13.8" hidden="false" customHeight="false" outlineLevel="0" collapsed="false">
      <c r="A245" s="1" t="s">
        <v>17</v>
      </c>
      <c r="B245" s="12" t="n">
        <v>42151</v>
      </c>
      <c r="C245" s="1" t="s">
        <v>19</v>
      </c>
      <c r="D245" s="1" t="s">
        <v>19</v>
      </c>
      <c r="E245" s="1" t="s">
        <v>19</v>
      </c>
      <c r="F245" s="1" t="s">
        <v>20</v>
      </c>
      <c r="G245" s="1" t="n">
        <v>2</v>
      </c>
      <c r="H245" s="1" t="n">
        <v>1</v>
      </c>
      <c r="I245" s="23" t="str">
        <f aca="false">IF(J245="RHAP", "Rhizophora apiculata", IF(J245="EXAG", "Excoecaria agallocha", IF(J245="BRPA", "Bruguiera parviflora", IF(J245="XYMO", "Xylocarpus moluccensis", IF(J245="BRCY", "Bruguiera cylindrica", IF(J245="AVAL", "Avicennia alba", IF(J245="AVOF", "Avicennia officinalis", IF(J245="LURA", "Lumnitzera racemosa", IF(J245="CETA", "Ceriops tagal", IF(J245="XYGR", "Xylocarpus granatum", IF(J245="AVMA", "Avicennia marina", IF(J245="RHMU", "Rhizophora mucronata", IF(J245="BRGY", "Bruguiera gymnorrhiza", IF(J245="BRSE", "Bruguiera sexangula", IF(J245="SOOV", "Sonneratia ovata", IF(J245="SOCA", "Sonneratia caseolaris", IF(J245="HELI", "Heritiera littoralis", IF(J245="HESY", "Heritiera sylvatica", IF(J245="NYFR", "Nypa fruticans", IF(J245="CYRA", "Cynometra ramiflora", IF(J245="PHPA", "Phoenix paludosa", IF(J245="SCHY", "Scyphiphora hydrophyllacea", IF(J245="DIMA", "Diospyros maritima", IF(J245="POPI", "Pongamia pinnata", IF(J245="MAPS", "Maniltoa psilogyne", IF(J245="INBI", "Intsia bijuga", IF(J245="ACEB", "Acanthus ebracteatus", IF(J245="CAER", "Calamus erinaceus", IF(J245="UNUN", "Unknown unknown",  IF(J245="SOAL", "Sonneratia alba",  IF(J245="AECO", "Aegiceras corniculatum", "" )) )))))))))))))))))))))))))))))</f>
        <v>Xylocarpus moluccensis</v>
      </c>
      <c r="J245" s="55" t="s">
        <v>146</v>
      </c>
      <c r="K245" s="55" t="n">
        <v>10.7</v>
      </c>
    </row>
    <row r="246" customFormat="false" ht="13.8" hidden="false" customHeight="false" outlineLevel="0" collapsed="false">
      <c r="A246" s="1" t="s">
        <v>17</v>
      </c>
      <c r="B246" s="12" t="n">
        <v>42151</v>
      </c>
      <c r="C246" s="1" t="s">
        <v>19</v>
      </c>
      <c r="D246" s="1" t="s">
        <v>19</v>
      </c>
      <c r="E246" s="1" t="s">
        <v>19</v>
      </c>
      <c r="F246" s="1" t="s">
        <v>20</v>
      </c>
      <c r="G246" s="1" t="n">
        <v>2</v>
      </c>
      <c r="H246" s="1" t="n">
        <v>1</v>
      </c>
      <c r="I246" s="23" t="str">
        <f aca="false">IF(J246="RHAP", "Rhizophora apiculata", IF(J246="EXAG", "Excoecaria agallocha", IF(J246="BRPA", "Bruguiera parviflora", IF(J246="XYMO", "Xylocarpus moluccensis", IF(J246="BRCY", "Bruguiera cylindrica", IF(J246="AVAL", "Avicennia alba", IF(J246="AVOF", "Avicennia officinalis", IF(J246="LURA", "Lumnitzera racemosa", IF(J246="CETA", "Ceriops tagal", IF(J246="XYGR", "Xylocarpus granatum", IF(J246="AVMA", "Avicennia marina", IF(J246="RHMU", "Rhizophora mucronata", IF(J246="BRGY", "Bruguiera gymnorrhiza", IF(J246="BRSE", "Bruguiera sexangula", IF(J246="SOOV", "Sonneratia ovata", IF(J246="SOCA", "Sonneratia caseolaris", IF(J246="HELI", "Heritiera littoralis", IF(J246="HESY", "Heritiera sylvatica", IF(J246="NYFR", "Nypa fruticans", IF(J246="CYRA", "Cynometra ramiflora", IF(J246="PHPA", "Phoenix paludosa", IF(J246="SCHY", "Scyphiphora hydrophyllacea", IF(J246="DIMA", "Diospyros maritima", IF(J246="POPI", "Pongamia pinnata", IF(J246="MAPS", "Maniltoa psilogyne", IF(J246="INBI", "Intsia bijuga", IF(J246="ACEB", "Acanthus ebracteatus", IF(J246="CAER", "Calamus erinaceus", IF(J246="UNUN", "Unknown unknown",  IF(J246="SOAL", "Sonneratia alba",  IF(J246="AECO", "Aegiceras corniculatum", "" )) )))))))))))))))))))))))))))))</f>
        <v>Rhizophora apiculata</v>
      </c>
      <c r="J246" s="55" t="s">
        <v>21</v>
      </c>
      <c r="K246" s="55" t="n">
        <v>11.3</v>
      </c>
    </row>
    <row r="247" customFormat="false" ht="13.8" hidden="false" customHeight="false" outlineLevel="0" collapsed="false">
      <c r="A247" s="1" t="s">
        <v>17</v>
      </c>
      <c r="B247" s="12" t="n">
        <v>42151</v>
      </c>
      <c r="C247" s="1" t="s">
        <v>19</v>
      </c>
      <c r="D247" s="1" t="s">
        <v>19</v>
      </c>
      <c r="E247" s="1" t="s">
        <v>19</v>
      </c>
      <c r="F247" s="1" t="s">
        <v>20</v>
      </c>
      <c r="G247" s="1" t="n">
        <v>2</v>
      </c>
      <c r="H247" s="1" t="n">
        <v>1</v>
      </c>
      <c r="I247" s="23" t="str">
        <f aca="false">IF(J247="RHAP", "Rhizophora apiculata", IF(J247="EXAG", "Excoecaria agallocha", IF(J247="BRPA", "Bruguiera parviflora", IF(J247="XYMO", "Xylocarpus moluccensis", IF(J247="BRCY", "Bruguiera cylindrica", IF(J247="AVAL", "Avicennia alba", IF(J247="AVOF", "Avicennia officinalis", IF(J247="LURA", "Lumnitzera racemosa", IF(J247="CETA", "Ceriops tagal", IF(J247="XYGR", "Xylocarpus granatum", IF(J247="AVMA", "Avicennia marina", IF(J247="RHMU", "Rhizophora mucronata", IF(J247="BRGY", "Bruguiera gymnorrhiza", IF(J247="BRSE", "Bruguiera sexangula", IF(J247="SOOV", "Sonneratia ovata", IF(J247="SOCA", "Sonneratia caseolaris", IF(J247="HELI", "Heritiera littoralis", IF(J247="HESY", "Heritiera sylvatica", IF(J247="NYFR", "Nypa fruticans", IF(J247="CYRA", "Cynometra ramiflora", IF(J247="PHPA", "Phoenix paludosa", IF(J247="SCHY", "Scyphiphora hydrophyllacea", IF(J247="DIMA", "Diospyros maritima", IF(J247="POPI", "Pongamia pinnata", IF(J247="MAPS", "Maniltoa psilogyne", IF(J247="INBI", "Intsia bijuga", IF(J247="ACEB", "Acanthus ebracteatus", IF(J247="CAER", "Calamus erinaceus", IF(J247="UNUN", "Unknown unknown",  IF(J247="SOAL", "Sonneratia alba",  IF(J247="AECO", "Aegiceras corniculatum", "" )) )))))))))))))))))))))))))))))</f>
        <v>Bruguiera cylindrica</v>
      </c>
      <c r="J247" s="55" t="s">
        <v>98</v>
      </c>
      <c r="K247" s="55" t="n">
        <v>11.5</v>
      </c>
    </row>
    <row r="248" customFormat="false" ht="13.8" hidden="false" customHeight="false" outlineLevel="0" collapsed="false">
      <c r="A248" s="1" t="s">
        <v>17</v>
      </c>
      <c r="B248" s="12" t="n">
        <v>42151</v>
      </c>
      <c r="C248" s="1" t="s">
        <v>19</v>
      </c>
      <c r="D248" s="1" t="s">
        <v>19</v>
      </c>
      <c r="E248" s="1" t="s">
        <v>19</v>
      </c>
      <c r="F248" s="1" t="s">
        <v>20</v>
      </c>
      <c r="G248" s="1" t="n">
        <v>2</v>
      </c>
      <c r="H248" s="1" t="n">
        <v>1</v>
      </c>
      <c r="I248" s="23" t="str">
        <f aca="false">IF(J248="RHAP", "Rhizophora apiculata", IF(J248="EXAG", "Excoecaria agallocha", IF(J248="BRPA", "Bruguiera parviflora", IF(J248="XYMO", "Xylocarpus moluccensis", IF(J248="BRCY", "Bruguiera cylindrica", IF(J248="AVAL", "Avicennia alba", IF(J248="AVOF", "Avicennia officinalis", IF(J248="LURA", "Lumnitzera racemosa", IF(J248="CETA", "Ceriops tagal", IF(J248="XYGR", "Xylocarpus granatum", IF(J248="AVMA", "Avicennia marina", IF(J248="RHMU", "Rhizophora mucronata", IF(J248="BRGY", "Bruguiera gymnorrhiza", IF(J248="BRSE", "Bruguiera sexangula", IF(J248="SOOV", "Sonneratia ovata", IF(J248="SOCA", "Sonneratia caseolaris", IF(J248="HELI", "Heritiera littoralis", IF(J248="HESY", "Heritiera sylvatica", IF(J248="NYFR", "Nypa fruticans", IF(J248="CYRA", "Cynometra ramiflora", IF(J248="PHPA", "Phoenix paludosa", IF(J248="SCHY", "Scyphiphora hydrophyllacea", IF(J248="DIMA", "Diospyros maritima", IF(J248="POPI", "Pongamia pinnata", IF(J248="MAPS", "Maniltoa psilogyne", IF(J248="INBI", "Intsia bijuga", IF(J248="ACEB", "Acanthus ebracteatus", IF(J248="CAER", "Calamus erinaceus", IF(J248="UNUN", "Unknown unknown",  IF(J248="SOAL", "Sonneratia alba",  IF(J248="AECO", "Aegiceras corniculatum", "" )) )))))))))))))))))))))))))))))</f>
        <v>Rhizophora apiculata</v>
      </c>
      <c r="J248" s="55" t="s">
        <v>21</v>
      </c>
      <c r="K248" s="55" t="n">
        <v>11.5</v>
      </c>
    </row>
    <row r="249" customFormat="false" ht="13.8" hidden="false" customHeight="false" outlineLevel="0" collapsed="false">
      <c r="A249" s="1" t="s">
        <v>17</v>
      </c>
      <c r="B249" s="12" t="n">
        <v>42151</v>
      </c>
      <c r="C249" s="1" t="s">
        <v>19</v>
      </c>
      <c r="D249" s="1" t="s">
        <v>19</v>
      </c>
      <c r="E249" s="1" t="s">
        <v>19</v>
      </c>
      <c r="F249" s="1" t="s">
        <v>20</v>
      </c>
      <c r="G249" s="1" t="n">
        <v>2</v>
      </c>
      <c r="H249" s="1" t="n">
        <v>1</v>
      </c>
      <c r="I249" s="23" t="str">
        <f aca="false">IF(J249="RHAP", "Rhizophora apiculata", IF(J249="EXAG", "Excoecaria agallocha", IF(J249="BRPA", "Bruguiera parviflora", IF(J249="XYMO", "Xylocarpus moluccensis", IF(J249="BRCY", "Bruguiera cylindrica", IF(J249="AVAL", "Avicennia alba", IF(J249="AVOF", "Avicennia officinalis", IF(J249="LURA", "Lumnitzera racemosa", IF(J249="CETA", "Ceriops tagal", IF(J249="XYGR", "Xylocarpus granatum", IF(J249="AVMA", "Avicennia marina", IF(J249="RHMU", "Rhizophora mucronata", IF(J249="BRGY", "Bruguiera gymnorrhiza", IF(J249="BRSE", "Bruguiera sexangula", IF(J249="SOOV", "Sonneratia ovata", IF(J249="SOCA", "Sonneratia caseolaris", IF(J249="HELI", "Heritiera littoralis", IF(J249="HESY", "Heritiera sylvatica", IF(J249="NYFR", "Nypa fruticans", IF(J249="CYRA", "Cynometra ramiflora", IF(J249="PHPA", "Phoenix paludosa", IF(J249="SCHY", "Scyphiphora hydrophyllacea", IF(J249="DIMA", "Diospyros maritima", IF(J249="POPI", "Pongamia pinnata", IF(J249="MAPS", "Maniltoa psilogyne", IF(J249="INBI", "Intsia bijuga", IF(J249="ACEB", "Acanthus ebracteatus", IF(J249="CAER", "Calamus erinaceus", IF(J249="UNUN", "Unknown unknown",  IF(J249="SOAL", "Sonneratia alba",  IF(J249="AECO", "Aegiceras corniculatum", "" )) )))))))))))))))))))))))))))))</f>
        <v>Rhizophora apiculata</v>
      </c>
      <c r="J249" s="55" t="s">
        <v>21</v>
      </c>
      <c r="K249" s="55" t="n">
        <v>11.8</v>
      </c>
    </row>
    <row r="250" customFormat="false" ht="13.8" hidden="false" customHeight="false" outlineLevel="0" collapsed="false">
      <c r="A250" s="1" t="s">
        <v>17</v>
      </c>
      <c r="B250" s="12" t="n">
        <v>42151</v>
      </c>
      <c r="C250" s="1" t="s">
        <v>19</v>
      </c>
      <c r="D250" s="1" t="s">
        <v>19</v>
      </c>
      <c r="E250" s="1" t="s">
        <v>19</v>
      </c>
      <c r="F250" s="1" t="s">
        <v>20</v>
      </c>
      <c r="G250" s="1" t="n">
        <v>2</v>
      </c>
      <c r="H250" s="1" t="n">
        <v>1</v>
      </c>
      <c r="I250" s="23" t="str">
        <f aca="false">IF(J250="RHAP", "Rhizophora apiculata", IF(J250="EXAG", "Excoecaria agallocha", IF(J250="BRPA", "Bruguiera parviflora", IF(J250="XYMO", "Xylocarpus moluccensis", IF(J250="BRCY", "Bruguiera cylindrica", IF(J250="AVAL", "Avicennia alba", IF(J250="AVOF", "Avicennia officinalis", IF(J250="LURA", "Lumnitzera racemosa", IF(J250="CETA", "Ceriops tagal", IF(J250="XYGR", "Xylocarpus granatum", IF(J250="AVMA", "Avicennia marina", IF(J250="RHMU", "Rhizophora mucronata", IF(J250="BRGY", "Bruguiera gymnorrhiza", IF(J250="BRSE", "Bruguiera sexangula", IF(J250="SOOV", "Sonneratia ovata", IF(J250="SOCA", "Sonneratia caseolaris", IF(J250="HELI", "Heritiera littoralis", IF(J250="HESY", "Heritiera sylvatica", IF(J250="NYFR", "Nypa fruticans", IF(J250="CYRA", "Cynometra ramiflora", IF(J250="PHPA", "Phoenix paludosa", IF(J250="SCHY", "Scyphiphora hydrophyllacea", IF(J250="DIMA", "Diospyros maritima", IF(J250="POPI", "Pongamia pinnata", IF(J250="MAPS", "Maniltoa psilogyne", IF(J250="INBI", "Intsia bijuga", IF(J250="ACEB", "Acanthus ebracteatus", IF(J250="CAER", "Calamus erinaceus", IF(J250="UNUN", "Unknown unknown",  IF(J250="SOAL", "Sonneratia alba",  IF(J250="AECO", "Aegiceras corniculatum", "" )) )))))))))))))))))))))))))))))</f>
        <v>Xylocarpus moluccensis</v>
      </c>
      <c r="J250" s="55" t="s">
        <v>146</v>
      </c>
      <c r="K250" s="55" t="n">
        <v>12.3</v>
      </c>
    </row>
    <row r="251" customFormat="false" ht="13.8" hidden="false" customHeight="false" outlineLevel="0" collapsed="false">
      <c r="A251" s="1" t="s">
        <v>17</v>
      </c>
      <c r="B251" s="12" t="n">
        <v>42151</v>
      </c>
      <c r="C251" s="1" t="s">
        <v>19</v>
      </c>
      <c r="D251" s="1" t="s">
        <v>19</v>
      </c>
      <c r="E251" s="1" t="s">
        <v>19</v>
      </c>
      <c r="F251" s="1" t="s">
        <v>20</v>
      </c>
      <c r="G251" s="1" t="n">
        <v>2</v>
      </c>
      <c r="H251" s="1" t="n">
        <v>1</v>
      </c>
      <c r="I251" s="23" t="str">
        <f aca="false">IF(J251="RHAP", "Rhizophora apiculata", IF(J251="EXAG", "Excoecaria agallocha", IF(J251="BRPA", "Bruguiera parviflora", IF(J251="XYMO", "Xylocarpus moluccensis", IF(J251="BRCY", "Bruguiera cylindrica", IF(J251="AVAL", "Avicennia alba", IF(J251="AVOF", "Avicennia officinalis", IF(J251="LURA", "Lumnitzera racemosa", IF(J251="CETA", "Ceriops tagal", IF(J251="XYGR", "Xylocarpus granatum", IF(J251="AVMA", "Avicennia marina", IF(J251="RHMU", "Rhizophora mucronata", IF(J251="BRGY", "Bruguiera gymnorrhiza", IF(J251="BRSE", "Bruguiera sexangula", IF(J251="SOOV", "Sonneratia ovata", IF(J251="SOCA", "Sonneratia caseolaris", IF(J251="HELI", "Heritiera littoralis", IF(J251="HESY", "Heritiera sylvatica", IF(J251="NYFR", "Nypa fruticans", IF(J251="CYRA", "Cynometra ramiflora", IF(J251="PHPA", "Phoenix paludosa", IF(J251="SCHY", "Scyphiphora hydrophyllacea", IF(J251="DIMA", "Diospyros maritima", IF(J251="POPI", "Pongamia pinnata", IF(J251="MAPS", "Maniltoa psilogyne", IF(J251="INBI", "Intsia bijuga", IF(J251="ACEB", "Acanthus ebracteatus", IF(J251="CAER", "Calamus erinaceus", IF(J251="UNUN", "Unknown unknown",  IF(J251="SOAL", "Sonneratia alba",  IF(J251="AECO", "Aegiceras corniculatum", "" )) )))))))))))))))))))))))))))))</f>
        <v>Xylocarpus moluccensis</v>
      </c>
      <c r="J251" s="55" t="s">
        <v>146</v>
      </c>
      <c r="K251" s="55" t="n">
        <v>12.5</v>
      </c>
    </row>
    <row r="252" customFormat="false" ht="13.8" hidden="false" customHeight="false" outlineLevel="0" collapsed="false">
      <c r="A252" s="1" t="s">
        <v>17</v>
      </c>
      <c r="B252" s="12" t="n">
        <v>42151</v>
      </c>
      <c r="C252" s="1" t="s">
        <v>19</v>
      </c>
      <c r="D252" s="1" t="s">
        <v>19</v>
      </c>
      <c r="E252" s="1" t="s">
        <v>19</v>
      </c>
      <c r="F252" s="1" t="s">
        <v>20</v>
      </c>
      <c r="G252" s="1" t="n">
        <v>2</v>
      </c>
      <c r="H252" s="1" t="n">
        <v>1</v>
      </c>
      <c r="I252" s="23" t="str">
        <f aca="false">IF(J252="RHAP", "Rhizophora apiculata", IF(J252="EXAG", "Excoecaria agallocha", IF(J252="BRPA", "Bruguiera parviflora", IF(J252="XYMO", "Xylocarpus moluccensis", IF(J252="BRCY", "Bruguiera cylindrica", IF(J252="AVAL", "Avicennia alba", IF(J252="AVOF", "Avicennia officinalis", IF(J252="LURA", "Lumnitzera racemosa", IF(J252="CETA", "Ceriops tagal", IF(J252="XYGR", "Xylocarpus granatum", IF(J252="AVMA", "Avicennia marina", IF(J252="RHMU", "Rhizophora mucronata", IF(J252="BRGY", "Bruguiera gymnorrhiza", IF(J252="BRSE", "Bruguiera sexangula", IF(J252="SOOV", "Sonneratia ovata", IF(J252="SOCA", "Sonneratia caseolaris", IF(J252="HELI", "Heritiera littoralis", IF(J252="HESY", "Heritiera sylvatica", IF(J252="NYFR", "Nypa fruticans", IF(J252="CYRA", "Cynometra ramiflora", IF(J252="PHPA", "Phoenix paludosa", IF(J252="SCHY", "Scyphiphora hydrophyllacea", IF(J252="DIMA", "Diospyros maritima", IF(J252="POPI", "Pongamia pinnata", IF(J252="MAPS", "Maniltoa psilogyne", IF(J252="INBI", "Intsia bijuga", IF(J252="ACEB", "Acanthus ebracteatus", IF(J252="CAER", "Calamus erinaceus", IF(J252="UNUN", "Unknown unknown",  IF(J252="SOAL", "Sonneratia alba",  IF(J252="AECO", "Aegiceras corniculatum", "" )) )))))))))))))))))))))))))))))</f>
        <v>Xylocarpus moluccensis</v>
      </c>
      <c r="J252" s="55" t="s">
        <v>146</v>
      </c>
      <c r="K252" s="55" t="n">
        <v>13.7</v>
      </c>
    </row>
    <row r="253" customFormat="false" ht="13.8" hidden="false" customHeight="false" outlineLevel="0" collapsed="false">
      <c r="A253" s="1" t="s">
        <v>17</v>
      </c>
      <c r="B253" s="12" t="n">
        <v>42151</v>
      </c>
      <c r="C253" s="1" t="s">
        <v>19</v>
      </c>
      <c r="D253" s="1" t="s">
        <v>19</v>
      </c>
      <c r="E253" s="1" t="s">
        <v>19</v>
      </c>
      <c r="F253" s="1" t="s">
        <v>20</v>
      </c>
      <c r="G253" s="1" t="n">
        <v>2</v>
      </c>
      <c r="H253" s="1" t="n">
        <v>1</v>
      </c>
      <c r="I253" s="23" t="str">
        <f aca="false">IF(J253="RHAP", "Rhizophora apiculata", IF(J253="EXAG", "Excoecaria agallocha", IF(J253="BRPA", "Bruguiera parviflora", IF(J253="XYMO", "Xylocarpus moluccensis", IF(J253="BRCY", "Bruguiera cylindrica", IF(J253="AVAL", "Avicennia alba", IF(J253="AVOF", "Avicennia officinalis", IF(J253="LURA", "Lumnitzera racemosa", IF(J253="CETA", "Ceriops tagal", IF(J253="XYGR", "Xylocarpus granatum", IF(J253="AVMA", "Avicennia marina", IF(J253="RHMU", "Rhizophora mucronata", IF(J253="BRGY", "Bruguiera gymnorrhiza", IF(J253="BRSE", "Bruguiera sexangula", IF(J253="SOOV", "Sonneratia ovata", IF(J253="SOCA", "Sonneratia caseolaris", IF(J253="HELI", "Heritiera littoralis", IF(J253="HESY", "Heritiera sylvatica", IF(J253="NYFR", "Nypa fruticans", IF(J253="CYRA", "Cynometra ramiflora", IF(J253="PHPA", "Phoenix paludosa", IF(J253="SCHY", "Scyphiphora hydrophyllacea", IF(J253="DIMA", "Diospyros maritima", IF(J253="POPI", "Pongamia pinnata", IF(J253="MAPS", "Maniltoa psilogyne", IF(J253="INBI", "Intsia bijuga", IF(J253="ACEB", "Acanthus ebracteatus", IF(J253="CAER", "Calamus erinaceus", IF(J253="UNUN", "Unknown unknown",  IF(J253="SOAL", "Sonneratia alba",  IF(J253="AECO", "Aegiceras corniculatum", "" )) )))))))))))))))))))))))))))))</f>
        <v>Rhizophora apiculata</v>
      </c>
      <c r="J253" s="55" t="s">
        <v>21</v>
      </c>
      <c r="K253" s="55" t="n">
        <v>15.3</v>
      </c>
    </row>
    <row r="254" customFormat="false" ht="13.8" hidden="false" customHeight="false" outlineLevel="0" collapsed="false">
      <c r="A254" s="1" t="s">
        <v>17</v>
      </c>
      <c r="B254" s="12" t="n">
        <v>42151</v>
      </c>
      <c r="C254" s="1" t="s">
        <v>19</v>
      </c>
      <c r="D254" s="1" t="s">
        <v>19</v>
      </c>
      <c r="E254" s="1" t="s">
        <v>19</v>
      </c>
      <c r="F254" s="1" t="s">
        <v>20</v>
      </c>
      <c r="G254" s="1" t="n">
        <v>2</v>
      </c>
      <c r="H254" s="1" t="n">
        <v>1</v>
      </c>
      <c r="I254" s="23" t="str">
        <f aca="false">IF(J254="RHAP", "Rhizophora apiculata", IF(J254="EXAG", "Excoecaria agallocha", IF(J254="BRPA", "Bruguiera parviflora", IF(J254="XYMO", "Xylocarpus moluccensis", IF(J254="BRCY", "Bruguiera cylindrica", IF(J254="AVAL", "Avicennia alba", IF(J254="AVOF", "Avicennia officinalis", IF(J254="LURA", "Lumnitzera racemosa", IF(J254="CETA", "Ceriops tagal", IF(J254="XYGR", "Xylocarpus granatum", IF(J254="AVMA", "Avicennia marina", IF(J254="RHMU", "Rhizophora mucronata", IF(J254="BRGY", "Bruguiera gymnorrhiza", IF(J254="BRSE", "Bruguiera sexangula", IF(J254="SOOV", "Sonneratia ovata", IF(J254="SOCA", "Sonneratia caseolaris", IF(J254="HELI", "Heritiera littoralis", IF(J254="HESY", "Heritiera sylvatica", IF(J254="NYFR", "Nypa fruticans", IF(J254="CYRA", "Cynometra ramiflora", IF(J254="PHPA", "Phoenix paludosa", IF(J254="SCHY", "Scyphiphora hydrophyllacea", IF(J254="DIMA", "Diospyros maritima", IF(J254="POPI", "Pongamia pinnata", IF(J254="MAPS", "Maniltoa psilogyne", IF(J254="INBI", "Intsia bijuga", IF(J254="ACEB", "Acanthus ebracteatus", IF(J254="CAER", "Calamus erinaceus", IF(J254="UNUN", "Unknown unknown",  IF(J254="SOAL", "Sonneratia alba",  IF(J254="AECO", "Aegiceras corniculatum", "" )) )))))))))))))))))))))))))))))</f>
        <v>Rhizophora apiculata</v>
      </c>
      <c r="J254" s="55" t="s">
        <v>21</v>
      </c>
      <c r="K254" s="55" t="n">
        <v>16.5</v>
      </c>
    </row>
    <row r="255" customFormat="false" ht="13.8" hidden="false" customHeight="false" outlineLevel="0" collapsed="false">
      <c r="A255" s="1" t="s">
        <v>17</v>
      </c>
      <c r="B255" s="12" t="n">
        <v>42151</v>
      </c>
      <c r="C255" s="1" t="s">
        <v>19</v>
      </c>
      <c r="D255" s="1" t="s">
        <v>19</v>
      </c>
      <c r="E255" s="1" t="s">
        <v>19</v>
      </c>
      <c r="F255" s="1" t="s">
        <v>20</v>
      </c>
      <c r="G255" s="1" t="n">
        <v>2</v>
      </c>
      <c r="H255" s="1" t="n">
        <v>1</v>
      </c>
      <c r="I255" s="23" t="str">
        <f aca="false">IF(J255="RHAP", "Rhizophora apiculata", IF(J255="EXAG", "Excoecaria agallocha", IF(J255="BRPA", "Bruguiera parviflora", IF(J255="XYMO", "Xylocarpus moluccensis", IF(J255="BRCY", "Bruguiera cylindrica", IF(J255="AVAL", "Avicennia alba", IF(J255="AVOF", "Avicennia officinalis", IF(J255="LURA", "Lumnitzera racemosa", IF(J255="CETA", "Ceriops tagal", IF(J255="XYGR", "Xylocarpus granatum", IF(J255="AVMA", "Avicennia marina", IF(J255="RHMU", "Rhizophora mucronata", IF(J255="BRGY", "Bruguiera gymnorrhiza", IF(J255="BRSE", "Bruguiera sexangula", IF(J255="SOOV", "Sonneratia ovata", IF(J255="SOCA", "Sonneratia caseolaris", IF(J255="HELI", "Heritiera littoralis", IF(J255="HESY", "Heritiera sylvatica", IF(J255="NYFR", "Nypa fruticans", IF(J255="CYRA", "Cynometra ramiflora", IF(J255="PHPA", "Phoenix paludosa", IF(J255="SCHY", "Scyphiphora hydrophyllacea", IF(J255="DIMA", "Diospyros maritima", IF(J255="POPI", "Pongamia pinnata", IF(J255="MAPS", "Maniltoa psilogyne", IF(J255="INBI", "Intsia bijuga", IF(J255="ACEB", "Acanthus ebracteatus", IF(J255="CAER", "Calamus erinaceus", IF(J255="UNUN", "Unknown unknown",  IF(J255="SOAL", "Sonneratia alba",  IF(J255="AECO", "Aegiceras corniculatum", "" )) )))))))))))))))))))))))))))))</f>
        <v>Rhizophora apiculata</v>
      </c>
      <c r="J255" s="55" t="s">
        <v>21</v>
      </c>
      <c r="K255" s="55" t="n">
        <v>23.3</v>
      </c>
    </row>
    <row r="256" customFormat="false" ht="13.8" hidden="false" customHeight="false" outlineLevel="0" collapsed="false">
      <c r="A256" s="1" t="s">
        <v>17</v>
      </c>
      <c r="B256" s="12" t="n">
        <v>42151</v>
      </c>
      <c r="C256" s="1" t="s">
        <v>19</v>
      </c>
      <c r="D256" s="1" t="s">
        <v>19</v>
      </c>
      <c r="E256" s="1" t="s">
        <v>19</v>
      </c>
      <c r="F256" s="1" t="s">
        <v>20</v>
      </c>
      <c r="G256" s="1" t="n">
        <v>2</v>
      </c>
      <c r="H256" s="1" t="n">
        <v>2</v>
      </c>
      <c r="I256" s="23" t="str">
        <f aca="false">IF(J256="RHAP", "Rhizophora apiculata", IF(J256="EXAG", "Excoecaria agallocha", IF(J256="BRPA", "Bruguiera parviflora", IF(J256="XYMO", "Xylocarpus moluccensis", IF(J256="BRCY", "Bruguiera cylindrica", IF(J256="AVAL", "Avicennia alba", IF(J256="AVOF", "Avicennia officinalis", IF(J256="LURA", "Lumnitzera racemosa", IF(J256="CETA", "Ceriops tagal", IF(J256="XYGR", "Xylocarpus granatum", IF(J256="AVMA", "Avicennia marina", IF(J256="RHMU", "Rhizophora mucronata", IF(J256="BRGY", "Bruguiera gymnorrhiza", IF(J256="BRSE", "Bruguiera sexangula", IF(J256="SOOV", "Sonneratia ovata", IF(J256="SOCA", "Sonneratia caseolaris", IF(J256="HELI", "Heritiera littoralis", IF(J256="HESY", "Heritiera sylvatica", IF(J256="NYFR", "Nypa fruticans", IF(J256="CYRA", "Cynometra ramiflora", IF(J256="PHPA", "Phoenix paludosa", IF(J256="SCHY", "Scyphiphora hydrophyllacea", IF(J256="DIMA", "Diospyros maritima", IF(J256="POPI", "Pongamia pinnata", IF(J256="MAPS", "Maniltoa psilogyne", IF(J256="INBI", "Intsia bijuga", IF(J256="ACEB", "Acanthus ebracteatus", IF(J256="CAER", "Calamus erinaceus", IF(J256="UNUN", "Unknown unknown",  IF(J256="SOAL", "Sonneratia alba",  IF(J256="AECO", "Aegiceras corniculatum", "" )) )))))))))))))))))))))))))))))</f>
        <v>Rhizophora apiculata</v>
      </c>
      <c r="J256" s="55" t="s">
        <v>21</v>
      </c>
      <c r="K256" s="55" t="n">
        <v>5</v>
      </c>
    </row>
    <row r="257" customFormat="false" ht="13.8" hidden="false" customHeight="false" outlineLevel="0" collapsed="false">
      <c r="A257" s="1" t="s">
        <v>17</v>
      </c>
      <c r="B257" s="12" t="n">
        <v>42151</v>
      </c>
      <c r="C257" s="1" t="s">
        <v>19</v>
      </c>
      <c r="D257" s="1" t="s">
        <v>19</v>
      </c>
      <c r="E257" s="1" t="s">
        <v>19</v>
      </c>
      <c r="F257" s="1" t="s">
        <v>20</v>
      </c>
      <c r="G257" s="1" t="n">
        <v>2</v>
      </c>
      <c r="H257" s="1" t="n">
        <v>2</v>
      </c>
      <c r="I257" s="23" t="str">
        <f aca="false">IF(J257="RHAP", "Rhizophora apiculata", IF(J257="EXAG", "Excoecaria agallocha", IF(J257="BRPA", "Bruguiera parviflora", IF(J257="XYMO", "Xylocarpus moluccensis", IF(J257="BRCY", "Bruguiera cylindrica", IF(J257="AVAL", "Avicennia alba", IF(J257="AVOF", "Avicennia officinalis", IF(J257="LURA", "Lumnitzera racemosa", IF(J257="CETA", "Ceriops tagal", IF(J257="XYGR", "Xylocarpus granatum", IF(J257="AVMA", "Avicennia marina", IF(J257="RHMU", "Rhizophora mucronata", IF(J257="BRGY", "Bruguiera gymnorrhiza", IF(J257="BRSE", "Bruguiera sexangula", IF(J257="SOOV", "Sonneratia ovata", IF(J257="SOCA", "Sonneratia caseolaris", IF(J257="HELI", "Heritiera littoralis", IF(J257="HESY", "Heritiera sylvatica", IF(J257="NYFR", "Nypa fruticans", IF(J257="CYRA", "Cynometra ramiflora", IF(J257="PHPA", "Phoenix paludosa", IF(J257="SCHY", "Scyphiphora hydrophyllacea", IF(J257="DIMA", "Diospyros maritima", IF(J257="POPI", "Pongamia pinnata", IF(J257="MAPS", "Maniltoa psilogyne", IF(J257="INBI", "Intsia bijuga", IF(J257="ACEB", "Acanthus ebracteatus", IF(J257="CAER", "Calamus erinaceus", IF(J257="UNUN", "Unknown unknown",  IF(J257="SOAL", "Sonneratia alba",  IF(J257="AECO", "Aegiceras corniculatum", "" )) )))))))))))))))))))))))))))))</f>
        <v>Rhizophora apiculata</v>
      </c>
      <c r="J257" s="55" t="s">
        <v>21</v>
      </c>
      <c r="K257" s="55" t="n">
        <v>5</v>
      </c>
    </row>
    <row r="258" customFormat="false" ht="13.8" hidden="false" customHeight="false" outlineLevel="0" collapsed="false">
      <c r="A258" s="1" t="s">
        <v>17</v>
      </c>
      <c r="B258" s="12" t="n">
        <v>42151</v>
      </c>
      <c r="C258" s="1" t="s">
        <v>19</v>
      </c>
      <c r="D258" s="1" t="s">
        <v>19</v>
      </c>
      <c r="E258" s="1" t="s">
        <v>19</v>
      </c>
      <c r="F258" s="1" t="s">
        <v>20</v>
      </c>
      <c r="G258" s="1" t="n">
        <v>2</v>
      </c>
      <c r="H258" s="1" t="n">
        <v>2</v>
      </c>
      <c r="I258" s="23" t="str">
        <f aca="false">IF(J258="RHAP", "Rhizophora apiculata", IF(J258="EXAG", "Excoecaria agallocha", IF(J258="BRPA", "Bruguiera parviflora", IF(J258="XYMO", "Xylocarpus moluccensis", IF(J258="BRCY", "Bruguiera cylindrica", IF(J258="AVAL", "Avicennia alba", IF(J258="AVOF", "Avicennia officinalis", IF(J258="LURA", "Lumnitzera racemosa", IF(J258="CETA", "Ceriops tagal", IF(J258="XYGR", "Xylocarpus granatum", IF(J258="AVMA", "Avicennia marina", IF(J258="RHMU", "Rhizophora mucronata", IF(J258="BRGY", "Bruguiera gymnorrhiza", IF(J258="BRSE", "Bruguiera sexangula", IF(J258="SOOV", "Sonneratia ovata", IF(J258="SOCA", "Sonneratia caseolaris", IF(J258="HELI", "Heritiera littoralis", IF(J258="HESY", "Heritiera sylvatica", IF(J258="NYFR", "Nypa fruticans", IF(J258="CYRA", "Cynometra ramiflora", IF(J258="PHPA", "Phoenix paludosa", IF(J258="SCHY", "Scyphiphora hydrophyllacea", IF(J258="DIMA", "Diospyros maritima", IF(J258="POPI", "Pongamia pinnata", IF(J258="MAPS", "Maniltoa psilogyne", IF(J258="INBI", "Intsia bijuga", IF(J258="ACEB", "Acanthus ebracteatus", IF(J258="CAER", "Calamus erinaceus", IF(J258="UNUN", "Unknown unknown",  IF(J258="SOAL", "Sonneratia alba",  IF(J258="AECO", "Aegiceras corniculatum", "" )) )))))))))))))))))))))))))))))</f>
        <v>Rhizophora apiculata</v>
      </c>
      <c r="J258" s="55" t="s">
        <v>21</v>
      </c>
      <c r="K258" s="55" t="n">
        <v>5.1</v>
      </c>
    </row>
    <row r="259" customFormat="false" ht="13.8" hidden="false" customHeight="false" outlineLevel="0" collapsed="false">
      <c r="A259" s="1" t="s">
        <v>17</v>
      </c>
      <c r="B259" s="12" t="n">
        <v>42151</v>
      </c>
      <c r="C259" s="1" t="s">
        <v>19</v>
      </c>
      <c r="D259" s="1" t="s">
        <v>19</v>
      </c>
      <c r="E259" s="1" t="s">
        <v>19</v>
      </c>
      <c r="F259" s="1" t="s">
        <v>20</v>
      </c>
      <c r="G259" s="1" t="n">
        <v>2</v>
      </c>
      <c r="H259" s="1" t="n">
        <v>2</v>
      </c>
      <c r="I259" s="23" t="str">
        <f aca="false">IF(J259="RHAP", "Rhizophora apiculata", IF(J259="EXAG", "Excoecaria agallocha", IF(J259="BRPA", "Bruguiera parviflora", IF(J259="XYMO", "Xylocarpus moluccensis", IF(J259="BRCY", "Bruguiera cylindrica", IF(J259="AVAL", "Avicennia alba", IF(J259="AVOF", "Avicennia officinalis", IF(J259="LURA", "Lumnitzera racemosa", IF(J259="CETA", "Ceriops tagal", IF(J259="XYGR", "Xylocarpus granatum", IF(J259="AVMA", "Avicennia marina", IF(J259="RHMU", "Rhizophora mucronata", IF(J259="BRGY", "Bruguiera gymnorrhiza", IF(J259="BRSE", "Bruguiera sexangula", IF(J259="SOOV", "Sonneratia ovata", IF(J259="SOCA", "Sonneratia caseolaris", IF(J259="HELI", "Heritiera littoralis", IF(J259="HESY", "Heritiera sylvatica", IF(J259="NYFR", "Nypa fruticans", IF(J259="CYRA", "Cynometra ramiflora", IF(J259="PHPA", "Phoenix paludosa", IF(J259="SCHY", "Scyphiphora hydrophyllacea", IF(J259="DIMA", "Diospyros maritima", IF(J259="POPI", "Pongamia pinnata", IF(J259="MAPS", "Maniltoa psilogyne", IF(J259="INBI", "Intsia bijuga", IF(J259="ACEB", "Acanthus ebracteatus", IF(J259="CAER", "Calamus erinaceus", IF(J259="UNUN", "Unknown unknown",  IF(J259="SOAL", "Sonneratia alba",  IF(J259="AECO", "Aegiceras corniculatum", "" )) )))))))))))))))))))))))))))))</f>
        <v>Rhizophora apiculata</v>
      </c>
      <c r="J259" s="55" t="s">
        <v>21</v>
      </c>
      <c r="K259" s="55" t="n">
        <v>5.1</v>
      </c>
    </row>
    <row r="260" customFormat="false" ht="13.8" hidden="false" customHeight="false" outlineLevel="0" collapsed="false">
      <c r="A260" s="1" t="s">
        <v>17</v>
      </c>
      <c r="B260" s="12" t="n">
        <v>42151</v>
      </c>
      <c r="C260" s="1" t="s">
        <v>19</v>
      </c>
      <c r="D260" s="1" t="s">
        <v>19</v>
      </c>
      <c r="E260" s="1" t="s">
        <v>19</v>
      </c>
      <c r="F260" s="1" t="s">
        <v>20</v>
      </c>
      <c r="G260" s="1" t="n">
        <v>2</v>
      </c>
      <c r="H260" s="1" t="n">
        <v>2</v>
      </c>
      <c r="I260" s="23" t="str">
        <f aca="false">IF(J260="RHAP", "Rhizophora apiculata", IF(J260="EXAG", "Excoecaria agallocha", IF(J260="BRPA", "Bruguiera parviflora", IF(J260="XYMO", "Xylocarpus moluccensis", IF(J260="BRCY", "Bruguiera cylindrica", IF(J260="AVAL", "Avicennia alba", IF(J260="AVOF", "Avicennia officinalis", IF(J260="LURA", "Lumnitzera racemosa", IF(J260="CETA", "Ceriops tagal", IF(J260="XYGR", "Xylocarpus granatum", IF(J260="AVMA", "Avicennia marina", IF(J260="RHMU", "Rhizophora mucronata", IF(J260="BRGY", "Bruguiera gymnorrhiza", IF(J260="BRSE", "Bruguiera sexangula", IF(J260="SOOV", "Sonneratia ovata", IF(J260="SOCA", "Sonneratia caseolaris", IF(J260="HELI", "Heritiera littoralis", IF(J260="HESY", "Heritiera sylvatica", IF(J260="NYFR", "Nypa fruticans", IF(J260="CYRA", "Cynometra ramiflora", IF(J260="PHPA", "Phoenix paludosa", IF(J260="SCHY", "Scyphiphora hydrophyllacea", IF(J260="DIMA", "Diospyros maritima", IF(J260="POPI", "Pongamia pinnata", IF(J260="MAPS", "Maniltoa psilogyne", IF(J260="INBI", "Intsia bijuga", IF(J260="ACEB", "Acanthus ebracteatus", IF(J260="CAER", "Calamus erinaceus", IF(J260="UNUN", "Unknown unknown",  IF(J260="SOAL", "Sonneratia alba",  IF(J260="AECO", "Aegiceras corniculatum", "" )) )))))))))))))))))))))))))))))</f>
        <v>Rhizophora apiculata</v>
      </c>
      <c r="J260" s="55" t="s">
        <v>21</v>
      </c>
      <c r="K260" s="55" t="n">
        <v>5.3</v>
      </c>
    </row>
    <row r="261" customFormat="false" ht="13.8" hidden="false" customHeight="false" outlineLevel="0" collapsed="false">
      <c r="A261" s="1" t="s">
        <v>17</v>
      </c>
      <c r="B261" s="12" t="n">
        <v>42151</v>
      </c>
      <c r="C261" s="1" t="s">
        <v>19</v>
      </c>
      <c r="D261" s="1" t="s">
        <v>19</v>
      </c>
      <c r="E261" s="1" t="s">
        <v>19</v>
      </c>
      <c r="F261" s="1" t="s">
        <v>20</v>
      </c>
      <c r="G261" s="1" t="n">
        <v>2</v>
      </c>
      <c r="H261" s="1" t="n">
        <v>2</v>
      </c>
      <c r="I261" s="23" t="str">
        <f aca="false">IF(J261="RHAP", "Rhizophora apiculata", IF(J261="EXAG", "Excoecaria agallocha", IF(J261="BRPA", "Bruguiera parviflora", IF(J261="XYMO", "Xylocarpus moluccensis", IF(J261="BRCY", "Bruguiera cylindrica", IF(J261="AVAL", "Avicennia alba", IF(J261="AVOF", "Avicennia officinalis", IF(J261="LURA", "Lumnitzera racemosa", IF(J261="CETA", "Ceriops tagal", IF(J261="XYGR", "Xylocarpus granatum", IF(J261="AVMA", "Avicennia marina", IF(J261="RHMU", "Rhizophora mucronata", IF(J261="BRGY", "Bruguiera gymnorrhiza", IF(J261="BRSE", "Bruguiera sexangula", IF(J261="SOOV", "Sonneratia ovata", IF(J261="SOCA", "Sonneratia caseolaris", IF(J261="HELI", "Heritiera littoralis", IF(J261="HESY", "Heritiera sylvatica", IF(J261="NYFR", "Nypa fruticans", IF(J261="CYRA", "Cynometra ramiflora", IF(J261="PHPA", "Phoenix paludosa", IF(J261="SCHY", "Scyphiphora hydrophyllacea", IF(J261="DIMA", "Diospyros maritima", IF(J261="POPI", "Pongamia pinnata", IF(J261="MAPS", "Maniltoa psilogyne", IF(J261="INBI", "Intsia bijuga", IF(J261="ACEB", "Acanthus ebracteatus", IF(J261="CAER", "Calamus erinaceus", IF(J261="UNUN", "Unknown unknown",  IF(J261="SOAL", "Sonneratia alba",  IF(J261="AECO", "Aegiceras corniculatum", "" )) )))))))))))))))))))))))))))))</f>
        <v>Rhizophora apiculata</v>
      </c>
      <c r="J261" s="55" t="s">
        <v>21</v>
      </c>
      <c r="K261" s="55" t="n">
        <v>5.4</v>
      </c>
    </row>
    <row r="262" customFormat="false" ht="13.8" hidden="false" customHeight="false" outlineLevel="0" collapsed="false">
      <c r="A262" s="1" t="s">
        <v>17</v>
      </c>
      <c r="B262" s="12" t="n">
        <v>42151</v>
      </c>
      <c r="C262" s="1" t="s">
        <v>19</v>
      </c>
      <c r="D262" s="1" t="s">
        <v>19</v>
      </c>
      <c r="E262" s="1" t="s">
        <v>19</v>
      </c>
      <c r="F262" s="1" t="s">
        <v>20</v>
      </c>
      <c r="G262" s="1" t="n">
        <v>2</v>
      </c>
      <c r="H262" s="1" t="n">
        <v>2</v>
      </c>
      <c r="I262" s="23" t="str">
        <f aca="false">IF(J262="RHAP", "Rhizophora apiculata", IF(J262="EXAG", "Excoecaria agallocha", IF(J262="BRPA", "Bruguiera parviflora", IF(J262="XYMO", "Xylocarpus moluccensis", IF(J262="BRCY", "Bruguiera cylindrica", IF(J262="AVAL", "Avicennia alba", IF(J262="AVOF", "Avicennia officinalis", IF(J262="LURA", "Lumnitzera racemosa", IF(J262="CETA", "Ceriops tagal", IF(J262="XYGR", "Xylocarpus granatum", IF(J262="AVMA", "Avicennia marina", IF(J262="RHMU", "Rhizophora mucronata", IF(J262="BRGY", "Bruguiera gymnorrhiza", IF(J262="BRSE", "Bruguiera sexangula", IF(J262="SOOV", "Sonneratia ovata", IF(J262="SOCA", "Sonneratia caseolaris", IF(J262="HELI", "Heritiera littoralis", IF(J262="HESY", "Heritiera sylvatica", IF(J262="NYFR", "Nypa fruticans", IF(J262="CYRA", "Cynometra ramiflora", IF(J262="PHPA", "Phoenix paludosa", IF(J262="SCHY", "Scyphiphora hydrophyllacea", IF(J262="DIMA", "Diospyros maritima", IF(J262="POPI", "Pongamia pinnata", IF(J262="MAPS", "Maniltoa psilogyne", IF(J262="INBI", "Intsia bijuga", IF(J262="ACEB", "Acanthus ebracteatus", IF(J262="CAER", "Calamus erinaceus", IF(J262="UNUN", "Unknown unknown",  IF(J262="SOAL", "Sonneratia alba",  IF(J262="AECO", "Aegiceras corniculatum", "" )) )))))))))))))))))))))))))))))</f>
        <v>Rhizophora apiculata</v>
      </c>
      <c r="J262" s="55" t="s">
        <v>21</v>
      </c>
      <c r="K262" s="55" t="n">
        <v>5.6</v>
      </c>
    </row>
    <row r="263" customFormat="false" ht="13.8" hidden="false" customHeight="false" outlineLevel="0" collapsed="false">
      <c r="A263" s="1" t="s">
        <v>17</v>
      </c>
      <c r="B263" s="12" t="n">
        <v>42151</v>
      </c>
      <c r="C263" s="1" t="s">
        <v>19</v>
      </c>
      <c r="D263" s="1" t="s">
        <v>19</v>
      </c>
      <c r="E263" s="1" t="s">
        <v>19</v>
      </c>
      <c r="F263" s="1" t="s">
        <v>20</v>
      </c>
      <c r="G263" s="1" t="n">
        <v>2</v>
      </c>
      <c r="H263" s="1" t="n">
        <v>2</v>
      </c>
      <c r="I263" s="23" t="str">
        <f aca="false">IF(J263="RHAP", "Rhizophora apiculata", IF(J263="EXAG", "Excoecaria agallocha", IF(J263="BRPA", "Bruguiera parviflora", IF(J263="XYMO", "Xylocarpus moluccensis", IF(J263="BRCY", "Bruguiera cylindrica", IF(J263="AVAL", "Avicennia alba", IF(J263="AVOF", "Avicennia officinalis", IF(J263="LURA", "Lumnitzera racemosa", IF(J263="CETA", "Ceriops tagal", IF(J263="XYGR", "Xylocarpus granatum", IF(J263="AVMA", "Avicennia marina", IF(J263="RHMU", "Rhizophora mucronata", IF(J263="BRGY", "Bruguiera gymnorrhiza", IF(J263="BRSE", "Bruguiera sexangula", IF(J263="SOOV", "Sonneratia ovata", IF(J263="SOCA", "Sonneratia caseolaris", IF(J263="HELI", "Heritiera littoralis", IF(J263="HESY", "Heritiera sylvatica", IF(J263="NYFR", "Nypa fruticans", IF(J263="CYRA", "Cynometra ramiflora", IF(J263="PHPA", "Phoenix paludosa", IF(J263="SCHY", "Scyphiphora hydrophyllacea", IF(J263="DIMA", "Diospyros maritima", IF(J263="POPI", "Pongamia pinnata", IF(J263="MAPS", "Maniltoa psilogyne", IF(J263="INBI", "Intsia bijuga", IF(J263="ACEB", "Acanthus ebracteatus", IF(J263="CAER", "Calamus erinaceus", IF(J263="UNUN", "Unknown unknown",  IF(J263="SOAL", "Sonneratia alba",  IF(J263="AECO", "Aegiceras corniculatum", "" )) )))))))))))))))))))))))))))))</f>
        <v>Rhizophora apiculata</v>
      </c>
      <c r="J263" s="55" t="s">
        <v>21</v>
      </c>
      <c r="K263" s="55" t="n">
        <v>6.1</v>
      </c>
    </row>
    <row r="264" customFormat="false" ht="13.8" hidden="false" customHeight="false" outlineLevel="0" collapsed="false">
      <c r="A264" s="1" t="s">
        <v>17</v>
      </c>
      <c r="B264" s="12" t="n">
        <v>42151</v>
      </c>
      <c r="C264" s="1" t="s">
        <v>19</v>
      </c>
      <c r="D264" s="1" t="s">
        <v>19</v>
      </c>
      <c r="E264" s="1" t="s">
        <v>19</v>
      </c>
      <c r="F264" s="1" t="s">
        <v>20</v>
      </c>
      <c r="G264" s="1" t="n">
        <v>2</v>
      </c>
      <c r="H264" s="1" t="n">
        <v>2</v>
      </c>
      <c r="I264" s="23" t="str">
        <f aca="false">IF(J264="RHAP", "Rhizophora apiculata", IF(J264="EXAG", "Excoecaria agallocha", IF(J264="BRPA", "Bruguiera parviflora", IF(J264="XYMO", "Xylocarpus moluccensis", IF(J264="BRCY", "Bruguiera cylindrica", IF(J264="AVAL", "Avicennia alba", IF(J264="AVOF", "Avicennia officinalis", IF(J264="LURA", "Lumnitzera racemosa", IF(J264="CETA", "Ceriops tagal", IF(J264="XYGR", "Xylocarpus granatum", IF(J264="AVMA", "Avicennia marina", IF(J264="RHMU", "Rhizophora mucronata", IF(J264="BRGY", "Bruguiera gymnorrhiza", IF(J264="BRSE", "Bruguiera sexangula", IF(J264="SOOV", "Sonneratia ovata", IF(J264="SOCA", "Sonneratia caseolaris", IF(J264="HELI", "Heritiera littoralis", IF(J264="HESY", "Heritiera sylvatica", IF(J264="NYFR", "Nypa fruticans", IF(J264="CYRA", "Cynometra ramiflora", IF(J264="PHPA", "Phoenix paludosa", IF(J264="SCHY", "Scyphiphora hydrophyllacea", IF(J264="DIMA", "Diospyros maritima", IF(J264="POPI", "Pongamia pinnata", IF(J264="MAPS", "Maniltoa psilogyne", IF(J264="INBI", "Intsia bijuga", IF(J264="ACEB", "Acanthus ebracteatus", IF(J264="CAER", "Calamus erinaceus", IF(J264="UNUN", "Unknown unknown",  IF(J264="SOAL", "Sonneratia alba",  IF(J264="AECO", "Aegiceras corniculatum", "" )) )))))))))))))))))))))))))))))</f>
        <v>Rhizophora apiculata</v>
      </c>
      <c r="J264" s="55" t="s">
        <v>21</v>
      </c>
      <c r="K264" s="55" t="n">
        <v>6.1</v>
      </c>
    </row>
    <row r="265" customFormat="false" ht="13.8" hidden="false" customHeight="false" outlineLevel="0" collapsed="false">
      <c r="A265" s="1" t="s">
        <v>17</v>
      </c>
      <c r="B265" s="12" t="n">
        <v>42151</v>
      </c>
      <c r="C265" s="1" t="s">
        <v>19</v>
      </c>
      <c r="D265" s="1" t="s">
        <v>19</v>
      </c>
      <c r="E265" s="1" t="s">
        <v>19</v>
      </c>
      <c r="F265" s="1" t="s">
        <v>20</v>
      </c>
      <c r="G265" s="1" t="n">
        <v>2</v>
      </c>
      <c r="H265" s="1" t="n">
        <v>2</v>
      </c>
      <c r="I265" s="23" t="str">
        <f aca="false">IF(J265="RHAP", "Rhizophora apiculata", IF(J265="EXAG", "Excoecaria agallocha", IF(J265="BRPA", "Bruguiera parviflora", IF(J265="XYMO", "Xylocarpus moluccensis", IF(J265="BRCY", "Bruguiera cylindrica", IF(J265="AVAL", "Avicennia alba", IF(J265="AVOF", "Avicennia officinalis", IF(J265="LURA", "Lumnitzera racemosa", IF(J265="CETA", "Ceriops tagal", IF(J265="XYGR", "Xylocarpus granatum", IF(J265="AVMA", "Avicennia marina", IF(J265="RHMU", "Rhizophora mucronata", IF(J265="BRGY", "Bruguiera gymnorrhiza", IF(J265="BRSE", "Bruguiera sexangula", IF(J265="SOOV", "Sonneratia ovata", IF(J265="SOCA", "Sonneratia caseolaris", IF(J265="HELI", "Heritiera littoralis", IF(J265="HESY", "Heritiera sylvatica", IF(J265="NYFR", "Nypa fruticans", IF(J265="CYRA", "Cynometra ramiflora", IF(J265="PHPA", "Phoenix paludosa", IF(J265="SCHY", "Scyphiphora hydrophyllacea", IF(J265="DIMA", "Diospyros maritima", IF(J265="POPI", "Pongamia pinnata", IF(J265="MAPS", "Maniltoa psilogyne", IF(J265="INBI", "Intsia bijuga", IF(J265="ACEB", "Acanthus ebracteatus", IF(J265="CAER", "Calamus erinaceus", IF(J265="UNUN", "Unknown unknown",  IF(J265="SOAL", "Sonneratia alba",  IF(J265="AECO", "Aegiceras corniculatum", "" )) )))))))))))))))))))))))))))))</f>
        <v>Rhizophora apiculata</v>
      </c>
      <c r="J265" s="55" t="s">
        <v>21</v>
      </c>
      <c r="K265" s="55" t="n">
        <v>6.2</v>
      </c>
    </row>
    <row r="266" customFormat="false" ht="13.8" hidden="false" customHeight="false" outlineLevel="0" collapsed="false">
      <c r="A266" s="1" t="s">
        <v>17</v>
      </c>
      <c r="B266" s="12" t="n">
        <v>42151</v>
      </c>
      <c r="C266" s="1" t="s">
        <v>19</v>
      </c>
      <c r="D266" s="1" t="s">
        <v>19</v>
      </c>
      <c r="E266" s="1" t="s">
        <v>19</v>
      </c>
      <c r="F266" s="1" t="s">
        <v>20</v>
      </c>
      <c r="G266" s="1" t="n">
        <v>2</v>
      </c>
      <c r="H266" s="1" t="n">
        <v>2</v>
      </c>
      <c r="I266" s="23" t="str">
        <f aca="false">IF(J266="RHAP", "Rhizophora apiculata", IF(J266="EXAG", "Excoecaria agallocha", IF(J266="BRPA", "Bruguiera parviflora", IF(J266="XYMO", "Xylocarpus moluccensis", IF(J266="BRCY", "Bruguiera cylindrica", IF(J266="AVAL", "Avicennia alba", IF(J266="AVOF", "Avicennia officinalis", IF(J266="LURA", "Lumnitzera racemosa", IF(J266="CETA", "Ceriops tagal", IF(J266="XYGR", "Xylocarpus granatum", IF(J266="AVMA", "Avicennia marina", IF(J266="RHMU", "Rhizophora mucronata", IF(J266="BRGY", "Bruguiera gymnorrhiza", IF(J266="BRSE", "Bruguiera sexangula", IF(J266="SOOV", "Sonneratia ovata", IF(J266="SOCA", "Sonneratia caseolaris", IF(J266="HELI", "Heritiera littoralis", IF(J266="HESY", "Heritiera sylvatica", IF(J266="NYFR", "Nypa fruticans", IF(J266="CYRA", "Cynometra ramiflora", IF(J266="PHPA", "Phoenix paludosa", IF(J266="SCHY", "Scyphiphora hydrophyllacea", IF(J266="DIMA", "Diospyros maritima", IF(J266="POPI", "Pongamia pinnata", IF(J266="MAPS", "Maniltoa psilogyne", IF(J266="INBI", "Intsia bijuga", IF(J266="ACEB", "Acanthus ebracteatus", IF(J266="CAER", "Calamus erinaceus", IF(J266="UNUN", "Unknown unknown",  IF(J266="SOAL", "Sonneratia alba",  IF(J266="AECO", "Aegiceras corniculatum", "" )) )))))))))))))))))))))))))))))</f>
        <v>Rhizophora mucronata</v>
      </c>
      <c r="J266" s="55" t="s">
        <v>1026</v>
      </c>
      <c r="K266" s="55" t="n">
        <v>6.3</v>
      </c>
    </row>
    <row r="267" customFormat="false" ht="13.8" hidden="false" customHeight="false" outlineLevel="0" collapsed="false">
      <c r="A267" s="1" t="s">
        <v>17</v>
      </c>
      <c r="B267" s="12" t="n">
        <v>42151</v>
      </c>
      <c r="C267" s="1" t="s">
        <v>19</v>
      </c>
      <c r="D267" s="1" t="s">
        <v>19</v>
      </c>
      <c r="E267" s="1" t="s">
        <v>19</v>
      </c>
      <c r="F267" s="1" t="s">
        <v>20</v>
      </c>
      <c r="G267" s="1" t="n">
        <v>2</v>
      </c>
      <c r="H267" s="1" t="n">
        <v>2</v>
      </c>
      <c r="I267" s="23" t="str">
        <f aca="false">IF(J267="RHAP", "Rhizophora apiculata", IF(J267="EXAG", "Excoecaria agallocha", IF(J267="BRPA", "Bruguiera parviflora", IF(J267="XYMO", "Xylocarpus moluccensis", IF(J267="BRCY", "Bruguiera cylindrica", IF(J267="AVAL", "Avicennia alba", IF(J267="AVOF", "Avicennia officinalis", IF(J267="LURA", "Lumnitzera racemosa", IF(J267="CETA", "Ceriops tagal", IF(J267="XYGR", "Xylocarpus granatum", IF(J267="AVMA", "Avicennia marina", IF(J267="RHMU", "Rhizophora mucronata", IF(J267="BRGY", "Bruguiera gymnorrhiza", IF(J267="BRSE", "Bruguiera sexangula", IF(J267="SOOV", "Sonneratia ovata", IF(J267="SOCA", "Sonneratia caseolaris", IF(J267="HELI", "Heritiera littoralis", IF(J267="HESY", "Heritiera sylvatica", IF(J267="NYFR", "Nypa fruticans", IF(J267="CYRA", "Cynometra ramiflora", IF(J267="PHPA", "Phoenix paludosa", IF(J267="SCHY", "Scyphiphora hydrophyllacea", IF(J267="DIMA", "Diospyros maritima", IF(J267="POPI", "Pongamia pinnata", IF(J267="MAPS", "Maniltoa psilogyne", IF(J267="INBI", "Intsia bijuga", IF(J267="ACEB", "Acanthus ebracteatus", IF(J267="CAER", "Calamus erinaceus", IF(J267="UNUN", "Unknown unknown",  IF(J267="SOAL", "Sonneratia alba",  IF(J267="AECO", "Aegiceras corniculatum", "" )) )))))))))))))))))))))))))))))</f>
        <v>Rhizophora apiculata</v>
      </c>
      <c r="J267" s="55" t="s">
        <v>21</v>
      </c>
      <c r="K267" s="55" t="n">
        <v>6.5</v>
      </c>
    </row>
    <row r="268" customFormat="false" ht="13.8" hidden="false" customHeight="false" outlineLevel="0" collapsed="false">
      <c r="A268" s="1" t="s">
        <v>17</v>
      </c>
      <c r="B268" s="12" t="n">
        <v>42151</v>
      </c>
      <c r="C268" s="1" t="s">
        <v>19</v>
      </c>
      <c r="D268" s="1" t="s">
        <v>19</v>
      </c>
      <c r="E268" s="1" t="s">
        <v>19</v>
      </c>
      <c r="F268" s="1" t="s">
        <v>20</v>
      </c>
      <c r="G268" s="1" t="n">
        <v>2</v>
      </c>
      <c r="H268" s="1" t="n">
        <v>2</v>
      </c>
      <c r="I268" s="23" t="str">
        <f aca="false">IF(J268="RHAP", "Rhizophora apiculata", IF(J268="EXAG", "Excoecaria agallocha", IF(J268="BRPA", "Bruguiera parviflora", IF(J268="XYMO", "Xylocarpus moluccensis", IF(J268="BRCY", "Bruguiera cylindrica", IF(J268="AVAL", "Avicennia alba", IF(J268="AVOF", "Avicennia officinalis", IF(J268="LURA", "Lumnitzera racemosa", IF(J268="CETA", "Ceriops tagal", IF(J268="XYGR", "Xylocarpus granatum", IF(J268="AVMA", "Avicennia marina", IF(J268="RHMU", "Rhizophora mucronata", IF(J268="BRGY", "Bruguiera gymnorrhiza", IF(J268="BRSE", "Bruguiera sexangula", IF(J268="SOOV", "Sonneratia ovata", IF(J268="SOCA", "Sonneratia caseolaris", IF(J268="HELI", "Heritiera littoralis", IF(J268="HESY", "Heritiera sylvatica", IF(J268="NYFR", "Nypa fruticans", IF(J268="CYRA", "Cynometra ramiflora", IF(J268="PHPA", "Phoenix paludosa", IF(J268="SCHY", "Scyphiphora hydrophyllacea", IF(J268="DIMA", "Diospyros maritima", IF(J268="POPI", "Pongamia pinnata", IF(J268="MAPS", "Maniltoa psilogyne", IF(J268="INBI", "Intsia bijuga", IF(J268="ACEB", "Acanthus ebracteatus", IF(J268="CAER", "Calamus erinaceus", IF(J268="UNUN", "Unknown unknown",  IF(J268="SOAL", "Sonneratia alba",  IF(J268="AECO", "Aegiceras corniculatum", "" )) )))))))))))))))))))))))))))))</f>
        <v>Rhizophora apiculata</v>
      </c>
      <c r="J268" s="55" t="s">
        <v>21</v>
      </c>
      <c r="K268" s="55" t="n">
        <v>6.8</v>
      </c>
    </row>
    <row r="269" customFormat="false" ht="13.8" hidden="false" customHeight="false" outlineLevel="0" collapsed="false">
      <c r="A269" s="1" t="s">
        <v>17</v>
      </c>
      <c r="B269" s="12" t="n">
        <v>42151</v>
      </c>
      <c r="C269" s="1" t="s">
        <v>19</v>
      </c>
      <c r="D269" s="1" t="s">
        <v>19</v>
      </c>
      <c r="E269" s="1" t="s">
        <v>19</v>
      </c>
      <c r="F269" s="1" t="s">
        <v>20</v>
      </c>
      <c r="G269" s="1" t="n">
        <v>2</v>
      </c>
      <c r="H269" s="1" t="n">
        <v>2</v>
      </c>
      <c r="I269" s="23" t="str">
        <f aca="false">IF(J269="RHAP", "Rhizophora apiculata", IF(J269="EXAG", "Excoecaria agallocha", IF(J269="BRPA", "Bruguiera parviflora", IF(J269="XYMO", "Xylocarpus moluccensis", IF(J269="BRCY", "Bruguiera cylindrica", IF(J269="AVAL", "Avicennia alba", IF(J269="AVOF", "Avicennia officinalis", IF(J269="LURA", "Lumnitzera racemosa", IF(J269="CETA", "Ceriops tagal", IF(J269="XYGR", "Xylocarpus granatum", IF(J269="AVMA", "Avicennia marina", IF(J269="RHMU", "Rhizophora mucronata", IF(J269="BRGY", "Bruguiera gymnorrhiza", IF(J269="BRSE", "Bruguiera sexangula", IF(J269="SOOV", "Sonneratia ovata", IF(J269="SOCA", "Sonneratia caseolaris", IF(J269="HELI", "Heritiera littoralis", IF(J269="HESY", "Heritiera sylvatica", IF(J269="NYFR", "Nypa fruticans", IF(J269="CYRA", "Cynometra ramiflora", IF(J269="PHPA", "Phoenix paludosa", IF(J269="SCHY", "Scyphiphora hydrophyllacea", IF(J269="DIMA", "Diospyros maritima", IF(J269="POPI", "Pongamia pinnata", IF(J269="MAPS", "Maniltoa psilogyne", IF(J269="INBI", "Intsia bijuga", IF(J269="ACEB", "Acanthus ebracteatus", IF(J269="CAER", "Calamus erinaceus", IF(J269="UNUN", "Unknown unknown",  IF(J269="SOAL", "Sonneratia alba",  IF(J269="AECO", "Aegiceras corniculatum", "" )) )))))))))))))))))))))))))))))</f>
        <v>Rhizophora apiculata</v>
      </c>
      <c r="J269" s="55" t="s">
        <v>21</v>
      </c>
      <c r="K269" s="55" t="n">
        <v>7</v>
      </c>
    </row>
    <row r="270" customFormat="false" ht="13.8" hidden="false" customHeight="false" outlineLevel="0" collapsed="false">
      <c r="A270" s="1" t="s">
        <v>17</v>
      </c>
      <c r="B270" s="12" t="n">
        <v>42151</v>
      </c>
      <c r="C270" s="1" t="s">
        <v>19</v>
      </c>
      <c r="D270" s="1" t="s">
        <v>19</v>
      </c>
      <c r="E270" s="1" t="s">
        <v>19</v>
      </c>
      <c r="F270" s="1" t="s">
        <v>20</v>
      </c>
      <c r="G270" s="1" t="n">
        <v>2</v>
      </c>
      <c r="H270" s="1" t="n">
        <v>2</v>
      </c>
      <c r="I270" s="23" t="str">
        <f aca="false">IF(J270="RHAP", "Rhizophora apiculata", IF(J270="EXAG", "Excoecaria agallocha", IF(J270="BRPA", "Bruguiera parviflora", IF(J270="XYMO", "Xylocarpus moluccensis", IF(J270="BRCY", "Bruguiera cylindrica", IF(J270="AVAL", "Avicennia alba", IF(J270="AVOF", "Avicennia officinalis", IF(J270="LURA", "Lumnitzera racemosa", IF(J270="CETA", "Ceriops tagal", IF(J270="XYGR", "Xylocarpus granatum", IF(J270="AVMA", "Avicennia marina", IF(J270="RHMU", "Rhizophora mucronata", IF(J270="BRGY", "Bruguiera gymnorrhiza", IF(J270="BRSE", "Bruguiera sexangula", IF(J270="SOOV", "Sonneratia ovata", IF(J270="SOCA", "Sonneratia caseolaris", IF(J270="HELI", "Heritiera littoralis", IF(J270="HESY", "Heritiera sylvatica", IF(J270="NYFR", "Nypa fruticans", IF(J270="CYRA", "Cynometra ramiflora", IF(J270="PHPA", "Phoenix paludosa", IF(J270="SCHY", "Scyphiphora hydrophyllacea", IF(J270="DIMA", "Diospyros maritima", IF(J270="POPI", "Pongamia pinnata", IF(J270="MAPS", "Maniltoa psilogyne", IF(J270="INBI", "Intsia bijuga", IF(J270="ACEB", "Acanthus ebracteatus", IF(J270="CAER", "Calamus erinaceus", IF(J270="UNUN", "Unknown unknown",  IF(J270="SOAL", "Sonneratia alba",  IF(J270="AECO", "Aegiceras corniculatum", "" )) )))))))))))))))))))))))))))))</f>
        <v>Rhizophora apiculata</v>
      </c>
      <c r="J270" s="55" t="s">
        <v>21</v>
      </c>
      <c r="K270" s="55" t="n">
        <v>7.2</v>
      </c>
    </row>
    <row r="271" customFormat="false" ht="13.8" hidden="false" customHeight="false" outlineLevel="0" collapsed="false">
      <c r="A271" s="1" t="s">
        <v>17</v>
      </c>
      <c r="B271" s="12" t="n">
        <v>42151</v>
      </c>
      <c r="C271" s="1" t="s">
        <v>19</v>
      </c>
      <c r="D271" s="1" t="s">
        <v>19</v>
      </c>
      <c r="E271" s="1" t="s">
        <v>19</v>
      </c>
      <c r="F271" s="1" t="s">
        <v>20</v>
      </c>
      <c r="G271" s="1" t="n">
        <v>2</v>
      </c>
      <c r="H271" s="1" t="n">
        <v>2</v>
      </c>
      <c r="I271" s="23" t="str">
        <f aca="false">IF(J271="RHAP", "Rhizophora apiculata", IF(J271="EXAG", "Excoecaria agallocha", IF(J271="BRPA", "Bruguiera parviflora", IF(J271="XYMO", "Xylocarpus moluccensis", IF(J271="BRCY", "Bruguiera cylindrica", IF(J271="AVAL", "Avicennia alba", IF(J271="AVOF", "Avicennia officinalis", IF(J271="LURA", "Lumnitzera racemosa", IF(J271="CETA", "Ceriops tagal", IF(J271="XYGR", "Xylocarpus granatum", IF(J271="AVMA", "Avicennia marina", IF(J271="RHMU", "Rhizophora mucronata", IF(J271="BRGY", "Bruguiera gymnorrhiza", IF(J271="BRSE", "Bruguiera sexangula", IF(J271="SOOV", "Sonneratia ovata", IF(J271="SOCA", "Sonneratia caseolaris", IF(J271="HELI", "Heritiera littoralis", IF(J271="HESY", "Heritiera sylvatica", IF(J271="NYFR", "Nypa fruticans", IF(J271="CYRA", "Cynometra ramiflora", IF(J271="PHPA", "Phoenix paludosa", IF(J271="SCHY", "Scyphiphora hydrophyllacea", IF(J271="DIMA", "Diospyros maritima", IF(J271="POPI", "Pongamia pinnata", IF(J271="MAPS", "Maniltoa psilogyne", IF(J271="INBI", "Intsia bijuga", IF(J271="ACEB", "Acanthus ebracteatus", IF(J271="CAER", "Calamus erinaceus", IF(J271="UNUN", "Unknown unknown",  IF(J271="SOAL", "Sonneratia alba",  IF(J271="AECO", "Aegiceras corniculatum", "" )) )))))))))))))))))))))))))))))</f>
        <v>Rhizophora apiculata</v>
      </c>
      <c r="J271" s="55" t="s">
        <v>21</v>
      </c>
      <c r="K271" s="55" t="n">
        <v>7.3</v>
      </c>
    </row>
    <row r="272" customFormat="false" ht="13.8" hidden="false" customHeight="false" outlineLevel="0" collapsed="false">
      <c r="A272" s="1" t="s">
        <v>17</v>
      </c>
      <c r="B272" s="12" t="n">
        <v>42151</v>
      </c>
      <c r="C272" s="1" t="s">
        <v>19</v>
      </c>
      <c r="D272" s="1" t="s">
        <v>19</v>
      </c>
      <c r="E272" s="1" t="s">
        <v>19</v>
      </c>
      <c r="F272" s="1" t="s">
        <v>20</v>
      </c>
      <c r="G272" s="1" t="n">
        <v>2</v>
      </c>
      <c r="H272" s="1" t="n">
        <v>2</v>
      </c>
      <c r="I272" s="23" t="str">
        <f aca="false">IF(J272="RHAP", "Rhizophora apiculata", IF(J272="EXAG", "Excoecaria agallocha", IF(J272="BRPA", "Bruguiera parviflora", IF(J272="XYMO", "Xylocarpus moluccensis", IF(J272="BRCY", "Bruguiera cylindrica", IF(J272="AVAL", "Avicennia alba", IF(J272="AVOF", "Avicennia officinalis", IF(J272="LURA", "Lumnitzera racemosa", IF(J272="CETA", "Ceriops tagal", IF(J272="XYGR", "Xylocarpus granatum", IF(J272="AVMA", "Avicennia marina", IF(J272="RHMU", "Rhizophora mucronata", IF(J272="BRGY", "Bruguiera gymnorrhiza", IF(J272="BRSE", "Bruguiera sexangula", IF(J272="SOOV", "Sonneratia ovata", IF(J272="SOCA", "Sonneratia caseolaris", IF(J272="HELI", "Heritiera littoralis", IF(J272="HESY", "Heritiera sylvatica", IF(J272="NYFR", "Nypa fruticans", IF(J272="CYRA", "Cynometra ramiflora", IF(J272="PHPA", "Phoenix paludosa", IF(J272="SCHY", "Scyphiphora hydrophyllacea", IF(J272="DIMA", "Diospyros maritima", IF(J272="POPI", "Pongamia pinnata", IF(J272="MAPS", "Maniltoa psilogyne", IF(J272="INBI", "Intsia bijuga", IF(J272="ACEB", "Acanthus ebracteatus", IF(J272="CAER", "Calamus erinaceus", IF(J272="UNUN", "Unknown unknown",  IF(J272="SOAL", "Sonneratia alba",  IF(J272="AECO", "Aegiceras corniculatum", "" )) )))))))))))))))))))))))))))))</f>
        <v>Rhizophora apiculata</v>
      </c>
      <c r="J272" s="55" t="s">
        <v>21</v>
      </c>
      <c r="K272" s="55" t="n">
        <v>8.3</v>
      </c>
    </row>
    <row r="273" customFormat="false" ht="13.8" hidden="false" customHeight="false" outlineLevel="0" collapsed="false">
      <c r="A273" s="1" t="s">
        <v>17</v>
      </c>
      <c r="B273" s="12" t="n">
        <v>42151</v>
      </c>
      <c r="C273" s="1" t="s">
        <v>19</v>
      </c>
      <c r="D273" s="1" t="s">
        <v>19</v>
      </c>
      <c r="E273" s="1" t="s">
        <v>19</v>
      </c>
      <c r="F273" s="1" t="s">
        <v>20</v>
      </c>
      <c r="G273" s="1" t="n">
        <v>2</v>
      </c>
      <c r="H273" s="1" t="n">
        <v>2</v>
      </c>
      <c r="I273" s="23" t="str">
        <f aca="false">IF(J273="RHAP", "Rhizophora apiculata", IF(J273="EXAG", "Excoecaria agallocha", IF(J273="BRPA", "Bruguiera parviflora", IF(J273="XYMO", "Xylocarpus moluccensis", IF(J273="BRCY", "Bruguiera cylindrica", IF(J273="AVAL", "Avicennia alba", IF(J273="AVOF", "Avicennia officinalis", IF(J273="LURA", "Lumnitzera racemosa", IF(J273="CETA", "Ceriops tagal", IF(J273="XYGR", "Xylocarpus granatum", IF(J273="AVMA", "Avicennia marina", IF(J273="RHMU", "Rhizophora mucronata", IF(J273="BRGY", "Bruguiera gymnorrhiza", IF(J273="BRSE", "Bruguiera sexangula", IF(J273="SOOV", "Sonneratia ovata", IF(J273="SOCA", "Sonneratia caseolaris", IF(J273="HELI", "Heritiera littoralis", IF(J273="HESY", "Heritiera sylvatica", IF(J273="NYFR", "Nypa fruticans", IF(J273="CYRA", "Cynometra ramiflora", IF(J273="PHPA", "Phoenix paludosa", IF(J273="SCHY", "Scyphiphora hydrophyllacea", IF(J273="DIMA", "Diospyros maritima", IF(J273="POPI", "Pongamia pinnata", IF(J273="MAPS", "Maniltoa psilogyne", IF(J273="INBI", "Intsia bijuga", IF(J273="ACEB", "Acanthus ebracteatus", IF(J273="CAER", "Calamus erinaceus", IF(J273="UNUN", "Unknown unknown",  IF(J273="SOAL", "Sonneratia alba",  IF(J273="AECO", "Aegiceras corniculatum", "" )) )))))))))))))))))))))))))))))</f>
        <v>Rhizophora apiculata</v>
      </c>
      <c r="J273" s="55" t="s">
        <v>21</v>
      </c>
      <c r="K273" s="55" t="n">
        <v>8.4</v>
      </c>
    </row>
    <row r="274" customFormat="false" ht="13.8" hidden="false" customHeight="false" outlineLevel="0" collapsed="false">
      <c r="A274" s="1" t="s">
        <v>17</v>
      </c>
      <c r="B274" s="12" t="n">
        <v>42151</v>
      </c>
      <c r="C274" s="1" t="s">
        <v>19</v>
      </c>
      <c r="D274" s="1" t="s">
        <v>19</v>
      </c>
      <c r="E274" s="1" t="s">
        <v>19</v>
      </c>
      <c r="F274" s="1" t="s">
        <v>20</v>
      </c>
      <c r="G274" s="1" t="n">
        <v>2</v>
      </c>
      <c r="H274" s="1" t="n">
        <v>2</v>
      </c>
      <c r="I274" s="23" t="str">
        <f aca="false">IF(J274="RHAP", "Rhizophora apiculata", IF(J274="EXAG", "Excoecaria agallocha", IF(J274="BRPA", "Bruguiera parviflora", IF(J274="XYMO", "Xylocarpus moluccensis", IF(J274="BRCY", "Bruguiera cylindrica", IF(J274="AVAL", "Avicennia alba", IF(J274="AVOF", "Avicennia officinalis", IF(J274="LURA", "Lumnitzera racemosa", IF(J274="CETA", "Ceriops tagal", IF(J274="XYGR", "Xylocarpus granatum", IF(J274="AVMA", "Avicennia marina", IF(J274="RHMU", "Rhizophora mucronata", IF(J274="BRGY", "Bruguiera gymnorrhiza", IF(J274="BRSE", "Bruguiera sexangula", IF(J274="SOOV", "Sonneratia ovata", IF(J274="SOCA", "Sonneratia caseolaris", IF(J274="HELI", "Heritiera littoralis", IF(J274="HESY", "Heritiera sylvatica", IF(J274="NYFR", "Nypa fruticans", IF(J274="CYRA", "Cynometra ramiflora", IF(J274="PHPA", "Phoenix paludosa", IF(J274="SCHY", "Scyphiphora hydrophyllacea", IF(J274="DIMA", "Diospyros maritima", IF(J274="POPI", "Pongamia pinnata", IF(J274="MAPS", "Maniltoa psilogyne", IF(J274="INBI", "Intsia bijuga", IF(J274="ACEB", "Acanthus ebracteatus", IF(J274="CAER", "Calamus erinaceus", IF(J274="UNUN", "Unknown unknown",  IF(J274="SOAL", "Sonneratia alba",  IF(J274="AECO", "Aegiceras corniculatum", "" )) )))))))))))))))))))))))))))))</f>
        <v>Rhizophora apiculata</v>
      </c>
      <c r="J274" s="55" t="s">
        <v>21</v>
      </c>
      <c r="K274" s="55" t="n">
        <v>9</v>
      </c>
    </row>
    <row r="275" customFormat="false" ht="13.8" hidden="false" customHeight="false" outlineLevel="0" collapsed="false">
      <c r="A275" s="1" t="s">
        <v>17</v>
      </c>
      <c r="B275" s="12" t="n">
        <v>42151</v>
      </c>
      <c r="C275" s="1" t="s">
        <v>19</v>
      </c>
      <c r="D275" s="1" t="s">
        <v>19</v>
      </c>
      <c r="E275" s="1" t="s">
        <v>19</v>
      </c>
      <c r="F275" s="1" t="s">
        <v>20</v>
      </c>
      <c r="G275" s="1" t="n">
        <v>2</v>
      </c>
      <c r="H275" s="1" t="n">
        <v>2</v>
      </c>
      <c r="I275" s="23" t="str">
        <f aca="false">IF(J275="RHAP", "Rhizophora apiculata", IF(J275="EXAG", "Excoecaria agallocha", IF(J275="BRPA", "Bruguiera parviflora", IF(J275="XYMO", "Xylocarpus moluccensis", IF(J275="BRCY", "Bruguiera cylindrica", IF(J275="AVAL", "Avicennia alba", IF(J275="AVOF", "Avicennia officinalis", IF(J275="LURA", "Lumnitzera racemosa", IF(J275="CETA", "Ceriops tagal", IF(J275="XYGR", "Xylocarpus granatum", IF(J275="AVMA", "Avicennia marina", IF(J275="RHMU", "Rhizophora mucronata", IF(J275="BRGY", "Bruguiera gymnorrhiza", IF(J275="BRSE", "Bruguiera sexangula", IF(J275="SOOV", "Sonneratia ovata", IF(J275="SOCA", "Sonneratia caseolaris", IF(J275="HELI", "Heritiera littoralis", IF(J275="HESY", "Heritiera sylvatica", IF(J275="NYFR", "Nypa fruticans", IF(J275="CYRA", "Cynometra ramiflora", IF(J275="PHPA", "Phoenix paludosa", IF(J275="SCHY", "Scyphiphora hydrophyllacea", IF(J275="DIMA", "Diospyros maritima", IF(J275="POPI", "Pongamia pinnata", IF(J275="MAPS", "Maniltoa psilogyne", IF(J275="INBI", "Intsia bijuga", IF(J275="ACEB", "Acanthus ebracteatus", IF(J275="CAER", "Calamus erinaceus", IF(J275="UNUN", "Unknown unknown",  IF(J275="SOAL", "Sonneratia alba",  IF(J275="AECO", "Aegiceras corniculatum", "" )) )))))))))))))))))))))))))))))</f>
        <v>Rhizophora apiculata</v>
      </c>
      <c r="J275" s="55" t="s">
        <v>21</v>
      </c>
      <c r="K275" s="55" t="n">
        <v>9.1</v>
      </c>
    </row>
    <row r="276" customFormat="false" ht="13.8" hidden="false" customHeight="false" outlineLevel="0" collapsed="false">
      <c r="A276" s="1" t="s">
        <v>17</v>
      </c>
      <c r="B276" s="12" t="n">
        <v>42151</v>
      </c>
      <c r="C276" s="1" t="s">
        <v>19</v>
      </c>
      <c r="D276" s="1" t="s">
        <v>19</v>
      </c>
      <c r="E276" s="1" t="s">
        <v>19</v>
      </c>
      <c r="F276" s="1" t="s">
        <v>20</v>
      </c>
      <c r="G276" s="1" t="n">
        <v>2</v>
      </c>
      <c r="H276" s="1" t="n">
        <v>2</v>
      </c>
      <c r="I276" s="23" t="str">
        <f aca="false">IF(J276="RHAP", "Rhizophora apiculata", IF(J276="EXAG", "Excoecaria agallocha", IF(J276="BRPA", "Bruguiera parviflora", IF(J276="XYMO", "Xylocarpus moluccensis", IF(J276="BRCY", "Bruguiera cylindrica", IF(J276="AVAL", "Avicennia alba", IF(J276="AVOF", "Avicennia officinalis", IF(J276="LURA", "Lumnitzera racemosa", IF(J276="CETA", "Ceriops tagal", IF(J276="XYGR", "Xylocarpus granatum", IF(J276="AVMA", "Avicennia marina", IF(J276="RHMU", "Rhizophora mucronata", IF(J276="BRGY", "Bruguiera gymnorrhiza", IF(J276="BRSE", "Bruguiera sexangula", IF(J276="SOOV", "Sonneratia ovata", IF(J276="SOCA", "Sonneratia caseolaris", IF(J276="HELI", "Heritiera littoralis", IF(J276="HESY", "Heritiera sylvatica", IF(J276="NYFR", "Nypa fruticans", IF(J276="CYRA", "Cynometra ramiflora", IF(J276="PHPA", "Phoenix paludosa", IF(J276="SCHY", "Scyphiphora hydrophyllacea", IF(J276="DIMA", "Diospyros maritima", IF(J276="POPI", "Pongamia pinnata", IF(J276="MAPS", "Maniltoa psilogyne", IF(J276="INBI", "Intsia bijuga", IF(J276="ACEB", "Acanthus ebracteatus", IF(J276="CAER", "Calamus erinaceus", IF(J276="UNUN", "Unknown unknown",  IF(J276="SOAL", "Sonneratia alba",  IF(J276="AECO", "Aegiceras corniculatum", "" )) )))))))))))))))))))))))))))))</f>
        <v>Rhizophora apiculata</v>
      </c>
      <c r="J276" s="55" t="s">
        <v>21</v>
      </c>
      <c r="K276" s="55" t="n">
        <v>9.3</v>
      </c>
    </row>
    <row r="277" customFormat="false" ht="13.8" hidden="false" customHeight="false" outlineLevel="0" collapsed="false">
      <c r="A277" s="1" t="s">
        <v>17</v>
      </c>
      <c r="B277" s="12" t="n">
        <v>42151</v>
      </c>
      <c r="C277" s="1" t="s">
        <v>19</v>
      </c>
      <c r="D277" s="1" t="s">
        <v>19</v>
      </c>
      <c r="E277" s="1" t="s">
        <v>19</v>
      </c>
      <c r="F277" s="1" t="s">
        <v>20</v>
      </c>
      <c r="G277" s="1" t="n">
        <v>2</v>
      </c>
      <c r="H277" s="1" t="n">
        <v>2</v>
      </c>
      <c r="I277" s="23" t="str">
        <f aca="false">IF(J277="RHAP", "Rhizophora apiculata", IF(J277="EXAG", "Excoecaria agallocha", IF(J277="BRPA", "Bruguiera parviflora", IF(J277="XYMO", "Xylocarpus moluccensis", IF(J277="BRCY", "Bruguiera cylindrica", IF(J277="AVAL", "Avicennia alba", IF(J277="AVOF", "Avicennia officinalis", IF(J277="LURA", "Lumnitzera racemosa", IF(J277="CETA", "Ceriops tagal", IF(J277="XYGR", "Xylocarpus granatum", IF(J277="AVMA", "Avicennia marina", IF(J277="RHMU", "Rhizophora mucronata", IF(J277="BRGY", "Bruguiera gymnorrhiza", IF(J277="BRSE", "Bruguiera sexangula", IF(J277="SOOV", "Sonneratia ovata", IF(J277="SOCA", "Sonneratia caseolaris", IF(J277="HELI", "Heritiera littoralis", IF(J277="HESY", "Heritiera sylvatica", IF(J277="NYFR", "Nypa fruticans", IF(J277="CYRA", "Cynometra ramiflora", IF(J277="PHPA", "Phoenix paludosa", IF(J277="SCHY", "Scyphiphora hydrophyllacea", IF(J277="DIMA", "Diospyros maritima", IF(J277="POPI", "Pongamia pinnata", IF(J277="MAPS", "Maniltoa psilogyne", IF(J277="INBI", "Intsia bijuga", IF(J277="ACEB", "Acanthus ebracteatus", IF(J277="CAER", "Calamus erinaceus", IF(J277="UNUN", "Unknown unknown",  IF(J277="SOAL", "Sonneratia alba",  IF(J277="AECO", "Aegiceras corniculatum", "" )) )))))))))))))))))))))))))))))</f>
        <v>Rhizophora apiculata</v>
      </c>
      <c r="J277" s="55" t="s">
        <v>21</v>
      </c>
      <c r="K277" s="55" t="n">
        <v>9.5</v>
      </c>
    </row>
    <row r="278" customFormat="false" ht="13.8" hidden="false" customHeight="false" outlineLevel="0" collapsed="false">
      <c r="A278" s="1" t="s">
        <v>17</v>
      </c>
      <c r="B278" s="12" t="n">
        <v>42151</v>
      </c>
      <c r="C278" s="1" t="s">
        <v>19</v>
      </c>
      <c r="D278" s="1" t="s">
        <v>19</v>
      </c>
      <c r="E278" s="1" t="s">
        <v>19</v>
      </c>
      <c r="F278" s="1" t="s">
        <v>20</v>
      </c>
      <c r="G278" s="1" t="n">
        <v>2</v>
      </c>
      <c r="H278" s="1" t="n">
        <v>2</v>
      </c>
      <c r="I278" s="23" t="str">
        <f aca="false">IF(J278="RHAP", "Rhizophora apiculata", IF(J278="EXAG", "Excoecaria agallocha", IF(J278="BRPA", "Bruguiera parviflora", IF(J278="XYMO", "Xylocarpus moluccensis", IF(J278="BRCY", "Bruguiera cylindrica", IF(J278="AVAL", "Avicennia alba", IF(J278="AVOF", "Avicennia officinalis", IF(J278="LURA", "Lumnitzera racemosa", IF(J278="CETA", "Ceriops tagal", IF(J278="XYGR", "Xylocarpus granatum", IF(J278="AVMA", "Avicennia marina", IF(J278="RHMU", "Rhizophora mucronata", IF(J278="BRGY", "Bruguiera gymnorrhiza", IF(J278="BRSE", "Bruguiera sexangula", IF(J278="SOOV", "Sonneratia ovata", IF(J278="SOCA", "Sonneratia caseolaris", IF(J278="HELI", "Heritiera littoralis", IF(J278="HESY", "Heritiera sylvatica", IF(J278="NYFR", "Nypa fruticans", IF(J278="CYRA", "Cynometra ramiflora", IF(J278="PHPA", "Phoenix paludosa", IF(J278="SCHY", "Scyphiphora hydrophyllacea", IF(J278="DIMA", "Diospyros maritima", IF(J278="POPI", "Pongamia pinnata", IF(J278="MAPS", "Maniltoa psilogyne", IF(J278="INBI", "Intsia bijuga", IF(J278="ACEB", "Acanthus ebracteatus", IF(J278="CAER", "Calamus erinaceus", IF(J278="UNUN", "Unknown unknown",  IF(J278="SOAL", "Sonneratia alba",  IF(J278="AECO", "Aegiceras corniculatum", "" )) )))))))))))))))))))))))))))))</f>
        <v>Rhizophora apiculata</v>
      </c>
      <c r="J278" s="55" t="s">
        <v>21</v>
      </c>
      <c r="K278" s="55" t="n">
        <v>9.5</v>
      </c>
    </row>
    <row r="279" customFormat="false" ht="13.8" hidden="false" customHeight="false" outlineLevel="0" collapsed="false">
      <c r="A279" s="1" t="s">
        <v>17</v>
      </c>
      <c r="B279" s="12" t="n">
        <v>42151</v>
      </c>
      <c r="C279" s="1" t="s">
        <v>19</v>
      </c>
      <c r="D279" s="1" t="s">
        <v>19</v>
      </c>
      <c r="E279" s="1" t="s">
        <v>19</v>
      </c>
      <c r="F279" s="1" t="s">
        <v>20</v>
      </c>
      <c r="G279" s="1" t="n">
        <v>2</v>
      </c>
      <c r="H279" s="1" t="n">
        <v>2</v>
      </c>
      <c r="I279" s="23" t="str">
        <f aca="false">IF(J279="RHAP", "Rhizophora apiculata", IF(J279="EXAG", "Excoecaria agallocha", IF(J279="BRPA", "Bruguiera parviflora", IF(J279="XYMO", "Xylocarpus moluccensis", IF(J279="BRCY", "Bruguiera cylindrica", IF(J279="AVAL", "Avicennia alba", IF(J279="AVOF", "Avicennia officinalis", IF(J279="LURA", "Lumnitzera racemosa", IF(J279="CETA", "Ceriops tagal", IF(J279="XYGR", "Xylocarpus granatum", IF(J279="AVMA", "Avicennia marina", IF(J279="RHMU", "Rhizophora mucronata", IF(J279="BRGY", "Bruguiera gymnorrhiza", IF(J279="BRSE", "Bruguiera sexangula", IF(J279="SOOV", "Sonneratia ovata", IF(J279="SOCA", "Sonneratia caseolaris", IF(J279="HELI", "Heritiera littoralis", IF(J279="HESY", "Heritiera sylvatica", IF(J279="NYFR", "Nypa fruticans", IF(J279="CYRA", "Cynometra ramiflora", IF(J279="PHPA", "Phoenix paludosa", IF(J279="SCHY", "Scyphiphora hydrophyllacea", IF(J279="DIMA", "Diospyros maritima", IF(J279="POPI", "Pongamia pinnata", IF(J279="MAPS", "Maniltoa psilogyne", IF(J279="INBI", "Intsia bijuga", IF(J279="ACEB", "Acanthus ebracteatus", IF(J279="CAER", "Calamus erinaceus", IF(J279="UNUN", "Unknown unknown",  IF(J279="SOAL", "Sonneratia alba",  IF(J279="AECO", "Aegiceras corniculatum", "" )) )))))))))))))))))))))))))))))</f>
        <v>Rhizophora apiculata</v>
      </c>
      <c r="J279" s="55" t="s">
        <v>21</v>
      </c>
      <c r="K279" s="55" t="n">
        <v>9.5</v>
      </c>
    </row>
    <row r="280" customFormat="false" ht="13.8" hidden="false" customHeight="false" outlineLevel="0" collapsed="false">
      <c r="A280" s="1" t="s">
        <v>17</v>
      </c>
      <c r="B280" s="12" t="n">
        <v>42151</v>
      </c>
      <c r="C280" s="1" t="s">
        <v>19</v>
      </c>
      <c r="D280" s="1" t="s">
        <v>19</v>
      </c>
      <c r="E280" s="1" t="s">
        <v>19</v>
      </c>
      <c r="F280" s="1" t="s">
        <v>20</v>
      </c>
      <c r="G280" s="1" t="n">
        <v>2</v>
      </c>
      <c r="H280" s="1" t="n">
        <v>2</v>
      </c>
      <c r="I280" s="23" t="str">
        <f aca="false">IF(J280="RHAP", "Rhizophora apiculata", IF(J280="EXAG", "Excoecaria agallocha", IF(J280="BRPA", "Bruguiera parviflora", IF(J280="XYMO", "Xylocarpus moluccensis", IF(J280="BRCY", "Bruguiera cylindrica", IF(J280="AVAL", "Avicennia alba", IF(J280="AVOF", "Avicennia officinalis", IF(J280="LURA", "Lumnitzera racemosa", IF(J280="CETA", "Ceriops tagal", IF(J280="XYGR", "Xylocarpus granatum", IF(J280="AVMA", "Avicennia marina", IF(J280="RHMU", "Rhizophora mucronata", IF(J280="BRGY", "Bruguiera gymnorrhiza", IF(J280="BRSE", "Bruguiera sexangula", IF(J280="SOOV", "Sonneratia ovata", IF(J280="SOCA", "Sonneratia caseolaris", IF(J280="HELI", "Heritiera littoralis", IF(J280="HESY", "Heritiera sylvatica", IF(J280="NYFR", "Nypa fruticans", IF(J280="CYRA", "Cynometra ramiflora", IF(J280="PHPA", "Phoenix paludosa", IF(J280="SCHY", "Scyphiphora hydrophyllacea", IF(J280="DIMA", "Diospyros maritima", IF(J280="POPI", "Pongamia pinnata", IF(J280="MAPS", "Maniltoa psilogyne", IF(J280="INBI", "Intsia bijuga", IF(J280="ACEB", "Acanthus ebracteatus", IF(J280="CAER", "Calamus erinaceus", IF(J280="UNUN", "Unknown unknown",  IF(J280="SOAL", "Sonneratia alba",  IF(J280="AECO", "Aegiceras corniculatum", "" )) )))))))))))))))))))))))))))))</f>
        <v>Rhizophora apiculata</v>
      </c>
      <c r="J280" s="55" t="s">
        <v>21</v>
      </c>
      <c r="K280" s="55" t="n">
        <v>9.6</v>
      </c>
    </row>
    <row r="281" customFormat="false" ht="13.8" hidden="false" customHeight="false" outlineLevel="0" collapsed="false">
      <c r="A281" s="1" t="s">
        <v>17</v>
      </c>
      <c r="B281" s="12" t="n">
        <v>42151</v>
      </c>
      <c r="C281" s="1" t="s">
        <v>19</v>
      </c>
      <c r="D281" s="1" t="s">
        <v>19</v>
      </c>
      <c r="E281" s="1" t="s">
        <v>19</v>
      </c>
      <c r="F281" s="1" t="s">
        <v>20</v>
      </c>
      <c r="G281" s="1" t="n">
        <v>2</v>
      </c>
      <c r="H281" s="1" t="n">
        <v>2</v>
      </c>
      <c r="I281" s="23" t="str">
        <f aca="false">IF(J281="RHAP", "Rhizophora apiculata", IF(J281="EXAG", "Excoecaria agallocha", IF(J281="BRPA", "Bruguiera parviflora", IF(J281="XYMO", "Xylocarpus moluccensis", IF(J281="BRCY", "Bruguiera cylindrica", IF(J281="AVAL", "Avicennia alba", IF(J281="AVOF", "Avicennia officinalis", IF(J281="LURA", "Lumnitzera racemosa", IF(J281="CETA", "Ceriops tagal", IF(J281="XYGR", "Xylocarpus granatum", IF(J281="AVMA", "Avicennia marina", IF(J281="RHMU", "Rhizophora mucronata", IF(J281="BRGY", "Bruguiera gymnorrhiza", IF(J281="BRSE", "Bruguiera sexangula", IF(J281="SOOV", "Sonneratia ovata", IF(J281="SOCA", "Sonneratia caseolaris", IF(J281="HELI", "Heritiera littoralis", IF(J281="HESY", "Heritiera sylvatica", IF(J281="NYFR", "Nypa fruticans", IF(J281="CYRA", "Cynometra ramiflora", IF(J281="PHPA", "Phoenix paludosa", IF(J281="SCHY", "Scyphiphora hydrophyllacea", IF(J281="DIMA", "Diospyros maritima", IF(J281="POPI", "Pongamia pinnata", IF(J281="MAPS", "Maniltoa psilogyne", IF(J281="INBI", "Intsia bijuga", IF(J281="ACEB", "Acanthus ebracteatus", IF(J281="CAER", "Calamus erinaceus", IF(J281="UNUN", "Unknown unknown",  IF(J281="SOAL", "Sonneratia alba",  IF(J281="AECO", "Aegiceras corniculatum", "" )) )))))))))))))))))))))))))))))</f>
        <v>Rhizophora apiculata</v>
      </c>
      <c r="J281" s="55" t="s">
        <v>21</v>
      </c>
      <c r="K281" s="55" t="n">
        <v>10.2</v>
      </c>
    </row>
    <row r="282" customFormat="false" ht="13.8" hidden="false" customHeight="false" outlineLevel="0" collapsed="false">
      <c r="A282" s="1" t="s">
        <v>17</v>
      </c>
      <c r="B282" s="12" t="n">
        <v>42151</v>
      </c>
      <c r="C282" s="1" t="s">
        <v>19</v>
      </c>
      <c r="D282" s="1" t="s">
        <v>19</v>
      </c>
      <c r="E282" s="1" t="s">
        <v>19</v>
      </c>
      <c r="F282" s="1" t="s">
        <v>20</v>
      </c>
      <c r="G282" s="1" t="n">
        <v>2</v>
      </c>
      <c r="H282" s="1" t="n">
        <v>2</v>
      </c>
      <c r="I282" s="23" t="str">
        <f aca="false">IF(J282="RHAP", "Rhizophora apiculata", IF(J282="EXAG", "Excoecaria agallocha", IF(J282="BRPA", "Bruguiera parviflora", IF(J282="XYMO", "Xylocarpus moluccensis", IF(J282="BRCY", "Bruguiera cylindrica", IF(J282="AVAL", "Avicennia alba", IF(J282="AVOF", "Avicennia officinalis", IF(J282="LURA", "Lumnitzera racemosa", IF(J282="CETA", "Ceriops tagal", IF(J282="XYGR", "Xylocarpus granatum", IF(J282="AVMA", "Avicennia marina", IF(J282="RHMU", "Rhizophora mucronata", IF(J282="BRGY", "Bruguiera gymnorrhiza", IF(J282="BRSE", "Bruguiera sexangula", IF(J282="SOOV", "Sonneratia ovata", IF(J282="SOCA", "Sonneratia caseolaris", IF(J282="HELI", "Heritiera littoralis", IF(J282="HESY", "Heritiera sylvatica", IF(J282="NYFR", "Nypa fruticans", IF(J282="CYRA", "Cynometra ramiflora", IF(J282="PHPA", "Phoenix paludosa", IF(J282="SCHY", "Scyphiphora hydrophyllacea", IF(J282="DIMA", "Diospyros maritima", IF(J282="POPI", "Pongamia pinnata", IF(J282="MAPS", "Maniltoa psilogyne", IF(J282="INBI", "Intsia bijuga", IF(J282="ACEB", "Acanthus ebracteatus", IF(J282="CAER", "Calamus erinaceus", IF(J282="UNUN", "Unknown unknown",  IF(J282="SOAL", "Sonneratia alba",  IF(J282="AECO", "Aegiceras corniculatum", "" )) )))))))))))))))))))))))))))))</f>
        <v>Rhizophora apiculata</v>
      </c>
      <c r="J282" s="55" t="s">
        <v>21</v>
      </c>
      <c r="K282" s="55" t="n">
        <v>10.2</v>
      </c>
    </row>
    <row r="283" customFormat="false" ht="13.8" hidden="false" customHeight="false" outlineLevel="0" collapsed="false">
      <c r="A283" s="1" t="s">
        <v>17</v>
      </c>
      <c r="B283" s="12" t="n">
        <v>42151</v>
      </c>
      <c r="C283" s="1" t="s">
        <v>19</v>
      </c>
      <c r="D283" s="1" t="s">
        <v>19</v>
      </c>
      <c r="E283" s="1" t="s">
        <v>19</v>
      </c>
      <c r="F283" s="1" t="s">
        <v>20</v>
      </c>
      <c r="G283" s="1" t="n">
        <v>2</v>
      </c>
      <c r="H283" s="1" t="n">
        <v>2</v>
      </c>
      <c r="I283" s="23" t="str">
        <f aca="false">IF(J283="RHAP", "Rhizophora apiculata", IF(J283="EXAG", "Excoecaria agallocha", IF(J283="BRPA", "Bruguiera parviflora", IF(J283="XYMO", "Xylocarpus moluccensis", IF(J283="BRCY", "Bruguiera cylindrica", IF(J283="AVAL", "Avicennia alba", IF(J283="AVOF", "Avicennia officinalis", IF(J283="LURA", "Lumnitzera racemosa", IF(J283="CETA", "Ceriops tagal", IF(J283="XYGR", "Xylocarpus granatum", IF(J283="AVMA", "Avicennia marina", IF(J283="RHMU", "Rhizophora mucronata", IF(J283="BRGY", "Bruguiera gymnorrhiza", IF(J283="BRSE", "Bruguiera sexangula", IF(J283="SOOV", "Sonneratia ovata", IF(J283="SOCA", "Sonneratia caseolaris", IF(J283="HELI", "Heritiera littoralis", IF(J283="HESY", "Heritiera sylvatica", IF(J283="NYFR", "Nypa fruticans", IF(J283="CYRA", "Cynometra ramiflora", IF(J283="PHPA", "Phoenix paludosa", IF(J283="SCHY", "Scyphiphora hydrophyllacea", IF(J283="DIMA", "Diospyros maritima", IF(J283="POPI", "Pongamia pinnata", IF(J283="MAPS", "Maniltoa psilogyne", IF(J283="INBI", "Intsia bijuga", IF(J283="ACEB", "Acanthus ebracteatus", IF(J283="CAER", "Calamus erinaceus", IF(J283="UNUN", "Unknown unknown",  IF(J283="SOAL", "Sonneratia alba",  IF(J283="AECO", "Aegiceras corniculatum", "" )) )))))))))))))))))))))))))))))</f>
        <v>Rhizophora apiculata</v>
      </c>
      <c r="J283" s="55" t="s">
        <v>21</v>
      </c>
      <c r="K283" s="55" t="n">
        <v>10.3</v>
      </c>
    </row>
    <row r="284" customFormat="false" ht="13.8" hidden="false" customHeight="false" outlineLevel="0" collapsed="false">
      <c r="A284" s="1" t="s">
        <v>17</v>
      </c>
      <c r="B284" s="12" t="n">
        <v>42151</v>
      </c>
      <c r="C284" s="1" t="s">
        <v>19</v>
      </c>
      <c r="D284" s="1" t="s">
        <v>19</v>
      </c>
      <c r="E284" s="1" t="s">
        <v>19</v>
      </c>
      <c r="F284" s="1" t="s">
        <v>20</v>
      </c>
      <c r="G284" s="1" t="n">
        <v>2</v>
      </c>
      <c r="H284" s="1" t="n">
        <v>2</v>
      </c>
      <c r="I284" s="23" t="str">
        <f aca="false">IF(J284="RHAP", "Rhizophora apiculata", IF(J284="EXAG", "Excoecaria agallocha", IF(J284="BRPA", "Bruguiera parviflora", IF(J284="XYMO", "Xylocarpus moluccensis", IF(J284="BRCY", "Bruguiera cylindrica", IF(J284="AVAL", "Avicennia alba", IF(J284="AVOF", "Avicennia officinalis", IF(J284="LURA", "Lumnitzera racemosa", IF(J284="CETA", "Ceriops tagal", IF(J284="XYGR", "Xylocarpus granatum", IF(J284="AVMA", "Avicennia marina", IF(J284="RHMU", "Rhizophora mucronata", IF(J284="BRGY", "Bruguiera gymnorrhiza", IF(J284="BRSE", "Bruguiera sexangula", IF(J284="SOOV", "Sonneratia ovata", IF(J284="SOCA", "Sonneratia caseolaris", IF(J284="HELI", "Heritiera littoralis", IF(J284="HESY", "Heritiera sylvatica", IF(J284="NYFR", "Nypa fruticans", IF(J284="CYRA", "Cynometra ramiflora", IF(J284="PHPA", "Phoenix paludosa", IF(J284="SCHY", "Scyphiphora hydrophyllacea", IF(J284="DIMA", "Diospyros maritima", IF(J284="POPI", "Pongamia pinnata", IF(J284="MAPS", "Maniltoa psilogyne", IF(J284="INBI", "Intsia bijuga", IF(J284="ACEB", "Acanthus ebracteatus", IF(J284="CAER", "Calamus erinaceus", IF(J284="UNUN", "Unknown unknown",  IF(J284="SOAL", "Sonneratia alba",  IF(J284="AECO", "Aegiceras corniculatum", "" )) )))))))))))))))))))))))))))))</f>
        <v>Rhizophora apiculata</v>
      </c>
      <c r="J284" s="55" t="s">
        <v>21</v>
      </c>
      <c r="K284" s="55" t="n">
        <v>10.4</v>
      </c>
    </row>
    <row r="285" customFormat="false" ht="13.8" hidden="false" customHeight="false" outlineLevel="0" collapsed="false">
      <c r="A285" s="1" t="s">
        <v>17</v>
      </c>
      <c r="B285" s="12" t="n">
        <v>42151</v>
      </c>
      <c r="C285" s="1" t="s">
        <v>19</v>
      </c>
      <c r="D285" s="1" t="s">
        <v>19</v>
      </c>
      <c r="E285" s="1" t="s">
        <v>19</v>
      </c>
      <c r="F285" s="1" t="s">
        <v>20</v>
      </c>
      <c r="G285" s="1" t="n">
        <v>2</v>
      </c>
      <c r="H285" s="1" t="n">
        <v>2</v>
      </c>
      <c r="I285" s="23" t="str">
        <f aca="false">IF(J285="RHAP", "Rhizophora apiculata", IF(J285="EXAG", "Excoecaria agallocha", IF(J285="BRPA", "Bruguiera parviflora", IF(J285="XYMO", "Xylocarpus moluccensis", IF(J285="BRCY", "Bruguiera cylindrica", IF(J285="AVAL", "Avicennia alba", IF(J285="AVOF", "Avicennia officinalis", IF(J285="LURA", "Lumnitzera racemosa", IF(J285="CETA", "Ceriops tagal", IF(J285="XYGR", "Xylocarpus granatum", IF(J285="AVMA", "Avicennia marina", IF(J285="RHMU", "Rhizophora mucronata", IF(J285="BRGY", "Bruguiera gymnorrhiza", IF(J285="BRSE", "Bruguiera sexangula", IF(J285="SOOV", "Sonneratia ovata", IF(J285="SOCA", "Sonneratia caseolaris", IF(J285="HELI", "Heritiera littoralis", IF(J285="HESY", "Heritiera sylvatica", IF(J285="NYFR", "Nypa fruticans", IF(J285="CYRA", "Cynometra ramiflora", IF(J285="PHPA", "Phoenix paludosa", IF(J285="SCHY", "Scyphiphora hydrophyllacea", IF(J285="DIMA", "Diospyros maritima", IF(J285="POPI", "Pongamia pinnata", IF(J285="MAPS", "Maniltoa psilogyne", IF(J285="INBI", "Intsia bijuga", IF(J285="ACEB", "Acanthus ebracteatus", IF(J285="CAER", "Calamus erinaceus", IF(J285="UNUN", "Unknown unknown",  IF(J285="SOAL", "Sonneratia alba",  IF(J285="AECO", "Aegiceras corniculatum", "" )) )))))))))))))))))))))))))))))</f>
        <v>Rhizophora apiculata</v>
      </c>
      <c r="J285" s="55" t="s">
        <v>21</v>
      </c>
      <c r="K285" s="55" t="n">
        <v>11</v>
      </c>
    </row>
    <row r="286" customFormat="false" ht="13.8" hidden="false" customHeight="false" outlineLevel="0" collapsed="false">
      <c r="A286" s="1" t="s">
        <v>17</v>
      </c>
      <c r="B286" s="12" t="n">
        <v>42151</v>
      </c>
      <c r="C286" s="1" t="s">
        <v>19</v>
      </c>
      <c r="D286" s="1" t="s">
        <v>19</v>
      </c>
      <c r="E286" s="1" t="s">
        <v>19</v>
      </c>
      <c r="F286" s="1" t="s">
        <v>20</v>
      </c>
      <c r="G286" s="1" t="n">
        <v>2</v>
      </c>
      <c r="H286" s="1" t="n">
        <v>2</v>
      </c>
      <c r="I286" s="23" t="str">
        <f aca="false">IF(J286="RHAP", "Rhizophora apiculata", IF(J286="EXAG", "Excoecaria agallocha", IF(J286="BRPA", "Bruguiera parviflora", IF(J286="XYMO", "Xylocarpus moluccensis", IF(J286="BRCY", "Bruguiera cylindrica", IF(J286="AVAL", "Avicennia alba", IF(J286="AVOF", "Avicennia officinalis", IF(J286="LURA", "Lumnitzera racemosa", IF(J286="CETA", "Ceriops tagal", IF(J286="XYGR", "Xylocarpus granatum", IF(J286="AVMA", "Avicennia marina", IF(J286="RHMU", "Rhizophora mucronata", IF(J286="BRGY", "Bruguiera gymnorrhiza", IF(J286="BRSE", "Bruguiera sexangula", IF(J286="SOOV", "Sonneratia ovata", IF(J286="SOCA", "Sonneratia caseolaris", IF(J286="HELI", "Heritiera littoralis", IF(J286="HESY", "Heritiera sylvatica", IF(J286="NYFR", "Nypa fruticans", IF(J286="CYRA", "Cynometra ramiflora", IF(J286="PHPA", "Phoenix paludosa", IF(J286="SCHY", "Scyphiphora hydrophyllacea", IF(J286="DIMA", "Diospyros maritima", IF(J286="POPI", "Pongamia pinnata", IF(J286="MAPS", "Maniltoa psilogyne", IF(J286="INBI", "Intsia bijuga", IF(J286="ACEB", "Acanthus ebracteatus", IF(J286="CAER", "Calamus erinaceus", IF(J286="UNUN", "Unknown unknown",  IF(J286="SOAL", "Sonneratia alba",  IF(J286="AECO", "Aegiceras corniculatum", "" )) )))))))))))))))))))))))))))))</f>
        <v>Rhizophora apiculata</v>
      </c>
      <c r="J286" s="55" t="s">
        <v>21</v>
      </c>
      <c r="K286" s="55" t="n">
        <v>12.3</v>
      </c>
    </row>
    <row r="287" customFormat="false" ht="13.8" hidden="false" customHeight="false" outlineLevel="0" collapsed="false">
      <c r="A287" s="1" t="s">
        <v>17</v>
      </c>
      <c r="B287" s="12" t="n">
        <v>42151</v>
      </c>
      <c r="C287" s="1" t="s">
        <v>19</v>
      </c>
      <c r="D287" s="1" t="s">
        <v>19</v>
      </c>
      <c r="E287" s="1" t="s">
        <v>19</v>
      </c>
      <c r="F287" s="1" t="s">
        <v>20</v>
      </c>
      <c r="G287" s="1" t="n">
        <v>2</v>
      </c>
      <c r="H287" s="1" t="n">
        <v>2</v>
      </c>
      <c r="I287" s="23" t="str">
        <f aca="false">IF(J287="RHAP", "Rhizophora apiculata", IF(J287="EXAG", "Excoecaria agallocha", IF(J287="BRPA", "Bruguiera parviflora", IF(J287="XYMO", "Xylocarpus moluccensis", IF(J287="BRCY", "Bruguiera cylindrica", IF(J287="AVAL", "Avicennia alba", IF(J287="AVOF", "Avicennia officinalis", IF(J287="LURA", "Lumnitzera racemosa", IF(J287="CETA", "Ceriops tagal", IF(J287="XYGR", "Xylocarpus granatum", IF(J287="AVMA", "Avicennia marina", IF(J287="RHMU", "Rhizophora mucronata", IF(J287="BRGY", "Bruguiera gymnorrhiza", IF(J287="BRSE", "Bruguiera sexangula", IF(J287="SOOV", "Sonneratia ovata", IF(J287="SOCA", "Sonneratia caseolaris", IF(J287="HELI", "Heritiera littoralis", IF(J287="HESY", "Heritiera sylvatica", IF(J287="NYFR", "Nypa fruticans", IF(J287="CYRA", "Cynometra ramiflora", IF(J287="PHPA", "Phoenix paludosa", IF(J287="SCHY", "Scyphiphora hydrophyllacea", IF(J287="DIMA", "Diospyros maritima", IF(J287="POPI", "Pongamia pinnata", IF(J287="MAPS", "Maniltoa psilogyne", IF(J287="INBI", "Intsia bijuga", IF(J287="ACEB", "Acanthus ebracteatus", IF(J287="CAER", "Calamus erinaceus", IF(J287="UNUN", "Unknown unknown",  IF(J287="SOAL", "Sonneratia alba",  IF(J287="AECO", "Aegiceras corniculatum", "" )) )))))))))))))))))))))))))))))</f>
        <v>Rhizophora apiculata</v>
      </c>
      <c r="J287" s="55" t="s">
        <v>21</v>
      </c>
      <c r="K287" s="55" t="n">
        <v>12.5</v>
      </c>
    </row>
    <row r="288" customFormat="false" ht="13.8" hidden="false" customHeight="false" outlineLevel="0" collapsed="false">
      <c r="A288" s="1" t="s">
        <v>17</v>
      </c>
      <c r="B288" s="12" t="n">
        <v>42151</v>
      </c>
      <c r="C288" s="1" t="s">
        <v>19</v>
      </c>
      <c r="D288" s="1" t="s">
        <v>19</v>
      </c>
      <c r="E288" s="1" t="s">
        <v>19</v>
      </c>
      <c r="F288" s="1" t="s">
        <v>20</v>
      </c>
      <c r="G288" s="1" t="n">
        <v>2</v>
      </c>
      <c r="H288" s="1" t="n">
        <v>2</v>
      </c>
      <c r="I288" s="23" t="str">
        <f aca="false">IF(J288="RHAP", "Rhizophora apiculata", IF(J288="EXAG", "Excoecaria agallocha", IF(J288="BRPA", "Bruguiera parviflora", IF(J288="XYMO", "Xylocarpus moluccensis", IF(J288="BRCY", "Bruguiera cylindrica", IF(J288="AVAL", "Avicennia alba", IF(J288="AVOF", "Avicennia officinalis", IF(J288="LURA", "Lumnitzera racemosa", IF(J288="CETA", "Ceriops tagal", IF(J288="XYGR", "Xylocarpus granatum", IF(J288="AVMA", "Avicennia marina", IF(J288="RHMU", "Rhizophora mucronata", IF(J288="BRGY", "Bruguiera gymnorrhiza", IF(J288="BRSE", "Bruguiera sexangula", IF(J288="SOOV", "Sonneratia ovata", IF(J288="SOCA", "Sonneratia caseolaris", IF(J288="HELI", "Heritiera littoralis", IF(J288="HESY", "Heritiera sylvatica", IF(J288="NYFR", "Nypa fruticans", IF(J288="CYRA", "Cynometra ramiflora", IF(J288="PHPA", "Phoenix paludosa", IF(J288="SCHY", "Scyphiphora hydrophyllacea", IF(J288="DIMA", "Diospyros maritima", IF(J288="POPI", "Pongamia pinnata", IF(J288="MAPS", "Maniltoa psilogyne", IF(J288="INBI", "Intsia bijuga", IF(J288="ACEB", "Acanthus ebracteatus", IF(J288="CAER", "Calamus erinaceus", IF(J288="UNUN", "Unknown unknown",  IF(J288="SOAL", "Sonneratia alba",  IF(J288="AECO", "Aegiceras corniculatum", "" )) )))))))))))))))))))))))))))))</f>
        <v>Rhizophora apiculata</v>
      </c>
      <c r="J288" s="55" t="s">
        <v>21</v>
      </c>
      <c r="K288" s="55" t="n">
        <v>13.3</v>
      </c>
    </row>
    <row r="289" customFormat="false" ht="13.8" hidden="false" customHeight="false" outlineLevel="0" collapsed="false">
      <c r="A289" s="1" t="s">
        <v>17</v>
      </c>
      <c r="B289" s="12" t="n">
        <v>42151</v>
      </c>
      <c r="C289" s="1" t="s">
        <v>19</v>
      </c>
      <c r="D289" s="1" t="s">
        <v>19</v>
      </c>
      <c r="E289" s="1" t="s">
        <v>19</v>
      </c>
      <c r="F289" s="1" t="s">
        <v>20</v>
      </c>
      <c r="G289" s="1" t="n">
        <v>2</v>
      </c>
      <c r="H289" s="1" t="n">
        <v>2</v>
      </c>
      <c r="I289" s="23" t="str">
        <f aca="false">IF(J289="RHAP", "Rhizophora apiculata", IF(J289="EXAG", "Excoecaria agallocha", IF(J289="BRPA", "Bruguiera parviflora", IF(J289="XYMO", "Xylocarpus moluccensis", IF(J289="BRCY", "Bruguiera cylindrica", IF(J289="AVAL", "Avicennia alba", IF(J289="AVOF", "Avicennia officinalis", IF(J289="LURA", "Lumnitzera racemosa", IF(J289="CETA", "Ceriops tagal", IF(J289="XYGR", "Xylocarpus granatum", IF(J289="AVMA", "Avicennia marina", IF(J289="RHMU", "Rhizophora mucronata", IF(J289="BRGY", "Bruguiera gymnorrhiza", IF(J289="BRSE", "Bruguiera sexangula", IF(J289="SOOV", "Sonneratia ovata", IF(J289="SOCA", "Sonneratia caseolaris", IF(J289="HELI", "Heritiera littoralis", IF(J289="HESY", "Heritiera sylvatica", IF(J289="NYFR", "Nypa fruticans", IF(J289="CYRA", "Cynometra ramiflora", IF(J289="PHPA", "Phoenix paludosa", IF(J289="SCHY", "Scyphiphora hydrophyllacea", IF(J289="DIMA", "Diospyros maritima", IF(J289="POPI", "Pongamia pinnata", IF(J289="MAPS", "Maniltoa psilogyne", IF(J289="INBI", "Intsia bijuga", IF(J289="ACEB", "Acanthus ebracteatus", IF(J289="CAER", "Calamus erinaceus", IF(J289="UNUN", "Unknown unknown",  IF(J289="SOAL", "Sonneratia alba",  IF(J289="AECO", "Aegiceras corniculatum", "" )) )))))))))))))))))))))))))))))</f>
        <v>Rhizophora apiculata</v>
      </c>
      <c r="J289" s="55" t="s">
        <v>21</v>
      </c>
      <c r="K289" s="55" t="n">
        <v>14</v>
      </c>
    </row>
    <row r="290" customFormat="false" ht="13.8" hidden="false" customHeight="false" outlineLevel="0" collapsed="false">
      <c r="A290" s="1" t="s">
        <v>17</v>
      </c>
      <c r="B290" s="12" t="n">
        <v>42151</v>
      </c>
      <c r="C290" s="1" t="s">
        <v>19</v>
      </c>
      <c r="D290" s="1" t="s">
        <v>19</v>
      </c>
      <c r="E290" s="1" t="s">
        <v>19</v>
      </c>
      <c r="F290" s="1" t="s">
        <v>20</v>
      </c>
      <c r="G290" s="1" t="n">
        <v>2</v>
      </c>
      <c r="H290" s="1" t="n">
        <v>2</v>
      </c>
      <c r="I290" s="23" t="str">
        <f aca="false">IF(J290="RHAP", "Rhizophora apiculata", IF(J290="EXAG", "Excoecaria agallocha", IF(J290="BRPA", "Bruguiera parviflora", IF(J290="XYMO", "Xylocarpus moluccensis", IF(J290="BRCY", "Bruguiera cylindrica", IF(J290="AVAL", "Avicennia alba", IF(J290="AVOF", "Avicennia officinalis", IF(J290="LURA", "Lumnitzera racemosa", IF(J290="CETA", "Ceriops tagal", IF(J290="XYGR", "Xylocarpus granatum", IF(J290="AVMA", "Avicennia marina", IF(J290="RHMU", "Rhizophora mucronata", IF(J290="BRGY", "Bruguiera gymnorrhiza", IF(J290="BRSE", "Bruguiera sexangula", IF(J290="SOOV", "Sonneratia ovata", IF(J290="SOCA", "Sonneratia caseolaris", IF(J290="HELI", "Heritiera littoralis", IF(J290="HESY", "Heritiera sylvatica", IF(J290="NYFR", "Nypa fruticans", IF(J290="CYRA", "Cynometra ramiflora", IF(J290="PHPA", "Phoenix paludosa", IF(J290="SCHY", "Scyphiphora hydrophyllacea", IF(J290="DIMA", "Diospyros maritima", IF(J290="POPI", "Pongamia pinnata", IF(J290="MAPS", "Maniltoa psilogyne", IF(J290="INBI", "Intsia bijuga", IF(J290="ACEB", "Acanthus ebracteatus", IF(J290="CAER", "Calamus erinaceus", IF(J290="UNUN", "Unknown unknown",  IF(J290="SOAL", "Sonneratia alba",  IF(J290="AECO", "Aegiceras corniculatum", "" )) )))))))))))))))))))))))))))))</f>
        <v>Rhizophora apiculata</v>
      </c>
      <c r="J290" s="55" t="s">
        <v>21</v>
      </c>
      <c r="K290" s="55" t="n">
        <v>14.7</v>
      </c>
    </row>
    <row r="291" customFormat="false" ht="13.8" hidden="false" customHeight="false" outlineLevel="0" collapsed="false">
      <c r="A291" s="1" t="s">
        <v>17</v>
      </c>
      <c r="B291" s="12" t="n">
        <v>42151</v>
      </c>
      <c r="C291" s="1" t="s">
        <v>19</v>
      </c>
      <c r="D291" s="1" t="s">
        <v>19</v>
      </c>
      <c r="E291" s="1" t="s">
        <v>19</v>
      </c>
      <c r="F291" s="1" t="s">
        <v>20</v>
      </c>
      <c r="G291" s="1" t="n">
        <v>2</v>
      </c>
      <c r="H291" s="1" t="n">
        <v>2</v>
      </c>
      <c r="I291" s="23" t="str">
        <f aca="false">IF(J291="RHAP", "Rhizophora apiculata", IF(J291="EXAG", "Excoecaria agallocha", IF(J291="BRPA", "Bruguiera parviflora", IF(J291="XYMO", "Xylocarpus moluccensis", IF(J291="BRCY", "Bruguiera cylindrica", IF(J291="AVAL", "Avicennia alba", IF(J291="AVOF", "Avicennia officinalis", IF(J291="LURA", "Lumnitzera racemosa", IF(J291="CETA", "Ceriops tagal", IF(J291="XYGR", "Xylocarpus granatum", IF(J291="AVMA", "Avicennia marina", IF(J291="RHMU", "Rhizophora mucronata", IF(J291="BRGY", "Bruguiera gymnorrhiza", IF(J291="BRSE", "Bruguiera sexangula", IF(J291="SOOV", "Sonneratia ovata", IF(J291="SOCA", "Sonneratia caseolaris", IF(J291="HELI", "Heritiera littoralis", IF(J291="HESY", "Heritiera sylvatica", IF(J291="NYFR", "Nypa fruticans", IF(J291="CYRA", "Cynometra ramiflora", IF(J291="PHPA", "Phoenix paludosa", IF(J291="SCHY", "Scyphiphora hydrophyllacea", IF(J291="DIMA", "Diospyros maritima", IF(J291="POPI", "Pongamia pinnata", IF(J291="MAPS", "Maniltoa psilogyne", IF(J291="INBI", "Intsia bijuga", IF(J291="ACEB", "Acanthus ebracteatus", IF(J291="CAER", "Calamus erinaceus", IF(J291="UNUN", "Unknown unknown",  IF(J291="SOAL", "Sonneratia alba",  IF(J291="AECO", "Aegiceras corniculatum", "" )) )))))))))))))))))))))))))))))</f>
        <v>Rhizophora apiculata</v>
      </c>
      <c r="J291" s="55" t="s">
        <v>21</v>
      </c>
      <c r="K291" s="55" t="n">
        <v>15.1</v>
      </c>
    </row>
    <row r="292" customFormat="false" ht="13.8" hidden="false" customHeight="false" outlineLevel="0" collapsed="false">
      <c r="A292" s="1" t="s">
        <v>17</v>
      </c>
      <c r="B292" s="12" t="n">
        <v>42151</v>
      </c>
      <c r="C292" s="1" t="s">
        <v>19</v>
      </c>
      <c r="D292" s="1" t="s">
        <v>19</v>
      </c>
      <c r="E292" s="1" t="s">
        <v>19</v>
      </c>
      <c r="F292" s="1" t="s">
        <v>20</v>
      </c>
      <c r="G292" s="1" t="n">
        <v>2</v>
      </c>
      <c r="H292" s="1" t="n">
        <v>2</v>
      </c>
      <c r="I292" s="23" t="str">
        <f aca="false">IF(J292="RHAP", "Rhizophora apiculata", IF(J292="EXAG", "Excoecaria agallocha", IF(J292="BRPA", "Bruguiera parviflora", IF(J292="XYMO", "Xylocarpus moluccensis", IF(J292="BRCY", "Bruguiera cylindrica", IF(J292="AVAL", "Avicennia alba", IF(J292="AVOF", "Avicennia officinalis", IF(J292="LURA", "Lumnitzera racemosa", IF(J292="CETA", "Ceriops tagal", IF(J292="XYGR", "Xylocarpus granatum", IF(J292="AVMA", "Avicennia marina", IF(J292="RHMU", "Rhizophora mucronata", IF(J292="BRGY", "Bruguiera gymnorrhiza", IF(J292="BRSE", "Bruguiera sexangula", IF(J292="SOOV", "Sonneratia ovata", IF(J292="SOCA", "Sonneratia caseolaris", IF(J292="HELI", "Heritiera littoralis", IF(J292="HESY", "Heritiera sylvatica", IF(J292="NYFR", "Nypa fruticans", IF(J292="CYRA", "Cynometra ramiflora", IF(J292="PHPA", "Phoenix paludosa", IF(J292="SCHY", "Scyphiphora hydrophyllacea", IF(J292="DIMA", "Diospyros maritima", IF(J292="POPI", "Pongamia pinnata", IF(J292="MAPS", "Maniltoa psilogyne", IF(J292="INBI", "Intsia bijuga", IF(J292="ACEB", "Acanthus ebracteatus", IF(J292="CAER", "Calamus erinaceus", IF(J292="UNUN", "Unknown unknown",  IF(J292="SOAL", "Sonneratia alba",  IF(J292="AECO", "Aegiceras corniculatum", "" )) )))))))))))))))))))))))))))))</f>
        <v>Rhizophora apiculata</v>
      </c>
      <c r="J292" s="55" t="s">
        <v>21</v>
      </c>
      <c r="K292" s="55" t="n">
        <v>16.4</v>
      </c>
    </row>
    <row r="293" customFormat="false" ht="13.8" hidden="false" customHeight="false" outlineLevel="0" collapsed="false">
      <c r="A293" s="1" t="s">
        <v>17</v>
      </c>
      <c r="B293" s="12" t="n">
        <v>42151</v>
      </c>
      <c r="C293" s="1" t="s">
        <v>19</v>
      </c>
      <c r="D293" s="1" t="s">
        <v>19</v>
      </c>
      <c r="E293" s="1" t="s">
        <v>19</v>
      </c>
      <c r="F293" s="1" t="s">
        <v>20</v>
      </c>
      <c r="G293" s="1" t="n">
        <v>2</v>
      </c>
      <c r="H293" s="1" t="n">
        <v>2</v>
      </c>
      <c r="I293" s="23" t="str">
        <f aca="false">IF(J293="RHAP", "Rhizophora apiculata", IF(J293="EXAG", "Excoecaria agallocha", IF(J293="BRPA", "Bruguiera parviflora", IF(J293="XYMO", "Xylocarpus moluccensis", IF(J293="BRCY", "Bruguiera cylindrica", IF(J293="AVAL", "Avicennia alba", IF(J293="AVOF", "Avicennia officinalis", IF(J293="LURA", "Lumnitzera racemosa", IF(J293="CETA", "Ceriops tagal", IF(J293="XYGR", "Xylocarpus granatum", IF(J293="AVMA", "Avicennia marina", IF(J293="RHMU", "Rhizophora mucronata", IF(J293="BRGY", "Bruguiera gymnorrhiza", IF(J293="BRSE", "Bruguiera sexangula", IF(J293="SOOV", "Sonneratia ovata", IF(J293="SOCA", "Sonneratia caseolaris", IF(J293="HELI", "Heritiera littoralis", IF(J293="HESY", "Heritiera sylvatica", IF(J293="NYFR", "Nypa fruticans", IF(J293="CYRA", "Cynometra ramiflora", IF(J293="PHPA", "Phoenix paludosa", IF(J293="SCHY", "Scyphiphora hydrophyllacea", IF(J293="DIMA", "Diospyros maritima", IF(J293="POPI", "Pongamia pinnata", IF(J293="MAPS", "Maniltoa psilogyne", IF(J293="INBI", "Intsia bijuga", IF(J293="ACEB", "Acanthus ebracteatus", IF(J293="CAER", "Calamus erinaceus", IF(J293="UNUN", "Unknown unknown",  IF(J293="SOAL", "Sonneratia alba",  IF(J293="AECO", "Aegiceras corniculatum", "" )) )))))))))))))))))))))))))))))</f>
        <v>Rhizophora apiculata</v>
      </c>
      <c r="J293" s="55" t="s">
        <v>21</v>
      </c>
      <c r="K293" s="55" t="n">
        <v>16.6</v>
      </c>
    </row>
    <row r="294" customFormat="false" ht="13.8" hidden="false" customHeight="false" outlineLevel="0" collapsed="false">
      <c r="A294" s="1" t="s">
        <v>17</v>
      </c>
      <c r="B294" s="12" t="n">
        <v>42151</v>
      </c>
      <c r="C294" s="1" t="s">
        <v>19</v>
      </c>
      <c r="D294" s="1" t="s">
        <v>19</v>
      </c>
      <c r="E294" s="1" t="s">
        <v>19</v>
      </c>
      <c r="F294" s="1" t="s">
        <v>20</v>
      </c>
      <c r="G294" s="1" t="n">
        <v>2</v>
      </c>
      <c r="H294" s="1" t="n">
        <v>2</v>
      </c>
      <c r="I294" s="23" t="str">
        <f aca="false">IF(J294="RHAP", "Rhizophora apiculata", IF(J294="EXAG", "Excoecaria agallocha", IF(J294="BRPA", "Bruguiera parviflora", IF(J294="XYMO", "Xylocarpus moluccensis", IF(J294="BRCY", "Bruguiera cylindrica", IF(J294="AVAL", "Avicennia alba", IF(J294="AVOF", "Avicennia officinalis", IF(J294="LURA", "Lumnitzera racemosa", IF(J294="CETA", "Ceriops tagal", IF(J294="XYGR", "Xylocarpus granatum", IF(J294="AVMA", "Avicennia marina", IF(J294="RHMU", "Rhizophora mucronata", IF(J294="BRGY", "Bruguiera gymnorrhiza", IF(J294="BRSE", "Bruguiera sexangula", IF(J294="SOOV", "Sonneratia ovata", IF(J294="SOCA", "Sonneratia caseolaris", IF(J294="HELI", "Heritiera littoralis", IF(J294="HESY", "Heritiera sylvatica", IF(J294="NYFR", "Nypa fruticans", IF(J294="CYRA", "Cynometra ramiflora", IF(J294="PHPA", "Phoenix paludosa", IF(J294="SCHY", "Scyphiphora hydrophyllacea", IF(J294="DIMA", "Diospyros maritima", IF(J294="POPI", "Pongamia pinnata", IF(J294="MAPS", "Maniltoa psilogyne", IF(J294="INBI", "Intsia bijuga", IF(J294="ACEB", "Acanthus ebracteatus", IF(J294="CAER", "Calamus erinaceus", IF(J294="UNUN", "Unknown unknown",  IF(J294="SOAL", "Sonneratia alba",  IF(J294="AECO", "Aegiceras corniculatum", "" )) )))))))))))))))))))))))))))))</f>
        <v>Rhizophora apiculata</v>
      </c>
      <c r="J294" s="55" t="s">
        <v>21</v>
      </c>
      <c r="K294" s="55" t="n">
        <v>17.6</v>
      </c>
    </row>
    <row r="295" customFormat="false" ht="13.8" hidden="false" customHeight="false" outlineLevel="0" collapsed="false">
      <c r="A295" s="1" t="s">
        <v>17</v>
      </c>
      <c r="B295" s="12" t="n">
        <v>42151</v>
      </c>
      <c r="C295" s="1" t="s">
        <v>19</v>
      </c>
      <c r="D295" s="1" t="s">
        <v>19</v>
      </c>
      <c r="E295" s="1" t="s">
        <v>19</v>
      </c>
      <c r="F295" s="1" t="s">
        <v>20</v>
      </c>
      <c r="G295" s="1" t="n">
        <v>2</v>
      </c>
      <c r="H295" s="1" t="n">
        <v>2</v>
      </c>
      <c r="I295" s="23" t="str">
        <f aca="false">IF(J295="RHAP", "Rhizophora apiculata", IF(J295="EXAG", "Excoecaria agallocha", IF(J295="BRPA", "Bruguiera parviflora", IF(J295="XYMO", "Xylocarpus moluccensis", IF(J295="BRCY", "Bruguiera cylindrica", IF(J295="AVAL", "Avicennia alba", IF(J295="AVOF", "Avicennia officinalis", IF(J295="LURA", "Lumnitzera racemosa", IF(J295="CETA", "Ceriops tagal", IF(J295="XYGR", "Xylocarpus granatum", IF(J295="AVMA", "Avicennia marina", IF(J295="RHMU", "Rhizophora mucronata", IF(J295="BRGY", "Bruguiera gymnorrhiza", IF(J295="BRSE", "Bruguiera sexangula", IF(J295="SOOV", "Sonneratia ovata", IF(J295="SOCA", "Sonneratia caseolaris", IF(J295="HELI", "Heritiera littoralis", IF(J295="HESY", "Heritiera sylvatica", IF(J295="NYFR", "Nypa fruticans", IF(J295="CYRA", "Cynometra ramiflora", IF(J295="PHPA", "Phoenix paludosa", IF(J295="SCHY", "Scyphiphora hydrophyllacea", IF(J295="DIMA", "Diospyros maritima", IF(J295="POPI", "Pongamia pinnata", IF(J295="MAPS", "Maniltoa psilogyne", IF(J295="INBI", "Intsia bijuga", IF(J295="ACEB", "Acanthus ebracteatus", IF(J295="CAER", "Calamus erinaceus", IF(J295="UNUN", "Unknown unknown",  IF(J295="SOAL", "Sonneratia alba",  IF(J295="AECO", "Aegiceras corniculatum", "" )) )))))))))))))))))))))))))))))</f>
        <v>Rhizophora apiculata</v>
      </c>
      <c r="J295" s="55" t="s">
        <v>21</v>
      </c>
      <c r="K295" s="55" t="n">
        <v>17.7</v>
      </c>
    </row>
    <row r="296" customFormat="false" ht="13.8" hidden="false" customHeight="false" outlineLevel="0" collapsed="false">
      <c r="A296" s="1" t="s">
        <v>17</v>
      </c>
      <c r="B296" s="12" t="n">
        <v>42151</v>
      </c>
      <c r="C296" s="1" t="s">
        <v>19</v>
      </c>
      <c r="D296" s="1" t="s">
        <v>19</v>
      </c>
      <c r="E296" s="1" t="s">
        <v>19</v>
      </c>
      <c r="F296" s="1" t="s">
        <v>20</v>
      </c>
      <c r="G296" s="1" t="n">
        <v>2</v>
      </c>
      <c r="H296" s="1" t="n">
        <v>2</v>
      </c>
      <c r="I296" s="23" t="str">
        <f aca="false">IF(J296="RHAP", "Rhizophora apiculata", IF(J296="EXAG", "Excoecaria agallocha", IF(J296="BRPA", "Bruguiera parviflora", IF(J296="XYMO", "Xylocarpus moluccensis", IF(J296="BRCY", "Bruguiera cylindrica", IF(J296="AVAL", "Avicennia alba", IF(J296="AVOF", "Avicennia officinalis", IF(J296="LURA", "Lumnitzera racemosa", IF(J296="CETA", "Ceriops tagal", IF(J296="XYGR", "Xylocarpus granatum", IF(J296="AVMA", "Avicennia marina", IF(J296="RHMU", "Rhizophora mucronata", IF(J296="BRGY", "Bruguiera gymnorrhiza", IF(J296="BRSE", "Bruguiera sexangula", IF(J296="SOOV", "Sonneratia ovata", IF(J296="SOCA", "Sonneratia caseolaris", IF(J296="HELI", "Heritiera littoralis", IF(J296="HESY", "Heritiera sylvatica", IF(J296="NYFR", "Nypa fruticans", IF(J296="CYRA", "Cynometra ramiflora", IF(J296="PHPA", "Phoenix paludosa", IF(J296="SCHY", "Scyphiphora hydrophyllacea", IF(J296="DIMA", "Diospyros maritima", IF(J296="POPI", "Pongamia pinnata", IF(J296="MAPS", "Maniltoa psilogyne", IF(J296="INBI", "Intsia bijuga", IF(J296="ACEB", "Acanthus ebracteatus", IF(J296="CAER", "Calamus erinaceus", IF(J296="UNUN", "Unknown unknown",  IF(J296="SOAL", "Sonneratia alba",  IF(J296="AECO", "Aegiceras corniculatum", "" )) )))))))))))))))))))))))))))))</f>
        <v>Rhizophora apiculata</v>
      </c>
      <c r="J296" s="55" t="s">
        <v>21</v>
      </c>
      <c r="K296" s="55" t="n">
        <v>18.8</v>
      </c>
    </row>
    <row r="297" customFormat="false" ht="13.8" hidden="false" customHeight="false" outlineLevel="0" collapsed="false">
      <c r="A297" s="1" t="s">
        <v>17</v>
      </c>
      <c r="B297" s="12" t="n">
        <v>42151</v>
      </c>
      <c r="C297" s="1" t="s">
        <v>19</v>
      </c>
      <c r="D297" s="1" t="s">
        <v>19</v>
      </c>
      <c r="E297" s="1" t="s">
        <v>19</v>
      </c>
      <c r="F297" s="1" t="s">
        <v>20</v>
      </c>
      <c r="G297" s="1" t="n">
        <v>2</v>
      </c>
      <c r="H297" s="1" t="n">
        <v>2</v>
      </c>
      <c r="I297" s="23" t="str">
        <f aca="false">IF(J297="RHAP", "Rhizophora apiculata", IF(J297="EXAG", "Excoecaria agallocha", IF(J297="BRPA", "Bruguiera parviflora", IF(J297="XYMO", "Xylocarpus moluccensis", IF(J297="BRCY", "Bruguiera cylindrica", IF(J297="AVAL", "Avicennia alba", IF(J297="AVOF", "Avicennia officinalis", IF(J297="LURA", "Lumnitzera racemosa", IF(J297="CETA", "Ceriops tagal", IF(J297="XYGR", "Xylocarpus granatum", IF(J297="AVMA", "Avicennia marina", IF(J297="RHMU", "Rhizophora mucronata", IF(J297="BRGY", "Bruguiera gymnorrhiza", IF(J297="BRSE", "Bruguiera sexangula", IF(J297="SOOV", "Sonneratia ovata", IF(J297="SOCA", "Sonneratia caseolaris", IF(J297="HELI", "Heritiera littoralis", IF(J297="HESY", "Heritiera sylvatica", IF(J297="NYFR", "Nypa fruticans", IF(J297="CYRA", "Cynometra ramiflora", IF(J297="PHPA", "Phoenix paludosa", IF(J297="SCHY", "Scyphiphora hydrophyllacea", IF(J297="DIMA", "Diospyros maritima", IF(J297="POPI", "Pongamia pinnata", IF(J297="MAPS", "Maniltoa psilogyne", IF(J297="INBI", "Intsia bijuga", IF(J297="ACEB", "Acanthus ebracteatus", IF(J297="CAER", "Calamus erinaceus", IF(J297="UNUN", "Unknown unknown",  IF(J297="SOAL", "Sonneratia alba",  IF(J297="AECO", "Aegiceras corniculatum", "" )) )))))))))))))))))))))))))))))</f>
        <v>Rhizophora apiculata</v>
      </c>
      <c r="J297" s="55" t="s">
        <v>21</v>
      </c>
      <c r="K297" s="55" t="n">
        <v>20.3</v>
      </c>
    </row>
    <row r="298" customFormat="false" ht="13.8" hidden="false" customHeight="false" outlineLevel="0" collapsed="false">
      <c r="A298" s="1" t="s">
        <v>17</v>
      </c>
      <c r="B298" s="12" t="n">
        <v>42151</v>
      </c>
      <c r="C298" s="1" t="s">
        <v>19</v>
      </c>
      <c r="D298" s="1" t="s">
        <v>19</v>
      </c>
      <c r="E298" s="1" t="s">
        <v>19</v>
      </c>
      <c r="F298" s="1" t="s">
        <v>20</v>
      </c>
      <c r="G298" s="1" t="n">
        <v>2</v>
      </c>
      <c r="H298" s="1" t="n">
        <v>2</v>
      </c>
      <c r="I298" s="23" t="str">
        <f aca="false">IF(J298="RHAP", "Rhizophora apiculata", IF(J298="EXAG", "Excoecaria agallocha", IF(J298="BRPA", "Bruguiera parviflora", IF(J298="XYMO", "Xylocarpus moluccensis", IF(J298="BRCY", "Bruguiera cylindrica", IF(J298="AVAL", "Avicennia alba", IF(J298="AVOF", "Avicennia officinalis", IF(J298="LURA", "Lumnitzera racemosa", IF(J298="CETA", "Ceriops tagal", IF(J298="XYGR", "Xylocarpus granatum", IF(J298="AVMA", "Avicennia marina", IF(J298="RHMU", "Rhizophora mucronata", IF(J298="BRGY", "Bruguiera gymnorrhiza", IF(J298="BRSE", "Bruguiera sexangula", IF(J298="SOOV", "Sonneratia ovata", IF(J298="SOCA", "Sonneratia caseolaris", IF(J298="HELI", "Heritiera littoralis", IF(J298="HESY", "Heritiera sylvatica", IF(J298="NYFR", "Nypa fruticans", IF(J298="CYRA", "Cynometra ramiflora", IF(J298="PHPA", "Phoenix paludosa", IF(J298="SCHY", "Scyphiphora hydrophyllacea", IF(J298="DIMA", "Diospyros maritima", IF(J298="POPI", "Pongamia pinnata", IF(J298="MAPS", "Maniltoa psilogyne", IF(J298="INBI", "Intsia bijuga", IF(J298="ACEB", "Acanthus ebracteatus", IF(J298="CAER", "Calamus erinaceus", IF(J298="UNUN", "Unknown unknown",  IF(J298="SOAL", "Sonneratia alba",  IF(J298="AECO", "Aegiceras corniculatum", "" )) )))))))))))))))))))))))))))))</f>
        <v>Rhizophora apiculata</v>
      </c>
      <c r="J298" s="55" t="s">
        <v>21</v>
      </c>
      <c r="K298" s="55" t="n">
        <v>20.7</v>
      </c>
    </row>
    <row r="299" customFormat="false" ht="13.8" hidden="false" customHeight="false" outlineLevel="0" collapsed="false">
      <c r="A299" s="1" t="s">
        <v>17</v>
      </c>
      <c r="B299" s="12" t="n">
        <v>42151</v>
      </c>
      <c r="C299" s="1" t="s">
        <v>19</v>
      </c>
      <c r="D299" s="1" t="s">
        <v>19</v>
      </c>
      <c r="E299" s="1" t="s">
        <v>19</v>
      </c>
      <c r="F299" s="1" t="s">
        <v>20</v>
      </c>
      <c r="G299" s="1" t="n">
        <v>2</v>
      </c>
      <c r="H299" s="1" t="n">
        <v>3</v>
      </c>
      <c r="I299" s="23" t="str">
        <f aca="false">IF(J299="RHAP", "Rhizophora apiculata", IF(J299="EXAG", "Excoecaria agallocha", IF(J299="BRPA", "Bruguiera parviflora", IF(J299="XYMO", "Xylocarpus moluccensis", IF(J299="BRCY", "Bruguiera cylindrica", IF(J299="AVAL", "Avicennia alba", IF(J299="AVOF", "Avicennia officinalis", IF(J299="LURA", "Lumnitzera racemosa", IF(J299="CETA", "Ceriops tagal", IF(J299="XYGR", "Xylocarpus granatum", IF(J299="AVMA", "Avicennia marina", IF(J299="RHMU", "Rhizophora mucronata", IF(J299="BRGY", "Bruguiera gymnorrhiza", IF(J299="BRSE", "Bruguiera sexangula", IF(J299="SOOV", "Sonneratia ovata", IF(J299="SOCA", "Sonneratia caseolaris", IF(J299="HELI", "Heritiera littoralis", IF(J299="HESY", "Heritiera sylvatica", IF(J299="NYFR", "Nypa fruticans", IF(J299="CYRA", "Cynometra ramiflora", IF(J299="PHPA", "Phoenix paludosa", IF(J299="SCHY", "Scyphiphora hydrophyllacea", IF(J299="DIMA", "Diospyros maritima", IF(J299="POPI", "Pongamia pinnata", IF(J299="MAPS", "Maniltoa psilogyne", IF(J299="INBI", "Intsia bijuga", IF(J299="ACEB", "Acanthus ebracteatus", IF(J299="CAER", "Calamus erinaceus", IF(J299="UNUN", "Unknown unknown",  IF(J299="SOAL", "Sonneratia alba",  IF(J299="AECO", "Aegiceras corniculatum", "" )) )))))))))))))))))))))))))))))</f>
        <v>Bruguiera cylindrica</v>
      </c>
      <c r="J299" s="55" t="s">
        <v>98</v>
      </c>
      <c r="K299" s="55" t="n">
        <v>5.7</v>
      </c>
    </row>
    <row r="300" customFormat="false" ht="13.8" hidden="false" customHeight="false" outlineLevel="0" collapsed="false">
      <c r="A300" s="1" t="s">
        <v>17</v>
      </c>
      <c r="B300" s="12" t="n">
        <v>42151</v>
      </c>
      <c r="C300" s="1" t="s">
        <v>19</v>
      </c>
      <c r="D300" s="1" t="s">
        <v>19</v>
      </c>
      <c r="E300" s="1" t="s">
        <v>19</v>
      </c>
      <c r="F300" s="1" t="s">
        <v>20</v>
      </c>
      <c r="G300" s="1" t="n">
        <v>2</v>
      </c>
      <c r="H300" s="1" t="n">
        <v>3</v>
      </c>
      <c r="I300" s="23" t="str">
        <f aca="false">IF(J300="RHAP", "Rhizophora apiculata", IF(J300="EXAG", "Excoecaria agallocha", IF(J300="BRPA", "Bruguiera parviflora", IF(J300="XYMO", "Xylocarpus moluccensis", IF(J300="BRCY", "Bruguiera cylindrica", IF(J300="AVAL", "Avicennia alba", IF(J300="AVOF", "Avicennia officinalis", IF(J300="LURA", "Lumnitzera racemosa", IF(J300="CETA", "Ceriops tagal", IF(J300="XYGR", "Xylocarpus granatum", IF(J300="AVMA", "Avicennia marina", IF(J300="RHMU", "Rhizophora mucronata", IF(J300="BRGY", "Bruguiera gymnorrhiza", IF(J300="BRSE", "Bruguiera sexangula", IF(J300="SOOV", "Sonneratia ovata", IF(J300="SOCA", "Sonneratia caseolaris", IF(J300="HELI", "Heritiera littoralis", IF(J300="HESY", "Heritiera sylvatica", IF(J300="NYFR", "Nypa fruticans", IF(J300="CYRA", "Cynometra ramiflora", IF(J300="PHPA", "Phoenix paludosa", IF(J300="SCHY", "Scyphiphora hydrophyllacea", IF(J300="DIMA", "Diospyros maritima", IF(J300="POPI", "Pongamia pinnata", IF(J300="MAPS", "Maniltoa psilogyne", IF(J300="INBI", "Intsia bijuga", IF(J300="ACEB", "Acanthus ebracteatus", IF(J300="CAER", "Calamus erinaceus", IF(J300="UNUN", "Unknown unknown",  IF(J300="SOAL", "Sonneratia alba",  IF(J300="AECO", "Aegiceras corniculatum", "" )) )))))))))))))))))))))))))))))</f>
        <v>Rhizophora apiculata</v>
      </c>
      <c r="J300" s="55" t="s">
        <v>21</v>
      </c>
      <c r="K300" s="55" t="n">
        <v>6</v>
      </c>
    </row>
    <row r="301" customFormat="false" ht="13.8" hidden="false" customHeight="false" outlineLevel="0" collapsed="false">
      <c r="A301" s="1" t="s">
        <v>17</v>
      </c>
      <c r="B301" s="12" t="n">
        <v>42151</v>
      </c>
      <c r="C301" s="1" t="s">
        <v>19</v>
      </c>
      <c r="D301" s="1" t="s">
        <v>19</v>
      </c>
      <c r="E301" s="1" t="s">
        <v>19</v>
      </c>
      <c r="F301" s="1" t="s">
        <v>20</v>
      </c>
      <c r="G301" s="1" t="n">
        <v>2</v>
      </c>
      <c r="H301" s="1" t="n">
        <v>3</v>
      </c>
      <c r="I301" s="23" t="str">
        <f aca="false">IF(J301="RHAP", "Rhizophora apiculata", IF(J301="EXAG", "Excoecaria agallocha", IF(J301="BRPA", "Bruguiera parviflora", IF(J301="XYMO", "Xylocarpus moluccensis", IF(J301="BRCY", "Bruguiera cylindrica", IF(J301="AVAL", "Avicennia alba", IF(J301="AVOF", "Avicennia officinalis", IF(J301="LURA", "Lumnitzera racemosa", IF(J301="CETA", "Ceriops tagal", IF(J301="XYGR", "Xylocarpus granatum", IF(J301="AVMA", "Avicennia marina", IF(J301="RHMU", "Rhizophora mucronata", IF(J301="BRGY", "Bruguiera gymnorrhiza", IF(J301="BRSE", "Bruguiera sexangula", IF(J301="SOOV", "Sonneratia ovata", IF(J301="SOCA", "Sonneratia caseolaris", IF(J301="HELI", "Heritiera littoralis", IF(J301="HESY", "Heritiera sylvatica", IF(J301="NYFR", "Nypa fruticans", IF(J301="CYRA", "Cynometra ramiflora", IF(J301="PHPA", "Phoenix paludosa", IF(J301="SCHY", "Scyphiphora hydrophyllacea", IF(J301="DIMA", "Diospyros maritima", IF(J301="POPI", "Pongamia pinnata", IF(J301="MAPS", "Maniltoa psilogyne", IF(J301="INBI", "Intsia bijuga", IF(J301="ACEB", "Acanthus ebracteatus", IF(J301="CAER", "Calamus erinaceus", IF(J301="UNUN", "Unknown unknown",  IF(J301="SOAL", "Sonneratia alba",  IF(J301="AECO", "Aegiceras corniculatum", "" )) )))))))))))))))))))))))))))))</f>
        <v>Rhizophora apiculata</v>
      </c>
      <c r="J301" s="55" t="s">
        <v>21</v>
      </c>
      <c r="K301" s="55" t="n">
        <v>6.5</v>
      </c>
    </row>
    <row r="302" customFormat="false" ht="13.8" hidden="false" customHeight="false" outlineLevel="0" collapsed="false">
      <c r="A302" s="1" t="s">
        <v>17</v>
      </c>
      <c r="B302" s="12" t="n">
        <v>42151</v>
      </c>
      <c r="C302" s="1" t="s">
        <v>19</v>
      </c>
      <c r="D302" s="1" t="s">
        <v>19</v>
      </c>
      <c r="E302" s="1" t="s">
        <v>19</v>
      </c>
      <c r="F302" s="1" t="s">
        <v>20</v>
      </c>
      <c r="G302" s="1" t="n">
        <v>2</v>
      </c>
      <c r="H302" s="1" t="n">
        <v>3</v>
      </c>
      <c r="I302" s="23" t="str">
        <f aca="false">IF(J302="RHAP", "Rhizophora apiculata", IF(J302="EXAG", "Excoecaria agallocha", IF(J302="BRPA", "Bruguiera parviflora", IF(J302="XYMO", "Xylocarpus moluccensis", IF(J302="BRCY", "Bruguiera cylindrica", IF(J302="AVAL", "Avicennia alba", IF(J302="AVOF", "Avicennia officinalis", IF(J302="LURA", "Lumnitzera racemosa", IF(J302="CETA", "Ceriops tagal", IF(J302="XYGR", "Xylocarpus granatum", IF(J302="AVMA", "Avicennia marina", IF(J302="RHMU", "Rhizophora mucronata", IF(J302="BRGY", "Bruguiera gymnorrhiza", IF(J302="BRSE", "Bruguiera sexangula", IF(J302="SOOV", "Sonneratia ovata", IF(J302="SOCA", "Sonneratia caseolaris", IF(J302="HELI", "Heritiera littoralis", IF(J302="HESY", "Heritiera sylvatica", IF(J302="NYFR", "Nypa fruticans", IF(J302="CYRA", "Cynometra ramiflora", IF(J302="PHPA", "Phoenix paludosa", IF(J302="SCHY", "Scyphiphora hydrophyllacea", IF(J302="DIMA", "Diospyros maritima", IF(J302="POPI", "Pongamia pinnata", IF(J302="MAPS", "Maniltoa psilogyne", IF(J302="INBI", "Intsia bijuga", IF(J302="ACEB", "Acanthus ebracteatus", IF(J302="CAER", "Calamus erinaceus", IF(J302="UNUN", "Unknown unknown",  IF(J302="SOAL", "Sonneratia alba",  IF(J302="AECO", "Aegiceras corniculatum", "" )) )))))))))))))))))))))))))))))</f>
        <v>Bruguiera cylindrica</v>
      </c>
      <c r="J302" s="55" t="s">
        <v>98</v>
      </c>
      <c r="K302" s="55" t="n">
        <v>7</v>
      </c>
      <c r="L302" s="1" t="n">
        <v>2.5</v>
      </c>
      <c r="N302" s="1" t="n">
        <v>1</v>
      </c>
    </row>
    <row r="303" customFormat="false" ht="13.8" hidden="false" customHeight="false" outlineLevel="0" collapsed="false">
      <c r="A303" s="1" t="s">
        <v>17</v>
      </c>
      <c r="B303" s="12" t="n">
        <v>42151</v>
      </c>
      <c r="C303" s="1" t="s">
        <v>19</v>
      </c>
      <c r="D303" s="1" t="s">
        <v>19</v>
      </c>
      <c r="E303" s="1" t="s">
        <v>19</v>
      </c>
      <c r="F303" s="1" t="s">
        <v>20</v>
      </c>
      <c r="G303" s="1" t="n">
        <v>2</v>
      </c>
      <c r="H303" s="1" t="n">
        <v>3</v>
      </c>
      <c r="I303" s="23" t="str">
        <f aca="false">IF(J303="RHAP", "Rhizophora apiculata", IF(J303="EXAG", "Excoecaria agallocha", IF(J303="BRPA", "Bruguiera parviflora", IF(J303="XYMO", "Xylocarpus moluccensis", IF(J303="BRCY", "Bruguiera cylindrica", IF(J303="AVAL", "Avicennia alba", IF(J303="AVOF", "Avicennia officinalis", IF(J303="LURA", "Lumnitzera racemosa", IF(J303="CETA", "Ceriops tagal", IF(J303="XYGR", "Xylocarpus granatum", IF(J303="AVMA", "Avicennia marina", IF(J303="RHMU", "Rhizophora mucronata", IF(J303="BRGY", "Bruguiera gymnorrhiza", IF(J303="BRSE", "Bruguiera sexangula", IF(J303="SOOV", "Sonneratia ovata", IF(J303="SOCA", "Sonneratia caseolaris", IF(J303="HELI", "Heritiera littoralis", IF(J303="HESY", "Heritiera sylvatica", IF(J303="NYFR", "Nypa fruticans", IF(J303="CYRA", "Cynometra ramiflora", IF(J303="PHPA", "Phoenix paludosa", IF(J303="SCHY", "Scyphiphora hydrophyllacea", IF(J303="DIMA", "Diospyros maritima", IF(J303="POPI", "Pongamia pinnata", IF(J303="MAPS", "Maniltoa psilogyne", IF(J303="INBI", "Intsia bijuga", IF(J303="ACEB", "Acanthus ebracteatus", IF(J303="CAER", "Calamus erinaceus", IF(J303="UNUN", "Unknown unknown",  IF(J303="SOAL", "Sonneratia alba",  IF(J303="AECO", "Aegiceras corniculatum", "" )) )))))))))))))))))))))))))))))</f>
        <v>Rhizophora apiculata</v>
      </c>
      <c r="J303" s="55" t="s">
        <v>21</v>
      </c>
      <c r="K303" s="55" t="n">
        <v>7.2</v>
      </c>
    </row>
    <row r="304" customFormat="false" ht="13.8" hidden="false" customHeight="false" outlineLevel="0" collapsed="false">
      <c r="A304" s="1" t="s">
        <v>17</v>
      </c>
      <c r="B304" s="12" t="n">
        <v>42151</v>
      </c>
      <c r="C304" s="1" t="s">
        <v>19</v>
      </c>
      <c r="D304" s="1" t="s">
        <v>19</v>
      </c>
      <c r="E304" s="1" t="s">
        <v>19</v>
      </c>
      <c r="F304" s="1" t="s">
        <v>20</v>
      </c>
      <c r="G304" s="1" t="n">
        <v>2</v>
      </c>
      <c r="H304" s="1" t="n">
        <v>3</v>
      </c>
      <c r="I304" s="23" t="str">
        <f aca="false">IF(J304="RHAP", "Rhizophora apiculata", IF(J304="EXAG", "Excoecaria agallocha", IF(J304="BRPA", "Bruguiera parviflora", IF(J304="XYMO", "Xylocarpus moluccensis", IF(J304="BRCY", "Bruguiera cylindrica", IF(J304="AVAL", "Avicennia alba", IF(J304="AVOF", "Avicennia officinalis", IF(J304="LURA", "Lumnitzera racemosa", IF(J304="CETA", "Ceriops tagal", IF(J304="XYGR", "Xylocarpus granatum", IF(J304="AVMA", "Avicennia marina", IF(J304="RHMU", "Rhizophora mucronata", IF(J304="BRGY", "Bruguiera gymnorrhiza", IF(J304="BRSE", "Bruguiera sexangula", IF(J304="SOOV", "Sonneratia ovata", IF(J304="SOCA", "Sonneratia caseolaris", IF(J304="HELI", "Heritiera littoralis", IF(J304="HESY", "Heritiera sylvatica", IF(J304="NYFR", "Nypa fruticans", IF(J304="CYRA", "Cynometra ramiflora", IF(J304="PHPA", "Phoenix paludosa", IF(J304="SCHY", "Scyphiphora hydrophyllacea", IF(J304="DIMA", "Diospyros maritima", IF(J304="POPI", "Pongamia pinnata", IF(J304="MAPS", "Maniltoa psilogyne", IF(J304="INBI", "Intsia bijuga", IF(J304="ACEB", "Acanthus ebracteatus", IF(J304="CAER", "Calamus erinaceus", IF(J304="UNUN", "Unknown unknown",  IF(J304="SOAL", "Sonneratia alba",  IF(J304="AECO", "Aegiceras corniculatum", "" )) )))))))))))))))))))))))))))))</f>
        <v>Rhizophora apiculata</v>
      </c>
      <c r="J304" s="55" t="s">
        <v>21</v>
      </c>
      <c r="K304" s="55" t="n">
        <v>7.5</v>
      </c>
    </row>
    <row r="305" customFormat="false" ht="13.8" hidden="false" customHeight="false" outlineLevel="0" collapsed="false">
      <c r="A305" s="1" t="s">
        <v>17</v>
      </c>
      <c r="B305" s="12" t="n">
        <v>42151</v>
      </c>
      <c r="C305" s="1" t="s">
        <v>19</v>
      </c>
      <c r="D305" s="1" t="s">
        <v>19</v>
      </c>
      <c r="E305" s="1" t="s">
        <v>19</v>
      </c>
      <c r="F305" s="1" t="s">
        <v>20</v>
      </c>
      <c r="G305" s="1" t="n">
        <v>2</v>
      </c>
      <c r="H305" s="1" t="n">
        <v>3</v>
      </c>
      <c r="I305" s="23" t="str">
        <f aca="false">IF(J305="RHAP", "Rhizophora apiculata", IF(J305="EXAG", "Excoecaria agallocha", IF(J305="BRPA", "Bruguiera parviflora", IF(J305="XYMO", "Xylocarpus moluccensis", IF(J305="BRCY", "Bruguiera cylindrica", IF(J305="AVAL", "Avicennia alba", IF(J305="AVOF", "Avicennia officinalis", IF(J305="LURA", "Lumnitzera racemosa", IF(J305="CETA", "Ceriops tagal", IF(J305="XYGR", "Xylocarpus granatum", IF(J305="AVMA", "Avicennia marina", IF(J305="RHMU", "Rhizophora mucronata", IF(J305="BRGY", "Bruguiera gymnorrhiza", IF(J305="BRSE", "Bruguiera sexangula", IF(J305="SOOV", "Sonneratia ovata", IF(J305="SOCA", "Sonneratia caseolaris", IF(J305="HELI", "Heritiera littoralis", IF(J305="HESY", "Heritiera sylvatica", IF(J305="NYFR", "Nypa fruticans", IF(J305="CYRA", "Cynometra ramiflora", IF(J305="PHPA", "Phoenix paludosa", IF(J305="SCHY", "Scyphiphora hydrophyllacea", IF(J305="DIMA", "Diospyros maritima", IF(J305="POPI", "Pongamia pinnata", IF(J305="MAPS", "Maniltoa psilogyne", IF(J305="INBI", "Intsia bijuga", IF(J305="ACEB", "Acanthus ebracteatus", IF(J305="CAER", "Calamus erinaceus", IF(J305="UNUN", "Unknown unknown",  IF(J305="SOAL", "Sonneratia alba",  IF(J305="AECO", "Aegiceras corniculatum", "" )) )))))))))))))))))))))))))))))</f>
        <v>Bruguiera cylindrica</v>
      </c>
      <c r="J305" s="55" t="s">
        <v>98</v>
      </c>
      <c r="K305" s="55" t="n">
        <v>8</v>
      </c>
    </row>
    <row r="306" customFormat="false" ht="13.8" hidden="false" customHeight="false" outlineLevel="0" collapsed="false">
      <c r="A306" s="1" t="s">
        <v>17</v>
      </c>
      <c r="B306" s="12" t="n">
        <v>42151</v>
      </c>
      <c r="C306" s="1" t="s">
        <v>19</v>
      </c>
      <c r="D306" s="1" t="s">
        <v>19</v>
      </c>
      <c r="E306" s="1" t="s">
        <v>19</v>
      </c>
      <c r="F306" s="1" t="s">
        <v>20</v>
      </c>
      <c r="G306" s="1" t="n">
        <v>2</v>
      </c>
      <c r="H306" s="1" t="n">
        <v>3</v>
      </c>
      <c r="I306" s="23" t="str">
        <f aca="false">IF(J306="RHAP", "Rhizophora apiculata", IF(J306="EXAG", "Excoecaria agallocha", IF(J306="BRPA", "Bruguiera parviflora", IF(J306="XYMO", "Xylocarpus moluccensis", IF(J306="BRCY", "Bruguiera cylindrica", IF(J306="AVAL", "Avicennia alba", IF(J306="AVOF", "Avicennia officinalis", IF(J306="LURA", "Lumnitzera racemosa", IF(J306="CETA", "Ceriops tagal", IF(J306="XYGR", "Xylocarpus granatum", IF(J306="AVMA", "Avicennia marina", IF(J306="RHMU", "Rhizophora mucronata", IF(J306="BRGY", "Bruguiera gymnorrhiza", IF(J306="BRSE", "Bruguiera sexangula", IF(J306="SOOV", "Sonneratia ovata", IF(J306="SOCA", "Sonneratia caseolaris", IF(J306="HELI", "Heritiera littoralis", IF(J306="HESY", "Heritiera sylvatica", IF(J306="NYFR", "Nypa fruticans", IF(J306="CYRA", "Cynometra ramiflora", IF(J306="PHPA", "Phoenix paludosa", IF(J306="SCHY", "Scyphiphora hydrophyllacea", IF(J306="DIMA", "Diospyros maritima", IF(J306="POPI", "Pongamia pinnata", IF(J306="MAPS", "Maniltoa psilogyne", IF(J306="INBI", "Intsia bijuga", IF(J306="ACEB", "Acanthus ebracteatus", IF(J306="CAER", "Calamus erinaceus", IF(J306="UNUN", "Unknown unknown",  IF(J306="SOAL", "Sonneratia alba",  IF(J306="AECO", "Aegiceras corniculatum", "" )) )))))))))))))))))))))))))))))</f>
        <v>Rhizophora apiculata</v>
      </c>
      <c r="J306" s="55" t="s">
        <v>21</v>
      </c>
      <c r="K306" s="55" t="n">
        <v>9.1</v>
      </c>
    </row>
    <row r="307" customFormat="false" ht="13.8" hidden="false" customHeight="false" outlineLevel="0" collapsed="false">
      <c r="A307" s="1" t="s">
        <v>17</v>
      </c>
      <c r="B307" s="12" t="n">
        <v>42151</v>
      </c>
      <c r="C307" s="1" t="s">
        <v>19</v>
      </c>
      <c r="D307" s="1" t="s">
        <v>19</v>
      </c>
      <c r="E307" s="1" t="s">
        <v>19</v>
      </c>
      <c r="F307" s="1" t="s">
        <v>20</v>
      </c>
      <c r="G307" s="1" t="n">
        <v>2</v>
      </c>
      <c r="H307" s="1" t="n">
        <v>3</v>
      </c>
      <c r="I307" s="23" t="str">
        <f aca="false">IF(J307="RHAP", "Rhizophora apiculata", IF(J307="EXAG", "Excoecaria agallocha", IF(J307="BRPA", "Bruguiera parviflora", IF(J307="XYMO", "Xylocarpus moluccensis", IF(J307="BRCY", "Bruguiera cylindrica", IF(J307="AVAL", "Avicennia alba", IF(J307="AVOF", "Avicennia officinalis", IF(J307="LURA", "Lumnitzera racemosa", IF(J307="CETA", "Ceriops tagal", IF(J307="XYGR", "Xylocarpus granatum", IF(J307="AVMA", "Avicennia marina", IF(J307="RHMU", "Rhizophora mucronata", IF(J307="BRGY", "Bruguiera gymnorrhiza", IF(J307="BRSE", "Bruguiera sexangula", IF(J307="SOOV", "Sonneratia ovata", IF(J307="SOCA", "Sonneratia caseolaris", IF(J307="HELI", "Heritiera littoralis", IF(J307="HESY", "Heritiera sylvatica", IF(J307="NYFR", "Nypa fruticans", IF(J307="CYRA", "Cynometra ramiflora", IF(J307="PHPA", "Phoenix paludosa", IF(J307="SCHY", "Scyphiphora hydrophyllacea", IF(J307="DIMA", "Diospyros maritima", IF(J307="POPI", "Pongamia pinnata", IF(J307="MAPS", "Maniltoa psilogyne", IF(J307="INBI", "Intsia bijuga", IF(J307="ACEB", "Acanthus ebracteatus", IF(J307="CAER", "Calamus erinaceus", IF(J307="UNUN", "Unknown unknown",  IF(J307="SOAL", "Sonneratia alba",  IF(J307="AECO", "Aegiceras corniculatum", "" )) )))))))))))))))))))))))))))))</f>
        <v>Bruguiera cylindrica</v>
      </c>
      <c r="J307" s="55" t="s">
        <v>98</v>
      </c>
      <c r="K307" s="55" t="n">
        <v>9.5</v>
      </c>
    </row>
    <row r="308" customFormat="false" ht="13.8" hidden="false" customHeight="false" outlineLevel="0" collapsed="false">
      <c r="A308" s="1" t="s">
        <v>17</v>
      </c>
      <c r="B308" s="12" t="n">
        <v>42151</v>
      </c>
      <c r="C308" s="1" t="s">
        <v>19</v>
      </c>
      <c r="D308" s="1" t="s">
        <v>19</v>
      </c>
      <c r="E308" s="1" t="s">
        <v>19</v>
      </c>
      <c r="F308" s="1" t="s">
        <v>20</v>
      </c>
      <c r="G308" s="1" t="n">
        <v>2</v>
      </c>
      <c r="H308" s="1" t="n">
        <v>3</v>
      </c>
      <c r="I308" s="23" t="str">
        <f aca="false">IF(J308="RHAP", "Rhizophora apiculata", IF(J308="EXAG", "Excoecaria agallocha", IF(J308="BRPA", "Bruguiera parviflora", IF(J308="XYMO", "Xylocarpus moluccensis", IF(J308="BRCY", "Bruguiera cylindrica", IF(J308="AVAL", "Avicennia alba", IF(J308="AVOF", "Avicennia officinalis", IF(J308="LURA", "Lumnitzera racemosa", IF(J308="CETA", "Ceriops tagal", IF(J308="XYGR", "Xylocarpus granatum", IF(J308="AVMA", "Avicennia marina", IF(J308="RHMU", "Rhizophora mucronata", IF(J308="BRGY", "Bruguiera gymnorrhiza", IF(J308="BRSE", "Bruguiera sexangula", IF(J308="SOOV", "Sonneratia ovata", IF(J308="SOCA", "Sonneratia caseolaris", IF(J308="HELI", "Heritiera littoralis", IF(J308="HESY", "Heritiera sylvatica", IF(J308="NYFR", "Nypa fruticans", IF(J308="CYRA", "Cynometra ramiflora", IF(J308="PHPA", "Phoenix paludosa", IF(J308="SCHY", "Scyphiphora hydrophyllacea", IF(J308="DIMA", "Diospyros maritima", IF(J308="POPI", "Pongamia pinnata", IF(J308="MAPS", "Maniltoa psilogyne", IF(J308="INBI", "Intsia bijuga", IF(J308="ACEB", "Acanthus ebracteatus", IF(J308="CAER", "Calamus erinaceus", IF(J308="UNUN", "Unknown unknown",  IF(J308="SOAL", "Sonneratia alba",  IF(J308="AECO", "Aegiceras corniculatum", "" )) )))))))))))))))))))))))))))))</f>
        <v>Rhizophora apiculata</v>
      </c>
      <c r="J308" s="55" t="s">
        <v>21</v>
      </c>
      <c r="K308" s="55" t="n">
        <v>9.9</v>
      </c>
    </row>
    <row r="309" customFormat="false" ht="13.8" hidden="false" customHeight="false" outlineLevel="0" collapsed="false">
      <c r="A309" s="1" t="s">
        <v>17</v>
      </c>
      <c r="B309" s="12" t="n">
        <v>42151</v>
      </c>
      <c r="C309" s="1" t="s">
        <v>19</v>
      </c>
      <c r="D309" s="1" t="s">
        <v>19</v>
      </c>
      <c r="E309" s="1" t="s">
        <v>19</v>
      </c>
      <c r="F309" s="1" t="s">
        <v>20</v>
      </c>
      <c r="G309" s="1" t="n">
        <v>2</v>
      </c>
      <c r="H309" s="1" t="n">
        <v>3</v>
      </c>
      <c r="I309" s="23" t="str">
        <f aca="false">IF(J309="RHAP", "Rhizophora apiculata", IF(J309="EXAG", "Excoecaria agallocha", IF(J309="BRPA", "Bruguiera parviflora", IF(J309="XYMO", "Xylocarpus moluccensis", IF(J309="BRCY", "Bruguiera cylindrica", IF(J309="AVAL", "Avicennia alba", IF(J309="AVOF", "Avicennia officinalis", IF(J309="LURA", "Lumnitzera racemosa", IF(J309="CETA", "Ceriops tagal", IF(J309="XYGR", "Xylocarpus granatum", IF(J309="AVMA", "Avicennia marina", IF(J309="RHMU", "Rhizophora mucronata", IF(J309="BRGY", "Bruguiera gymnorrhiza", IF(J309="BRSE", "Bruguiera sexangula", IF(J309="SOOV", "Sonneratia ovata", IF(J309="SOCA", "Sonneratia caseolaris", IF(J309="HELI", "Heritiera littoralis", IF(J309="HESY", "Heritiera sylvatica", IF(J309="NYFR", "Nypa fruticans", IF(J309="CYRA", "Cynometra ramiflora", IF(J309="PHPA", "Phoenix paludosa", IF(J309="SCHY", "Scyphiphora hydrophyllacea", IF(J309="DIMA", "Diospyros maritima", IF(J309="POPI", "Pongamia pinnata", IF(J309="MAPS", "Maniltoa psilogyne", IF(J309="INBI", "Intsia bijuga", IF(J309="ACEB", "Acanthus ebracteatus", IF(J309="CAER", "Calamus erinaceus", IF(J309="UNUN", "Unknown unknown",  IF(J309="SOAL", "Sonneratia alba",  IF(J309="AECO", "Aegiceras corniculatum", "" )) )))))))))))))))))))))))))))))</f>
        <v>Rhizophora apiculata</v>
      </c>
      <c r="J309" s="55" t="s">
        <v>21</v>
      </c>
      <c r="K309" s="55" t="n">
        <v>10.1</v>
      </c>
    </row>
    <row r="310" customFormat="false" ht="13.8" hidden="false" customHeight="false" outlineLevel="0" collapsed="false">
      <c r="A310" s="1" t="s">
        <v>17</v>
      </c>
      <c r="B310" s="12" t="n">
        <v>42151</v>
      </c>
      <c r="C310" s="1" t="s">
        <v>19</v>
      </c>
      <c r="D310" s="1" t="s">
        <v>19</v>
      </c>
      <c r="E310" s="1" t="s">
        <v>19</v>
      </c>
      <c r="F310" s="1" t="s">
        <v>20</v>
      </c>
      <c r="G310" s="1" t="n">
        <v>2</v>
      </c>
      <c r="H310" s="1" t="n">
        <v>3</v>
      </c>
      <c r="I310" s="23" t="str">
        <f aca="false">IF(J310="RHAP", "Rhizophora apiculata", IF(J310="EXAG", "Excoecaria agallocha", IF(J310="BRPA", "Bruguiera parviflora", IF(J310="XYMO", "Xylocarpus moluccensis", IF(J310="BRCY", "Bruguiera cylindrica", IF(J310="AVAL", "Avicennia alba", IF(J310="AVOF", "Avicennia officinalis", IF(J310="LURA", "Lumnitzera racemosa", IF(J310="CETA", "Ceriops tagal", IF(J310="XYGR", "Xylocarpus granatum", IF(J310="AVMA", "Avicennia marina", IF(J310="RHMU", "Rhizophora mucronata", IF(J310="BRGY", "Bruguiera gymnorrhiza", IF(J310="BRSE", "Bruguiera sexangula", IF(J310="SOOV", "Sonneratia ovata", IF(J310="SOCA", "Sonneratia caseolaris", IF(J310="HELI", "Heritiera littoralis", IF(J310="HESY", "Heritiera sylvatica", IF(J310="NYFR", "Nypa fruticans", IF(J310="CYRA", "Cynometra ramiflora", IF(J310="PHPA", "Phoenix paludosa", IF(J310="SCHY", "Scyphiphora hydrophyllacea", IF(J310="DIMA", "Diospyros maritima", IF(J310="POPI", "Pongamia pinnata", IF(J310="MAPS", "Maniltoa psilogyne", IF(J310="INBI", "Intsia bijuga", IF(J310="ACEB", "Acanthus ebracteatus", IF(J310="CAER", "Calamus erinaceus", IF(J310="UNUN", "Unknown unknown",  IF(J310="SOAL", "Sonneratia alba",  IF(J310="AECO", "Aegiceras corniculatum", "" )) )))))))))))))))))))))))))))))</f>
        <v>Bruguiera cylindrica</v>
      </c>
      <c r="J310" s="55" t="s">
        <v>98</v>
      </c>
      <c r="K310" s="55" t="n">
        <v>10.2</v>
      </c>
    </row>
    <row r="311" customFormat="false" ht="13.8" hidden="false" customHeight="false" outlineLevel="0" collapsed="false">
      <c r="A311" s="1" t="s">
        <v>17</v>
      </c>
      <c r="B311" s="12" t="n">
        <v>42151</v>
      </c>
      <c r="C311" s="1" t="s">
        <v>19</v>
      </c>
      <c r="D311" s="1" t="s">
        <v>19</v>
      </c>
      <c r="E311" s="1" t="s">
        <v>19</v>
      </c>
      <c r="F311" s="1" t="s">
        <v>20</v>
      </c>
      <c r="G311" s="1" t="n">
        <v>2</v>
      </c>
      <c r="H311" s="1" t="n">
        <v>3</v>
      </c>
      <c r="I311" s="23" t="str">
        <f aca="false">IF(J311="RHAP", "Rhizophora apiculata", IF(J311="EXAG", "Excoecaria agallocha", IF(J311="BRPA", "Bruguiera parviflora", IF(J311="XYMO", "Xylocarpus moluccensis", IF(J311="BRCY", "Bruguiera cylindrica", IF(J311="AVAL", "Avicennia alba", IF(J311="AVOF", "Avicennia officinalis", IF(J311="LURA", "Lumnitzera racemosa", IF(J311="CETA", "Ceriops tagal", IF(J311="XYGR", "Xylocarpus granatum", IF(J311="AVMA", "Avicennia marina", IF(J311="RHMU", "Rhizophora mucronata", IF(J311="BRGY", "Bruguiera gymnorrhiza", IF(J311="BRSE", "Bruguiera sexangula", IF(J311="SOOV", "Sonneratia ovata", IF(J311="SOCA", "Sonneratia caseolaris", IF(J311="HELI", "Heritiera littoralis", IF(J311="HESY", "Heritiera sylvatica", IF(J311="NYFR", "Nypa fruticans", IF(J311="CYRA", "Cynometra ramiflora", IF(J311="PHPA", "Phoenix paludosa", IF(J311="SCHY", "Scyphiphora hydrophyllacea", IF(J311="DIMA", "Diospyros maritima", IF(J311="POPI", "Pongamia pinnata", IF(J311="MAPS", "Maniltoa psilogyne", IF(J311="INBI", "Intsia bijuga", IF(J311="ACEB", "Acanthus ebracteatus", IF(J311="CAER", "Calamus erinaceus", IF(J311="UNUN", "Unknown unknown",  IF(J311="SOAL", "Sonneratia alba",  IF(J311="AECO", "Aegiceras corniculatum", "" )) )))))))))))))))))))))))))))))</f>
        <v>Bruguiera cylindrica</v>
      </c>
      <c r="J311" s="55" t="s">
        <v>98</v>
      </c>
      <c r="K311" s="55" t="n">
        <v>10.2</v>
      </c>
    </row>
    <row r="312" customFormat="false" ht="13.8" hidden="false" customHeight="false" outlineLevel="0" collapsed="false">
      <c r="A312" s="1" t="s">
        <v>17</v>
      </c>
      <c r="B312" s="12" t="n">
        <v>42151</v>
      </c>
      <c r="C312" s="1" t="s">
        <v>19</v>
      </c>
      <c r="D312" s="1" t="s">
        <v>19</v>
      </c>
      <c r="E312" s="1" t="s">
        <v>19</v>
      </c>
      <c r="F312" s="1" t="s">
        <v>20</v>
      </c>
      <c r="G312" s="1" t="n">
        <v>2</v>
      </c>
      <c r="H312" s="1" t="n">
        <v>3</v>
      </c>
      <c r="I312" s="23" t="str">
        <f aca="false">IF(J312="RHAP", "Rhizophora apiculata", IF(J312="EXAG", "Excoecaria agallocha", IF(J312="BRPA", "Bruguiera parviflora", IF(J312="XYMO", "Xylocarpus moluccensis", IF(J312="BRCY", "Bruguiera cylindrica", IF(J312="AVAL", "Avicennia alba", IF(J312="AVOF", "Avicennia officinalis", IF(J312="LURA", "Lumnitzera racemosa", IF(J312="CETA", "Ceriops tagal", IF(J312="XYGR", "Xylocarpus granatum", IF(J312="AVMA", "Avicennia marina", IF(J312="RHMU", "Rhizophora mucronata", IF(J312="BRGY", "Bruguiera gymnorrhiza", IF(J312="BRSE", "Bruguiera sexangula", IF(J312="SOOV", "Sonneratia ovata", IF(J312="SOCA", "Sonneratia caseolaris", IF(J312="HELI", "Heritiera littoralis", IF(J312="HESY", "Heritiera sylvatica", IF(J312="NYFR", "Nypa fruticans", IF(J312="CYRA", "Cynometra ramiflora", IF(J312="PHPA", "Phoenix paludosa", IF(J312="SCHY", "Scyphiphora hydrophyllacea", IF(J312="DIMA", "Diospyros maritima", IF(J312="POPI", "Pongamia pinnata", IF(J312="MAPS", "Maniltoa psilogyne", IF(J312="INBI", "Intsia bijuga", IF(J312="ACEB", "Acanthus ebracteatus", IF(J312="CAER", "Calamus erinaceus", IF(J312="UNUN", "Unknown unknown",  IF(J312="SOAL", "Sonneratia alba",  IF(J312="AECO", "Aegiceras corniculatum", "" )) )))))))))))))))))))))))))))))</f>
        <v>Rhizophora apiculata</v>
      </c>
      <c r="J312" s="55" t="s">
        <v>21</v>
      </c>
      <c r="K312" s="55" t="n">
        <v>10.3</v>
      </c>
    </row>
    <row r="313" customFormat="false" ht="13.8" hidden="false" customHeight="false" outlineLevel="0" collapsed="false">
      <c r="A313" s="1" t="s">
        <v>17</v>
      </c>
      <c r="B313" s="12" t="n">
        <v>42151</v>
      </c>
      <c r="C313" s="1" t="s">
        <v>19</v>
      </c>
      <c r="D313" s="1" t="s">
        <v>19</v>
      </c>
      <c r="E313" s="1" t="s">
        <v>19</v>
      </c>
      <c r="F313" s="1" t="s">
        <v>20</v>
      </c>
      <c r="G313" s="1" t="n">
        <v>2</v>
      </c>
      <c r="H313" s="1" t="n">
        <v>3</v>
      </c>
      <c r="I313" s="23" t="str">
        <f aca="false">IF(J313="RHAP", "Rhizophora apiculata", IF(J313="EXAG", "Excoecaria agallocha", IF(J313="BRPA", "Bruguiera parviflora", IF(J313="XYMO", "Xylocarpus moluccensis", IF(J313="BRCY", "Bruguiera cylindrica", IF(J313="AVAL", "Avicennia alba", IF(J313="AVOF", "Avicennia officinalis", IF(J313="LURA", "Lumnitzera racemosa", IF(J313="CETA", "Ceriops tagal", IF(J313="XYGR", "Xylocarpus granatum", IF(J313="AVMA", "Avicennia marina", IF(J313="RHMU", "Rhizophora mucronata", IF(J313="BRGY", "Bruguiera gymnorrhiza", IF(J313="BRSE", "Bruguiera sexangula", IF(J313="SOOV", "Sonneratia ovata", IF(J313="SOCA", "Sonneratia caseolaris", IF(J313="HELI", "Heritiera littoralis", IF(J313="HESY", "Heritiera sylvatica", IF(J313="NYFR", "Nypa fruticans", IF(J313="CYRA", "Cynometra ramiflora", IF(J313="PHPA", "Phoenix paludosa", IF(J313="SCHY", "Scyphiphora hydrophyllacea", IF(J313="DIMA", "Diospyros maritima", IF(J313="POPI", "Pongamia pinnata", IF(J313="MAPS", "Maniltoa psilogyne", IF(J313="INBI", "Intsia bijuga", IF(J313="ACEB", "Acanthus ebracteatus", IF(J313="CAER", "Calamus erinaceus", IF(J313="UNUN", "Unknown unknown",  IF(J313="SOAL", "Sonneratia alba",  IF(J313="AECO", "Aegiceras corniculatum", "" )) )))))))))))))))))))))))))))))</f>
        <v>Xylocarpus moluccensis</v>
      </c>
      <c r="J313" s="55" t="s">
        <v>146</v>
      </c>
      <c r="K313" s="55" t="n">
        <v>11.2</v>
      </c>
    </row>
    <row r="314" customFormat="false" ht="13.8" hidden="false" customHeight="false" outlineLevel="0" collapsed="false">
      <c r="A314" s="1" t="s">
        <v>17</v>
      </c>
      <c r="B314" s="12" t="n">
        <v>42151</v>
      </c>
      <c r="C314" s="1" t="s">
        <v>19</v>
      </c>
      <c r="D314" s="1" t="s">
        <v>19</v>
      </c>
      <c r="E314" s="1" t="s">
        <v>19</v>
      </c>
      <c r="F314" s="1" t="s">
        <v>20</v>
      </c>
      <c r="G314" s="1" t="n">
        <v>2</v>
      </c>
      <c r="H314" s="1" t="n">
        <v>3</v>
      </c>
      <c r="I314" s="23" t="str">
        <f aca="false">IF(J314="RHAP", "Rhizophora apiculata", IF(J314="EXAG", "Excoecaria agallocha", IF(J314="BRPA", "Bruguiera parviflora", IF(J314="XYMO", "Xylocarpus moluccensis", IF(J314="BRCY", "Bruguiera cylindrica", IF(J314="AVAL", "Avicennia alba", IF(J314="AVOF", "Avicennia officinalis", IF(J314="LURA", "Lumnitzera racemosa", IF(J314="CETA", "Ceriops tagal", IF(J314="XYGR", "Xylocarpus granatum", IF(J314="AVMA", "Avicennia marina", IF(J314="RHMU", "Rhizophora mucronata", IF(J314="BRGY", "Bruguiera gymnorrhiza", IF(J314="BRSE", "Bruguiera sexangula", IF(J314="SOOV", "Sonneratia ovata", IF(J314="SOCA", "Sonneratia caseolaris", IF(J314="HELI", "Heritiera littoralis", IF(J314="HESY", "Heritiera sylvatica", IF(J314="NYFR", "Nypa fruticans", IF(J314="CYRA", "Cynometra ramiflora", IF(J314="PHPA", "Phoenix paludosa", IF(J314="SCHY", "Scyphiphora hydrophyllacea", IF(J314="DIMA", "Diospyros maritima", IF(J314="POPI", "Pongamia pinnata", IF(J314="MAPS", "Maniltoa psilogyne", IF(J314="INBI", "Intsia bijuga", IF(J314="ACEB", "Acanthus ebracteatus", IF(J314="CAER", "Calamus erinaceus", IF(J314="UNUN", "Unknown unknown",  IF(J314="SOAL", "Sonneratia alba",  IF(J314="AECO", "Aegiceras corniculatum", "" )) )))))))))))))))))))))))))))))</f>
        <v>Rhizophora apiculata</v>
      </c>
      <c r="J314" s="55" t="s">
        <v>21</v>
      </c>
      <c r="K314" s="55" t="n">
        <v>12.5</v>
      </c>
    </row>
    <row r="315" customFormat="false" ht="13.8" hidden="false" customHeight="false" outlineLevel="0" collapsed="false">
      <c r="A315" s="1" t="s">
        <v>17</v>
      </c>
      <c r="B315" s="12" t="n">
        <v>42151</v>
      </c>
      <c r="C315" s="1" t="s">
        <v>19</v>
      </c>
      <c r="D315" s="1" t="s">
        <v>19</v>
      </c>
      <c r="E315" s="1" t="s">
        <v>19</v>
      </c>
      <c r="F315" s="1" t="s">
        <v>20</v>
      </c>
      <c r="G315" s="1" t="n">
        <v>2</v>
      </c>
      <c r="H315" s="1" t="n">
        <v>3</v>
      </c>
      <c r="I315" s="23" t="str">
        <f aca="false">IF(J315="RHAP", "Rhizophora apiculata", IF(J315="EXAG", "Excoecaria agallocha", IF(J315="BRPA", "Bruguiera parviflora", IF(J315="XYMO", "Xylocarpus moluccensis", IF(J315="BRCY", "Bruguiera cylindrica", IF(J315="AVAL", "Avicennia alba", IF(J315="AVOF", "Avicennia officinalis", IF(J315="LURA", "Lumnitzera racemosa", IF(J315="CETA", "Ceriops tagal", IF(J315="XYGR", "Xylocarpus granatum", IF(J315="AVMA", "Avicennia marina", IF(J315="RHMU", "Rhizophora mucronata", IF(J315="BRGY", "Bruguiera gymnorrhiza", IF(J315="BRSE", "Bruguiera sexangula", IF(J315="SOOV", "Sonneratia ovata", IF(J315="SOCA", "Sonneratia caseolaris", IF(J315="HELI", "Heritiera littoralis", IF(J315="HESY", "Heritiera sylvatica", IF(J315="NYFR", "Nypa fruticans", IF(J315="CYRA", "Cynometra ramiflora", IF(J315="PHPA", "Phoenix paludosa", IF(J315="SCHY", "Scyphiphora hydrophyllacea", IF(J315="DIMA", "Diospyros maritima", IF(J315="POPI", "Pongamia pinnata", IF(J315="MAPS", "Maniltoa psilogyne", IF(J315="INBI", "Intsia bijuga", IF(J315="ACEB", "Acanthus ebracteatus", IF(J315="CAER", "Calamus erinaceus", IF(J315="UNUN", "Unknown unknown",  IF(J315="SOAL", "Sonneratia alba",  IF(J315="AECO", "Aegiceras corniculatum", "" )) )))))))))))))))))))))))))))))</f>
        <v>Bruguiera cylindrica</v>
      </c>
      <c r="J315" s="55" t="s">
        <v>98</v>
      </c>
      <c r="K315" s="55" t="n">
        <v>13.3</v>
      </c>
    </row>
    <row r="316" customFormat="false" ht="13.8" hidden="false" customHeight="false" outlineLevel="0" collapsed="false">
      <c r="A316" s="1" t="s">
        <v>17</v>
      </c>
      <c r="B316" s="12" t="n">
        <v>42151</v>
      </c>
      <c r="C316" s="1" t="s">
        <v>19</v>
      </c>
      <c r="D316" s="1" t="s">
        <v>19</v>
      </c>
      <c r="E316" s="1" t="s">
        <v>19</v>
      </c>
      <c r="F316" s="1" t="s">
        <v>20</v>
      </c>
      <c r="G316" s="1" t="n">
        <v>2</v>
      </c>
      <c r="H316" s="1" t="n">
        <v>3</v>
      </c>
      <c r="I316" s="23" t="str">
        <f aca="false">IF(J316="RHAP", "Rhizophora apiculata", IF(J316="EXAG", "Excoecaria agallocha", IF(J316="BRPA", "Bruguiera parviflora", IF(J316="XYMO", "Xylocarpus moluccensis", IF(J316="BRCY", "Bruguiera cylindrica", IF(J316="AVAL", "Avicennia alba", IF(J316="AVOF", "Avicennia officinalis", IF(J316="LURA", "Lumnitzera racemosa", IF(J316="CETA", "Ceriops tagal", IF(J316="XYGR", "Xylocarpus granatum", IF(J316="AVMA", "Avicennia marina", IF(J316="RHMU", "Rhizophora mucronata", IF(J316="BRGY", "Bruguiera gymnorrhiza", IF(J316="BRSE", "Bruguiera sexangula", IF(J316="SOOV", "Sonneratia ovata", IF(J316="SOCA", "Sonneratia caseolaris", IF(J316="HELI", "Heritiera littoralis", IF(J316="HESY", "Heritiera sylvatica", IF(J316="NYFR", "Nypa fruticans", IF(J316="CYRA", "Cynometra ramiflora", IF(J316="PHPA", "Phoenix paludosa", IF(J316="SCHY", "Scyphiphora hydrophyllacea", IF(J316="DIMA", "Diospyros maritima", IF(J316="POPI", "Pongamia pinnata", IF(J316="MAPS", "Maniltoa psilogyne", IF(J316="INBI", "Intsia bijuga", IF(J316="ACEB", "Acanthus ebracteatus", IF(J316="CAER", "Calamus erinaceus", IF(J316="UNUN", "Unknown unknown",  IF(J316="SOAL", "Sonneratia alba",  IF(J316="AECO", "Aegiceras corniculatum", "" )) )))))))))))))))))))))))))))))</f>
        <v>Rhizophora apiculata</v>
      </c>
      <c r="J316" s="55" t="s">
        <v>21</v>
      </c>
      <c r="K316" s="55" t="n">
        <v>15.2</v>
      </c>
    </row>
    <row r="317" customFormat="false" ht="13.8" hidden="false" customHeight="false" outlineLevel="0" collapsed="false">
      <c r="A317" s="1" t="s">
        <v>17</v>
      </c>
      <c r="B317" s="12" t="n">
        <v>42151</v>
      </c>
      <c r="C317" s="1" t="s">
        <v>19</v>
      </c>
      <c r="D317" s="1" t="s">
        <v>19</v>
      </c>
      <c r="E317" s="1" t="s">
        <v>19</v>
      </c>
      <c r="F317" s="1" t="s">
        <v>20</v>
      </c>
      <c r="G317" s="1" t="n">
        <v>2</v>
      </c>
      <c r="H317" s="1" t="n">
        <v>3</v>
      </c>
      <c r="I317" s="23" t="str">
        <f aca="false">IF(J317="RHAP", "Rhizophora apiculata", IF(J317="EXAG", "Excoecaria agallocha", IF(J317="BRPA", "Bruguiera parviflora", IF(J317="XYMO", "Xylocarpus moluccensis", IF(J317="BRCY", "Bruguiera cylindrica", IF(J317="AVAL", "Avicennia alba", IF(J317="AVOF", "Avicennia officinalis", IF(J317="LURA", "Lumnitzera racemosa", IF(J317="CETA", "Ceriops tagal", IF(J317="XYGR", "Xylocarpus granatum", IF(J317="AVMA", "Avicennia marina", IF(J317="RHMU", "Rhizophora mucronata", IF(J317="BRGY", "Bruguiera gymnorrhiza", IF(J317="BRSE", "Bruguiera sexangula", IF(J317="SOOV", "Sonneratia ovata", IF(J317="SOCA", "Sonneratia caseolaris", IF(J317="HELI", "Heritiera littoralis", IF(J317="HESY", "Heritiera sylvatica", IF(J317="NYFR", "Nypa fruticans", IF(J317="CYRA", "Cynometra ramiflora", IF(J317="PHPA", "Phoenix paludosa", IF(J317="SCHY", "Scyphiphora hydrophyllacea", IF(J317="DIMA", "Diospyros maritima", IF(J317="POPI", "Pongamia pinnata", IF(J317="MAPS", "Maniltoa psilogyne", IF(J317="INBI", "Intsia bijuga", IF(J317="ACEB", "Acanthus ebracteatus", IF(J317="CAER", "Calamus erinaceus", IF(J317="UNUN", "Unknown unknown",  IF(J317="SOAL", "Sonneratia alba",  IF(J317="AECO", "Aegiceras corniculatum", "" )) )))))))))))))))))))))))))))))</f>
        <v>Rhizophora apiculata</v>
      </c>
      <c r="J317" s="55" t="s">
        <v>21</v>
      </c>
      <c r="K317" s="55" t="n">
        <v>15.5</v>
      </c>
    </row>
    <row r="318" customFormat="false" ht="13.8" hidden="false" customHeight="false" outlineLevel="0" collapsed="false">
      <c r="A318" s="1" t="s">
        <v>17</v>
      </c>
      <c r="B318" s="12" t="n">
        <v>42151</v>
      </c>
      <c r="C318" s="1" t="s">
        <v>19</v>
      </c>
      <c r="D318" s="1" t="s">
        <v>19</v>
      </c>
      <c r="E318" s="1" t="s">
        <v>19</v>
      </c>
      <c r="F318" s="1" t="s">
        <v>20</v>
      </c>
      <c r="G318" s="1" t="n">
        <v>2</v>
      </c>
      <c r="H318" s="1" t="n">
        <v>3</v>
      </c>
      <c r="I318" s="23" t="str">
        <f aca="false">IF(J318="RHAP", "Rhizophora apiculata", IF(J318="EXAG", "Excoecaria agallocha", IF(J318="BRPA", "Bruguiera parviflora", IF(J318="XYMO", "Xylocarpus moluccensis", IF(J318="BRCY", "Bruguiera cylindrica", IF(J318="AVAL", "Avicennia alba", IF(J318="AVOF", "Avicennia officinalis", IF(J318="LURA", "Lumnitzera racemosa", IF(J318="CETA", "Ceriops tagal", IF(J318="XYGR", "Xylocarpus granatum", IF(J318="AVMA", "Avicennia marina", IF(J318="RHMU", "Rhizophora mucronata", IF(J318="BRGY", "Bruguiera gymnorrhiza", IF(J318="BRSE", "Bruguiera sexangula", IF(J318="SOOV", "Sonneratia ovata", IF(J318="SOCA", "Sonneratia caseolaris", IF(J318="HELI", "Heritiera littoralis", IF(J318="HESY", "Heritiera sylvatica", IF(J318="NYFR", "Nypa fruticans", IF(J318="CYRA", "Cynometra ramiflora", IF(J318="PHPA", "Phoenix paludosa", IF(J318="SCHY", "Scyphiphora hydrophyllacea", IF(J318="DIMA", "Diospyros maritima", IF(J318="POPI", "Pongamia pinnata", IF(J318="MAPS", "Maniltoa psilogyne", IF(J318="INBI", "Intsia bijuga", IF(J318="ACEB", "Acanthus ebracteatus", IF(J318="CAER", "Calamus erinaceus", IF(J318="UNUN", "Unknown unknown",  IF(J318="SOAL", "Sonneratia alba",  IF(J318="AECO", "Aegiceras corniculatum", "" )) )))))))))))))))))))))))))))))</f>
        <v>Rhizophora apiculata</v>
      </c>
      <c r="J318" s="55" t="s">
        <v>21</v>
      </c>
      <c r="K318" s="55" t="n">
        <v>15.5</v>
      </c>
    </row>
    <row r="319" customFormat="false" ht="13.8" hidden="false" customHeight="false" outlineLevel="0" collapsed="false">
      <c r="A319" s="1" t="s">
        <v>17</v>
      </c>
      <c r="B319" s="12" t="n">
        <v>42151</v>
      </c>
      <c r="C319" s="1" t="s">
        <v>19</v>
      </c>
      <c r="D319" s="1" t="s">
        <v>19</v>
      </c>
      <c r="E319" s="1" t="s">
        <v>19</v>
      </c>
      <c r="F319" s="1" t="s">
        <v>20</v>
      </c>
      <c r="G319" s="1" t="n">
        <v>2</v>
      </c>
      <c r="H319" s="1" t="n">
        <v>3</v>
      </c>
      <c r="I319" s="23" t="str">
        <f aca="false">IF(J319="RHAP", "Rhizophora apiculata", IF(J319="EXAG", "Excoecaria agallocha", IF(J319="BRPA", "Bruguiera parviflora", IF(J319="XYMO", "Xylocarpus moluccensis", IF(J319="BRCY", "Bruguiera cylindrica", IF(J319="AVAL", "Avicennia alba", IF(J319="AVOF", "Avicennia officinalis", IF(J319="LURA", "Lumnitzera racemosa", IF(J319="CETA", "Ceriops tagal", IF(J319="XYGR", "Xylocarpus granatum", IF(J319="AVMA", "Avicennia marina", IF(J319="RHMU", "Rhizophora mucronata", IF(J319="BRGY", "Bruguiera gymnorrhiza", IF(J319="BRSE", "Bruguiera sexangula", IF(J319="SOOV", "Sonneratia ovata", IF(J319="SOCA", "Sonneratia caseolaris", IF(J319="HELI", "Heritiera littoralis", IF(J319="HESY", "Heritiera sylvatica", IF(J319="NYFR", "Nypa fruticans", IF(J319="CYRA", "Cynometra ramiflora", IF(J319="PHPA", "Phoenix paludosa", IF(J319="SCHY", "Scyphiphora hydrophyllacea", IF(J319="DIMA", "Diospyros maritima", IF(J319="POPI", "Pongamia pinnata", IF(J319="MAPS", "Maniltoa psilogyne", IF(J319="INBI", "Intsia bijuga", IF(J319="ACEB", "Acanthus ebracteatus", IF(J319="CAER", "Calamus erinaceus", IF(J319="UNUN", "Unknown unknown",  IF(J319="SOAL", "Sonneratia alba",  IF(J319="AECO", "Aegiceras corniculatum", "" )) )))))))))))))))))))))))))))))</f>
        <v>Rhizophora apiculata</v>
      </c>
      <c r="J319" s="55" t="s">
        <v>21</v>
      </c>
      <c r="K319" s="55" t="n">
        <v>15.5</v>
      </c>
    </row>
    <row r="320" customFormat="false" ht="13.8" hidden="false" customHeight="false" outlineLevel="0" collapsed="false">
      <c r="A320" s="1" t="s">
        <v>17</v>
      </c>
      <c r="B320" s="12" t="n">
        <v>42151</v>
      </c>
      <c r="C320" s="1" t="s">
        <v>19</v>
      </c>
      <c r="D320" s="1" t="s">
        <v>19</v>
      </c>
      <c r="E320" s="1" t="s">
        <v>19</v>
      </c>
      <c r="F320" s="1" t="s">
        <v>20</v>
      </c>
      <c r="G320" s="1" t="n">
        <v>2</v>
      </c>
      <c r="H320" s="1" t="n">
        <v>3</v>
      </c>
      <c r="I320" s="23" t="str">
        <f aca="false">IF(J320="RHAP", "Rhizophora apiculata", IF(J320="EXAG", "Excoecaria agallocha", IF(J320="BRPA", "Bruguiera parviflora", IF(J320="XYMO", "Xylocarpus moluccensis", IF(J320="BRCY", "Bruguiera cylindrica", IF(J320="AVAL", "Avicennia alba", IF(J320="AVOF", "Avicennia officinalis", IF(J320="LURA", "Lumnitzera racemosa", IF(J320="CETA", "Ceriops tagal", IF(J320="XYGR", "Xylocarpus granatum", IF(J320="AVMA", "Avicennia marina", IF(J320="RHMU", "Rhizophora mucronata", IF(J320="BRGY", "Bruguiera gymnorrhiza", IF(J320="BRSE", "Bruguiera sexangula", IF(J320="SOOV", "Sonneratia ovata", IF(J320="SOCA", "Sonneratia caseolaris", IF(J320="HELI", "Heritiera littoralis", IF(J320="HESY", "Heritiera sylvatica", IF(J320="NYFR", "Nypa fruticans", IF(J320="CYRA", "Cynometra ramiflora", IF(J320="PHPA", "Phoenix paludosa", IF(J320="SCHY", "Scyphiphora hydrophyllacea", IF(J320="DIMA", "Diospyros maritima", IF(J320="POPI", "Pongamia pinnata", IF(J320="MAPS", "Maniltoa psilogyne", IF(J320="INBI", "Intsia bijuga", IF(J320="ACEB", "Acanthus ebracteatus", IF(J320="CAER", "Calamus erinaceus", IF(J320="UNUN", "Unknown unknown",  IF(J320="SOAL", "Sonneratia alba",  IF(J320="AECO", "Aegiceras corniculatum", "" )) )))))))))))))))))))))))))))))</f>
        <v>Rhizophora apiculata</v>
      </c>
      <c r="J320" s="55" t="s">
        <v>21</v>
      </c>
      <c r="K320" s="55" t="n">
        <v>17.2</v>
      </c>
    </row>
    <row r="321" customFormat="false" ht="13.8" hidden="false" customHeight="false" outlineLevel="0" collapsed="false">
      <c r="A321" s="1" t="s">
        <v>17</v>
      </c>
      <c r="B321" s="12" t="n">
        <v>42151</v>
      </c>
      <c r="C321" s="1" t="s">
        <v>19</v>
      </c>
      <c r="D321" s="1" t="s">
        <v>19</v>
      </c>
      <c r="E321" s="1" t="s">
        <v>19</v>
      </c>
      <c r="F321" s="1" t="s">
        <v>20</v>
      </c>
      <c r="G321" s="1" t="n">
        <v>2</v>
      </c>
      <c r="H321" s="1" t="n">
        <v>3</v>
      </c>
      <c r="I321" s="23" t="str">
        <f aca="false">IF(J321="RHAP", "Rhizophora apiculata", IF(J321="EXAG", "Excoecaria agallocha", IF(J321="BRPA", "Bruguiera parviflora", IF(J321="XYMO", "Xylocarpus moluccensis", IF(J321="BRCY", "Bruguiera cylindrica", IF(J321="AVAL", "Avicennia alba", IF(J321="AVOF", "Avicennia officinalis", IF(J321="LURA", "Lumnitzera racemosa", IF(J321="CETA", "Ceriops tagal", IF(J321="XYGR", "Xylocarpus granatum", IF(J321="AVMA", "Avicennia marina", IF(J321="RHMU", "Rhizophora mucronata", IF(J321="BRGY", "Bruguiera gymnorrhiza", IF(J321="BRSE", "Bruguiera sexangula", IF(J321="SOOV", "Sonneratia ovata", IF(J321="SOCA", "Sonneratia caseolaris", IF(J321="HELI", "Heritiera littoralis", IF(J321="HESY", "Heritiera sylvatica", IF(J321="NYFR", "Nypa fruticans", IF(J321="CYRA", "Cynometra ramiflora", IF(J321="PHPA", "Phoenix paludosa", IF(J321="SCHY", "Scyphiphora hydrophyllacea", IF(J321="DIMA", "Diospyros maritima", IF(J321="POPI", "Pongamia pinnata", IF(J321="MAPS", "Maniltoa psilogyne", IF(J321="INBI", "Intsia bijuga", IF(J321="ACEB", "Acanthus ebracteatus", IF(J321="CAER", "Calamus erinaceus", IF(J321="UNUN", "Unknown unknown",  IF(J321="SOAL", "Sonneratia alba",  IF(J321="AECO", "Aegiceras corniculatum", "" )) )))))))))))))))))))))))))))))</f>
        <v>Xylocarpus moluccensis</v>
      </c>
      <c r="J321" s="55" t="s">
        <v>146</v>
      </c>
      <c r="K321" s="55" t="n">
        <v>18.6</v>
      </c>
    </row>
    <row r="322" customFormat="false" ht="13.8" hidden="false" customHeight="false" outlineLevel="0" collapsed="false">
      <c r="A322" s="1" t="s">
        <v>17</v>
      </c>
      <c r="B322" s="12" t="n">
        <v>42151</v>
      </c>
      <c r="C322" s="1" t="s">
        <v>19</v>
      </c>
      <c r="D322" s="1" t="s">
        <v>19</v>
      </c>
      <c r="E322" s="1" t="s">
        <v>19</v>
      </c>
      <c r="F322" s="1" t="s">
        <v>20</v>
      </c>
      <c r="G322" s="1" t="n">
        <v>2</v>
      </c>
      <c r="H322" s="1" t="n">
        <v>3</v>
      </c>
      <c r="I322" s="23" t="str">
        <f aca="false">IF(J322="RHAP", "Rhizophora apiculata", IF(J322="EXAG", "Excoecaria agallocha", IF(J322="BRPA", "Bruguiera parviflora", IF(J322="XYMO", "Xylocarpus moluccensis", IF(J322="BRCY", "Bruguiera cylindrica", IF(J322="AVAL", "Avicennia alba", IF(J322="AVOF", "Avicennia officinalis", IF(J322="LURA", "Lumnitzera racemosa", IF(J322="CETA", "Ceriops tagal", IF(J322="XYGR", "Xylocarpus granatum", IF(J322="AVMA", "Avicennia marina", IF(J322="RHMU", "Rhizophora mucronata", IF(J322="BRGY", "Bruguiera gymnorrhiza", IF(J322="BRSE", "Bruguiera sexangula", IF(J322="SOOV", "Sonneratia ovata", IF(J322="SOCA", "Sonneratia caseolaris", IF(J322="HELI", "Heritiera littoralis", IF(J322="HESY", "Heritiera sylvatica", IF(J322="NYFR", "Nypa fruticans", IF(J322="CYRA", "Cynometra ramiflora", IF(J322="PHPA", "Phoenix paludosa", IF(J322="SCHY", "Scyphiphora hydrophyllacea", IF(J322="DIMA", "Diospyros maritima", IF(J322="POPI", "Pongamia pinnata", IF(J322="MAPS", "Maniltoa psilogyne", IF(J322="INBI", "Intsia bijuga", IF(J322="ACEB", "Acanthus ebracteatus", IF(J322="CAER", "Calamus erinaceus", IF(J322="UNUN", "Unknown unknown",  IF(J322="SOAL", "Sonneratia alba",  IF(J322="AECO", "Aegiceras corniculatum", "" )) )))))))))))))))))))))))))))))</f>
        <v>Rhizophora apiculata</v>
      </c>
      <c r="J322" s="55" t="s">
        <v>21</v>
      </c>
      <c r="K322" s="55" t="n">
        <v>21.1</v>
      </c>
    </row>
    <row r="323" customFormat="false" ht="13.8" hidden="false" customHeight="false" outlineLevel="0" collapsed="false">
      <c r="A323" s="1" t="s">
        <v>17</v>
      </c>
      <c r="B323" s="12" t="n">
        <v>42151</v>
      </c>
      <c r="C323" s="1" t="s">
        <v>19</v>
      </c>
      <c r="D323" s="1" t="s">
        <v>19</v>
      </c>
      <c r="E323" s="1" t="s">
        <v>19</v>
      </c>
      <c r="F323" s="1" t="s">
        <v>20</v>
      </c>
      <c r="G323" s="1" t="n">
        <v>2</v>
      </c>
      <c r="H323" s="1" t="n">
        <v>3</v>
      </c>
      <c r="I323" s="23" t="str">
        <f aca="false">IF(J323="RHAP", "Rhizophora apiculata", IF(J323="EXAG", "Excoecaria agallocha", IF(J323="BRPA", "Bruguiera parviflora", IF(J323="XYMO", "Xylocarpus moluccensis", IF(J323="BRCY", "Bruguiera cylindrica", IF(J323="AVAL", "Avicennia alba", IF(J323="AVOF", "Avicennia officinalis", IF(J323="LURA", "Lumnitzera racemosa", IF(J323="CETA", "Ceriops tagal", IF(J323="XYGR", "Xylocarpus granatum", IF(J323="AVMA", "Avicennia marina", IF(J323="RHMU", "Rhizophora mucronata", IF(J323="BRGY", "Bruguiera gymnorrhiza", IF(J323="BRSE", "Bruguiera sexangula", IF(J323="SOOV", "Sonneratia ovata", IF(J323="SOCA", "Sonneratia caseolaris", IF(J323="HELI", "Heritiera littoralis", IF(J323="HESY", "Heritiera sylvatica", IF(J323="NYFR", "Nypa fruticans", IF(J323="CYRA", "Cynometra ramiflora", IF(J323="PHPA", "Phoenix paludosa", IF(J323="SCHY", "Scyphiphora hydrophyllacea", IF(J323="DIMA", "Diospyros maritima", IF(J323="POPI", "Pongamia pinnata", IF(J323="MAPS", "Maniltoa psilogyne", IF(J323="INBI", "Intsia bijuga", IF(J323="ACEB", "Acanthus ebracteatus", IF(J323="CAER", "Calamus erinaceus", IF(J323="UNUN", "Unknown unknown",  IF(J323="SOAL", "Sonneratia alba",  IF(J323="AECO", "Aegiceras corniculatum", "" )) )))))))))))))))))))))))))))))</f>
        <v>Xylocarpus moluccensis</v>
      </c>
      <c r="J323" s="55" t="s">
        <v>146</v>
      </c>
      <c r="K323" s="55" t="n">
        <v>21.5</v>
      </c>
    </row>
    <row r="324" customFormat="false" ht="13.8" hidden="false" customHeight="false" outlineLevel="0" collapsed="false">
      <c r="A324" s="1" t="s">
        <v>17</v>
      </c>
      <c r="B324" s="12" t="n">
        <v>42151</v>
      </c>
      <c r="C324" s="1" t="s">
        <v>19</v>
      </c>
      <c r="D324" s="1" t="s">
        <v>19</v>
      </c>
      <c r="E324" s="1" t="s">
        <v>19</v>
      </c>
      <c r="F324" s="1" t="s">
        <v>20</v>
      </c>
      <c r="G324" s="1" t="n">
        <v>2</v>
      </c>
      <c r="H324" s="1" t="n">
        <v>4</v>
      </c>
      <c r="I324" s="23" t="str">
        <f aca="false">IF(J324="RHAP", "Rhizophora apiculata", IF(J324="EXAG", "Excoecaria agallocha", IF(J324="BRPA", "Bruguiera parviflora", IF(J324="XYMO", "Xylocarpus moluccensis", IF(J324="BRCY", "Bruguiera cylindrica", IF(J324="AVAL", "Avicennia alba", IF(J324="AVOF", "Avicennia officinalis", IF(J324="LURA", "Lumnitzera racemosa", IF(J324="CETA", "Ceriops tagal", IF(J324="XYGR", "Xylocarpus granatum", IF(J324="AVMA", "Avicennia marina", IF(J324="RHMU", "Rhizophora mucronata", IF(J324="BRGY", "Bruguiera gymnorrhiza", IF(J324="BRSE", "Bruguiera sexangula", IF(J324="SOOV", "Sonneratia ovata", IF(J324="SOCA", "Sonneratia caseolaris", IF(J324="HELI", "Heritiera littoralis", IF(J324="HESY", "Heritiera sylvatica", IF(J324="NYFR", "Nypa fruticans", IF(J324="CYRA", "Cynometra ramiflora", IF(J324="PHPA", "Phoenix paludosa", IF(J324="SCHY", "Scyphiphora hydrophyllacea", IF(J324="DIMA", "Diospyros maritima", IF(J324="POPI", "Pongamia pinnata", IF(J324="MAPS", "Maniltoa psilogyne", IF(J324="INBI", "Intsia bijuga", IF(J324="ACEB", "Acanthus ebracteatus", IF(J324="CAER", "Calamus erinaceus", IF(J324="UNUN", "Unknown unknown",  IF(J324="SOAL", "Sonneratia alba",  IF(J324="AECO", "Aegiceras corniculatum", "" )) )))))))))))))))))))))))))))))</f>
        <v>Rhizophora apiculata</v>
      </c>
      <c r="J324" s="55" t="s">
        <v>21</v>
      </c>
      <c r="K324" s="55" t="n">
        <v>5.2</v>
      </c>
    </row>
    <row r="325" customFormat="false" ht="13.8" hidden="false" customHeight="false" outlineLevel="0" collapsed="false">
      <c r="A325" s="1" t="s">
        <v>17</v>
      </c>
      <c r="B325" s="12" t="n">
        <v>42151</v>
      </c>
      <c r="C325" s="1" t="s">
        <v>19</v>
      </c>
      <c r="D325" s="1" t="s">
        <v>19</v>
      </c>
      <c r="E325" s="1" t="s">
        <v>19</v>
      </c>
      <c r="F325" s="1" t="s">
        <v>20</v>
      </c>
      <c r="G325" s="1" t="n">
        <v>2</v>
      </c>
      <c r="H325" s="1" t="n">
        <v>4</v>
      </c>
      <c r="I325" s="23" t="str">
        <f aca="false">IF(J325="RHAP", "Rhizophora apiculata", IF(J325="EXAG", "Excoecaria agallocha", IF(J325="BRPA", "Bruguiera parviflora", IF(J325="XYMO", "Xylocarpus moluccensis", IF(J325="BRCY", "Bruguiera cylindrica", IF(J325="AVAL", "Avicennia alba", IF(J325="AVOF", "Avicennia officinalis", IF(J325="LURA", "Lumnitzera racemosa", IF(J325="CETA", "Ceriops tagal", IF(J325="XYGR", "Xylocarpus granatum", IF(J325="AVMA", "Avicennia marina", IF(J325="RHMU", "Rhizophora mucronata", IF(J325="BRGY", "Bruguiera gymnorrhiza", IF(J325="BRSE", "Bruguiera sexangula", IF(J325="SOOV", "Sonneratia ovata", IF(J325="SOCA", "Sonneratia caseolaris", IF(J325="HELI", "Heritiera littoralis", IF(J325="HESY", "Heritiera sylvatica", IF(J325="NYFR", "Nypa fruticans", IF(J325="CYRA", "Cynometra ramiflora", IF(J325="PHPA", "Phoenix paludosa", IF(J325="SCHY", "Scyphiphora hydrophyllacea", IF(J325="DIMA", "Diospyros maritima", IF(J325="POPI", "Pongamia pinnata", IF(J325="MAPS", "Maniltoa psilogyne", IF(J325="INBI", "Intsia bijuga", IF(J325="ACEB", "Acanthus ebracteatus", IF(J325="CAER", "Calamus erinaceus", IF(J325="UNUN", "Unknown unknown",  IF(J325="SOAL", "Sonneratia alba",  IF(J325="AECO", "Aegiceras corniculatum", "" )) )))))))))))))))))))))))))))))</f>
        <v>Xylocarpus moluccensis</v>
      </c>
      <c r="J325" s="55" t="s">
        <v>146</v>
      </c>
      <c r="K325" s="55" t="n">
        <v>5.2</v>
      </c>
    </row>
    <row r="326" customFormat="false" ht="13.8" hidden="false" customHeight="false" outlineLevel="0" collapsed="false">
      <c r="A326" s="1" t="s">
        <v>17</v>
      </c>
      <c r="B326" s="12" t="n">
        <v>42151</v>
      </c>
      <c r="C326" s="1" t="s">
        <v>19</v>
      </c>
      <c r="D326" s="1" t="s">
        <v>19</v>
      </c>
      <c r="E326" s="1" t="s">
        <v>19</v>
      </c>
      <c r="F326" s="1" t="s">
        <v>20</v>
      </c>
      <c r="G326" s="1" t="n">
        <v>2</v>
      </c>
      <c r="H326" s="1" t="n">
        <v>4</v>
      </c>
      <c r="I326" s="23" t="str">
        <f aca="false">IF(J326="RHAP", "Rhizophora apiculata", IF(J326="EXAG", "Excoecaria agallocha", IF(J326="BRPA", "Bruguiera parviflora", IF(J326="XYMO", "Xylocarpus moluccensis", IF(J326="BRCY", "Bruguiera cylindrica", IF(J326="AVAL", "Avicennia alba", IF(J326="AVOF", "Avicennia officinalis", IF(J326="LURA", "Lumnitzera racemosa", IF(J326="CETA", "Ceriops tagal", IF(J326="XYGR", "Xylocarpus granatum", IF(J326="AVMA", "Avicennia marina", IF(J326="RHMU", "Rhizophora mucronata", IF(J326="BRGY", "Bruguiera gymnorrhiza", IF(J326="BRSE", "Bruguiera sexangula", IF(J326="SOOV", "Sonneratia ovata", IF(J326="SOCA", "Sonneratia caseolaris", IF(J326="HELI", "Heritiera littoralis", IF(J326="HESY", "Heritiera sylvatica", IF(J326="NYFR", "Nypa fruticans", IF(J326="CYRA", "Cynometra ramiflora", IF(J326="PHPA", "Phoenix paludosa", IF(J326="SCHY", "Scyphiphora hydrophyllacea", IF(J326="DIMA", "Diospyros maritima", IF(J326="POPI", "Pongamia pinnata", IF(J326="MAPS", "Maniltoa psilogyne", IF(J326="INBI", "Intsia bijuga", IF(J326="ACEB", "Acanthus ebracteatus", IF(J326="CAER", "Calamus erinaceus", IF(J326="UNUN", "Unknown unknown",  IF(J326="SOAL", "Sonneratia alba",  IF(J326="AECO", "Aegiceras corniculatum", "" )) )))))))))))))))))))))))))))))</f>
        <v>Rhizophora apiculata</v>
      </c>
      <c r="J326" s="55" t="s">
        <v>21</v>
      </c>
      <c r="K326" s="55" t="n">
        <v>5.9</v>
      </c>
    </row>
    <row r="327" customFormat="false" ht="13.8" hidden="false" customHeight="false" outlineLevel="0" collapsed="false">
      <c r="A327" s="1" t="s">
        <v>17</v>
      </c>
      <c r="B327" s="12" t="n">
        <v>42151</v>
      </c>
      <c r="C327" s="1" t="s">
        <v>19</v>
      </c>
      <c r="D327" s="1" t="s">
        <v>19</v>
      </c>
      <c r="E327" s="1" t="s">
        <v>19</v>
      </c>
      <c r="F327" s="1" t="s">
        <v>20</v>
      </c>
      <c r="G327" s="1" t="n">
        <v>2</v>
      </c>
      <c r="H327" s="1" t="n">
        <v>4</v>
      </c>
      <c r="I327" s="23" t="str">
        <f aca="false">IF(J327="RHAP", "Rhizophora apiculata", IF(J327="EXAG", "Excoecaria agallocha", IF(J327="BRPA", "Bruguiera parviflora", IF(J327="XYMO", "Xylocarpus moluccensis", IF(J327="BRCY", "Bruguiera cylindrica", IF(J327="AVAL", "Avicennia alba", IF(J327="AVOF", "Avicennia officinalis", IF(J327="LURA", "Lumnitzera racemosa", IF(J327="CETA", "Ceriops tagal", IF(J327="XYGR", "Xylocarpus granatum", IF(J327="AVMA", "Avicennia marina", IF(J327="RHMU", "Rhizophora mucronata", IF(J327="BRGY", "Bruguiera gymnorrhiza", IF(J327="BRSE", "Bruguiera sexangula", IF(J327="SOOV", "Sonneratia ovata", IF(J327="SOCA", "Sonneratia caseolaris", IF(J327="HELI", "Heritiera littoralis", IF(J327="HESY", "Heritiera sylvatica", IF(J327="NYFR", "Nypa fruticans", IF(J327="CYRA", "Cynometra ramiflora", IF(J327="PHPA", "Phoenix paludosa", IF(J327="SCHY", "Scyphiphora hydrophyllacea", IF(J327="DIMA", "Diospyros maritima", IF(J327="POPI", "Pongamia pinnata", IF(J327="MAPS", "Maniltoa psilogyne", IF(J327="INBI", "Intsia bijuga", IF(J327="ACEB", "Acanthus ebracteatus", IF(J327="CAER", "Calamus erinaceus", IF(J327="UNUN", "Unknown unknown",  IF(J327="SOAL", "Sonneratia alba",  IF(J327="AECO", "Aegiceras corniculatum", "" )) )))))))))))))))))))))))))))))</f>
        <v>Rhizophora apiculata</v>
      </c>
      <c r="J327" s="55" t="s">
        <v>21</v>
      </c>
      <c r="K327" s="55" t="n">
        <v>6.2</v>
      </c>
    </row>
    <row r="328" customFormat="false" ht="13.8" hidden="false" customHeight="false" outlineLevel="0" collapsed="false">
      <c r="A328" s="1" t="s">
        <v>17</v>
      </c>
      <c r="B328" s="12" t="n">
        <v>42151</v>
      </c>
      <c r="C328" s="1" t="s">
        <v>19</v>
      </c>
      <c r="D328" s="1" t="s">
        <v>19</v>
      </c>
      <c r="E328" s="1" t="s">
        <v>19</v>
      </c>
      <c r="F328" s="1" t="s">
        <v>20</v>
      </c>
      <c r="G328" s="1" t="n">
        <v>2</v>
      </c>
      <c r="H328" s="1" t="n">
        <v>4</v>
      </c>
      <c r="I328" s="23" t="str">
        <f aca="false">IF(J328="RHAP", "Rhizophora apiculata", IF(J328="EXAG", "Excoecaria agallocha", IF(J328="BRPA", "Bruguiera parviflora", IF(J328="XYMO", "Xylocarpus moluccensis", IF(J328="BRCY", "Bruguiera cylindrica", IF(J328="AVAL", "Avicennia alba", IF(J328="AVOF", "Avicennia officinalis", IF(J328="LURA", "Lumnitzera racemosa", IF(J328="CETA", "Ceriops tagal", IF(J328="XYGR", "Xylocarpus granatum", IF(J328="AVMA", "Avicennia marina", IF(J328="RHMU", "Rhizophora mucronata", IF(J328="BRGY", "Bruguiera gymnorrhiza", IF(J328="BRSE", "Bruguiera sexangula", IF(J328="SOOV", "Sonneratia ovata", IF(J328="SOCA", "Sonneratia caseolaris", IF(J328="HELI", "Heritiera littoralis", IF(J328="HESY", "Heritiera sylvatica", IF(J328="NYFR", "Nypa fruticans", IF(J328="CYRA", "Cynometra ramiflora", IF(J328="PHPA", "Phoenix paludosa", IF(J328="SCHY", "Scyphiphora hydrophyllacea", IF(J328="DIMA", "Diospyros maritima", IF(J328="POPI", "Pongamia pinnata", IF(J328="MAPS", "Maniltoa psilogyne", IF(J328="INBI", "Intsia bijuga", IF(J328="ACEB", "Acanthus ebracteatus", IF(J328="CAER", "Calamus erinaceus", IF(J328="UNUN", "Unknown unknown",  IF(J328="SOAL", "Sonneratia alba",  IF(J328="AECO", "Aegiceras corniculatum", "" )) )))))))))))))))))))))))))))))</f>
        <v>Rhizophora apiculata</v>
      </c>
      <c r="J328" s="55" t="s">
        <v>21</v>
      </c>
      <c r="K328" s="55" t="n">
        <v>6.2</v>
      </c>
    </row>
    <row r="329" customFormat="false" ht="13.8" hidden="false" customHeight="false" outlineLevel="0" collapsed="false">
      <c r="A329" s="1" t="s">
        <v>17</v>
      </c>
      <c r="B329" s="12" t="n">
        <v>42151</v>
      </c>
      <c r="C329" s="1" t="s">
        <v>19</v>
      </c>
      <c r="D329" s="1" t="s">
        <v>19</v>
      </c>
      <c r="E329" s="1" t="s">
        <v>19</v>
      </c>
      <c r="F329" s="1" t="s">
        <v>20</v>
      </c>
      <c r="G329" s="1" t="n">
        <v>2</v>
      </c>
      <c r="H329" s="1" t="n">
        <v>4</v>
      </c>
      <c r="I329" s="23" t="str">
        <f aca="false">IF(J329="RHAP", "Rhizophora apiculata", IF(J329="EXAG", "Excoecaria agallocha", IF(J329="BRPA", "Bruguiera parviflora", IF(J329="XYMO", "Xylocarpus moluccensis", IF(J329="BRCY", "Bruguiera cylindrica", IF(J329="AVAL", "Avicennia alba", IF(J329="AVOF", "Avicennia officinalis", IF(J329="LURA", "Lumnitzera racemosa", IF(J329="CETA", "Ceriops tagal", IF(J329="XYGR", "Xylocarpus granatum", IF(J329="AVMA", "Avicennia marina", IF(J329="RHMU", "Rhizophora mucronata", IF(J329="BRGY", "Bruguiera gymnorrhiza", IF(J329="BRSE", "Bruguiera sexangula", IF(J329="SOOV", "Sonneratia ovata", IF(J329="SOCA", "Sonneratia caseolaris", IF(J329="HELI", "Heritiera littoralis", IF(J329="HESY", "Heritiera sylvatica", IF(J329="NYFR", "Nypa fruticans", IF(J329="CYRA", "Cynometra ramiflora", IF(J329="PHPA", "Phoenix paludosa", IF(J329="SCHY", "Scyphiphora hydrophyllacea", IF(J329="DIMA", "Diospyros maritima", IF(J329="POPI", "Pongamia pinnata", IF(J329="MAPS", "Maniltoa psilogyne", IF(J329="INBI", "Intsia bijuga", IF(J329="ACEB", "Acanthus ebracteatus", IF(J329="CAER", "Calamus erinaceus", IF(J329="UNUN", "Unknown unknown",  IF(J329="SOAL", "Sonneratia alba",  IF(J329="AECO", "Aegiceras corniculatum", "" )) )))))))))))))))))))))))))))))</f>
        <v>Rhizophora apiculata</v>
      </c>
      <c r="J329" s="55" t="s">
        <v>21</v>
      </c>
      <c r="K329" s="55" t="n">
        <v>6.6</v>
      </c>
    </row>
    <row r="330" customFormat="false" ht="13.8" hidden="false" customHeight="false" outlineLevel="0" collapsed="false">
      <c r="A330" s="1" t="s">
        <v>17</v>
      </c>
      <c r="B330" s="12" t="n">
        <v>42151</v>
      </c>
      <c r="C330" s="1" t="s">
        <v>19</v>
      </c>
      <c r="D330" s="1" t="s">
        <v>19</v>
      </c>
      <c r="E330" s="1" t="s">
        <v>19</v>
      </c>
      <c r="F330" s="1" t="s">
        <v>20</v>
      </c>
      <c r="G330" s="1" t="n">
        <v>2</v>
      </c>
      <c r="H330" s="1" t="n">
        <v>4</v>
      </c>
      <c r="I330" s="23" t="str">
        <f aca="false">IF(J330="RHAP", "Rhizophora apiculata", IF(J330="EXAG", "Excoecaria agallocha", IF(J330="BRPA", "Bruguiera parviflora", IF(J330="XYMO", "Xylocarpus moluccensis", IF(J330="BRCY", "Bruguiera cylindrica", IF(J330="AVAL", "Avicennia alba", IF(J330="AVOF", "Avicennia officinalis", IF(J330="LURA", "Lumnitzera racemosa", IF(J330="CETA", "Ceriops tagal", IF(J330="XYGR", "Xylocarpus granatum", IF(J330="AVMA", "Avicennia marina", IF(J330="RHMU", "Rhizophora mucronata", IF(J330="BRGY", "Bruguiera gymnorrhiza", IF(J330="BRSE", "Bruguiera sexangula", IF(J330="SOOV", "Sonneratia ovata", IF(J330="SOCA", "Sonneratia caseolaris", IF(J330="HELI", "Heritiera littoralis", IF(J330="HESY", "Heritiera sylvatica", IF(J330="NYFR", "Nypa fruticans", IF(J330="CYRA", "Cynometra ramiflora", IF(J330="PHPA", "Phoenix paludosa", IF(J330="SCHY", "Scyphiphora hydrophyllacea", IF(J330="DIMA", "Diospyros maritima", IF(J330="POPI", "Pongamia pinnata", IF(J330="MAPS", "Maniltoa psilogyne", IF(J330="INBI", "Intsia bijuga", IF(J330="ACEB", "Acanthus ebracteatus", IF(J330="CAER", "Calamus erinaceus", IF(J330="UNUN", "Unknown unknown",  IF(J330="SOAL", "Sonneratia alba",  IF(J330="AECO", "Aegiceras corniculatum", "" )) )))))))))))))))))))))))))))))</f>
        <v>Rhizophora apiculata</v>
      </c>
      <c r="J330" s="55" t="s">
        <v>21</v>
      </c>
      <c r="K330" s="55" t="n">
        <v>7</v>
      </c>
    </row>
    <row r="331" customFormat="false" ht="13.8" hidden="false" customHeight="false" outlineLevel="0" collapsed="false">
      <c r="A331" s="1" t="s">
        <v>17</v>
      </c>
      <c r="B331" s="12" t="n">
        <v>42151</v>
      </c>
      <c r="C331" s="1" t="s">
        <v>19</v>
      </c>
      <c r="D331" s="1" t="s">
        <v>19</v>
      </c>
      <c r="E331" s="1" t="s">
        <v>19</v>
      </c>
      <c r="F331" s="1" t="s">
        <v>20</v>
      </c>
      <c r="G331" s="1" t="n">
        <v>2</v>
      </c>
      <c r="H331" s="1" t="n">
        <v>4</v>
      </c>
      <c r="I331" s="23" t="str">
        <f aca="false">IF(J331="RHAP", "Rhizophora apiculata", IF(J331="EXAG", "Excoecaria agallocha", IF(J331="BRPA", "Bruguiera parviflora", IF(J331="XYMO", "Xylocarpus moluccensis", IF(J331="BRCY", "Bruguiera cylindrica", IF(J331="AVAL", "Avicennia alba", IF(J331="AVOF", "Avicennia officinalis", IF(J331="LURA", "Lumnitzera racemosa", IF(J331="CETA", "Ceriops tagal", IF(J331="XYGR", "Xylocarpus granatum", IF(J331="AVMA", "Avicennia marina", IF(J331="RHMU", "Rhizophora mucronata", IF(J331="BRGY", "Bruguiera gymnorrhiza", IF(J331="BRSE", "Bruguiera sexangula", IF(J331="SOOV", "Sonneratia ovata", IF(J331="SOCA", "Sonneratia caseolaris", IF(J331="HELI", "Heritiera littoralis", IF(J331="HESY", "Heritiera sylvatica", IF(J331="NYFR", "Nypa fruticans", IF(J331="CYRA", "Cynometra ramiflora", IF(J331="PHPA", "Phoenix paludosa", IF(J331="SCHY", "Scyphiphora hydrophyllacea", IF(J331="DIMA", "Diospyros maritima", IF(J331="POPI", "Pongamia pinnata", IF(J331="MAPS", "Maniltoa psilogyne", IF(J331="INBI", "Intsia bijuga", IF(J331="ACEB", "Acanthus ebracteatus", IF(J331="CAER", "Calamus erinaceus", IF(J331="UNUN", "Unknown unknown",  IF(J331="SOAL", "Sonneratia alba",  IF(J331="AECO", "Aegiceras corniculatum", "" )) )))))))))))))))))))))))))))))</f>
        <v>Rhizophora apiculata</v>
      </c>
      <c r="J331" s="55" t="s">
        <v>21</v>
      </c>
      <c r="K331" s="55" t="n">
        <v>7.1</v>
      </c>
    </row>
    <row r="332" customFormat="false" ht="13.8" hidden="false" customHeight="false" outlineLevel="0" collapsed="false">
      <c r="A332" s="1" t="s">
        <v>17</v>
      </c>
      <c r="B332" s="12" t="n">
        <v>42151</v>
      </c>
      <c r="C332" s="1" t="s">
        <v>19</v>
      </c>
      <c r="D332" s="1" t="s">
        <v>19</v>
      </c>
      <c r="E332" s="1" t="s">
        <v>19</v>
      </c>
      <c r="F332" s="1" t="s">
        <v>20</v>
      </c>
      <c r="G332" s="1" t="n">
        <v>2</v>
      </c>
      <c r="H332" s="1" t="n">
        <v>4</v>
      </c>
      <c r="I332" s="23" t="str">
        <f aca="false">IF(J332="RHAP", "Rhizophora apiculata", IF(J332="EXAG", "Excoecaria agallocha", IF(J332="BRPA", "Bruguiera parviflora", IF(J332="XYMO", "Xylocarpus moluccensis", IF(J332="BRCY", "Bruguiera cylindrica", IF(J332="AVAL", "Avicennia alba", IF(J332="AVOF", "Avicennia officinalis", IF(J332="LURA", "Lumnitzera racemosa", IF(J332="CETA", "Ceriops tagal", IF(J332="XYGR", "Xylocarpus granatum", IF(J332="AVMA", "Avicennia marina", IF(J332="RHMU", "Rhizophora mucronata", IF(J332="BRGY", "Bruguiera gymnorrhiza", IF(J332="BRSE", "Bruguiera sexangula", IF(J332="SOOV", "Sonneratia ovata", IF(J332="SOCA", "Sonneratia caseolaris", IF(J332="HELI", "Heritiera littoralis", IF(J332="HESY", "Heritiera sylvatica", IF(J332="NYFR", "Nypa fruticans", IF(J332="CYRA", "Cynometra ramiflora", IF(J332="PHPA", "Phoenix paludosa", IF(J332="SCHY", "Scyphiphora hydrophyllacea", IF(J332="DIMA", "Diospyros maritima", IF(J332="POPI", "Pongamia pinnata", IF(J332="MAPS", "Maniltoa psilogyne", IF(J332="INBI", "Intsia bijuga", IF(J332="ACEB", "Acanthus ebracteatus", IF(J332="CAER", "Calamus erinaceus", IF(J332="UNUN", "Unknown unknown",  IF(J332="SOAL", "Sonneratia alba",  IF(J332="AECO", "Aegiceras corniculatum", "" )) )))))))))))))))))))))))))))))</f>
        <v>Rhizophora apiculata</v>
      </c>
      <c r="J332" s="55" t="s">
        <v>21</v>
      </c>
      <c r="K332" s="55" t="n">
        <v>7.2</v>
      </c>
    </row>
    <row r="333" customFormat="false" ht="13.8" hidden="false" customHeight="false" outlineLevel="0" collapsed="false">
      <c r="A333" s="1" t="s">
        <v>17</v>
      </c>
      <c r="B333" s="12" t="n">
        <v>42151</v>
      </c>
      <c r="C333" s="1" t="s">
        <v>19</v>
      </c>
      <c r="D333" s="1" t="s">
        <v>19</v>
      </c>
      <c r="E333" s="1" t="s">
        <v>19</v>
      </c>
      <c r="F333" s="1" t="s">
        <v>20</v>
      </c>
      <c r="G333" s="1" t="n">
        <v>2</v>
      </c>
      <c r="H333" s="1" t="n">
        <v>4</v>
      </c>
      <c r="I333" s="23" t="str">
        <f aca="false">IF(J333="RHAP", "Rhizophora apiculata", IF(J333="EXAG", "Excoecaria agallocha", IF(J333="BRPA", "Bruguiera parviflora", IF(J333="XYMO", "Xylocarpus moluccensis", IF(J333="BRCY", "Bruguiera cylindrica", IF(J333="AVAL", "Avicennia alba", IF(J333="AVOF", "Avicennia officinalis", IF(J333="LURA", "Lumnitzera racemosa", IF(J333="CETA", "Ceriops tagal", IF(J333="XYGR", "Xylocarpus granatum", IF(J333="AVMA", "Avicennia marina", IF(J333="RHMU", "Rhizophora mucronata", IF(J333="BRGY", "Bruguiera gymnorrhiza", IF(J333="BRSE", "Bruguiera sexangula", IF(J333="SOOV", "Sonneratia ovata", IF(J333="SOCA", "Sonneratia caseolaris", IF(J333="HELI", "Heritiera littoralis", IF(J333="HESY", "Heritiera sylvatica", IF(J333="NYFR", "Nypa fruticans", IF(J333="CYRA", "Cynometra ramiflora", IF(J333="PHPA", "Phoenix paludosa", IF(J333="SCHY", "Scyphiphora hydrophyllacea", IF(J333="DIMA", "Diospyros maritima", IF(J333="POPI", "Pongamia pinnata", IF(J333="MAPS", "Maniltoa psilogyne", IF(J333="INBI", "Intsia bijuga", IF(J333="ACEB", "Acanthus ebracteatus", IF(J333="CAER", "Calamus erinaceus", IF(J333="UNUN", "Unknown unknown",  IF(J333="SOAL", "Sonneratia alba",  IF(J333="AECO", "Aegiceras corniculatum", "" )) )))))))))))))))))))))))))))))</f>
        <v>Rhizophora apiculata</v>
      </c>
      <c r="J333" s="55" t="s">
        <v>21</v>
      </c>
      <c r="K333" s="55" t="n">
        <v>7.4</v>
      </c>
    </row>
    <row r="334" customFormat="false" ht="13.8" hidden="false" customHeight="false" outlineLevel="0" collapsed="false">
      <c r="A334" s="1" t="s">
        <v>17</v>
      </c>
      <c r="B334" s="12" t="n">
        <v>42151</v>
      </c>
      <c r="C334" s="1" t="s">
        <v>19</v>
      </c>
      <c r="D334" s="1" t="s">
        <v>19</v>
      </c>
      <c r="E334" s="1" t="s">
        <v>19</v>
      </c>
      <c r="F334" s="1" t="s">
        <v>20</v>
      </c>
      <c r="G334" s="1" t="n">
        <v>2</v>
      </c>
      <c r="H334" s="1" t="n">
        <v>4</v>
      </c>
      <c r="I334" s="23" t="str">
        <f aca="false">IF(J334="RHAP", "Rhizophora apiculata", IF(J334="EXAG", "Excoecaria agallocha", IF(J334="BRPA", "Bruguiera parviflora", IF(J334="XYMO", "Xylocarpus moluccensis", IF(J334="BRCY", "Bruguiera cylindrica", IF(J334="AVAL", "Avicennia alba", IF(J334="AVOF", "Avicennia officinalis", IF(J334="LURA", "Lumnitzera racemosa", IF(J334="CETA", "Ceriops tagal", IF(J334="XYGR", "Xylocarpus granatum", IF(J334="AVMA", "Avicennia marina", IF(J334="RHMU", "Rhizophora mucronata", IF(J334="BRGY", "Bruguiera gymnorrhiza", IF(J334="BRSE", "Bruguiera sexangula", IF(J334="SOOV", "Sonneratia ovata", IF(J334="SOCA", "Sonneratia caseolaris", IF(J334="HELI", "Heritiera littoralis", IF(J334="HESY", "Heritiera sylvatica", IF(J334="NYFR", "Nypa fruticans", IF(J334="CYRA", "Cynometra ramiflora", IF(J334="PHPA", "Phoenix paludosa", IF(J334="SCHY", "Scyphiphora hydrophyllacea", IF(J334="DIMA", "Diospyros maritima", IF(J334="POPI", "Pongamia pinnata", IF(J334="MAPS", "Maniltoa psilogyne", IF(J334="INBI", "Intsia bijuga", IF(J334="ACEB", "Acanthus ebracteatus", IF(J334="CAER", "Calamus erinaceus", IF(J334="UNUN", "Unknown unknown",  IF(J334="SOAL", "Sonneratia alba",  IF(J334="AECO", "Aegiceras corniculatum", "" )) )))))))))))))))))))))))))))))</f>
        <v>Rhizophora apiculata</v>
      </c>
      <c r="J334" s="55" t="s">
        <v>21</v>
      </c>
      <c r="K334" s="55" t="n">
        <v>7.4</v>
      </c>
    </row>
    <row r="335" customFormat="false" ht="13.8" hidden="false" customHeight="false" outlineLevel="0" collapsed="false">
      <c r="A335" s="1" t="s">
        <v>17</v>
      </c>
      <c r="B335" s="12" t="n">
        <v>42151</v>
      </c>
      <c r="C335" s="1" t="s">
        <v>19</v>
      </c>
      <c r="D335" s="1" t="s">
        <v>19</v>
      </c>
      <c r="E335" s="1" t="s">
        <v>19</v>
      </c>
      <c r="F335" s="1" t="s">
        <v>20</v>
      </c>
      <c r="G335" s="1" t="n">
        <v>2</v>
      </c>
      <c r="H335" s="1" t="n">
        <v>4</v>
      </c>
      <c r="I335" s="23" t="str">
        <f aca="false">IF(J335="RHAP", "Rhizophora apiculata", IF(J335="EXAG", "Excoecaria agallocha", IF(J335="BRPA", "Bruguiera parviflora", IF(J335="XYMO", "Xylocarpus moluccensis", IF(J335="BRCY", "Bruguiera cylindrica", IF(J335="AVAL", "Avicennia alba", IF(J335="AVOF", "Avicennia officinalis", IF(J335="LURA", "Lumnitzera racemosa", IF(J335="CETA", "Ceriops tagal", IF(J335="XYGR", "Xylocarpus granatum", IF(J335="AVMA", "Avicennia marina", IF(J335="RHMU", "Rhizophora mucronata", IF(J335="BRGY", "Bruguiera gymnorrhiza", IF(J335="BRSE", "Bruguiera sexangula", IF(J335="SOOV", "Sonneratia ovata", IF(J335="SOCA", "Sonneratia caseolaris", IF(J335="HELI", "Heritiera littoralis", IF(J335="HESY", "Heritiera sylvatica", IF(J335="NYFR", "Nypa fruticans", IF(J335="CYRA", "Cynometra ramiflora", IF(J335="PHPA", "Phoenix paludosa", IF(J335="SCHY", "Scyphiphora hydrophyllacea", IF(J335="DIMA", "Diospyros maritima", IF(J335="POPI", "Pongamia pinnata", IF(J335="MAPS", "Maniltoa psilogyne", IF(J335="INBI", "Intsia bijuga", IF(J335="ACEB", "Acanthus ebracteatus", IF(J335="CAER", "Calamus erinaceus", IF(J335="UNUN", "Unknown unknown",  IF(J335="SOAL", "Sonneratia alba",  IF(J335="AECO", "Aegiceras corniculatum", "" )) )))))))))))))))))))))))))))))</f>
        <v>Rhizophora apiculata</v>
      </c>
      <c r="J335" s="55" t="s">
        <v>21</v>
      </c>
      <c r="K335" s="55" t="n">
        <v>7.4</v>
      </c>
    </row>
    <row r="336" customFormat="false" ht="13.8" hidden="false" customHeight="false" outlineLevel="0" collapsed="false">
      <c r="A336" s="1" t="s">
        <v>17</v>
      </c>
      <c r="B336" s="12" t="n">
        <v>42151</v>
      </c>
      <c r="C336" s="1" t="s">
        <v>19</v>
      </c>
      <c r="D336" s="1" t="s">
        <v>19</v>
      </c>
      <c r="E336" s="1" t="s">
        <v>19</v>
      </c>
      <c r="F336" s="1" t="s">
        <v>20</v>
      </c>
      <c r="G336" s="1" t="n">
        <v>2</v>
      </c>
      <c r="H336" s="1" t="n">
        <v>4</v>
      </c>
      <c r="I336" s="23" t="str">
        <f aca="false">IF(J336="RHAP", "Rhizophora apiculata", IF(J336="EXAG", "Excoecaria agallocha", IF(J336="BRPA", "Bruguiera parviflora", IF(J336="XYMO", "Xylocarpus moluccensis", IF(J336="BRCY", "Bruguiera cylindrica", IF(J336="AVAL", "Avicennia alba", IF(J336="AVOF", "Avicennia officinalis", IF(J336="LURA", "Lumnitzera racemosa", IF(J336="CETA", "Ceriops tagal", IF(J336="XYGR", "Xylocarpus granatum", IF(J336="AVMA", "Avicennia marina", IF(J336="RHMU", "Rhizophora mucronata", IF(J336="BRGY", "Bruguiera gymnorrhiza", IF(J336="BRSE", "Bruguiera sexangula", IF(J336="SOOV", "Sonneratia ovata", IF(J336="SOCA", "Sonneratia caseolaris", IF(J336="HELI", "Heritiera littoralis", IF(J336="HESY", "Heritiera sylvatica", IF(J336="NYFR", "Nypa fruticans", IF(J336="CYRA", "Cynometra ramiflora", IF(J336="PHPA", "Phoenix paludosa", IF(J336="SCHY", "Scyphiphora hydrophyllacea", IF(J336="DIMA", "Diospyros maritima", IF(J336="POPI", "Pongamia pinnata", IF(J336="MAPS", "Maniltoa psilogyne", IF(J336="INBI", "Intsia bijuga", IF(J336="ACEB", "Acanthus ebracteatus", IF(J336="CAER", "Calamus erinaceus", IF(J336="UNUN", "Unknown unknown",  IF(J336="SOAL", "Sonneratia alba",  IF(J336="AECO", "Aegiceras corniculatum", "" )) )))))))))))))))))))))))))))))</f>
        <v>Rhizophora apiculata</v>
      </c>
      <c r="J336" s="55" t="s">
        <v>21</v>
      </c>
      <c r="K336" s="55" t="n">
        <v>8.3</v>
      </c>
    </row>
    <row r="337" customFormat="false" ht="13.8" hidden="false" customHeight="false" outlineLevel="0" collapsed="false">
      <c r="A337" s="1" t="s">
        <v>17</v>
      </c>
      <c r="B337" s="12" t="n">
        <v>42151</v>
      </c>
      <c r="C337" s="1" t="s">
        <v>19</v>
      </c>
      <c r="D337" s="1" t="s">
        <v>19</v>
      </c>
      <c r="E337" s="1" t="s">
        <v>19</v>
      </c>
      <c r="F337" s="1" t="s">
        <v>20</v>
      </c>
      <c r="G337" s="1" t="n">
        <v>2</v>
      </c>
      <c r="H337" s="1" t="n">
        <v>4</v>
      </c>
      <c r="I337" s="23" t="str">
        <f aca="false">IF(J337="RHAP", "Rhizophora apiculata", IF(J337="EXAG", "Excoecaria agallocha", IF(J337="BRPA", "Bruguiera parviflora", IF(J337="XYMO", "Xylocarpus moluccensis", IF(J337="BRCY", "Bruguiera cylindrica", IF(J337="AVAL", "Avicennia alba", IF(J337="AVOF", "Avicennia officinalis", IF(J337="LURA", "Lumnitzera racemosa", IF(J337="CETA", "Ceriops tagal", IF(J337="XYGR", "Xylocarpus granatum", IF(J337="AVMA", "Avicennia marina", IF(J337="RHMU", "Rhizophora mucronata", IF(J337="BRGY", "Bruguiera gymnorrhiza", IF(J337="BRSE", "Bruguiera sexangula", IF(J337="SOOV", "Sonneratia ovata", IF(J337="SOCA", "Sonneratia caseolaris", IF(J337="HELI", "Heritiera littoralis", IF(J337="HESY", "Heritiera sylvatica", IF(J337="NYFR", "Nypa fruticans", IF(J337="CYRA", "Cynometra ramiflora", IF(J337="PHPA", "Phoenix paludosa", IF(J337="SCHY", "Scyphiphora hydrophyllacea", IF(J337="DIMA", "Diospyros maritima", IF(J337="POPI", "Pongamia pinnata", IF(J337="MAPS", "Maniltoa psilogyne", IF(J337="INBI", "Intsia bijuga", IF(J337="ACEB", "Acanthus ebracteatus", IF(J337="CAER", "Calamus erinaceus", IF(J337="UNUN", "Unknown unknown",  IF(J337="SOAL", "Sonneratia alba",  IF(J337="AECO", "Aegiceras corniculatum", "" )) )))))))))))))))))))))))))))))</f>
        <v>Rhizophora apiculata</v>
      </c>
      <c r="J337" s="55" t="s">
        <v>21</v>
      </c>
      <c r="K337" s="55" t="n">
        <v>8.5</v>
      </c>
    </row>
    <row r="338" customFormat="false" ht="13.8" hidden="false" customHeight="false" outlineLevel="0" collapsed="false">
      <c r="A338" s="1" t="s">
        <v>17</v>
      </c>
      <c r="B338" s="12" t="n">
        <v>42151</v>
      </c>
      <c r="C338" s="1" t="s">
        <v>19</v>
      </c>
      <c r="D338" s="1" t="s">
        <v>19</v>
      </c>
      <c r="E338" s="1" t="s">
        <v>19</v>
      </c>
      <c r="F338" s="1" t="s">
        <v>20</v>
      </c>
      <c r="G338" s="1" t="n">
        <v>2</v>
      </c>
      <c r="H338" s="1" t="n">
        <v>4</v>
      </c>
      <c r="I338" s="23" t="str">
        <f aca="false">IF(J338="RHAP", "Rhizophora apiculata", IF(J338="EXAG", "Excoecaria agallocha", IF(J338="BRPA", "Bruguiera parviflora", IF(J338="XYMO", "Xylocarpus moluccensis", IF(J338="BRCY", "Bruguiera cylindrica", IF(J338="AVAL", "Avicennia alba", IF(J338="AVOF", "Avicennia officinalis", IF(J338="LURA", "Lumnitzera racemosa", IF(J338="CETA", "Ceriops tagal", IF(J338="XYGR", "Xylocarpus granatum", IF(J338="AVMA", "Avicennia marina", IF(J338="RHMU", "Rhizophora mucronata", IF(J338="BRGY", "Bruguiera gymnorrhiza", IF(J338="BRSE", "Bruguiera sexangula", IF(J338="SOOV", "Sonneratia ovata", IF(J338="SOCA", "Sonneratia caseolaris", IF(J338="HELI", "Heritiera littoralis", IF(J338="HESY", "Heritiera sylvatica", IF(J338="NYFR", "Nypa fruticans", IF(J338="CYRA", "Cynometra ramiflora", IF(J338="PHPA", "Phoenix paludosa", IF(J338="SCHY", "Scyphiphora hydrophyllacea", IF(J338="DIMA", "Diospyros maritima", IF(J338="POPI", "Pongamia pinnata", IF(J338="MAPS", "Maniltoa psilogyne", IF(J338="INBI", "Intsia bijuga", IF(J338="ACEB", "Acanthus ebracteatus", IF(J338="CAER", "Calamus erinaceus", IF(J338="UNUN", "Unknown unknown",  IF(J338="SOAL", "Sonneratia alba",  IF(J338="AECO", "Aegiceras corniculatum", "" )) )))))))))))))))))))))))))))))</f>
        <v>Rhizophora apiculata</v>
      </c>
      <c r="J338" s="55" t="s">
        <v>21</v>
      </c>
      <c r="K338" s="55" t="n">
        <v>8.8</v>
      </c>
    </row>
    <row r="339" customFormat="false" ht="13.8" hidden="false" customHeight="false" outlineLevel="0" collapsed="false">
      <c r="A339" s="1" t="s">
        <v>17</v>
      </c>
      <c r="B339" s="12" t="n">
        <v>42151</v>
      </c>
      <c r="C339" s="1" t="s">
        <v>19</v>
      </c>
      <c r="D339" s="1" t="s">
        <v>19</v>
      </c>
      <c r="E339" s="1" t="s">
        <v>19</v>
      </c>
      <c r="F339" s="1" t="s">
        <v>20</v>
      </c>
      <c r="G339" s="1" t="n">
        <v>2</v>
      </c>
      <c r="H339" s="1" t="n">
        <v>4</v>
      </c>
      <c r="I339" s="23" t="str">
        <f aca="false">IF(J339="RHAP", "Rhizophora apiculata", IF(J339="EXAG", "Excoecaria agallocha", IF(J339="BRPA", "Bruguiera parviflora", IF(J339="XYMO", "Xylocarpus moluccensis", IF(J339="BRCY", "Bruguiera cylindrica", IF(J339="AVAL", "Avicennia alba", IF(J339="AVOF", "Avicennia officinalis", IF(J339="LURA", "Lumnitzera racemosa", IF(J339="CETA", "Ceriops tagal", IF(J339="XYGR", "Xylocarpus granatum", IF(J339="AVMA", "Avicennia marina", IF(J339="RHMU", "Rhizophora mucronata", IF(J339="BRGY", "Bruguiera gymnorrhiza", IF(J339="BRSE", "Bruguiera sexangula", IF(J339="SOOV", "Sonneratia ovata", IF(J339="SOCA", "Sonneratia caseolaris", IF(J339="HELI", "Heritiera littoralis", IF(J339="HESY", "Heritiera sylvatica", IF(J339="NYFR", "Nypa fruticans", IF(J339="CYRA", "Cynometra ramiflora", IF(J339="PHPA", "Phoenix paludosa", IF(J339="SCHY", "Scyphiphora hydrophyllacea", IF(J339="DIMA", "Diospyros maritima", IF(J339="POPI", "Pongamia pinnata", IF(J339="MAPS", "Maniltoa psilogyne", IF(J339="INBI", "Intsia bijuga", IF(J339="ACEB", "Acanthus ebracteatus", IF(J339="CAER", "Calamus erinaceus", IF(J339="UNUN", "Unknown unknown",  IF(J339="SOAL", "Sonneratia alba",  IF(J339="AECO", "Aegiceras corniculatum", "" )) )))))))))))))))))))))))))))))</f>
        <v>Rhizophora apiculata</v>
      </c>
      <c r="J339" s="55" t="s">
        <v>21</v>
      </c>
      <c r="K339" s="55" t="n">
        <v>9</v>
      </c>
    </row>
    <row r="340" customFormat="false" ht="13.8" hidden="false" customHeight="false" outlineLevel="0" collapsed="false">
      <c r="A340" s="1" t="s">
        <v>17</v>
      </c>
      <c r="B340" s="12" t="n">
        <v>42151</v>
      </c>
      <c r="C340" s="1" t="s">
        <v>19</v>
      </c>
      <c r="D340" s="1" t="s">
        <v>19</v>
      </c>
      <c r="E340" s="1" t="s">
        <v>19</v>
      </c>
      <c r="F340" s="1" t="s">
        <v>20</v>
      </c>
      <c r="G340" s="1" t="n">
        <v>2</v>
      </c>
      <c r="H340" s="1" t="n">
        <v>4</v>
      </c>
      <c r="I340" s="23" t="str">
        <f aca="false">IF(J340="RHAP", "Rhizophora apiculata", IF(J340="EXAG", "Excoecaria agallocha", IF(J340="BRPA", "Bruguiera parviflora", IF(J340="XYMO", "Xylocarpus moluccensis", IF(J340="BRCY", "Bruguiera cylindrica", IF(J340="AVAL", "Avicennia alba", IF(J340="AVOF", "Avicennia officinalis", IF(J340="LURA", "Lumnitzera racemosa", IF(J340="CETA", "Ceriops tagal", IF(J340="XYGR", "Xylocarpus granatum", IF(J340="AVMA", "Avicennia marina", IF(J340="RHMU", "Rhizophora mucronata", IF(J340="BRGY", "Bruguiera gymnorrhiza", IF(J340="BRSE", "Bruguiera sexangula", IF(J340="SOOV", "Sonneratia ovata", IF(J340="SOCA", "Sonneratia caseolaris", IF(J340="HELI", "Heritiera littoralis", IF(J340="HESY", "Heritiera sylvatica", IF(J340="NYFR", "Nypa fruticans", IF(J340="CYRA", "Cynometra ramiflora", IF(J340="PHPA", "Phoenix paludosa", IF(J340="SCHY", "Scyphiphora hydrophyllacea", IF(J340="DIMA", "Diospyros maritima", IF(J340="POPI", "Pongamia pinnata", IF(J340="MAPS", "Maniltoa psilogyne", IF(J340="INBI", "Intsia bijuga", IF(J340="ACEB", "Acanthus ebracteatus", IF(J340="CAER", "Calamus erinaceus", IF(J340="UNUN", "Unknown unknown",  IF(J340="SOAL", "Sonneratia alba",  IF(J340="AECO", "Aegiceras corniculatum", "" )) )))))))))))))))))))))))))))))</f>
        <v>Rhizophora apiculata</v>
      </c>
      <c r="J340" s="55" t="s">
        <v>21</v>
      </c>
      <c r="K340" s="55" t="n">
        <v>9.5</v>
      </c>
    </row>
    <row r="341" customFormat="false" ht="13.8" hidden="false" customHeight="false" outlineLevel="0" collapsed="false">
      <c r="A341" s="1" t="s">
        <v>17</v>
      </c>
      <c r="B341" s="12" t="n">
        <v>42151</v>
      </c>
      <c r="C341" s="1" t="s">
        <v>19</v>
      </c>
      <c r="D341" s="1" t="s">
        <v>19</v>
      </c>
      <c r="E341" s="1" t="s">
        <v>19</v>
      </c>
      <c r="F341" s="1" t="s">
        <v>20</v>
      </c>
      <c r="G341" s="1" t="n">
        <v>2</v>
      </c>
      <c r="H341" s="1" t="n">
        <v>4</v>
      </c>
      <c r="I341" s="23" t="str">
        <f aca="false">IF(J341="RHAP", "Rhizophora apiculata", IF(J341="EXAG", "Excoecaria agallocha", IF(J341="BRPA", "Bruguiera parviflora", IF(J341="XYMO", "Xylocarpus moluccensis", IF(J341="BRCY", "Bruguiera cylindrica", IF(J341="AVAL", "Avicennia alba", IF(J341="AVOF", "Avicennia officinalis", IF(J341="LURA", "Lumnitzera racemosa", IF(J341="CETA", "Ceriops tagal", IF(J341="XYGR", "Xylocarpus granatum", IF(J341="AVMA", "Avicennia marina", IF(J341="RHMU", "Rhizophora mucronata", IF(J341="BRGY", "Bruguiera gymnorrhiza", IF(J341="BRSE", "Bruguiera sexangula", IF(J341="SOOV", "Sonneratia ovata", IF(J341="SOCA", "Sonneratia caseolaris", IF(J341="HELI", "Heritiera littoralis", IF(J341="HESY", "Heritiera sylvatica", IF(J341="NYFR", "Nypa fruticans", IF(J341="CYRA", "Cynometra ramiflora", IF(J341="PHPA", "Phoenix paludosa", IF(J341="SCHY", "Scyphiphora hydrophyllacea", IF(J341="DIMA", "Diospyros maritima", IF(J341="POPI", "Pongamia pinnata", IF(J341="MAPS", "Maniltoa psilogyne", IF(J341="INBI", "Intsia bijuga", IF(J341="ACEB", "Acanthus ebracteatus", IF(J341="CAER", "Calamus erinaceus", IF(J341="UNUN", "Unknown unknown",  IF(J341="SOAL", "Sonneratia alba",  IF(J341="AECO", "Aegiceras corniculatum", "" )) )))))))))))))))))))))))))))))</f>
        <v>Rhizophora apiculata</v>
      </c>
      <c r="J341" s="55" t="s">
        <v>21</v>
      </c>
      <c r="K341" s="55" t="n">
        <v>9.7</v>
      </c>
    </row>
    <row r="342" customFormat="false" ht="13.8" hidden="false" customHeight="false" outlineLevel="0" collapsed="false">
      <c r="A342" s="1" t="s">
        <v>17</v>
      </c>
      <c r="B342" s="12" t="n">
        <v>42151</v>
      </c>
      <c r="C342" s="1" t="s">
        <v>19</v>
      </c>
      <c r="D342" s="1" t="s">
        <v>19</v>
      </c>
      <c r="E342" s="1" t="s">
        <v>19</v>
      </c>
      <c r="F342" s="1" t="s">
        <v>20</v>
      </c>
      <c r="G342" s="1" t="n">
        <v>2</v>
      </c>
      <c r="H342" s="1" t="n">
        <v>4</v>
      </c>
      <c r="I342" s="23" t="str">
        <f aca="false">IF(J342="RHAP", "Rhizophora apiculata", IF(J342="EXAG", "Excoecaria agallocha", IF(J342="BRPA", "Bruguiera parviflora", IF(J342="XYMO", "Xylocarpus moluccensis", IF(J342="BRCY", "Bruguiera cylindrica", IF(J342="AVAL", "Avicennia alba", IF(J342="AVOF", "Avicennia officinalis", IF(J342="LURA", "Lumnitzera racemosa", IF(J342="CETA", "Ceriops tagal", IF(J342="XYGR", "Xylocarpus granatum", IF(J342="AVMA", "Avicennia marina", IF(J342="RHMU", "Rhizophora mucronata", IF(J342="BRGY", "Bruguiera gymnorrhiza", IF(J342="BRSE", "Bruguiera sexangula", IF(J342="SOOV", "Sonneratia ovata", IF(J342="SOCA", "Sonneratia caseolaris", IF(J342="HELI", "Heritiera littoralis", IF(J342="HESY", "Heritiera sylvatica", IF(J342="NYFR", "Nypa fruticans", IF(J342="CYRA", "Cynometra ramiflora", IF(J342="PHPA", "Phoenix paludosa", IF(J342="SCHY", "Scyphiphora hydrophyllacea", IF(J342="DIMA", "Diospyros maritima", IF(J342="POPI", "Pongamia pinnata", IF(J342="MAPS", "Maniltoa psilogyne", IF(J342="INBI", "Intsia bijuga", IF(J342="ACEB", "Acanthus ebracteatus", IF(J342="CAER", "Calamus erinaceus", IF(J342="UNUN", "Unknown unknown",  IF(J342="SOAL", "Sonneratia alba",  IF(J342="AECO", "Aegiceras corniculatum", "" )) )))))))))))))))))))))))))))))</f>
        <v>Xylocarpus moluccensis</v>
      </c>
      <c r="J342" s="55" t="s">
        <v>146</v>
      </c>
      <c r="K342" s="55" t="n">
        <v>9.7</v>
      </c>
    </row>
    <row r="343" customFormat="false" ht="13.8" hidden="false" customHeight="false" outlineLevel="0" collapsed="false">
      <c r="A343" s="1" t="s">
        <v>17</v>
      </c>
      <c r="B343" s="12" t="n">
        <v>42151</v>
      </c>
      <c r="C343" s="1" t="s">
        <v>19</v>
      </c>
      <c r="D343" s="1" t="s">
        <v>19</v>
      </c>
      <c r="E343" s="1" t="s">
        <v>19</v>
      </c>
      <c r="F343" s="1" t="s">
        <v>20</v>
      </c>
      <c r="G343" s="1" t="n">
        <v>2</v>
      </c>
      <c r="H343" s="1" t="n">
        <v>4</v>
      </c>
      <c r="I343" s="23" t="str">
        <f aca="false">IF(J343="RHAP", "Rhizophora apiculata", IF(J343="EXAG", "Excoecaria agallocha", IF(J343="BRPA", "Bruguiera parviflora", IF(J343="XYMO", "Xylocarpus moluccensis", IF(J343="BRCY", "Bruguiera cylindrica", IF(J343="AVAL", "Avicennia alba", IF(J343="AVOF", "Avicennia officinalis", IF(J343="LURA", "Lumnitzera racemosa", IF(J343="CETA", "Ceriops tagal", IF(J343="XYGR", "Xylocarpus granatum", IF(J343="AVMA", "Avicennia marina", IF(J343="RHMU", "Rhizophora mucronata", IF(J343="BRGY", "Bruguiera gymnorrhiza", IF(J343="BRSE", "Bruguiera sexangula", IF(J343="SOOV", "Sonneratia ovata", IF(J343="SOCA", "Sonneratia caseolaris", IF(J343="HELI", "Heritiera littoralis", IF(J343="HESY", "Heritiera sylvatica", IF(J343="NYFR", "Nypa fruticans", IF(J343="CYRA", "Cynometra ramiflora", IF(J343="PHPA", "Phoenix paludosa", IF(J343="SCHY", "Scyphiphora hydrophyllacea", IF(J343="DIMA", "Diospyros maritima", IF(J343="POPI", "Pongamia pinnata", IF(J343="MAPS", "Maniltoa psilogyne", IF(J343="INBI", "Intsia bijuga", IF(J343="ACEB", "Acanthus ebracteatus", IF(J343="CAER", "Calamus erinaceus", IF(J343="UNUN", "Unknown unknown",  IF(J343="SOAL", "Sonneratia alba",  IF(J343="AECO", "Aegiceras corniculatum", "" )) )))))))))))))))))))))))))))))</f>
        <v>Rhizophora apiculata</v>
      </c>
      <c r="J343" s="55" t="s">
        <v>21</v>
      </c>
      <c r="K343" s="55" t="n">
        <v>9.7</v>
      </c>
    </row>
    <row r="344" customFormat="false" ht="13.8" hidden="false" customHeight="false" outlineLevel="0" collapsed="false">
      <c r="A344" s="1" t="s">
        <v>17</v>
      </c>
      <c r="B344" s="12" t="n">
        <v>42151</v>
      </c>
      <c r="C344" s="1" t="s">
        <v>19</v>
      </c>
      <c r="D344" s="1" t="s">
        <v>19</v>
      </c>
      <c r="E344" s="1" t="s">
        <v>19</v>
      </c>
      <c r="F344" s="1" t="s">
        <v>20</v>
      </c>
      <c r="G344" s="1" t="n">
        <v>2</v>
      </c>
      <c r="H344" s="1" t="n">
        <v>4</v>
      </c>
      <c r="I344" s="23" t="str">
        <f aca="false">IF(J344="RHAP", "Rhizophora apiculata", IF(J344="EXAG", "Excoecaria agallocha", IF(J344="BRPA", "Bruguiera parviflora", IF(J344="XYMO", "Xylocarpus moluccensis", IF(J344="BRCY", "Bruguiera cylindrica", IF(J344="AVAL", "Avicennia alba", IF(J344="AVOF", "Avicennia officinalis", IF(J344="LURA", "Lumnitzera racemosa", IF(J344="CETA", "Ceriops tagal", IF(J344="XYGR", "Xylocarpus granatum", IF(J344="AVMA", "Avicennia marina", IF(J344="RHMU", "Rhizophora mucronata", IF(J344="BRGY", "Bruguiera gymnorrhiza", IF(J344="BRSE", "Bruguiera sexangula", IF(J344="SOOV", "Sonneratia ovata", IF(J344="SOCA", "Sonneratia caseolaris", IF(J344="HELI", "Heritiera littoralis", IF(J344="HESY", "Heritiera sylvatica", IF(J344="NYFR", "Nypa fruticans", IF(J344="CYRA", "Cynometra ramiflora", IF(J344="PHPA", "Phoenix paludosa", IF(J344="SCHY", "Scyphiphora hydrophyllacea", IF(J344="DIMA", "Diospyros maritima", IF(J344="POPI", "Pongamia pinnata", IF(J344="MAPS", "Maniltoa psilogyne", IF(J344="INBI", "Intsia bijuga", IF(J344="ACEB", "Acanthus ebracteatus", IF(J344="CAER", "Calamus erinaceus", IF(J344="UNUN", "Unknown unknown",  IF(J344="SOAL", "Sonneratia alba",  IF(J344="AECO", "Aegiceras corniculatum", "" )) )))))))))))))))))))))))))))))</f>
        <v>Rhizophora apiculata</v>
      </c>
      <c r="J344" s="55" t="s">
        <v>21</v>
      </c>
      <c r="K344" s="55" t="n">
        <v>9.8</v>
      </c>
    </row>
    <row r="345" customFormat="false" ht="13.8" hidden="false" customHeight="false" outlineLevel="0" collapsed="false">
      <c r="A345" s="1" t="s">
        <v>17</v>
      </c>
      <c r="B345" s="12" t="n">
        <v>42151</v>
      </c>
      <c r="C345" s="1" t="s">
        <v>19</v>
      </c>
      <c r="D345" s="1" t="s">
        <v>19</v>
      </c>
      <c r="E345" s="1" t="s">
        <v>19</v>
      </c>
      <c r="F345" s="1" t="s">
        <v>20</v>
      </c>
      <c r="G345" s="1" t="n">
        <v>2</v>
      </c>
      <c r="H345" s="1" t="n">
        <v>4</v>
      </c>
      <c r="I345" s="23" t="str">
        <f aca="false">IF(J345="RHAP", "Rhizophora apiculata", IF(J345="EXAG", "Excoecaria agallocha", IF(J345="BRPA", "Bruguiera parviflora", IF(J345="XYMO", "Xylocarpus moluccensis", IF(J345="BRCY", "Bruguiera cylindrica", IF(J345="AVAL", "Avicennia alba", IF(J345="AVOF", "Avicennia officinalis", IF(J345="LURA", "Lumnitzera racemosa", IF(J345="CETA", "Ceriops tagal", IF(J345="XYGR", "Xylocarpus granatum", IF(J345="AVMA", "Avicennia marina", IF(J345="RHMU", "Rhizophora mucronata", IF(J345="BRGY", "Bruguiera gymnorrhiza", IF(J345="BRSE", "Bruguiera sexangula", IF(J345="SOOV", "Sonneratia ovata", IF(J345="SOCA", "Sonneratia caseolaris", IF(J345="HELI", "Heritiera littoralis", IF(J345="HESY", "Heritiera sylvatica", IF(J345="NYFR", "Nypa fruticans", IF(J345="CYRA", "Cynometra ramiflora", IF(J345="PHPA", "Phoenix paludosa", IF(J345="SCHY", "Scyphiphora hydrophyllacea", IF(J345="DIMA", "Diospyros maritima", IF(J345="POPI", "Pongamia pinnata", IF(J345="MAPS", "Maniltoa psilogyne", IF(J345="INBI", "Intsia bijuga", IF(J345="ACEB", "Acanthus ebracteatus", IF(J345="CAER", "Calamus erinaceus", IF(J345="UNUN", "Unknown unknown",  IF(J345="SOAL", "Sonneratia alba",  IF(J345="AECO", "Aegiceras corniculatum", "" )) )))))))))))))))))))))))))))))</f>
        <v>Rhizophora apiculata</v>
      </c>
      <c r="J345" s="55" t="s">
        <v>21</v>
      </c>
      <c r="K345" s="55" t="n">
        <v>10</v>
      </c>
    </row>
    <row r="346" customFormat="false" ht="13.8" hidden="false" customHeight="false" outlineLevel="0" collapsed="false">
      <c r="A346" s="1" t="s">
        <v>17</v>
      </c>
      <c r="B346" s="12" t="n">
        <v>42151</v>
      </c>
      <c r="C346" s="1" t="s">
        <v>19</v>
      </c>
      <c r="D346" s="1" t="s">
        <v>19</v>
      </c>
      <c r="E346" s="1" t="s">
        <v>19</v>
      </c>
      <c r="F346" s="1" t="s">
        <v>20</v>
      </c>
      <c r="G346" s="1" t="n">
        <v>2</v>
      </c>
      <c r="H346" s="1" t="n">
        <v>4</v>
      </c>
      <c r="I346" s="23" t="str">
        <f aca="false">IF(J346="RHAP", "Rhizophora apiculata", IF(J346="EXAG", "Excoecaria agallocha", IF(J346="BRPA", "Bruguiera parviflora", IF(J346="XYMO", "Xylocarpus moluccensis", IF(J346="BRCY", "Bruguiera cylindrica", IF(J346="AVAL", "Avicennia alba", IF(J346="AVOF", "Avicennia officinalis", IF(J346="LURA", "Lumnitzera racemosa", IF(J346="CETA", "Ceriops tagal", IF(J346="XYGR", "Xylocarpus granatum", IF(J346="AVMA", "Avicennia marina", IF(J346="RHMU", "Rhizophora mucronata", IF(J346="BRGY", "Bruguiera gymnorrhiza", IF(J346="BRSE", "Bruguiera sexangula", IF(J346="SOOV", "Sonneratia ovata", IF(J346="SOCA", "Sonneratia caseolaris", IF(J346="HELI", "Heritiera littoralis", IF(J346="HESY", "Heritiera sylvatica", IF(J346="NYFR", "Nypa fruticans", IF(J346="CYRA", "Cynometra ramiflora", IF(J346="PHPA", "Phoenix paludosa", IF(J346="SCHY", "Scyphiphora hydrophyllacea", IF(J346="DIMA", "Diospyros maritima", IF(J346="POPI", "Pongamia pinnata", IF(J346="MAPS", "Maniltoa psilogyne", IF(J346="INBI", "Intsia bijuga", IF(J346="ACEB", "Acanthus ebracteatus", IF(J346="CAER", "Calamus erinaceus", IF(J346="UNUN", "Unknown unknown",  IF(J346="SOAL", "Sonneratia alba",  IF(J346="AECO", "Aegiceras corniculatum", "" )) )))))))))))))))))))))))))))))</f>
        <v>Rhizophora apiculata</v>
      </c>
      <c r="J346" s="55" t="s">
        <v>21</v>
      </c>
      <c r="K346" s="55" t="n">
        <v>11</v>
      </c>
    </row>
    <row r="347" customFormat="false" ht="13.8" hidden="false" customHeight="false" outlineLevel="0" collapsed="false">
      <c r="A347" s="1" t="s">
        <v>17</v>
      </c>
      <c r="B347" s="12" t="n">
        <v>42151</v>
      </c>
      <c r="C347" s="1" t="s">
        <v>19</v>
      </c>
      <c r="D347" s="1" t="s">
        <v>19</v>
      </c>
      <c r="E347" s="1" t="s">
        <v>19</v>
      </c>
      <c r="F347" s="1" t="s">
        <v>20</v>
      </c>
      <c r="G347" s="1" t="n">
        <v>2</v>
      </c>
      <c r="H347" s="1" t="n">
        <v>4</v>
      </c>
      <c r="I347" s="23" t="str">
        <f aca="false">IF(J347="RHAP", "Rhizophora apiculata", IF(J347="EXAG", "Excoecaria agallocha", IF(J347="BRPA", "Bruguiera parviflora", IF(J347="XYMO", "Xylocarpus moluccensis", IF(J347="BRCY", "Bruguiera cylindrica", IF(J347="AVAL", "Avicennia alba", IF(J347="AVOF", "Avicennia officinalis", IF(J347="LURA", "Lumnitzera racemosa", IF(J347="CETA", "Ceriops tagal", IF(J347="XYGR", "Xylocarpus granatum", IF(J347="AVMA", "Avicennia marina", IF(J347="RHMU", "Rhizophora mucronata", IF(J347="BRGY", "Bruguiera gymnorrhiza", IF(J347="BRSE", "Bruguiera sexangula", IF(J347="SOOV", "Sonneratia ovata", IF(J347="SOCA", "Sonneratia caseolaris", IF(J347="HELI", "Heritiera littoralis", IF(J347="HESY", "Heritiera sylvatica", IF(J347="NYFR", "Nypa fruticans", IF(J347="CYRA", "Cynometra ramiflora", IF(J347="PHPA", "Phoenix paludosa", IF(J347="SCHY", "Scyphiphora hydrophyllacea", IF(J347="DIMA", "Diospyros maritima", IF(J347="POPI", "Pongamia pinnata", IF(J347="MAPS", "Maniltoa psilogyne", IF(J347="INBI", "Intsia bijuga", IF(J347="ACEB", "Acanthus ebracteatus", IF(J347="CAER", "Calamus erinaceus", IF(J347="UNUN", "Unknown unknown",  IF(J347="SOAL", "Sonneratia alba",  IF(J347="AECO", "Aegiceras corniculatum", "" )) )))))))))))))))))))))))))))))</f>
        <v>Rhizophora apiculata</v>
      </c>
      <c r="J347" s="55" t="s">
        <v>21</v>
      </c>
      <c r="K347" s="55" t="n">
        <v>13</v>
      </c>
    </row>
    <row r="348" customFormat="false" ht="13.8" hidden="false" customHeight="false" outlineLevel="0" collapsed="false">
      <c r="A348" s="1" t="s">
        <v>17</v>
      </c>
      <c r="B348" s="12" t="n">
        <v>42151</v>
      </c>
      <c r="C348" s="1" t="s">
        <v>19</v>
      </c>
      <c r="D348" s="1" t="s">
        <v>19</v>
      </c>
      <c r="E348" s="1" t="s">
        <v>19</v>
      </c>
      <c r="F348" s="1" t="s">
        <v>20</v>
      </c>
      <c r="G348" s="1" t="n">
        <v>2</v>
      </c>
      <c r="H348" s="1" t="n">
        <v>4</v>
      </c>
      <c r="I348" s="23" t="str">
        <f aca="false">IF(J348="RHAP", "Rhizophora apiculata", IF(J348="EXAG", "Excoecaria agallocha", IF(J348="BRPA", "Bruguiera parviflora", IF(J348="XYMO", "Xylocarpus moluccensis", IF(J348="BRCY", "Bruguiera cylindrica", IF(J348="AVAL", "Avicennia alba", IF(J348="AVOF", "Avicennia officinalis", IF(J348="LURA", "Lumnitzera racemosa", IF(J348="CETA", "Ceriops tagal", IF(J348="XYGR", "Xylocarpus granatum", IF(J348="AVMA", "Avicennia marina", IF(J348="RHMU", "Rhizophora mucronata", IF(J348="BRGY", "Bruguiera gymnorrhiza", IF(J348="BRSE", "Bruguiera sexangula", IF(J348="SOOV", "Sonneratia ovata", IF(J348="SOCA", "Sonneratia caseolaris", IF(J348="HELI", "Heritiera littoralis", IF(J348="HESY", "Heritiera sylvatica", IF(J348="NYFR", "Nypa fruticans", IF(J348="CYRA", "Cynometra ramiflora", IF(J348="PHPA", "Phoenix paludosa", IF(J348="SCHY", "Scyphiphora hydrophyllacea", IF(J348="DIMA", "Diospyros maritima", IF(J348="POPI", "Pongamia pinnata", IF(J348="MAPS", "Maniltoa psilogyne", IF(J348="INBI", "Intsia bijuga", IF(J348="ACEB", "Acanthus ebracteatus", IF(J348="CAER", "Calamus erinaceus", IF(J348="UNUN", "Unknown unknown",  IF(J348="SOAL", "Sonneratia alba",  IF(J348="AECO", "Aegiceras corniculatum", "" )) )))))))))))))))))))))))))))))</f>
        <v>Rhizophora apiculata</v>
      </c>
      <c r="J348" s="55" t="s">
        <v>21</v>
      </c>
      <c r="K348" s="55" t="n">
        <v>14.5</v>
      </c>
    </row>
    <row r="349" customFormat="false" ht="13.8" hidden="false" customHeight="false" outlineLevel="0" collapsed="false">
      <c r="A349" s="1" t="s">
        <v>17</v>
      </c>
      <c r="B349" s="12" t="n">
        <v>42151</v>
      </c>
      <c r="C349" s="1" t="s">
        <v>19</v>
      </c>
      <c r="D349" s="1" t="s">
        <v>19</v>
      </c>
      <c r="E349" s="1" t="s">
        <v>19</v>
      </c>
      <c r="F349" s="1" t="s">
        <v>20</v>
      </c>
      <c r="G349" s="1" t="n">
        <v>2</v>
      </c>
      <c r="H349" s="1" t="n">
        <v>4</v>
      </c>
      <c r="I349" s="23" t="str">
        <f aca="false">IF(J349="RHAP", "Rhizophora apiculata", IF(J349="EXAG", "Excoecaria agallocha", IF(J349="BRPA", "Bruguiera parviflora", IF(J349="XYMO", "Xylocarpus moluccensis", IF(J349="BRCY", "Bruguiera cylindrica", IF(J349="AVAL", "Avicennia alba", IF(J349="AVOF", "Avicennia officinalis", IF(J349="LURA", "Lumnitzera racemosa", IF(J349="CETA", "Ceriops tagal", IF(J349="XYGR", "Xylocarpus granatum", IF(J349="AVMA", "Avicennia marina", IF(J349="RHMU", "Rhizophora mucronata", IF(J349="BRGY", "Bruguiera gymnorrhiza", IF(J349="BRSE", "Bruguiera sexangula", IF(J349="SOOV", "Sonneratia ovata", IF(J349="SOCA", "Sonneratia caseolaris", IF(J349="HELI", "Heritiera littoralis", IF(J349="HESY", "Heritiera sylvatica", IF(J349="NYFR", "Nypa fruticans", IF(J349="CYRA", "Cynometra ramiflora", IF(J349="PHPA", "Phoenix paludosa", IF(J349="SCHY", "Scyphiphora hydrophyllacea", IF(J349="DIMA", "Diospyros maritima", IF(J349="POPI", "Pongamia pinnata", IF(J349="MAPS", "Maniltoa psilogyne", IF(J349="INBI", "Intsia bijuga", IF(J349="ACEB", "Acanthus ebracteatus", IF(J349="CAER", "Calamus erinaceus", IF(J349="UNUN", "Unknown unknown",  IF(J349="SOAL", "Sonneratia alba",  IF(J349="AECO", "Aegiceras corniculatum", "" )) )))))))))))))))))))))))))))))</f>
        <v>Rhizophora apiculata</v>
      </c>
      <c r="J349" s="55" t="s">
        <v>21</v>
      </c>
      <c r="K349" s="55" t="n">
        <v>16.4</v>
      </c>
    </row>
    <row r="350" customFormat="false" ht="13.8" hidden="false" customHeight="false" outlineLevel="0" collapsed="false">
      <c r="A350" s="1" t="s">
        <v>17</v>
      </c>
      <c r="B350" s="12" t="n">
        <v>42151</v>
      </c>
      <c r="C350" s="1" t="s">
        <v>19</v>
      </c>
      <c r="D350" s="1" t="s">
        <v>19</v>
      </c>
      <c r="E350" s="1" t="s">
        <v>19</v>
      </c>
      <c r="F350" s="1" t="s">
        <v>20</v>
      </c>
      <c r="G350" s="1" t="n">
        <v>2</v>
      </c>
      <c r="H350" s="1" t="n">
        <v>4</v>
      </c>
      <c r="I350" s="23" t="str">
        <f aca="false">IF(J350="RHAP", "Rhizophora apiculata", IF(J350="EXAG", "Excoecaria agallocha", IF(J350="BRPA", "Bruguiera parviflora", IF(J350="XYMO", "Xylocarpus moluccensis", IF(J350="BRCY", "Bruguiera cylindrica", IF(J350="AVAL", "Avicennia alba", IF(J350="AVOF", "Avicennia officinalis", IF(J350="LURA", "Lumnitzera racemosa", IF(J350="CETA", "Ceriops tagal", IF(J350="XYGR", "Xylocarpus granatum", IF(J350="AVMA", "Avicennia marina", IF(J350="RHMU", "Rhizophora mucronata", IF(J350="BRGY", "Bruguiera gymnorrhiza", IF(J350="BRSE", "Bruguiera sexangula", IF(J350="SOOV", "Sonneratia ovata", IF(J350="SOCA", "Sonneratia caseolaris", IF(J350="HELI", "Heritiera littoralis", IF(J350="HESY", "Heritiera sylvatica", IF(J350="NYFR", "Nypa fruticans", IF(J350="CYRA", "Cynometra ramiflora", IF(J350="PHPA", "Phoenix paludosa", IF(J350="SCHY", "Scyphiphora hydrophyllacea", IF(J350="DIMA", "Diospyros maritima", IF(J350="POPI", "Pongamia pinnata", IF(J350="MAPS", "Maniltoa psilogyne", IF(J350="INBI", "Intsia bijuga", IF(J350="ACEB", "Acanthus ebracteatus", IF(J350="CAER", "Calamus erinaceus", IF(J350="UNUN", "Unknown unknown",  IF(J350="SOAL", "Sonneratia alba",  IF(J350="AECO", "Aegiceras corniculatum", "" )) )))))))))))))))))))))))))))))</f>
        <v>Rhizophora apiculata</v>
      </c>
      <c r="J350" s="55" t="s">
        <v>21</v>
      </c>
      <c r="K350" s="55" t="n">
        <v>19.7</v>
      </c>
    </row>
    <row r="351" customFormat="false" ht="13.8" hidden="false" customHeight="false" outlineLevel="0" collapsed="false">
      <c r="A351" s="1" t="s">
        <v>17</v>
      </c>
      <c r="B351" s="12" t="n">
        <v>42151</v>
      </c>
      <c r="C351" s="1" t="s">
        <v>19</v>
      </c>
      <c r="D351" s="1" t="s">
        <v>19</v>
      </c>
      <c r="E351" s="1" t="s">
        <v>19</v>
      </c>
      <c r="F351" s="1" t="s">
        <v>20</v>
      </c>
      <c r="G351" s="1" t="n">
        <v>2</v>
      </c>
      <c r="H351" s="1" t="n">
        <v>5</v>
      </c>
      <c r="I351" s="23" t="str">
        <f aca="false">IF(J351="RHAP", "Rhizophora apiculata", IF(J351="EXAG", "Excoecaria agallocha", IF(J351="BRPA", "Bruguiera parviflora", IF(J351="XYMO", "Xylocarpus moluccensis", IF(J351="BRCY", "Bruguiera cylindrica", IF(J351="AVAL", "Avicennia alba", IF(J351="AVOF", "Avicennia officinalis", IF(J351="LURA", "Lumnitzera racemosa", IF(J351="CETA", "Ceriops tagal", IF(J351="XYGR", "Xylocarpus granatum", IF(J351="AVMA", "Avicennia marina", IF(J351="RHMU", "Rhizophora mucronata", IF(J351="BRGY", "Bruguiera gymnorrhiza", IF(J351="BRSE", "Bruguiera sexangula", IF(J351="SOOV", "Sonneratia ovata", IF(J351="SOCA", "Sonneratia caseolaris", IF(J351="HELI", "Heritiera littoralis", IF(J351="HESY", "Heritiera sylvatica", IF(J351="NYFR", "Nypa fruticans", IF(J351="CYRA", "Cynometra ramiflora", IF(J351="PHPA", "Phoenix paludosa", IF(J351="SCHY", "Scyphiphora hydrophyllacea", IF(J351="DIMA", "Diospyros maritima", IF(J351="POPI", "Pongamia pinnata", IF(J351="MAPS", "Maniltoa psilogyne", IF(J351="INBI", "Intsia bijuga", IF(J351="ACEB", "Acanthus ebracteatus", IF(J351="CAER", "Calamus erinaceus", IF(J351="UNUN", "Unknown unknown",  IF(J351="SOAL", "Sonneratia alba",  IF(J351="AECO", "Aegiceras corniculatum", "" )) )))))))))))))))))))))))))))))</f>
        <v>Bruguiera cylindrica</v>
      </c>
      <c r="J351" s="55" t="s">
        <v>98</v>
      </c>
      <c r="K351" s="55" t="n">
        <v>5</v>
      </c>
    </row>
    <row r="352" customFormat="false" ht="13.8" hidden="false" customHeight="false" outlineLevel="0" collapsed="false">
      <c r="A352" s="1" t="s">
        <v>17</v>
      </c>
      <c r="B352" s="12" t="n">
        <v>42151</v>
      </c>
      <c r="C352" s="1" t="s">
        <v>19</v>
      </c>
      <c r="D352" s="1" t="s">
        <v>19</v>
      </c>
      <c r="E352" s="1" t="s">
        <v>19</v>
      </c>
      <c r="F352" s="1" t="s">
        <v>20</v>
      </c>
      <c r="G352" s="1" t="n">
        <v>2</v>
      </c>
      <c r="H352" s="1" t="n">
        <v>5</v>
      </c>
      <c r="I352" s="23" t="str">
        <f aca="false">IF(J352="RHAP", "Rhizophora apiculata", IF(J352="EXAG", "Excoecaria agallocha", IF(J352="BRPA", "Bruguiera parviflora", IF(J352="XYMO", "Xylocarpus moluccensis", IF(J352="BRCY", "Bruguiera cylindrica", IF(J352="AVAL", "Avicennia alba", IF(J352="AVOF", "Avicennia officinalis", IF(J352="LURA", "Lumnitzera racemosa", IF(J352="CETA", "Ceriops tagal", IF(J352="XYGR", "Xylocarpus granatum", IF(J352="AVMA", "Avicennia marina", IF(J352="RHMU", "Rhizophora mucronata", IF(J352="BRGY", "Bruguiera gymnorrhiza", IF(J352="BRSE", "Bruguiera sexangula", IF(J352="SOOV", "Sonneratia ovata", IF(J352="SOCA", "Sonneratia caseolaris", IF(J352="HELI", "Heritiera littoralis", IF(J352="HESY", "Heritiera sylvatica", IF(J352="NYFR", "Nypa fruticans", IF(J352="CYRA", "Cynometra ramiflora", IF(J352="PHPA", "Phoenix paludosa", IF(J352="SCHY", "Scyphiphora hydrophyllacea", IF(J352="DIMA", "Diospyros maritima", IF(J352="POPI", "Pongamia pinnata", IF(J352="MAPS", "Maniltoa psilogyne", IF(J352="INBI", "Intsia bijuga", IF(J352="ACEB", "Acanthus ebracteatus", IF(J352="CAER", "Calamus erinaceus", IF(J352="UNUN", "Unknown unknown",  IF(J352="SOAL", "Sonneratia alba",  IF(J352="AECO", "Aegiceras corniculatum", "" )) )))))))))))))))))))))))))))))</f>
        <v>Xylocarpus granatum</v>
      </c>
      <c r="J352" s="55" t="s">
        <v>1022</v>
      </c>
      <c r="K352" s="55" t="n">
        <v>5.1</v>
      </c>
      <c r="N352" s="1" t="n">
        <v>2</v>
      </c>
    </row>
    <row r="353" customFormat="false" ht="13.8" hidden="false" customHeight="false" outlineLevel="0" collapsed="false">
      <c r="A353" s="1" t="s">
        <v>17</v>
      </c>
      <c r="B353" s="12" t="n">
        <v>42151</v>
      </c>
      <c r="C353" s="1" t="s">
        <v>19</v>
      </c>
      <c r="D353" s="1" t="s">
        <v>19</v>
      </c>
      <c r="E353" s="1" t="s">
        <v>19</v>
      </c>
      <c r="F353" s="1" t="s">
        <v>20</v>
      </c>
      <c r="G353" s="1" t="n">
        <v>2</v>
      </c>
      <c r="H353" s="1" t="n">
        <v>5</v>
      </c>
      <c r="I353" s="23" t="str">
        <f aca="false">IF(J353="RHAP", "Rhizophora apiculata", IF(J353="EXAG", "Excoecaria agallocha", IF(J353="BRPA", "Bruguiera parviflora", IF(J353="XYMO", "Xylocarpus moluccensis", IF(J353="BRCY", "Bruguiera cylindrica", IF(J353="AVAL", "Avicennia alba", IF(J353="AVOF", "Avicennia officinalis", IF(J353="LURA", "Lumnitzera racemosa", IF(J353="CETA", "Ceriops tagal", IF(J353="XYGR", "Xylocarpus granatum", IF(J353="AVMA", "Avicennia marina", IF(J353="RHMU", "Rhizophora mucronata", IF(J353="BRGY", "Bruguiera gymnorrhiza", IF(J353="BRSE", "Bruguiera sexangula", IF(J353="SOOV", "Sonneratia ovata", IF(J353="SOCA", "Sonneratia caseolaris", IF(J353="HELI", "Heritiera littoralis", IF(J353="HESY", "Heritiera sylvatica", IF(J353="NYFR", "Nypa fruticans", IF(J353="CYRA", "Cynometra ramiflora", IF(J353="PHPA", "Phoenix paludosa", IF(J353="SCHY", "Scyphiphora hydrophyllacea", IF(J353="DIMA", "Diospyros maritima", IF(J353="POPI", "Pongamia pinnata", IF(J353="MAPS", "Maniltoa psilogyne", IF(J353="INBI", "Intsia bijuga", IF(J353="ACEB", "Acanthus ebracteatus", IF(J353="CAER", "Calamus erinaceus", IF(J353="UNUN", "Unknown unknown",  IF(J353="SOAL", "Sonneratia alba",  IF(J353="AECO", "Aegiceras corniculatum", "" )) )))))))))))))))))))))))))))))</f>
        <v>Bruguiera cylindrica</v>
      </c>
      <c r="J353" s="55" t="s">
        <v>98</v>
      </c>
      <c r="K353" s="55" t="n">
        <v>5.2</v>
      </c>
    </row>
    <row r="354" customFormat="false" ht="13.8" hidden="false" customHeight="false" outlineLevel="0" collapsed="false">
      <c r="A354" s="1" t="s">
        <v>17</v>
      </c>
      <c r="B354" s="12" t="n">
        <v>42151</v>
      </c>
      <c r="C354" s="1" t="s">
        <v>19</v>
      </c>
      <c r="D354" s="1" t="s">
        <v>19</v>
      </c>
      <c r="E354" s="1" t="s">
        <v>19</v>
      </c>
      <c r="F354" s="1" t="s">
        <v>20</v>
      </c>
      <c r="G354" s="1" t="n">
        <v>2</v>
      </c>
      <c r="H354" s="1" t="n">
        <v>5</v>
      </c>
      <c r="I354" s="23" t="str">
        <f aca="false">IF(J354="RHAP", "Rhizophora apiculata", IF(J354="EXAG", "Excoecaria agallocha", IF(J354="BRPA", "Bruguiera parviflora", IF(J354="XYMO", "Xylocarpus moluccensis", IF(J354="BRCY", "Bruguiera cylindrica", IF(J354="AVAL", "Avicennia alba", IF(J354="AVOF", "Avicennia officinalis", IF(J354="LURA", "Lumnitzera racemosa", IF(J354="CETA", "Ceriops tagal", IF(J354="XYGR", "Xylocarpus granatum", IF(J354="AVMA", "Avicennia marina", IF(J354="RHMU", "Rhizophora mucronata", IF(J354="BRGY", "Bruguiera gymnorrhiza", IF(J354="BRSE", "Bruguiera sexangula", IF(J354="SOOV", "Sonneratia ovata", IF(J354="SOCA", "Sonneratia caseolaris", IF(J354="HELI", "Heritiera littoralis", IF(J354="HESY", "Heritiera sylvatica", IF(J354="NYFR", "Nypa fruticans", IF(J354="CYRA", "Cynometra ramiflora", IF(J354="PHPA", "Phoenix paludosa", IF(J354="SCHY", "Scyphiphora hydrophyllacea", IF(J354="DIMA", "Diospyros maritima", IF(J354="POPI", "Pongamia pinnata", IF(J354="MAPS", "Maniltoa psilogyne", IF(J354="INBI", "Intsia bijuga", IF(J354="ACEB", "Acanthus ebracteatus", IF(J354="CAER", "Calamus erinaceus", IF(J354="UNUN", "Unknown unknown",  IF(J354="SOAL", "Sonneratia alba",  IF(J354="AECO", "Aegiceras corniculatum", "" )) )))))))))))))))))))))))))))))</f>
        <v>Avicennia alba</v>
      </c>
      <c r="J354" s="55" t="s">
        <v>27</v>
      </c>
      <c r="K354" s="55" t="n">
        <v>5.5</v>
      </c>
      <c r="L354" s="1" t="n">
        <v>1.2</v>
      </c>
      <c r="M354" s="55" t="n">
        <v>7</v>
      </c>
      <c r="N354" s="1" t="n">
        <v>3</v>
      </c>
    </row>
    <row r="355" customFormat="false" ht="13.8" hidden="false" customHeight="false" outlineLevel="0" collapsed="false">
      <c r="A355" s="1" t="s">
        <v>17</v>
      </c>
      <c r="B355" s="12" t="n">
        <v>42151</v>
      </c>
      <c r="C355" s="1" t="s">
        <v>19</v>
      </c>
      <c r="D355" s="1" t="s">
        <v>19</v>
      </c>
      <c r="E355" s="1" t="s">
        <v>19</v>
      </c>
      <c r="F355" s="1" t="s">
        <v>20</v>
      </c>
      <c r="G355" s="1" t="n">
        <v>2</v>
      </c>
      <c r="H355" s="1" t="n">
        <v>5</v>
      </c>
      <c r="I355" s="23" t="str">
        <f aca="false">IF(J355="RHAP", "Rhizophora apiculata", IF(J355="EXAG", "Excoecaria agallocha", IF(J355="BRPA", "Bruguiera parviflora", IF(J355="XYMO", "Xylocarpus moluccensis", IF(J355="BRCY", "Bruguiera cylindrica", IF(J355="AVAL", "Avicennia alba", IF(J355="AVOF", "Avicennia officinalis", IF(J355="LURA", "Lumnitzera racemosa", IF(J355="CETA", "Ceriops tagal", IF(J355="XYGR", "Xylocarpus granatum", IF(J355="AVMA", "Avicennia marina", IF(J355="RHMU", "Rhizophora mucronata", IF(J355="BRGY", "Bruguiera gymnorrhiza", IF(J355="BRSE", "Bruguiera sexangula", IF(J355="SOOV", "Sonneratia ovata", IF(J355="SOCA", "Sonneratia caseolaris", IF(J355="HELI", "Heritiera littoralis", IF(J355="HESY", "Heritiera sylvatica", IF(J355="NYFR", "Nypa fruticans", IF(J355="CYRA", "Cynometra ramiflora", IF(J355="PHPA", "Phoenix paludosa", IF(J355="SCHY", "Scyphiphora hydrophyllacea", IF(J355="DIMA", "Diospyros maritima", IF(J355="POPI", "Pongamia pinnata", IF(J355="MAPS", "Maniltoa psilogyne", IF(J355="INBI", "Intsia bijuga", IF(J355="ACEB", "Acanthus ebracteatus", IF(J355="CAER", "Calamus erinaceus", IF(J355="UNUN", "Unknown unknown",  IF(J355="SOAL", "Sonneratia alba",  IF(J355="AECO", "Aegiceras corniculatum", "" )) )))))))))))))))))))))))))))))</f>
        <v>Avicennia alba</v>
      </c>
      <c r="J355" s="55" t="s">
        <v>27</v>
      </c>
      <c r="K355" s="55" t="n">
        <v>5.6</v>
      </c>
      <c r="L355" s="1" t="n">
        <v>0.79</v>
      </c>
      <c r="N355" s="1" t="n">
        <v>3</v>
      </c>
      <c r="O355" s="3" t="s">
        <v>1059</v>
      </c>
    </row>
    <row r="356" customFormat="false" ht="13.8" hidden="false" customHeight="false" outlineLevel="0" collapsed="false">
      <c r="A356" s="1" t="s">
        <v>17</v>
      </c>
      <c r="B356" s="12" t="n">
        <v>42151</v>
      </c>
      <c r="C356" s="1" t="s">
        <v>19</v>
      </c>
      <c r="D356" s="1" t="s">
        <v>19</v>
      </c>
      <c r="E356" s="1" t="s">
        <v>19</v>
      </c>
      <c r="F356" s="1" t="s">
        <v>20</v>
      </c>
      <c r="G356" s="1" t="n">
        <v>2</v>
      </c>
      <c r="H356" s="1" t="n">
        <v>5</v>
      </c>
      <c r="I356" s="23" t="str">
        <f aca="false">IF(J356="RHAP", "Rhizophora apiculata", IF(J356="EXAG", "Excoecaria agallocha", IF(J356="BRPA", "Bruguiera parviflora", IF(J356="XYMO", "Xylocarpus moluccensis", IF(J356="BRCY", "Bruguiera cylindrica", IF(J356="AVAL", "Avicennia alba", IF(J356="AVOF", "Avicennia officinalis", IF(J356="LURA", "Lumnitzera racemosa", IF(J356="CETA", "Ceriops tagal", IF(J356="XYGR", "Xylocarpus granatum", IF(J356="AVMA", "Avicennia marina", IF(J356="RHMU", "Rhizophora mucronata", IF(J356="BRGY", "Bruguiera gymnorrhiza", IF(J356="BRSE", "Bruguiera sexangula", IF(J356="SOOV", "Sonneratia ovata", IF(J356="SOCA", "Sonneratia caseolaris", IF(J356="HELI", "Heritiera littoralis", IF(J356="HESY", "Heritiera sylvatica", IF(J356="NYFR", "Nypa fruticans", IF(J356="CYRA", "Cynometra ramiflora", IF(J356="PHPA", "Phoenix paludosa", IF(J356="SCHY", "Scyphiphora hydrophyllacea", IF(J356="DIMA", "Diospyros maritima", IF(J356="POPI", "Pongamia pinnata", IF(J356="MAPS", "Maniltoa psilogyne", IF(J356="INBI", "Intsia bijuga", IF(J356="ACEB", "Acanthus ebracteatus", IF(J356="CAER", "Calamus erinaceus", IF(J356="UNUN", "Unknown unknown",  IF(J356="SOAL", "Sonneratia alba",  IF(J356="AECO", "Aegiceras corniculatum", "" )) )))))))))))))))))))))))))))))</f>
        <v>Xylocarpus granatum</v>
      </c>
      <c r="J356" s="55" t="s">
        <v>1022</v>
      </c>
      <c r="K356" s="55" t="n">
        <v>5.7</v>
      </c>
      <c r="N356" s="1" t="n">
        <v>2</v>
      </c>
    </row>
    <row r="357" customFormat="false" ht="13.8" hidden="false" customHeight="false" outlineLevel="0" collapsed="false">
      <c r="A357" s="1" t="s">
        <v>17</v>
      </c>
      <c r="B357" s="12" t="n">
        <v>42151</v>
      </c>
      <c r="C357" s="1" t="s">
        <v>19</v>
      </c>
      <c r="D357" s="1" t="s">
        <v>19</v>
      </c>
      <c r="E357" s="1" t="s">
        <v>19</v>
      </c>
      <c r="F357" s="1" t="s">
        <v>20</v>
      </c>
      <c r="G357" s="1" t="n">
        <v>2</v>
      </c>
      <c r="H357" s="1" t="n">
        <v>5</v>
      </c>
      <c r="I357" s="23" t="str">
        <f aca="false">IF(J357="RHAP", "Rhizophora apiculata", IF(J357="EXAG", "Excoecaria agallocha", IF(J357="BRPA", "Bruguiera parviflora", IF(J357="XYMO", "Xylocarpus moluccensis", IF(J357="BRCY", "Bruguiera cylindrica", IF(J357="AVAL", "Avicennia alba", IF(J357="AVOF", "Avicennia officinalis", IF(J357="LURA", "Lumnitzera racemosa", IF(J357="CETA", "Ceriops tagal", IF(J357="XYGR", "Xylocarpus granatum", IF(J357="AVMA", "Avicennia marina", IF(J357="RHMU", "Rhizophora mucronata", IF(J357="BRGY", "Bruguiera gymnorrhiza", IF(J357="BRSE", "Bruguiera sexangula", IF(J357="SOOV", "Sonneratia ovata", IF(J357="SOCA", "Sonneratia caseolaris", IF(J357="HELI", "Heritiera littoralis", IF(J357="HESY", "Heritiera sylvatica", IF(J357="NYFR", "Nypa fruticans", IF(J357="CYRA", "Cynometra ramiflora", IF(J357="PHPA", "Phoenix paludosa", IF(J357="SCHY", "Scyphiphora hydrophyllacea", IF(J357="DIMA", "Diospyros maritima", IF(J357="POPI", "Pongamia pinnata", IF(J357="MAPS", "Maniltoa psilogyne", IF(J357="INBI", "Intsia bijuga", IF(J357="ACEB", "Acanthus ebracteatus", IF(J357="CAER", "Calamus erinaceus", IF(J357="UNUN", "Unknown unknown",  IF(J357="SOAL", "Sonneratia alba",  IF(J357="AECO", "Aegiceras corniculatum", "" )) )))))))))))))))))))))))))))))</f>
        <v>Xylocarpus moluccensis</v>
      </c>
      <c r="J357" s="55" t="s">
        <v>146</v>
      </c>
      <c r="K357" s="55" t="n">
        <v>6.2</v>
      </c>
    </row>
    <row r="358" customFormat="false" ht="13.8" hidden="false" customHeight="false" outlineLevel="0" collapsed="false">
      <c r="A358" s="1" t="s">
        <v>17</v>
      </c>
      <c r="B358" s="12" t="n">
        <v>42151</v>
      </c>
      <c r="C358" s="1" t="s">
        <v>19</v>
      </c>
      <c r="D358" s="1" t="s">
        <v>19</v>
      </c>
      <c r="E358" s="1" t="s">
        <v>19</v>
      </c>
      <c r="F358" s="1" t="s">
        <v>20</v>
      </c>
      <c r="G358" s="1" t="n">
        <v>2</v>
      </c>
      <c r="H358" s="1" t="n">
        <v>5</v>
      </c>
      <c r="I358" s="23" t="str">
        <f aca="false">IF(J358="RHAP", "Rhizophora apiculata", IF(J358="EXAG", "Excoecaria agallocha", IF(J358="BRPA", "Bruguiera parviflora", IF(J358="XYMO", "Xylocarpus moluccensis", IF(J358="BRCY", "Bruguiera cylindrica", IF(J358="AVAL", "Avicennia alba", IF(J358="AVOF", "Avicennia officinalis", IF(J358="LURA", "Lumnitzera racemosa", IF(J358="CETA", "Ceriops tagal", IF(J358="XYGR", "Xylocarpus granatum", IF(J358="AVMA", "Avicennia marina", IF(J358="RHMU", "Rhizophora mucronata", IF(J358="BRGY", "Bruguiera gymnorrhiza", IF(J358="BRSE", "Bruguiera sexangula", IF(J358="SOOV", "Sonneratia ovata", IF(J358="SOCA", "Sonneratia caseolaris", IF(J358="HELI", "Heritiera littoralis", IF(J358="HESY", "Heritiera sylvatica", IF(J358="NYFR", "Nypa fruticans", IF(J358="CYRA", "Cynometra ramiflora", IF(J358="PHPA", "Phoenix paludosa", IF(J358="SCHY", "Scyphiphora hydrophyllacea", IF(J358="DIMA", "Diospyros maritima", IF(J358="POPI", "Pongamia pinnata", IF(J358="MAPS", "Maniltoa psilogyne", IF(J358="INBI", "Intsia bijuga", IF(J358="ACEB", "Acanthus ebracteatus", IF(J358="CAER", "Calamus erinaceus", IF(J358="UNUN", "Unknown unknown",  IF(J358="SOAL", "Sonneratia alba",  IF(J358="AECO", "Aegiceras corniculatum", "" )) )))))))))))))))))))))))))))))</f>
        <v>Avicennia alba</v>
      </c>
      <c r="J358" s="55" t="s">
        <v>27</v>
      </c>
      <c r="K358" s="55" t="n">
        <v>6.4</v>
      </c>
    </row>
    <row r="359" customFormat="false" ht="13.8" hidden="false" customHeight="false" outlineLevel="0" collapsed="false">
      <c r="A359" s="1" t="s">
        <v>17</v>
      </c>
      <c r="B359" s="12" t="n">
        <v>42151</v>
      </c>
      <c r="C359" s="1" t="s">
        <v>19</v>
      </c>
      <c r="D359" s="1" t="s">
        <v>19</v>
      </c>
      <c r="E359" s="1" t="s">
        <v>19</v>
      </c>
      <c r="F359" s="1" t="s">
        <v>20</v>
      </c>
      <c r="G359" s="1" t="n">
        <v>2</v>
      </c>
      <c r="H359" s="1" t="n">
        <v>5</v>
      </c>
      <c r="I359" s="23" t="str">
        <f aca="false">IF(J359="RHAP", "Rhizophora apiculata", IF(J359="EXAG", "Excoecaria agallocha", IF(J359="BRPA", "Bruguiera parviflora", IF(J359="XYMO", "Xylocarpus moluccensis", IF(J359="BRCY", "Bruguiera cylindrica", IF(J359="AVAL", "Avicennia alba", IF(J359="AVOF", "Avicennia officinalis", IF(J359="LURA", "Lumnitzera racemosa", IF(J359="CETA", "Ceriops tagal", IF(J359="XYGR", "Xylocarpus granatum", IF(J359="AVMA", "Avicennia marina", IF(J359="RHMU", "Rhizophora mucronata", IF(J359="BRGY", "Bruguiera gymnorrhiza", IF(J359="BRSE", "Bruguiera sexangula", IF(J359="SOOV", "Sonneratia ovata", IF(J359="SOCA", "Sonneratia caseolaris", IF(J359="HELI", "Heritiera littoralis", IF(J359="HESY", "Heritiera sylvatica", IF(J359="NYFR", "Nypa fruticans", IF(J359="CYRA", "Cynometra ramiflora", IF(J359="PHPA", "Phoenix paludosa", IF(J359="SCHY", "Scyphiphora hydrophyllacea", IF(J359="DIMA", "Diospyros maritima", IF(J359="POPI", "Pongamia pinnata", IF(J359="MAPS", "Maniltoa psilogyne", IF(J359="INBI", "Intsia bijuga", IF(J359="ACEB", "Acanthus ebracteatus", IF(J359="CAER", "Calamus erinaceus", IF(J359="UNUN", "Unknown unknown",  IF(J359="SOAL", "Sonneratia alba",  IF(J359="AECO", "Aegiceras corniculatum", "" )) )))))))))))))))))))))))))))))</f>
        <v>Avicennia alba</v>
      </c>
      <c r="J359" s="55" t="s">
        <v>27</v>
      </c>
      <c r="K359" s="55" t="n">
        <v>6.7</v>
      </c>
    </row>
    <row r="360" customFormat="false" ht="13.8" hidden="false" customHeight="false" outlineLevel="0" collapsed="false">
      <c r="A360" s="1" t="s">
        <v>17</v>
      </c>
      <c r="B360" s="12" t="n">
        <v>42151</v>
      </c>
      <c r="C360" s="1" t="s">
        <v>19</v>
      </c>
      <c r="D360" s="1" t="s">
        <v>19</v>
      </c>
      <c r="E360" s="1" t="s">
        <v>19</v>
      </c>
      <c r="F360" s="1" t="s">
        <v>20</v>
      </c>
      <c r="G360" s="1" t="n">
        <v>2</v>
      </c>
      <c r="H360" s="1" t="n">
        <v>5</v>
      </c>
      <c r="I360" s="23" t="str">
        <f aca="false">IF(J360="RHAP", "Rhizophora apiculata", IF(J360="EXAG", "Excoecaria agallocha", IF(J360="BRPA", "Bruguiera parviflora", IF(J360="XYMO", "Xylocarpus moluccensis", IF(J360="BRCY", "Bruguiera cylindrica", IF(J360="AVAL", "Avicennia alba", IF(J360="AVOF", "Avicennia officinalis", IF(J360="LURA", "Lumnitzera racemosa", IF(J360="CETA", "Ceriops tagal", IF(J360="XYGR", "Xylocarpus granatum", IF(J360="AVMA", "Avicennia marina", IF(J360="RHMU", "Rhizophora mucronata", IF(J360="BRGY", "Bruguiera gymnorrhiza", IF(J360="BRSE", "Bruguiera sexangula", IF(J360="SOOV", "Sonneratia ovata", IF(J360="SOCA", "Sonneratia caseolaris", IF(J360="HELI", "Heritiera littoralis", IF(J360="HESY", "Heritiera sylvatica", IF(J360="NYFR", "Nypa fruticans", IF(J360="CYRA", "Cynometra ramiflora", IF(J360="PHPA", "Phoenix paludosa", IF(J360="SCHY", "Scyphiphora hydrophyllacea", IF(J360="DIMA", "Diospyros maritima", IF(J360="POPI", "Pongamia pinnata", IF(J360="MAPS", "Maniltoa psilogyne", IF(J360="INBI", "Intsia bijuga", IF(J360="ACEB", "Acanthus ebracteatus", IF(J360="CAER", "Calamus erinaceus", IF(J360="UNUN", "Unknown unknown",  IF(J360="SOAL", "Sonneratia alba",  IF(J360="AECO", "Aegiceras corniculatum", "" )) )))))))))))))))))))))))))))))</f>
        <v>Avicennia alba</v>
      </c>
      <c r="J360" s="55" t="s">
        <v>27</v>
      </c>
      <c r="K360" s="55" t="n">
        <v>6.9</v>
      </c>
    </row>
    <row r="361" customFormat="false" ht="13.8" hidden="false" customHeight="false" outlineLevel="0" collapsed="false">
      <c r="A361" s="1" t="s">
        <v>17</v>
      </c>
      <c r="B361" s="12" t="n">
        <v>42151</v>
      </c>
      <c r="C361" s="1" t="s">
        <v>19</v>
      </c>
      <c r="D361" s="1" t="s">
        <v>19</v>
      </c>
      <c r="E361" s="1" t="s">
        <v>19</v>
      </c>
      <c r="F361" s="1" t="s">
        <v>20</v>
      </c>
      <c r="G361" s="1" t="n">
        <v>2</v>
      </c>
      <c r="H361" s="1" t="n">
        <v>5</v>
      </c>
      <c r="I361" s="23" t="str">
        <f aca="false">IF(J361="RHAP", "Rhizophora apiculata", IF(J361="EXAG", "Excoecaria agallocha", IF(J361="BRPA", "Bruguiera parviflora", IF(J361="XYMO", "Xylocarpus moluccensis", IF(J361="BRCY", "Bruguiera cylindrica", IF(J361="AVAL", "Avicennia alba", IF(J361="AVOF", "Avicennia officinalis", IF(J361="LURA", "Lumnitzera racemosa", IF(J361="CETA", "Ceriops tagal", IF(J361="XYGR", "Xylocarpus granatum", IF(J361="AVMA", "Avicennia marina", IF(J361="RHMU", "Rhizophora mucronata", IF(J361="BRGY", "Bruguiera gymnorrhiza", IF(J361="BRSE", "Bruguiera sexangula", IF(J361="SOOV", "Sonneratia ovata", IF(J361="SOCA", "Sonneratia caseolaris", IF(J361="HELI", "Heritiera littoralis", IF(J361="HESY", "Heritiera sylvatica", IF(J361="NYFR", "Nypa fruticans", IF(J361="CYRA", "Cynometra ramiflora", IF(J361="PHPA", "Phoenix paludosa", IF(J361="SCHY", "Scyphiphora hydrophyllacea", IF(J361="DIMA", "Diospyros maritima", IF(J361="POPI", "Pongamia pinnata", IF(J361="MAPS", "Maniltoa psilogyne", IF(J361="INBI", "Intsia bijuga", IF(J361="ACEB", "Acanthus ebracteatus", IF(J361="CAER", "Calamus erinaceus", IF(J361="UNUN", "Unknown unknown",  IF(J361="SOAL", "Sonneratia alba",  IF(J361="AECO", "Aegiceras corniculatum", "" )) )))))))))))))))))))))))))))))</f>
        <v>Avicennia alba</v>
      </c>
      <c r="J361" s="55" t="s">
        <v>27</v>
      </c>
      <c r="K361" s="55" t="n">
        <v>7.2</v>
      </c>
      <c r="L361" s="1" t="n">
        <v>0.67</v>
      </c>
      <c r="N361" s="1" t="n">
        <v>3</v>
      </c>
      <c r="O361" s="3" t="s">
        <v>1059</v>
      </c>
    </row>
    <row r="362" customFormat="false" ht="13.8" hidden="false" customHeight="false" outlineLevel="0" collapsed="false">
      <c r="A362" s="1" t="s">
        <v>17</v>
      </c>
      <c r="B362" s="12" t="n">
        <v>42151</v>
      </c>
      <c r="C362" s="1" t="s">
        <v>19</v>
      </c>
      <c r="D362" s="1" t="s">
        <v>19</v>
      </c>
      <c r="E362" s="1" t="s">
        <v>19</v>
      </c>
      <c r="F362" s="1" t="s">
        <v>20</v>
      </c>
      <c r="G362" s="1" t="n">
        <v>2</v>
      </c>
      <c r="H362" s="1" t="n">
        <v>5</v>
      </c>
      <c r="I362" s="23" t="str">
        <f aca="false">IF(J362="RHAP", "Rhizophora apiculata", IF(J362="EXAG", "Excoecaria agallocha", IF(J362="BRPA", "Bruguiera parviflora", IF(J362="XYMO", "Xylocarpus moluccensis", IF(J362="BRCY", "Bruguiera cylindrica", IF(J362="AVAL", "Avicennia alba", IF(J362="AVOF", "Avicennia officinalis", IF(J362="LURA", "Lumnitzera racemosa", IF(J362="CETA", "Ceriops tagal", IF(J362="XYGR", "Xylocarpus granatum", IF(J362="AVMA", "Avicennia marina", IF(J362="RHMU", "Rhizophora mucronata", IF(J362="BRGY", "Bruguiera gymnorrhiza", IF(J362="BRSE", "Bruguiera sexangula", IF(J362="SOOV", "Sonneratia ovata", IF(J362="SOCA", "Sonneratia caseolaris", IF(J362="HELI", "Heritiera littoralis", IF(J362="HESY", "Heritiera sylvatica", IF(J362="NYFR", "Nypa fruticans", IF(J362="CYRA", "Cynometra ramiflora", IF(J362="PHPA", "Phoenix paludosa", IF(J362="SCHY", "Scyphiphora hydrophyllacea", IF(J362="DIMA", "Diospyros maritima", IF(J362="POPI", "Pongamia pinnata", IF(J362="MAPS", "Maniltoa psilogyne", IF(J362="INBI", "Intsia bijuga", IF(J362="ACEB", "Acanthus ebracteatus", IF(J362="CAER", "Calamus erinaceus", IF(J362="UNUN", "Unknown unknown",  IF(J362="SOAL", "Sonneratia alba",  IF(J362="AECO", "Aegiceras corniculatum", "" )) )))))))))))))))))))))))))))))</f>
        <v>Bruguiera gymnorrhiza</v>
      </c>
      <c r="J362" s="55" t="s">
        <v>1027</v>
      </c>
      <c r="K362" s="55" t="n">
        <v>7.5</v>
      </c>
    </row>
    <row r="363" customFormat="false" ht="13.8" hidden="false" customHeight="false" outlineLevel="0" collapsed="false">
      <c r="A363" s="1" t="s">
        <v>17</v>
      </c>
      <c r="B363" s="12" t="n">
        <v>42151</v>
      </c>
      <c r="C363" s="1" t="s">
        <v>19</v>
      </c>
      <c r="D363" s="1" t="s">
        <v>19</v>
      </c>
      <c r="E363" s="1" t="s">
        <v>19</v>
      </c>
      <c r="F363" s="1" t="s">
        <v>20</v>
      </c>
      <c r="G363" s="1" t="n">
        <v>2</v>
      </c>
      <c r="H363" s="1" t="n">
        <v>5</v>
      </c>
      <c r="I363" s="23" t="str">
        <f aca="false">IF(J363="RHAP", "Rhizophora apiculata", IF(J363="EXAG", "Excoecaria agallocha", IF(J363="BRPA", "Bruguiera parviflora", IF(J363="XYMO", "Xylocarpus moluccensis", IF(J363="BRCY", "Bruguiera cylindrica", IF(J363="AVAL", "Avicennia alba", IF(J363="AVOF", "Avicennia officinalis", IF(J363="LURA", "Lumnitzera racemosa", IF(J363="CETA", "Ceriops tagal", IF(J363="XYGR", "Xylocarpus granatum", IF(J363="AVMA", "Avicennia marina", IF(J363="RHMU", "Rhizophora mucronata", IF(J363="BRGY", "Bruguiera gymnorrhiza", IF(J363="BRSE", "Bruguiera sexangula", IF(J363="SOOV", "Sonneratia ovata", IF(J363="SOCA", "Sonneratia caseolaris", IF(J363="HELI", "Heritiera littoralis", IF(J363="HESY", "Heritiera sylvatica", IF(J363="NYFR", "Nypa fruticans", IF(J363="CYRA", "Cynometra ramiflora", IF(J363="PHPA", "Phoenix paludosa", IF(J363="SCHY", "Scyphiphora hydrophyllacea", IF(J363="DIMA", "Diospyros maritima", IF(J363="POPI", "Pongamia pinnata", IF(J363="MAPS", "Maniltoa psilogyne", IF(J363="INBI", "Intsia bijuga", IF(J363="ACEB", "Acanthus ebracteatus", IF(J363="CAER", "Calamus erinaceus", IF(J363="UNUN", "Unknown unknown",  IF(J363="SOAL", "Sonneratia alba",  IF(J363="AECO", "Aegiceras corniculatum", "" )) )))))))))))))))))))))))))))))</f>
        <v>Bruguiera cylindrica</v>
      </c>
      <c r="J363" s="55" t="s">
        <v>98</v>
      </c>
      <c r="K363" s="55" t="n">
        <v>7.7</v>
      </c>
    </row>
    <row r="364" customFormat="false" ht="13.8" hidden="false" customHeight="false" outlineLevel="0" collapsed="false">
      <c r="A364" s="1" t="s">
        <v>17</v>
      </c>
      <c r="B364" s="12" t="n">
        <v>42151</v>
      </c>
      <c r="C364" s="1" t="s">
        <v>19</v>
      </c>
      <c r="D364" s="1" t="s">
        <v>19</v>
      </c>
      <c r="E364" s="1" t="s">
        <v>19</v>
      </c>
      <c r="F364" s="1" t="s">
        <v>20</v>
      </c>
      <c r="G364" s="1" t="n">
        <v>2</v>
      </c>
      <c r="H364" s="1" t="n">
        <v>5</v>
      </c>
      <c r="I364" s="23" t="str">
        <f aca="false">IF(J364="RHAP", "Rhizophora apiculata", IF(J364="EXAG", "Excoecaria agallocha", IF(J364="BRPA", "Bruguiera parviflora", IF(J364="XYMO", "Xylocarpus moluccensis", IF(J364="BRCY", "Bruguiera cylindrica", IF(J364="AVAL", "Avicennia alba", IF(J364="AVOF", "Avicennia officinalis", IF(J364="LURA", "Lumnitzera racemosa", IF(J364="CETA", "Ceriops tagal", IF(J364="XYGR", "Xylocarpus granatum", IF(J364="AVMA", "Avicennia marina", IF(J364="RHMU", "Rhizophora mucronata", IF(J364="BRGY", "Bruguiera gymnorrhiza", IF(J364="BRSE", "Bruguiera sexangula", IF(J364="SOOV", "Sonneratia ovata", IF(J364="SOCA", "Sonneratia caseolaris", IF(J364="HELI", "Heritiera littoralis", IF(J364="HESY", "Heritiera sylvatica", IF(J364="NYFR", "Nypa fruticans", IF(J364="CYRA", "Cynometra ramiflora", IF(J364="PHPA", "Phoenix paludosa", IF(J364="SCHY", "Scyphiphora hydrophyllacea", IF(J364="DIMA", "Diospyros maritima", IF(J364="POPI", "Pongamia pinnata", IF(J364="MAPS", "Maniltoa psilogyne", IF(J364="INBI", "Intsia bijuga", IF(J364="ACEB", "Acanthus ebracteatus", IF(J364="CAER", "Calamus erinaceus", IF(J364="UNUN", "Unknown unknown",  IF(J364="SOAL", "Sonneratia alba",  IF(J364="AECO", "Aegiceras corniculatum", "" )) )))))))))))))))))))))))))))))</f>
        <v>Bruguiera cylindrica</v>
      </c>
      <c r="J364" s="55" t="s">
        <v>98</v>
      </c>
      <c r="K364" s="55" t="n">
        <v>7.8</v>
      </c>
    </row>
    <row r="365" customFormat="false" ht="13.8" hidden="false" customHeight="false" outlineLevel="0" collapsed="false">
      <c r="A365" s="1" t="s">
        <v>17</v>
      </c>
      <c r="B365" s="12" t="n">
        <v>42151</v>
      </c>
      <c r="C365" s="1" t="s">
        <v>19</v>
      </c>
      <c r="D365" s="1" t="s">
        <v>19</v>
      </c>
      <c r="E365" s="1" t="s">
        <v>19</v>
      </c>
      <c r="F365" s="1" t="s">
        <v>20</v>
      </c>
      <c r="G365" s="1" t="n">
        <v>2</v>
      </c>
      <c r="H365" s="1" t="n">
        <v>5</v>
      </c>
      <c r="I365" s="23" t="str">
        <f aca="false">IF(J365="RHAP", "Rhizophora apiculata", IF(J365="EXAG", "Excoecaria agallocha", IF(J365="BRPA", "Bruguiera parviflora", IF(J365="XYMO", "Xylocarpus moluccensis", IF(J365="BRCY", "Bruguiera cylindrica", IF(J365="AVAL", "Avicennia alba", IF(J365="AVOF", "Avicennia officinalis", IF(J365="LURA", "Lumnitzera racemosa", IF(J365="CETA", "Ceriops tagal", IF(J365="XYGR", "Xylocarpus granatum", IF(J365="AVMA", "Avicennia marina", IF(J365="RHMU", "Rhizophora mucronata", IF(J365="BRGY", "Bruguiera gymnorrhiza", IF(J365="BRSE", "Bruguiera sexangula", IF(J365="SOOV", "Sonneratia ovata", IF(J365="SOCA", "Sonneratia caseolaris", IF(J365="HELI", "Heritiera littoralis", IF(J365="HESY", "Heritiera sylvatica", IF(J365="NYFR", "Nypa fruticans", IF(J365="CYRA", "Cynometra ramiflora", IF(J365="PHPA", "Phoenix paludosa", IF(J365="SCHY", "Scyphiphora hydrophyllacea", IF(J365="DIMA", "Diospyros maritima", IF(J365="POPI", "Pongamia pinnata", IF(J365="MAPS", "Maniltoa psilogyne", IF(J365="INBI", "Intsia bijuga", IF(J365="ACEB", "Acanthus ebracteatus", IF(J365="CAER", "Calamus erinaceus", IF(J365="UNUN", "Unknown unknown",  IF(J365="SOAL", "Sonneratia alba",  IF(J365="AECO", "Aegiceras corniculatum", "" )) )))))))))))))))))))))))))))))</f>
        <v>Bruguiera cylindrica</v>
      </c>
      <c r="J365" s="55" t="s">
        <v>98</v>
      </c>
      <c r="K365" s="55" t="n">
        <v>8</v>
      </c>
    </row>
    <row r="366" customFormat="false" ht="13.8" hidden="false" customHeight="false" outlineLevel="0" collapsed="false">
      <c r="A366" s="1" t="s">
        <v>17</v>
      </c>
      <c r="B366" s="12" t="n">
        <v>42151</v>
      </c>
      <c r="C366" s="1" t="s">
        <v>19</v>
      </c>
      <c r="D366" s="1" t="s">
        <v>19</v>
      </c>
      <c r="E366" s="1" t="s">
        <v>19</v>
      </c>
      <c r="F366" s="1" t="s">
        <v>20</v>
      </c>
      <c r="G366" s="1" t="n">
        <v>2</v>
      </c>
      <c r="H366" s="1" t="n">
        <v>5</v>
      </c>
      <c r="I366" s="23" t="str">
        <f aca="false">IF(J366="RHAP", "Rhizophora apiculata", IF(J366="EXAG", "Excoecaria agallocha", IF(J366="BRPA", "Bruguiera parviflora", IF(J366="XYMO", "Xylocarpus moluccensis", IF(J366="BRCY", "Bruguiera cylindrica", IF(J366="AVAL", "Avicennia alba", IF(J366="AVOF", "Avicennia officinalis", IF(J366="LURA", "Lumnitzera racemosa", IF(J366="CETA", "Ceriops tagal", IF(J366="XYGR", "Xylocarpus granatum", IF(J366="AVMA", "Avicennia marina", IF(J366="RHMU", "Rhizophora mucronata", IF(J366="BRGY", "Bruguiera gymnorrhiza", IF(J366="BRSE", "Bruguiera sexangula", IF(J366="SOOV", "Sonneratia ovata", IF(J366="SOCA", "Sonneratia caseolaris", IF(J366="HELI", "Heritiera littoralis", IF(J366="HESY", "Heritiera sylvatica", IF(J366="NYFR", "Nypa fruticans", IF(J366="CYRA", "Cynometra ramiflora", IF(J366="PHPA", "Phoenix paludosa", IF(J366="SCHY", "Scyphiphora hydrophyllacea", IF(J366="DIMA", "Diospyros maritima", IF(J366="POPI", "Pongamia pinnata", IF(J366="MAPS", "Maniltoa psilogyne", IF(J366="INBI", "Intsia bijuga", IF(J366="ACEB", "Acanthus ebracteatus", IF(J366="CAER", "Calamus erinaceus", IF(J366="UNUN", "Unknown unknown",  IF(J366="SOAL", "Sonneratia alba",  IF(J366="AECO", "Aegiceras corniculatum", "" )) )))))))))))))))))))))))))))))</f>
        <v>Rhizophora apiculata</v>
      </c>
      <c r="J366" s="55" t="s">
        <v>21</v>
      </c>
      <c r="K366" s="55" t="n">
        <v>8</v>
      </c>
    </row>
    <row r="367" customFormat="false" ht="13.8" hidden="false" customHeight="false" outlineLevel="0" collapsed="false">
      <c r="A367" s="1" t="s">
        <v>17</v>
      </c>
      <c r="B367" s="12" t="n">
        <v>42151</v>
      </c>
      <c r="C367" s="1" t="s">
        <v>19</v>
      </c>
      <c r="D367" s="1" t="s">
        <v>19</v>
      </c>
      <c r="E367" s="1" t="s">
        <v>19</v>
      </c>
      <c r="F367" s="1" t="s">
        <v>20</v>
      </c>
      <c r="G367" s="1" t="n">
        <v>2</v>
      </c>
      <c r="H367" s="1" t="n">
        <v>5</v>
      </c>
      <c r="I367" s="23" t="str">
        <f aca="false">IF(J367="RHAP", "Rhizophora apiculata", IF(J367="EXAG", "Excoecaria agallocha", IF(J367="BRPA", "Bruguiera parviflora", IF(J367="XYMO", "Xylocarpus moluccensis", IF(J367="BRCY", "Bruguiera cylindrica", IF(J367="AVAL", "Avicennia alba", IF(J367="AVOF", "Avicennia officinalis", IF(J367="LURA", "Lumnitzera racemosa", IF(J367="CETA", "Ceriops tagal", IF(J367="XYGR", "Xylocarpus granatum", IF(J367="AVMA", "Avicennia marina", IF(J367="RHMU", "Rhizophora mucronata", IF(J367="BRGY", "Bruguiera gymnorrhiza", IF(J367="BRSE", "Bruguiera sexangula", IF(J367="SOOV", "Sonneratia ovata", IF(J367="SOCA", "Sonneratia caseolaris", IF(J367="HELI", "Heritiera littoralis", IF(J367="HESY", "Heritiera sylvatica", IF(J367="NYFR", "Nypa fruticans", IF(J367="CYRA", "Cynometra ramiflora", IF(J367="PHPA", "Phoenix paludosa", IF(J367="SCHY", "Scyphiphora hydrophyllacea", IF(J367="DIMA", "Diospyros maritima", IF(J367="POPI", "Pongamia pinnata", IF(J367="MAPS", "Maniltoa psilogyne", IF(J367="INBI", "Intsia bijuga", IF(J367="ACEB", "Acanthus ebracteatus", IF(J367="CAER", "Calamus erinaceus", IF(J367="UNUN", "Unknown unknown",  IF(J367="SOAL", "Sonneratia alba",  IF(J367="AECO", "Aegiceras corniculatum", "" )) )))))))))))))))))))))))))))))</f>
        <v>Bruguiera cylindrica</v>
      </c>
      <c r="J367" s="55" t="s">
        <v>98</v>
      </c>
      <c r="K367" s="55" t="n">
        <v>8.1</v>
      </c>
    </row>
    <row r="368" customFormat="false" ht="13.8" hidden="false" customHeight="false" outlineLevel="0" collapsed="false">
      <c r="A368" s="1" t="s">
        <v>17</v>
      </c>
      <c r="B368" s="12" t="n">
        <v>42151</v>
      </c>
      <c r="C368" s="1" t="s">
        <v>19</v>
      </c>
      <c r="D368" s="1" t="s">
        <v>19</v>
      </c>
      <c r="E368" s="1" t="s">
        <v>19</v>
      </c>
      <c r="F368" s="1" t="s">
        <v>20</v>
      </c>
      <c r="G368" s="1" t="n">
        <v>2</v>
      </c>
      <c r="H368" s="1" t="n">
        <v>5</v>
      </c>
      <c r="I368" s="23" t="str">
        <f aca="false">IF(J368="RHAP", "Rhizophora apiculata", IF(J368="EXAG", "Excoecaria agallocha", IF(J368="BRPA", "Bruguiera parviflora", IF(J368="XYMO", "Xylocarpus moluccensis", IF(J368="BRCY", "Bruguiera cylindrica", IF(J368="AVAL", "Avicennia alba", IF(J368="AVOF", "Avicennia officinalis", IF(J368="LURA", "Lumnitzera racemosa", IF(J368="CETA", "Ceriops tagal", IF(J368="XYGR", "Xylocarpus granatum", IF(J368="AVMA", "Avicennia marina", IF(J368="RHMU", "Rhizophora mucronata", IF(J368="BRGY", "Bruguiera gymnorrhiza", IF(J368="BRSE", "Bruguiera sexangula", IF(J368="SOOV", "Sonneratia ovata", IF(J368="SOCA", "Sonneratia caseolaris", IF(J368="HELI", "Heritiera littoralis", IF(J368="HESY", "Heritiera sylvatica", IF(J368="NYFR", "Nypa fruticans", IF(J368="CYRA", "Cynometra ramiflora", IF(J368="PHPA", "Phoenix paludosa", IF(J368="SCHY", "Scyphiphora hydrophyllacea", IF(J368="DIMA", "Diospyros maritima", IF(J368="POPI", "Pongamia pinnata", IF(J368="MAPS", "Maniltoa psilogyne", IF(J368="INBI", "Intsia bijuga", IF(J368="ACEB", "Acanthus ebracteatus", IF(J368="CAER", "Calamus erinaceus", IF(J368="UNUN", "Unknown unknown",  IF(J368="SOAL", "Sonneratia alba",  IF(J368="AECO", "Aegiceras corniculatum", "" )) )))))))))))))))))))))))))))))</f>
        <v>Xylocarpus moluccensis</v>
      </c>
      <c r="J368" s="55" t="s">
        <v>146</v>
      </c>
      <c r="K368" s="55" t="n">
        <v>8.2</v>
      </c>
    </row>
    <row r="369" customFormat="false" ht="13.8" hidden="false" customHeight="false" outlineLevel="0" collapsed="false">
      <c r="A369" s="1" t="s">
        <v>17</v>
      </c>
      <c r="B369" s="12" t="n">
        <v>42151</v>
      </c>
      <c r="C369" s="1" t="s">
        <v>19</v>
      </c>
      <c r="D369" s="1" t="s">
        <v>19</v>
      </c>
      <c r="E369" s="1" t="s">
        <v>19</v>
      </c>
      <c r="F369" s="1" t="s">
        <v>20</v>
      </c>
      <c r="G369" s="1" t="n">
        <v>2</v>
      </c>
      <c r="H369" s="1" t="n">
        <v>5</v>
      </c>
      <c r="I369" s="23" t="str">
        <f aca="false">IF(J369="RHAP", "Rhizophora apiculata", IF(J369="EXAG", "Excoecaria agallocha", IF(J369="BRPA", "Bruguiera parviflora", IF(J369="XYMO", "Xylocarpus moluccensis", IF(J369="BRCY", "Bruguiera cylindrica", IF(J369="AVAL", "Avicennia alba", IF(J369="AVOF", "Avicennia officinalis", IF(J369="LURA", "Lumnitzera racemosa", IF(J369="CETA", "Ceriops tagal", IF(J369="XYGR", "Xylocarpus granatum", IF(J369="AVMA", "Avicennia marina", IF(J369="RHMU", "Rhizophora mucronata", IF(J369="BRGY", "Bruguiera gymnorrhiza", IF(J369="BRSE", "Bruguiera sexangula", IF(J369="SOOV", "Sonneratia ovata", IF(J369="SOCA", "Sonneratia caseolaris", IF(J369="HELI", "Heritiera littoralis", IF(J369="HESY", "Heritiera sylvatica", IF(J369="NYFR", "Nypa fruticans", IF(J369="CYRA", "Cynometra ramiflora", IF(J369="PHPA", "Phoenix paludosa", IF(J369="SCHY", "Scyphiphora hydrophyllacea", IF(J369="DIMA", "Diospyros maritima", IF(J369="POPI", "Pongamia pinnata", IF(J369="MAPS", "Maniltoa psilogyne", IF(J369="INBI", "Intsia bijuga", IF(J369="ACEB", "Acanthus ebracteatus", IF(J369="CAER", "Calamus erinaceus", IF(J369="UNUN", "Unknown unknown",  IF(J369="SOAL", "Sonneratia alba",  IF(J369="AECO", "Aegiceras corniculatum", "" )) )))))))))))))))))))))))))))))</f>
        <v>Avicennia alba</v>
      </c>
      <c r="J369" s="55" t="s">
        <v>27</v>
      </c>
      <c r="K369" s="55" t="n">
        <v>8.5</v>
      </c>
      <c r="N369" s="1" t="n">
        <v>1</v>
      </c>
    </row>
    <row r="370" customFormat="false" ht="13.8" hidden="false" customHeight="false" outlineLevel="0" collapsed="false">
      <c r="A370" s="1" t="s">
        <v>17</v>
      </c>
      <c r="B370" s="12" t="n">
        <v>42151</v>
      </c>
      <c r="C370" s="1" t="s">
        <v>19</v>
      </c>
      <c r="D370" s="1" t="s">
        <v>19</v>
      </c>
      <c r="E370" s="1" t="s">
        <v>19</v>
      </c>
      <c r="F370" s="1" t="s">
        <v>20</v>
      </c>
      <c r="G370" s="1" t="n">
        <v>2</v>
      </c>
      <c r="H370" s="1" t="n">
        <v>5</v>
      </c>
      <c r="I370" s="23" t="str">
        <f aca="false">IF(J370="RHAP", "Rhizophora apiculata", IF(J370="EXAG", "Excoecaria agallocha", IF(J370="BRPA", "Bruguiera parviflora", IF(J370="XYMO", "Xylocarpus moluccensis", IF(J370="BRCY", "Bruguiera cylindrica", IF(J370="AVAL", "Avicennia alba", IF(J370="AVOF", "Avicennia officinalis", IF(J370="LURA", "Lumnitzera racemosa", IF(J370="CETA", "Ceriops tagal", IF(J370="XYGR", "Xylocarpus granatum", IF(J370="AVMA", "Avicennia marina", IF(J370="RHMU", "Rhizophora mucronata", IF(J370="BRGY", "Bruguiera gymnorrhiza", IF(J370="BRSE", "Bruguiera sexangula", IF(J370="SOOV", "Sonneratia ovata", IF(J370="SOCA", "Sonneratia caseolaris", IF(J370="HELI", "Heritiera littoralis", IF(J370="HESY", "Heritiera sylvatica", IF(J370="NYFR", "Nypa fruticans", IF(J370="CYRA", "Cynometra ramiflora", IF(J370="PHPA", "Phoenix paludosa", IF(J370="SCHY", "Scyphiphora hydrophyllacea", IF(J370="DIMA", "Diospyros maritima", IF(J370="POPI", "Pongamia pinnata", IF(J370="MAPS", "Maniltoa psilogyne", IF(J370="INBI", "Intsia bijuga", IF(J370="ACEB", "Acanthus ebracteatus", IF(J370="CAER", "Calamus erinaceus", IF(J370="UNUN", "Unknown unknown",  IF(J370="SOAL", "Sonneratia alba",  IF(J370="AECO", "Aegiceras corniculatum", "" )) )))))))))))))))))))))))))))))</f>
        <v>Rhizophora apiculata</v>
      </c>
      <c r="J370" s="55" t="s">
        <v>21</v>
      </c>
      <c r="K370" s="55" t="n">
        <v>8.5</v>
      </c>
    </row>
    <row r="371" customFormat="false" ht="13.8" hidden="false" customHeight="false" outlineLevel="0" collapsed="false">
      <c r="A371" s="1" t="s">
        <v>17</v>
      </c>
      <c r="B371" s="12" t="n">
        <v>42151</v>
      </c>
      <c r="C371" s="1" t="s">
        <v>19</v>
      </c>
      <c r="D371" s="1" t="s">
        <v>19</v>
      </c>
      <c r="E371" s="1" t="s">
        <v>19</v>
      </c>
      <c r="F371" s="1" t="s">
        <v>20</v>
      </c>
      <c r="G371" s="1" t="n">
        <v>2</v>
      </c>
      <c r="H371" s="1" t="n">
        <v>5</v>
      </c>
      <c r="I371" s="23" t="str">
        <f aca="false">IF(J371="RHAP", "Rhizophora apiculata", IF(J371="EXAG", "Excoecaria agallocha", IF(J371="BRPA", "Bruguiera parviflora", IF(J371="XYMO", "Xylocarpus moluccensis", IF(J371="BRCY", "Bruguiera cylindrica", IF(J371="AVAL", "Avicennia alba", IF(J371="AVOF", "Avicennia officinalis", IF(J371="LURA", "Lumnitzera racemosa", IF(J371="CETA", "Ceriops tagal", IF(J371="XYGR", "Xylocarpus granatum", IF(J371="AVMA", "Avicennia marina", IF(J371="RHMU", "Rhizophora mucronata", IF(J371="BRGY", "Bruguiera gymnorrhiza", IF(J371="BRSE", "Bruguiera sexangula", IF(J371="SOOV", "Sonneratia ovata", IF(J371="SOCA", "Sonneratia caseolaris", IF(J371="HELI", "Heritiera littoralis", IF(J371="HESY", "Heritiera sylvatica", IF(J371="NYFR", "Nypa fruticans", IF(J371="CYRA", "Cynometra ramiflora", IF(J371="PHPA", "Phoenix paludosa", IF(J371="SCHY", "Scyphiphora hydrophyllacea", IF(J371="DIMA", "Diospyros maritima", IF(J371="POPI", "Pongamia pinnata", IF(J371="MAPS", "Maniltoa psilogyne", IF(J371="INBI", "Intsia bijuga", IF(J371="ACEB", "Acanthus ebracteatus", IF(J371="CAER", "Calamus erinaceus", IF(J371="UNUN", "Unknown unknown",  IF(J371="SOAL", "Sonneratia alba",  IF(J371="AECO", "Aegiceras corniculatum", "" )) )))))))))))))))))))))))))))))</f>
        <v>Avicennia alba</v>
      </c>
      <c r="J371" s="55" t="s">
        <v>27</v>
      </c>
      <c r="K371" s="55" t="n">
        <v>8.8</v>
      </c>
      <c r="N371" s="1" t="n">
        <v>1</v>
      </c>
    </row>
    <row r="372" customFormat="false" ht="13.8" hidden="false" customHeight="false" outlineLevel="0" collapsed="false">
      <c r="A372" s="1" t="s">
        <v>17</v>
      </c>
      <c r="B372" s="12" t="n">
        <v>42151</v>
      </c>
      <c r="C372" s="1" t="s">
        <v>19</v>
      </c>
      <c r="D372" s="1" t="s">
        <v>19</v>
      </c>
      <c r="E372" s="1" t="s">
        <v>19</v>
      </c>
      <c r="F372" s="1" t="s">
        <v>20</v>
      </c>
      <c r="G372" s="1" t="n">
        <v>2</v>
      </c>
      <c r="H372" s="1" t="n">
        <v>5</v>
      </c>
      <c r="I372" s="23" t="str">
        <f aca="false">IF(J372="RHAP", "Rhizophora apiculata", IF(J372="EXAG", "Excoecaria agallocha", IF(J372="BRPA", "Bruguiera parviflora", IF(J372="XYMO", "Xylocarpus moluccensis", IF(J372="BRCY", "Bruguiera cylindrica", IF(J372="AVAL", "Avicennia alba", IF(J372="AVOF", "Avicennia officinalis", IF(J372="LURA", "Lumnitzera racemosa", IF(J372="CETA", "Ceriops tagal", IF(J372="XYGR", "Xylocarpus granatum", IF(J372="AVMA", "Avicennia marina", IF(J372="RHMU", "Rhizophora mucronata", IF(J372="BRGY", "Bruguiera gymnorrhiza", IF(J372="BRSE", "Bruguiera sexangula", IF(J372="SOOV", "Sonneratia ovata", IF(J372="SOCA", "Sonneratia caseolaris", IF(J372="HELI", "Heritiera littoralis", IF(J372="HESY", "Heritiera sylvatica", IF(J372="NYFR", "Nypa fruticans", IF(J372="CYRA", "Cynometra ramiflora", IF(J372="PHPA", "Phoenix paludosa", IF(J372="SCHY", "Scyphiphora hydrophyllacea", IF(J372="DIMA", "Diospyros maritima", IF(J372="POPI", "Pongamia pinnata", IF(J372="MAPS", "Maniltoa psilogyne", IF(J372="INBI", "Intsia bijuga", IF(J372="ACEB", "Acanthus ebracteatus", IF(J372="CAER", "Calamus erinaceus", IF(J372="UNUN", "Unknown unknown",  IF(J372="SOAL", "Sonneratia alba",  IF(J372="AECO", "Aegiceras corniculatum", "" )) )))))))))))))))))))))))))))))</f>
        <v>Xylocarpus granatum</v>
      </c>
      <c r="J372" s="55" t="s">
        <v>1022</v>
      </c>
      <c r="K372" s="55" t="n">
        <v>8.8</v>
      </c>
    </row>
    <row r="373" customFormat="false" ht="13.8" hidden="false" customHeight="false" outlineLevel="0" collapsed="false">
      <c r="A373" s="1" t="s">
        <v>17</v>
      </c>
      <c r="B373" s="12" t="n">
        <v>42151</v>
      </c>
      <c r="C373" s="1" t="s">
        <v>19</v>
      </c>
      <c r="D373" s="1" t="s">
        <v>19</v>
      </c>
      <c r="E373" s="1" t="s">
        <v>19</v>
      </c>
      <c r="F373" s="1" t="s">
        <v>20</v>
      </c>
      <c r="G373" s="1" t="n">
        <v>2</v>
      </c>
      <c r="H373" s="1" t="n">
        <v>5</v>
      </c>
      <c r="I373" s="23" t="str">
        <f aca="false">IF(J373="RHAP", "Rhizophora apiculata", IF(J373="EXAG", "Excoecaria agallocha", IF(J373="BRPA", "Bruguiera parviflora", IF(J373="XYMO", "Xylocarpus moluccensis", IF(J373="BRCY", "Bruguiera cylindrica", IF(J373="AVAL", "Avicennia alba", IF(J373="AVOF", "Avicennia officinalis", IF(J373="LURA", "Lumnitzera racemosa", IF(J373="CETA", "Ceriops tagal", IF(J373="XYGR", "Xylocarpus granatum", IF(J373="AVMA", "Avicennia marina", IF(J373="RHMU", "Rhizophora mucronata", IF(J373="BRGY", "Bruguiera gymnorrhiza", IF(J373="BRSE", "Bruguiera sexangula", IF(J373="SOOV", "Sonneratia ovata", IF(J373="SOCA", "Sonneratia caseolaris", IF(J373="HELI", "Heritiera littoralis", IF(J373="HESY", "Heritiera sylvatica", IF(J373="NYFR", "Nypa fruticans", IF(J373="CYRA", "Cynometra ramiflora", IF(J373="PHPA", "Phoenix paludosa", IF(J373="SCHY", "Scyphiphora hydrophyllacea", IF(J373="DIMA", "Diospyros maritima", IF(J373="POPI", "Pongamia pinnata", IF(J373="MAPS", "Maniltoa psilogyne", IF(J373="INBI", "Intsia bijuga", IF(J373="ACEB", "Acanthus ebracteatus", IF(J373="CAER", "Calamus erinaceus", IF(J373="UNUN", "Unknown unknown",  IF(J373="SOAL", "Sonneratia alba",  IF(J373="AECO", "Aegiceras corniculatum", "" )) )))))))))))))))))))))))))))))</f>
        <v>Avicennia alba</v>
      </c>
      <c r="J373" s="55" t="s">
        <v>27</v>
      </c>
      <c r="K373" s="55" t="n">
        <v>9</v>
      </c>
      <c r="N373" s="1" t="n">
        <v>2</v>
      </c>
    </row>
    <row r="374" customFormat="false" ht="13.8" hidden="false" customHeight="false" outlineLevel="0" collapsed="false">
      <c r="A374" s="1" t="s">
        <v>17</v>
      </c>
      <c r="B374" s="12" t="n">
        <v>42151</v>
      </c>
      <c r="C374" s="1" t="s">
        <v>19</v>
      </c>
      <c r="D374" s="1" t="s">
        <v>19</v>
      </c>
      <c r="E374" s="1" t="s">
        <v>19</v>
      </c>
      <c r="F374" s="1" t="s">
        <v>20</v>
      </c>
      <c r="G374" s="1" t="n">
        <v>2</v>
      </c>
      <c r="H374" s="1" t="n">
        <v>5</v>
      </c>
      <c r="I374" s="23" t="str">
        <f aca="false">IF(J374="RHAP", "Rhizophora apiculata", IF(J374="EXAG", "Excoecaria agallocha", IF(J374="BRPA", "Bruguiera parviflora", IF(J374="XYMO", "Xylocarpus moluccensis", IF(J374="BRCY", "Bruguiera cylindrica", IF(J374="AVAL", "Avicennia alba", IF(J374="AVOF", "Avicennia officinalis", IF(J374="LURA", "Lumnitzera racemosa", IF(J374="CETA", "Ceriops tagal", IF(J374="XYGR", "Xylocarpus granatum", IF(J374="AVMA", "Avicennia marina", IF(J374="RHMU", "Rhizophora mucronata", IF(J374="BRGY", "Bruguiera gymnorrhiza", IF(J374="BRSE", "Bruguiera sexangula", IF(J374="SOOV", "Sonneratia ovata", IF(J374="SOCA", "Sonneratia caseolaris", IF(J374="HELI", "Heritiera littoralis", IF(J374="HESY", "Heritiera sylvatica", IF(J374="NYFR", "Nypa fruticans", IF(J374="CYRA", "Cynometra ramiflora", IF(J374="PHPA", "Phoenix paludosa", IF(J374="SCHY", "Scyphiphora hydrophyllacea", IF(J374="DIMA", "Diospyros maritima", IF(J374="POPI", "Pongamia pinnata", IF(J374="MAPS", "Maniltoa psilogyne", IF(J374="INBI", "Intsia bijuga", IF(J374="ACEB", "Acanthus ebracteatus", IF(J374="CAER", "Calamus erinaceus", IF(J374="UNUN", "Unknown unknown",  IF(J374="SOAL", "Sonneratia alba",  IF(J374="AECO", "Aegiceras corniculatum", "" )) )))))))))))))))))))))))))))))</f>
        <v>Xylocarpus moluccensis</v>
      </c>
      <c r="J374" s="55" t="s">
        <v>146</v>
      </c>
      <c r="K374" s="55" t="n">
        <v>9</v>
      </c>
      <c r="N374" s="1" t="n">
        <v>1</v>
      </c>
    </row>
    <row r="375" customFormat="false" ht="13.8" hidden="false" customHeight="false" outlineLevel="0" collapsed="false">
      <c r="A375" s="1" t="s">
        <v>17</v>
      </c>
      <c r="B375" s="12" t="n">
        <v>42151</v>
      </c>
      <c r="C375" s="1" t="s">
        <v>19</v>
      </c>
      <c r="D375" s="1" t="s">
        <v>19</v>
      </c>
      <c r="E375" s="1" t="s">
        <v>19</v>
      </c>
      <c r="F375" s="1" t="s">
        <v>20</v>
      </c>
      <c r="G375" s="1" t="n">
        <v>2</v>
      </c>
      <c r="H375" s="1" t="n">
        <v>5</v>
      </c>
      <c r="I375" s="23" t="str">
        <f aca="false">IF(J375="RHAP", "Rhizophora apiculata", IF(J375="EXAG", "Excoecaria agallocha", IF(J375="BRPA", "Bruguiera parviflora", IF(J375="XYMO", "Xylocarpus moluccensis", IF(J375="BRCY", "Bruguiera cylindrica", IF(J375="AVAL", "Avicennia alba", IF(J375="AVOF", "Avicennia officinalis", IF(J375="LURA", "Lumnitzera racemosa", IF(J375="CETA", "Ceriops tagal", IF(J375="XYGR", "Xylocarpus granatum", IF(J375="AVMA", "Avicennia marina", IF(J375="RHMU", "Rhizophora mucronata", IF(J375="BRGY", "Bruguiera gymnorrhiza", IF(J375="BRSE", "Bruguiera sexangula", IF(J375="SOOV", "Sonneratia ovata", IF(J375="SOCA", "Sonneratia caseolaris", IF(J375="HELI", "Heritiera littoralis", IF(J375="HESY", "Heritiera sylvatica", IF(J375="NYFR", "Nypa fruticans", IF(J375="CYRA", "Cynometra ramiflora", IF(J375="PHPA", "Phoenix paludosa", IF(J375="SCHY", "Scyphiphora hydrophyllacea", IF(J375="DIMA", "Diospyros maritima", IF(J375="POPI", "Pongamia pinnata", IF(J375="MAPS", "Maniltoa psilogyne", IF(J375="INBI", "Intsia bijuga", IF(J375="ACEB", "Acanthus ebracteatus", IF(J375="CAER", "Calamus erinaceus", IF(J375="UNUN", "Unknown unknown",  IF(J375="SOAL", "Sonneratia alba",  IF(J375="AECO", "Aegiceras corniculatum", "" )) )))))))))))))))))))))))))))))</f>
        <v>Bruguiera cylindrica</v>
      </c>
      <c r="J375" s="55" t="s">
        <v>98</v>
      </c>
      <c r="K375" s="55" t="n">
        <v>9.1</v>
      </c>
    </row>
    <row r="376" customFormat="false" ht="13.8" hidden="false" customHeight="false" outlineLevel="0" collapsed="false">
      <c r="A376" s="1" t="s">
        <v>17</v>
      </c>
      <c r="B376" s="12" t="n">
        <v>42151</v>
      </c>
      <c r="C376" s="1" t="s">
        <v>19</v>
      </c>
      <c r="D376" s="1" t="s">
        <v>19</v>
      </c>
      <c r="E376" s="1" t="s">
        <v>19</v>
      </c>
      <c r="F376" s="1" t="s">
        <v>20</v>
      </c>
      <c r="G376" s="1" t="n">
        <v>2</v>
      </c>
      <c r="H376" s="1" t="n">
        <v>5</v>
      </c>
      <c r="I376" s="23" t="str">
        <f aca="false">IF(J376="RHAP", "Rhizophora apiculata", IF(J376="EXAG", "Excoecaria agallocha", IF(J376="BRPA", "Bruguiera parviflora", IF(J376="XYMO", "Xylocarpus moluccensis", IF(J376="BRCY", "Bruguiera cylindrica", IF(J376="AVAL", "Avicennia alba", IF(J376="AVOF", "Avicennia officinalis", IF(J376="LURA", "Lumnitzera racemosa", IF(J376="CETA", "Ceriops tagal", IF(J376="XYGR", "Xylocarpus granatum", IF(J376="AVMA", "Avicennia marina", IF(J376="RHMU", "Rhizophora mucronata", IF(J376="BRGY", "Bruguiera gymnorrhiza", IF(J376="BRSE", "Bruguiera sexangula", IF(J376="SOOV", "Sonneratia ovata", IF(J376="SOCA", "Sonneratia caseolaris", IF(J376="HELI", "Heritiera littoralis", IF(J376="HESY", "Heritiera sylvatica", IF(J376="NYFR", "Nypa fruticans", IF(J376="CYRA", "Cynometra ramiflora", IF(J376="PHPA", "Phoenix paludosa", IF(J376="SCHY", "Scyphiphora hydrophyllacea", IF(J376="DIMA", "Diospyros maritima", IF(J376="POPI", "Pongamia pinnata", IF(J376="MAPS", "Maniltoa psilogyne", IF(J376="INBI", "Intsia bijuga", IF(J376="ACEB", "Acanthus ebracteatus", IF(J376="CAER", "Calamus erinaceus", IF(J376="UNUN", "Unknown unknown",  IF(J376="SOAL", "Sonneratia alba",  IF(J376="AECO", "Aegiceras corniculatum", "" )) )))))))))))))))))))))))))))))</f>
        <v>Rhizophora apiculata</v>
      </c>
      <c r="J376" s="55" t="s">
        <v>21</v>
      </c>
      <c r="K376" s="55" t="n">
        <v>9.1</v>
      </c>
    </row>
    <row r="377" customFormat="false" ht="13.8" hidden="false" customHeight="false" outlineLevel="0" collapsed="false">
      <c r="A377" s="1" t="s">
        <v>17</v>
      </c>
      <c r="B377" s="12" t="n">
        <v>42151</v>
      </c>
      <c r="C377" s="1" t="s">
        <v>19</v>
      </c>
      <c r="D377" s="1" t="s">
        <v>19</v>
      </c>
      <c r="E377" s="1" t="s">
        <v>19</v>
      </c>
      <c r="F377" s="1" t="s">
        <v>20</v>
      </c>
      <c r="G377" s="1" t="n">
        <v>2</v>
      </c>
      <c r="H377" s="1" t="n">
        <v>5</v>
      </c>
      <c r="I377" s="23" t="str">
        <f aca="false">IF(J377="RHAP", "Rhizophora apiculata", IF(J377="EXAG", "Excoecaria agallocha", IF(J377="BRPA", "Bruguiera parviflora", IF(J377="XYMO", "Xylocarpus moluccensis", IF(J377="BRCY", "Bruguiera cylindrica", IF(J377="AVAL", "Avicennia alba", IF(J377="AVOF", "Avicennia officinalis", IF(J377="LURA", "Lumnitzera racemosa", IF(J377="CETA", "Ceriops tagal", IF(J377="XYGR", "Xylocarpus granatum", IF(J377="AVMA", "Avicennia marina", IF(J377="RHMU", "Rhizophora mucronata", IF(J377="BRGY", "Bruguiera gymnorrhiza", IF(J377="BRSE", "Bruguiera sexangula", IF(J377="SOOV", "Sonneratia ovata", IF(J377="SOCA", "Sonneratia caseolaris", IF(J377="HELI", "Heritiera littoralis", IF(J377="HESY", "Heritiera sylvatica", IF(J377="NYFR", "Nypa fruticans", IF(J377="CYRA", "Cynometra ramiflora", IF(J377="PHPA", "Phoenix paludosa", IF(J377="SCHY", "Scyphiphora hydrophyllacea", IF(J377="DIMA", "Diospyros maritima", IF(J377="POPI", "Pongamia pinnata", IF(J377="MAPS", "Maniltoa psilogyne", IF(J377="INBI", "Intsia bijuga", IF(J377="ACEB", "Acanthus ebracteatus", IF(J377="CAER", "Calamus erinaceus", IF(J377="UNUN", "Unknown unknown",  IF(J377="SOAL", "Sonneratia alba",  IF(J377="AECO", "Aegiceras corniculatum", "" )) )))))))))))))))))))))))))))))</f>
        <v>Rhizophora apiculata</v>
      </c>
      <c r="J377" s="55" t="s">
        <v>21</v>
      </c>
      <c r="K377" s="55" t="n">
        <v>9.4</v>
      </c>
    </row>
    <row r="378" customFormat="false" ht="13.8" hidden="false" customHeight="false" outlineLevel="0" collapsed="false">
      <c r="A378" s="1" t="s">
        <v>17</v>
      </c>
      <c r="B378" s="12" t="n">
        <v>42151</v>
      </c>
      <c r="C378" s="1" t="s">
        <v>19</v>
      </c>
      <c r="D378" s="1" t="s">
        <v>19</v>
      </c>
      <c r="E378" s="1" t="s">
        <v>19</v>
      </c>
      <c r="F378" s="1" t="s">
        <v>20</v>
      </c>
      <c r="G378" s="1" t="n">
        <v>2</v>
      </c>
      <c r="H378" s="1" t="n">
        <v>5</v>
      </c>
      <c r="I378" s="23" t="str">
        <f aca="false">IF(J378="RHAP", "Rhizophora apiculata", IF(J378="EXAG", "Excoecaria agallocha", IF(J378="BRPA", "Bruguiera parviflora", IF(J378="XYMO", "Xylocarpus moluccensis", IF(J378="BRCY", "Bruguiera cylindrica", IF(J378="AVAL", "Avicennia alba", IF(J378="AVOF", "Avicennia officinalis", IF(J378="LURA", "Lumnitzera racemosa", IF(J378="CETA", "Ceriops tagal", IF(J378="XYGR", "Xylocarpus granatum", IF(J378="AVMA", "Avicennia marina", IF(J378="RHMU", "Rhizophora mucronata", IF(J378="BRGY", "Bruguiera gymnorrhiza", IF(J378="BRSE", "Bruguiera sexangula", IF(J378="SOOV", "Sonneratia ovata", IF(J378="SOCA", "Sonneratia caseolaris", IF(J378="HELI", "Heritiera littoralis", IF(J378="HESY", "Heritiera sylvatica", IF(J378="NYFR", "Nypa fruticans", IF(J378="CYRA", "Cynometra ramiflora", IF(J378="PHPA", "Phoenix paludosa", IF(J378="SCHY", "Scyphiphora hydrophyllacea", IF(J378="DIMA", "Diospyros maritima", IF(J378="POPI", "Pongamia pinnata", IF(J378="MAPS", "Maniltoa psilogyne", IF(J378="INBI", "Intsia bijuga", IF(J378="ACEB", "Acanthus ebracteatus", IF(J378="CAER", "Calamus erinaceus", IF(J378="UNUN", "Unknown unknown",  IF(J378="SOAL", "Sonneratia alba",  IF(J378="AECO", "Aegiceras corniculatum", "" )) )))))))))))))))))))))))))))))</f>
        <v>Xylocarpus granatum</v>
      </c>
      <c r="J378" s="55" t="s">
        <v>1022</v>
      </c>
      <c r="K378" s="55" t="n">
        <v>9.4</v>
      </c>
    </row>
    <row r="379" customFormat="false" ht="13.8" hidden="false" customHeight="false" outlineLevel="0" collapsed="false">
      <c r="A379" s="1" t="s">
        <v>17</v>
      </c>
      <c r="B379" s="12" t="n">
        <v>42151</v>
      </c>
      <c r="C379" s="1" t="s">
        <v>19</v>
      </c>
      <c r="D379" s="1" t="s">
        <v>19</v>
      </c>
      <c r="E379" s="1" t="s">
        <v>19</v>
      </c>
      <c r="F379" s="1" t="s">
        <v>20</v>
      </c>
      <c r="G379" s="1" t="n">
        <v>2</v>
      </c>
      <c r="H379" s="1" t="n">
        <v>5</v>
      </c>
      <c r="I379" s="23" t="str">
        <f aca="false">IF(J379="RHAP", "Rhizophora apiculata", IF(J379="EXAG", "Excoecaria agallocha", IF(J379="BRPA", "Bruguiera parviflora", IF(J379="XYMO", "Xylocarpus moluccensis", IF(J379="BRCY", "Bruguiera cylindrica", IF(J379="AVAL", "Avicennia alba", IF(J379="AVOF", "Avicennia officinalis", IF(J379="LURA", "Lumnitzera racemosa", IF(J379="CETA", "Ceriops tagal", IF(J379="XYGR", "Xylocarpus granatum", IF(J379="AVMA", "Avicennia marina", IF(J379="RHMU", "Rhizophora mucronata", IF(J379="BRGY", "Bruguiera gymnorrhiza", IF(J379="BRSE", "Bruguiera sexangula", IF(J379="SOOV", "Sonneratia ovata", IF(J379="SOCA", "Sonneratia caseolaris", IF(J379="HELI", "Heritiera littoralis", IF(J379="HESY", "Heritiera sylvatica", IF(J379="NYFR", "Nypa fruticans", IF(J379="CYRA", "Cynometra ramiflora", IF(J379="PHPA", "Phoenix paludosa", IF(J379="SCHY", "Scyphiphora hydrophyllacea", IF(J379="DIMA", "Diospyros maritima", IF(J379="POPI", "Pongamia pinnata", IF(J379="MAPS", "Maniltoa psilogyne", IF(J379="INBI", "Intsia bijuga", IF(J379="ACEB", "Acanthus ebracteatus", IF(J379="CAER", "Calamus erinaceus", IF(J379="UNUN", "Unknown unknown",  IF(J379="SOAL", "Sonneratia alba",  IF(J379="AECO", "Aegiceras corniculatum", "" )) )))))))))))))))))))))))))))))</f>
        <v>Bruguiera cylindrica</v>
      </c>
      <c r="J379" s="55" t="s">
        <v>98</v>
      </c>
      <c r="K379" s="55" t="n">
        <v>9.4</v>
      </c>
    </row>
    <row r="380" customFormat="false" ht="13.8" hidden="false" customHeight="false" outlineLevel="0" collapsed="false">
      <c r="A380" s="1" t="s">
        <v>17</v>
      </c>
      <c r="B380" s="12" t="n">
        <v>42151</v>
      </c>
      <c r="C380" s="1" t="s">
        <v>19</v>
      </c>
      <c r="D380" s="1" t="s">
        <v>19</v>
      </c>
      <c r="E380" s="1" t="s">
        <v>19</v>
      </c>
      <c r="F380" s="1" t="s">
        <v>20</v>
      </c>
      <c r="G380" s="1" t="n">
        <v>2</v>
      </c>
      <c r="H380" s="1" t="n">
        <v>5</v>
      </c>
      <c r="I380" s="23" t="str">
        <f aca="false">IF(J380="RHAP", "Rhizophora apiculata", IF(J380="EXAG", "Excoecaria agallocha", IF(J380="BRPA", "Bruguiera parviflora", IF(J380="XYMO", "Xylocarpus moluccensis", IF(J380="BRCY", "Bruguiera cylindrica", IF(J380="AVAL", "Avicennia alba", IF(J380="AVOF", "Avicennia officinalis", IF(J380="LURA", "Lumnitzera racemosa", IF(J380="CETA", "Ceriops tagal", IF(J380="XYGR", "Xylocarpus granatum", IF(J380="AVMA", "Avicennia marina", IF(J380="RHMU", "Rhizophora mucronata", IF(J380="BRGY", "Bruguiera gymnorrhiza", IF(J380="BRSE", "Bruguiera sexangula", IF(J380="SOOV", "Sonneratia ovata", IF(J380="SOCA", "Sonneratia caseolaris", IF(J380="HELI", "Heritiera littoralis", IF(J380="HESY", "Heritiera sylvatica", IF(J380="NYFR", "Nypa fruticans", IF(J380="CYRA", "Cynometra ramiflora", IF(J380="PHPA", "Phoenix paludosa", IF(J380="SCHY", "Scyphiphora hydrophyllacea", IF(J380="DIMA", "Diospyros maritima", IF(J380="POPI", "Pongamia pinnata", IF(J380="MAPS", "Maniltoa psilogyne", IF(J380="INBI", "Intsia bijuga", IF(J380="ACEB", "Acanthus ebracteatus", IF(J380="CAER", "Calamus erinaceus", IF(J380="UNUN", "Unknown unknown",  IF(J380="SOAL", "Sonneratia alba",  IF(J380="AECO", "Aegiceras corniculatum", "" )) )))))))))))))))))))))))))))))</f>
        <v>Rhizophora apiculata</v>
      </c>
      <c r="J380" s="55" t="s">
        <v>21</v>
      </c>
      <c r="K380" s="55" t="n">
        <v>10.4</v>
      </c>
    </row>
    <row r="381" customFormat="false" ht="13.8" hidden="false" customHeight="false" outlineLevel="0" collapsed="false">
      <c r="A381" s="1" t="s">
        <v>17</v>
      </c>
      <c r="B381" s="12" t="n">
        <v>42151</v>
      </c>
      <c r="C381" s="1" t="s">
        <v>19</v>
      </c>
      <c r="D381" s="1" t="s">
        <v>19</v>
      </c>
      <c r="E381" s="1" t="s">
        <v>19</v>
      </c>
      <c r="F381" s="1" t="s">
        <v>20</v>
      </c>
      <c r="G381" s="1" t="n">
        <v>2</v>
      </c>
      <c r="H381" s="1" t="n">
        <v>5</v>
      </c>
      <c r="I381" s="23" t="str">
        <f aca="false">IF(J381="RHAP", "Rhizophora apiculata", IF(J381="EXAG", "Excoecaria agallocha", IF(J381="BRPA", "Bruguiera parviflora", IF(J381="XYMO", "Xylocarpus moluccensis", IF(J381="BRCY", "Bruguiera cylindrica", IF(J381="AVAL", "Avicennia alba", IF(J381="AVOF", "Avicennia officinalis", IF(J381="LURA", "Lumnitzera racemosa", IF(J381="CETA", "Ceriops tagal", IF(J381="XYGR", "Xylocarpus granatum", IF(J381="AVMA", "Avicennia marina", IF(J381="RHMU", "Rhizophora mucronata", IF(J381="BRGY", "Bruguiera gymnorrhiza", IF(J381="BRSE", "Bruguiera sexangula", IF(J381="SOOV", "Sonneratia ovata", IF(J381="SOCA", "Sonneratia caseolaris", IF(J381="HELI", "Heritiera littoralis", IF(J381="HESY", "Heritiera sylvatica", IF(J381="NYFR", "Nypa fruticans", IF(J381="CYRA", "Cynometra ramiflora", IF(J381="PHPA", "Phoenix paludosa", IF(J381="SCHY", "Scyphiphora hydrophyllacea", IF(J381="DIMA", "Diospyros maritima", IF(J381="POPI", "Pongamia pinnata", IF(J381="MAPS", "Maniltoa psilogyne", IF(J381="INBI", "Intsia bijuga", IF(J381="ACEB", "Acanthus ebracteatus", IF(J381="CAER", "Calamus erinaceus", IF(J381="UNUN", "Unknown unknown",  IF(J381="SOAL", "Sonneratia alba",  IF(J381="AECO", "Aegiceras corniculatum", "" )) )))))))))))))))))))))))))))))</f>
        <v>Rhizophora apiculata</v>
      </c>
      <c r="J381" s="55" t="s">
        <v>21</v>
      </c>
      <c r="K381" s="55" t="n">
        <v>10.5</v>
      </c>
    </row>
    <row r="382" customFormat="false" ht="13.8" hidden="false" customHeight="false" outlineLevel="0" collapsed="false">
      <c r="A382" s="1" t="s">
        <v>17</v>
      </c>
      <c r="B382" s="12" t="n">
        <v>42151</v>
      </c>
      <c r="C382" s="1" t="s">
        <v>19</v>
      </c>
      <c r="D382" s="1" t="s">
        <v>19</v>
      </c>
      <c r="E382" s="1" t="s">
        <v>19</v>
      </c>
      <c r="F382" s="1" t="s">
        <v>20</v>
      </c>
      <c r="G382" s="1" t="n">
        <v>2</v>
      </c>
      <c r="H382" s="1" t="n">
        <v>5</v>
      </c>
      <c r="I382" s="23" t="str">
        <f aca="false">IF(J382="RHAP", "Rhizophora apiculata", IF(J382="EXAG", "Excoecaria agallocha", IF(J382="BRPA", "Bruguiera parviflora", IF(J382="XYMO", "Xylocarpus moluccensis", IF(J382="BRCY", "Bruguiera cylindrica", IF(J382="AVAL", "Avicennia alba", IF(J382="AVOF", "Avicennia officinalis", IF(J382="LURA", "Lumnitzera racemosa", IF(J382="CETA", "Ceriops tagal", IF(J382="XYGR", "Xylocarpus granatum", IF(J382="AVMA", "Avicennia marina", IF(J382="RHMU", "Rhizophora mucronata", IF(J382="BRGY", "Bruguiera gymnorrhiza", IF(J382="BRSE", "Bruguiera sexangula", IF(J382="SOOV", "Sonneratia ovata", IF(J382="SOCA", "Sonneratia caseolaris", IF(J382="HELI", "Heritiera littoralis", IF(J382="HESY", "Heritiera sylvatica", IF(J382="NYFR", "Nypa fruticans", IF(J382="CYRA", "Cynometra ramiflora", IF(J382="PHPA", "Phoenix paludosa", IF(J382="SCHY", "Scyphiphora hydrophyllacea", IF(J382="DIMA", "Diospyros maritima", IF(J382="POPI", "Pongamia pinnata", IF(J382="MAPS", "Maniltoa psilogyne", IF(J382="INBI", "Intsia bijuga", IF(J382="ACEB", "Acanthus ebracteatus", IF(J382="CAER", "Calamus erinaceus", IF(J382="UNUN", "Unknown unknown",  IF(J382="SOAL", "Sonneratia alba",  IF(J382="AECO", "Aegiceras corniculatum", "" )) )))))))))))))))))))))))))))))</f>
        <v>Avicennia alba</v>
      </c>
      <c r="J382" s="55" t="s">
        <v>27</v>
      </c>
      <c r="K382" s="55" t="n">
        <v>10.8</v>
      </c>
    </row>
    <row r="383" customFormat="false" ht="13.8" hidden="false" customHeight="false" outlineLevel="0" collapsed="false">
      <c r="A383" s="1" t="s">
        <v>17</v>
      </c>
      <c r="B383" s="12" t="n">
        <v>42151</v>
      </c>
      <c r="C383" s="1" t="s">
        <v>19</v>
      </c>
      <c r="D383" s="1" t="s">
        <v>19</v>
      </c>
      <c r="E383" s="1" t="s">
        <v>19</v>
      </c>
      <c r="F383" s="1" t="s">
        <v>20</v>
      </c>
      <c r="G383" s="1" t="n">
        <v>2</v>
      </c>
      <c r="H383" s="1" t="n">
        <v>5</v>
      </c>
      <c r="I383" s="23" t="str">
        <f aca="false">IF(J383="RHAP", "Rhizophora apiculata", IF(J383="EXAG", "Excoecaria agallocha", IF(J383="BRPA", "Bruguiera parviflora", IF(J383="XYMO", "Xylocarpus moluccensis", IF(J383="BRCY", "Bruguiera cylindrica", IF(J383="AVAL", "Avicennia alba", IF(J383="AVOF", "Avicennia officinalis", IF(J383="LURA", "Lumnitzera racemosa", IF(J383="CETA", "Ceriops tagal", IF(J383="XYGR", "Xylocarpus granatum", IF(J383="AVMA", "Avicennia marina", IF(J383="RHMU", "Rhizophora mucronata", IF(J383="BRGY", "Bruguiera gymnorrhiza", IF(J383="BRSE", "Bruguiera sexangula", IF(J383="SOOV", "Sonneratia ovata", IF(J383="SOCA", "Sonneratia caseolaris", IF(J383="HELI", "Heritiera littoralis", IF(J383="HESY", "Heritiera sylvatica", IF(J383="NYFR", "Nypa fruticans", IF(J383="CYRA", "Cynometra ramiflora", IF(J383="PHPA", "Phoenix paludosa", IF(J383="SCHY", "Scyphiphora hydrophyllacea", IF(J383="DIMA", "Diospyros maritima", IF(J383="POPI", "Pongamia pinnata", IF(J383="MAPS", "Maniltoa psilogyne", IF(J383="INBI", "Intsia bijuga", IF(J383="ACEB", "Acanthus ebracteatus", IF(J383="CAER", "Calamus erinaceus", IF(J383="UNUN", "Unknown unknown",  IF(J383="SOAL", "Sonneratia alba",  IF(J383="AECO", "Aegiceras corniculatum", "" )) )))))))))))))))))))))))))))))</f>
        <v>Bruguiera cylindrica</v>
      </c>
      <c r="J383" s="55" t="s">
        <v>98</v>
      </c>
      <c r="K383" s="55" t="n">
        <v>10.9</v>
      </c>
    </row>
    <row r="384" customFormat="false" ht="13.8" hidden="false" customHeight="false" outlineLevel="0" collapsed="false">
      <c r="A384" s="1" t="s">
        <v>17</v>
      </c>
      <c r="B384" s="12" t="n">
        <v>42151</v>
      </c>
      <c r="C384" s="1" t="s">
        <v>19</v>
      </c>
      <c r="D384" s="1" t="s">
        <v>19</v>
      </c>
      <c r="E384" s="1" t="s">
        <v>19</v>
      </c>
      <c r="F384" s="1" t="s">
        <v>20</v>
      </c>
      <c r="G384" s="1" t="n">
        <v>2</v>
      </c>
      <c r="H384" s="1" t="n">
        <v>5</v>
      </c>
      <c r="I384" s="23" t="str">
        <f aca="false">IF(J384="RHAP", "Rhizophora apiculata", IF(J384="EXAG", "Excoecaria agallocha", IF(J384="BRPA", "Bruguiera parviflora", IF(J384="XYMO", "Xylocarpus moluccensis", IF(J384="BRCY", "Bruguiera cylindrica", IF(J384="AVAL", "Avicennia alba", IF(J384="AVOF", "Avicennia officinalis", IF(J384="LURA", "Lumnitzera racemosa", IF(J384="CETA", "Ceriops tagal", IF(J384="XYGR", "Xylocarpus granatum", IF(J384="AVMA", "Avicennia marina", IF(J384="RHMU", "Rhizophora mucronata", IF(J384="BRGY", "Bruguiera gymnorrhiza", IF(J384="BRSE", "Bruguiera sexangula", IF(J384="SOOV", "Sonneratia ovata", IF(J384="SOCA", "Sonneratia caseolaris", IF(J384="HELI", "Heritiera littoralis", IF(J384="HESY", "Heritiera sylvatica", IF(J384="NYFR", "Nypa fruticans", IF(J384="CYRA", "Cynometra ramiflora", IF(J384="PHPA", "Phoenix paludosa", IF(J384="SCHY", "Scyphiphora hydrophyllacea", IF(J384="DIMA", "Diospyros maritima", IF(J384="POPI", "Pongamia pinnata", IF(J384="MAPS", "Maniltoa psilogyne", IF(J384="INBI", "Intsia bijuga", IF(J384="ACEB", "Acanthus ebracteatus", IF(J384="CAER", "Calamus erinaceus", IF(J384="UNUN", "Unknown unknown",  IF(J384="SOAL", "Sonneratia alba",  IF(J384="AECO", "Aegiceras corniculatum", "" )) )))))))))))))))))))))))))))))</f>
        <v>Xylocarpus moluccensis</v>
      </c>
      <c r="J384" s="55" t="s">
        <v>146</v>
      </c>
      <c r="K384" s="55" t="n">
        <v>11.1</v>
      </c>
    </row>
    <row r="385" customFormat="false" ht="13.8" hidden="false" customHeight="false" outlineLevel="0" collapsed="false">
      <c r="A385" s="1" t="s">
        <v>17</v>
      </c>
      <c r="B385" s="12" t="n">
        <v>42151</v>
      </c>
      <c r="C385" s="1" t="s">
        <v>19</v>
      </c>
      <c r="D385" s="1" t="s">
        <v>19</v>
      </c>
      <c r="E385" s="1" t="s">
        <v>19</v>
      </c>
      <c r="F385" s="1" t="s">
        <v>20</v>
      </c>
      <c r="G385" s="1" t="n">
        <v>2</v>
      </c>
      <c r="H385" s="1" t="n">
        <v>5</v>
      </c>
      <c r="I385" s="23" t="str">
        <f aca="false">IF(J385="RHAP", "Rhizophora apiculata", IF(J385="EXAG", "Excoecaria agallocha", IF(J385="BRPA", "Bruguiera parviflora", IF(J385="XYMO", "Xylocarpus moluccensis", IF(J385="BRCY", "Bruguiera cylindrica", IF(J385="AVAL", "Avicennia alba", IF(J385="AVOF", "Avicennia officinalis", IF(J385="LURA", "Lumnitzera racemosa", IF(J385="CETA", "Ceriops tagal", IF(J385="XYGR", "Xylocarpus granatum", IF(J385="AVMA", "Avicennia marina", IF(J385="RHMU", "Rhizophora mucronata", IF(J385="BRGY", "Bruguiera gymnorrhiza", IF(J385="BRSE", "Bruguiera sexangula", IF(J385="SOOV", "Sonneratia ovata", IF(J385="SOCA", "Sonneratia caseolaris", IF(J385="HELI", "Heritiera littoralis", IF(J385="HESY", "Heritiera sylvatica", IF(J385="NYFR", "Nypa fruticans", IF(J385="CYRA", "Cynometra ramiflora", IF(J385="PHPA", "Phoenix paludosa", IF(J385="SCHY", "Scyphiphora hydrophyllacea", IF(J385="DIMA", "Diospyros maritima", IF(J385="POPI", "Pongamia pinnata", IF(J385="MAPS", "Maniltoa psilogyne", IF(J385="INBI", "Intsia bijuga", IF(J385="ACEB", "Acanthus ebracteatus", IF(J385="CAER", "Calamus erinaceus", IF(J385="UNUN", "Unknown unknown",  IF(J385="SOAL", "Sonneratia alba",  IF(J385="AECO", "Aegiceras corniculatum", "" )) )))))))))))))))))))))))))))))</f>
        <v>Bruguiera cylindrica</v>
      </c>
      <c r="J385" s="55" t="s">
        <v>98</v>
      </c>
      <c r="K385" s="55" t="n">
        <v>11.1</v>
      </c>
    </row>
    <row r="386" customFormat="false" ht="13.8" hidden="false" customHeight="false" outlineLevel="0" collapsed="false">
      <c r="A386" s="1" t="s">
        <v>17</v>
      </c>
      <c r="B386" s="12" t="n">
        <v>42151</v>
      </c>
      <c r="C386" s="1" t="s">
        <v>19</v>
      </c>
      <c r="D386" s="1" t="s">
        <v>19</v>
      </c>
      <c r="E386" s="1" t="s">
        <v>19</v>
      </c>
      <c r="F386" s="1" t="s">
        <v>20</v>
      </c>
      <c r="G386" s="1" t="n">
        <v>2</v>
      </c>
      <c r="H386" s="1" t="n">
        <v>5</v>
      </c>
      <c r="I386" s="23" t="str">
        <f aca="false">IF(J386="RHAP", "Rhizophora apiculata", IF(J386="EXAG", "Excoecaria agallocha", IF(J386="BRPA", "Bruguiera parviflora", IF(J386="XYMO", "Xylocarpus moluccensis", IF(J386="BRCY", "Bruguiera cylindrica", IF(J386="AVAL", "Avicennia alba", IF(J386="AVOF", "Avicennia officinalis", IF(J386="LURA", "Lumnitzera racemosa", IF(J386="CETA", "Ceriops tagal", IF(J386="XYGR", "Xylocarpus granatum", IF(J386="AVMA", "Avicennia marina", IF(J386="RHMU", "Rhizophora mucronata", IF(J386="BRGY", "Bruguiera gymnorrhiza", IF(J386="BRSE", "Bruguiera sexangula", IF(J386="SOOV", "Sonneratia ovata", IF(J386="SOCA", "Sonneratia caseolaris", IF(J386="HELI", "Heritiera littoralis", IF(J386="HESY", "Heritiera sylvatica", IF(J386="NYFR", "Nypa fruticans", IF(J386="CYRA", "Cynometra ramiflora", IF(J386="PHPA", "Phoenix paludosa", IF(J386="SCHY", "Scyphiphora hydrophyllacea", IF(J386="DIMA", "Diospyros maritima", IF(J386="POPI", "Pongamia pinnata", IF(J386="MAPS", "Maniltoa psilogyne", IF(J386="INBI", "Intsia bijuga", IF(J386="ACEB", "Acanthus ebracteatus", IF(J386="CAER", "Calamus erinaceus", IF(J386="UNUN", "Unknown unknown",  IF(J386="SOAL", "Sonneratia alba",  IF(J386="AECO", "Aegiceras corniculatum", "" )) )))))))))))))))))))))))))))))</f>
        <v>Rhizophora apiculata</v>
      </c>
      <c r="J386" s="55" t="s">
        <v>21</v>
      </c>
      <c r="K386" s="55" t="n">
        <v>11.2</v>
      </c>
    </row>
    <row r="387" customFormat="false" ht="13.8" hidden="false" customHeight="false" outlineLevel="0" collapsed="false">
      <c r="A387" s="1" t="s">
        <v>17</v>
      </c>
      <c r="B387" s="12" t="n">
        <v>42151</v>
      </c>
      <c r="C387" s="1" t="s">
        <v>19</v>
      </c>
      <c r="D387" s="1" t="s">
        <v>19</v>
      </c>
      <c r="E387" s="1" t="s">
        <v>19</v>
      </c>
      <c r="F387" s="1" t="s">
        <v>20</v>
      </c>
      <c r="G387" s="1" t="n">
        <v>2</v>
      </c>
      <c r="H387" s="1" t="n">
        <v>5</v>
      </c>
      <c r="I387" s="23" t="str">
        <f aca="false">IF(J387="RHAP", "Rhizophora apiculata", IF(J387="EXAG", "Excoecaria agallocha", IF(J387="BRPA", "Bruguiera parviflora", IF(J387="XYMO", "Xylocarpus moluccensis", IF(J387="BRCY", "Bruguiera cylindrica", IF(J387="AVAL", "Avicennia alba", IF(J387="AVOF", "Avicennia officinalis", IF(J387="LURA", "Lumnitzera racemosa", IF(J387="CETA", "Ceriops tagal", IF(J387="XYGR", "Xylocarpus granatum", IF(J387="AVMA", "Avicennia marina", IF(J387="RHMU", "Rhizophora mucronata", IF(J387="BRGY", "Bruguiera gymnorrhiza", IF(J387="BRSE", "Bruguiera sexangula", IF(J387="SOOV", "Sonneratia ovata", IF(J387="SOCA", "Sonneratia caseolaris", IF(J387="HELI", "Heritiera littoralis", IF(J387="HESY", "Heritiera sylvatica", IF(J387="NYFR", "Nypa fruticans", IF(J387="CYRA", "Cynometra ramiflora", IF(J387="PHPA", "Phoenix paludosa", IF(J387="SCHY", "Scyphiphora hydrophyllacea", IF(J387="DIMA", "Diospyros maritima", IF(J387="POPI", "Pongamia pinnata", IF(J387="MAPS", "Maniltoa psilogyne", IF(J387="INBI", "Intsia bijuga", IF(J387="ACEB", "Acanthus ebracteatus", IF(J387="CAER", "Calamus erinaceus", IF(J387="UNUN", "Unknown unknown",  IF(J387="SOAL", "Sonneratia alba",  IF(J387="AECO", "Aegiceras corniculatum", "" )) )))))))))))))))))))))))))))))</f>
        <v>Bruguiera cylindrica</v>
      </c>
      <c r="J387" s="55" t="s">
        <v>98</v>
      </c>
      <c r="K387" s="55" t="n">
        <v>11.8</v>
      </c>
    </row>
    <row r="388" customFormat="false" ht="13.8" hidden="false" customHeight="false" outlineLevel="0" collapsed="false">
      <c r="A388" s="1" t="s">
        <v>17</v>
      </c>
      <c r="B388" s="12" t="n">
        <v>42151</v>
      </c>
      <c r="C388" s="1" t="s">
        <v>19</v>
      </c>
      <c r="D388" s="1" t="s">
        <v>19</v>
      </c>
      <c r="E388" s="1" t="s">
        <v>19</v>
      </c>
      <c r="F388" s="1" t="s">
        <v>20</v>
      </c>
      <c r="G388" s="1" t="n">
        <v>2</v>
      </c>
      <c r="H388" s="1" t="n">
        <v>5</v>
      </c>
      <c r="I388" s="23" t="str">
        <f aca="false">IF(J388="RHAP", "Rhizophora apiculata", IF(J388="EXAG", "Excoecaria agallocha", IF(J388="BRPA", "Bruguiera parviflora", IF(J388="XYMO", "Xylocarpus moluccensis", IF(J388="BRCY", "Bruguiera cylindrica", IF(J388="AVAL", "Avicennia alba", IF(J388="AVOF", "Avicennia officinalis", IF(J388="LURA", "Lumnitzera racemosa", IF(J388="CETA", "Ceriops tagal", IF(J388="XYGR", "Xylocarpus granatum", IF(J388="AVMA", "Avicennia marina", IF(J388="RHMU", "Rhizophora mucronata", IF(J388="BRGY", "Bruguiera gymnorrhiza", IF(J388="BRSE", "Bruguiera sexangula", IF(J388="SOOV", "Sonneratia ovata", IF(J388="SOCA", "Sonneratia caseolaris", IF(J388="HELI", "Heritiera littoralis", IF(J388="HESY", "Heritiera sylvatica", IF(J388="NYFR", "Nypa fruticans", IF(J388="CYRA", "Cynometra ramiflora", IF(J388="PHPA", "Phoenix paludosa", IF(J388="SCHY", "Scyphiphora hydrophyllacea", IF(J388="DIMA", "Diospyros maritima", IF(J388="POPI", "Pongamia pinnata", IF(J388="MAPS", "Maniltoa psilogyne", IF(J388="INBI", "Intsia bijuga", IF(J388="ACEB", "Acanthus ebracteatus", IF(J388="CAER", "Calamus erinaceus", IF(J388="UNUN", "Unknown unknown",  IF(J388="SOAL", "Sonneratia alba",  IF(J388="AECO", "Aegiceras corniculatum", "" )) )))))))))))))))))))))))))))))</f>
        <v>Rhizophora apiculata</v>
      </c>
      <c r="J388" s="55" t="s">
        <v>21</v>
      </c>
      <c r="K388" s="55" t="n">
        <v>12.2</v>
      </c>
    </row>
    <row r="389" customFormat="false" ht="13.8" hidden="false" customHeight="false" outlineLevel="0" collapsed="false">
      <c r="A389" s="1" t="s">
        <v>17</v>
      </c>
      <c r="B389" s="12" t="n">
        <v>42151</v>
      </c>
      <c r="C389" s="1" t="s">
        <v>19</v>
      </c>
      <c r="D389" s="1" t="s">
        <v>19</v>
      </c>
      <c r="E389" s="1" t="s">
        <v>19</v>
      </c>
      <c r="F389" s="1" t="s">
        <v>20</v>
      </c>
      <c r="G389" s="1" t="n">
        <v>2</v>
      </c>
      <c r="H389" s="1" t="n">
        <v>5</v>
      </c>
      <c r="I389" s="23" t="str">
        <f aca="false">IF(J389="RHAP", "Rhizophora apiculata", IF(J389="EXAG", "Excoecaria agallocha", IF(J389="BRPA", "Bruguiera parviflora", IF(J389="XYMO", "Xylocarpus moluccensis", IF(J389="BRCY", "Bruguiera cylindrica", IF(J389="AVAL", "Avicennia alba", IF(J389="AVOF", "Avicennia officinalis", IF(J389="LURA", "Lumnitzera racemosa", IF(J389="CETA", "Ceriops tagal", IF(J389="XYGR", "Xylocarpus granatum", IF(J389="AVMA", "Avicennia marina", IF(J389="RHMU", "Rhizophora mucronata", IF(J389="BRGY", "Bruguiera gymnorrhiza", IF(J389="BRSE", "Bruguiera sexangula", IF(J389="SOOV", "Sonneratia ovata", IF(J389="SOCA", "Sonneratia caseolaris", IF(J389="HELI", "Heritiera littoralis", IF(J389="HESY", "Heritiera sylvatica", IF(J389="NYFR", "Nypa fruticans", IF(J389="CYRA", "Cynometra ramiflora", IF(J389="PHPA", "Phoenix paludosa", IF(J389="SCHY", "Scyphiphora hydrophyllacea", IF(J389="DIMA", "Diospyros maritima", IF(J389="POPI", "Pongamia pinnata", IF(J389="MAPS", "Maniltoa psilogyne", IF(J389="INBI", "Intsia bijuga", IF(J389="ACEB", "Acanthus ebracteatus", IF(J389="CAER", "Calamus erinaceus", IF(J389="UNUN", "Unknown unknown",  IF(J389="SOAL", "Sonneratia alba",  IF(J389="AECO", "Aegiceras corniculatum", "" )) )))))))))))))))))))))))))))))</f>
        <v>Rhizophora apiculata</v>
      </c>
      <c r="J389" s="55" t="s">
        <v>21</v>
      </c>
      <c r="K389" s="55" t="n">
        <v>12.5</v>
      </c>
    </row>
    <row r="390" customFormat="false" ht="13.8" hidden="false" customHeight="false" outlineLevel="0" collapsed="false">
      <c r="A390" s="1" t="s">
        <v>17</v>
      </c>
      <c r="B390" s="12" t="n">
        <v>42151</v>
      </c>
      <c r="C390" s="1" t="s">
        <v>19</v>
      </c>
      <c r="D390" s="1" t="s">
        <v>19</v>
      </c>
      <c r="E390" s="1" t="s">
        <v>19</v>
      </c>
      <c r="F390" s="1" t="s">
        <v>20</v>
      </c>
      <c r="G390" s="1" t="n">
        <v>2</v>
      </c>
      <c r="H390" s="1" t="n">
        <v>5</v>
      </c>
      <c r="I390" s="23" t="str">
        <f aca="false">IF(J390="RHAP", "Rhizophora apiculata", IF(J390="EXAG", "Excoecaria agallocha", IF(J390="BRPA", "Bruguiera parviflora", IF(J390="XYMO", "Xylocarpus moluccensis", IF(J390="BRCY", "Bruguiera cylindrica", IF(J390="AVAL", "Avicennia alba", IF(J390="AVOF", "Avicennia officinalis", IF(J390="LURA", "Lumnitzera racemosa", IF(J390="CETA", "Ceriops tagal", IF(J390="XYGR", "Xylocarpus granatum", IF(J390="AVMA", "Avicennia marina", IF(J390="RHMU", "Rhizophora mucronata", IF(J390="BRGY", "Bruguiera gymnorrhiza", IF(J390="BRSE", "Bruguiera sexangula", IF(J390="SOOV", "Sonneratia ovata", IF(J390="SOCA", "Sonneratia caseolaris", IF(J390="HELI", "Heritiera littoralis", IF(J390="HESY", "Heritiera sylvatica", IF(J390="NYFR", "Nypa fruticans", IF(J390="CYRA", "Cynometra ramiflora", IF(J390="PHPA", "Phoenix paludosa", IF(J390="SCHY", "Scyphiphora hydrophyllacea", IF(J390="DIMA", "Diospyros maritima", IF(J390="POPI", "Pongamia pinnata", IF(J390="MAPS", "Maniltoa psilogyne", IF(J390="INBI", "Intsia bijuga", IF(J390="ACEB", "Acanthus ebracteatus", IF(J390="CAER", "Calamus erinaceus", IF(J390="UNUN", "Unknown unknown",  IF(J390="SOAL", "Sonneratia alba",  IF(J390="AECO", "Aegiceras corniculatum", "" )) )))))))))))))))))))))))))))))</f>
        <v>Rhizophora apiculata</v>
      </c>
      <c r="J390" s="55" t="s">
        <v>21</v>
      </c>
      <c r="K390" s="55" t="n">
        <v>12.6</v>
      </c>
    </row>
    <row r="391" customFormat="false" ht="13.8" hidden="false" customHeight="false" outlineLevel="0" collapsed="false">
      <c r="A391" s="1" t="s">
        <v>17</v>
      </c>
      <c r="B391" s="12" t="n">
        <v>42151</v>
      </c>
      <c r="C391" s="1" t="s">
        <v>19</v>
      </c>
      <c r="D391" s="1" t="s">
        <v>19</v>
      </c>
      <c r="E391" s="1" t="s">
        <v>19</v>
      </c>
      <c r="F391" s="1" t="s">
        <v>20</v>
      </c>
      <c r="G391" s="1" t="n">
        <v>2</v>
      </c>
      <c r="H391" s="1" t="n">
        <v>5</v>
      </c>
      <c r="I391" s="23" t="str">
        <f aca="false">IF(J391="RHAP", "Rhizophora apiculata", IF(J391="EXAG", "Excoecaria agallocha", IF(J391="BRPA", "Bruguiera parviflora", IF(J391="XYMO", "Xylocarpus moluccensis", IF(J391="BRCY", "Bruguiera cylindrica", IF(J391="AVAL", "Avicennia alba", IF(J391="AVOF", "Avicennia officinalis", IF(J391="LURA", "Lumnitzera racemosa", IF(J391="CETA", "Ceriops tagal", IF(J391="XYGR", "Xylocarpus granatum", IF(J391="AVMA", "Avicennia marina", IF(J391="RHMU", "Rhizophora mucronata", IF(J391="BRGY", "Bruguiera gymnorrhiza", IF(J391="BRSE", "Bruguiera sexangula", IF(J391="SOOV", "Sonneratia ovata", IF(J391="SOCA", "Sonneratia caseolaris", IF(J391="HELI", "Heritiera littoralis", IF(J391="HESY", "Heritiera sylvatica", IF(J391="NYFR", "Nypa fruticans", IF(J391="CYRA", "Cynometra ramiflora", IF(J391="PHPA", "Phoenix paludosa", IF(J391="SCHY", "Scyphiphora hydrophyllacea", IF(J391="DIMA", "Diospyros maritima", IF(J391="POPI", "Pongamia pinnata", IF(J391="MAPS", "Maniltoa psilogyne", IF(J391="INBI", "Intsia bijuga", IF(J391="ACEB", "Acanthus ebracteatus", IF(J391="CAER", "Calamus erinaceus", IF(J391="UNUN", "Unknown unknown",  IF(J391="SOAL", "Sonneratia alba",  IF(J391="AECO", "Aegiceras corniculatum", "" )) )))))))))))))))))))))))))))))</f>
        <v>Avicennia alba</v>
      </c>
      <c r="J391" s="55" t="s">
        <v>27</v>
      </c>
      <c r="K391" s="55" t="n">
        <v>13.1</v>
      </c>
      <c r="L391" s="1" t="n">
        <v>0.7</v>
      </c>
      <c r="N391" s="1" t="n">
        <v>3</v>
      </c>
      <c r="O391" s="3" t="s">
        <v>1059</v>
      </c>
    </row>
    <row r="392" customFormat="false" ht="13.8" hidden="false" customHeight="false" outlineLevel="0" collapsed="false">
      <c r="A392" s="1" t="s">
        <v>17</v>
      </c>
      <c r="B392" s="12" t="n">
        <v>42151</v>
      </c>
      <c r="C392" s="1" t="s">
        <v>19</v>
      </c>
      <c r="D392" s="1" t="s">
        <v>19</v>
      </c>
      <c r="E392" s="1" t="s">
        <v>19</v>
      </c>
      <c r="F392" s="1" t="s">
        <v>20</v>
      </c>
      <c r="G392" s="1" t="n">
        <v>2</v>
      </c>
      <c r="H392" s="1" t="n">
        <v>5</v>
      </c>
      <c r="I392" s="23" t="str">
        <f aca="false">IF(J392="RHAP", "Rhizophora apiculata", IF(J392="EXAG", "Excoecaria agallocha", IF(J392="BRPA", "Bruguiera parviflora", IF(J392="XYMO", "Xylocarpus moluccensis", IF(J392="BRCY", "Bruguiera cylindrica", IF(J392="AVAL", "Avicennia alba", IF(J392="AVOF", "Avicennia officinalis", IF(J392="LURA", "Lumnitzera racemosa", IF(J392="CETA", "Ceriops tagal", IF(J392="XYGR", "Xylocarpus granatum", IF(J392="AVMA", "Avicennia marina", IF(J392="RHMU", "Rhizophora mucronata", IF(J392="BRGY", "Bruguiera gymnorrhiza", IF(J392="BRSE", "Bruguiera sexangula", IF(J392="SOOV", "Sonneratia ovata", IF(J392="SOCA", "Sonneratia caseolaris", IF(J392="HELI", "Heritiera littoralis", IF(J392="HESY", "Heritiera sylvatica", IF(J392="NYFR", "Nypa fruticans", IF(J392="CYRA", "Cynometra ramiflora", IF(J392="PHPA", "Phoenix paludosa", IF(J392="SCHY", "Scyphiphora hydrophyllacea", IF(J392="DIMA", "Diospyros maritima", IF(J392="POPI", "Pongamia pinnata", IF(J392="MAPS", "Maniltoa psilogyne", IF(J392="INBI", "Intsia bijuga", IF(J392="ACEB", "Acanthus ebracteatus", IF(J392="CAER", "Calamus erinaceus", IF(J392="UNUN", "Unknown unknown",  IF(J392="SOAL", "Sonneratia alba",  IF(J392="AECO", "Aegiceras corniculatum", "" )) )))))))))))))))))))))))))))))</f>
        <v>Rhizophora apiculata</v>
      </c>
      <c r="J392" s="55" t="s">
        <v>21</v>
      </c>
      <c r="K392" s="55" t="n">
        <v>13.2</v>
      </c>
    </row>
    <row r="393" customFormat="false" ht="13.8" hidden="false" customHeight="false" outlineLevel="0" collapsed="false">
      <c r="A393" s="1" t="s">
        <v>17</v>
      </c>
      <c r="B393" s="12" t="n">
        <v>42151</v>
      </c>
      <c r="C393" s="1" t="s">
        <v>19</v>
      </c>
      <c r="D393" s="1" t="s">
        <v>19</v>
      </c>
      <c r="E393" s="1" t="s">
        <v>19</v>
      </c>
      <c r="F393" s="1" t="s">
        <v>20</v>
      </c>
      <c r="G393" s="1" t="n">
        <v>2</v>
      </c>
      <c r="H393" s="1" t="n">
        <v>5</v>
      </c>
      <c r="I393" s="23" t="str">
        <f aca="false">IF(J393="RHAP", "Rhizophora apiculata", IF(J393="EXAG", "Excoecaria agallocha", IF(J393="BRPA", "Bruguiera parviflora", IF(J393="XYMO", "Xylocarpus moluccensis", IF(J393="BRCY", "Bruguiera cylindrica", IF(J393="AVAL", "Avicennia alba", IF(J393="AVOF", "Avicennia officinalis", IF(J393="LURA", "Lumnitzera racemosa", IF(J393="CETA", "Ceriops tagal", IF(J393="XYGR", "Xylocarpus granatum", IF(J393="AVMA", "Avicennia marina", IF(J393="RHMU", "Rhizophora mucronata", IF(J393="BRGY", "Bruguiera gymnorrhiza", IF(J393="BRSE", "Bruguiera sexangula", IF(J393="SOOV", "Sonneratia ovata", IF(J393="SOCA", "Sonneratia caseolaris", IF(J393="HELI", "Heritiera littoralis", IF(J393="HESY", "Heritiera sylvatica", IF(J393="NYFR", "Nypa fruticans", IF(J393="CYRA", "Cynometra ramiflora", IF(J393="PHPA", "Phoenix paludosa", IF(J393="SCHY", "Scyphiphora hydrophyllacea", IF(J393="DIMA", "Diospyros maritima", IF(J393="POPI", "Pongamia pinnata", IF(J393="MAPS", "Maniltoa psilogyne", IF(J393="INBI", "Intsia bijuga", IF(J393="ACEB", "Acanthus ebracteatus", IF(J393="CAER", "Calamus erinaceus", IF(J393="UNUN", "Unknown unknown",  IF(J393="SOAL", "Sonneratia alba",  IF(J393="AECO", "Aegiceras corniculatum", "" )) )))))))))))))))))))))))))))))</f>
        <v>Xylocarpus granatum</v>
      </c>
      <c r="J393" s="55" t="s">
        <v>1022</v>
      </c>
      <c r="K393" s="55" t="n">
        <v>13.5</v>
      </c>
    </row>
    <row r="394" customFormat="false" ht="13.8" hidden="false" customHeight="false" outlineLevel="0" collapsed="false">
      <c r="A394" s="1" t="s">
        <v>17</v>
      </c>
      <c r="B394" s="12" t="n">
        <v>42151</v>
      </c>
      <c r="C394" s="1" t="s">
        <v>19</v>
      </c>
      <c r="D394" s="1" t="s">
        <v>19</v>
      </c>
      <c r="E394" s="1" t="s">
        <v>19</v>
      </c>
      <c r="F394" s="1" t="s">
        <v>20</v>
      </c>
      <c r="G394" s="1" t="n">
        <v>2</v>
      </c>
      <c r="H394" s="1" t="n">
        <v>5</v>
      </c>
      <c r="I394" s="23" t="str">
        <f aca="false">IF(J394="RHAP", "Rhizophora apiculata", IF(J394="EXAG", "Excoecaria agallocha", IF(J394="BRPA", "Bruguiera parviflora", IF(J394="XYMO", "Xylocarpus moluccensis", IF(J394="BRCY", "Bruguiera cylindrica", IF(J394="AVAL", "Avicennia alba", IF(J394="AVOF", "Avicennia officinalis", IF(J394="LURA", "Lumnitzera racemosa", IF(J394="CETA", "Ceriops tagal", IF(J394="XYGR", "Xylocarpus granatum", IF(J394="AVMA", "Avicennia marina", IF(J394="RHMU", "Rhizophora mucronata", IF(J394="BRGY", "Bruguiera gymnorrhiza", IF(J394="BRSE", "Bruguiera sexangula", IF(J394="SOOV", "Sonneratia ovata", IF(J394="SOCA", "Sonneratia caseolaris", IF(J394="HELI", "Heritiera littoralis", IF(J394="HESY", "Heritiera sylvatica", IF(J394="NYFR", "Nypa fruticans", IF(J394="CYRA", "Cynometra ramiflora", IF(J394="PHPA", "Phoenix paludosa", IF(J394="SCHY", "Scyphiphora hydrophyllacea", IF(J394="DIMA", "Diospyros maritima", IF(J394="POPI", "Pongamia pinnata", IF(J394="MAPS", "Maniltoa psilogyne", IF(J394="INBI", "Intsia bijuga", IF(J394="ACEB", "Acanthus ebracteatus", IF(J394="CAER", "Calamus erinaceus", IF(J394="UNUN", "Unknown unknown",  IF(J394="SOAL", "Sonneratia alba",  IF(J394="AECO", "Aegiceras corniculatum", "" )) )))))))))))))))))))))))))))))</f>
        <v>Avicennia alba</v>
      </c>
      <c r="J394" s="55" t="s">
        <v>27</v>
      </c>
      <c r="K394" s="55" t="n">
        <v>14.4</v>
      </c>
    </row>
    <row r="395" customFormat="false" ht="13.8" hidden="false" customHeight="false" outlineLevel="0" collapsed="false">
      <c r="A395" s="1" t="s">
        <v>17</v>
      </c>
      <c r="B395" s="12" t="n">
        <v>42151</v>
      </c>
      <c r="C395" s="1" t="s">
        <v>19</v>
      </c>
      <c r="D395" s="1" t="s">
        <v>19</v>
      </c>
      <c r="E395" s="1" t="s">
        <v>19</v>
      </c>
      <c r="F395" s="1" t="s">
        <v>20</v>
      </c>
      <c r="G395" s="1" t="n">
        <v>2</v>
      </c>
      <c r="H395" s="1" t="n">
        <v>5</v>
      </c>
      <c r="I395" s="23" t="str">
        <f aca="false">IF(J395="RHAP", "Rhizophora apiculata", IF(J395="EXAG", "Excoecaria agallocha", IF(J395="BRPA", "Bruguiera parviflora", IF(J395="XYMO", "Xylocarpus moluccensis", IF(J395="BRCY", "Bruguiera cylindrica", IF(J395="AVAL", "Avicennia alba", IF(J395="AVOF", "Avicennia officinalis", IF(J395="LURA", "Lumnitzera racemosa", IF(J395="CETA", "Ceriops tagal", IF(J395="XYGR", "Xylocarpus granatum", IF(J395="AVMA", "Avicennia marina", IF(J395="RHMU", "Rhizophora mucronata", IF(J395="BRGY", "Bruguiera gymnorrhiza", IF(J395="BRSE", "Bruguiera sexangula", IF(J395="SOOV", "Sonneratia ovata", IF(J395="SOCA", "Sonneratia caseolaris", IF(J395="HELI", "Heritiera littoralis", IF(J395="HESY", "Heritiera sylvatica", IF(J395="NYFR", "Nypa fruticans", IF(J395="CYRA", "Cynometra ramiflora", IF(J395="PHPA", "Phoenix paludosa", IF(J395="SCHY", "Scyphiphora hydrophyllacea", IF(J395="DIMA", "Diospyros maritima", IF(J395="POPI", "Pongamia pinnata", IF(J395="MAPS", "Maniltoa psilogyne", IF(J395="INBI", "Intsia bijuga", IF(J395="ACEB", "Acanthus ebracteatus", IF(J395="CAER", "Calamus erinaceus", IF(J395="UNUN", "Unknown unknown",  IF(J395="SOAL", "Sonneratia alba",  IF(J395="AECO", "Aegiceras corniculatum", "" )) )))))))))))))))))))))))))))))</f>
        <v>Xylocarpus granatum</v>
      </c>
      <c r="J395" s="55" t="s">
        <v>1022</v>
      </c>
      <c r="K395" s="55" t="n">
        <v>15</v>
      </c>
    </row>
    <row r="396" customFormat="false" ht="13.8" hidden="false" customHeight="false" outlineLevel="0" collapsed="false">
      <c r="A396" s="1" t="s">
        <v>17</v>
      </c>
      <c r="B396" s="12" t="n">
        <v>42151</v>
      </c>
      <c r="C396" s="1" t="s">
        <v>19</v>
      </c>
      <c r="D396" s="1" t="s">
        <v>19</v>
      </c>
      <c r="E396" s="1" t="s">
        <v>19</v>
      </c>
      <c r="F396" s="1" t="s">
        <v>20</v>
      </c>
      <c r="G396" s="1" t="n">
        <v>2</v>
      </c>
      <c r="H396" s="1" t="n">
        <v>5</v>
      </c>
      <c r="I396" s="23" t="str">
        <f aca="false">IF(J396="RHAP", "Rhizophora apiculata", IF(J396="EXAG", "Excoecaria agallocha", IF(J396="BRPA", "Bruguiera parviflora", IF(J396="XYMO", "Xylocarpus moluccensis", IF(J396="BRCY", "Bruguiera cylindrica", IF(J396="AVAL", "Avicennia alba", IF(J396="AVOF", "Avicennia officinalis", IF(J396="LURA", "Lumnitzera racemosa", IF(J396="CETA", "Ceriops tagal", IF(J396="XYGR", "Xylocarpus granatum", IF(J396="AVMA", "Avicennia marina", IF(J396="RHMU", "Rhizophora mucronata", IF(J396="BRGY", "Bruguiera gymnorrhiza", IF(J396="BRSE", "Bruguiera sexangula", IF(J396="SOOV", "Sonneratia ovata", IF(J396="SOCA", "Sonneratia caseolaris", IF(J396="HELI", "Heritiera littoralis", IF(J396="HESY", "Heritiera sylvatica", IF(J396="NYFR", "Nypa fruticans", IF(J396="CYRA", "Cynometra ramiflora", IF(J396="PHPA", "Phoenix paludosa", IF(J396="SCHY", "Scyphiphora hydrophyllacea", IF(J396="DIMA", "Diospyros maritima", IF(J396="POPI", "Pongamia pinnata", IF(J396="MAPS", "Maniltoa psilogyne", IF(J396="INBI", "Intsia bijuga", IF(J396="ACEB", "Acanthus ebracteatus", IF(J396="CAER", "Calamus erinaceus", IF(J396="UNUN", "Unknown unknown",  IF(J396="SOAL", "Sonneratia alba",  IF(J396="AECO", "Aegiceras corniculatum", "" )) )))))))))))))))))))))))))))))</f>
        <v>Xylocarpus moluccensis</v>
      </c>
      <c r="J396" s="55" t="s">
        <v>146</v>
      </c>
      <c r="K396" s="55" t="n">
        <v>22.1</v>
      </c>
    </row>
    <row r="397" customFormat="false" ht="13.8" hidden="false" customHeight="false" outlineLevel="0" collapsed="false">
      <c r="A397" s="1" t="s">
        <v>17</v>
      </c>
      <c r="B397" s="12" t="n">
        <v>42152</v>
      </c>
      <c r="C397" s="1" t="s">
        <v>826</v>
      </c>
      <c r="D397" s="1" t="s">
        <v>19</v>
      </c>
      <c r="E397" s="1" t="s">
        <v>19</v>
      </c>
      <c r="F397" s="1" t="s">
        <v>20</v>
      </c>
      <c r="G397" s="1" t="n">
        <v>3</v>
      </c>
      <c r="H397" s="1" t="n">
        <v>1</v>
      </c>
      <c r="I397" s="23" t="str">
        <f aca="false">IF(J397="RHAP", "Rhizophora apiculata", IF(J397="EXAG", "Excoecaria agallocha", IF(J397="BRPA", "Bruguiera parviflora", IF(J397="XYMO", "Xylocarpus moluccensis", IF(J397="BRCY", "Bruguiera cylindrica", IF(J397="AVAL", "Avicennia alba", IF(J397="AVOF", "Avicennia officinalis", IF(J397="LURA", "Lumnitzera racemosa", IF(J397="CETA", "Ceriops tagal", IF(J397="XYGR", "Xylocarpus granatum", IF(J397="AVMA", "Avicennia marina", IF(J397="RHMU", "Rhizophora mucronata", IF(J397="BRGY", "Bruguiera gymnorrhiza", IF(J397="BRSE", "Bruguiera sexangula", IF(J397="SOOV", "Sonneratia ovata", IF(J397="SOCA", "Sonneratia caseolaris", IF(J397="HELI", "Heritiera littoralis", IF(J397="HESY", "Heritiera sylvatica", IF(J397="NYFR", "Nypa fruticans", IF(J397="CYRA", "Cynometra ramiflora", IF(J397="PHPA", "Phoenix paludosa", IF(J397="SCHY", "Scyphiphora hydrophyllacea", IF(J397="DIMA", "Diospyros maritima", IF(J397="POPI", "Pongamia pinnata", IF(J397="MAPS", "Maniltoa psilogyne", IF(J397="INBI", "Intsia bijuga", IF(J397="ACEB", "Acanthus ebracteatus", IF(J397="CAER", "Calamus erinaceus", IF(J397="UNUN", "Unknown unknown",  IF(J397="SOAL", "Sonneratia alba",  IF(J397="AECO", "Aegiceras corniculatum", "" )) )))))))))))))))))))))))))))))</f>
        <v>Rhizophora apiculata</v>
      </c>
      <c r="J397" s="55" t="s">
        <v>21</v>
      </c>
      <c r="K397" s="55" t="n">
        <v>5</v>
      </c>
    </row>
    <row r="398" customFormat="false" ht="13.8" hidden="false" customHeight="false" outlineLevel="0" collapsed="false">
      <c r="A398" s="1" t="s">
        <v>17</v>
      </c>
      <c r="B398" s="12" t="n">
        <v>42152</v>
      </c>
      <c r="C398" s="1" t="s">
        <v>826</v>
      </c>
      <c r="D398" s="1" t="s">
        <v>19</v>
      </c>
      <c r="E398" s="1" t="s">
        <v>19</v>
      </c>
      <c r="F398" s="1" t="s">
        <v>20</v>
      </c>
      <c r="G398" s="1" t="n">
        <v>3</v>
      </c>
      <c r="H398" s="1" t="n">
        <v>1</v>
      </c>
      <c r="I398" s="23" t="str">
        <f aca="false">IF(J398="RHAP", "Rhizophora apiculata", IF(J398="EXAG", "Excoecaria agallocha", IF(J398="BRPA", "Bruguiera parviflora", IF(J398="XYMO", "Xylocarpus moluccensis", IF(J398="BRCY", "Bruguiera cylindrica", IF(J398="AVAL", "Avicennia alba", IF(J398="AVOF", "Avicennia officinalis", IF(J398="LURA", "Lumnitzera racemosa", IF(J398="CETA", "Ceriops tagal", IF(J398="XYGR", "Xylocarpus granatum", IF(J398="AVMA", "Avicennia marina", IF(J398="RHMU", "Rhizophora mucronata", IF(J398="BRGY", "Bruguiera gymnorrhiza", IF(J398="BRSE", "Bruguiera sexangula", IF(J398="SOOV", "Sonneratia ovata", IF(J398="SOCA", "Sonneratia caseolaris", IF(J398="HELI", "Heritiera littoralis", IF(J398="HESY", "Heritiera sylvatica", IF(J398="NYFR", "Nypa fruticans", IF(J398="CYRA", "Cynometra ramiflora", IF(J398="PHPA", "Phoenix paludosa", IF(J398="SCHY", "Scyphiphora hydrophyllacea", IF(J398="DIMA", "Diospyros maritima", IF(J398="POPI", "Pongamia pinnata", IF(J398="MAPS", "Maniltoa psilogyne", IF(J398="INBI", "Intsia bijuga", IF(J398="ACEB", "Acanthus ebracteatus", IF(J398="CAER", "Calamus erinaceus", IF(J398="UNUN", "Unknown unknown",  IF(J398="SOAL", "Sonneratia alba",  IF(J398="AECO", "Aegiceras corniculatum", "" )) )))))))))))))))))))))))))))))</f>
        <v>Rhizophora apiculata</v>
      </c>
      <c r="J398" s="55" t="s">
        <v>21</v>
      </c>
      <c r="K398" s="55" t="n">
        <v>5</v>
      </c>
    </row>
    <row r="399" customFormat="false" ht="13.8" hidden="false" customHeight="false" outlineLevel="0" collapsed="false">
      <c r="A399" s="1" t="s">
        <v>17</v>
      </c>
      <c r="B399" s="12" t="n">
        <v>42152</v>
      </c>
      <c r="C399" s="1" t="s">
        <v>826</v>
      </c>
      <c r="D399" s="1" t="s">
        <v>19</v>
      </c>
      <c r="E399" s="1" t="s">
        <v>19</v>
      </c>
      <c r="F399" s="1" t="s">
        <v>20</v>
      </c>
      <c r="G399" s="1" t="n">
        <v>3</v>
      </c>
      <c r="H399" s="1" t="n">
        <v>1</v>
      </c>
      <c r="I399" s="23" t="str">
        <f aca="false">IF(J399="RHAP", "Rhizophora apiculata", IF(J399="EXAG", "Excoecaria agallocha", IF(J399="BRPA", "Bruguiera parviflora", IF(J399="XYMO", "Xylocarpus moluccensis", IF(J399="BRCY", "Bruguiera cylindrica", IF(J399="AVAL", "Avicennia alba", IF(J399="AVOF", "Avicennia officinalis", IF(J399="LURA", "Lumnitzera racemosa", IF(J399="CETA", "Ceriops tagal", IF(J399="XYGR", "Xylocarpus granatum", IF(J399="AVMA", "Avicennia marina", IF(J399="RHMU", "Rhizophora mucronata", IF(J399="BRGY", "Bruguiera gymnorrhiza", IF(J399="BRSE", "Bruguiera sexangula", IF(J399="SOOV", "Sonneratia ovata", IF(J399="SOCA", "Sonneratia caseolaris", IF(J399="HELI", "Heritiera littoralis", IF(J399="HESY", "Heritiera sylvatica", IF(J399="NYFR", "Nypa fruticans", IF(J399="CYRA", "Cynometra ramiflora", IF(J399="PHPA", "Phoenix paludosa", IF(J399="SCHY", "Scyphiphora hydrophyllacea", IF(J399="DIMA", "Diospyros maritima", IF(J399="POPI", "Pongamia pinnata", IF(J399="MAPS", "Maniltoa psilogyne", IF(J399="INBI", "Intsia bijuga", IF(J399="ACEB", "Acanthus ebracteatus", IF(J399="CAER", "Calamus erinaceus", IF(J399="UNUN", "Unknown unknown",  IF(J399="SOAL", "Sonneratia alba",  IF(J399="AECO", "Aegiceras corniculatum", "" )) )))))))))))))))))))))))))))))</f>
        <v>Xylocarpus granatum</v>
      </c>
      <c r="J399" s="55" t="s">
        <v>1022</v>
      </c>
      <c r="K399" s="55" t="n">
        <v>5.3</v>
      </c>
    </row>
    <row r="400" customFormat="false" ht="13.8" hidden="false" customHeight="false" outlineLevel="0" collapsed="false">
      <c r="A400" s="1" t="s">
        <v>17</v>
      </c>
      <c r="B400" s="12" t="n">
        <v>42152</v>
      </c>
      <c r="C400" s="1" t="s">
        <v>826</v>
      </c>
      <c r="D400" s="1" t="s">
        <v>19</v>
      </c>
      <c r="E400" s="1" t="s">
        <v>19</v>
      </c>
      <c r="F400" s="1" t="s">
        <v>20</v>
      </c>
      <c r="G400" s="1" t="n">
        <v>3</v>
      </c>
      <c r="H400" s="1" t="n">
        <v>1</v>
      </c>
      <c r="I400" s="23" t="str">
        <f aca="false">IF(J400="RHAP", "Rhizophora apiculata", IF(J400="EXAG", "Excoecaria agallocha", IF(J400="BRPA", "Bruguiera parviflora", IF(J400="XYMO", "Xylocarpus moluccensis", IF(J400="BRCY", "Bruguiera cylindrica", IF(J400="AVAL", "Avicennia alba", IF(J400="AVOF", "Avicennia officinalis", IF(J400="LURA", "Lumnitzera racemosa", IF(J400="CETA", "Ceriops tagal", IF(J400="XYGR", "Xylocarpus granatum", IF(J400="AVMA", "Avicennia marina", IF(J400="RHMU", "Rhizophora mucronata", IF(J400="BRGY", "Bruguiera gymnorrhiza", IF(J400="BRSE", "Bruguiera sexangula", IF(J400="SOOV", "Sonneratia ovata", IF(J400="SOCA", "Sonneratia caseolaris", IF(J400="HELI", "Heritiera littoralis", IF(J400="HESY", "Heritiera sylvatica", IF(J400="NYFR", "Nypa fruticans", IF(J400="CYRA", "Cynometra ramiflora", IF(J400="PHPA", "Phoenix paludosa", IF(J400="SCHY", "Scyphiphora hydrophyllacea", IF(J400="DIMA", "Diospyros maritima", IF(J400="POPI", "Pongamia pinnata", IF(J400="MAPS", "Maniltoa psilogyne", IF(J400="INBI", "Intsia bijuga", IF(J400="ACEB", "Acanthus ebracteatus", IF(J400="CAER", "Calamus erinaceus", IF(J400="UNUN", "Unknown unknown",  IF(J400="SOAL", "Sonneratia alba",  IF(J400="AECO", "Aegiceras corniculatum", "" )) )))))))))))))))))))))))))))))</f>
        <v>Xylocarpus granatum</v>
      </c>
      <c r="J400" s="55" t="s">
        <v>1022</v>
      </c>
      <c r="K400" s="55" t="n">
        <v>6.4</v>
      </c>
    </row>
    <row r="401" customFormat="false" ht="13.8" hidden="false" customHeight="false" outlineLevel="0" collapsed="false">
      <c r="A401" s="1" t="s">
        <v>17</v>
      </c>
      <c r="B401" s="12" t="n">
        <v>42152</v>
      </c>
      <c r="C401" s="1" t="s">
        <v>826</v>
      </c>
      <c r="D401" s="1" t="s">
        <v>19</v>
      </c>
      <c r="E401" s="1" t="s">
        <v>19</v>
      </c>
      <c r="F401" s="1" t="s">
        <v>20</v>
      </c>
      <c r="G401" s="1" t="n">
        <v>3</v>
      </c>
      <c r="H401" s="1" t="n">
        <v>1</v>
      </c>
      <c r="I401" s="23" t="str">
        <f aca="false">IF(J401="RHAP", "Rhizophora apiculata", IF(J401="EXAG", "Excoecaria agallocha", IF(J401="BRPA", "Bruguiera parviflora", IF(J401="XYMO", "Xylocarpus moluccensis", IF(J401="BRCY", "Bruguiera cylindrica", IF(J401="AVAL", "Avicennia alba", IF(J401="AVOF", "Avicennia officinalis", IF(J401="LURA", "Lumnitzera racemosa", IF(J401="CETA", "Ceriops tagal", IF(J401="XYGR", "Xylocarpus granatum", IF(J401="AVMA", "Avicennia marina", IF(J401="RHMU", "Rhizophora mucronata", IF(J401="BRGY", "Bruguiera gymnorrhiza", IF(J401="BRSE", "Bruguiera sexangula", IF(J401="SOOV", "Sonneratia ovata", IF(J401="SOCA", "Sonneratia caseolaris", IF(J401="HELI", "Heritiera littoralis", IF(J401="HESY", "Heritiera sylvatica", IF(J401="NYFR", "Nypa fruticans", IF(J401="CYRA", "Cynometra ramiflora", IF(J401="PHPA", "Phoenix paludosa", IF(J401="SCHY", "Scyphiphora hydrophyllacea", IF(J401="DIMA", "Diospyros maritima", IF(J401="POPI", "Pongamia pinnata", IF(J401="MAPS", "Maniltoa psilogyne", IF(J401="INBI", "Intsia bijuga", IF(J401="ACEB", "Acanthus ebracteatus", IF(J401="CAER", "Calamus erinaceus", IF(J401="UNUN", "Unknown unknown",  IF(J401="SOAL", "Sonneratia alba",  IF(J401="AECO", "Aegiceras corniculatum", "" )) )))))))))))))))))))))))))))))</f>
        <v>Rhizophora apiculata</v>
      </c>
      <c r="J401" s="55" t="s">
        <v>21</v>
      </c>
      <c r="K401" s="55" t="n">
        <v>6.5</v>
      </c>
    </row>
    <row r="402" customFormat="false" ht="13.8" hidden="false" customHeight="false" outlineLevel="0" collapsed="false">
      <c r="A402" s="1" t="s">
        <v>17</v>
      </c>
      <c r="B402" s="12" t="n">
        <v>42152</v>
      </c>
      <c r="C402" s="1" t="s">
        <v>826</v>
      </c>
      <c r="D402" s="1" t="s">
        <v>19</v>
      </c>
      <c r="E402" s="1" t="s">
        <v>19</v>
      </c>
      <c r="F402" s="1" t="s">
        <v>20</v>
      </c>
      <c r="G402" s="1" t="n">
        <v>3</v>
      </c>
      <c r="H402" s="1" t="n">
        <v>1</v>
      </c>
      <c r="I402" s="23" t="str">
        <f aca="false">IF(J402="RHAP", "Rhizophora apiculata", IF(J402="EXAG", "Excoecaria agallocha", IF(J402="BRPA", "Bruguiera parviflora", IF(J402="XYMO", "Xylocarpus moluccensis", IF(J402="BRCY", "Bruguiera cylindrica", IF(J402="AVAL", "Avicennia alba", IF(J402="AVOF", "Avicennia officinalis", IF(J402="LURA", "Lumnitzera racemosa", IF(J402="CETA", "Ceriops tagal", IF(J402="XYGR", "Xylocarpus granatum", IF(J402="AVMA", "Avicennia marina", IF(J402="RHMU", "Rhizophora mucronata", IF(J402="BRGY", "Bruguiera gymnorrhiza", IF(J402="BRSE", "Bruguiera sexangula", IF(J402="SOOV", "Sonneratia ovata", IF(J402="SOCA", "Sonneratia caseolaris", IF(J402="HELI", "Heritiera littoralis", IF(J402="HESY", "Heritiera sylvatica", IF(J402="NYFR", "Nypa fruticans", IF(J402="CYRA", "Cynometra ramiflora", IF(J402="PHPA", "Phoenix paludosa", IF(J402="SCHY", "Scyphiphora hydrophyllacea", IF(J402="DIMA", "Diospyros maritima", IF(J402="POPI", "Pongamia pinnata", IF(J402="MAPS", "Maniltoa psilogyne", IF(J402="INBI", "Intsia bijuga", IF(J402="ACEB", "Acanthus ebracteatus", IF(J402="CAER", "Calamus erinaceus", IF(J402="UNUN", "Unknown unknown",  IF(J402="SOAL", "Sonneratia alba",  IF(J402="AECO", "Aegiceras corniculatum", "" )) )))))))))))))))))))))))))))))</f>
        <v>Xylocarpus granatum</v>
      </c>
      <c r="J402" s="55" t="s">
        <v>1022</v>
      </c>
      <c r="K402" s="55" t="n">
        <v>6.8</v>
      </c>
    </row>
    <row r="403" customFormat="false" ht="13.8" hidden="false" customHeight="false" outlineLevel="0" collapsed="false">
      <c r="A403" s="1" t="s">
        <v>17</v>
      </c>
      <c r="B403" s="12" t="n">
        <v>42152</v>
      </c>
      <c r="C403" s="1" t="s">
        <v>826</v>
      </c>
      <c r="D403" s="1" t="s">
        <v>19</v>
      </c>
      <c r="E403" s="1" t="s">
        <v>19</v>
      </c>
      <c r="F403" s="1" t="s">
        <v>20</v>
      </c>
      <c r="G403" s="1" t="n">
        <v>3</v>
      </c>
      <c r="H403" s="1" t="n">
        <v>1</v>
      </c>
      <c r="I403" s="23" t="str">
        <f aca="false">IF(J403="RHAP", "Rhizophora apiculata", IF(J403="EXAG", "Excoecaria agallocha", IF(J403="BRPA", "Bruguiera parviflora", IF(J403="XYMO", "Xylocarpus moluccensis", IF(J403="BRCY", "Bruguiera cylindrica", IF(J403="AVAL", "Avicennia alba", IF(J403="AVOF", "Avicennia officinalis", IF(J403="LURA", "Lumnitzera racemosa", IF(J403="CETA", "Ceriops tagal", IF(J403="XYGR", "Xylocarpus granatum", IF(J403="AVMA", "Avicennia marina", IF(J403="RHMU", "Rhizophora mucronata", IF(J403="BRGY", "Bruguiera gymnorrhiza", IF(J403="BRSE", "Bruguiera sexangula", IF(J403="SOOV", "Sonneratia ovata", IF(J403="SOCA", "Sonneratia caseolaris", IF(J403="HELI", "Heritiera littoralis", IF(J403="HESY", "Heritiera sylvatica", IF(J403="NYFR", "Nypa fruticans", IF(J403="CYRA", "Cynometra ramiflora", IF(J403="PHPA", "Phoenix paludosa", IF(J403="SCHY", "Scyphiphora hydrophyllacea", IF(J403="DIMA", "Diospyros maritima", IF(J403="POPI", "Pongamia pinnata", IF(J403="MAPS", "Maniltoa psilogyne", IF(J403="INBI", "Intsia bijuga", IF(J403="ACEB", "Acanthus ebracteatus", IF(J403="CAER", "Calamus erinaceus", IF(J403="UNUN", "Unknown unknown",  IF(J403="SOAL", "Sonneratia alba",  IF(J403="AECO", "Aegiceras corniculatum", "" )) )))))))))))))))))))))))))))))</f>
        <v>Xylocarpus granatum</v>
      </c>
      <c r="J403" s="55" t="s">
        <v>1022</v>
      </c>
      <c r="K403" s="55" t="n">
        <v>6.8</v>
      </c>
    </row>
    <row r="404" customFormat="false" ht="13.8" hidden="false" customHeight="false" outlineLevel="0" collapsed="false">
      <c r="A404" s="1" t="s">
        <v>17</v>
      </c>
      <c r="B404" s="12" t="n">
        <v>42152</v>
      </c>
      <c r="C404" s="1" t="s">
        <v>826</v>
      </c>
      <c r="D404" s="1" t="s">
        <v>19</v>
      </c>
      <c r="E404" s="1" t="s">
        <v>19</v>
      </c>
      <c r="F404" s="1" t="s">
        <v>20</v>
      </c>
      <c r="G404" s="1" t="n">
        <v>3</v>
      </c>
      <c r="H404" s="1" t="n">
        <v>1</v>
      </c>
      <c r="I404" s="23" t="str">
        <f aca="false">IF(J404="RHAP", "Rhizophora apiculata", IF(J404="EXAG", "Excoecaria agallocha", IF(J404="BRPA", "Bruguiera parviflora", IF(J404="XYMO", "Xylocarpus moluccensis", IF(J404="BRCY", "Bruguiera cylindrica", IF(J404="AVAL", "Avicennia alba", IF(J404="AVOF", "Avicennia officinalis", IF(J404="LURA", "Lumnitzera racemosa", IF(J404="CETA", "Ceriops tagal", IF(J404="XYGR", "Xylocarpus granatum", IF(J404="AVMA", "Avicennia marina", IF(J404="RHMU", "Rhizophora mucronata", IF(J404="BRGY", "Bruguiera gymnorrhiza", IF(J404="BRSE", "Bruguiera sexangula", IF(J404="SOOV", "Sonneratia ovata", IF(J404="SOCA", "Sonneratia caseolaris", IF(J404="HELI", "Heritiera littoralis", IF(J404="HESY", "Heritiera sylvatica", IF(J404="NYFR", "Nypa fruticans", IF(J404="CYRA", "Cynometra ramiflora", IF(J404="PHPA", "Phoenix paludosa", IF(J404="SCHY", "Scyphiphora hydrophyllacea", IF(J404="DIMA", "Diospyros maritima", IF(J404="POPI", "Pongamia pinnata", IF(J404="MAPS", "Maniltoa psilogyne", IF(J404="INBI", "Intsia bijuga", IF(J404="ACEB", "Acanthus ebracteatus", IF(J404="CAER", "Calamus erinaceus", IF(J404="UNUN", "Unknown unknown",  IF(J404="SOAL", "Sonneratia alba",  IF(J404="AECO", "Aegiceras corniculatum", "" )) )))))))))))))))))))))))))))))</f>
        <v>Avicennia alba</v>
      </c>
      <c r="J404" s="55" t="s">
        <v>27</v>
      </c>
      <c r="K404" s="55" t="n">
        <v>7</v>
      </c>
      <c r="L404" s="55" t="n">
        <v>3</v>
      </c>
      <c r="N404" s="1" t="n">
        <v>3</v>
      </c>
    </row>
    <row r="405" customFormat="false" ht="13.8" hidden="false" customHeight="false" outlineLevel="0" collapsed="false">
      <c r="A405" s="1" t="s">
        <v>17</v>
      </c>
      <c r="B405" s="12" t="n">
        <v>42152</v>
      </c>
      <c r="C405" s="1" t="s">
        <v>826</v>
      </c>
      <c r="D405" s="1" t="s">
        <v>19</v>
      </c>
      <c r="E405" s="1" t="s">
        <v>19</v>
      </c>
      <c r="F405" s="1" t="s">
        <v>20</v>
      </c>
      <c r="G405" s="1" t="n">
        <v>3</v>
      </c>
      <c r="H405" s="1" t="n">
        <v>1</v>
      </c>
      <c r="I405" s="23" t="str">
        <f aca="false">IF(J405="RHAP", "Rhizophora apiculata", IF(J405="EXAG", "Excoecaria agallocha", IF(J405="BRPA", "Bruguiera parviflora", IF(J405="XYMO", "Xylocarpus moluccensis", IF(J405="BRCY", "Bruguiera cylindrica", IF(J405="AVAL", "Avicennia alba", IF(J405="AVOF", "Avicennia officinalis", IF(J405="LURA", "Lumnitzera racemosa", IF(J405="CETA", "Ceriops tagal", IF(J405="XYGR", "Xylocarpus granatum", IF(J405="AVMA", "Avicennia marina", IF(J405="RHMU", "Rhizophora mucronata", IF(J405="BRGY", "Bruguiera gymnorrhiza", IF(J405="BRSE", "Bruguiera sexangula", IF(J405="SOOV", "Sonneratia ovata", IF(J405="SOCA", "Sonneratia caseolaris", IF(J405="HELI", "Heritiera littoralis", IF(J405="HESY", "Heritiera sylvatica", IF(J405="NYFR", "Nypa fruticans", IF(J405="CYRA", "Cynometra ramiflora", IF(J405="PHPA", "Phoenix paludosa", IF(J405="SCHY", "Scyphiphora hydrophyllacea", IF(J405="DIMA", "Diospyros maritima", IF(J405="POPI", "Pongamia pinnata", IF(J405="MAPS", "Maniltoa psilogyne", IF(J405="INBI", "Intsia bijuga", IF(J405="ACEB", "Acanthus ebracteatus", IF(J405="CAER", "Calamus erinaceus", IF(J405="UNUN", "Unknown unknown",  IF(J405="SOAL", "Sonneratia alba",  IF(J405="AECO", "Aegiceras corniculatum", "" )) )))))))))))))))))))))))))))))</f>
        <v>Xylocarpus granatum</v>
      </c>
      <c r="J405" s="55" t="s">
        <v>1022</v>
      </c>
      <c r="K405" s="55" t="n">
        <v>7.1</v>
      </c>
    </row>
    <row r="406" customFormat="false" ht="13.8" hidden="false" customHeight="false" outlineLevel="0" collapsed="false">
      <c r="A406" s="1" t="s">
        <v>17</v>
      </c>
      <c r="B406" s="12" t="n">
        <v>42152</v>
      </c>
      <c r="C406" s="1" t="s">
        <v>826</v>
      </c>
      <c r="D406" s="1" t="s">
        <v>19</v>
      </c>
      <c r="E406" s="1" t="s">
        <v>19</v>
      </c>
      <c r="F406" s="1" t="s">
        <v>20</v>
      </c>
      <c r="G406" s="1" t="n">
        <v>3</v>
      </c>
      <c r="H406" s="1" t="n">
        <v>1</v>
      </c>
      <c r="I406" s="23" t="str">
        <f aca="false">IF(J406="RHAP", "Rhizophora apiculata", IF(J406="EXAG", "Excoecaria agallocha", IF(J406="BRPA", "Bruguiera parviflora", IF(J406="XYMO", "Xylocarpus moluccensis", IF(J406="BRCY", "Bruguiera cylindrica", IF(J406="AVAL", "Avicennia alba", IF(J406="AVOF", "Avicennia officinalis", IF(J406="LURA", "Lumnitzera racemosa", IF(J406="CETA", "Ceriops tagal", IF(J406="XYGR", "Xylocarpus granatum", IF(J406="AVMA", "Avicennia marina", IF(J406="RHMU", "Rhizophora mucronata", IF(J406="BRGY", "Bruguiera gymnorrhiza", IF(J406="BRSE", "Bruguiera sexangula", IF(J406="SOOV", "Sonneratia ovata", IF(J406="SOCA", "Sonneratia caseolaris", IF(J406="HELI", "Heritiera littoralis", IF(J406="HESY", "Heritiera sylvatica", IF(J406="NYFR", "Nypa fruticans", IF(J406="CYRA", "Cynometra ramiflora", IF(J406="PHPA", "Phoenix paludosa", IF(J406="SCHY", "Scyphiphora hydrophyllacea", IF(J406="DIMA", "Diospyros maritima", IF(J406="POPI", "Pongamia pinnata", IF(J406="MAPS", "Maniltoa psilogyne", IF(J406="INBI", "Intsia bijuga", IF(J406="ACEB", "Acanthus ebracteatus", IF(J406="CAER", "Calamus erinaceus", IF(J406="UNUN", "Unknown unknown",  IF(J406="SOAL", "Sonneratia alba",  IF(J406="AECO", "Aegiceras corniculatum", "" )) )))))))))))))))))))))))))))))</f>
        <v>Bruguiera gymnorrhiza</v>
      </c>
      <c r="J406" s="55" t="s">
        <v>1027</v>
      </c>
      <c r="K406" s="55" t="n">
        <v>7.5</v>
      </c>
    </row>
    <row r="407" customFormat="false" ht="13.8" hidden="false" customHeight="false" outlineLevel="0" collapsed="false">
      <c r="A407" s="1" t="s">
        <v>17</v>
      </c>
      <c r="B407" s="12" t="n">
        <v>42152</v>
      </c>
      <c r="C407" s="1" t="s">
        <v>826</v>
      </c>
      <c r="D407" s="1" t="s">
        <v>19</v>
      </c>
      <c r="E407" s="1" t="s">
        <v>19</v>
      </c>
      <c r="F407" s="1" t="s">
        <v>20</v>
      </c>
      <c r="G407" s="1" t="n">
        <v>3</v>
      </c>
      <c r="H407" s="1" t="n">
        <v>1</v>
      </c>
      <c r="I407" s="23" t="str">
        <f aca="false">IF(J407="RHAP", "Rhizophora apiculata", IF(J407="EXAG", "Excoecaria agallocha", IF(J407="BRPA", "Bruguiera parviflora", IF(J407="XYMO", "Xylocarpus moluccensis", IF(J407="BRCY", "Bruguiera cylindrica", IF(J407="AVAL", "Avicennia alba", IF(J407="AVOF", "Avicennia officinalis", IF(J407="LURA", "Lumnitzera racemosa", IF(J407="CETA", "Ceriops tagal", IF(J407="XYGR", "Xylocarpus granatum", IF(J407="AVMA", "Avicennia marina", IF(J407="RHMU", "Rhizophora mucronata", IF(J407="BRGY", "Bruguiera gymnorrhiza", IF(J407="BRSE", "Bruguiera sexangula", IF(J407="SOOV", "Sonneratia ovata", IF(J407="SOCA", "Sonneratia caseolaris", IF(J407="HELI", "Heritiera littoralis", IF(J407="HESY", "Heritiera sylvatica", IF(J407="NYFR", "Nypa fruticans", IF(J407="CYRA", "Cynometra ramiflora", IF(J407="PHPA", "Phoenix paludosa", IF(J407="SCHY", "Scyphiphora hydrophyllacea", IF(J407="DIMA", "Diospyros maritima", IF(J407="POPI", "Pongamia pinnata", IF(J407="MAPS", "Maniltoa psilogyne", IF(J407="INBI", "Intsia bijuga", IF(J407="ACEB", "Acanthus ebracteatus", IF(J407="CAER", "Calamus erinaceus", IF(J407="UNUN", "Unknown unknown",  IF(J407="SOAL", "Sonneratia alba",  IF(J407="AECO", "Aegiceras corniculatum", "" )) )))))))))))))))))))))))))))))</f>
        <v>Xylocarpus granatum</v>
      </c>
      <c r="J407" s="55" t="s">
        <v>1022</v>
      </c>
      <c r="K407" s="55" t="n">
        <v>7.5</v>
      </c>
    </row>
    <row r="408" customFormat="false" ht="13.8" hidden="false" customHeight="false" outlineLevel="0" collapsed="false">
      <c r="A408" s="1" t="s">
        <v>17</v>
      </c>
      <c r="B408" s="12" t="n">
        <v>42152</v>
      </c>
      <c r="C408" s="1" t="s">
        <v>826</v>
      </c>
      <c r="D408" s="1" t="s">
        <v>19</v>
      </c>
      <c r="E408" s="1" t="s">
        <v>19</v>
      </c>
      <c r="F408" s="1" t="s">
        <v>20</v>
      </c>
      <c r="G408" s="1" t="n">
        <v>3</v>
      </c>
      <c r="H408" s="1" t="n">
        <v>1</v>
      </c>
      <c r="I408" s="23" t="str">
        <f aca="false">IF(J408="RHAP", "Rhizophora apiculata", IF(J408="EXAG", "Excoecaria agallocha", IF(J408="BRPA", "Bruguiera parviflora", IF(J408="XYMO", "Xylocarpus moluccensis", IF(J408="BRCY", "Bruguiera cylindrica", IF(J408="AVAL", "Avicennia alba", IF(J408="AVOF", "Avicennia officinalis", IF(J408="LURA", "Lumnitzera racemosa", IF(J408="CETA", "Ceriops tagal", IF(J408="XYGR", "Xylocarpus granatum", IF(J408="AVMA", "Avicennia marina", IF(J408="RHMU", "Rhizophora mucronata", IF(J408="BRGY", "Bruguiera gymnorrhiza", IF(J408="BRSE", "Bruguiera sexangula", IF(J408="SOOV", "Sonneratia ovata", IF(J408="SOCA", "Sonneratia caseolaris", IF(J408="HELI", "Heritiera littoralis", IF(J408="HESY", "Heritiera sylvatica", IF(J408="NYFR", "Nypa fruticans", IF(J408="CYRA", "Cynometra ramiflora", IF(J408="PHPA", "Phoenix paludosa", IF(J408="SCHY", "Scyphiphora hydrophyllacea", IF(J408="DIMA", "Diospyros maritima", IF(J408="POPI", "Pongamia pinnata", IF(J408="MAPS", "Maniltoa psilogyne", IF(J408="INBI", "Intsia bijuga", IF(J408="ACEB", "Acanthus ebracteatus", IF(J408="CAER", "Calamus erinaceus", IF(J408="UNUN", "Unknown unknown",  IF(J408="SOAL", "Sonneratia alba",  IF(J408="AECO", "Aegiceras corniculatum", "" )) )))))))))))))))))))))))))))))</f>
        <v>Rhizophora apiculata</v>
      </c>
      <c r="J408" s="55" t="s">
        <v>21</v>
      </c>
      <c r="K408" s="55" t="n">
        <v>7.5</v>
      </c>
    </row>
    <row r="409" customFormat="false" ht="13.8" hidden="false" customHeight="false" outlineLevel="0" collapsed="false">
      <c r="A409" s="1" t="s">
        <v>17</v>
      </c>
      <c r="B409" s="12" t="n">
        <v>42152</v>
      </c>
      <c r="C409" s="1" t="s">
        <v>826</v>
      </c>
      <c r="D409" s="1" t="s">
        <v>19</v>
      </c>
      <c r="E409" s="1" t="s">
        <v>19</v>
      </c>
      <c r="F409" s="1" t="s">
        <v>20</v>
      </c>
      <c r="G409" s="1" t="n">
        <v>3</v>
      </c>
      <c r="H409" s="1" t="n">
        <v>1</v>
      </c>
      <c r="I409" s="23" t="str">
        <f aca="false">IF(J409="RHAP", "Rhizophora apiculata", IF(J409="EXAG", "Excoecaria agallocha", IF(J409="BRPA", "Bruguiera parviflora", IF(J409="XYMO", "Xylocarpus moluccensis", IF(J409="BRCY", "Bruguiera cylindrica", IF(J409="AVAL", "Avicennia alba", IF(J409="AVOF", "Avicennia officinalis", IF(J409="LURA", "Lumnitzera racemosa", IF(J409="CETA", "Ceriops tagal", IF(J409="XYGR", "Xylocarpus granatum", IF(J409="AVMA", "Avicennia marina", IF(J409="RHMU", "Rhizophora mucronata", IF(J409="BRGY", "Bruguiera gymnorrhiza", IF(J409="BRSE", "Bruguiera sexangula", IF(J409="SOOV", "Sonneratia ovata", IF(J409="SOCA", "Sonneratia caseolaris", IF(J409="HELI", "Heritiera littoralis", IF(J409="HESY", "Heritiera sylvatica", IF(J409="NYFR", "Nypa fruticans", IF(J409="CYRA", "Cynometra ramiflora", IF(J409="PHPA", "Phoenix paludosa", IF(J409="SCHY", "Scyphiphora hydrophyllacea", IF(J409="DIMA", "Diospyros maritima", IF(J409="POPI", "Pongamia pinnata", IF(J409="MAPS", "Maniltoa psilogyne", IF(J409="INBI", "Intsia bijuga", IF(J409="ACEB", "Acanthus ebracteatus", IF(J409="CAER", "Calamus erinaceus", IF(J409="UNUN", "Unknown unknown",  IF(J409="SOAL", "Sonneratia alba",  IF(J409="AECO", "Aegiceras corniculatum", "" )) )))))))))))))))))))))))))))))</f>
        <v>Rhizophora apiculata</v>
      </c>
      <c r="J409" s="55" t="s">
        <v>21</v>
      </c>
      <c r="K409" s="55" t="n">
        <v>7.6</v>
      </c>
    </row>
    <row r="410" customFormat="false" ht="13.8" hidden="false" customHeight="false" outlineLevel="0" collapsed="false">
      <c r="A410" s="1" t="s">
        <v>17</v>
      </c>
      <c r="B410" s="12" t="n">
        <v>42152</v>
      </c>
      <c r="C410" s="1" t="s">
        <v>826</v>
      </c>
      <c r="D410" s="1" t="s">
        <v>19</v>
      </c>
      <c r="E410" s="1" t="s">
        <v>19</v>
      </c>
      <c r="F410" s="1" t="s">
        <v>20</v>
      </c>
      <c r="G410" s="1" t="n">
        <v>3</v>
      </c>
      <c r="H410" s="1" t="n">
        <v>1</v>
      </c>
      <c r="I410" s="23" t="str">
        <f aca="false">IF(J410="RHAP", "Rhizophora apiculata", IF(J410="EXAG", "Excoecaria agallocha", IF(J410="BRPA", "Bruguiera parviflora", IF(J410="XYMO", "Xylocarpus moluccensis", IF(J410="BRCY", "Bruguiera cylindrica", IF(J410="AVAL", "Avicennia alba", IF(J410="AVOF", "Avicennia officinalis", IF(J410="LURA", "Lumnitzera racemosa", IF(J410="CETA", "Ceriops tagal", IF(J410="XYGR", "Xylocarpus granatum", IF(J410="AVMA", "Avicennia marina", IF(J410="RHMU", "Rhizophora mucronata", IF(J410="BRGY", "Bruguiera gymnorrhiza", IF(J410="BRSE", "Bruguiera sexangula", IF(J410="SOOV", "Sonneratia ovata", IF(J410="SOCA", "Sonneratia caseolaris", IF(J410="HELI", "Heritiera littoralis", IF(J410="HESY", "Heritiera sylvatica", IF(J410="NYFR", "Nypa fruticans", IF(J410="CYRA", "Cynometra ramiflora", IF(J410="PHPA", "Phoenix paludosa", IF(J410="SCHY", "Scyphiphora hydrophyllacea", IF(J410="DIMA", "Diospyros maritima", IF(J410="POPI", "Pongamia pinnata", IF(J410="MAPS", "Maniltoa psilogyne", IF(J410="INBI", "Intsia bijuga", IF(J410="ACEB", "Acanthus ebracteatus", IF(J410="CAER", "Calamus erinaceus", IF(J410="UNUN", "Unknown unknown",  IF(J410="SOAL", "Sonneratia alba",  IF(J410="AECO", "Aegiceras corniculatum", "" )) )))))))))))))))))))))))))))))</f>
        <v>Xylocarpus granatum</v>
      </c>
      <c r="J410" s="55" t="s">
        <v>1022</v>
      </c>
      <c r="K410" s="55" t="n">
        <v>7.8</v>
      </c>
    </row>
    <row r="411" customFormat="false" ht="13.8" hidden="false" customHeight="false" outlineLevel="0" collapsed="false">
      <c r="A411" s="1" t="s">
        <v>17</v>
      </c>
      <c r="B411" s="12" t="n">
        <v>42152</v>
      </c>
      <c r="C411" s="1" t="s">
        <v>826</v>
      </c>
      <c r="D411" s="1" t="s">
        <v>19</v>
      </c>
      <c r="E411" s="1" t="s">
        <v>19</v>
      </c>
      <c r="F411" s="1" t="s">
        <v>20</v>
      </c>
      <c r="G411" s="1" t="n">
        <v>3</v>
      </c>
      <c r="H411" s="1" t="n">
        <v>1</v>
      </c>
      <c r="I411" s="23" t="str">
        <f aca="false">IF(J411="RHAP", "Rhizophora apiculata", IF(J411="EXAG", "Excoecaria agallocha", IF(J411="BRPA", "Bruguiera parviflora", IF(J411="XYMO", "Xylocarpus moluccensis", IF(J411="BRCY", "Bruguiera cylindrica", IF(J411="AVAL", "Avicennia alba", IF(J411="AVOF", "Avicennia officinalis", IF(J411="LURA", "Lumnitzera racemosa", IF(J411="CETA", "Ceriops tagal", IF(J411="XYGR", "Xylocarpus granatum", IF(J411="AVMA", "Avicennia marina", IF(J411="RHMU", "Rhizophora mucronata", IF(J411="BRGY", "Bruguiera gymnorrhiza", IF(J411="BRSE", "Bruguiera sexangula", IF(J411="SOOV", "Sonneratia ovata", IF(J411="SOCA", "Sonneratia caseolaris", IF(J411="HELI", "Heritiera littoralis", IF(J411="HESY", "Heritiera sylvatica", IF(J411="NYFR", "Nypa fruticans", IF(J411="CYRA", "Cynometra ramiflora", IF(J411="PHPA", "Phoenix paludosa", IF(J411="SCHY", "Scyphiphora hydrophyllacea", IF(J411="DIMA", "Diospyros maritima", IF(J411="POPI", "Pongamia pinnata", IF(J411="MAPS", "Maniltoa psilogyne", IF(J411="INBI", "Intsia bijuga", IF(J411="ACEB", "Acanthus ebracteatus", IF(J411="CAER", "Calamus erinaceus", IF(J411="UNUN", "Unknown unknown",  IF(J411="SOAL", "Sonneratia alba",  IF(J411="AECO", "Aegiceras corniculatum", "" )) )))))))))))))))))))))))))))))</f>
        <v>Xylocarpus granatum</v>
      </c>
      <c r="J411" s="55" t="s">
        <v>1022</v>
      </c>
      <c r="K411" s="55" t="n">
        <v>8</v>
      </c>
    </row>
    <row r="412" customFormat="false" ht="13.8" hidden="false" customHeight="false" outlineLevel="0" collapsed="false">
      <c r="A412" s="1" t="s">
        <v>17</v>
      </c>
      <c r="B412" s="12" t="n">
        <v>42152</v>
      </c>
      <c r="C412" s="1" t="s">
        <v>826</v>
      </c>
      <c r="D412" s="1" t="s">
        <v>19</v>
      </c>
      <c r="E412" s="1" t="s">
        <v>19</v>
      </c>
      <c r="F412" s="1" t="s">
        <v>20</v>
      </c>
      <c r="G412" s="1" t="n">
        <v>3</v>
      </c>
      <c r="H412" s="1" t="n">
        <v>1</v>
      </c>
      <c r="I412" s="23" t="str">
        <f aca="false">IF(J412="RHAP", "Rhizophora apiculata", IF(J412="EXAG", "Excoecaria agallocha", IF(J412="BRPA", "Bruguiera parviflora", IF(J412="XYMO", "Xylocarpus moluccensis", IF(J412="BRCY", "Bruguiera cylindrica", IF(J412="AVAL", "Avicennia alba", IF(J412="AVOF", "Avicennia officinalis", IF(J412="LURA", "Lumnitzera racemosa", IF(J412="CETA", "Ceriops tagal", IF(J412="XYGR", "Xylocarpus granatum", IF(J412="AVMA", "Avicennia marina", IF(J412="RHMU", "Rhizophora mucronata", IF(J412="BRGY", "Bruguiera gymnorrhiza", IF(J412="BRSE", "Bruguiera sexangula", IF(J412="SOOV", "Sonneratia ovata", IF(J412="SOCA", "Sonneratia caseolaris", IF(J412="HELI", "Heritiera littoralis", IF(J412="HESY", "Heritiera sylvatica", IF(J412="NYFR", "Nypa fruticans", IF(J412="CYRA", "Cynometra ramiflora", IF(J412="PHPA", "Phoenix paludosa", IF(J412="SCHY", "Scyphiphora hydrophyllacea", IF(J412="DIMA", "Diospyros maritima", IF(J412="POPI", "Pongamia pinnata", IF(J412="MAPS", "Maniltoa psilogyne", IF(J412="INBI", "Intsia bijuga", IF(J412="ACEB", "Acanthus ebracteatus", IF(J412="CAER", "Calamus erinaceus", IF(J412="UNUN", "Unknown unknown",  IF(J412="SOAL", "Sonneratia alba",  IF(J412="AECO", "Aegiceras corniculatum", "" )) )))))))))))))))))))))))))))))</f>
        <v>Rhizophora apiculata</v>
      </c>
      <c r="J412" s="55" t="s">
        <v>21</v>
      </c>
      <c r="K412" s="55" t="n">
        <v>8.2</v>
      </c>
    </row>
    <row r="413" customFormat="false" ht="13.8" hidden="false" customHeight="false" outlineLevel="0" collapsed="false">
      <c r="A413" s="1" t="s">
        <v>17</v>
      </c>
      <c r="B413" s="12" t="n">
        <v>42152</v>
      </c>
      <c r="C413" s="1" t="s">
        <v>826</v>
      </c>
      <c r="D413" s="1" t="s">
        <v>19</v>
      </c>
      <c r="E413" s="1" t="s">
        <v>19</v>
      </c>
      <c r="F413" s="1" t="s">
        <v>20</v>
      </c>
      <c r="G413" s="1" t="n">
        <v>3</v>
      </c>
      <c r="H413" s="1" t="n">
        <v>1</v>
      </c>
      <c r="I413" s="23" t="str">
        <f aca="false">IF(J413="RHAP", "Rhizophora apiculata", IF(J413="EXAG", "Excoecaria agallocha", IF(J413="BRPA", "Bruguiera parviflora", IF(J413="XYMO", "Xylocarpus moluccensis", IF(J413="BRCY", "Bruguiera cylindrica", IF(J413="AVAL", "Avicennia alba", IF(J413="AVOF", "Avicennia officinalis", IF(J413="LURA", "Lumnitzera racemosa", IF(J413="CETA", "Ceriops tagal", IF(J413="XYGR", "Xylocarpus granatum", IF(J413="AVMA", "Avicennia marina", IF(J413="RHMU", "Rhizophora mucronata", IF(J413="BRGY", "Bruguiera gymnorrhiza", IF(J413="BRSE", "Bruguiera sexangula", IF(J413="SOOV", "Sonneratia ovata", IF(J413="SOCA", "Sonneratia caseolaris", IF(J413="HELI", "Heritiera littoralis", IF(J413="HESY", "Heritiera sylvatica", IF(J413="NYFR", "Nypa fruticans", IF(J413="CYRA", "Cynometra ramiflora", IF(J413="PHPA", "Phoenix paludosa", IF(J413="SCHY", "Scyphiphora hydrophyllacea", IF(J413="DIMA", "Diospyros maritima", IF(J413="POPI", "Pongamia pinnata", IF(J413="MAPS", "Maniltoa psilogyne", IF(J413="INBI", "Intsia bijuga", IF(J413="ACEB", "Acanthus ebracteatus", IF(J413="CAER", "Calamus erinaceus", IF(J413="UNUN", "Unknown unknown",  IF(J413="SOAL", "Sonneratia alba",  IF(J413="AECO", "Aegiceras corniculatum", "" )) )))))))))))))))))))))))))))))</f>
        <v>Avicennia alba</v>
      </c>
      <c r="J413" s="55" t="s">
        <v>27</v>
      </c>
      <c r="K413" s="55" t="n">
        <v>8.3</v>
      </c>
    </row>
    <row r="414" customFormat="false" ht="13.8" hidden="false" customHeight="false" outlineLevel="0" collapsed="false">
      <c r="A414" s="1" t="s">
        <v>17</v>
      </c>
      <c r="B414" s="12" t="n">
        <v>42152</v>
      </c>
      <c r="C414" s="1" t="s">
        <v>826</v>
      </c>
      <c r="D414" s="1" t="s">
        <v>19</v>
      </c>
      <c r="E414" s="1" t="s">
        <v>19</v>
      </c>
      <c r="F414" s="1" t="s">
        <v>20</v>
      </c>
      <c r="G414" s="1" t="n">
        <v>3</v>
      </c>
      <c r="H414" s="1" t="n">
        <v>1</v>
      </c>
      <c r="I414" s="23" t="str">
        <f aca="false">IF(J414="RHAP", "Rhizophora apiculata", IF(J414="EXAG", "Excoecaria agallocha", IF(J414="BRPA", "Bruguiera parviflora", IF(J414="XYMO", "Xylocarpus moluccensis", IF(J414="BRCY", "Bruguiera cylindrica", IF(J414="AVAL", "Avicennia alba", IF(J414="AVOF", "Avicennia officinalis", IF(J414="LURA", "Lumnitzera racemosa", IF(J414="CETA", "Ceriops tagal", IF(J414="XYGR", "Xylocarpus granatum", IF(J414="AVMA", "Avicennia marina", IF(J414="RHMU", "Rhizophora mucronata", IF(J414="BRGY", "Bruguiera gymnorrhiza", IF(J414="BRSE", "Bruguiera sexangula", IF(J414="SOOV", "Sonneratia ovata", IF(J414="SOCA", "Sonneratia caseolaris", IF(J414="HELI", "Heritiera littoralis", IF(J414="HESY", "Heritiera sylvatica", IF(J414="NYFR", "Nypa fruticans", IF(J414="CYRA", "Cynometra ramiflora", IF(J414="PHPA", "Phoenix paludosa", IF(J414="SCHY", "Scyphiphora hydrophyllacea", IF(J414="DIMA", "Diospyros maritima", IF(J414="POPI", "Pongamia pinnata", IF(J414="MAPS", "Maniltoa psilogyne", IF(J414="INBI", "Intsia bijuga", IF(J414="ACEB", "Acanthus ebracteatus", IF(J414="CAER", "Calamus erinaceus", IF(J414="UNUN", "Unknown unknown",  IF(J414="SOAL", "Sonneratia alba",  IF(J414="AECO", "Aegiceras corniculatum", "" )) )))))))))))))))))))))))))))))</f>
        <v>Xylocarpus granatum</v>
      </c>
      <c r="J414" s="55" t="s">
        <v>1022</v>
      </c>
      <c r="K414" s="55" t="n">
        <v>8.5</v>
      </c>
    </row>
    <row r="415" customFormat="false" ht="13.8" hidden="false" customHeight="false" outlineLevel="0" collapsed="false">
      <c r="A415" s="1" t="s">
        <v>17</v>
      </c>
      <c r="B415" s="12" t="n">
        <v>42152</v>
      </c>
      <c r="C415" s="1" t="s">
        <v>826</v>
      </c>
      <c r="D415" s="1" t="s">
        <v>19</v>
      </c>
      <c r="E415" s="1" t="s">
        <v>19</v>
      </c>
      <c r="F415" s="1" t="s">
        <v>20</v>
      </c>
      <c r="G415" s="1" t="n">
        <v>3</v>
      </c>
      <c r="H415" s="1" t="n">
        <v>1</v>
      </c>
      <c r="I415" s="23" t="str">
        <f aca="false">IF(J415="RHAP", "Rhizophora apiculata", IF(J415="EXAG", "Excoecaria agallocha", IF(J415="BRPA", "Bruguiera parviflora", IF(J415="XYMO", "Xylocarpus moluccensis", IF(J415="BRCY", "Bruguiera cylindrica", IF(J415="AVAL", "Avicennia alba", IF(J415="AVOF", "Avicennia officinalis", IF(J415="LURA", "Lumnitzera racemosa", IF(J415="CETA", "Ceriops tagal", IF(J415="XYGR", "Xylocarpus granatum", IF(J415="AVMA", "Avicennia marina", IF(J415="RHMU", "Rhizophora mucronata", IF(J415="BRGY", "Bruguiera gymnorrhiza", IF(J415="BRSE", "Bruguiera sexangula", IF(J415="SOOV", "Sonneratia ovata", IF(J415="SOCA", "Sonneratia caseolaris", IF(J415="HELI", "Heritiera littoralis", IF(J415="HESY", "Heritiera sylvatica", IF(J415="NYFR", "Nypa fruticans", IF(J415="CYRA", "Cynometra ramiflora", IF(J415="PHPA", "Phoenix paludosa", IF(J415="SCHY", "Scyphiphora hydrophyllacea", IF(J415="DIMA", "Diospyros maritima", IF(J415="POPI", "Pongamia pinnata", IF(J415="MAPS", "Maniltoa psilogyne", IF(J415="INBI", "Intsia bijuga", IF(J415="ACEB", "Acanthus ebracteatus", IF(J415="CAER", "Calamus erinaceus", IF(J415="UNUN", "Unknown unknown",  IF(J415="SOAL", "Sonneratia alba",  IF(J415="AECO", "Aegiceras corniculatum", "" )) )))))))))))))))))))))))))))))</f>
        <v>Rhizophora apiculata</v>
      </c>
      <c r="J415" s="55" t="s">
        <v>21</v>
      </c>
      <c r="K415" s="55" t="n">
        <v>8.6</v>
      </c>
    </row>
    <row r="416" customFormat="false" ht="13.8" hidden="false" customHeight="false" outlineLevel="0" collapsed="false">
      <c r="A416" s="1" t="s">
        <v>17</v>
      </c>
      <c r="B416" s="12" t="n">
        <v>42152</v>
      </c>
      <c r="C416" s="1" t="s">
        <v>826</v>
      </c>
      <c r="D416" s="1" t="s">
        <v>19</v>
      </c>
      <c r="E416" s="1" t="s">
        <v>19</v>
      </c>
      <c r="F416" s="1" t="s">
        <v>20</v>
      </c>
      <c r="G416" s="1" t="n">
        <v>3</v>
      </c>
      <c r="H416" s="1" t="n">
        <v>1</v>
      </c>
      <c r="I416" s="23" t="str">
        <f aca="false">IF(J416="RHAP", "Rhizophora apiculata", IF(J416="EXAG", "Excoecaria agallocha", IF(J416="BRPA", "Bruguiera parviflora", IF(J416="XYMO", "Xylocarpus moluccensis", IF(J416="BRCY", "Bruguiera cylindrica", IF(J416="AVAL", "Avicennia alba", IF(J416="AVOF", "Avicennia officinalis", IF(J416="LURA", "Lumnitzera racemosa", IF(J416="CETA", "Ceriops tagal", IF(J416="XYGR", "Xylocarpus granatum", IF(J416="AVMA", "Avicennia marina", IF(J416="RHMU", "Rhizophora mucronata", IF(J416="BRGY", "Bruguiera gymnorrhiza", IF(J416="BRSE", "Bruguiera sexangula", IF(J416="SOOV", "Sonneratia ovata", IF(J416="SOCA", "Sonneratia caseolaris", IF(J416="HELI", "Heritiera littoralis", IF(J416="HESY", "Heritiera sylvatica", IF(J416="NYFR", "Nypa fruticans", IF(J416="CYRA", "Cynometra ramiflora", IF(J416="PHPA", "Phoenix paludosa", IF(J416="SCHY", "Scyphiphora hydrophyllacea", IF(J416="DIMA", "Diospyros maritima", IF(J416="POPI", "Pongamia pinnata", IF(J416="MAPS", "Maniltoa psilogyne", IF(J416="INBI", "Intsia bijuga", IF(J416="ACEB", "Acanthus ebracteatus", IF(J416="CAER", "Calamus erinaceus", IF(J416="UNUN", "Unknown unknown",  IF(J416="SOAL", "Sonneratia alba",  IF(J416="AECO", "Aegiceras corniculatum", "" )) )))))))))))))))))))))))))))))</f>
        <v>Rhizophora apiculata</v>
      </c>
      <c r="J416" s="55" t="s">
        <v>21</v>
      </c>
      <c r="K416" s="55" t="n">
        <v>8.8</v>
      </c>
    </row>
    <row r="417" customFormat="false" ht="13.8" hidden="false" customHeight="false" outlineLevel="0" collapsed="false">
      <c r="A417" s="1" t="s">
        <v>17</v>
      </c>
      <c r="B417" s="12" t="n">
        <v>42152</v>
      </c>
      <c r="C417" s="1" t="s">
        <v>826</v>
      </c>
      <c r="D417" s="1" t="s">
        <v>19</v>
      </c>
      <c r="E417" s="1" t="s">
        <v>19</v>
      </c>
      <c r="F417" s="1" t="s">
        <v>20</v>
      </c>
      <c r="G417" s="1" t="n">
        <v>3</v>
      </c>
      <c r="H417" s="1" t="n">
        <v>1</v>
      </c>
      <c r="I417" s="23" t="str">
        <f aca="false">IF(J417="RHAP", "Rhizophora apiculata", IF(J417="EXAG", "Excoecaria agallocha", IF(J417="BRPA", "Bruguiera parviflora", IF(J417="XYMO", "Xylocarpus moluccensis", IF(J417="BRCY", "Bruguiera cylindrica", IF(J417="AVAL", "Avicennia alba", IF(J417="AVOF", "Avicennia officinalis", IF(J417="LURA", "Lumnitzera racemosa", IF(J417="CETA", "Ceriops tagal", IF(J417="XYGR", "Xylocarpus granatum", IF(J417="AVMA", "Avicennia marina", IF(J417="RHMU", "Rhizophora mucronata", IF(J417="BRGY", "Bruguiera gymnorrhiza", IF(J417="BRSE", "Bruguiera sexangula", IF(J417="SOOV", "Sonneratia ovata", IF(J417="SOCA", "Sonneratia caseolaris", IF(J417="HELI", "Heritiera littoralis", IF(J417="HESY", "Heritiera sylvatica", IF(J417="NYFR", "Nypa fruticans", IF(J417="CYRA", "Cynometra ramiflora", IF(J417="PHPA", "Phoenix paludosa", IF(J417="SCHY", "Scyphiphora hydrophyllacea", IF(J417="DIMA", "Diospyros maritima", IF(J417="POPI", "Pongamia pinnata", IF(J417="MAPS", "Maniltoa psilogyne", IF(J417="INBI", "Intsia bijuga", IF(J417="ACEB", "Acanthus ebracteatus", IF(J417="CAER", "Calamus erinaceus", IF(J417="UNUN", "Unknown unknown",  IF(J417="SOAL", "Sonneratia alba",  IF(J417="AECO", "Aegiceras corniculatum", "" )) )))))))))))))))))))))))))))))</f>
        <v>Rhizophora apiculata</v>
      </c>
      <c r="J417" s="55" t="s">
        <v>21</v>
      </c>
      <c r="K417" s="55" t="n">
        <v>9</v>
      </c>
    </row>
    <row r="418" customFormat="false" ht="13.8" hidden="false" customHeight="false" outlineLevel="0" collapsed="false">
      <c r="A418" s="1" t="s">
        <v>17</v>
      </c>
      <c r="B418" s="12" t="n">
        <v>42152</v>
      </c>
      <c r="C418" s="1" t="s">
        <v>826</v>
      </c>
      <c r="D418" s="1" t="s">
        <v>19</v>
      </c>
      <c r="E418" s="1" t="s">
        <v>19</v>
      </c>
      <c r="F418" s="1" t="s">
        <v>20</v>
      </c>
      <c r="G418" s="1" t="n">
        <v>3</v>
      </c>
      <c r="H418" s="1" t="n">
        <v>1</v>
      </c>
      <c r="I418" s="23" t="str">
        <f aca="false">IF(J418="RHAP", "Rhizophora apiculata", IF(J418="EXAG", "Excoecaria agallocha", IF(J418="BRPA", "Bruguiera parviflora", IF(J418="XYMO", "Xylocarpus moluccensis", IF(J418="BRCY", "Bruguiera cylindrica", IF(J418="AVAL", "Avicennia alba", IF(J418="AVOF", "Avicennia officinalis", IF(J418="LURA", "Lumnitzera racemosa", IF(J418="CETA", "Ceriops tagal", IF(J418="XYGR", "Xylocarpus granatum", IF(J418="AVMA", "Avicennia marina", IF(J418="RHMU", "Rhizophora mucronata", IF(J418="BRGY", "Bruguiera gymnorrhiza", IF(J418="BRSE", "Bruguiera sexangula", IF(J418="SOOV", "Sonneratia ovata", IF(J418="SOCA", "Sonneratia caseolaris", IF(J418="HELI", "Heritiera littoralis", IF(J418="HESY", "Heritiera sylvatica", IF(J418="NYFR", "Nypa fruticans", IF(J418="CYRA", "Cynometra ramiflora", IF(J418="PHPA", "Phoenix paludosa", IF(J418="SCHY", "Scyphiphora hydrophyllacea", IF(J418="DIMA", "Diospyros maritima", IF(J418="POPI", "Pongamia pinnata", IF(J418="MAPS", "Maniltoa psilogyne", IF(J418="INBI", "Intsia bijuga", IF(J418="ACEB", "Acanthus ebracteatus", IF(J418="CAER", "Calamus erinaceus", IF(J418="UNUN", "Unknown unknown",  IF(J418="SOAL", "Sonneratia alba",  IF(J418="AECO", "Aegiceras corniculatum", "" )) )))))))))))))))))))))))))))))</f>
        <v>Xylocarpus granatum</v>
      </c>
      <c r="J418" s="55" t="s">
        <v>1022</v>
      </c>
      <c r="K418" s="55" t="n">
        <v>9.1</v>
      </c>
    </row>
    <row r="419" customFormat="false" ht="13.8" hidden="false" customHeight="false" outlineLevel="0" collapsed="false">
      <c r="A419" s="1" t="s">
        <v>17</v>
      </c>
      <c r="B419" s="12" t="n">
        <v>42152</v>
      </c>
      <c r="C419" s="1" t="s">
        <v>826</v>
      </c>
      <c r="D419" s="1" t="s">
        <v>19</v>
      </c>
      <c r="E419" s="1" t="s">
        <v>19</v>
      </c>
      <c r="F419" s="1" t="s">
        <v>20</v>
      </c>
      <c r="G419" s="1" t="n">
        <v>3</v>
      </c>
      <c r="H419" s="1" t="n">
        <v>1</v>
      </c>
      <c r="I419" s="23" t="str">
        <f aca="false">IF(J419="RHAP", "Rhizophora apiculata", IF(J419="EXAG", "Excoecaria agallocha", IF(J419="BRPA", "Bruguiera parviflora", IF(J419="XYMO", "Xylocarpus moluccensis", IF(J419="BRCY", "Bruguiera cylindrica", IF(J419="AVAL", "Avicennia alba", IF(J419="AVOF", "Avicennia officinalis", IF(J419="LURA", "Lumnitzera racemosa", IF(J419="CETA", "Ceriops tagal", IF(J419="XYGR", "Xylocarpus granatum", IF(J419="AVMA", "Avicennia marina", IF(J419="RHMU", "Rhizophora mucronata", IF(J419="BRGY", "Bruguiera gymnorrhiza", IF(J419="BRSE", "Bruguiera sexangula", IF(J419="SOOV", "Sonneratia ovata", IF(J419="SOCA", "Sonneratia caseolaris", IF(J419="HELI", "Heritiera littoralis", IF(J419="HESY", "Heritiera sylvatica", IF(J419="NYFR", "Nypa fruticans", IF(J419="CYRA", "Cynometra ramiflora", IF(J419="PHPA", "Phoenix paludosa", IF(J419="SCHY", "Scyphiphora hydrophyllacea", IF(J419="DIMA", "Diospyros maritima", IF(J419="POPI", "Pongamia pinnata", IF(J419="MAPS", "Maniltoa psilogyne", IF(J419="INBI", "Intsia bijuga", IF(J419="ACEB", "Acanthus ebracteatus", IF(J419="CAER", "Calamus erinaceus", IF(J419="UNUN", "Unknown unknown",  IF(J419="SOAL", "Sonneratia alba",  IF(J419="AECO", "Aegiceras corniculatum", "" )) )))))))))))))))))))))))))))))</f>
        <v>Rhizophora apiculata</v>
      </c>
      <c r="J419" s="55" t="s">
        <v>21</v>
      </c>
      <c r="K419" s="55" t="n">
        <v>10</v>
      </c>
    </row>
    <row r="420" customFormat="false" ht="13.8" hidden="false" customHeight="false" outlineLevel="0" collapsed="false">
      <c r="A420" s="1" t="s">
        <v>17</v>
      </c>
      <c r="B420" s="12" t="n">
        <v>42152</v>
      </c>
      <c r="C420" s="1" t="s">
        <v>826</v>
      </c>
      <c r="D420" s="1" t="s">
        <v>19</v>
      </c>
      <c r="E420" s="1" t="s">
        <v>19</v>
      </c>
      <c r="F420" s="1" t="s">
        <v>20</v>
      </c>
      <c r="G420" s="1" t="n">
        <v>3</v>
      </c>
      <c r="H420" s="1" t="n">
        <v>1</v>
      </c>
      <c r="I420" s="23" t="str">
        <f aca="false">IF(J420="RHAP", "Rhizophora apiculata", IF(J420="EXAG", "Excoecaria agallocha", IF(J420="BRPA", "Bruguiera parviflora", IF(J420="XYMO", "Xylocarpus moluccensis", IF(J420="BRCY", "Bruguiera cylindrica", IF(J420="AVAL", "Avicennia alba", IF(J420="AVOF", "Avicennia officinalis", IF(J420="LURA", "Lumnitzera racemosa", IF(J420="CETA", "Ceriops tagal", IF(J420="XYGR", "Xylocarpus granatum", IF(J420="AVMA", "Avicennia marina", IF(J420="RHMU", "Rhizophora mucronata", IF(J420="BRGY", "Bruguiera gymnorrhiza", IF(J420="BRSE", "Bruguiera sexangula", IF(J420="SOOV", "Sonneratia ovata", IF(J420="SOCA", "Sonneratia caseolaris", IF(J420="HELI", "Heritiera littoralis", IF(J420="HESY", "Heritiera sylvatica", IF(J420="NYFR", "Nypa fruticans", IF(J420="CYRA", "Cynometra ramiflora", IF(J420="PHPA", "Phoenix paludosa", IF(J420="SCHY", "Scyphiphora hydrophyllacea", IF(J420="DIMA", "Diospyros maritima", IF(J420="POPI", "Pongamia pinnata", IF(J420="MAPS", "Maniltoa psilogyne", IF(J420="INBI", "Intsia bijuga", IF(J420="ACEB", "Acanthus ebracteatus", IF(J420="CAER", "Calamus erinaceus", IF(J420="UNUN", "Unknown unknown",  IF(J420="SOAL", "Sonneratia alba",  IF(J420="AECO", "Aegiceras corniculatum", "" )) )))))))))))))))))))))))))))))</f>
        <v>Xylocarpus granatum</v>
      </c>
      <c r="J420" s="55" t="s">
        <v>1022</v>
      </c>
      <c r="K420" s="55" t="n">
        <v>10.1</v>
      </c>
    </row>
    <row r="421" customFormat="false" ht="13.8" hidden="false" customHeight="false" outlineLevel="0" collapsed="false">
      <c r="A421" s="1" t="s">
        <v>17</v>
      </c>
      <c r="B421" s="12" t="n">
        <v>42152</v>
      </c>
      <c r="C421" s="1" t="s">
        <v>826</v>
      </c>
      <c r="D421" s="1" t="s">
        <v>19</v>
      </c>
      <c r="E421" s="1" t="s">
        <v>19</v>
      </c>
      <c r="F421" s="1" t="s">
        <v>20</v>
      </c>
      <c r="G421" s="1" t="n">
        <v>3</v>
      </c>
      <c r="H421" s="1" t="n">
        <v>1</v>
      </c>
      <c r="I421" s="23" t="str">
        <f aca="false">IF(J421="RHAP", "Rhizophora apiculata", IF(J421="EXAG", "Excoecaria agallocha", IF(J421="BRPA", "Bruguiera parviflora", IF(J421="XYMO", "Xylocarpus moluccensis", IF(J421="BRCY", "Bruguiera cylindrica", IF(J421="AVAL", "Avicennia alba", IF(J421="AVOF", "Avicennia officinalis", IF(J421="LURA", "Lumnitzera racemosa", IF(J421="CETA", "Ceriops tagal", IF(J421="XYGR", "Xylocarpus granatum", IF(J421="AVMA", "Avicennia marina", IF(J421="RHMU", "Rhizophora mucronata", IF(J421="BRGY", "Bruguiera gymnorrhiza", IF(J421="BRSE", "Bruguiera sexangula", IF(J421="SOOV", "Sonneratia ovata", IF(J421="SOCA", "Sonneratia caseolaris", IF(J421="HELI", "Heritiera littoralis", IF(J421="HESY", "Heritiera sylvatica", IF(J421="NYFR", "Nypa fruticans", IF(J421="CYRA", "Cynometra ramiflora", IF(J421="PHPA", "Phoenix paludosa", IF(J421="SCHY", "Scyphiphora hydrophyllacea", IF(J421="DIMA", "Diospyros maritima", IF(J421="POPI", "Pongamia pinnata", IF(J421="MAPS", "Maniltoa psilogyne", IF(J421="INBI", "Intsia bijuga", IF(J421="ACEB", "Acanthus ebracteatus", IF(J421="CAER", "Calamus erinaceus", IF(J421="UNUN", "Unknown unknown",  IF(J421="SOAL", "Sonneratia alba",  IF(J421="AECO", "Aegiceras corniculatum", "" )) )))))))))))))))))))))))))))))</f>
        <v>Xylocarpus granatum</v>
      </c>
      <c r="J421" s="55" t="s">
        <v>1022</v>
      </c>
      <c r="K421" s="55" t="n">
        <v>10.3</v>
      </c>
    </row>
    <row r="422" customFormat="false" ht="13.8" hidden="false" customHeight="false" outlineLevel="0" collapsed="false">
      <c r="A422" s="1" t="s">
        <v>17</v>
      </c>
      <c r="B422" s="12" t="n">
        <v>42152</v>
      </c>
      <c r="C422" s="1" t="s">
        <v>826</v>
      </c>
      <c r="D422" s="1" t="s">
        <v>19</v>
      </c>
      <c r="E422" s="1" t="s">
        <v>19</v>
      </c>
      <c r="F422" s="1" t="s">
        <v>20</v>
      </c>
      <c r="G422" s="1" t="n">
        <v>3</v>
      </c>
      <c r="H422" s="1" t="n">
        <v>1</v>
      </c>
      <c r="I422" s="23" t="str">
        <f aca="false">IF(J422="RHAP", "Rhizophora apiculata", IF(J422="EXAG", "Excoecaria agallocha", IF(J422="BRPA", "Bruguiera parviflora", IF(J422="XYMO", "Xylocarpus moluccensis", IF(J422="BRCY", "Bruguiera cylindrica", IF(J422="AVAL", "Avicennia alba", IF(J422="AVOF", "Avicennia officinalis", IF(J422="LURA", "Lumnitzera racemosa", IF(J422="CETA", "Ceriops tagal", IF(J422="XYGR", "Xylocarpus granatum", IF(J422="AVMA", "Avicennia marina", IF(J422="RHMU", "Rhizophora mucronata", IF(J422="BRGY", "Bruguiera gymnorrhiza", IF(J422="BRSE", "Bruguiera sexangula", IF(J422="SOOV", "Sonneratia ovata", IF(J422="SOCA", "Sonneratia caseolaris", IF(J422="HELI", "Heritiera littoralis", IF(J422="HESY", "Heritiera sylvatica", IF(J422="NYFR", "Nypa fruticans", IF(J422="CYRA", "Cynometra ramiflora", IF(J422="PHPA", "Phoenix paludosa", IF(J422="SCHY", "Scyphiphora hydrophyllacea", IF(J422="DIMA", "Diospyros maritima", IF(J422="POPI", "Pongamia pinnata", IF(J422="MAPS", "Maniltoa psilogyne", IF(J422="INBI", "Intsia bijuga", IF(J422="ACEB", "Acanthus ebracteatus", IF(J422="CAER", "Calamus erinaceus", IF(J422="UNUN", "Unknown unknown",  IF(J422="SOAL", "Sonneratia alba",  IF(J422="AECO", "Aegiceras corniculatum", "" )) )))))))))))))))))))))))))))))</f>
        <v>Rhizophora apiculata</v>
      </c>
      <c r="J422" s="55" t="s">
        <v>21</v>
      </c>
      <c r="K422" s="55" t="n">
        <v>10.3</v>
      </c>
    </row>
    <row r="423" customFormat="false" ht="13.8" hidden="false" customHeight="false" outlineLevel="0" collapsed="false">
      <c r="A423" s="1" t="s">
        <v>17</v>
      </c>
      <c r="B423" s="12" t="n">
        <v>42152</v>
      </c>
      <c r="C423" s="1" t="s">
        <v>826</v>
      </c>
      <c r="D423" s="1" t="s">
        <v>19</v>
      </c>
      <c r="E423" s="1" t="s">
        <v>19</v>
      </c>
      <c r="F423" s="1" t="s">
        <v>20</v>
      </c>
      <c r="G423" s="1" t="n">
        <v>3</v>
      </c>
      <c r="H423" s="1" t="n">
        <v>1</v>
      </c>
      <c r="I423" s="23" t="str">
        <f aca="false">IF(J423="RHAP", "Rhizophora apiculata", IF(J423="EXAG", "Excoecaria agallocha", IF(J423="BRPA", "Bruguiera parviflora", IF(J423="XYMO", "Xylocarpus moluccensis", IF(J423="BRCY", "Bruguiera cylindrica", IF(J423="AVAL", "Avicennia alba", IF(J423="AVOF", "Avicennia officinalis", IF(J423="LURA", "Lumnitzera racemosa", IF(J423="CETA", "Ceriops tagal", IF(J423="XYGR", "Xylocarpus granatum", IF(J423="AVMA", "Avicennia marina", IF(J423="RHMU", "Rhizophora mucronata", IF(J423="BRGY", "Bruguiera gymnorrhiza", IF(J423="BRSE", "Bruguiera sexangula", IF(J423="SOOV", "Sonneratia ovata", IF(J423="SOCA", "Sonneratia caseolaris", IF(J423="HELI", "Heritiera littoralis", IF(J423="HESY", "Heritiera sylvatica", IF(J423="NYFR", "Nypa fruticans", IF(J423="CYRA", "Cynometra ramiflora", IF(J423="PHPA", "Phoenix paludosa", IF(J423="SCHY", "Scyphiphora hydrophyllacea", IF(J423="DIMA", "Diospyros maritima", IF(J423="POPI", "Pongamia pinnata", IF(J423="MAPS", "Maniltoa psilogyne", IF(J423="INBI", "Intsia bijuga", IF(J423="ACEB", "Acanthus ebracteatus", IF(J423="CAER", "Calamus erinaceus", IF(J423="UNUN", "Unknown unknown",  IF(J423="SOAL", "Sonneratia alba",  IF(J423="AECO", "Aegiceras corniculatum", "" )) )))))))))))))))))))))))))))))</f>
        <v>Rhizophora apiculata</v>
      </c>
      <c r="J423" s="55" t="s">
        <v>21</v>
      </c>
      <c r="K423" s="55" t="n">
        <v>10.6</v>
      </c>
    </row>
    <row r="424" customFormat="false" ht="13.8" hidden="false" customHeight="false" outlineLevel="0" collapsed="false">
      <c r="A424" s="1" t="s">
        <v>17</v>
      </c>
      <c r="B424" s="12" t="n">
        <v>42152</v>
      </c>
      <c r="C424" s="1" t="s">
        <v>826</v>
      </c>
      <c r="D424" s="1" t="s">
        <v>19</v>
      </c>
      <c r="E424" s="1" t="s">
        <v>19</v>
      </c>
      <c r="F424" s="1" t="s">
        <v>20</v>
      </c>
      <c r="G424" s="1" t="n">
        <v>3</v>
      </c>
      <c r="H424" s="1" t="n">
        <v>1</v>
      </c>
      <c r="I424" s="23" t="str">
        <f aca="false">IF(J424="RHAP", "Rhizophora apiculata", IF(J424="EXAG", "Excoecaria agallocha", IF(J424="BRPA", "Bruguiera parviflora", IF(J424="XYMO", "Xylocarpus moluccensis", IF(J424="BRCY", "Bruguiera cylindrica", IF(J424="AVAL", "Avicennia alba", IF(J424="AVOF", "Avicennia officinalis", IF(J424="LURA", "Lumnitzera racemosa", IF(J424="CETA", "Ceriops tagal", IF(J424="XYGR", "Xylocarpus granatum", IF(J424="AVMA", "Avicennia marina", IF(J424="RHMU", "Rhizophora mucronata", IF(J424="BRGY", "Bruguiera gymnorrhiza", IF(J424="BRSE", "Bruguiera sexangula", IF(J424="SOOV", "Sonneratia ovata", IF(J424="SOCA", "Sonneratia caseolaris", IF(J424="HELI", "Heritiera littoralis", IF(J424="HESY", "Heritiera sylvatica", IF(J424="NYFR", "Nypa fruticans", IF(J424="CYRA", "Cynometra ramiflora", IF(J424="PHPA", "Phoenix paludosa", IF(J424="SCHY", "Scyphiphora hydrophyllacea", IF(J424="DIMA", "Diospyros maritima", IF(J424="POPI", "Pongamia pinnata", IF(J424="MAPS", "Maniltoa psilogyne", IF(J424="INBI", "Intsia bijuga", IF(J424="ACEB", "Acanthus ebracteatus", IF(J424="CAER", "Calamus erinaceus", IF(J424="UNUN", "Unknown unknown",  IF(J424="SOAL", "Sonneratia alba",  IF(J424="AECO", "Aegiceras corniculatum", "" )) )))))))))))))))))))))))))))))</f>
        <v>Rhizophora apiculata</v>
      </c>
      <c r="J424" s="55" t="s">
        <v>21</v>
      </c>
      <c r="K424" s="55" t="n">
        <v>11.3</v>
      </c>
    </row>
    <row r="425" customFormat="false" ht="13.8" hidden="false" customHeight="false" outlineLevel="0" collapsed="false">
      <c r="A425" s="1" t="s">
        <v>17</v>
      </c>
      <c r="B425" s="12" t="n">
        <v>42152</v>
      </c>
      <c r="C425" s="1" t="s">
        <v>826</v>
      </c>
      <c r="D425" s="1" t="s">
        <v>19</v>
      </c>
      <c r="E425" s="1" t="s">
        <v>19</v>
      </c>
      <c r="F425" s="1" t="s">
        <v>20</v>
      </c>
      <c r="G425" s="1" t="n">
        <v>3</v>
      </c>
      <c r="H425" s="1" t="n">
        <v>1</v>
      </c>
      <c r="I425" s="23" t="str">
        <f aca="false">IF(J425="RHAP", "Rhizophora apiculata", IF(J425="EXAG", "Excoecaria agallocha", IF(J425="BRPA", "Bruguiera parviflora", IF(J425="XYMO", "Xylocarpus moluccensis", IF(J425="BRCY", "Bruguiera cylindrica", IF(J425="AVAL", "Avicennia alba", IF(J425="AVOF", "Avicennia officinalis", IF(J425="LURA", "Lumnitzera racemosa", IF(J425="CETA", "Ceriops tagal", IF(J425="XYGR", "Xylocarpus granatum", IF(J425="AVMA", "Avicennia marina", IF(J425="RHMU", "Rhizophora mucronata", IF(J425="BRGY", "Bruguiera gymnorrhiza", IF(J425="BRSE", "Bruguiera sexangula", IF(J425="SOOV", "Sonneratia ovata", IF(J425="SOCA", "Sonneratia caseolaris", IF(J425="HELI", "Heritiera littoralis", IF(J425="HESY", "Heritiera sylvatica", IF(J425="NYFR", "Nypa fruticans", IF(J425="CYRA", "Cynometra ramiflora", IF(J425="PHPA", "Phoenix paludosa", IF(J425="SCHY", "Scyphiphora hydrophyllacea", IF(J425="DIMA", "Diospyros maritima", IF(J425="POPI", "Pongamia pinnata", IF(J425="MAPS", "Maniltoa psilogyne", IF(J425="INBI", "Intsia bijuga", IF(J425="ACEB", "Acanthus ebracteatus", IF(J425="CAER", "Calamus erinaceus", IF(J425="UNUN", "Unknown unknown",  IF(J425="SOAL", "Sonneratia alba",  IF(J425="AECO", "Aegiceras corniculatum", "" )) )))))))))))))))))))))))))))))</f>
        <v>Xylocarpus granatum</v>
      </c>
      <c r="J425" s="55" t="s">
        <v>1022</v>
      </c>
      <c r="K425" s="55" t="n">
        <v>11.4</v>
      </c>
      <c r="L425" s="55" t="n">
        <v>2</v>
      </c>
      <c r="N425" s="1" t="n">
        <v>3</v>
      </c>
    </row>
    <row r="426" customFormat="false" ht="13.8" hidden="false" customHeight="false" outlineLevel="0" collapsed="false">
      <c r="A426" s="1" t="s">
        <v>17</v>
      </c>
      <c r="B426" s="12" t="n">
        <v>42152</v>
      </c>
      <c r="C426" s="1" t="s">
        <v>826</v>
      </c>
      <c r="D426" s="1" t="s">
        <v>19</v>
      </c>
      <c r="E426" s="1" t="s">
        <v>19</v>
      </c>
      <c r="F426" s="1" t="s">
        <v>20</v>
      </c>
      <c r="G426" s="1" t="n">
        <v>3</v>
      </c>
      <c r="H426" s="1" t="n">
        <v>1</v>
      </c>
      <c r="I426" s="23" t="str">
        <f aca="false">IF(J426="RHAP", "Rhizophora apiculata", IF(J426="EXAG", "Excoecaria agallocha", IF(J426="BRPA", "Bruguiera parviflora", IF(J426="XYMO", "Xylocarpus moluccensis", IF(J426="BRCY", "Bruguiera cylindrica", IF(J426="AVAL", "Avicennia alba", IF(J426="AVOF", "Avicennia officinalis", IF(J426="LURA", "Lumnitzera racemosa", IF(J426="CETA", "Ceriops tagal", IF(J426="XYGR", "Xylocarpus granatum", IF(J426="AVMA", "Avicennia marina", IF(J426="RHMU", "Rhizophora mucronata", IF(J426="BRGY", "Bruguiera gymnorrhiza", IF(J426="BRSE", "Bruguiera sexangula", IF(J426="SOOV", "Sonneratia ovata", IF(J426="SOCA", "Sonneratia caseolaris", IF(J426="HELI", "Heritiera littoralis", IF(J426="HESY", "Heritiera sylvatica", IF(J426="NYFR", "Nypa fruticans", IF(J426="CYRA", "Cynometra ramiflora", IF(J426="PHPA", "Phoenix paludosa", IF(J426="SCHY", "Scyphiphora hydrophyllacea", IF(J426="DIMA", "Diospyros maritima", IF(J426="POPI", "Pongamia pinnata", IF(J426="MAPS", "Maniltoa psilogyne", IF(J426="INBI", "Intsia bijuga", IF(J426="ACEB", "Acanthus ebracteatus", IF(J426="CAER", "Calamus erinaceus", IF(J426="UNUN", "Unknown unknown",  IF(J426="SOAL", "Sonneratia alba",  IF(J426="AECO", "Aegiceras corniculatum", "" )) )))))))))))))))))))))))))))))</f>
        <v>Xylocarpus granatum</v>
      </c>
      <c r="J426" s="55" t="s">
        <v>1022</v>
      </c>
      <c r="K426" s="55" t="n">
        <v>11.5</v>
      </c>
    </row>
    <row r="427" customFormat="false" ht="13.8" hidden="false" customHeight="false" outlineLevel="0" collapsed="false">
      <c r="A427" s="1" t="s">
        <v>17</v>
      </c>
      <c r="B427" s="12" t="n">
        <v>42152</v>
      </c>
      <c r="C427" s="1" t="s">
        <v>826</v>
      </c>
      <c r="D427" s="1" t="s">
        <v>19</v>
      </c>
      <c r="E427" s="1" t="s">
        <v>19</v>
      </c>
      <c r="F427" s="1" t="s">
        <v>20</v>
      </c>
      <c r="G427" s="1" t="n">
        <v>3</v>
      </c>
      <c r="H427" s="1" t="n">
        <v>1</v>
      </c>
      <c r="I427" s="23" t="str">
        <f aca="false">IF(J427="RHAP", "Rhizophora apiculata", IF(J427="EXAG", "Excoecaria agallocha", IF(J427="BRPA", "Bruguiera parviflora", IF(J427="XYMO", "Xylocarpus moluccensis", IF(J427="BRCY", "Bruguiera cylindrica", IF(J427="AVAL", "Avicennia alba", IF(J427="AVOF", "Avicennia officinalis", IF(J427="LURA", "Lumnitzera racemosa", IF(J427="CETA", "Ceriops tagal", IF(J427="XYGR", "Xylocarpus granatum", IF(J427="AVMA", "Avicennia marina", IF(J427="RHMU", "Rhizophora mucronata", IF(J427="BRGY", "Bruguiera gymnorrhiza", IF(J427="BRSE", "Bruguiera sexangula", IF(J427="SOOV", "Sonneratia ovata", IF(J427="SOCA", "Sonneratia caseolaris", IF(J427="HELI", "Heritiera littoralis", IF(J427="HESY", "Heritiera sylvatica", IF(J427="NYFR", "Nypa fruticans", IF(J427="CYRA", "Cynometra ramiflora", IF(J427="PHPA", "Phoenix paludosa", IF(J427="SCHY", "Scyphiphora hydrophyllacea", IF(J427="DIMA", "Diospyros maritima", IF(J427="POPI", "Pongamia pinnata", IF(J427="MAPS", "Maniltoa psilogyne", IF(J427="INBI", "Intsia bijuga", IF(J427="ACEB", "Acanthus ebracteatus", IF(J427="CAER", "Calamus erinaceus", IF(J427="UNUN", "Unknown unknown",  IF(J427="SOAL", "Sonneratia alba",  IF(J427="AECO", "Aegiceras corniculatum", "" )) )))))))))))))))))))))))))))))</f>
        <v>Rhizophora apiculata</v>
      </c>
      <c r="J427" s="55" t="s">
        <v>21</v>
      </c>
      <c r="K427" s="55" t="n">
        <v>11.8</v>
      </c>
      <c r="L427" s="55" t="n">
        <v>2</v>
      </c>
      <c r="N427" s="1" t="n">
        <v>3</v>
      </c>
    </row>
    <row r="428" customFormat="false" ht="13.8" hidden="false" customHeight="false" outlineLevel="0" collapsed="false">
      <c r="A428" s="1" t="s">
        <v>17</v>
      </c>
      <c r="B428" s="12" t="n">
        <v>42152</v>
      </c>
      <c r="C428" s="1" t="s">
        <v>826</v>
      </c>
      <c r="D428" s="1" t="s">
        <v>19</v>
      </c>
      <c r="E428" s="1" t="s">
        <v>19</v>
      </c>
      <c r="F428" s="1" t="s">
        <v>20</v>
      </c>
      <c r="G428" s="1" t="n">
        <v>3</v>
      </c>
      <c r="H428" s="1" t="n">
        <v>1</v>
      </c>
      <c r="I428" s="23" t="str">
        <f aca="false">IF(J428="RHAP", "Rhizophora apiculata", IF(J428="EXAG", "Excoecaria agallocha", IF(J428="BRPA", "Bruguiera parviflora", IF(J428="XYMO", "Xylocarpus moluccensis", IF(J428="BRCY", "Bruguiera cylindrica", IF(J428="AVAL", "Avicennia alba", IF(J428="AVOF", "Avicennia officinalis", IF(J428="LURA", "Lumnitzera racemosa", IF(J428="CETA", "Ceriops tagal", IF(J428="XYGR", "Xylocarpus granatum", IF(J428="AVMA", "Avicennia marina", IF(J428="RHMU", "Rhizophora mucronata", IF(J428="BRGY", "Bruguiera gymnorrhiza", IF(J428="BRSE", "Bruguiera sexangula", IF(J428="SOOV", "Sonneratia ovata", IF(J428="SOCA", "Sonneratia caseolaris", IF(J428="HELI", "Heritiera littoralis", IF(J428="HESY", "Heritiera sylvatica", IF(J428="NYFR", "Nypa fruticans", IF(J428="CYRA", "Cynometra ramiflora", IF(J428="PHPA", "Phoenix paludosa", IF(J428="SCHY", "Scyphiphora hydrophyllacea", IF(J428="DIMA", "Diospyros maritima", IF(J428="POPI", "Pongamia pinnata", IF(J428="MAPS", "Maniltoa psilogyne", IF(J428="INBI", "Intsia bijuga", IF(J428="ACEB", "Acanthus ebracteatus", IF(J428="CAER", "Calamus erinaceus", IF(J428="UNUN", "Unknown unknown",  IF(J428="SOAL", "Sonneratia alba",  IF(J428="AECO", "Aegiceras corniculatum", "" )) )))))))))))))))))))))))))))))</f>
        <v>Xylocarpus granatum</v>
      </c>
      <c r="J428" s="55" t="s">
        <v>1022</v>
      </c>
      <c r="K428" s="55" t="n">
        <v>12.1</v>
      </c>
    </row>
    <row r="429" customFormat="false" ht="13.8" hidden="false" customHeight="false" outlineLevel="0" collapsed="false">
      <c r="A429" s="1" t="s">
        <v>17</v>
      </c>
      <c r="B429" s="12" t="n">
        <v>42152</v>
      </c>
      <c r="C429" s="1" t="s">
        <v>826</v>
      </c>
      <c r="D429" s="1" t="s">
        <v>19</v>
      </c>
      <c r="E429" s="1" t="s">
        <v>19</v>
      </c>
      <c r="F429" s="1" t="s">
        <v>20</v>
      </c>
      <c r="G429" s="1" t="n">
        <v>3</v>
      </c>
      <c r="H429" s="1" t="n">
        <v>1</v>
      </c>
      <c r="I429" s="23" t="str">
        <f aca="false">IF(J429="RHAP", "Rhizophora apiculata", IF(J429="EXAG", "Excoecaria agallocha", IF(J429="BRPA", "Bruguiera parviflora", IF(J429="XYMO", "Xylocarpus moluccensis", IF(J429="BRCY", "Bruguiera cylindrica", IF(J429="AVAL", "Avicennia alba", IF(J429="AVOF", "Avicennia officinalis", IF(J429="LURA", "Lumnitzera racemosa", IF(J429="CETA", "Ceriops tagal", IF(J429="XYGR", "Xylocarpus granatum", IF(J429="AVMA", "Avicennia marina", IF(J429="RHMU", "Rhizophora mucronata", IF(J429="BRGY", "Bruguiera gymnorrhiza", IF(J429="BRSE", "Bruguiera sexangula", IF(J429="SOOV", "Sonneratia ovata", IF(J429="SOCA", "Sonneratia caseolaris", IF(J429="HELI", "Heritiera littoralis", IF(J429="HESY", "Heritiera sylvatica", IF(J429="NYFR", "Nypa fruticans", IF(J429="CYRA", "Cynometra ramiflora", IF(J429="PHPA", "Phoenix paludosa", IF(J429="SCHY", "Scyphiphora hydrophyllacea", IF(J429="DIMA", "Diospyros maritima", IF(J429="POPI", "Pongamia pinnata", IF(J429="MAPS", "Maniltoa psilogyne", IF(J429="INBI", "Intsia bijuga", IF(J429="ACEB", "Acanthus ebracteatus", IF(J429="CAER", "Calamus erinaceus", IF(J429="UNUN", "Unknown unknown",  IF(J429="SOAL", "Sonneratia alba",  IF(J429="AECO", "Aegiceras corniculatum", "" )) )))))))))))))))))))))))))))))</f>
        <v>Rhizophora apiculata</v>
      </c>
      <c r="J429" s="55" t="s">
        <v>21</v>
      </c>
      <c r="K429" s="55" t="n">
        <v>12.2</v>
      </c>
    </row>
    <row r="430" customFormat="false" ht="13.8" hidden="false" customHeight="false" outlineLevel="0" collapsed="false">
      <c r="A430" s="1" t="s">
        <v>17</v>
      </c>
      <c r="B430" s="12" t="n">
        <v>42152</v>
      </c>
      <c r="C430" s="1" t="s">
        <v>826</v>
      </c>
      <c r="D430" s="1" t="s">
        <v>19</v>
      </c>
      <c r="E430" s="1" t="s">
        <v>19</v>
      </c>
      <c r="F430" s="1" t="s">
        <v>20</v>
      </c>
      <c r="G430" s="1" t="n">
        <v>3</v>
      </c>
      <c r="H430" s="1" t="n">
        <v>1</v>
      </c>
      <c r="I430" s="23" t="str">
        <f aca="false">IF(J430="RHAP", "Rhizophora apiculata", IF(J430="EXAG", "Excoecaria agallocha", IF(J430="BRPA", "Bruguiera parviflora", IF(J430="XYMO", "Xylocarpus moluccensis", IF(J430="BRCY", "Bruguiera cylindrica", IF(J430="AVAL", "Avicennia alba", IF(J430="AVOF", "Avicennia officinalis", IF(J430="LURA", "Lumnitzera racemosa", IF(J430="CETA", "Ceriops tagal", IF(J430="XYGR", "Xylocarpus granatum", IF(J430="AVMA", "Avicennia marina", IF(J430="RHMU", "Rhizophora mucronata", IF(J430="BRGY", "Bruguiera gymnorrhiza", IF(J430="BRSE", "Bruguiera sexangula", IF(J430="SOOV", "Sonneratia ovata", IF(J430="SOCA", "Sonneratia caseolaris", IF(J430="HELI", "Heritiera littoralis", IF(J430="HESY", "Heritiera sylvatica", IF(J430="NYFR", "Nypa fruticans", IF(J430="CYRA", "Cynometra ramiflora", IF(J430="PHPA", "Phoenix paludosa", IF(J430="SCHY", "Scyphiphora hydrophyllacea", IF(J430="DIMA", "Diospyros maritima", IF(J430="POPI", "Pongamia pinnata", IF(J430="MAPS", "Maniltoa psilogyne", IF(J430="INBI", "Intsia bijuga", IF(J430="ACEB", "Acanthus ebracteatus", IF(J430="CAER", "Calamus erinaceus", IF(J430="UNUN", "Unknown unknown",  IF(J430="SOAL", "Sonneratia alba",  IF(J430="AECO", "Aegiceras corniculatum", "" )) )))))))))))))))))))))))))))))</f>
        <v>Rhizophora apiculata</v>
      </c>
      <c r="J430" s="55" t="s">
        <v>21</v>
      </c>
      <c r="K430" s="55" t="n">
        <v>12.3</v>
      </c>
    </row>
    <row r="431" customFormat="false" ht="13.8" hidden="false" customHeight="false" outlineLevel="0" collapsed="false">
      <c r="A431" s="1" t="s">
        <v>17</v>
      </c>
      <c r="B431" s="12" t="n">
        <v>42152</v>
      </c>
      <c r="C431" s="1" t="s">
        <v>826</v>
      </c>
      <c r="D431" s="1" t="s">
        <v>19</v>
      </c>
      <c r="E431" s="1" t="s">
        <v>19</v>
      </c>
      <c r="F431" s="1" t="s">
        <v>20</v>
      </c>
      <c r="G431" s="1" t="n">
        <v>3</v>
      </c>
      <c r="H431" s="1" t="n">
        <v>1</v>
      </c>
      <c r="I431" s="23" t="str">
        <f aca="false">IF(J431="RHAP", "Rhizophora apiculata", IF(J431="EXAG", "Excoecaria agallocha", IF(J431="BRPA", "Bruguiera parviflora", IF(J431="XYMO", "Xylocarpus moluccensis", IF(J431="BRCY", "Bruguiera cylindrica", IF(J431="AVAL", "Avicennia alba", IF(J431="AVOF", "Avicennia officinalis", IF(J431="LURA", "Lumnitzera racemosa", IF(J431="CETA", "Ceriops tagal", IF(J431="XYGR", "Xylocarpus granatum", IF(J431="AVMA", "Avicennia marina", IF(J431="RHMU", "Rhizophora mucronata", IF(J431="BRGY", "Bruguiera gymnorrhiza", IF(J431="BRSE", "Bruguiera sexangula", IF(J431="SOOV", "Sonneratia ovata", IF(J431="SOCA", "Sonneratia caseolaris", IF(J431="HELI", "Heritiera littoralis", IF(J431="HESY", "Heritiera sylvatica", IF(J431="NYFR", "Nypa fruticans", IF(J431="CYRA", "Cynometra ramiflora", IF(J431="PHPA", "Phoenix paludosa", IF(J431="SCHY", "Scyphiphora hydrophyllacea", IF(J431="DIMA", "Diospyros maritima", IF(J431="POPI", "Pongamia pinnata", IF(J431="MAPS", "Maniltoa psilogyne", IF(J431="INBI", "Intsia bijuga", IF(J431="ACEB", "Acanthus ebracteatus", IF(J431="CAER", "Calamus erinaceus", IF(J431="UNUN", "Unknown unknown",  IF(J431="SOAL", "Sonneratia alba",  IF(J431="AECO", "Aegiceras corniculatum", "" )) )))))))))))))))))))))))))))))</f>
        <v>Xylocarpus granatum</v>
      </c>
      <c r="J431" s="55" t="s">
        <v>1022</v>
      </c>
      <c r="K431" s="55" t="n">
        <v>12.6</v>
      </c>
    </row>
    <row r="432" customFormat="false" ht="13.8" hidden="false" customHeight="false" outlineLevel="0" collapsed="false">
      <c r="A432" s="1" t="s">
        <v>17</v>
      </c>
      <c r="B432" s="12" t="n">
        <v>42152</v>
      </c>
      <c r="C432" s="1" t="s">
        <v>826</v>
      </c>
      <c r="D432" s="1" t="s">
        <v>19</v>
      </c>
      <c r="E432" s="1" t="s">
        <v>19</v>
      </c>
      <c r="F432" s="1" t="s">
        <v>20</v>
      </c>
      <c r="G432" s="1" t="n">
        <v>3</v>
      </c>
      <c r="H432" s="1" t="n">
        <v>1</v>
      </c>
      <c r="I432" s="23" t="str">
        <f aca="false">IF(J432="RHAP", "Rhizophora apiculata", IF(J432="EXAG", "Excoecaria agallocha", IF(J432="BRPA", "Bruguiera parviflora", IF(J432="XYMO", "Xylocarpus moluccensis", IF(J432="BRCY", "Bruguiera cylindrica", IF(J432="AVAL", "Avicennia alba", IF(J432="AVOF", "Avicennia officinalis", IF(J432="LURA", "Lumnitzera racemosa", IF(J432="CETA", "Ceriops tagal", IF(J432="XYGR", "Xylocarpus granatum", IF(J432="AVMA", "Avicennia marina", IF(J432="RHMU", "Rhizophora mucronata", IF(J432="BRGY", "Bruguiera gymnorrhiza", IF(J432="BRSE", "Bruguiera sexangula", IF(J432="SOOV", "Sonneratia ovata", IF(J432="SOCA", "Sonneratia caseolaris", IF(J432="HELI", "Heritiera littoralis", IF(J432="HESY", "Heritiera sylvatica", IF(J432="NYFR", "Nypa fruticans", IF(J432="CYRA", "Cynometra ramiflora", IF(J432="PHPA", "Phoenix paludosa", IF(J432="SCHY", "Scyphiphora hydrophyllacea", IF(J432="DIMA", "Diospyros maritima", IF(J432="POPI", "Pongamia pinnata", IF(J432="MAPS", "Maniltoa psilogyne", IF(J432="INBI", "Intsia bijuga", IF(J432="ACEB", "Acanthus ebracteatus", IF(J432="CAER", "Calamus erinaceus", IF(J432="UNUN", "Unknown unknown",  IF(J432="SOAL", "Sonneratia alba",  IF(J432="AECO", "Aegiceras corniculatum", "" )) )))))))))))))))))))))))))))))</f>
        <v>Xylocarpus granatum</v>
      </c>
      <c r="J432" s="55" t="s">
        <v>1022</v>
      </c>
      <c r="K432" s="55" t="n">
        <v>13.2</v>
      </c>
    </row>
    <row r="433" customFormat="false" ht="13.8" hidden="false" customHeight="false" outlineLevel="0" collapsed="false">
      <c r="A433" s="1" t="s">
        <v>17</v>
      </c>
      <c r="B433" s="12" t="n">
        <v>42152</v>
      </c>
      <c r="C433" s="1" t="s">
        <v>826</v>
      </c>
      <c r="D433" s="1" t="s">
        <v>19</v>
      </c>
      <c r="E433" s="1" t="s">
        <v>19</v>
      </c>
      <c r="F433" s="1" t="s">
        <v>20</v>
      </c>
      <c r="G433" s="1" t="n">
        <v>3</v>
      </c>
      <c r="H433" s="1" t="n">
        <v>1</v>
      </c>
      <c r="I433" s="23" t="str">
        <f aca="false">IF(J433="RHAP", "Rhizophora apiculata", IF(J433="EXAG", "Excoecaria agallocha", IF(J433="BRPA", "Bruguiera parviflora", IF(J433="XYMO", "Xylocarpus moluccensis", IF(J433="BRCY", "Bruguiera cylindrica", IF(J433="AVAL", "Avicennia alba", IF(J433="AVOF", "Avicennia officinalis", IF(J433="LURA", "Lumnitzera racemosa", IF(J433="CETA", "Ceriops tagal", IF(J433="XYGR", "Xylocarpus granatum", IF(J433="AVMA", "Avicennia marina", IF(J433="RHMU", "Rhizophora mucronata", IF(J433="BRGY", "Bruguiera gymnorrhiza", IF(J433="BRSE", "Bruguiera sexangula", IF(J433="SOOV", "Sonneratia ovata", IF(J433="SOCA", "Sonneratia caseolaris", IF(J433="HELI", "Heritiera littoralis", IF(J433="HESY", "Heritiera sylvatica", IF(J433="NYFR", "Nypa fruticans", IF(J433="CYRA", "Cynometra ramiflora", IF(J433="PHPA", "Phoenix paludosa", IF(J433="SCHY", "Scyphiphora hydrophyllacea", IF(J433="DIMA", "Diospyros maritima", IF(J433="POPI", "Pongamia pinnata", IF(J433="MAPS", "Maniltoa psilogyne", IF(J433="INBI", "Intsia bijuga", IF(J433="ACEB", "Acanthus ebracteatus", IF(J433="CAER", "Calamus erinaceus", IF(J433="UNUN", "Unknown unknown",  IF(J433="SOAL", "Sonneratia alba",  IF(J433="AECO", "Aegiceras corniculatum", "" )) )))))))))))))))))))))))))))))</f>
        <v>Xylocarpus granatum</v>
      </c>
      <c r="J433" s="55" t="s">
        <v>1022</v>
      </c>
      <c r="K433" s="55" t="n">
        <v>13.4</v>
      </c>
    </row>
    <row r="434" customFormat="false" ht="13.8" hidden="false" customHeight="false" outlineLevel="0" collapsed="false">
      <c r="A434" s="1" t="s">
        <v>17</v>
      </c>
      <c r="B434" s="12" t="n">
        <v>42152</v>
      </c>
      <c r="C434" s="1" t="s">
        <v>826</v>
      </c>
      <c r="D434" s="1" t="s">
        <v>19</v>
      </c>
      <c r="E434" s="1" t="s">
        <v>19</v>
      </c>
      <c r="F434" s="1" t="s">
        <v>20</v>
      </c>
      <c r="G434" s="1" t="n">
        <v>3</v>
      </c>
      <c r="H434" s="1" t="n">
        <v>1</v>
      </c>
      <c r="I434" s="23" t="str">
        <f aca="false">IF(J434="RHAP", "Rhizophora apiculata", IF(J434="EXAG", "Excoecaria agallocha", IF(J434="BRPA", "Bruguiera parviflora", IF(J434="XYMO", "Xylocarpus moluccensis", IF(J434="BRCY", "Bruguiera cylindrica", IF(J434="AVAL", "Avicennia alba", IF(J434="AVOF", "Avicennia officinalis", IF(J434="LURA", "Lumnitzera racemosa", IF(J434="CETA", "Ceriops tagal", IF(J434="XYGR", "Xylocarpus granatum", IF(J434="AVMA", "Avicennia marina", IF(J434="RHMU", "Rhizophora mucronata", IF(J434="BRGY", "Bruguiera gymnorrhiza", IF(J434="BRSE", "Bruguiera sexangula", IF(J434="SOOV", "Sonneratia ovata", IF(J434="SOCA", "Sonneratia caseolaris", IF(J434="HELI", "Heritiera littoralis", IF(J434="HESY", "Heritiera sylvatica", IF(J434="NYFR", "Nypa fruticans", IF(J434="CYRA", "Cynometra ramiflora", IF(J434="PHPA", "Phoenix paludosa", IF(J434="SCHY", "Scyphiphora hydrophyllacea", IF(J434="DIMA", "Diospyros maritima", IF(J434="POPI", "Pongamia pinnata", IF(J434="MAPS", "Maniltoa psilogyne", IF(J434="INBI", "Intsia bijuga", IF(J434="ACEB", "Acanthus ebracteatus", IF(J434="CAER", "Calamus erinaceus", IF(J434="UNUN", "Unknown unknown",  IF(J434="SOAL", "Sonneratia alba",  IF(J434="AECO", "Aegiceras corniculatum", "" )) )))))))))))))))))))))))))))))</f>
        <v>Avicennia alba</v>
      </c>
      <c r="J434" s="55" t="s">
        <v>27</v>
      </c>
      <c r="K434" s="55" t="n">
        <v>14.4</v>
      </c>
    </row>
    <row r="435" customFormat="false" ht="13.8" hidden="false" customHeight="false" outlineLevel="0" collapsed="false">
      <c r="A435" s="1" t="s">
        <v>17</v>
      </c>
      <c r="B435" s="12" t="n">
        <v>42152</v>
      </c>
      <c r="C435" s="1" t="s">
        <v>826</v>
      </c>
      <c r="D435" s="1" t="s">
        <v>19</v>
      </c>
      <c r="E435" s="1" t="s">
        <v>19</v>
      </c>
      <c r="F435" s="1" t="s">
        <v>20</v>
      </c>
      <c r="G435" s="1" t="n">
        <v>3</v>
      </c>
      <c r="H435" s="1" t="n">
        <v>1</v>
      </c>
      <c r="I435" s="23" t="str">
        <f aca="false">IF(J435="RHAP", "Rhizophora apiculata", IF(J435="EXAG", "Excoecaria agallocha", IF(J435="BRPA", "Bruguiera parviflora", IF(J435="XYMO", "Xylocarpus moluccensis", IF(J435="BRCY", "Bruguiera cylindrica", IF(J435="AVAL", "Avicennia alba", IF(J435="AVOF", "Avicennia officinalis", IF(J435="LURA", "Lumnitzera racemosa", IF(J435="CETA", "Ceriops tagal", IF(J435="XYGR", "Xylocarpus granatum", IF(J435="AVMA", "Avicennia marina", IF(J435="RHMU", "Rhizophora mucronata", IF(J435="BRGY", "Bruguiera gymnorrhiza", IF(J435="BRSE", "Bruguiera sexangula", IF(J435="SOOV", "Sonneratia ovata", IF(J435="SOCA", "Sonneratia caseolaris", IF(J435="HELI", "Heritiera littoralis", IF(J435="HESY", "Heritiera sylvatica", IF(J435="NYFR", "Nypa fruticans", IF(J435="CYRA", "Cynometra ramiflora", IF(J435="PHPA", "Phoenix paludosa", IF(J435="SCHY", "Scyphiphora hydrophyllacea", IF(J435="DIMA", "Diospyros maritima", IF(J435="POPI", "Pongamia pinnata", IF(J435="MAPS", "Maniltoa psilogyne", IF(J435="INBI", "Intsia bijuga", IF(J435="ACEB", "Acanthus ebracteatus", IF(J435="CAER", "Calamus erinaceus", IF(J435="UNUN", "Unknown unknown",  IF(J435="SOAL", "Sonneratia alba",  IF(J435="AECO", "Aegiceras corniculatum", "" )) )))))))))))))))))))))))))))))</f>
        <v>Rhizophora apiculata</v>
      </c>
      <c r="J435" s="55" t="s">
        <v>21</v>
      </c>
      <c r="K435" s="55" t="n">
        <v>14.8</v>
      </c>
    </row>
    <row r="436" customFormat="false" ht="13.8" hidden="false" customHeight="false" outlineLevel="0" collapsed="false">
      <c r="A436" s="1" t="s">
        <v>17</v>
      </c>
      <c r="B436" s="12" t="n">
        <v>42152</v>
      </c>
      <c r="C436" s="1" t="s">
        <v>826</v>
      </c>
      <c r="D436" s="1" t="s">
        <v>19</v>
      </c>
      <c r="E436" s="1" t="s">
        <v>19</v>
      </c>
      <c r="F436" s="1" t="s">
        <v>20</v>
      </c>
      <c r="G436" s="1" t="n">
        <v>3</v>
      </c>
      <c r="H436" s="1" t="n">
        <v>1</v>
      </c>
      <c r="I436" s="23" t="str">
        <f aca="false">IF(J436="RHAP", "Rhizophora apiculata", IF(J436="EXAG", "Excoecaria agallocha", IF(J436="BRPA", "Bruguiera parviflora", IF(J436="XYMO", "Xylocarpus moluccensis", IF(J436="BRCY", "Bruguiera cylindrica", IF(J436="AVAL", "Avicennia alba", IF(J436="AVOF", "Avicennia officinalis", IF(J436="LURA", "Lumnitzera racemosa", IF(J436="CETA", "Ceriops tagal", IF(J436="XYGR", "Xylocarpus granatum", IF(J436="AVMA", "Avicennia marina", IF(J436="RHMU", "Rhizophora mucronata", IF(J436="BRGY", "Bruguiera gymnorrhiza", IF(J436="BRSE", "Bruguiera sexangula", IF(J436="SOOV", "Sonneratia ovata", IF(J436="SOCA", "Sonneratia caseolaris", IF(J436="HELI", "Heritiera littoralis", IF(J436="HESY", "Heritiera sylvatica", IF(J436="NYFR", "Nypa fruticans", IF(J436="CYRA", "Cynometra ramiflora", IF(J436="PHPA", "Phoenix paludosa", IF(J436="SCHY", "Scyphiphora hydrophyllacea", IF(J436="DIMA", "Diospyros maritima", IF(J436="POPI", "Pongamia pinnata", IF(J436="MAPS", "Maniltoa psilogyne", IF(J436="INBI", "Intsia bijuga", IF(J436="ACEB", "Acanthus ebracteatus", IF(J436="CAER", "Calamus erinaceus", IF(J436="UNUN", "Unknown unknown",  IF(J436="SOAL", "Sonneratia alba",  IF(J436="AECO", "Aegiceras corniculatum", "" )) )))))))))))))))))))))))))))))</f>
        <v>Rhizophora apiculata</v>
      </c>
      <c r="J436" s="55" t="s">
        <v>21</v>
      </c>
      <c r="K436" s="55" t="n">
        <v>15.5</v>
      </c>
    </row>
    <row r="437" customFormat="false" ht="13.8" hidden="false" customHeight="false" outlineLevel="0" collapsed="false">
      <c r="A437" s="1" t="s">
        <v>17</v>
      </c>
      <c r="B437" s="12" t="n">
        <v>42152</v>
      </c>
      <c r="C437" s="1" t="s">
        <v>826</v>
      </c>
      <c r="D437" s="1" t="s">
        <v>19</v>
      </c>
      <c r="E437" s="1" t="s">
        <v>19</v>
      </c>
      <c r="F437" s="1" t="s">
        <v>20</v>
      </c>
      <c r="G437" s="1" t="n">
        <v>3</v>
      </c>
      <c r="H437" s="1" t="n">
        <v>1</v>
      </c>
      <c r="I437" s="23" t="str">
        <f aca="false">IF(J437="RHAP", "Rhizophora apiculata", IF(J437="EXAG", "Excoecaria agallocha", IF(J437="BRPA", "Bruguiera parviflora", IF(J437="XYMO", "Xylocarpus moluccensis", IF(J437="BRCY", "Bruguiera cylindrica", IF(J437="AVAL", "Avicennia alba", IF(J437="AVOF", "Avicennia officinalis", IF(J437="LURA", "Lumnitzera racemosa", IF(J437="CETA", "Ceriops tagal", IF(J437="XYGR", "Xylocarpus granatum", IF(J437="AVMA", "Avicennia marina", IF(J437="RHMU", "Rhizophora mucronata", IF(J437="BRGY", "Bruguiera gymnorrhiza", IF(J437="BRSE", "Bruguiera sexangula", IF(J437="SOOV", "Sonneratia ovata", IF(J437="SOCA", "Sonneratia caseolaris", IF(J437="HELI", "Heritiera littoralis", IF(J437="HESY", "Heritiera sylvatica", IF(J437="NYFR", "Nypa fruticans", IF(J437="CYRA", "Cynometra ramiflora", IF(J437="PHPA", "Phoenix paludosa", IF(J437="SCHY", "Scyphiphora hydrophyllacea", IF(J437="DIMA", "Diospyros maritima", IF(J437="POPI", "Pongamia pinnata", IF(J437="MAPS", "Maniltoa psilogyne", IF(J437="INBI", "Intsia bijuga", IF(J437="ACEB", "Acanthus ebracteatus", IF(J437="CAER", "Calamus erinaceus", IF(J437="UNUN", "Unknown unknown",  IF(J437="SOAL", "Sonneratia alba",  IF(J437="AECO", "Aegiceras corniculatum", "" )) )))))))))))))))))))))))))))))</f>
        <v>Xylocarpus granatum</v>
      </c>
      <c r="J437" s="55" t="s">
        <v>1022</v>
      </c>
      <c r="K437" s="55" t="n">
        <v>16</v>
      </c>
    </row>
    <row r="438" customFormat="false" ht="13.8" hidden="false" customHeight="false" outlineLevel="0" collapsed="false">
      <c r="A438" s="1" t="s">
        <v>17</v>
      </c>
      <c r="B438" s="12" t="n">
        <v>42152</v>
      </c>
      <c r="C438" s="1" t="s">
        <v>826</v>
      </c>
      <c r="D438" s="1" t="s">
        <v>19</v>
      </c>
      <c r="E438" s="1" t="s">
        <v>19</v>
      </c>
      <c r="F438" s="1" t="s">
        <v>20</v>
      </c>
      <c r="G438" s="1" t="n">
        <v>3</v>
      </c>
      <c r="H438" s="1" t="n">
        <v>1</v>
      </c>
      <c r="I438" s="23" t="str">
        <f aca="false">IF(J438="RHAP", "Rhizophora apiculata", IF(J438="EXAG", "Excoecaria agallocha", IF(J438="BRPA", "Bruguiera parviflora", IF(J438="XYMO", "Xylocarpus moluccensis", IF(J438="BRCY", "Bruguiera cylindrica", IF(J438="AVAL", "Avicennia alba", IF(J438="AVOF", "Avicennia officinalis", IF(J438="LURA", "Lumnitzera racemosa", IF(J438="CETA", "Ceriops tagal", IF(J438="XYGR", "Xylocarpus granatum", IF(J438="AVMA", "Avicennia marina", IF(J438="RHMU", "Rhizophora mucronata", IF(J438="BRGY", "Bruguiera gymnorrhiza", IF(J438="BRSE", "Bruguiera sexangula", IF(J438="SOOV", "Sonneratia ovata", IF(J438="SOCA", "Sonneratia caseolaris", IF(J438="HELI", "Heritiera littoralis", IF(J438="HESY", "Heritiera sylvatica", IF(J438="NYFR", "Nypa fruticans", IF(J438="CYRA", "Cynometra ramiflora", IF(J438="PHPA", "Phoenix paludosa", IF(J438="SCHY", "Scyphiphora hydrophyllacea", IF(J438="DIMA", "Diospyros maritima", IF(J438="POPI", "Pongamia pinnata", IF(J438="MAPS", "Maniltoa psilogyne", IF(J438="INBI", "Intsia bijuga", IF(J438="ACEB", "Acanthus ebracteatus", IF(J438="CAER", "Calamus erinaceus", IF(J438="UNUN", "Unknown unknown",  IF(J438="SOAL", "Sonneratia alba",  IF(J438="AECO", "Aegiceras corniculatum", "" )) )))))))))))))))))))))))))))))</f>
        <v>Rhizophora apiculata</v>
      </c>
      <c r="J438" s="55" t="s">
        <v>21</v>
      </c>
      <c r="K438" s="55" t="n">
        <v>16.4</v>
      </c>
    </row>
    <row r="439" customFormat="false" ht="13.8" hidden="false" customHeight="false" outlineLevel="0" collapsed="false">
      <c r="A439" s="1" t="s">
        <v>17</v>
      </c>
      <c r="B439" s="12" t="n">
        <v>42152</v>
      </c>
      <c r="C439" s="1" t="s">
        <v>826</v>
      </c>
      <c r="D439" s="1" t="s">
        <v>19</v>
      </c>
      <c r="E439" s="1" t="s">
        <v>19</v>
      </c>
      <c r="F439" s="1" t="s">
        <v>20</v>
      </c>
      <c r="G439" s="1" t="n">
        <v>3</v>
      </c>
      <c r="H439" s="1" t="n">
        <v>1</v>
      </c>
      <c r="I439" s="23" t="str">
        <f aca="false">IF(J439="RHAP", "Rhizophora apiculata", IF(J439="EXAG", "Excoecaria agallocha", IF(J439="BRPA", "Bruguiera parviflora", IF(J439="XYMO", "Xylocarpus moluccensis", IF(J439="BRCY", "Bruguiera cylindrica", IF(J439="AVAL", "Avicennia alba", IF(J439="AVOF", "Avicennia officinalis", IF(J439="LURA", "Lumnitzera racemosa", IF(J439="CETA", "Ceriops tagal", IF(J439="XYGR", "Xylocarpus granatum", IF(J439="AVMA", "Avicennia marina", IF(J439="RHMU", "Rhizophora mucronata", IF(J439="BRGY", "Bruguiera gymnorrhiza", IF(J439="BRSE", "Bruguiera sexangula", IF(J439="SOOV", "Sonneratia ovata", IF(J439="SOCA", "Sonneratia caseolaris", IF(J439="HELI", "Heritiera littoralis", IF(J439="HESY", "Heritiera sylvatica", IF(J439="NYFR", "Nypa fruticans", IF(J439="CYRA", "Cynometra ramiflora", IF(J439="PHPA", "Phoenix paludosa", IF(J439="SCHY", "Scyphiphora hydrophyllacea", IF(J439="DIMA", "Diospyros maritima", IF(J439="POPI", "Pongamia pinnata", IF(J439="MAPS", "Maniltoa psilogyne", IF(J439="INBI", "Intsia bijuga", IF(J439="ACEB", "Acanthus ebracteatus", IF(J439="CAER", "Calamus erinaceus", IF(J439="UNUN", "Unknown unknown",  IF(J439="SOAL", "Sonneratia alba",  IF(J439="AECO", "Aegiceras corniculatum", "" )) )))))))))))))))))))))))))))))</f>
        <v>Xylocarpus granatum</v>
      </c>
      <c r="J439" s="55" t="s">
        <v>1022</v>
      </c>
      <c r="K439" s="55" t="n">
        <v>16.6</v>
      </c>
    </row>
    <row r="440" customFormat="false" ht="13.8" hidden="false" customHeight="false" outlineLevel="0" collapsed="false">
      <c r="A440" s="1" t="s">
        <v>17</v>
      </c>
      <c r="B440" s="12" t="n">
        <v>42152</v>
      </c>
      <c r="C440" s="1" t="s">
        <v>826</v>
      </c>
      <c r="D440" s="1" t="s">
        <v>19</v>
      </c>
      <c r="E440" s="1" t="s">
        <v>19</v>
      </c>
      <c r="F440" s="1" t="s">
        <v>20</v>
      </c>
      <c r="G440" s="1" t="n">
        <v>3</v>
      </c>
      <c r="H440" s="1" t="n">
        <v>1</v>
      </c>
      <c r="I440" s="23" t="str">
        <f aca="false">IF(J440="RHAP", "Rhizophora apiculata", IF(J440="EXAG", "Excoecaria agallocha", IF(J440="BRPA", "Bruguiera parviflora", IF(J440="XYMO", "Xylocarpus moluccensis", IF(J440="BRCY", "Bruguiera cylindrica", IF(J440="AVAL", "Avicennia alba", IF(J440="AVOF", "Avicennia officinalis", IF(J440="LURA", "Lumnitzera racemosa", IF(J440="CETA", "Ceriops tagal", IF(J440="XYGR", "Xylocarpus granatum", IF(J440="AVMA", "Avicennia marina", IF(J440="RHMU", "Rhizophora mucronata", IF(J440="BRGY", "Bruguiera gymnorrhiza", IF(J440="BRSE", "Bruguiera sexangula", IF(J440="SOOV", "Sonneratia ovata", IF(J440="SOCA", "Sonneratia caseolaris", IF(J440="HELI", "Heritiera littoralis", IF(J440="HESY", "Heritiera sylvatica", IF(J440="NYFR", "Nypa fruticans", IF(J440="CYRA", "Cynometra ramiflora", IF(J440="PHPA", "Phoenix paludosa", IF(J440="SCHY", "Scyphiphora hydrophyllacea", IF(J440="DIMA", "Diospyros maritima", IF(J440="POPI", "Pongamia pinnata", IF(J440="MAPS", "Maniltoa psilogyne", IF(J440="INBI", "Intsia bijuga", IF(J440="ACEB", "Acanthus ebracteatus", IF(J440="CAER", "Calamus erinaceus", IF(J440="UNUN", "Unknown unknown",  IF(J440="SOAL", "Sonneratia alba",  IF(J440="AECO", "Aegiceras corniculatum", "" )) )))))))))))))))))))))))))))))</f>
        <v>Avicennia alba</v>
      </c>
      <c r="J440" s="55" t="s">
        <v>27</v>
      </c>
      <c r="K440" s="55" t="n">
        <v>19.3</v>
      </c>
    </row>
    <row r="441" customFormat="false" ht="13.8" hidden="false" customHeight="false" outlineLevel="0" collapsed="false">
      <c r="A441" s="1" t="s">
        <v>17</v>
      </c>
      <c r="B441" s="12" t="n">
        <v>42152</v>
      </c>
      <c r="C441" s="1" t="s">
        <v>19</v>
      </c>
      <c r="D441" s="1" t="s">
        <v>19</v>
      </c>
      <c r="E441" s="1" t="s">
        <v>19</v>
      </c>
      <c r="F441" s="1" t="s">
        <v>20</v>
      </c>
      <c r="G441" s="1" t="n">
        <v>3</v>
      </c>
      <c r="H441" s="1" t="n">
        <v>2</v>
      </c>
      <c r="I441" s="23" t="str">
        <f aca="false">IF(J441="RHAP", "Rhizophora apiculata", IF(J441="EXAG", "Excoecaria agallocha", IF(J441="BRPA", "Bruguiera parviflora", IF(J441="XYMO", "Xylocarpus moluccensis", IF(J441="BRCY", "Bruguiera cylindrica", IF(J441="AVAL", "Avicennia alba", IF(J441="AVOF", "Avicennia officinalis", IF(J441="LURA", "Lumnitzera racemosa", IF(J441="CETA", "Ceriops tagal", IF(J441="XYGR", "Xylocarpus granatum", IF(J441="AVMA", "Avicennia marina", IF(J441="RHMU", "Rhizophora mucronata", IF(J441="BRGY", "Bruguiera gymnorrhiza", IF(J441="BRSE", "Bruguiera sexangula", IF(J441="SOOV", "Sonneratia ovata", IF(J441="SOCA", "Sonneratia caseolaris", IF(J441="HELI", "Heritiera littoralis", IF(J441="HESY", "Heritiera sylvatica", IF(J441="NYFR", "Nypa fruticans", IF(J441="CYRA", "Cynometra ramiflora", IF(J441="PHPA", "Phoenix paludosa", IF(J441="SCHY", "Scyphiphora hydrophyllacea", IF(J441="DIMA", "Diospyros maritima", IF(J441="POPI", "Pongamia pinnata", IF(J441="MAPS", "Maniltoa psilogyne", IF(J441="INBI", "Intsia bijuga", IF(J441="ACEB", "Acanthus ebracteatus", IF(J441="CAER", "Calamus erinaceus", IF(J441="UNUN", "Unknown unknown",  IF(J441="SOAL", "Sonneratia alba",  IF(J441="AECO", "Aegiceras corniculatum", "" )) )))))))))))))))))))))))))))))</f>
        <v>Xylocarpus granatum</v>
      </c>
      <c r="J441" s="55" t="s">
        <v>1022</v>
      </c>
      <c r="K441" s="55" t="n">
        <v>5</v>
      </c>
      <c r="L441" s="55" t="n">
        <v>1</v>
      </c>
      <c r="N441" s="1" t="n">
        <v>3</v>
      </c>
    </row>
    <row r="442" customFormat="false" ht="13.8" hidden="false" customHeight="false" outlineLevel="0" collapsed="false">
      <c r="A442" s="1" t="s">
        <v>17</v>
      </c>
      <c r="B442" s="12" t="n">
        <v>42152</v>
      </c>
      <c r="C442" s="1" t="s">
        <v>19</v>
      </c>
      <c r="D442" s="1" t="s">
        <v>19</v>
      </c>
      <c r="E442" s="1" t="s">
        <v>19</v>
      </c>
      <c r="F442" s="1" t="s">
        <v>20</v>
      </c>
      <c r="G442" s="1" t="n">
        <v>3</v>
      </c>
      <c r="H442" s="1" t="n">
        <v>2</v>
      </c>
      <c r="I442" s="23" t="str">
        <f aca="false">IF(J442="RHAP", "Rhizophora apiculata", IF(J442="EXAG", "Excoecaria agallocha", IF(J442="BRPA", "Bruguiera parviflora", IF(J442="XYMO", "Xylocarpus moluccensis", IF(J442="BRCY", "Bruguiera cylindrica", IF(J442="AVAL", "Avicennia alba", IF(J442="AVOF", "Avicennia officinalis", IF(J442="LURA", "Lumnitzera racemosa", IF(J442="CETA", "Ceriops tagal", IF(J442="XYGR", "Xylocarpus granatum", IF(J442="AVMA", "Avicennia marina", IF(J442="RHMU", "Rhizophora mucronata", IF(J442="BRGY", "Bruguiera gymnorrhiza", IF(J442="BRSE", "Bruguiera sexangula", IF(J442="SOOV", "Sonneratia ovata", IF(J442="SOCA", "Sonneratia caseolaris", IF(J442="HELI", "Heritiera littoralis", IF(J442="HESY", "Heritiera sylvatica", IF(J442="NYFR", "Nypa fruticans", IF(J442="CYRA", "Cynometra ramiflora", IF(J442="PHPA", "Phoenix paludosa", IF(J442="SCHY", "Scyphiphora hydrophyllacea", IF(J442="DIMA", "Diospyros maritima", IF(J442="POPI", "Pongamia pinnata", IF(J442="MAPS", "Maniltoa psilogyne", IF(J442="INBI", "Intsia bijuga", IF(J442="ACEB", "Acanthus ebracteatus", IF(J442="CAER", "Calamus erinaceus", IF(J442="UNUN", "Unknown unknown",  IF(J442="SOAL", "Sonneratia alba",  IF(J442="AECO", "Aegiceras corniculatum", "" )) )))))))))))))))))))))))))))))</f>
        <v>Rhizophora apiculata</v>
      </c>
      <c r="J442" s="55" t="s">
        <v>21</v>
      </c>
      <c r="K442" s="55" t="n">
        <v>5.2</v>
      </c>
      <c r="L442" s="55"/>
    </row>
    <row r="443" customFormat="false" ht="13.8" hidden="false" customHeight="false" outlineLevel="0" collapsed="false">
      <c r="A443" s="1" t="s">
        <v>17</v>
      </c>
      <c r="B443" s="12" t="n">
        <v>42152</v>
      </c>
      <c r="C443" s="1" t="s">
        <v>19</v>
      </c>
      <c r="D443" s="1" t="s">
        <v>19</v>
      </c>
      <c r="E443" s="1" t="s">
        <v>19</v>
      </c>
      <c r="F443" s="1" t="s">
        <v>20</v>
      </c>
      <c r="G443" s="1" t="n">
        <v>3</v>
      </c>
      <c r="H443" s="1" t="n">
        <v>2</v>
      </c>
      <c r="I443" s="23" t="str">
        <f aca="false">IF(J443="RHAP", "Rhizophora apiculata", IF(J443="EXAG", "Excoecaria agallocha", IF(J443="BRPA", "Bruguiera parviflora", IF(J443="XYMO", "Xylocarpus moluccensis", IF(J443="BRCY", "Bruguiera cylindrica", IF(J443="AVAL", "Avicennia alba", IF(J443="AVOF", "Avicennia officinalis", IF(J443="LURA", "Lumnitzera racemosa", IF(J443="CETA", "Ceriops tagal", IF(J443="XYGR", "Xylocarpus granatum", IF(J443="AVMA", "Avicennia marina", IF(J443="RHMU", "Rhizophora mucronata", IF(J443="BRGY", "Bruguiera gymnorrhiza", IF(J443="BRSE", "Bruguiera sexangula", IF(J443="SOOV", "Sonneratia ovata", IF(J443="SOCA", "Sonneratia caseolaris", IF(J443="HELI", "Heritiera littoralis", IF(J443="HESY", "Heritiera sylvatica", IF(J443="NYFR", "Nypa fruticans", IF(J443="CYRA", "Cynometra ramiflora", IF(J443="PHPA", "Phoenix paludosa", IF(J443="SCHY", "Scyphiphora hydrophyllacea", IF(J443="DIMA", "Diospyros maritima", IF(J443="POPI", "Pongamia pinnata", IF(J443="MAPS", "Maniltoa psilogyne", IF(J443="INBI", "Intsia bijuga", IF(J443="ACEB", "Acanthus ebracteatus", IF(J443="CAER", "Calamus erinaceus", IF(J443="UNUN", "Unknown unknown",  IF(J443="SOAL", "Sonneratia alba",  IF(J443="AECO", "Aegiceras corniculatum", "" )) )))))))))))))))))))))))))))))</f>
        <v>Rhizophora apiculata</v>
      </c>
      <c r="J443" s="55" t="s">
        <v>21</v>
      </c>
      <c r="K443" s="55" t="n">
        <v>5.3</v>
      </c>
      <c r="L443" s="55"/>
    </row>
    <row r="444" customFormat="false" ht="13.8" hidden="false" customHeight="false" outlineLevel="0" collapsed="false">
      <c r="A444" s="1" t="s">
        <v>17</v>
      </c>
      <c r="B444" s="12" t="n">
        <v>42152</v>
      </c>
      <c r="C444" s="1" t="s">
        <v>19</v>
      </c>
      <c r="D444" s="1" t="s">
        <v>19</v>
      </c>
      <c r="E444" s="1" t="s">
        <v>19</v>
      </c>
      <c r="F444" s="1" t="s">
        <v>20</v>
      </c>
      <c r="G444" s="1" t="n">
        <v>3</v>
      </c>
      <c r="H444" s="1" t="n">
        <v>2</v>
      </c>
      <c r="I444" s="23" t="str">
        <f aca="false">IF(J444="RHAP", "Rhizophora apiculata", IF(J444="EXAG", "Excoecaria agallocha", IF(J444="BRPA", "Bruguiera parviflora", IF(J444="XYMO", "Xylocarpus moluccensis", IF(J444="BRCY", "Bruguiera cylindrica", IF(J444="AVAL", "Avicennia alba", IF(J444="AVOF", "Avicennia officinalis", IF(J444="LURA", "Lumnitzera racemosa", IF(J444="CETA", "Ceriops tagal", IF(J444="XYGR", "Xylocarpus granatum", IF(J444="AVMA", "Avicennia marina", IF(J444="RHMU", "Rhizophora mucronata", IF(J444="BRGY", "Bruguiera gymnorrhiza", IF(J444="BRSE", "Bruguiera sexangula", IF(J444="SOOV", "Sonneratia ovata", IF(J444="SOCA", "Sonneratia caseolaris", IF(J444="HELI", "Heritiera littoralis", IF(J444="HESY", "Heritiera sylvatica", IF(J444="NYFR", "Nypa fruticans", IF(J444="CYRA", "Cynometra ramiflora", IF(J444="PHPA", "Phoenix paludosa", IF(J444="SCHY", "Scyphiphora hydrophyllacea", IF(J444="DIMA", "Diospyros maritima", IF(J444="POPI", "Pongamia pinnata", IF(J444="MAPS", "Maniltoa psilogyne", IF(J444="INBI", "Intsia bijuga", IF(J444="ACEB", "Acanthus ebracteatus", IF(J444="CAER", "Calamus erinaceus", IF(J444="UNUN", "Unknown unknown",  IF(J444="SOAL", "Sonneratia alba",  IF(J444="AECO", "Aegiceras corniculatum", "" )) )))))))))))))))))))))))))))))</f>
        <v>Rhizophora apiculata</v>
      </c>
      <c r="J444" s="55" t="s">
        <v>21</v>
      </c>
      <c r="K444" s="55" t="n">
        <v>5.4</v>
      </c>
      <c r="L444" s="55" t="n">
        <v>2</v>
      </c>
      <c r="N444" s="1" t="n">
        <v>3</v>
      </c>
      <c r="O444" s="3" t="s">
        <v>1060</v>
      </c>
    </row>
    <row r="445" customFormat="false" ht="13.8" hidden="false" customHeight="false" outlineLevel="0" collapsed="false">
      <c r="A445" s="1" t="s">
        <v>17</v>
      </c>
      <c r="B445" s="12" t="n">
        <v>42152</v>
      </c>
      <c r="C445" s="1" t="s">
        <v>19</v>
      </c>
      <c r="D445" s="1" t="s">
        <v>19</v>
      </c>
      <c r="E445" s="1" t="s">
        <v>19</v>
      </c>
      <c r="F445" s="1" t="s">
        <v>20</v>
      </c>
      <c r="G445" s="1" t="n">
        <v>3</v>
      </c>
      <c r="H445" s="1" t="n">
        <v>2</v>
      </c>
      <c r="I445" s="23" t="str">
        <f aca="false">IF(J445="RHAP", "Rhizophora apiculata", IF(J445="EXAG", "Excoecaria agallocha", IF(J445="BRPA", "Bruguiera parviflora", IF(J445="XYMO", "Xylocarpus moluccensis", IF(J445="BRCY", "Bruguiera cylindrica", IF(J445="AVAL", "Avicennia alba", IF(J445="AVOF", "Avicennia officinalis", IF(J445="LURA", "Lumnitzera racemosa", IF(J445="CETA", "Ceriops tagal", IF(J445="XYGR", "Xylocarpus granatum", IF(J445="AVMA", "Avicennia marina", IF(J445="RHMU", "Rhizophora mucronata", IF(J445="BRGY", "Bruguiera gymnorrhiza", IF(J445="BRSE", "Bruguiera sexangula", IF(J445="SOOV", "Sonneratia ovata", IF(J445="SOCA", "Sonneratia caseolaris", IF(J445="HELI", "Heritiera littoralis", IF(J445="HESY", "Heritiera sylvatica", IF(J445="NYFR", "Nypa fruticans", IF(J445="CYRA", "Cynometra ramiflora", IF(J445="PHPA", "Phoenix paludosa", IF(J445="SCHY", "Scyphiphora hydrophyllacea", IF(J445="DIMA", "Diospyros maritima", IF(J445="POPI", "Pongamia pinnata", IF(J445="MAPS", "Maniltoa psilogyne", IF(J445="INBI", "Intsia bijuga", IF(J445="ACEB", "Acanthus ebracteatus", IF(J445="CAER", "Calamus erinaceus", IF(J445="UNUN", "Unknown unknown",  IF(J445="SOAL", "Sonneratia alba",  IF(J445="AECO", "Aegiceras corniculatum", "" )) )))))))))))))))))))))))))))))</f>
        <v>Xylocarpus granatum</v>
      </c>
      <c r="J445" s="55" t="s">
        <v>1022</v>
      </c>
      <c r="K445" s="55" t="n">
        <v>5.6</v>
      </c>
      <c r="L445" s="55" t="n">
        <v>5</v>
      </c>
      <c r="N445" s="1" t="n">
        <v>2</v>
      </c>
    </row>
    <row r="446" customFormat="false" ht="13.8" hidden="false" customHeight="false" outlineLevel="0" collapsed="false">
      <c r="A446" s="1" t="s">
        <v>17</v>
      </c>
      <c r="B446" s="12" t="n">
        <v>42152</v>
      </c>
      <c r="C446" s="1" t="s">
        <v>19</v>
      </c>
      <c r="D446" s="1" t="s">
        <v>19</v>
      </c>
      <c r="E446" s="1" t="s">
        <v>19</v>
      </c>
      <c r="F446" s="1" t="s">
        <v>20</v>
      </c>
      <c r="G446" s="1" t="n">
        <v>3</v>
      </c>
      <c r="H446" s="1" t="n">
        <v>2</v>
      </c>
      <c r="I446" s="23" t="str">
        <f aca="false">IF(J446="RHAP", "Rhizophora apiculata", IF(J446="EXAG", "Excoecaria agallocha", IF(J446="BRPA", "Bruguiera parviflora", IF(J446="XYMO", "Xylocarpus moluccensis", IF(J446="BRCY", "Bruguiera cylindrica", IF(J446="AVAL", "Avicennia alba", IF(J446="AVOF", "Avicennia officinalis", IF(J446="LURA", "Lumnitzera racemosa", IF(J446="CETA", "Ceriops tagal", IF(J446="XYGR", "Xylocarpus granatum", IF(J446="AVMA", "Avicennia marina", IF(J446="RHMU", "Rhizophora mucronata", IF(J446="BRGY", "Bruguiera gymnorrhiza", IF(J446="BRSE", "Bruguiera sexangula", IF(J446="SOOV", "Sonneratia ovata", IF(J446="SOCA", "Sonneratia caseolaris", IF(J446="HELI", "Heritiera littoralis", IF(J446="HESY", "Heritiera sylvatica", IF(J446="NYFR", "Nypa fruticans", IF(J446="CYRA", "Cynometra ramiflora", IF(J446="PHPA", "Phoenix paludosa", IF(J446="SCHY", "Scyphiphora hydrophyllacea", IF(J446="DIMA", "Diospyros maritima", IF(J446="POPI", "Pongamia pinnata", IF(J446="MAPS", "Maniltoa psilogyne", IF(J446="INBI", "Intsia bijuga", IF(J446="ACEB", "Acanthus ebracteatus", IF(J446="CAER", "Calamus erinaceus", IF(J446="UNUN", "Unknown unknown",  IF(J446="SOAL", "Sonneratia alba",  IF(J446="AECO", "Aegiceras corniculatum", "" )) )))))))))))))))))))))))))))))</f>
        <v>Rhizophora apiculata</v>
      </c>
      <c r="J446" s="55" t="s">
        <v>21</v>
      </c>
      <c r="K446" s="55" t="n">
        <v>5.8</v>
      </c>
      <c r="L446" s="55" t="n">
        <v>2</v>
      </c>
      <c r="N446" s="1" t="n">
        <v>3</v>
      </c>
      <c r="O446" s="3" t="s">
        <v>1060</v>
      </c>
    </row>
    <row r="447" customFormat="false" ht="13.8" hidden="false" customHeight="false" outlineLevel="0" collapsed="false">
      <c r="A447" s="1" t="s">
        <v>17</v>
      </c>
      <c r="B447" s="12" t="n">
        <v>42152</v>
      </c>
      <c r="C447" s="1" t="s">
        <v>19</v>
      </c>
      <c r="D447" s="1" t="s">
        <v>19</v>
      </c>
      <c r="E447" s="1" t="s">
        <v>19</v>
      </c>
      <c r="F447" s="1" t="s">
        <v>20</v>
      </c>
      <c r="G447" s="1" t="n">
        <v>3</v>
      </c>
      <c r="H447" s="1" t="n">
        <v>2</v>
      </c>
      <c r="I447" s="23" t="str">
        <f aca="false">IF(J447="RHAP", "Rhizophora apiculata", IF(J447="EXAG", "Excoecaria agallocha", IF(J447="BRPA", "Bruguiera parviflora", IF(J447="XYMO", "Xylocarpus moluccensis", IF(J447="BRCY", "Bruguiera cylindrica", IF(J447="AVAL", "Avicennia alba", IF(J447="AVOF", "Avicennia officinalis", IF(J447="LURA", "Lumnitzera racemosa", IF(J447="CETA", "Ceriops tagal", IF(J447="XYGR", "Xylocarpus granatum", IF(J447="AVMA", "Avicennia marina", IF(J447="RHMU", "Rhizophora mucronata", IF(J447="BRGY", "Bruguiera gymnorrhiza", IF(J447="BRSE", "Bruguiera sexangula", IF(J447="SOOV", "Sonneratia ovata", IF(J447="SOCA", "Sonneratia caseolaris", IF(J447="HELI", "Heritiera littoralis", IF(J447="HESY", "Heritiera sylvatica", IF(J447="NYFR", "Nypa fruticans", IF(J447="CYRA", "Cynometra ramiflora", IF(J447="PHPA", "Phoenix paludosa", IF(J447="SCHY", "Scyphiphora hydrophyllacea", IF(J447="DIMA", "Diospyros maritima", IF(J447="POPI", "Pongamia pinnata", IF(J447="MAPS", "Maniltoa psilogyne", IF(J447="INBI", "Intsia bijuga", IF(J447="ACEB", "Acanthus ebracteatus", IF(J447="CAER", "Calamus erinaceus", IF(J447="UNUN", "Unknown unknown",  IF(J447="SOAL", "Sonneratia alba",  IF(J447="AECO", "Aegiceras corniculatum", "" )) )))))))))))))))))))))))))))))</f>
        <v>Rhizophora apiculata</v>
      </c>
      <c r="J447" s="55" t="s">
        <v>21</v>
      </c>
      <c r="K447" s="55" t="n">
        <v>6.1</v>
      </c>
      <c r="L447" s="55" t="n">
        <v>2</v>
      </c>
      <c r="N447" s="1" t="n">
        <v>3</v>
      </c>
    </row>
    <row r="448" customFormat="false" ht="13.8" hidden="false" customHeight="false" outlineLevel="0" collapsed="false">
      <c r="A448" s="1" t="s">
        <v>17</v>
      </c>
      <c r="B448" s="12" t="n">
        <v>42152</v>
      </c>
      <c r="C448" s="1" t="s">
        <v>19</v>
      </c>
      <c r="D448" s="1" t="s">
        <v>19</v>
      </c>
      <c r="E448" s="1" t="s">
        <v>19</v>
      </c>
      <c r="F448" s="1" t="s">
        <v>20</v>
      </c>
      <c r="G448" s="1" t="n">
        <v>3</v>
      </c>
      <c r="H448" s="1" t="n">
        <v>2</v>
      </c>
      <c r="I448" s="23" t="str">
        <f aca="false">IF(J448="RHAP", "Rhizophora apiculata", IF(J448="EXAG", "Excoecaria agallocha", IF(J448="BRPA", "Bruguiera parviflora", IF(J448="XYMO", "Xylocarpus moluccensis", IF(J448="BRCY", "Bruguiera cylindrica", IF(J448="AVAL", "Avicennia alba", IF(J448="AVOF", "Avicennia officinalis", IF(J448="LURA", "Lumnitzera racemosa", IF(J448="CETA", "Ceriops tagal", IF(J448="XYGR", "Xylocarpus granatum", IF(J448="AVMA", "Avicennia marina", IF(J448="RHMU", "Rhizophora mucronata", IF(J448="BRGY", "Bruguiera gymnorrhiza", IF(J448="BRSE", "Bruguiera sexangula", IF(J448="SOOV", "Sonneratia ovata", IF(J448="SOCA", "Sonneratia caseolaris", IF(J448="HELI", "Heritiera littoralis", IF(J448="HESY", "Heritiera sylvatica", IF(J448="NYFR", "Nypa fruticans", IF(J448="CYRA", "Cynometra ramiflora", IF(J448="PHPA", "Phoenix paludosa", IF(J448="SCHY", "Scyphiphora hydrophyllacea", IF(J448="DIMA", "Diospyros maritima", IF(J448="POPI", "Pongamia pinnata", IF(J448="MAPS", "Maniltoa psilogyne", IF(J448="INBI", "Intsia bijuga", IF(J448="ACEB", "Acanthus ebracteatus", IF(J448="CAER", "Calamus erinaceus", IF(J448="UNUN", "Unknown unknown",  IF(J448="SOAL", "Sonneratia alba",  IF(J448="AECO", "Aegiceras corniculatum", "" )) )))))))))))))))))))))))))))))</f>
        <v>Rhizophora apiculata</v>
      </c>
      <c r="J448" s="55" t="s">
        <v>21</v>
      </c>
      <c r="K448" s="55" t="n">
        <v>6.4</v>
      </c>
      <c r="L448" s="55"/>
    </row>
    <row r="449" customFormat="false" ht="13.8" hidden="false" customHeight="false" outlineLevel="0" collapsed="false">
      <c r="A449" s="1" t="s">
        <v>17</v>
      </c>
      <c r="B449" s="12" t="n">
        <v>42152</v>
      </c>
      <c r="C449" s="1" t="s">
        <v>19</v>
      </c>
      <c r="D449" s="1" t="s">
        <v>19</v>
      </c>
      <c r="E449" s="1" t="s">
        <v>19</v>
      </c>
      <c r="F449" s="1" t="s">
        <v>20</v>
      </c>
      <c r="G449" s="1" t="n">
        <v>3</v>
      </c>
      <c r="H449" s="1" t="n">
        <v>2</v>
      </c>
      <c r="I449" s="23" t="str">
        <f aca="false">IF(J449="RHAP", "Rhizophora apiculata", IF(J449="EXAG", "Excoecaria agallocha", IF(J449="BRPA", "Bruguiera parviflora", IF(J449="XYMO", "Xylocarpus moluccensis", IF(J449="BRCY", "Bruguiera cylindrica", IF(J449="AVAL", "Avicennia alba", IF(J449="AVOF", "Avicennia officinalis", IF(J449="LURA", "Lumnitzera racemosa", IF(J449="CETA", "Ceriops tagal", IF(J449="XYGR", "Xylocarpus granatum", IF(J449="AVMA", "Avicennia marina", IF(J449="RHMU", "Rhizophora mucronata", IF(J449="BRGY", "Bruguiera gymnorrhiza", IF(J449="BRSE", "Bruguiera sexangula", IF(J449="SOOV", "Sonneratia ovata", IF(J449="SOCA", "Sonneratia caseolaris", IF(J449="HELI", "Heritiera littoralis", IF(J449="HESY", "Heritiera sylvatica", IF(J449="NYFR", "Nypa fruticans", IF(J449="CYRA", "Cynometra ramiflora", IF(J449="PHPA", "Phoenix paludosa", IF(J449="SCHY", "Scyphiphora hydrophyllacea", IF(J449="DIMA", "Diospyros maritima", IF(J449="POPI", "Pongamia pinnata", IF(J449="MAPS", "Maniltoa psilogyne", IF(J449="INBI", "Intsia bijuga", IF(J449="ACEB", "Acanthus ebracteatus", IF(J449="CAER", "Calamus erinaceus", IF(J449="UNUN", "Unknown unknown",  IF(J449="SOAL", "Sonneratia alba",  IF(J449="AECO", "Aegiceras corniculatum", "" )) )))))))))))))))))))))))))))))</f>
        <v>Rhizophora apiculata</v>
      </c>
      <c r="J449" s="55" t="s">
        <v>21</v>
      </c>
      <c r="K449" s="55" t="n">
        <v>6.9</v>
      </c>
      <c r="L449" s="55" t="n">
        <v>1.5</v>
      </c>
      <c r="N449" s="1" t="n">
        <v>3</v>
      </c>
      <c r="O449" s="3" t="s">
        <v>1060</v>
      </c>
    </row>
    <row r="450" customFormat="false" ht="13.8" hidden="false" customHeight="false" outlineLevel="0" collapsed="false">
      <c r="A450" s="1" t="s">
        <v>17</v>
      </c>
      <c r="B450" s="12" t="n">
        <v>42152</v>
      </c>
      <c r="C450" s="1" t="s">
        <v>19</v>
      </c>
      <c r="D450" s="1" t="s">
        <v>19</v>
      </c>
      <c r="E450" s="1" t="s">
        <v>19</v>
      </c>
      <c r="F450" s="1" t="s">
        <v>20</v>
      </c>
      <c r="G450" s="1" t="n">
        <v>3</v>
      </c>
      <c r="H450" s="1" t="n">
        <v>2</v>
      </c>
      <c r="I450" s="23" t="str">
        <f aca="false">IF(J450="RHAP", "Rhizophora apiculata", IF(J450="EXAG", "Excoecaria agallocha", IF(J450="BRPA", "Bruguiera parviflora", IF(J450="XYMO", "Xylocarpus moluccensis", IF(J450="BRCY", "Bruguiera cylindrica", IF(J450="AVAL", "Avicennia alba", IF(J450="AVOF", "Avicennia officinalis", IF(J450="LURA", "Lumnitzera racemosa", IF(J450="CETA", "Ceriops tagal", IF(J450="XYGR", "Xylocarpus granatum", IF(J450="AVMA", "Avicennia marina", IF(J450="RHMU", "Rhizophora mucronata", IF(J450="BRGY", "Bruguiera gymnorrhiza", IF(J450="BRSE", "Bruguiera sexangula", IF(J450="SOOV", "Sonneratia ovata", IF(J450="SOCA", "Sonneratia caseolaris", IF(J450="HELI", "Heritiera littoralis", IF(J450="HESY", "Heritiera sylvatica", IF(J450="NYFR", "Nypa fruticans", IF(J450="CYRA", "Cynometra ramiflora", IF(J450="PHPA", "Phoenix paludosa", IF(J450="SCHY", "Scyphiphora hydrophyllacea", IF(J450="DIMA", "Diospyros maritima", IF(J450="POPI", "Pongamia pinnata", IF(J450="MAPS", "Maniltoa psilogyne", IF(J450="INBI", "Intsia bijuga", IF(J450="ACEB", "Acanthus ebracteatus", IF(J450="CAER", "Calamus erinaceus", IF(J450="UNUN", "Unknown unknown",  IF(J450="SOAL", "Sonneratia alba",  IF(J450="AECO", "Aegiceras corniculatum", "" )) )))))))))))))))))))))))))))))</f>
        <v>Rhizophora apiculata</v>
      </c>
      <c r="J450" s="55" t="s">
        <v>21</v>
      </c>
      <c r="K450" s="55" t="n">
        <v>7</v>
      </c>
      <c r="L450" s="55"/>
    </row>
    <row r="451" customFormat="false" ht="13.8" hidden="false" customHeight="false" outlineLevel="0" collapsed="false">
      <c r="A451" s="1" t="s">
        <v>17</v>
      </c>
      <c r="B451" s="12" t="n">
        <v>42152</v>
      </c>
      <c r="C451" s="1" t="s">
        <v>19</v>
      </c>
      <c r="D451" s="1" t="s">
        <v>19</v>
      </c>
      <c r="E451" s="1" t="s">
        <v>19</v>
      </c>
      <c r="F451" s="1" t="s">
        <v>20</v>
      </c>
      <c r="G451" s="1" t="n">
        <v>3</v>
      </c>
      <c r="H451" s="1" t="n">
        <v>2</v>
      </c>
      <c r="I451" s="23" t="str">
        <f aca="false">IF(J451="RHAP", "Rhizophora apiculata", IF(J451="EXAG", "Excoecaria agallocha", IF(J451="BRPA", "Bruguiera parviflora", IF(J451="XYMO", "Xylocarpus moluccensis", IF(J451="BRCY", "Bruguiera cylindrica", IF(J451="AVAL", "Avicennia alba", IF(J451="AVOF", "Avicennia officinalis", IF(J451="LURA", "Lumnitzera racemosa", IF(J451="CETA", "Ceriops tagal", IF(J451="XYGR", "Xylocarpus granatum", IF(J451="AVMA", "Avicennia marina", IF(J451="RHMU", "Rhizophora mucronata", IF(J451="BRGY", "Bruguiera gymnorrhiza", IF(J451="BRSE", "Bruguiera sexangula", IF(J451="SOOV", "Sonneratia ovata", IF(J451="SOCA", "Sonneratia caseolaris", IF(J451="HELI", "Heritiera littoralis", IF(J451="HESY", "Heritiera sylvatica", IF(J451="NYFR", "Nypa fruticans", IF(J451="CYRA", "Cynometra ramiflora", IF(J451="PHPA", "Phoenix paludosa", IF(J451="SCHY", "Scyphiphora hydrophyllacea", IF(J451="DIMA", "Diospyros maritima", IF(J451="POPI", "Pongamia pinnata", IF(J451="MAPS", "Maniltoa psilogyne", IF(J451="INBI", "Intsia bijuga", IF(J451="ACEB", "Acanthus ebracteatus", IF(J451="CAER", "Calamus erinaceus", IF(J451="UNUN", "Unknown unknown",  IF(J451="SOAL", "Sonneratia alba",  IF(J451="AECO", "Aegiceras corniculatum", "" )) )))))))))))))))))))))))))))))</f>
        <v>Rhizophora apiculata</v>
      </c>
      <c r="J451" s="55" t="s">
        <v>21</v>
      </c>
      <c r="K451" s="55" t="n">
        <v>7.2</v>
      </c>
      <c r="L451" s="55"/>
    </row>
    <row r="452" customFormat="false" ht="13.8" hidden="false" customHeight="false" outlineLevel="0" collapsed="false">
      <c r="A452" s="1" t="s">
        <v>17</v>
      </c>
      <c r="B452" s="12" t="n">
        <v>42152</v>
      </c>
      <c r="C452" s="1" t="s">
        <v>19</v>
      </c>
      <c r="D452" s="1" t="s">
        <v>19</v>
      </c>
      <c r="E452" s="1" t="s">
        <v>19</v>
      </c>
      <c r="F452" s="1" t="s">
        <v>20</v>
      </c>
      <c r="G452" s="1" t="n">
        <v>3</v>
      </c>
      <c r="H452" s="1" t="n">
        <v>2</v>
      </c>
      <c r="I452" s="23" t="str">
        <f aca="false">IF(J452="RHAP", "Rhizophora apiculata", IF(J452="EXAG", "Excoecaria agallocha", IF(J452="BRPA", "Bruguiera parviflora", IF(J452="XYMO", "Xylocarpus moluccensis", IF(J452="BRCY", "Bruguiera cylindrica", IF(J452="AVAL", "Avicennia alba", IF(J452="AVOF", "Avicennia officinalis", IF(J452="LURA", "Lumnitzera racemosa", IF(J452="CETA", "Ceriops tagal", IF(J452="XYGR", "Xylocarpus granatum", IF(J452="AVMA", "Avicennia marina", IF(J452="RHMU", "Rhizophora mucronata", IF(J452="BRGY", "Bruguiera gymnorrhiza", IF(J452="BRSE", "Bruguiera sexangula", IF(J452="SOOV", "Sonneratia ovata", IF(J452="SOCA", "Sonneratia caseolaris", IF(J452="HELI", "Heritiera littoralis", IF(J452="HESY", "Heritiera sylvatica", IF(J452="NYFR", "Nypa fruticans", IF(J452="CYRA", "Cynometra ramiflora", IF(J452="PHPA", "Phoenix paludosa", IF(J452="SCHY", "Scyphiphora hydrophyllacea", IF(J452="DIMA", "Diospyros maritima", IF(J452="POPI", "Pongamia pinnata", IF(J452="MAPS", "Maniltoa psilogyne", IF(J452="INBI", "Intsia bijuga", IF(J452="ACEB", "Acanthus ebracteatus", IF(J452="CAER", "Calamus erinaceus", IF(J452="UNUN", "Unknown unknown",  IF(J452="SOAL", "Sonneratia alba",  IF(J452="AECO", "Aegiceras corniculatum", "" )) )))))))))))))))))))))))))))))</f>
        <v>Rhizophora apiculata</v>
      </c>
      <c r="J452" s="55" t="s">
        <v>21</v>
      </c>
      <c r="K452" s="55" t="n">
        <v>8</v>
      </c>
    </row>
    <row r="453" customFormat="false" ht="13.8" hidden="false" customHeight="false" outlineLevel="0" collapsed="false">
      <c r="A453" s="1" t="s">
        <v>17</v>
      </c>
      <c r="B453" s="12" t="n">
        <v>42152</v>
      </c>
      <c r="C453" s="1" t="s">
        <v>19</v>
      </c>
      <c r="D453" s="1" t="s">
        <v>19</v>
      </c>
      <c r="E453" s="1" t="s">
        <v>19</v>
      </c>
      <c r="F453" s="1" t="s">
        <v>20</v>
      </c>
      <c r="G453" s="1" t="n">
        <v>3</v>
      </c>
      <c r="H453" s="1" t="n">
        <v>2</v>
      </c>
      <c r="I453" s="23" t="str">
        <f aca="false">IF(J453="RHAP", "Rhizophora apiculata", IF(J453="EXAG", "Excoecaria agallocha", IF(J453="BRPA", "Bruguiera parviflora", IF(J453="XYMO", "Xylocarpus moluccensis", IF(J453="BRCY", "Bruguiera cylindrica", IF(J453="AVAL", "Avicennia alba", IF(J453="AVOF", "Avicennia officinalis", IF(J453="LURA", "Lumnitzera racemosa", IF(J453="CETA", "Ceriops tagal", IF(J453="XYGR", "Xylocarpus granatum", IF(J453="AVMA", "Avicennia marina", IF(J453="RHMU", "Rhizophora mucronata", IF(J453="BRGY", "Bruguiera gymnorrhiza", IF(J453="BRSE", "Bruguiera sexangula", IF(J453="SOOV", "Sonneratia ovata", IF(J453="SOCA", "Sonneratia caseolaris", IF(J453="HELI", "Heritiera littoralis", IF(J453="HESY", "Heritiera sylvatica", IF(J453="NYFR", "Nypa fruticans", IF(J453="CYRA", "Cynometra ramiflora", IF(J453="PHPA", "Phoenix paludosa", IF(J453="SCHY", "Scyphiphora hydrophyllacea", IF(J453="DIMA", "Diospyros maritima", IF(J453="POPI", "Pongamia pinnata", IF(J453="MAPS", "Maniltoa psilogyne", IF(J453="INBI", "Intsia bijuga", IF(J453="ACEB", "Acanthus ebracteatus", IF(J453="CAER", "Calamus erinaceus", IF(J453="UNUN", "Unknown unknown",  IF(J453="SOAL", "Sonneratia alba",  IF(J453="AECO", "Aegiceras corniculatum", "" )) )))))))))))))))))))))))))))))</f>
        <v>Xylocarpus granatum</v>
      </c>
      <c r="J453" s="55" t="s">
        <v>1022</v>
      </c>
      <c r="K453" s="55" t="n">
        <v>8.2</v>
      </c>
    </row>
    <row r="454" customFormat="false" ht="13.8" hidden="false" customHeight="false" outlineLevel="0" collapsed="false">
      <c r="A454" s="1" t="s">
        <v>17</v>
      </c>
      <c r="B454" s="12" t="n">
        <v>42152</v>
      </c>
      <c r="C454" s="1" t="s">
        <v>19</v>
      </c>
      <c r="D454" s="1" t="s">
        <v>19</v>
      </c>
      <c r="E454" s="1" t="s">
        <v>19</v>
      </c>
      <c r="F454" s="1" t="s">
        <v>20</v>
      </c>
      <c r="G454" s="1" t="n">
        <v>3</v>
      </c>
      <c r="H454" s="1" t="n">
        <v>2</v>
      </c>
      <c r="I454" s="23" t="str">
        <f aca="false">IF(J454="RHAP", "Rhizophora apiculata", IF(J454="EXAG", "Excoecaria agallocha", IF(J454="BRPA", "Bruguiera parviflora", IF(J454="XYMO", "Xylocarpus moluccensis", IF(J454="BRCY", "Bruguiera cylindrica", IF(J454="AVAL", "Avicennia alba", IF(J454="AVOF", "Avicennia officinalis", IF(J454="LURA", "Lumnitzera racemosa", IF(J454="CETA", "Ceriops tagal", IF(J454="XYGR", "Xylocarpus granatum", IF(J454="AVMA", "Avicennia marina", IF(J454="RHMU", "Rhizophora mucronata", IF(J454="BRGY", "Bruguiera gymnorrhiza", IF(J454="BRSE", "Bruguiera sexangula", IF(J454="SOOV", "Sonneratia ovata", IF(J454="SOCA", "Sonneratia caseolaris", IF(J454="HELI", "Heritiera littoralis", IF(J454="HESY", "Heritiera sylvatica", IF(J454="NYFR", "Nypa fruticans", IF(J454="CYRA", "Cynometra ramiflora", IF(J454="PHPA", "Phoenix paludosa", IF(J454="SCHY", "Scyphiphora hydrophyllacea", IF(J454="DIMA", "Diospyros maritima", IF(J454="POPI", "Pongamia pinnata", IF(J454="MAPS", "Maniltoa psilogyne", IF(J454="INBI", "Intsia bijuga", IF(J454="ACEB", "Acanthus ebracteatus", IF(J454="CAER", "Calamus erinaceus", IF(J454="UNUN", "Unknown unknown",  IF(J454="SOAL", "Sonneratia alba",  IF(J454="AECO", "Aegiceras corniculatum", "" )) )))))))))))))))))))))))))))))</f>
        <v>Xylocarpus granatum</v>
      </c>
      <c r="J454" s="55" t="s">
        <v>1022</v>
      </c>
      <c r="K454" s="55" t="n">
        <v>8.6</v>
      </c>
      <c r="L454" s="55" t="n">
        <v>1.07</v>
      </c>
      <c r="N454" s="1" t="n">
        <v>3</v>
      </c>
    </row>
    <row r="455" customFormat="false" ht="13.8" hidden="false" customHeight="false" outlineLevel="0" collapsed="false">
      <c r="A455" s="1" t="s">
        <v>17</v>
      </c>
      <c r="B455" s="12" t="n">
        <v>42152</v>
      </c>
      <c r="C455" s="1" t="s">
        <v>19</v>
      </c>
      <c r="D455" s="1" t="s">
        <v>19</v>
      </c>
      <c r="E455" s="1" t="s">
        <v>19</v>
      </c>
      <c r="F455" s="1" t="s">
        <v>20</v>
      </c>
      <c r="G455" s="1" t="n">
        <v>3</v>
      </c>
      <c r="H455" s="1" t="n">
        <v>2</v>
      </c>
      <c r="I455" s="23" t="str">
        <f aca="false">IF(J455="RHAP", "Rhizophora apiculata", IF(J455="EXAG", "Excoecaria agallocha", IF(J455="BRPA", "Bruguiera parviflora", IF(J455="XYMO", "Xylocarpus moluccensis", IF(J455="BRCY", "Bruguiera cylindrica", IF(J455="AVAL", "Avicennia alba", IF(J455="AVOF", "Avicennia officinalis", IF(J455="LURA", "Lumnitzera racemosa", IF(J455="CETA", "Ceriops tagal", IF(J455="XYGR", "Xylocarpus granatum", IF(J455="AVMA", "Avicennia marina", IF(J455="RHMU", "Rhizophora mucronata", IF(J455="BRGY", "Bruguiera gymnorrhiza", IF(J455="BRSE", "Bruguiera sexangula", IF(J455="SOOV", "Sonneratia ovata", IF(J455="SOCA", "Sonneratia caseolaris", IF(J455="HELI", "Heritiera littoralis", IF(J455="HESY", "Heritiera sylvatica", IF(J455="NYFR", "Nypa fruticans", IF(J455="CYRA", "Cynometra ramiflora", IF(J455="PHPA", "Phoenix paludosa", IF(J455="SCHY", "Scyphiphora hydrophyllacea", IF(J455="DIMA", "Diospyros maritima", IF(J455="POPI", "Pongamia pinnata", IF(J455="MAPS", "Maniltoa psilogyne", IF(J455="INBI", "Intsia bijuga", IF(J455="ACEB", "Acanthus ebracteatus", IF(J455="CAER", "Calamus erinaceus", IF(J455="UNUN", "Unknown unknown",  IF(J455="SOAL", "Sonneratia alba",  IF(J455="AECO", "Aegiceras corniculatum", "" )) )))))))))))))))))))))))))))))</f>
        <v>Rhizophora apiculata</v>
      </c>
      <c r="J455" s="55" t="s">
        <v>21</v>
      </c>
      <c r="K455" s="55" t="n">
        <v>9.1</v>
      </c>
    </row>
    <row r="456" customFormat="false" ht="13.8" hidden="false" customHeight="false" outlineLevel="0" collapsed="false">
      <c r="A456" s="1" t="s">
        <v>17</v>
      </c>
      <c r="B456" s="12" t="n">
        <v>42152</v>
      </c>
      <c r="C456" s="1" t="s">
        <v>19</v>
      </c>
      <c r="D456" s="1" t="s">
        <v>19</v>
      </c>
      <c r="E456" s="1" t="s">
        <v>19</v>
      </c>
      <c r="F456" s="1" t="s">
        <v>20</v>
      </c>
      <c r="G456" s="1" t="n">
        <v>3</v>
      </c>
      <c r="H456" s="1" t="n">
        <v>2</v>
      </c>
      <c r="I456" s="23" t="str">
        <f aca="false">IF(J456="RHAP", "Rhizophora apiculata", IF(J456="EXAG", "Excoecaria agallocha", IF(J456="BRPA", "Bruguiera parviflora", IF(J456="XYMO", "Xylocarpus moluccensis", IF(J456="BRCY", "Bruguiera cylindrica", IF(J456="AVAL", "Avicennia alba", IF(J456="AVOF", "Avicennia officinalis", IF(J456="LURA", "Lumnitzera racemosa", IF(J456="CETA", "Ceriops tagal", IF(J456="XYGR", "Xylocarpus granatum", IF(J456="AVMA", "Avicennia marina", IF(J456="RHMU", "Rhizophora mucronata", IF(J456="BRGY", "Bruguiera gymnorrhiza", IF(J456="BRSE", "Bruguiera sexangula", IF(J456="SOOV", "Sonneratia ovata", IF(J456="SOCA", "Sonneratia caseolaris", IF(J456="HELI", "Heritiera littoralis", IF(J456="HESY", "Heritiera sylvatica", IF(J456="NYFR", "Nypa fruticans", IF(J456="CYRA", "Cynometra ramiflora", IF(J456="PHPA", "Phoenix paludosa", IF(J456="SCHY", "Scyphiphora hydrophyllacea", IF(J456="DIMA", "Diospyros maritima", IF(J456="POPI", "Pongamia pinnata", IF(J456="MAPS", "Maniltoa psilogyne", IF(J456="INBI", "Intsia bijuga", IF(J456="ACEB", "Acanthus ebracteatus", IF(J456="CAER", "Calamus erinaceus", IF(J456="UNUN", "Unknown unknown",  IF(J456="SOAL", "Sonneratia alba",  IF(J456="AECO", "Aegiceras corniculatum", "" )) )))))))))))))))))))))))))))))</f>
        <v>Rhizophora apiculata</v>
      </c>
      <c r="J456" s="55" t="s">
        <v>21</v>
      </c>
      <c r="K456" s="55" t="n">
        <v>9.1</v>
      </c>
      <c r="L456" s="55" t="n">
        <v>2</v>
      </c>
      <c r="N456" s="1" t="n">
        <v>3</v>
      </c>
      <c r="O456" s="3" t="s">
        <v>1060</v>
      </c>
    </row>
    <row r="457" customFormat="false" ht="13.8" hidden="false" customHeight="false" outlineLevel="0" collapsed="false">
      <c r="A457" s="1" t="s">
        <v>17</v>
      </c>
      <c r="B457" s="12" t="n">
        <v>42152</v>
      </c>
      <c r="C457" s="1" t="s">
        <v>19</v>
      </c>
      <c r="D457" s="1" t="s">
        <v>19</v>
      </c>
      <c r="E457" s="1" t="s">
        <v>19</v>
      </c>
      <c r="F457" s="1" t="s">
        <v>20</v>
      </c>
      <c r="G457" s="1" t="n">
        <v>3</v>
      </c>
      <c r="H457" s="1" t="n">
        <v>2</v>
      </c>
      <c r="I457" s="23" t="str">
        <f aca="false">IF(J457="RHAP", "Rhizophora apiculata", IF(J457="EXAG", "Excoecaria agallocha", IF(J457="BRPA", "Bruguiera parviflora", IF(J457="XYMO", "Xylocarpus moluccensis", IF(J457="BRCY", "Bruguiera cylindrica", IF(J457="AVAL", "Avicennia alba", IF(J457="AVOF", "Avicennia officinalis", IF(J457="LURA", "Lumnitzera racemosa", IF(J457="CETA", "Ceriops tagal", IF(J457="XYGR", "Xylocarpus granatum", IF(J457="AVMA", "Avicennia marina", IF(J457="RHMU", "Rhizophora mucronata", IF(J457="BRGY", "Bruguiera gymnorrhiza", IF(J457="BRSE", "Bruguiera sexangula", IF(J457="SOOV", "Sonneratia ovata", IF(J457="SOCA", "Sonneratia caseolaris", IF(J457="HELI", "Heritiera littoralis", IF(J457="HESY", "Heritiera sylvatica", IF(J457="NYFR", "Nypa fruticans", IF(J457="CYRA", "Cynometra ramiflora", IF(J457="PHPA", "Phoenix paludosa", IF(J457="SCHY", "Scyphiphora hydrophyllacea", IF(J457="DIMA", "Diospyros maritima", IF(J457="POPI", "Pongamia pinnata", IF(J457="MAPS", "Maniltoa psilogyne", IF(J457="INBI", "Intsia bijuga", IF(J457="ACEB", "Acanthus ebracteatus", IF(J457="CAER", "Calamus erinaceus", IF(J457="UNUN", "Unknown unknown",  IF(J457="SOAL", "Sonneratia alba",  IF(J457="AECO", "Aegiceras corniculatum", "" )) )))))))))))))))))))))))))))))</f>
        <v>Xylocarpus granatum</v>
      </c>
      <c r="J457" s="55" t="s">
        <v>1022</v>
      </c>
      <c r="K457" s="55" t="n">
        <v>9.2</v>
      </c>
      <c r="L457" s="55"/>
      <c r="N457" s="1" t="n">
        <v>2</v>
      </c>
      <c r="O457" s="3" t="s">
        <v>1061</v>
      </c>
    </row>
    <row r="458" customFormat="false" ht="13.8" hidden="false" customHeight="false" outlineLevel="0" collapsed="false">
      <c r="A458" s="1" t="s">
        <v>17</v>
      </c>
      <c r="B458" s="12" t="n">
        <v>42152</v>
      </c>
      <c r="C458" s="1" t="s">
        <v>19</v>
      </c>
      <c r="D458" s="1" t="s">
        <v>19</v>
      </c>
      <c r="E458" s="1" t="s">
        <v>19</v>
      </c>
      <c r="F458" s="1" t="s">
        <v>20</v>
      </c>
      <c r="G458" s="1" t="n">
        <v>3</v>
      </c>
      <c r="H458" s="1" t="n">
        <v>2</v>
      </c>
      <c r="I458" s="23" t="str">
        <f aca="false">IF(J458="RHAP", "Rhizophora apiculata", IF(J458="EXAG", "Excoecaria agallocha", IF(J458="BRPA", "Bruguiera parviflora", IF(J458="XYMO", "Xylocarpus moluccensis", IF(J458="BRCY", "Bruguiera cylindrica", IF(J458="AVAL", "Avicennia alba", IF(J458="AVOF", "Avicennia officinalis", IF(J458="LURA", "Lumnitzera racemosa", IF(J458="CETA", "Ceriops tagal", IF(J458="XYGR", "Xylocarpus granatum", IF(J458="AVMA", "Avicennia marina", IF(J458="RHMU", "Rhizophora mucronata", IF(J458="BRGY", "Bruguiera gymnorrhiza", IF(J458="BRSE", "Bruguiera sexangula", IF(J458="SOOV", "Sonneratia ovata", IF(J458="SOCA", "Sonneratia caseolaris", IF(J458="HELI", "Heritiera littoralis", IF(J458="HESY", "Heritiera sylvatica", IF(J458="NYFR", "Nypa fruticans", IF(J458="CYRA", "Cynometra ramiflora", IF(J458="PHPA", "Phoenix paludosa", IF(J458="SCHY", "Scyphiphora hydrophyllacea", IF(J458="DIMA", "Diospyros maritima", IF(J458="POPI", "Pongamia pinnata", IF(J458="MAPS", "Maniltoa psilogyne", IF(J458="INBI", "Intsia bijuga", IF(J458="ACEB", "Acanthus ebracteatus", IF(J458="CAER", "Calamus erinaceus", IF(J458="UNUN", "Unknown unknown",  IF(J458="SOAL", "Sonneratia alba",  IF(J458="AECO", "Aegiceras corniculatum", "" )) )))))))))))))))))))))))))))))</f>
        <v>Rhizophora apiculata</v>
      </c>
      <c r="J458" s="55" t="s">
        <v>21</v>
      </c>
      <c r="K458" s="55" t="n">
        <v>9.2</v>
      </c>
      <c r="L458" s="55" t="n">
        <v>2</v>
      </c>
      <c r="N458" s="1" t="n">
        <v>3</v>
      </c>
      <c r="O458" s="3" t="s">
        <v>1060</v>
      </c>
    </row>
    <row r="459" customFormat="false" ht="13.8" hidden="false" customHeight="false" outlineLevel="0" collapsed="false">
      <c r="A459" s="1" t="s">
        <v>17</v>
      </c>
      <c r="B459" s="12" t="n">
        <v>42152</v>
      </c>
      <c r="C459" s="1" t="s">
        <v>19</v>
      </c>
      <c r="D459" s="1" t="s">
        <v>19</v>
      </c>
      <c r="E459" s="1" t="s">
        <v>19</v>
      </c>
      <c r="F459" s="1" t="s">
        <v>20</v>
      </c>
      <c r="G459" s="1" t="n">
        <v>3</v>
      </c>
      <c r="H459" s="1" t="n">
        <v>2</v>
      </c>
      <c r="I459" s="23" t="str">
        <f aca="false">IF(J459="RHAP", "Rhizophora apiculata", IF(J459="EXAG", "Excoecaria agallocha", IF(J459="BRPA", "Bruguiera parviflora", IF(J459="XYMO", "Xylocarpus moluccensis", IF(J459="BRCY", "Bruguiera cylindrica", IF(J459="AVAL", "Avicennia alba", IF(J459="AVOF", "Avicennia officinalis", IF(J459="LURA", "Lumnitzera racemosa", IF(J459="CETA", "Ceriops tagal", IF(J459="XYGR", "Xylocarpus granatum", IF(J459="AVMA", "Avicennia marina", IF(J459="RHMU", "Rhizophora mucronata", IF(J459="BRGY", "Bruguiera gymnorrhiza", IF(J459="BRSE", "Bruguiera sexangula", IF(J459="SOOV", "Sonneratia ovata", IF(J459="SOCA", "Sonneratia caseolaris", IF(J459="HELI", "Heritiera littoralis", IF(J459="HESY", "Heritiera sylvatica", IF(J459="NYFR", "Nypa fruticans", IF(J459="CYRA", "Cynometra ramiflora", IF(J459="PHPA", "Phoenix paludosa", IF(J459="SCHY", "Scyphiphora hydrophyllacea", IF(J459="DIMA", "Diospyros maritima", IF(J459="POPI", "Pongamia pinnata", IF(J459="MAPS", "Maniltoa psilogyne", IF(J459="INBI", "Intsia bijuga", IF(J459="ACEB", "Acanthus ebracteatus", IF(J459="CAER", "Calamus erinaceus", IF(J459="UNUN", "Unknown unknown",  IF(J459="SOAL", "Sonneratia alba",  IF(J459="AECO", "Aegiceras corniculatum", "" )) )))))))))))))))))))))))))))))</f>
        <v>Xylocarpus granatum</v>
      </c>
      <c r="J459" s="55" t="s">
        <v>1022</v>
      </c>
      <c r="K459" s="55" t="n">
        <v>9.6</v>
      </c>
    </row>
    <row r="460" customFormat="false" ht="13.8" hidden="false" customHeight="false" outlineLevel="0" collapsed="false">
      <c r="A460" s="1" t="s">
        <v>17</v>
      </c>
      <c r="B460" s="12" t="n">
        <v>42152</v>
      </c>
      <c r="C460" s="1" t="s">
        <v>19</v>
      </c>
      <c r="D460" s="1" t="s">
        <v>19</v>
      </c>
      <c r="E460" s="1" t="s">
        <v>19</v>
      </c>
      <c r="F460" s="1" t="s">
        <v>20</v>
      </c>
      <c r="G460" s="1" t="n">
        <v>3</v>
      </c>
      <c r="H460" s="1" t="n">
        <v>2</v>
      </c>
      <c r="I460" s="23" t="str">
        <f aca="false">IF(J460="RHAP", "Rhizophora apiculata", IF(J460="EXAG", "Excoecaria agallocha", IF(J460="BRPA", "Bruguiera parviflora", IF(J460="XYMO", "Xylocarpus moluccensis", IF(J460="BRCY", "Bruguiera cylindrica", IF(J460="AVAL", "Avicennia alba", IF(J460="AVOF", "Avicennia officinalis", IF(J460="LURA", "Lumnitzera racemosa", IF(J460="CETA", "Ceriops tagal", IF(J460="XYGR", "Xylocarpus granatum", IF(J460="AVMA", "Avicennia marina", IF(J460="RHMU", "Rhizophora mucronata", IF(J460="BRGY", "Bruguiera gymnorrhiza", IF(J460="BRSE", "Bruguiera sexangula", IF(J460="SOOV", "Sonneratia ovata", IF(J460="SOCA", "Sonneratia caseolaris", IF(J460="HELI", "Heritiera littoralis", IF(J460="HESY", "Heritiera sylvatica", IF(J460="NYFR", "Nypa fruticans", IF(J460="CYRA", "Cynometra ramiflora", IF(J460="PHPA", "Phoenix paludosa", IF(J460="SCHY", "Scyphiphora hydrophyllacea", IF(J460="DIMA", "Diospyros maritima", IF(J460="POPI", "Pongamia pinnata", IF(J460="MAPS", "Maniltoa psilogyne", IF(J460="INBI", "Intsia bijuga", IF(J460="ACEB", "Acanthus ebracteatus", IF(J460="CAER", "Calamus erinaceus", IF(J460="UNUN", "Unknown unknown",  IF(J460="SOAL", "Sonneratia alba",  IF(J460="AECO", "Aegiceras corniculatum", "" )) )))))))))))))))))))))))))))))</f>
        <v>Rhizophora apiculata</v>
      </c>
      <c r="J460" s="55" t="s">
        <v>21</v>
      </c>
      <c r="K460" s="55" t="n">
        <v>10</v>
      </c>
      <c r="L460" s="55"/>
    </row>
    <row r="461" customFormat="false" ht="13.8" hidden="false" customHeight="false" outlineLevel="0" collapsed="false">
      <c r="A461" s="1" t="s">
        <v>17</v>
      </c>
      <c r="B461" s="12" t="n">
        <v>42152</v>
      </c>
      <c r="C461" s="1" t="s">
        <v>19</v>
      </c>
      <c r="D461" s="1" t="s">
        <v>19</v>
      </c>
      <c r="E461" s="1" t="s">
        <v>19</v>
      </c>
      <c r="F461" s="1" t="s">
        <v>20</v>
      </c>
      <c r="G461" s="1" t="n">
        <v>3</v>
      </c>
      <c r="H461" s="1" t="n">
        <v>2</v>
      </c>
      <c r="I461" s="23" t="str">
        <f aca="false">IF(J461="RHAP", "Rhizophora apiculata", IF(J461="EXAG", "Excoecaria agallocha", IF(J461="BRPA", "Bruguiera parviflora", IF(J461="XYMO", "Xylocarpus moluccensis", IF(J461="BRCY", "Bruguiera cylindrica", IF(J461="AVAL", "Avicennia alba", IF(J461="AVOF", "Avicennia officinalis", IF(J461="LURA", "Lumnitzera racemosa", IF(J461="CETA", "Ceriops tagal", IF(J461="XYGR", "Xylocarpus granatum", IF(J461="AVMA", "Avicennia marina", IF(J461="RHMU", "Rhizophora mucronata", IF(J461="BRGY", "Bruguiera gymnorrhiza", IF(J461="BRSE", "Bruguiera sexangula", IF(J461="SOOV", "Sonneratia ovata", IF(J461="SOCA", "Sonneratia caseolaris", IF(J461="HELI", "Heritiera littoralis", IF(J461="HESY", "Heritiera sylvatica", IF(J461="NYFR", "Nypa fruticans", IF(J461="CYRA", "Cynometra ramiflora", IF(J461="PHPA", "Phoenix paludosa", IF(J461="SCHY", "Scyphiphora hydrophyllacea", IF(J461="DIMA", "Diospyros maritima", IF(J461="POPI", "Pongamia pinnata", IF(J461="MAPS", "Maniltoa psilogyne", IF(J461="INBI", "Intsia bijuga", IF(J461="ACEB", "Acanthus ebracteatus", IF(J461="CAER", "Calamus erinaceus", IF(J461="UNUN", "Unknown unknown",  IF(J461="SOAL", "Sonneratia alba",  IF(J461="AECO", "Aegiceras corniculatum", "" )) )))))))))))))))))))))))))))))</f>
        <v>Rhizophora apiculata</v>
      </c>
      <c r="J461" s="55" t="s">
        <v>21</v>
      </c>
      <c r="K461" s="55" t="n">
        <v>10.1</v>
      </c>
      <c r="L461" s="55"/>
    </row>
    <row r="462" customFormat="false" ht="13.8" hidden="false" customHeight="false" outlineLevel="0" collapsed="false">
      <c r="A462" s="1" t="s">
        <v>17</v>
      </c>
      <c r="B462" s="12" t="n">
        <v>42152</v>
      </c>
      <c r="C462" s="1" t="s">
        <v>19</v>
      </c>
      <c r="D462" s="1" t="s">
        <v>19</v>
      </c>
      <c r="E462" s="1" t="s">
        <v>19</v>
      </c>
      <c r="F462" s="1" t="s">
        <v>20</v>
      </c>
      <c r="G462" s="1" t="n">
        <v>3</v>
      </c>
      <c r="H462" s="1" t="n">
        <v>2</v>
      </c>
      <c r="I462" s="23" t="str">
        <f aca="false">IF(J462="RHAP", "Rhizophora apiculata", IF(J462="EXAG", "Excoecaria agallocha", IF(J462="BRPA", "Bruguiera parviflora", IF(J462="XYMO", "Xylocarpus moluccensis", IF(J462="BRCY", "Bruguiera cylindrica", IF(J462="AVAL", "Avicennia alba", IF(J462="AVOF", "Avicennia officinalis", IF(J462="LURA", "Lumnitzera racemosa", IF(J462="CETA", "Ceriops tagal", IF(J462="XYGR", "Xylocarpus granatum", IF(J462="AVMA", "Avicennia marina", IF(J462="RHMU", "Rhizophora mucronata", IF(J462="BRGY", "Bruguiera gymnorrhiza", IF(J462="BRSE", "Bruguiera sexangula", IF(J462="SOOV", "Sonneratia ovata", IF(J462="SOCA", "Sonneratia caseolaris", IF(J462="HELI", "Heritiera littoralis", IF(J462="HESY", "Heritiera sylvatica", IF(J462="NYFR", "Nypa fruticans", IF(J462="CYRA", "Cynometra ramiflora", IF(J462="PHPA", "Phoenix paludosa", IF(J462="SCHY", "Scyphiphora hydrophyllacea", IF(J462="DIMA", "Diospyros maritima", IF(J462="POPI", "Pongamia pinnata", IF(J462="MAPS", "Maniltoa psilogyne", IF(J462="INBI", "Intsia bijuga", IF(J462="ACEB", "Acanthus ebracteatus", IF(J462="CAER", "Calamus erinaceus", IF(J462="UNUN", "Unknown unknown",  IF(J462="SOAL", "Sonneratia alba",  IF(J462="AECO", "Aegiceras corniculatum", "" )) )))))))))))))))))))))))))))))</f>
        <v>Rhizophora apiculata</v>
      </c>
      <c r="J462" s="55" t="s">
        <v>21</v>
      </c>
      <c r="K462" s="55" t="n">
        <v>10.1</v>
      </c>
      <c r="L462" s="55"/>
    </row>
    <row r="463" customFormat="false" ht="13.8" hidden="false" customHeight="false" outlineLevel="0" collapsed="false">
      <c r="A463" s="1" t="s">
        <v>17</v>
      </c>
      <c r="B463" s="12" t="n">
        <v>42152</v>
      </c>
      <c r="C463" s="1" t="s">
        <v>19</v>
      </c>
      <c r="D463" s="1" t="s">
        <v>19</v>
      </c>
      <c r="E463" s="1" t="s">
        <v>19</v>
      </c>
      <c r="F463" s="1" t="s">
        <v>20</v>
      </c>
      <c r="G463" s="1" t="n">
        <v>3</v>
      </c>
      <c r="H463" s="1" t="n">
        <v>2</v>
      </c>
      <c r="I463" s="23" t="str">
        <f aca="false">IF(J463="RHAP", "Rhizophora apiculata", IF(J463="EXAG", "Excoecaria agallocha", IF(J463="BRPA", "Bruguiera parviflora", IF(J463="XYMO", "Xylocarpus moluccensis", IF(J463="BRCY", "Bruguiera cylindrica", IF(J463="AVAL", "Avicennia alba", IF(J463="AVOF", "Avicennia officinalis", IF(J463="LURA", "Lumnitzera racemosa", IF(J463="CETA", "Ceriops tagal", IF(J463="XYGR", "Xylocarpus granatum", IF(J463="AVMA", "Avicennia marina", IF(J463="RHMU", "Rhizophora mucronata", IF(J463="BRGY", "Bruguiera gymnorrhiza", IF(J463="BRSE", "Bruguiera sexangula", IF(J463="SOOV", "Sonneratia ovata", IF(J463="SOCA", "Sonneratia caseolaris", IF(J463="HELI", "Heritiera littoralis", IF(J463="HESY", "Heritiera sylvatica", IF(J463="NYFR", "Nypa fruticans", IF(J463="CYRA", "Cynometra ramiflora", IF(J463="PHPA", "Phoenix paludosa", IF(J463="SCHY", "Scyphiphora hydrophyllacea", IF(J463="DIMA", "Diospyros maritima", IF(J463="POPI", "Pongamia pinnata", IF(J463="MAPS", "Maniltoa psilogyne", IF(J463="INBI", "Intsia bijuga", IF(J463="ACEB", "Acanthus ebracteatus", IF(J463="CAER", "Calamus erinaceus", IF(J463="UNUN", "Unknown unknown",  IF(J463="SOAL", "Sonneratia alba",  IF(J463="AECO", "Aegiceras corniculatum", "" )) )))))))))))))))))))))))))))))</f>
        <v>Xylocarpus granatum</v>
      </c>
      <c r="J463" s="55" t="s">
        <v>1022</v>
      </c>
      <c r="K463" s="55" t="n">
        <v>10.3</v>
      </c>
      <c r="L463" s="55" t="n">
        <v>3</v>
      </c>
      <c r="N463" s="1" t="n">
        <v>2</v>
      </c>
    </row>
    <row r="464" customFormat="false" ht="13.8" hidden="false" customHeight="false" outlineLevel="0" collapsed="false">
      <c r="A464" s="1" t="s">
        <v>17</v>
      </c>
      <c r="B464" s="12" t="n">
        <v>42152</v>
      </c>
      <c r="C464" s="1" t="s">
        <v>19</v>
      </c>
      <c r="D464" s="1" t="s">
        <v>19</v>
      </c>
      <c r="E464" s="1" t="s">
        <v>19</v>
      </c>
      <c r="F464" s="1" t="s">
        <v>20</v>
      </c>
      <c r="G464" s="1" t="n">
        <v>3</v>
      </c>
      <c r="H464" s="1" t="n">
        <v>2</v>
      </c>
      <c r="I464" s="23" t="str">
        <f aca="false">IF(J464="RHAP", "Rhizophora apiculata", IF(J464="EXAG", "Excoecaria agallocha", IF(J464="BRPA", "Bruguiera parviflora", IF(J464="XYMO", "Xylocarpus moluccensis", IF(J464="BRCY", "Bruguiera cylindrica", IF(J464="AVAL", "Avicennia alba", IF(J464="AVOF", "Avicennia officinalis", IF(J464="LURA", "Lumnitzera racemosa", IF(J464="CETA", "Ceriops tagal", IF(J464="XYGR", "Xylocarpus granatum", IF(J464="AVMA", "Avicennia marina", IF(J464="RHMU", "Rhizophora mucronata", IF(J464="BRGY", "Bruguiera gymnorrhiza", IF(J464="BRSE", "Bruguiera sexangula", IF(J464="SOOV", "Sonneratia ovata", IF(J464="SOCA", "Sonneratia caseolaris", IF(J464="HELI", "Heritiera littoralis", IF(J464="HESY", "Heritiera sylvatica", IF(J464="NYFR", "Nypa fruticans", IF(J464="CYRA", "Cynometra ramiflora", IF(J464="PHPA", "Phoenix paludosa", IF(J464="SCHY", "Scyphiphora hydrophyllacea", IF(J464="DIMA", "Diospyros maritima", IF(J464="POPI", "Pongamia pinnata", IF(J464="MAPS", "Maniltoa psilogyne", IF(J464="INBI", "Intsia bijuga", IF(J464="ACEB", "Acanthus ebracteatus", IF(J464="CAER", "Calamus erinaceus", IF(J464="UNUN", "Unknown unknown",  IF(J464="SOAL", "Sonneratia alba",  IF(J464="AECO", "Aegiceras corniculatum", "" )) )))))))))))))))))))))))))))))</f>
        <v>Rhizophora apiculata</v>
      </c>
      <c r="J464" s="55" t="s">
        <v>21</v>
      </c>
      <c r="K464" s="55" t="n">
        <v>10.4</v>
      </c>
      <c r="L464" s="55"/>
    </row>
    <row r="465" customFormat="false" ht="13.8" hidden="false" customHeight="false" outlineLevel="0" collapsed="false">
      <c r="A465" s="1" t="s">
        <v>17</v>
      </c>
      <c r="B465" s="12" t="n">
        <v>42152</v>
      </c>
      <c r="C465" s="1" t="s">
        <v>19</v>
      </c>
      <c r="D465" s="1" t="s">
        <v>19</v>
      </c>
      <c r="E465" s="1" t="s">
        <v>19</v>
      </c>
      <c r="F465" s="1" t="s">
        <v>20</v>
      </c>
      <c r="G465" s="1" t="n">
        <v>3</v>
      </c>
      <c r="H465" s="1" t="n">
        <v>2</v>
      </c>
      <c r="I465" s="23" t="str">
        <f aca="false">IF(J465="RHAP", "Rhizophora apiculata", IF(J465="EXAG", "Excoecaria agallocha", IF(J465="BRPA", "Bruguiera parviflora", IF(J465="XYMO", "Xylocarpus moluccensis", IF(J465="BRCY", "Bruguiera cylindrica", IF(J465="AVAL", "Avicennia alba", IF(J465="AVOF", "Avicennia officinalis", IF(J465="LURA", "Lumnitzera racemosa", IF(J465="CETA", "Ceriops tagal", IF(J465="XYGR", "Xylocarpus granatum", IF(J465="AVMA", "Avicennia marina", IF(J465="RHMU", "Rhizophora mucronata", IF(J465="BRGY", "Bruguiera gymnorrhiza", IF(J465="BRSE", "Bruguiera sexangula", IF(J465="SOOV", "Sonneratia ovata", IF(J465="SOCA", "Sonneratia caseolaris", IF(J465="HELI", "Heritiera littoralis", IF(J465="HESY", "Heritiera sylvatica", IF(J465="NYFR", "Nypa fruticans", IF(J465="CYRA", "Cynometra ramiflora", IF(J465="PHPA", "Phoenix paludosa", IF(J465="SCHY", "Scyphiphora hydrophyllacea", IF(J465="DIMA", "Diospyros maritima", IF(J465="POPI", "Pongamia pinnata", IF(J465="MAPS", "Maniltoa psilogyne", IF(J465="INBI", "Intsia bijuga", IF(J465="ACEB", "Acanthus ebracteatus", IF(J465="CAER", "Calamus erinaceus", IF(J465="UNUN", "Unknown unknown",  IF(J465="SOAL", "Sonneratia alba",  IF(J465="AECO", "Aegiceras corniculatum", "" )) )))))))))))))))))))))))))))))</f>
        <v>Xylocarpus granatum</v>
      </c>
      <c r="J465" s="55" t="s">
        <v>1022</v>
      </c>
      <c r="K465" s="55" t="n">
        <v>11.1</v>
      </c>
    </row>
    <row r="466" customFormat="false" ht="13.8" hidden="false" customHeight="false" outlineLevel="0" collapsed="false">
      <c r="A466" s="1" t="s">
        <v>17</v>
      </c>
      <c r="B466" s="12" t="n">
        <v>42152</v>
      </c>
      <c r="C466" s="1" t="s">
        <v>19</v>
      </c>
      <c r="D466" s="1" t="s">
        <v>19</v>
      </c>
      <c r="E466" s="1" t="s">
        <v>19</v>
      </c>
      <c r="F466" s="1" t="s">
        <v>20</v>
      </c>
      <c r="G466" s="1" t="n">
        <v>3</v>
      </c>
      <c r="H466" s="1" t="n">
        <v>2</v>
      </c>
      <c r="I466" s="23" t="str">
        <f aca="false">IF(J466="RHAP", "Rhizophora apiculata", IF(J466="EXAG", "Excoecaria agallocha", IF(J466="BRPA", "Bruguiera parviflora", IF(J466="XYMO", "Xylocarpus moluccensis", IF(J466="BRCY", "Bruguiera cylindrica", IF(J466="AVAL", "Avicennia alba", IF(J466="AVOF", "Avicennia officinalis", IF(J466="LURA", "Lumnitzera racemosa", IF(J466="CETA", "Ceriops tagal", IF(J466="XYGR", "Xylocarpus granatum", IF(J466="AVMA", "Avicennia marina", IF(J466="RHMU", "Rhizophora mucronata", IF(J466="BRGY", "Bruguiera gymnorrhiza", IF(J466="BRSE", "Bruguiera sexangula", IF(J466="SOOV", "Sonneratia ovata", IF(J466="SOCA", "Sonneratia caseolaris", IF(J466="HELI", "Heritiera littoralis", IF(J466="HESY", "Heritiera sylvatica", IF(J466="NYFR", "Nypa fruticans", IF(J466="CYRA", "Cynometra ramiflora", IF(J466="PHPA", "Phoenix paludosa", IF(J466="SCHY", "Scyphiphora hydrophyllacea", IF(J466="DIMA", "Diospyros maritima", IF(J466="POPI", "Pongamia pinnata", IF(J466="MAPS", "Maniltoa psilogyne", IF(J466="INBI", "Intsia bijuga", IF(J466="ACEB", "Acanthus ebracteatus", IF(J466="CAER", "Calamus erinaceus", IF(J466="UNUN", "Unknown unknown",  IF(J466="SOAL", "Sonneratia alba",  IF(J466="AECO", "Aegiceras corniculatum", "" )) )))))))))))))))))))))))))))))</f>
        <v>Rhizophora apiculata</v>
      </c>
      <c r="J466" s="55" t="s">
        <v>21</v>
      </c>
      <c r="K466" s="55" t="n">
        <v>11.3</v>
      </c>
    </row>
    <row r="467" customFormat="false" ht="13.8" hidden="false" customHeight="false" outlineLevel="0" collapsed="false">
      <c r="A467" s="1" t="s">
        <v>17</v>
      </c>
      <c r="B467" s="12" t="n">
        <v>42152</v>
      </c>
      <c r="C467" s="1" t="s">
        <v>19</v>
      </c>
      <c r="D467" s="1" t="s">
        <v>19</v>
      </c>
      <c r="E467" s="1" t="s">
        <v>19</v>
      </c>
      <c r="F467" s="1" t="s">
        <v>20</v>
      </c>
      <c r="G467" s="1" t="n">
        <v>3</v>
      </c>
      <c r="H467" s="1" t="n">
        <v>2</v>
      </c>
      <c r="I467" s="23" t="str">
        <f aca="false">IF(J467="RHAP", "Rhizophora apiculata", IF(J467="EXAG", "Excoecaria agallocha", IF(J467="BRPA", "Bruguiera parviflora", IF(J467="XYMO", "Xylocarpus moluccensis", IF(J467="BRCY", "Bruguiera cylindrica", IF(J467="AVAL", "Avicennia alba", IF(J467="AVOF", "Avicennia officinalis", IF(J467="LURA", "Lumnitzera racemosa", IF(J467="CETA", "Ceriops tagal", IF(J467="XYGR", "Xylocarpus granatum", IF(J467="AVMA", "Avicennia marina", IF(J467="RHMU", "Rhizophora mucronata", IF(J467="BRGY", "Bruguiera gymnorrhiza", IF(J467="BRSE", "Bruguiera sexangula", IF(J467="SOOV", "Sonneratia ovata", IF(J467="SOCA", "Sonneratia caseolaris", IF(J467="HELI", "Heritiera littoralis", IF(J467="HESY", "Heritiera sylvatica", IF(J467="NYFR", "Nypa fruticans", IF(J467="CYRA", "Cynometra ramiflora", IF(J467="PHPA", "Phoenix paludosa", IF(J467="SCHY", "Scyphiphora hydrophyllacea", IF(J467="DIMA", "Diospyros maritima", IF(J467="POPI", "Pongamia pinnata", IF(J467="MAPS", "Maniltoa psilogyne", IF(J467="INBI", "Intsia bijuga", IF(J467="ACEB", "Acanthus ebracteatus", IF(J467="CAER", "Calamus erinaceus", IF(J467="UNUN", "Unknown unknown",  IF(J467="SOAL", "Sonneratia alba",  IF(J467="AECO", "Aegiceras corniculatum", "" )) )))))))))))))))))))))))))))))</f>
        <v>Rhizophora apiculata</v>
      </c>
      <c r="J467" s="55" t="s">
        <v>21</v>
      </c>
      <c r="K467" s="55" t="n">
        <v>12</v>
      </c>
      <c r="L467" s="55"/>
    </row>
    <row r="468" customFormat="false" ht="13.8" hidden="false" customHeight="false" outlineLevel="0" collapsed="false">
      <c r="A468" s="1" t="s">
        <v>17</v>
      </c>
      <c r="B468" s="12" t="n">
        <v>42152</v>
      </c>
      <c r="C468" s="1" t="s">
        <v>19</v>
      </c>
      <c r="D468" s="1" t="s">
        <v>19</v>
      </c>
      <c r="E468" s="1" t="s">
        <v>19</v>
      </c>
      <c r="F468" s="1" t="s">
        <v>20</v>
      </c>
      <c r="G468" s="1" t="n">
        <v>3</v>
      </c>
      <c r="H468" s="1" t="n">
        <v>2</v>
      </c>
      <c r="I468" s="23" t="str">
        <f aca="false">IF(J468="RHAP", "Rhizophora apiculata", IF(J468="EXAG", "Excoecaria agallocha", IF(J468="BRPA", "Bruguiera parviflora", IF(J468="XYMO", "Xylocarpus moluccensis", IF(J468="BRCY", "Bruguiera cylindrica", IF(J468="AVAL", "Avicennia alba", IF(J468="AVOF", "Avicennia officinalis", IF(J468="LURA", "Lumnitzera racemosa", IF(J468="CETA", "Ceriops tagal", IF(J468="XYGR", "Xylocarpus granatum", IF(J468="AVMA", "Avicennia marina", IF(J468="RHMU", "Rhizophora mucronata", IF(J468="BRGY", "Bruguiera gymnorrhiza", IF(J468="BRSE", "Bruguiera sexangula", IF(J468="SOOV", "Sonneratia ovata", IF(J468="SOCA", "Sonneratia caseolaris", IF(J468="HELI", "Heritiera littoralis", IF(J468="HESY", "Heritiera sylvatica", IF(J468="NYFR", "Nypa fruticans", IF(J468="CYRA", "Cynometra ramiflora", IF(J468="PHPA", "Phoenix paludosa", IF(J468="SCHY", "Scyphiphora hydrophyllacea", IF(J468="DIMA", "Diospyros maritima", IF(J468="POPI", "Pongamia pinnata", IF(J468="MAPS", "Maniltoa psilogyne", IF(J468="INBI", "Intsia bijuga", IF(J468="ACEB", "Acanthus ebracteatus", IF(J468="CAER", "Calamus erinaceus", IF(J468="UNUN", "Unknown unknown",  IF(J468="SOAL", "Sonneratia alba",  IF(J468="AECO", "Aegiceras corniculatum", "" )) )))))))))))))))))))))))))))))</f>
        <v>Rhizophora apiculata</v>
      </c>
      <c r="J468" s="55" t="s">
        <v>21</v>
      </c>
      <c r="K468" s="55" t="n">
        <v>12.1</v>
      </c>
      <c r="L468" s="55"/>
    </row>
    <row r="469" customFormat="false" ht="13.8" hidden="false" customHeight="false" outlineLevel="0" collapsed="false">
      <c r="A469" s="1" t="s">
        <v>17</v>
      </c>
      <c r="B469" s="12" t="n">
        <v>42152</v>
      </c>
      <c r="C469" s="1" t="s">
        <v>19</v>
      </c>
      <c r="D469" s="1" t="s">
        <v>19</v>
      </c>
      <c r="E469" s="1" t="s">
        <v>19</v>
      </c>
      <c r="F469" s="1" t="s">
        <v>20</v>
      </c>
      <c r="G469" s="1" t="n">
        <v>3</v>
      </c>
      <c r="H469" s="1" t="n">
        <v>2</v>
      </c>
      <c r="I469" s="23" t="str">
        <f aca="false">IF(J469="RHAP", "Rhizophora apiculata", IF(J469="EXAG", "Excoecaria agallocha", IF(J469="BRPA", "Bruguiera parviflora", IF(J469="XYMO", "Xylocarpus moluccensis", IF(J469="BRCY", "Bruguiera cylindrica", IF(J469="AVAL", "Avicennia alba", IF(J469="AVOF", "Avicennia officinalis", IF(J469="LURA", "Lumnitzera racemosa", IF(J469="CETA", "Ceriops tagal", IF(J469="XYGR", "Xylocarpus granatum", IF(J469="AVMA", "Avicennia marina", IF(J469="RHMU", "Rhizophora mucronata", IF(J469="BRGY", "Bruguiera gymnorrhiza", IF(J469="BRSE", "Bruguiera sexangula", IF(J469="SOOV", "Sonneratia ovata", IF(J469="SOCA", "Sonneratia caseolaris", IF(J469="HELI", "Heritiera littoralis", IF(J469="HESY", "Heritiera sylvatica", IF(J469="NYFR", "Nypa fruticans", IF(J469="CYRA", "Cynometra ramiflora", IF(J469="PHPA", "Phoenix paludosa", IF(J469="SCHY", "Scyphiphora hydrophyllacea", IF(J469="DIMA", "Diospyros maritima", IF(J469="POPI", "Pongamia pinnata", IF(J469="MAPS", "Maniltoa psilogyne", IF(J469="INBI", "Intsia bijuga", IF(J469="ACEB", "Acanthus ebracteatus", IF(J469="CAER", "Calamus erinaceus", IF(J469="UNUN", "Unknown unknown",  IF(J469="SOAL", "Sonneratia alba",  IF(J469="AECO", "Aegiceras corniculatum", "" )) )))))))))))))))))))))))))))))</f>
        <v>Rhizophora apiculata</v>
      </c>
      <c r="J469" s="55" t="s">
        <v>21</v>
      </c>
      <c r="K469" s="55" t="n">
        <v>12.3</v>
      </c>
      <c r="L469" s="55"/>
    </row>
    <row r="470" customFormat="false" ht="13.8" hidden="false" customHeight="false" outlineLevel="0" collapsed="false">
      <c r="A470" s="1" t="s">
        <v>17</v>
      </c>
      <c r="B470" s="12" t="n">
        <v>42152</v>
      </c>
      <c r="C470" s="1" t="s">
        <v>19</v>
      </c>
      <c r="D470" s="1" t="s">
        <v>19</v>
      </c>
      <c r="E470" s="1" t="s">
        <v>19</v>
      </c>
      <c r="F470" s="1" t="s">
        <v>20</v>
      </c>
      <c r="G470" s="1" t="n">
        <v>3</v>
      </c>
      <c r="H470" s="1" t="n">
        <v>2</v>
      </c>
      <c r="I470" s="23" t="str">
        <f aca="false">IF(J470="RHAP", "Rhizophora apiculata", IF(J470="EXAG", "Excoecaria agallocha", IF(J470="BRPA", "Bruguiera parviflora", IF(J470="XYMO", "Xylocarpus moluccensis", IF(J470="BRCY", "Bruguiera cylindrica", IF(J470="AVAL", "Avicennia alba", IF(J470="AVOF", "Avicennia officinalis", IF(J470="LURA", "Lumnitzera racemosa", IF(J470="CETA", "Ceriops tagal", IF(J470="XYGR", "Xylocarpus granatum", IF(J470="AVMA", "Avicennia marina", IF(J470="RHMU", "Rhizophora mucronata", IF(J470="BRGY", "Bruguiera gymnorrhiza", IF(J470="BRSE", "Bruguiera sexangula", IF(J470="SOOV", "Sonneratia ovata", IF(J470="SOCA", "Sonneratia caseolaris", IF(J470="HELI", "Heritiera littoralis", IF(J470="HESY", "Heritiera sylvatica", IF(J470="NYFR", "Nypa fruticans", IF(J470="CYRA", "Cynometra ramiflora", IF(J470="PHPA", "Phoenix paludosa", IF(J470="SCHY", "Scyphiphora hydrophyllacea", IF(J470="DIMA", "Diospyros maritima", IF(J470="POPI", "Pongamia pinnata", IF(J470="MAPS", "Maniltoa psilogyne", IF(J470="INBI", "Intsia bijuga", IF(J470="ACEB", "Acanthus ebracteatus", IF(J470="CAER", "Calamus erinaceus", IF(J470="UNUN", "Unknown unknown",  IF(J470="SOAL", "Sonneratia alba",  IF(J470="AECO", "Aegiceras corniculatum", "" )) )))))))))))))))))))))))))))))</f>
        <v>Rhizophora apiculata</v>
      </c>
      <c r="J470" s="55" t="s">
        <v>21</v>
      </c>
      <c r="K470" s="55" t="n">
        <v>12.5</v>
      </c>
      <c r="L470" s="55"/>
    </row>
    <row r="471" customFormat="false" ht="13.8" hidden="false" customHeight="false" outlineLevel="0" collapsed="false">
      <c r="A471" s="1" t="s">
        <v>17</v>
      </c>
      <c r="B471" s="12" t="n">
        <v>42152</v>
      </c>
      <c r="C471" s="1" t="s">
        <v>19</v>
      </c>
      <c r="D471" s="1" t="s">
        <v>19</v>
      </c>
      <c r="E471" s="1" t="s">
        <v>19</v>
      </c>
      <c r="F471" s="1" t="s">
        <v>20</v>
      </c>
      <c r="G471" s="1" t="n">
        <v>3</v>
      </c>
      <c r="H471" s="1" t="n">
        <v>2</v>
      </c>
      <c r="I471" s="23" t="str">
        <f aca="false">IF(J471="RHAP", "Rhizophora apiculata", IF(J471="EXAG", "Excoecaria agallocha", IF(J471="BRPA", "Bruguiera parviflora", IF(J471="XYMO", "Xylocarpus moluccensis", IF(J471="BRCY", "Bruguiera cylindrica", IF(J471="AVAL", "Avicennia alba", IF(J471="AVOF", "Avicennia officinalis", IF(J471="LURA", "Lumnitzera racemosa", IF(J471="CETA", "Ceriops tagal", IF(J471="XYGR", "Xylocarpus granatum", IF(J471="AVMA", "Avicennia marina", IF(J471="RHMU", "Rhizophora mucronata", IF(J471="BRGY", "Bruguiera gymnorrhiza", IF(J471="BRSE", "Bruguiera sexangula", IF(J471="SOOV", "Sonneratia ovata", IF(J471="SOCA", "Sonneratia caseolaris", IF(J471="HELI", "Heritiera littoralis", IF(J471="HESY", "Heritiera sylvatica", IF(J471="NYFR", "Nypa fruticans", IF(J471="CYRA", "Cynometra ramiflora", IF(J471="PHPA", "Phoenix paludosa", IF(J471="SCHY", "Scyphiphora hydrophyllacea", IF(J471="DIMA", "Diospyros maritima", IF(J471="POPI", "Pongamia pinnata", IF(J471="MAPS", "Maniltoa psilogyne", IF(J471="INBI", "Intsia bijuga", IF(J471="ACEB", "Acanthus ebracteatus", IF(J471="CAER", "Calamus erinaceus", IF(J471="UNUN", "Unknown unknown",  IF(J471="SOAL", "Sonneratia alba",  IF(J471="AECO", "Aegiceras corniculatum", "" )) )))))))))))))))))))))))))))))</f>
        <v>Rhizophora apiculata</v>
      </c>
      <c r="J471" s="55" t="s">
        <v>21</v>
      </c>
      <c r="K471" s="55" t="n">
        <v>13.4</v>
      </c>
    </row>
    <row r="472" customFormat="false" ht="13.8" hidden="false" customHeight="false" outlineLevel="0" collapsed="false">
      <c r="A472" s="1" t="s">
        <v>17</v>
      </c>
      <c r="B472" s="12" t="n">
        <v>42152</v>
      </c>
      <c r="C472" s="1" t="s">
        <v>19</v>
      </c>
      <c r="D472" s="1" t="s">
        <v>19</v>
      </c>
      <c r="E472" s="1" t="s">
        <v>19</v>
      </c>
      <c r="F472" s="1" t="s">
        <v>20</v>
      </c>
      <c r="G472" s="1" t="n">
        <v>3</v>
      </c>
      <c r="H472" s="1" t="n">
        <v>2</v>
      </c>
      <c r="I472" s="23" t="str">
        <f aca="false">IF(J472="RHAP", "Rhizophora apiculata", IF(J472="EXAG", "Excoecaria agallocha", IF(J472="BRPA", "Bruguiera parviflora", IF(J472="XYMO", "Xylocarpus moluccensis", IF(J472="BRCY", "Bruguiera cylindrica", IF(J472="AVAL", "Avicennia alba", IF(J472="AVOF", "Avicennia officinalis", IF(J472="LURA", "Lumnitzera racemosa", IF(J472="CETA", "Ceriops tagal", IF(J472="XYGR", "Xylocarpus granatum", IF(J472="AVMA", "Avicennia marina", IF(J472="RHMU", "Rhizophora mucronata", IF(J472="BRGY", "Bruguiera gymnorrhiza", IF(J472="BRSE", "Bruguiera sexangula", IF(J472="SOOV", "Sonneratia ovata", IF(J472="SOCA", "Sonneratia caseolaris", IF(J472="HELI", "Heritiera littoralis", IF(J472="HESY", "Heritiera sylvatica", IF(J472="NYFR", "Nypa fruticans", IF(J472="CYRA", "Cynometra ramiflora", IF(J472="PHPA", "Phoenix paludosa", IF(J472="SCHY", "Scyphiphora hydrophyllacea", IF(J472="DIMA", "Diospyros maritima", IF(J472="POPI", "Pongamia pinnata", IF(J472="MAPS", "Maniltoa psilogyne", IF(J472="INBI", "Intsia bijuga", IF(J472="ACEB", "Acanthus ebracteatus", IF(J472="CAER", "Calamus erinaceus", IF(J472="UNUN", "Unknown unknown",  IF(J472="SOAL", "Sonneratia alba",  IF(J472="AECO", "Aegiceras corniculatum", "" )) )))))))))))))))))))))))))))))</f>
        <v>Rhizophora apiculata</v>
      </c>
      <c r="J472" s="55" t="s">
        <v>21</v>
      </c>
      <c r="K472" s="55" t="n">
        <v>14</v>
      </c>
    </row>
    <row r="473" customFormat="false" ht="13.8" hidden="false" customHeight="false" outlineLevel="0" collapsed="false">
      <c r="A473" s="1" t="s">
        <v>17</v>
      </c>
      <c r="B473" s="12" t="n">
        <v>42152</v>
      </c>
      <c r="C473" s="1" t="s">
        <v>19</v>
      </c>
      <c r="D473" s="1" t="s">
        <v>19</v>
      </c>
      <c r="E473" s="1" t="s">
        <v>19</v>
      </c>
      <c r="F473" s="1" t="s">
        <v>20</v>
      </c>
      <c r="G473" s="1" t="n">
        <v>3</v>
      </c>
      <c r="H473" s="1" t="n">
        <v>2</v>
      </c>
      <c r="I473" s="23" t="str">
        <f aca="false">IF(J473="RHAP", "Rhizophora apiculata", IF(J473="EXAG", "Excoecaria agallocha", IF(J473="BRPA", "Bruguiera parviflora", IF(J473="XYMO", "Xylocarpus moluccensis", IF(J473="BRCY", "Bruguiera cylindrica", IF(J473="AVAL", "Avicennia alba", IF(J473="AVOF", "Avicennia officinalis", IF(J473="LURA", "Lumnitzera racemosa", IF(J473="CETA", "Ceriops tagal", IF(J473="XYGR", "Xylocarpus granatum", IF(J473="AVMA", "Avicennia marina", IF(J473="RHMU", "Rhizophora mucronata", IF(J473="BRGY", "Bruguiera gymnorrhiza", IF(J473="BRSE", "Bruguiera sexangula", IF(J473="SOOV", "Sonneratia ovata", IF(J473="SOCA", "Sonneratia caseolaris", IF(J473="HELI", "Heritiera littoralis", IF(J473="HESY", "Heritiera sylvatica", IF(J473="NYFR", "Nypa fruticans", IF(J473="CYRA", "Cynometra ramiflora", IF(J473="PHPA", "Phoenix paludosa", IF(J473="SCHY", "Scyphiphora hydrophyllacea", IF(J473="DIMA", "Diospyros maritima", IF(J473="POPI", "Pongamia pinnata", IF(J473="MAPS", "Maniltoa psilogyne", IF(J473="INBI", "Intsia bijuga", IF(J473="ACEB", "Acanthus ebracteatus", IF(J473="CAER", "Calamus erinaceus", IF(J473="UNUN", "Unknown unknown",  IF(J473="SOAL", "Sonneratia alba",  IF(J473="AECO", "Aegiceras corniculatum", "" )) )))))))))))))))))))))))))))))</f>
        <v>Rhizophora apiculata</v>
      </c>
      <c r="J473" s="55" t="s">
        <v>21</v>
      </c>
      <c r="K473" s="55" t="n">
        <v>14.4</v>
      </c>
    </row>
    <row r="474" customFormat="false" ht="13.8" hidden="false" customHeight="false" outlineLevel="0" collapsed="false">
      <c r="A474" s="1" t="s">
        <v>17</v>
      </c>
      <c r="B474" s="12" t="n">
        <v>42152</v>
      </c>
      <c r="C474" s="1" t="s">
        <v>19</v>
      </c>
      <c r="D474" s="1" t="s">
        <v>19</v>
      </c>
      <c r="E474" s="1" t="s">
        <v>19</v>
      </c>
      <c r="F474" s="1" t="s">
        <v>20</v>
      </c>
      <c r="G474" s="1" t="n">
        <v>3</v>
      </c>
      <c r="H474" s="1" t="n">
        <v>2</v>
      </c>
      <c r="I474" s="23" t="str">
        <f aca="false">IF(J474="RHAP", "Rhizophora apiculata", IF(J474="EXAG", "Excoecaria agallocha", IF(J474="BRPA", "Bruguiera parviflora", IF(J474="XYMO", "Xylocarpus moluccensis", IF(J474="BRCY", "Bruguiera cylindrica", IF(J474="AVAL", "Avicennia alba", IF(J474="AVOF", "Avicennia officinalis", IF(J474="LURA", "Lumnitzera racemosa", IF(J474="CETA", "Ceriops tagal", IF(J474="XYGR", "Xylocarpus granatum", IF(J474="AVMA", "Avicennia marina", IF(J474="RHMU", "Rhizophora mucronata", IF(J474="BRGY", "Bruguiera gymnorrhiza", IF(J474="BRSE", "Bruguiera sexangula", IF(J474="SOOV", "Sonneratia ovata", IF(J474="SOCA", "Sonneratia caseolaris", IF(J474="HELI", "Heritiera littoralis", IF(J474="HESY", "Heritiera sylvatica", IF(J474="NYFR", "Nypa fruticans", IF(J474="CYRA", "Cynometra ramiflora", IF(J474="PHPA", "Phoenix paludosa", IF(J474="SCHY", "Scyphiphora hydrophyllacea", IF(J474="DIMA", "Diospyros maritima", IF(J474="POPI", "Pongamia pinnata", IF(J474="MAPS", "Maniltoa psilogyne", IF(J474="INBI", "Intsia bijuga", IF(J474="ACEB", "Acanthus ebracteatus", IF(J474="CAER", "Calamus erinaceus", IF(J474="UNUN", "Unknown unknown",  IF(J474="SOAL", "Sonneratia alba",  IF(J474="AECO", "Aegiceras corniculatum", "" )) )))))))))))))))))))))))))))))</f>
        <v>Rhizophora apiculata</v>
      </c>
      <c r="J474" s="55" t="s">
        <v>21</v>
      </c>
      <c r="K474" s="55" t="n">
        <v>14.7</v>
      </c>
      <c r="L474" s="55"/>
    </row>
    <row r="475" customFormat="false" ht="13.8" hidden="false" customHeight="false" outlineLevel="0" collapsed="false">
      <c r="A475" s="1" t="s">
        <v>17</v>
      </c>
      <c r="B475" s="12" t="n">
        <v>42152</v>
      </c>
      <c r="C475" s="1" t="s">
        <v>19</v>
      </c>
      <c r="D475" s="1" t="s">
        <v>19</v>
      </c>
      <c r="E475" s="1" t="s">
        <v>19</v>
      </c>
      <c r="F475" s="1" t="s">
        <v>20</v>
      </c>
      <c r="G475" s="1" t="n">
        <v>3</v>
      </c>
      <c r="H475" s="1" t="n">
        <v>2</v>
      </c>
      <c r="I475" s="23" t="str">
        <f aca="false">IF(J475="RHAP", "Rhizophora apiculata", IF(J475="EXAG", "Excoecaria agallocha", IF(J475="BRPA", "Bruguiera parviflora", IF(J475="XYMO", "Xylocarpus moluccensis", IF(J475="BRCY", "Bruguiera cylindrica", IF(J475="AVAL", "Avicennia alba", IF(J475="AVOF", "Avicennia officinalis", IF(J475="LURA", "Lumnitzera racemosa", IF(J475="CETA", "Ceriops tagal", IF(J475="XYGR", "Xylocarpus granatum", IF(J475="AVMA", "Avicennia marina", IF(J475="RHMU", "Rhizophora mucronata", IF(J475="BRGY", "Bruguiera gymnorrhiza", IF(J475="BRSE", "Bruguiera sexangula", IF(J475="SOOV", "Sonneratia ovata", IF(J475="SOCA", "Sonneratia caseolaris", IF(J475="HELI", "Heritiera littoralis", IF(J475="HESY", "Heritiera sylvatica", IF(J475="NYFR", "Nypa fruticans", IF(J475="CYRA", "Cynometra ramiflora", IF(J475="PHPA", "Phoenix paludosa", IF(J475="SCHY", "Scyphiphora hydrophyllacea", IF(J475="DIMA", "Diospyros maritima", IF(J475="POPI", "Pongamia pinnata", IF(J475="MAPS", "Maniltoa psilogyne", IF(J475="INBI", "Intsia bijuga", IF(J475="ACEB", "Acanthus ebracteatus", IF(J475="CAER", "Calamus erinaceus", IF(J475="UNUN", "Unknown unknown",  IF(J475="SOAL", "Sonneratia alba",  IF(J475="AECO", "Aegiceras corniculatum", "" )) )))))))))))))))))))))))))))))</f>
        <v>Rhizophora apiculata</v>
      </c>
      <c r="J475" s="55" t="s">
        <v>21</v>
      </c>
      <c r="K475" s="55" t="n">
        <v>14.8</v>
      </c>
      <c r="L475" s="55"/>
    </row>
    <row r="476" customFormat="false" ht="13.8" hidden="false" customHeight="false" outlineLevel="0" collapsed="false">
      <c r="A476" s="1" t="s">
        <v>17</v>
      </c>
      <c r="B476" s="12" t="n">
        <v>42152</v>
      </c>
      <c r="C476" s="1" t="s">
        <v>19</v>
      </c>
      <c r="D476" s="1" t="s">
        <v>19</v>
      </c>
      <c r="E476" s="1" t="s">
        <v>19</v>
      </c>
      <c r="F476" s="1" t="s">
        <v>20</v>
      </c>
      <c r="G476" s="1" t="n">
        <v>3</v>
      </c>
      <c r="H476" s="1" t="n">
        <v>2</v>
      </c>
      <c r="I476" s="23" t="str">
        <f aca="false">IF(J476="RHAP", "Rhizophora apiculata", IF(J476="EXAG", "Excoecaria agallocha", IF(J476="BRPA", "Bruguiera parviflora", IF(J476="XYMO", "Xylocarpus moluccensis", IF(J476="BRCY", "Bruguiera cylindrica", IF(J476="AVAL", "Avicennia alba", IF(J476="AVOF", "Avicennia officinalis", IF(J476="LURA", "Lumnitzera racemosa", IF(J476="CETA", "Ceriops tagal", IF(J476="XYGR", "Xylocarpus granatum", IF(J476="AVMA", "Avicennia marina", IF(J476="RHMU", "Rhizophora mucronata", IF(J476="BRGY", "Bruguiera gymnorrhiza", IF(J476="BRSE", "Bruguiera sexangula", IF(J476="SOOV", "Sonneratia ovata", IF(J476="SOCA", "Sonneratia caseolaris", IF(J476="HELI", "Heritiera littoralis", IF(J476="HESY", "Heritiera sylvatica", IF(J476="NYFR", "Nypa fruticans", IF(J476="CYRA", "Cynometra ramiflora", IF(J476="PHPA", "Phoenix paludosa", IF(J476="SCHY", "Scyphiphora hydrophyllacea", IF(J476="DIMA", "Diospyros maritima", IF(J476="POPI", "Pongamia pinnata", IF(J476="MAPS", "Maniltoa psilogyne", IF(J476="INBI", "Intsia bijuga", IF(J476="ACEB", "Acanthus ebracteatus", IF(J476="CAER", "Calamus erinaceus", IF(J476="UNUN", "Unknown unknown",  IF(J476="SOAL", "Sonneratia alba",  IF(J476="AECO", "Aegiceras corniculatum", "" )) )))))))))))))))))))))))))))))</f>
        <v>Rhizophora apiculata</v>
      </c>
      <c r="J476" s="55" t="s">
        <v>21</v>
      </c>
      <c r="K476" s="55" t="n">
        <v>15.4</v>
      </c>
    </row>
    <row r="477" customFormat="false" ht="13.8" hidden="false" customHeight="false" outlineLevel="0" collapsed="false">
      <c r="A477" s="1" t="s">
        <v>17</v>
      </c>
      <c r="B477" s="12" t="n">
        <v>42152</v>
      </c>
      <c r="C477" s="1" t="s">
        <v>19</v>
      </c>
      <c r="D477" s="1" t="s">
        <v>19</v>
      </c>
      <c r="E477" s="1" t="s">
        <v>19</v>
      </c>
      <c r="F477" s="1" t="s">
        <v>20</v>
      </c>
      <c r="G477" s="1" t="n">
        <v>3</v>
      </c>
      <c r="H477" s="1" t="n">
        <v>2</v>
      </c>
      <c r="I477" s="23" t="str">
        <f aca="false">IF(J477="RHAP", "Rhizophora apiculata", IF(J477="EXAG", "Excoecaria agallocha", IF(J477="BRPA", "Bruguiera parviflora", IF(J477="XYMO", "Xylocarpus moluccensis", IF(J477="BRCY", "Bruguiera cylindrica", IF(J477="AVAL", "Avicennia alba", IF(J477="AVOF", "Avicennia officinalis", IF(J477="LURA", "Lumnitzera racemosa", IF(J477="CETA", "Ceriops tagal", IF(J477="XYGR", "Xylocarpus granatum", IF(J477="AVMA", "Avicennia marina", IF(J477="RHMU", "Rhizophora mucronata", IF(J477="BRGY", "Bruguiera gymnorrhiza", IF(J477="BRSE", "Bruguiera sexangula", IF(J477="SOOV", "Sonneratia ovata", IF(J477="SOCA", "Sonneratia caseolaris", IF(J477="HELI", "Heritiera littoralis", IF(J477="HESY", "Heritiera sylvatica", IF(J477="NYFR", "Nypa fruticans", IF(J477="CYRA", "Cynometra ramiflora", IF(J477="PHPA", "Phoenix paludosa", IF(J477="SCHY", "Scyphiphora hydrophyllacea", IF(J477="DIMA", "Diospyros maritima", IF(J477="POPI", "Pongamia pinnata", IF(J477="MAPS", "Maniltoa psilogyne", IF(J477="INBI", "Intsia bijuga", IF(J477="ACEB", "Acanthus ebracteatus", IF(J477="CAER", "Calamus erinaceus", IF(J477="UNUN", "Unknown unknown",  IF(J477="SOAL", "Sonneratia alba",  IF(J477="AECO", "Aegiceras corniculatum", "" )) )))))))))))))))))))))))))))))</f>
        <v>Xylocarpus granatum</v>
      </c>
      <c r="J477" s="55" t="s">
        <v>1022</v>
      </c>
      <c r="K477" s="55" t="n">
        <v>15.7</v>
      </c>
      <c r="L477" s="55"/>
    </row>
    <row r="478" customFormat="false" ht="13.8" hidden="false" customHeight="false" outlineLevel="0" collapsed="false">
      <c r="A478" s="1" t="s">
        <v>17</v>
      </c>
      <c r="B478" s="12" t="n">
        <v>42152</v>
      </c>
      <c r="C478" s="1" t="s">
        <v>19</v>
      </c>
      <c r="D478" s="1" t="s">
        <v>19</v>
      </c>
      <c r="E478" s="1" t="s">
        <v>19</v>
      </c>
      <c r="F478" s="1" t="s">
        <v>20</v>
      </c>
      <c r="G478" s="1" t="n">
        <v>3</v>
      </c>
      <c r="H478" s="1" t="n">
        <v>2</v>
      </c>
      <c r="I478" s="23" t="str">
        <f aca="false">IF(J478="RHAP", "Rhizophora apiculata", IF(J478="EXAG", "Excoecaria agallocha", IF(J478="BRPA", "Bruguiera parviflora", IF(J478="XYMO", "Xylocarpus moluccensis", IF(J478="BRCY", "Bruguiera cylindrica", IF(J478="AVAL", "Avicennia alba", IF(J478="AVOF", "Avicennia officinalis", IF(J478="LURA", "Lumnitzera racemosa", IF(J478="CETA", "Ceriops tagal", IF(J478="XYGR", "Xylocarpus granatum", IF(J478="AVMA", "Avicennia marina", IF(J478="RHMU", "Rhizophora mucronata", IF(J478="BRGY", "Bruguiera gymnorrhiza", IF(J478="BRSE", "Bruguiera sexangula", IF(J478="SOOV", "Sonneratia ovata", IF(J478="SOCA", "Sonneratia caseolaris", IF(J478="HELI", "Heritiera littoralis", IF(J478="HESY", "Heritiera sylvatica", IF(J478="NYFR", "Nypa fruticans", IF(J478="CYRA", "Cynometra ramiflora", IF(J478="PHPA", "Phoenix paludosa", IF(J478="SCHY", "Scyphiphora hydrophyllacea", IF(J478="DIMA", "Diospyros maritima", IF(J478="POPI", "Pongamia pinnata", IF(J478="MAPS", "Maniltoa psilogyne", IF(J478="INBI", "Intsia bijuga", IF(J478="ACEB", "Acanthus ebracteatus", IF(J478="CAER", "Calamus erinaceus", IF(J478="UNUN", "Unknown unknown",  IF(J478="SOAL", "Sonneratia alba",  IF(J478="AECO", "Aegiceras corniculatum", "" )) )))))))))))))))))))))))))))))</f>
        <v>Rhizophora apiculata</v>
      </c>
      <c r="J478" s="55" t="s">
        <v>21</v>
      </c>
      <c r="K478" s="55" t="n">
        <v>16.2</v>
      </c>
    </row>
    <row r="479" customFormat="false" ht="13.8" hidden="false" customHeight="false" outlineLevel="0" collapsed="false">
      <c r="A479" s="1" t="s">
        <v>17</v>
      </c>
      <c r="B479" s="12" t="n">
        <v>42152</v>
      </c>
      <c r="C479" s="1" t="s">
        <v>19</v>
      </c>
      <c r="D479" s="1" t="s">
        <v>19</v>
      </c>
      <c r="E479" s="1" t="s">
        <v>19</v>
      </c>
      <c r="F479" s="1" t="s">
        <v>20</v>
      </c>
      <c r="G479" s="1" t="n">
        <v>3</v>
      </c>
      <c r="H479" s="1" t="n">
        <v>2</v>
      </c>
      <c r="I479" s="23" t="str">
        <f aca="false">IF(J479="RHAP", "Rhizophora apiculata", IF(J479="EXAG", "Excoecaria agallocha", IF(J479="BRPA", "Bruguiera parviflora", IF(J479="XYMO", "Xylocarpus moluccensis", IF(J479="BRCY", "Bruguiera cylindrica", IF(J479="AVAL", "Avicennia alba", IF(J479="AVOF", "Avicennia officinalis", IF(J479="LURA", "Lumnitzera racemosa", IF(J479="CETA", "Ceriops tagal", IF(J479="XYGR", "Xylocarpus granatum", IF(J479="AVMA", "Avicennia marina", IF(J479="RHMU", "Rhizophora mucronata", IF(J479="BRGY", "Bruguiera gymnorrhiza", IF(J479="BRSE", "Bruguiera sexangula", IF(J479="SOOV", "Sonneratia ovata", IF(J479="SOCA", "Sonneratia caseolaris", IF(J479="HELI", "Heritiera littoralis", IF(J479="HESY", "Heritiera sylvatica", IF(J479="NYFR", "Nypa fruticans", IF(J479="CYRA", "Cynometra ramiflora", IF(J479="PHPA", "Phoenix paludosa", IF(J479="SCHY", "Scyphiphora hydrophyllacea", IF(J479="DIMA", "Diospyros maritima", IF(J479="POPI", "Pongamia pinnata", IF(J479="MAPS", "Maniltoa psilogyne", IF(J479="INBI", "Intsia bijuga", IF(J479="ACEB", "Acanthus ebracteatus", IF(J479="CAER", "Calamus erinaceus", IF(J479="UNUN", "Unknown unknown",  IF(J479="SOAL", "Sonneratia alba",  IF(J479="AECO", "Aegiceras corniculatum", "" )) )))))))))))))))))))))))))))))</f>
        <v>Rhizophora apiculata</v>
      </c>
      <c r="J479" s="55" t="s">
        <v>21</v>
      </c>
      <c r="K479" s="55" t="n">
        <v>17</v>
      </c>
    </row>
    <row r="480" customFormat="false" ht="13.8" hidden="false" customHeight="false" outlineLevel="0" collapsed="false">
      <c r="A480" s="1" t="s">
        <v>17</v>
      </c>
      <c r="B480" s="12" t="n">
        <v>42152</v>
      </c>
      <c r="C480" s="1" t="s">
        <v>19</v>
      </c>
      <c r="D480" s="1" t="s">
        <v>19</v>
      </c>
      <c r="E480" s="1" t="s">
        <v>19</v>
      </c>
      <c r="F480" s="1" t="s">
        <v>20</v>
      </c>
      <c r="G480" s="1" t="n">
        <v>3</v>
      </c>
      <c r="H480" s="1" t="n">
        <v>2</v>
      </c>
      <c r="I480" s="23" t="str">
        <f aca="false">IF(J480="RHAP", "Rhizophora apiculata", IF(J480="EXAG", "Excoecaria agallocha", IF(J480="BRPA", "Bruguiera parviflora", IF(J480="XYMO", "Xylocarpus moluccensis", IF(J480="BRCY", "Bruguiera cylindrica", IF(J480="AVAL", "Avicennia alba", IF(J480="AVOF", "Avicennia officinalis", IF(J480="LURA", "Lumnitzera racemosa", IF(J480="CETA", "Ceriops tagal", IF(J480="XYGR", "Xylocarpus granatum", IF(J480="AVMA", "Avicennia marina", IF(J480="RHMU", "Rhizophora mucronata", IF(J480="BRGY", "Bruguiera gymnorrhiza", IF(J480="BRSE", "Bruguiera sexangula", IF(J480="SOOV", "Sonneratia ovata", IF(J480="SOCA", "Sonneratia caseolaris", IF(J480="HELI", "Heritiera littoralis", IF(J480="HESY", "Heritiera sylvatica", IF(J480="NYFR", "Nypa fruticans", IF(J480="CYRA", "Cynometra ramiflora", IF(J480="PHPA", "Phoenix paludosa", IF(J480="SCHY", "Scyphiphora hydrophyllacea", IF(J480="DIMA", "Diospyros maritima", IF(J480="POPI", "Pongamia pinnata", IF(J480="MAPS", "Maniltoa psilogyne", IF(J480="INBI", "Intsia bijuga", IF(J480="ACEB", "Acanthus ebracteatus", IF(J480="CAER", "Calamus erinaceus", IF(J480="UNUN", "Unknown unknown",  IF(J480="SOAL", "Sonneratia alba",  IF(J480="AECO", "Aegiceras corniculatum", "" )) )))))))))))))))))))))))))))))</f>
        <v>Rhizophora apiculata</v>
      </c>
      <c r="J480" s="55" t="s">
        <v>21</v>
      </c>
      <c r="K480" s="55" t="n">
        <v>17.9</v>
      </c>
    </row>
    <row r="481" customFormat="false" ht="13.8" hidden="false" customHeight="false" outlineLevel="0" collapsed="false">
      <c r="A481" s="1" t="s">
        <v>17</v>
      </c>
      <c r="B481" s="12" t="n">
        <v>42152</v>
      </c>
      <c r="C481" s="1" t="s">
        <v>19</v>
      </c>
      <c r="D481" s="1" t="s">
        <v>19</v>
      </c>
      <c r="E481" s="1" t="s">
        <v>19</v>
      </c>
      <c r="F481" s="1" t="s">
        <v>20</v>
      </c>
      <c r="G481" s="1" t="n">
        <v>3</v>
      </c>
      <c r="H481" s="1" t="n">
        <v>2</v>
      </c>
      <c r="I481" s="23" t="str">
        <f aca="false">IF(J481="RHAP", "Rhizophora apiculata", IF(J481="EXAG", "Excoecaria agallocha", IF(J481="BRPA", "Bruguiera parviflora", IF(J481="XYMO", "Xylocarpus moluccensis", IF(J481="BRCY", "Bruguiera cylindrica", IF(J481="AVAL", "Avicennia alba", IF(J481="AVOF", "Avicennia officinalis", IF(J481="LURA", "Lumnitzera racemosa", IF(J481="CETA", "Ceriops tagal", IF(J481="XYGR", "Xylocarpus granatum", IF(J481="AVMA", "Avicennia marina", IF(J481="RHMU", "Rhizophora mucronata", IF(J481="BRGY", "Bruguiera gymnorrhiza", IF(J481="BRSE", "Bruguiera sexangula", IF(J481="SOOV", "Sonneratia ovata", IF(J481="SOCA", "Sonneratia caseolaris", IF(J481="HELI", "Heritiera littoralis", IF(J481="HESY", "Heritiera sylvatica", IF(J481="NYFR", "Nypa fruticans", IF(J481="CYRA", "Cynometra ramiflora", IF(J481="PHPA", "Phoenix paludosa", IF(J481="SCHY", "Scyphiphora hydrophyllacea", IF(J481="DIMA", "Diospyros maritima", IF(J481="POPI", "Pongamia pinnata", IF(J481="MAPS", "Maniltoa psilogyne", IF(J481="INBI", "Intsia bijuga", IF(J481="ACEB", "Acanthus ebracteatus", IF(J481="CAER", "Calamus erinaceus", IF(J481="UNUN", "Unknown unknown",  IF(J481="SOAL", "Sonneratia alba",  IF(J481="AECO", "Aegiceras corniculatum", "" )) )))))))))))))))))))))))))))))</f>
        <v>Rhizophora apiculata</v>
      </c>
      <c r="J481" s="55" t="s">
        <v>21</v>
      </c>
      <c r="K481" s="55" t="n">
        <v>20.7</v>
      </c>
    </row>
    <row r="482" customFormat="false" ht="13.8" hidden="false" customHeight="false" outlineLevel="0" collapsed="false">
      <c r="A482" s="1" t="s">
        <v>17</v>
      </c>
      <c r="B482" s="12" t="n">
        <v>42152</v>
      </c>
      <c r="C482" s="1" t="s">
        <v>19</v>
      </c>
      <c r="D482" s="1" t="s">
        <v>19</v>
      </c>
      <c r="E482" s="1" t="s">
        <v>19</v>
      </c>
      <c r="F482" s="1" t="s">
        <v>20</v>
      </c>
      <c r="G482" s="1" t="n">
        <v>3</v>
      </c>
      <c r="H482" s="1" t="n">
        <v>3</v>
      </c>
      <c r="I482" s="23" t="str">
        <f aca="false">IF(J482="RHAP", "Rhizophora apiculata", IF(J482="EXAG", "Excoecaria agallocha", IF(J482="BRPA", "Bruguiera parviflora", IF(J482="XYMO", "Xylocarpus moluccensis", IF(J482="BRCY", "Bruguiera cylindrica", IF(J482="AVAL", "Avicennia alba", IF(J482="AVOF", "Avicennia officinalis", IF(J482="LURA", "Lumnitzera racemosa", IF(J482="CETA", "Ceriops tagal", IF(J482="XYGR", "Xylocarpus granatum", IF(J482="AVMA", "Avicennia marina", IF(J482="RHMU", "Rhizophora mucronata", IF(J482="BRGY", "Bruguiera gymnorrhiza", IF(J482="BRSE", "Bruguiera sexangula", IF(J482="SOOV", "Sonneratia ovata", IF(J482="SOCA", "Sonneratia caseolaris", IF(J482="HELI", "Heritiera littoralis", IF(J482="HESY", "Heritiera sylvatica", IF(J482="NYFR", "Nypa fruticans", IF(J482="CYRA", "Cynometra ramiflora", IF(J482="PHPA", "Phoenix paludosa", IF(J482="SCHY", "Scyphiphora hydrophyllacea", IF(J482="DIMA", "Diospyros maritima", IF(J482="POPI", "Pongamia pinnata", IF(J482="MAPS", "Maniltoa psilogyne", IF(J482="INBI", "Intsia bijuga", IF(J482="ACEB", "Acanthus ebracteatus", IF(J482="CAER", "Calamus erinaceus", IF(J482="UNUN", "Unknown unknown",  IF(J482="SOAL", "Sonneratia alba",  IF(J482="AECO", "Aegiceras corniculatum", "" )) )))))))))))))))))))))))))))))</f>
        <v>Rhizophora apiculata</v>
      </c>
      <c r="J482" s="55" t="s">
        <v>21</v>
      </c>
      <c r="K482" s="55" t="n">
        <v>5</v>
      </c>
    </row>
    <row r="483" customFormat="false" ht="13.8" hidden="false" customHeight="false" outlineLevel="0" collapsed="false">
      <c r="A483" s="1" t="s">
        <v>17</v>
      </c>
      <c r="B483" s="12" t="n">
        <v>42152</v>
      </c>
      <c r="C483" s="1" t="s">
        <v>19</v>
      </c>
      <c r="D483" s="1" t="s">
        <v>19</v>
      </c>
      <c r="E483" s="1" t="s">
        <v>19</v>
      </c>
      <c r="F483" s="1" t="s">
        <v>20</v>
      </c>
      <c r="G483" s="1" t="n">
        <v>3</v>
      </c>
      <c r="H483" s="1" t="n">
        <v>3</v>
      </c>
      <c r="I483" s="23" t="str">
        <f aca="false">IF(J483="RHAP", "Rhizophora apiculata", IF(J483="EXAG", "Excoecaria agallocha", IF(J483="BRPA", "Bruguiera parviflora", IF(J483="XYMO", "Xylocarpus moluccensis", IF(J483="BRCY", "Bruguiera cylindrica", IF(J483="AVAL", "Avicennia alba", IF(J483="AVOF", "Avicennia officinalis", IF(J483="LURA", "Lumnitzera racemosa", IF(J483="CETA", "Ceriops tagal", IF(J483="XYGR", "Xylocarpus granatum", IF(J483="AVMA", "Avicennia marina", IF(J483="RHMU", "Rhizophora mucronata", IF(J483="BRGY", "Bruguiera gymnorrhiza", IF(J483="BRSE", "Bruguiera sexangula", IF(J483="SOOV", "Sonneratia ovata", IF(J483="SOCA", "Sonneratia caseolaris", IF(J483="HELI", "Heritiera littoralis", IF(J483="HESY", "Heritiera sylvatica", IF(J483="NYFR", "Nypa fruticans", IF(J483="CYRA", "Cynometra ramiflora", IF(J483="PHPA", "Phoenix paludosa", IF(J483="SCHY", "Scyphiphora hydrophyllacea", IF(J483="DIMA", "Diospyros maritima", IF(J483="POPI", "Pongamia pinnata", IF(J483="MAPS", "Maniltoa psilogyne", IF(J483="INBI", "Intsia bijuga", IF(J483="ACEB", "Acanthus ebracteatus", IF(J483="CAER", "Calamus erinaceus", IF(J483="UNUN", "Unknown unknown",  IF(J483="SOAL", "Sonneratia alba",  IF(J483="AECO", "Aegiceras corniculatum", "" )) )))))))))))))))))))))))))))))</f>
        <v>Rhizophora apiculata</v>
      </c>
      <c r="J483" s="55" t="s">
        <v>21</v>
      </c>
      <c r="K483" s="55" t="n">
        <v>5.2</v>
      </c>
    </row>
    <row r="484" customFormat="false" ht="13.8" hidden="false" customHeight="false" outlineLevel="0" collapsed="false">
      <c r="A484" s="1" t="s">
        <v>17</v>
      </c>
      <c r="B484" s="12" t="n">
        <v>42152</v>
      </c>
      <c r="C484" s="1" t="s">
        <v>19</v>
      </c>
      <c r="D484" s="1" t="s">
        <v>19</v>
      </c>
      <c r="E484" s="1" t="s">
        <v>19</v>
      </c>
      <c r="F484" s="1" t="s">
        <v>20</v>
      </c>
      <c r="G484" s="1" t="n">
        <v>3</v>
      </c>
      <c r="H484" s="1" t="n">
        <v>3</v>
      </c>
      <c r="I484" s="23" t="str">
        <f aca="false">IF(J484="RHAP", "Rhizophora apiculata", IF(J484="EXAG", "Excoecaria agallocha", IF(J484="BRPA", "Bruguiera parviflora", IF(J484="XYMO", "Xylocarpus moluccensis", IF(J484="BRCY", "Bruguiera cylindrica", IF(J484="AVAL", "Avicennia alba", IF(J484="AVOF", "Avicennia officinalis", IF(J484="LURA", "Lumnitzera racemosa", IF(J484="CETA", "Ceriops tagal", IF(J484="XYGR", "Xylocarpus granatum", IF(J484="AVMA", "Avicennia marina", IF(J484="RHMU", "Rhizophora mucronata", IF(J484="BRGY", "Bruguiera gymnorrhiza", IF(J484="BRSE", "Bruguiera sexangula", IF(J484="SOOV", "Sonneratia ovata", IF(J484="SOCA", "Sonneratia caseolaris", IF(J484="HELI", "Heritiera littoralis", IF(J484="HESY", "Heritiera sylvatica", IF(J484="NYFR", "Nypa fruticans", IF(J484="CYRA", "Cynometra ramiflora", IF(J484="PHPA", "Phoenix paludosa", IF(J484="SCHY", "Scyphiphora hydrophyllacea", IF(J484="DIMA", "Diospyros maritima", IF(J484="POPI", "Pongamia pinnata", IF(J484="MAPS", "Maniltoa psilogyne", IF(J484="INBI", "Intsia bijuga", IF(J484="ACEB", "Acanthus ebracteatus", IF(J484="CAER", "Calamus erinaceus", IF(J484="UNUN", "Unknown unknown",  IF(J484="SOAL", "Sonneratia alba",  IF(J484="AECO", "Aegiceras corniculatum", "" )) )))))))))))))))))))))))))))))</f>
        <v>Rhizophora apiculata</v>
      </c>
      <c r="J484" s="55" t="s">
        <v>21</v>
      </c>
      <c r="K484" s="55" t="n">
        <v>5.4</v>
      </c>
      <c r="L484" s="55"/>
    </row>
    <row r="485" customFormat="false" ht="13.8" hidden="false" customHeight="false" outlineLevel="0" collapsed="false">
      <c r="A485" s="1" t="s">
        <v>17</v>
      </c>
      <c r="B485" s="12" t="n">
        <v>42152</v>
      </c>
      <c r="C485" s="1" t="s">
        <v>19</v>
      </c>
      <c r="D485" s="1" t="s">
        <v>19</v>
      </c>
      <c r="E485" s="1" t="s">
        <v>19</v>
      </c>
      <c r="F485" s="1" t="s">
        <v>20</v>
      </c>
      <c r="G485" s="1" t="n">
        <v>3</v>
      </c>
      <c r="H485" s="1" t="n">
        <v>3</v>
      </c>
      <c r="I485" s="23" t="str">
        <f aca="false">IF(J485="RHAP", "Rhizophora apiculata", IF(J485="EXAG", "Excoecaria agallocha", IF(J485="BRPA", "Bruguiera parviflora", IF(J485="XYMO", "Xylocarpus moluccensis", IF(J485="BRCY", "Bruguiera cylindrica", IF(J485="AVAL", "Avicennia alba", IF(J485="AVOF", "Avicennia officinalis", IF(J485="LURA", "Lumnitzera racemosa", IF(J485="CETA", "Ceriops tagal", IF(J485="XYGR", "Xylocarpus granatum", IF(J485="AVMA", "Avicennia marina", IF(J485="RHMU", "Rhizophora mucronata", IF(J485="BRGY", "Bruguiera gymnorrhiza", IF(J485="BRSE", "Bruguiera sexangula", IF(J485="SOOV", "Sonneratia ovata", IF(J485="SOCA", "Sonneratia caseolaris", IF(J485="HELI", "Heritiera littoralis", IF(J485="HESY", "Heritiera sylvatica", IF(J485="NYFR", "Nypa fruticans", IF(J485="CYRA", "Cynometra ramiflora", IF(J485="PHPA", "Phoenix paludosa", IF(J485="SCHY", "Scyphiphora hydrophyllacea", IF(J485="DIMA", "Diospyros maritima", IF(J485="POPI", "Pongamia pinnata", IF(J485="MAPS", "Maniltoa psilogyne", IF(J485="INBI", "Intsia bijuga", IF(J485="ACEB", "Acanthus ebracteatus", IF(J485="CAER", "Calamus erinaceus", IF(J485="UNUN", "Unknown unknown",  IF(J485="SOAL", "Sonneratia alba",  IF(J485="AECO", "Aegiceras corniculatum", "" )) )))))))))))))))))))))))))))))</f>
        <v>Rhizophora apiculata</v>
      </c>
      <c r="J485" s="55" t="s">
        <v>21</v>
      </c>
      <c r="K485" s="55" t="n">
        <v>5.4</v>
      </c>
    </row>
    <row r="486" customFormat="false" ht="13.8" hidden="false" customHeight="false" outlineLevel="0" collapsed="false">
      <c r="A486" s="1" t="s">
        <v>17</v>
      </c>
      <c r="B486" s="12" t="n">
        <v>42152</v>
      </c>
      <c r="C486" s="1" t="s">
        <v>19</v>
      </c>
      <c r="D486" s="1" t="s">
        <v>19</v>
      </c>
      <c r="E486" s="1" t="s">
        <v>19</v>
      </c>
      <c r="F486" s="1" t="s">
        <v>20</v>
      </c>
      <c r="G486" s="1" t="n">
        <v>3</v>
      </c>
      <c r="H486" s="1" t="n">
        <v>3</v>
      </c>
      <c r="I486" s="23" t="str">
        <f aca="false">IF(J486="RHAP", "Rhizophora apiculata", IF(J486="EXAG", "Excoecaria agallocha", IF(J486="BRPA", "Bruguiera parviflora", IF(J486="XYMO", "Xylocarpus moluccensis", IF(J486="BRCY", "Bruguiera cylindrica", IF(J486="AVAL", "Avicennia alba", IF(J486="AVOF", "Avicennia officinalis", IF(J486="LURA", "Lumnitzera racemosa", IF(J486="CETA", "Ceriops tagal", IF(J486="XYGR", "Xylocarpus granatum", IF(J486="AVMA", "Avicennia marina", IF(J486="RHMU", "Rhizophora mucronata", IF(J486="BRGY", "Bruguiera gymnorrhiza", IF(J486="BRSE", "Bruguiera sexangula", IF(J486="SOOV", "Sonneratia ovata", IF(J486="SOCA", "Sonneratia caseolaris", IF(J486="HELI", "Heritiera littoralis", IF(J486="HESY", "Heritiera sylvatica", IF(J486="NYFR", "Nypa fruticans", IF(J486="CYRA", "Cynometra ramiflora", IF(J486="PHPA", "Phoenix paludosa", IF(J486="SCHY", "Scyphiphora hydrophyllacea", IF(J486="DIMA", "Diospyros maritima", IF(J486="POPI", "Pongamia pinnata", IF(J486="MAPS", "Maniltoa psilogyne", IF(J486="INBI", "Intsia bijuga", IF(J486="ACEB", "Acanthus ebracteatus", IF(J486="CAER", "Calamus erinaceus", IF(J486="UNUN", "Unknown unknown",  IF(J486="SOAL", "Sonneratia alba",  IF(J486="AECO", "Aegiceras corniculatum", "" )) )))))))))))))))))))))))))))))</f>
        <v>Rhizophora apiculata</v>
      </c>
      <c r="J486" s="55" t="s">
        <v>21</v>
      </c>
      <c r="K486" s="55" t="n">
        <v>5.4</v>
      </c>
    </row>
    <row r="487" customFormat="false" ht="13.8" hidden="false" customHeight="false" outlineLevel="0" collapsed="false">
      <c r="A487" s="1" t="s">
        <v>17</v>
      </c>
      <c r="B487" s="12" t="n">
        <v>42152</v>
      </c>
      <c r="C487" s="1" t="s">
        <v>19</v>
      </c>
      <c r="D487" s="1" t="s">
        <v>19</v>
      </c>
      <c r="E487" s="1" t="s">
        <v>19</v>
      </c>
      <c r="F487" s="1" t="s">
        <v>20</v>
      </c>
      <c r="G487" s="1" t="n">
        <v>3</v>
      </c>
      <c r="H487" s="1" t="n">
        <v>3</v>
      </c>
      <c r="I487" s="23" t="str">
        <f aca="false">IF(J487="RHAP", "Rhizophora apiculata", IF(J487="EXAG", "Excoecaria agallocha", IF(J487="BRPA", "Bruguiera parviflora", IF(J487="XYMO", "Xylocarpus moluccensis", IF(J487="BRCY", "Bruguiera cylindrica", IF(J487="AVAL", "Avicennia alba", IF(J487="AVOF", "Avicennia officinalis", IF(J487="LURA", "Lumnitzera racemosa", IF(J487="CETA", "Ceriops tagal", IF(J487="XYGR", "Xylocarpus granatum", IF(J487="AVMA", "Avicennia marina", IF(J487="RHMU", "Rhizophora mucronata", IF(J487="BRGY", "Bruguiera gymnorrhiza", IF(J487="BRSE", "Bruguiera sexangula", IF(J487="SOOV", "Sonneratia ovata", IF(J487="SOCA", "Sonneratia caseolaris", IF(J487="HELI", "Heritiera littoralis", IF(J487="HESY", "Heritiera sylvatica", IF(J487="NYFR", "Nypa fruticans", IF(J487="CYRA", "Cynometra ramiflora", IF(J487="PHPA", "Phoenix paludosa", IF(J487="SCHY", "Scyphiphora hydrophyllacea", IF(J487="DIMA", "Diospyros maritima", IF(J487="POPI", "Pongamia pinnata", IF(J487="MAPS", "Maniltoa psilogyne", IF(J487="INBI", "Intsia bijuga", IF(J487="ACEB", "Acanthus ebracteatus", IF(J487="CAER", "Calamus erinaceus", IF(J487="UNUN", "Unknown unknown",  IF(J487="SOAL", "Sonneratia alba",  IF(J487="AECO", "Aegiceras corniculatum", "" )) )))))))))))))))))))))))))))))</f>
        <v>Rhizophora apiculata</v>
      </c>
      <c r="J487" s="55" t="s">
        <v>21</v>
      </c>
      <c r="K487" s="55" t="n">
        <v>5.6</v>
      </c>
    </row>
    <row r="488" customFormat="false" ht="13.8" hidden="false" customHeight="false" outlineLevel="0" collapsed="false">
      <c r="A488" s="1" t="s">
        <v>17</v>
      </c>
      <c r="B488" s="12" t="n">
        <v>42152</v>
      </c>
      <c r="C488" s="1" t="s">
        <v>19</v>
      </c>
      <c r="D488" s="1" t="s">
        <v>19</v>
      </c>
      <c r="E488" s="1" t="s">
        <v>19</v>
      </c>
      <c r="F488" s="1" t="s">
        <v>20</v>
      </c>
      <c r="G488" s="1" t="n">
        <v>3</v>
      </c>
      <c r="H488" s="1" t="n">
        <v>3</v>
      </c>
      <c r="I488" s="23" t="str">
        <f aca="false">IF(J488="RHAP", "Rhizophora apiculata", IF(J488="EXAG", "Excoecaria agallocha", IF(J488="BRPA", "Bruguiera parviflora", IF(J488="XYMO", "Xylocarpus moluccensis", IF(J488="BRCY", "Bruguiera cylindrica", IF(J488="AVAL", "Avicennia alba", IF(J488="AVOF", "Avicennia officinalis", IF(J488="LURA", "Lumnitzera racemosa", IF(J488="CETA", "Ceriops tagal", IF(J488="XYGR", "Xylocarpus granatum", IF(J488="AVMA", "Avicennia marina", IF(J488="RHMU", "Rhizophora mucronata", IF(J488="BRGY", "Bruguiera gymnorrhiza", IF(J488="BRSE", "Bruguiera sexangula", IF(J488="SOOV", "Sonneratia ovata", IF(J488="SOCA", "Sonneratia caseolaris", IF(J488="HELI", "Heritiera littoralis", IF(J488="HESY", "Heritiera sylvatica", IF(J488="NYFR", "Nypa fruticans", IF(J488="CYRA", "Cynometra ramiflora", IF(J488="PHPA", "Phoenix paludosa", IF(J488="SCHY", "Scyphiphora hydrophyllacea", IF(J488="DIMA", "Diospyros maritima", IF(J488="POPI", "Pongamia pinnata", IF(J488="MAPS", "Maniltoa psilogyne", IF(J488="INBI", "Intsia bijuga", IF(J488="ACEB", "Acanthus ebracteatus", IF(J488="CAER", "Calamus erinaceus", IF(J488="UNUN", "Unknown unknown",  IF(J488="SOAL", "Sonneratia alba",  IF(J488="AECO", "Aegiceras corniculatum", "" )) )))))))))))))))))))))))))))))</f>
        <v>Xylocarpus moluccensis</v>
      </c>
      <c r="J488" s="55" t="s">
        <v>146</v>
      </c>
      <c r="K488" s="55" t="n">
        <v>5.7</v>
      </c>
      <c r="L488" s="55"/>
    </row>
    <row r="489" customFormat="false" ht="13.8" hidden="false" customHeight="false" outlineLevel="0" collapsed="false">
      <c r="A489" s="1" t="s">
        <v>17</v>
      </c>
      <c r="B489" s="12" t="n">
        <v>42152</v>
      </c>
      <c r="C489" s="1" t="s">
        <v>19</v>
      </c>
      <c r="D489" s="1" t="s">
        <v>19</v>
      </c>
      <c r="E489" s="1" t="s">
        <v>19</v>
      </c>
      <c r="F489" s="1" t="s">
        <v>20</v>
      </c>
      <c r="G489" s="1" t="n">
        <v>3</v>
      </c>
      <c r="H489" s="1" t="n">
        <v>3</v>
      </c>
      <c r="I489" s="23" t="str">
        <f aca="false">IF(J489="RHAP", "Rhizophora apiculata", IF(J489="EXAG", "Excoecaria agallocha", IF(J489="BRPA", "Bruguiera parviflora", IF(J489="XYMO", "Xylocarpus moluccensis", IF(J489="BRCY", "Bruguiera cylindrica", IF(J489="AVAL", "Avicennia alba", IF(J489="AVOF", "Avicennia officinalis", IF(J489="LURA", "Lumnitzera racemosa", IF(J489="CETA", "Ceriops tagal", IF(J489="XYGR", "Xylocarpus granatum", IF(J489="AVMA", "Avicennia marina", IF(J489="RHMU", "Rhizophora mucronata", IF(J489="BRGY", "Bruguiera gymnorrhiza", IF(J489="BRSE", "Bruguiera sexangula", IF(J489="SOOV", "Sonneratia ovata", IF(J489="SOCA", "Sonneratia caseolaris", IF(J489="HELI", "Heritiera littoralis", IF(J489="HESY", "Heritiera sylvatica", IF(J489="NYFR", "Nypa fruticans", IF(J489="CYRA", "Cynometra ramiflora", IF(J489="PHPA", "Phoenix paludosa", IF(J489="SCHY", "Scyphiphora hydrophyllacea", IF(J489="DIMA", "Diospyros maritima", IF(J489="POPI", "Pongamia pinnata", IF(J489="MAPS", "Maniltoa psilogyne", IF(J489="INBI", "Intsia bijuga", IF(J489="ACEB", "Acanthus ebracteatus", IF(J489="CAER", "Calamus erinaceus", IF(J489="UNUN", "Unknown unknown",  IF(J489="SOAL", "Sonneratia alba",  IF(J489="AECO", "Aegiceras corniculatum", "" )) )))))))))))))))))))))))))))))</f>
        <v>Rhizophora apiculata</v>
      </c>
      <c r="J489" s="55" t="s">
        <v>21</v>
      </c>
      <c r="K489" s="55" t="n">
        <v>5.8</v>
      </c>
    </row>
    <row r="490" customFormat="false" ht="13.8" hidden="false" customHeight="false" outlineLevel="0" collapsed="false">
      <c r="A490" s="1" t="s">
        <v>17</v>
      </c>
      <c r="B490" s="12" t="n">
        <v>42152</v>
      </c>
      <c r="C490" s="1" t="s">
        <v>19</v>
      </c>
      <c r="D490" s="1" t="s">
        <v>19</v>
      </c>
      <c r="E490" s="1" t="s">
        <v>19</v>
      </c>
      <c r="F490" s="1" t="s">
        <v>20</v>
      </c>
      <c r="G490" s="1" t="n">
        <v>3</v>
      </c>
      <c r="H490" s="1" t="n">
        <v>3</v>
      </c>
      <c r="I490" s="23" t="str">
        <f aca="false">IF(J490="RHAP", "Rhizophora apiculata", IF(J490="EXAG", "Excoecaria agallocha", IF(J490="BRPA", "Bruguiera parviflora", IF(J490="XYMO", "Xylocarpus moluccensis", IF(J490="BRCY", "Bruguiera cylindrica", IF(J490="AVAL", "Avicennia alba", IF(J490="AVOF", "Avicennia officinalis", IF(J490="LURA", "Lumnitzera racemosa", IF(J490="CETA", "Ceriops tagal", IF(J490="XYGR", "Xylocarpus granatum", IF(J490="AVMA", "Avicennia marina", IF(J490="RHMU", "Rhizophora mucronata", IF(J490="BRGY", "Bruguiera gymnorrhiza", IF(J490="BRSE", "Bruguiera sexangula", IF(J490="SOOV", "Sonneratia ovata", IF(J490="SOCA", "Sonneratia caseolaris", IF(J490="HELI", "Heritiera littoralis", IF(J490="HESY", "Heritiera sylvatica", IF(J490="NYFR", "Nypa fruticans", IF(J490="CYRA", "Cynometra ramiflora", IF(J490="PHPA", "Phoenix paludosa", IF(J490="SCHY", "Scyphiphora hydrophyllacea", IF(J490="DIMA", "Diospyros maritima", IF(J490="POPI", "Pongamia pinnata", IF(J490="MAPS", "Maniltoa psilogyne", IF(J490="INBI", "Intsia bijuga", IF(J490="ACEB", "Acanthus ebracteatus", IF(J490="CAER", "Calamus erinaceus", IF(J490="UNUN", "Unknown unknown",  IF(J490="SOAL", "Sonneratia alba",  IF(J490="AECO", "Aegiceras corniculatum", "" )) )))))))))))))))))))))))))))))</f>
        <v>Xylocarpus moluccensis</v>
      </c>
      <c r="J490" s="55" t="s">
        <v>146</v>
      </c>
      <c r="K490" s="55" t="n">
        <v>5.9</v>
      </c>
      <c r="L490" s="55"/>
    </row>
    <row r="491" customFormat="false" ht="13.8" hidden="false" customHeight="false" outlineLevel="0" collapsed="false">
      <c r="A491" s="1" t="s">
        <v>17</v>
      </c>
      <c r="B491" s="12" t="n">
        <v>42152</v>
      </c>
      <c r="C491" s="1" t="s">
        <v>19</v>
      </c>
      <c r="D491" s="1" t="s">
        <v>19</v>
      </c>
      <c r="E491" s="1" t="s">
        <v>19</v>
      </c>
      <c r="F491" s="1" t="s">
        <v>20</v>
      </c>
      <c r="G491" s="1" t="n">
        <v>3</v>
      </c>
      <c r="H491" s="1" t="n">
        <v>3</v>
      </c>
      <c r="I491" s="23" t="str">
        <f aca="false">IF(J491="RHAP", "Rhizophora apiculata", IF(J491="EXAG", "Excoecaria agallocha", IF(J491="BRPA", "Bruguiera parviflora", IF(J491="XYMO", "Xylocarpus moluccensis", IF(J491="BRCY", "Bruguiera cylindrica", IF(J491="AVAL", "Avicennia alba", IF(J491="AVOF", "Avicennia officinalis", IF(J491="LURA", "Lumnitzera racemosa", IF(J491="CETA", "Ceriops tagal", IF(J491="XYGR", "Xylocarpus granatum", IF(J491="AVMA", "Avicennia marina", IF(J491="RHMU", "Rhizophora mucronata", IF(J491="BRGY", "Bruguiera gymnorrhiza", IF(J491="BRSE", "Bruguiera sexangula", IF(J491="SOOV", "Sonneratia ovata", IF(J491="SOCA", "Sonneratia caseolaris", IF(J491="HELI", "Heritiera littoralis", IF(J491="HESY", "Heritiera sylvatica", IF(J491="NYFR", "Nypa fruticans", IF(J491="CYRA", "Cynometra ramiflora", IF(J491="PHPA", "Phoenix paludosa", IF(J491="SCHY", "Scyphiphora hydrophyllacea", IF(J491="DIMA", "Diospyros maritima", IF(J491="POPI", "Pongamia pinnata", IF(J491="MAPS", "Maniltoa psilogyne", IF(J491="INBI", "Intsia bijuga", IF(J491="ACEB", "Acanthus ebracteatus", IF(J491="CAER", "Calamus erinaceus", IF(J491="UNUN", "Unknown unknown",  IF(J491="SOAL", "Sonneratia alba",  IF(J491="AECO", "Aegiceras corniculatum", "" )) )))))))))))))))))))))))))))))</f>
        <v>Rhizophora apiculata</v>
      </c>
      <c r="J491" s="55" t="s">
        <v>21</v>
      </c>
      <c r="K491" s="55" t="n">
        <v>6.3</v>
      </c>
    </row>
    <row r="492" customFormat="false" ht="13.8" hidden="false" customHeight="false" outlineLevel="0" collapsed="false">
      <c r="A492" s="1" t="s">
        <v>17</v>
      </c>
      <c r="B492" s="12" t="n">
        <v>42152</v>
      </c>
      <c r="C492" s="1" t="s">
        <v>19</v>
      </c>
      <c r="D492" s="1" t="s">
        <v>19</v>
      </c>
      <c r="E492" s="1" t="s">
        <v>19</v>
      </c>
      <c r="F492" s="1" t="s">
        <v>20</v>
      </c>
      <c r="G492" s="1" t="n">
        <v>3</v>
      </c>
      <c r="H492" s="1" t="n">
        <v>3</v>
      </c>
      <c r="I492" s="23" t="str">
        <f aca="false">IF(J492="RHAP", "Rhizophora apiculata", IF(J492="EXAG", "Excoecaria agallocha", IF(J492="BRPA", "Bruguiera parviflora", IF(J492="XYMO", "Xylocarpus moluccensis", IF(J492="BRCY", "Bruguiera cylindrica", IF(J492="AVAL", "Avicennia alba", IF(J492="AVOF", "Avicennia officinalis", IF(J492="LURA", "Lumnitzera racemosa", IF(J492="CETA", "Ceriops tagal", IF(J492="XYGR", "Xylocarpus granatum", IF(J492="AVMA", "Avicennia marina", IF(J492="RHMU", "Rhizophora mucronata", IF(J492="BRGY", "Bruguiera gymnorrhiza", IF(J492="BRSE", "Bruguiera sexangula", IF(J492="SOOV", "Sonneratia ovata", IF(J492="SOCA", "Sonneratia caseolaris", IF(J492="HELI", "Heritiera littoralis", IF(J492="HESY", "Heritiera sylvatica", IF(J492="NYFR", "Nypa fruticans", IF(J492="CYRA", "Cynometra ramiflora", IF(J492="PHPA", "Phoenix paludosa", IF(J492="SCHY", "Scyphiphora hydrophyllacea", IF(J492="DIMA", "Diospyros maritima", IF(J492="POPI", "Pongamia pinnata", IF(J492="MAPS", "Maniltoa psilogyne", IF(J492="INBI", "Intsia bijuga", IF(J492="ACEB", "Acanthus ebracteatus", IF(J492="CAER", "Calamus erinaceus", IF(J492="UNUN", "Unknown unknown",  IF(J492="SOAL", "Sonneratia alba",  IF(J492="AECO", "Aegiceras corniculatum", "" )) )))))))))))))))))))))))))))))</f>
        <v>Rhizophora apiculata</v>
      </c>
      <c r="J492" s="55" t="s">
        <v>21</v>
      </c>
      <c r="K492" s="55" t="n">
        <v>6.6</v>
      </c>
    </row>
    <row r="493" customFormat="false" ht="13.8" hidden="false" customHeight="false" outlineLevel="0" collapsed="false">
      <c r="A493" s="1" t="s">
        <v>17</v>
      </c>
      <c r="B493" s="12" t="n">
        <v>42152</v>
      </c>
      <c r="C493" s="1" t="s">
        <v>19</v>
      </c>
      <c r="D493" s="1" t="s">
        <v>19</v>
      </c>
      <c r="E493" s="1" t="s">
        <v>19</v>
      </c>
      <c r="F493" s="1" t="s">
        <v>20</v>
      </c>
      <c r="G493" s="1" t="n">
        <v>3</v>
      </c>
      <c r="H493" s="1" t="n">
        <v>3</v>
      </c>
      <c r="I493" s="23" t="str">
        <f aca="false">IF(J493="RHAP", "Rhizophora apiculata", IF(J493="EXAG", "Excoecaria agallocha", IF(J493="BRPA", "Bruguiera parviflora", IF(J493="XYMO", "Xylocarpus moluccensis", IF(J493="BRCY", "Bruguiera cylindrica", IF(J493="AVAL", "Avicennia alba", IF(J493="AVOF", "Avicennia officinalis", IF(J493="LURA", "Lumnitzera racemosa", IF(J493="CETA", "Ceriops tagal", IF(J493="XYGR", "Xylocarpus granatum", IF(J493="AVMA", "Avicennia marina", IF(J493="RHMU", "Rhizophora mucronata", IF(J493="BRGY", "Bruguiera gymnorrhiza", IF(J493="BRSE", "Bruguiera sexangula", IF(J493="SOOV", "Sonneratia ovata", IF(J493="SOCA", "Sonneratia caseolaris", IF(J493="HELI", "Heritiera littoralis", IF(J493="HESY", "Heritiera sylvatica", IF(J493="NYFR", "Nypa fruticans", IF(J493="CYRA", "Cynometra ramiflora", IF(J493="PHPA", "Phoenix paludosa", IF(J493="SCHY", "Scyphiphora hydrophyllacea", IF(J493="DIMA", "Diospyros maritima", IF(J493="POPI", "Pongamia pinnata", IF(J493="MAPS", "Maniltoa psilogyne", IF(J493="INBI", "Intsia bijuga", IF(J493="ACEB", "Acanthus ebracteatus", IF(J493="CAER", "Calamus erinaceus", IF(J493="UNUN", "Unknown unknown",  IF(J493="SOAL", "Sonneratia alba",  IF(J493="AECO", "Aegiceras corniculatum", "" )) )))))))))))))))))))))))))))))</f>
        <v>Rhizophora apiculata</v>
      </c>
      <c r="J493" s="55" t="s">
        <v>21</v>
      </c>
      <c r="K493" s="55" t="n">
        <v>7.4</v>
      </c>
      <c r="L493" s="55"/>
    </row>
    <row r="494" customFormat="false" ht="13.8" hidden="false" customHeight="false" outlineLevel="0" collapsed="false">
      <c r="A494" s="1" t="s">
        <v>17</v>
      </c>
      <c r="B494" s="12" t="n">
        <v>42152</v>
      </c>
      <c r="C494" s="1" t="s">
        <v>19</v>
      </c>
      <c r="D494" s="1" t="s">
        <v>19</v>
      </c>
      <c r="E494" s="1" t="s">
        <v>19</v>
      </c>
      <c r="F494" s="1" t="s">
        <v>20</v>
      </c>
      <c r="G494" s="1" t="n">
        <v>3</v>
      </c>
      <c r="H494" s="1" t="n">
        <v>3</v>
      </c>
      <c r="I494" s="23" t="str">
        <f aca="false">IF(J494="RHAP", "Rhizophora apiculata", IF(J494="EXAG", "Excoecaria agallocha", IF(J494="BRPA", "Bruguiera parviflora", IF(J494="XYMO", "Xylocarpus moluccensis", IF(J494="BRCY", "Bruguiera cylindrica", IF(J494="AVAL", "Avicennia alba", IF(J494="AVOF", "Avicennia officinalis", IF(J494="LURA", "Lumnitzera racemosa", IF(J494="CETA", "Ceriops tagal", IF(J494="XYGR", "Xylocarpus granatum", IF(J494="AVMA", "Avicennia marina", IF(J494="RHMU", "Rhizophora mucronata", IF(J494="BRGY", "Bruguiera gymnorrhiza", IF(J494="BRSE", "Bruguiera sexangula", IF(J494="SOOV", "Sonneratia ovata", IF(J494="SOCA", "Sonneratia caseolaris", IF(J494="HELI", "Heritiera littoralis", IF(J494="HESY", "Heritiera sylvatica", IF(J494="NYFR", "Nypa fruticans", IF(J494="CYRA", "Cynometra ramiflora", IF(J494="PHPA", "Phoenix paludosa", IF(J494="SCHY", "Scyphiphora hydrophyllacea", IF(J494="DIMA", "Diospyros maritima", IF(J494="POPI", "Pongamia pinnata", IF(J494="MAPS", "Maniltoa psilogyne", IF(J494="INBI", "Intsia bijuga", IF(J494="ACEB", "Acanthus ebracteatus", IF(J494="CAER", "Calamus erinaceus", IF(J494="UNUN", "Unknown unknown",  IF(J494="SOAL", "Sonneratia alba",  IF(J494="AECO", "Aegiceras corniculatum", "" )) )))))))))))))))))))))))))))))</f>
        <v>Rhizophora apiculata</v>
      </c>
      <c r="J494" s="55" t="s">
        <v>21</v>
      </c>
      <c r="K494" s="55" t="n">
        <v>7.8</v>
      </c>
      <c r="L494" s="55"/>
    </row>
    <row r="495" customFormat="false" ht="13.8" hidden="false" customHeight="false" outlineLevel="0" collapsed="false">
      <c r="A495" s="1" t="s">
        <v>17</v>
      </c>
      <c r="B495" s="12" t="n">
        <v>42152</v>
      </c>
      <c r="C495" s="1" t="s">
        <v>19</v>
      </c>
      <c r="D495" s="1" t="s">
        <v>19</v>
      </c>
      <c r="E495" s="1" t="s">
        <v>19</v>
      </c>
      <c r="F495" s="1" t="s">
        <v>20</v>
      </c>
      <c r="G495" s="1" t="n">
        <v>3</v>
      </c>
      <c r="H495" s="1" t="n">
        <v>3</v>
      </c>
      <c r="I495" s="23" t="str">
        <f aca="false">IF(J495="RHAP", "Rhizophora apiculata", IF(J495="EXAG", "Excoecaria agallocha", IF(J495="BRPA", "Bruguiera parviflora", IF(J495="XYMO", "Xylocarpus moluccensis", IF(J495="BRCY", "Bruguiera cylindrica", IF(J495="AVAL", "Avicennia alba", IF(J495="AVOF", "Avicennia officinalis", IF(J495="LURA", "Lumnitzera racemosa", IF(J495="CETA", "Ceriops tagal", IF(J495="XYGR", "Xylocarpus granatum", IF(J495="AVMA", "Avicennia marina", IF(J495="RHMU", "Rhizophora mucronata", IF(J495="BRGY", "Bruguiera gymnorrhiza", IF(J495="BRSE", "Bruguiera sexangula", IF(J495="SOOV", "Sonneratia ovata", IF(J495="SOCA", "Sonneratia caseolaris", IF(J495="HELI", "Heritiera littoralis", IF(J495="HESY", "Heritiera sylvatica", IF(J495="NYFR", "Nypa fruticans", IF(J495="CYRA", "Cynometra ramiflora", IF(J495="PHPA", "Phoenix paludosa", IF(J495="SCHY", "Scyphiphora hydrophyllacea", IF(J495="DIMA", "Diospyros maritima", IF(J495="POPI", "Pongamia pinnata", IF(J495="MAPS", "Maniltoa psilogyne", IF(J495="INBI", "Intsia bijuga", IF(J495="ACEB", "Acanthus ebracteatus", IF(J495="CAER", "Calamus erinaceus", IF(J495="UNUN", "Unknown unknown",  IF(J495="SOAL", "Sonneratia alba",  IF(J495="AECO", "Aegiceras corniculatum", "" )) )))))))))))))))))))))))))))))</f>
        <v>Rhizophora apiculata</v>
      </c>
      <c r="J495" s="55" t="s">
        <v>21</v>
      </c>
      <c r="K495" s="55" t="n">
        <v>8.4</v>
      </c>
    </row>
    <row r="496" customFormat="false" ht="13.8" hidden="false" customHeight="false" outlineLevel="0" collapsed="false">
      <c r="A496" s="1" t="s">
        <v>17</v>
      </c>
      <c r="B496" s="12" t="n">
        <v>42152</v>
      </c>
      <c r="C496" s="1" t="s">
        <v>19</v>
      </c>
      <c r="D496" s="1" t="s">
        <v>19</v>
      </c>
      <c r="E496" s="1" t="s">
        <v>19</v>
      </c>
      <c r="F496" s="1" t="s">
        <v>20</v>
      </c>
      <c r="G496" s="1" t="n">
        <v>3</v>
      </c>
      <c r="H496" s="1" t="n">
        <v>3</v>
      </c>
      <c r="I496" s="23" t="str">
        <f aca="false">IF(J496="RHAP", "Rhizophora apiculata", IF(J496="EXAG", "Excoecaria agallocha", IF(J496="BRPA", "Bruguiera parviflora", IF(J496="XYMO", "Xylocarpus moluccensis", IF(J496="BRCY", "Bruguiera cylindrica", IF(J496="AVAL", "Avicennia alba", IF(J496="AVOF", "Avicennia officinalis", IF(J496="LURA", "Lumnitzera racemosa", IF(J496="CETA", "Ceriops tagal", IF(J496="XYGR", "Xylocarpus granatum", IF(J496="AVMA", "Avicennia marina", IF(J496="RHMU", "Rhizophora mucronata", IF(J496="BRGY", "Bruguiera gymnorrhiza", IF(J496="BRSE", "Bruguiera sexangula", IF(J496="SOOV", "Sonneratia ovata", IF(J496="SOCA", "Sonneratia caseolaris", IF(J496="HELI", "Heritiera littoralis", IF(J496="HESY", "Heritiera sylvatica", IF(J496="NYFR", "Nypa fruticans", IF(J496="CYRA", "Cynometra ramiflora", IF(J496="PHPA", "Phoenix paludosa", IF(J496="SCHY", "Scyphiphora hydrophyllacea", IF(J496="DIMA", "Diospyros maritima", IF(J496="POPI", "Pongamia pinnata", IF(J496="MAPS", "Maniltoa psilogyne", IF(J496="INBI", "Intsia bijuga", IF(J496="ACEB", "Acanthus ebracteatus", IF(J496="CAER", "Calamus erinaceus", IF(J496="UNUN", "Unknown unknown",  IF(J496="SOAL", "Sonneratia alba",  IF(J496="AECO", "Aegiceras corniculatum", "" )) )))))))))))))))))))))))))))))</f>
        <v>Rhizophora apiculata</v>
      </c>
      <c r="J496" s="55" t="s">
        <v>21</v>
      </c>
      <c r="K496" s="55" t="n">
        <v>8.4</v>
      </c>
    </row>
    <row r="497" customFormat="false" ht="13.8" hidden="false" customHeight="false" outlineLevel="0" collapsed="false">
      <c r="A497" s="1" t="s">
        <v>17</v>
      </c>
      <c r="B497" s="12" t="n">
        <v>42152</v>
      </c>
      <c r="C497" s="1" t="s">
        <v>19</v>
      </c>
      <c r="D497" s="1" t="s">
        <v>19</v>
      </c>
      <c r="E497" s="1" t="s">
        <v>19</v>
      </c>
      <c r="F497" s="1" t="s">
        <v>20</v>
      </c>
      <c r="G497" s="1" t="n">
        <v>3</v>
      </c>
      <c r="H497" s="1" t="n">
        <v>3</v>
      </c>
      <c r="I497" s="23" t="str">
        <f aca="false">IF(J497="RHAP", "Rhizophora apiculata", IF(J497="EXAG", "Excoecaria agallocha", IF(J497="BRPA", "Bruguiera parviflora", IF(J497="XYMO", "Xylocarpus moluccensis", IF(J497="BRCY", "Bruguiera cylindrica", IF(J497="AVAL", "Avicennia alba", IF(J497="AVOF", "Avicennia officinalis", IF(J497="LURA", "Lumnitzera racemosa", IF(J497="CETA", "Ceriops tagal", IF(J497="XYGR", "Xylocarpus granatum", IF(J497="AVMA", "Avicennia marina", IF(J497="RHMU", "Rhizophora mucronata", IF(J497="BRGY", "Bruguiera gymnorrhiza", IF(J497="BRSE", "Bruguiera sexangula", IF(J497="SOOV", "Sonneratia ovata", IF(J497="SOCA", "Sonneratia caseolaris", IF(J497="HELI", "Heritiera littoralis", IF(J497="HESY", "Heritiera sylvatica", IF(J497="NYFR", "Nypa fruticans", IF(J497="CYRA", "Cynometra ramiflora", IF(J497="PHPA", "Phoenix paludosa", IF(J497="SCHY", "Scyphiphora hydrophyllacea", IF(J497="DIMA", "Diospyros maritima", IF(J497="POPI", "Pongamia pinnata", IF(J497="MAPS", "Maniltoa psilogyne", IF(J497="INBI", "Intsia bijuga", IF(J497="ACEB", "Acanthus ebracteatus", IF(J497="CAER", "Calamus erinaceus", IF(J497="UNUN", "Unknown unknown",  IF(J497="SOAL", "Sonneratia alba",  IF(J497="AECO", "Aegiceras corniculatum", "" )) )))))))))))))))))))))))))))))</f>
        <v>Rhizophora apiculata</v>
      </c>
      <c r="J497" s="55" t="s">
        <v>21</v>
      </c>
      <c r="K497" s="55" t="n">
        <v>8.5</v>
      </c>
      <c r="L497" s="55"/>
    </row>
    <row r="498" customFormat="false" ht="13.8" hidden="false" customHeight="false" outlineLevel="0" collapsed="false">
      <c r="A498" s="1" t="s">
        <v>17</v>
      </c>
      <c r="B498" s="12" t="n">
        <v>42152</v>
      </c>
      <c r="C498" s="1" t="s">
        <v>19</v>
      </c>
      <c r="D498" s="1" t="s">
        <v>19</v>
      </c>
      <c r="E498" s="1" t="s">
        <v>19</v>
      </c>
      <c r="F498" s="1" t="s">
        <v>20</v>
      </c>
      <c r="G498" s="1" t="n">
        <v>3</v>
      </c>
      <c r="H498" s="1" t="n">
        <v>3</v>
      </c>
      <c r="I498" s="23" t="str">
        <f aca="false">IF(J498="RHAP", "Rhizophora apiculata", IF(J498="EXAG", "Excoecaria agallocha", IF(J498="BRPA", "Bruguiera parviflora", IF(J498="XYMO", "Xylocarpus moluccensis", IF(J498="BRCY", "Bruguiera cylindrica", IF(J498="AVAL", "Avicennia alba", IF(J498="AVOF", "Avicennia officinalis", IF(J498="LURA", "Lumnitzera racemosa", IF(J498="CETA", "Ceriops tagal", IF(J498="XYGR", "Xylocarpus granatum", IF(J498="AVMA", "Avicennia marina", IF(J498="RHMU", "Rhizophora mucronata", IF(J498="BRGY", "Bruguiera gymnorrhiza", IF(J498="BRSE", "Bruguiera sexangula", IF(J498="SOOV", "Sonneratia ovata", IF(J498="SOCA", "Sonneratia caseolaris", IF(J498="HELI", "Heritiera littoralis", IF(J498="HESY", "Heritiera sylvatica", IF(J498="NYFR", "Nypa fruticans", IF(J498="CYRA", "Cynometra ramiflora", IF(J498="PHPA", "Phoenix paludosa", IF(J498="SCHY", "Scyphiphora hydrophyllacea", IF(J498="DIMA", "Diospyros maritima", IF(J498="POPI", "Pongamia pinnata", IF(J498="MAPS", "Maniltoa psilogyne", IF(J498="INBI", "Intsia bijuga", IF(J498="ACEB", "Acanthus ebracteatus", IF(J498="CAER", "Calamus erinaceus", IF(J498="UNUN", "Unknown unknown",  IF(J498="SOAL", "Sonneratia alba",  IF(J498="AECO", "Aegiceras corniculatum", "" )) )))))))))))))))))))))))))))))</f>
        <v>Rhizophora apiculata</v>
      </c>
      <c r="J498" s="55" t="s">
        <v>21</v>
      </c>
      <c r="K498" s="55" t="n">
        <v>8.8</v>
      </c>
    </row>
    <row r="499" customFormat="false" ht="13.8" hidden="false" customHeight="false" outlineLevel="0" collapsed="false">
      <c r="A499" s="1" t="s">
        <v>17</v>
      </c>
      <c r="B499" s="12" t="n">
        <v>42152</v>
      </c>
      <c r="C499" s="1" t="s">
        <v>19</v>
      </c>
      <c r="D499" s="1" t="s">
        <v>19</v>
      </c>
      <c r="E499" s="1" t="s">
        <v>19</v>
      </c>
      <c r="F499" s="1" t="s">
        <v>20</v>
      </c>
      <c r="G499" s="1" t="n">
        <v>3</v>
      </c>
      <c r="H499" s="1" t="n">
        <v>3</v>
      </c>
      <c r="I499" s="23" t="str">
        <f aca="false">IF(J499="RHAP", "Rhizophora apiculata", IF(J499="EXAG", "Excoecaria agallocha", IF(J499="BRPA", "Bruguiera parviflora", IF(J499="XYMO", "Xylocarpus moluccensis", IF(J499="BRCY", "Bruguiera cylindrica", IF(J499="AVAL", "Avicennia alba", IF(J499="AVOF", "Avicennia officinalis", IF(J499="LURA", "Lumnitzera racemosa", IF(J499="CETA", "Ceriops tagal", IF(J499="XYGR", "Xylocarpus granatum", IF(J499="AVMA", "Avicennia marina", IF(J499="RHMU", "Rhizophora mucronata", IF(J499="BRGY", "Bruguiera gymnorrhiza", IF(J499="BRSE", "Bruguiera sexangula", IF(J499="SOOV", "Sonneratia ovata", IF(J499="SOCA", "Sonneratia caseolaris", IF(J499="HELI", "Heritiera littoralis", IF(J499="HESY", "Heritiera sylvatica", IF(J499="NYFR", "Nypa fruticans", IF(J499="CYRA", "Cynometra ramiflora", IF(J499="PHPA", "Phoenix paludosa", IF(J499="SCHY", "Scyphiphora hydrophyllacea", IF(J499="DIMA", "Diospyros maritima", IF(J499="POPI", "Pongamia pinnata", IF(J499="MAPS", "Maniltoa psilogyne", IF(J499="INBI", "Intsia bijuga", IF(J499="ACEB", "Acanthus ebracteatus", IF(J499="CAER", "Calamus erinaceus", IF(J499="UNUN", "Unknown unknown",  IF(J499="SOAL", "Sonneratia alba",  IF(J499="AECO", "Aegiceras corniculatum", "" )) )))))))))))))))))))))))))))))</f>
        <v>Rhizophora apiculata</v>
      </c>
      <c r="J499" s="55" t="s">
        <v>21</v>
      </c>
      <c r="K499" s="55" t="n">
        <v>8.9</v>
      </c>
    </row>
    <row r="500" customFormat="false" ht="13.8" hidden="false" customHeight="false" outlineLevel="0" collapsed="false">
      <c r="A500" s="1" t="s">
        <v>17</v>
      </c>
      <c r="B500" s="12" t="n">
        <v>42152</v>
      </c>
      <c r="C500" s="1" t="s">
        <v>19</v>
      </c>
      <c r="D500" s="1" t="s">
        <v>19</v>
      </c>
      <c r="E500" s="1" t="s">
        <v>19</v>
      </c>
      <c r="F500" s="1" t="s">
        <v>20</v>
      </c>
      <c r="G500" s="1" t="n">
        <v>3</v>
      </c>
      <c r="H500" s="1" t="n">
        <v>3</v>
      </c>
      <c r="I500" s="23" t="str">
        <f aca="false">IF(J500="RHAP", "Rhizophora apiculata", IF(J500="EXAG", "Excoecaria agallocha", IF(J500="BRPA", "Bruguiera parviflora", IF(J500="XYMO", "Xylocarpus moluccensis", IF(J500="BRCY", "Bruguiera cylindrica", IF(J500="AVAL", "Avicennia alba", IF(J500="AVOF", "Avicennia officinalis", IF(J500="LURA", "Lumnitzera racemosa", IF(J500="CETA", "Ceriops tagal", IF(J500="XYGR", "Xylocarpus granatum", IF(J500="AVMA", "Avicennia marina", IF(J500="RHMU", "Rhizophora mucronata", IF(J500="BRGY", "Bruguiera gymnorrhiza", IF(J500="BRSE", "Bruguiera sexangula", IF(J500="SOOV", "Sonneratia ovata", IF(J500="SOCA", "Sonneratia caseolaris", IF(J500="HELI", "Heritiera littoralis", IF(J500="HESY", "Heritiera sylvatica", IF(J500="NYFR", "Nypa fruticans", IF(J500="CYRA", "Cynometra ramiflora", IF(J500="PHPA", "Phoenix paludosa", IF(J500="SCHY", "Scyphiphora hydrophyllacea", IF(J500="DIMA", "Diospyros maritima", IF(J500="POPI", "Pongamia pinnata", IF(J500="MAPS", "Maniltoa psilogyne", IF(J500="INBI", "Intsia bijuga", IF(J500="ACEB", "Acanthus ebracteatus", IF(J500="CAER", "Calamus erinaceus", IF(J500="UNUN", "Unknown unknown",  IF(J500="SOAL", "Sonneratia alba",  IF(J500="AECO", "Aegiceras corniculatum", "" )) )))))))))))))))))))))))))))))</f>
        <v>Xylocarpus moluccensis</v>
      </c>
      <c r="J500" s="55" t="s">
        <v>146</v>
      </c>
      <c r="K500" s="55" t="n">
        <v>9.4</v>
      </c>
      <c r="L500" s="55"/>
    </row>
    <row r="501" customFormat="false" ht="13.8" hidden="false" customHeight="false" outlineLevel="0" collapsed="false">
      <c r="A501" s="1" t="s">
        <v>17</v>
      </c>
      <c r="B501" s="12" t="n">
        <v>42152</v>
      </c>
      <c r="C501" s="1" t="s">
        <v>19</v>
      </c>
      <c r="D501" s="1" t="s">
        <v>19</v>
      </c>
      <c r="E501" s="1" t="s">
        <v>19</v>
      </c>
      <c r="F501" s="1" t="s">
        <v>20</v>
      </c>
      <c r="G501" s="1" t="n">
        <v>3</v>
      </c>
      <c r="H501" s="1" t="n">
        <v>3</v>
      </c>
      <c r="I501" s="23" t="str">
        <f aca="false">IF(J501="RHAP", "Rhizophora apiculata", IF(J501="EXAG", "Excoecaria agallocha", IF(J501="BRPA", "Bruguiera parviflora", IF(J501="XYMO", "Xylocarpus moluccensis", IF(J501="BRCY", "Bruguiera cylindrica", IF(J501="AVAL", "Avicennia alba", IF(J501="AVOF", "Avicennia officinalis", IF(J501="LURA", "Lumnitzera racemosa", IF(J501="CETA", "Ceriops tagal", IF(J501="XYGR", "Xylocarpus granatum", IF(J501="AVMA", "Avicennia marina", IF(J501="RHMU", "Rhizophora mucronata", IF(J501="BRGY", "Bruguiera gymnorrhiza", IF(J501="BRSE", "Bruguiera sexangula", IF(J501="SOOV", "Sonneratia ovata", IF(J501="SOCA", "Sonneratia caseolaris", IF(J501="HELI", "Heritiera littoralis", IF(J501="HESY", "Heritiera sylvatica", IF(J501="NYFR", "Nypa fruticans", IF(J501="CYRA", "Cynometra ramiflora", IF(J501="PHPA", "Phoenix paludosa", IF(J501="SCHY", "Scyphiphora hydrophyllacea", IF(J501="DIMA", "Diospyros maritima", IF(J501="POPI", "Pongamia pinnata", IF(J501="MAPS", "Maniltoa psilogyne", IF(J501="INBI", "Intsia bijuga", IF(J501="ACEB", "Acanthus ebracteatus", IF(J501="CAER", "Calamus erinaceus", IF(J501="UNUN", "Unknown unknown",  IF(J501="SOAL", "Sonneratia alba",  IF(J501="AECO", "Aegiceras corniculatum", "" )) )))))))))))))))))))))))))))))</f>
        <v>Rhizophora apiculata</v>
      </c>
      <c r="J501" s="55" t="s">
        <v>21</v>
      </c>
      <c r="K501" s="55" t="n">
        <v>9.4</v>
      </c>
    </row>
    <row r="502" customFormat="false" ht="13.8" hidden="false" customHeight="false" outlineLevel="0" collapsed="false">
      <c r="A502" s="1" t="s">
        <v>17</v>
      </c>
      <c r="B502" s="12" t="n">
        <v>42152</v>
      </c>
      <c r="C502" s="1" t="s">
        <v>19</v>
      </c>
      <c r="D502" s="1" t="s">
        <v>19</v>
      </c>
      <c r="E502" s="1" t="s">
        <v>19</v>
      </c>
      <c r="F502" s="1" t="s">
        <v>20</v>
      </c>
      <c r="G502" s="1" t="n">
        <v>3</v>
      </c>
      <c r="H502" s="1" t="n">
        <v>3</v>
      </c>
      <c r="I502" s="23" t="str">
        <f aca="false">IF(J502="RHAP", "Rhizophora apiculata", IF(J502="EXAG", "Excoecaria agallocha", IF(J502="BRPA", "Bruguiera parviflora", IF(J502="XYMO", "Xylocarpus moluccensis", IF(J502="BRCY", "Bruguiera cylindrica", IF(J502="AVAL", "Avicennia alba", IF(J502="AVOF", "Avicennia officinalis", IF(J502="LURA", "Lumnitzera racemosa", IF(J502="CETA", "Ceriops tagal", IF(J502="XYGR", "Xylocarpus granatum", IF(J502="AVMA", "Avicennia marina", IF(J502="RHMU", "Rhizophora mucronata", IF(J502="BRGY", "Bruguiera gymnorrhiza", IF(J502="BRSE", "Bruguiera sexangula", IF(J502="SOOV", "Sonneratia ovata", IF(J502="SOCA", "Sonneratia caseolaris", IF(J502="HELI", "Heritiera littoralis", IF(J502="HESY", "Heritiera sylvatica", IF(J502="NYFR", "Nypa fruticans", IF(J502="CYRA", "Cynometra ramiflora", IF(J502="PHPA", "Phoenix paludosa", IF(J502="SCHY", "Scyphiphora hydrophyllacea", IF(J502="DIMA", "Diospyros maritima", IF(J502="POPI", "Pongamia pinnata", IF(J502="MAPS", "Maniltoa psilogyne", IF(J502="INBI", "Intsia bijuga", IF(J502="ACEB", "Acanthus ebracteatus", IF(J502="CAER", "Calamus erinaceus", IF(J502="UNUN", "Unknown unknown",  IF(J502="SOAL", "Sonneratia alba",  IF(J502="AECO", "Aegiceras corniculatum", "" )) )))))))))))))))))))))))))))))</f>
        <v>Rhizophora apiculata</v>
      </c>
      <c r="J502" s="55" t="s">
        <v>21</v>
      </c>
      <c r="K502" s="55" t="n">
        <v>9.5</v>
      </c>
    </row>
    <row r="503" customFormat="false" ht="13.8" hidden="false" customHeight="false" outlineLevel="0" collapsed="false">
      <c r="A503" s="1" t="s">
        <v>17</v>
      </c>
      <c r="B503" s="12" t="n">
        <v>42152</v>
      </c>
      <c r="C503" s="1" t="s">
        <v>19</v>
      </c>
      <c r="D503" s="1" t="s">
        <v>19</v>
      </c>
      <c r="E503" s="1" t="s">
        <v>19</v>
      </c>
      <c r="F503" s="1" t="s">
        <v>20</v>
      </c>
      <c r="G503" s="1" t="n">
        <v>3</v>
      </c>
      <c r="H503" s="1" t="n">
        <v>3</v>
      </c>
      <c r="I503" s="23" t="str">
        <f aca="false">IF(J503="RHAP", "Rhizophora apiculata", IF(J503="EXAG", "Excoecaria agallocha", IF(J503="BRPA", "Bruguiera parviflora", IF(J503="XYMO", "Xylocarpus moluccensis", IF(J503="BRCY", "Bruguiera cylindrica", IF(J503="AVAL", "Avicennia alba", IF(J503="AVOF", "Avicennia officinalis", IF(J503="LURA", "Lumnitzera racemosa", IF(J503="CETA", "Ceriops tagal", IF(J503="XYGR", "Xylocarpus granatum", IF(J503="AVMA", "Avicennia marina", IF(J503="RHMU", "Rhizophora mucronata", IF(J503="BRGY", "Bruguiera gymnorrhiza", IF(J503="BRSE", "Bruguiera sexangula", IF(J503="SOOV", "Sonneratia ovata", IF(J503="SOCA", "Sonneratia caseolaris", IF(J503="HELI", "Heritiera littoralis", IF(J503="HESY", "Heritiera sylvatica", IF(J503="NYFR", "Nypa fruticans", IF(J503="CYRA", "Cynometra ramiflora", IF(J503="PHPA", "Phoenix paludosa", IF(J503="SCHY", "Scyphiphora hydrophyllacea", IF(J503="DIMA", "Diospyros maritima", IF(J503="POPI", "Pongamia pinnata", IF(J503="MAPS", "Maniltoa psilogyne", IF(J503="INBI", "Intsia bijuga", IF(J503="ACEB", "Acanthus ebracteatus", IF(J503="CAER", "Calamus erinaceus", IF(J503="UNUN", "Unknown unknown",  IF(J503="SOAL", "Sonneratia alba",  IF(J503="AECO", "Aegiceras corniculatum", "" )) )))))))))))))))))))))))))))))</f>
        <v>Rhizophora apiculata</v>
      </c>
      <c r="J503" s="55" t="s">
        <v>21</v>
      </c>
      <c r="K503" s="55" t="n">
        <v>9.5</v>
      </c>
    </row>
    <row r="504" customFormat="false" ht="13.8" hidden="false" customHeight="false" outlineLevel="0" collapsed="false">
      <c r="A504" s="1" t="s">
        <v>17</v>
      </c>
      <c r="B504" s="12" t="n">
        <v>42152</v>
      </c>
      <c r="C504" s="1" t="s">
        <v>19</v>
      </c>
      <c r="D504" s="1" t="s">
        <v>19</v>
      </c>
      <c r="E504" s="1" t="s">
        <v>19</v>
      </c>
      <c r="F504" s="1" t="s">
        <v>20</v>
      </c>
      <c r="G504" s="1" t="n">
        <v>3</v>
      </c>
      <c r="H504" s="1" t="n">
        <v>3</v>
      </c>
      <c r="I504" s="23" t="str">
        <f aca="false">IF(J504="RHAP", "Rhizophora apiculata", IF(J504="EXAG", "Excoecaria agallocha", IF(J504="BRPA", "Bruguiera parviflora", IF(J504="XYMO", "Xylocarpus moluccensis", IF(J504="BRCY", "Bruguiera cylindrica", IF(J504="AVAL", "Avicennia alba", IF(J504="AVOF", "Avicennia officinalis", IF(J504="LURA", "Lumnitzera racemosa", IF(J504="CETA", "Ceriops tagal", IF(J504="XYGR", "Xylocarpus granatum", IF(J504="AVMA", "Avicennia marina", IF(J504="RHMU", "Rhizophora mucronata", IF(J504="BRGY", "Bruguiera gymnorrhiza", IF(J504="BRSE", "Bruguiera sexangula", IF(J504="SOOV", "Sonneratia ovata", IF(J504="SOCA", "Sonneratia caseolaris", IF(J504="HELI", "Heritiera littoralis", IF(J504="HESY", "Heritiera sylvatica", IF(J504="NYFR", "Nypa fruticans", IF(J504="CYRA", "Cynometra ramiflora", IF(J504="PHPA", "Phoenix paludosa", IF(J504="SCHY", "Scyphiphora hydrophyllacea", IF(J504="DIMA", "Diospyros maritima", IF(J504="POPI", "Pongamia pinnata", IF(J504="MAPS", "Maniltoa psilogyne", IF(J504="INBI", "Intsia bijuga", IF(J504="ACEB", "Acanthus ebracteatus", IF(J504="CAER", "Calamus erinaceus", IF(J504="UNUN", "Unknown unknown",  IF(J504="SOAL", "Sonneratia alba",  IF(J504="AECO", "Aegiceras corniculatum", "" )) )))))))))))))))))))))))))))))</f>
        <v>Rhizophora apiculata</v>
      </c>
      <c r="J504" s="55" t="s">
        <v>21</v>
      </c>
      <c r="K504" s="55" t="n">
        <v>9.6</v>
      </c>
    </row>
    <row r="505" customFormat="false" ht="13.8" hidden="false" customHeight="false" outlineLevel="0" collapsed="false">
      <c r="A505" s="1" t="s">
        <v>17</v>
      </c>
      <c r="B505" s="12" t="n">
        <v>42152</v>
      </c>
      <c r="C505" s="1" t="s">
        <v>19</v>
      </c>
      <c r="D505" s="1" t="s">
        <v>19</v>
      </c>
      <c r="E505" s="1" t="s">
        <v>19</v>
      </c>
      <c r="F505" s="1" t="s">
        <v>20</v>
      </c>
      <c r="G505" s="1" t="n">
        <v>3</v>
      </c>
      <c r="H505" s="1" t="n">
        <v>3</v>
      </c>
      <c r="I505" s="23" t="str">
        <f aca="false">IF(J505="RHAP", "Rhizophora apiculata", IF(J505="EXAG", "Excoecaria agallocha", IF(J505="BRPA", "Bruguiera parviflora", IF(J505="XYMO", "Xylocarpus moluccensis", IF(J505="BRCY", "Bruguiera cylindrica", IF(J505="AVAL", "Avicennia alba", IF(J505="AVOF", "Avicennia officinalis", IF(J505="LURA", "Lumnitzera racemosa", IF(J505="CETA", "Ceriops tagal", IF(J505="XYGR", "Xylocarpus granatum", IF(J505="AVMA", "Avicennia marina", IF(J505="RHMU", "Rhizophora mucronata", IF(J505="BRGY", "Bruguiera gymnorrhiza", IF(J505="BRSE", "Bruguiera sexangula", IF(J505="SOOV", "Sonneratia ovata", IF(J505="SOCA", "Sonneratia caseolaris", IF(J505="HELI", "Heritiera littoralis", IF(J505="HESY", "Heritiera sylvatica", IF(J505="NYFR", "Nypa fruticans", IF(J505="CYRA", "Cynometra ramiflora", IF(J505="PHPA", "Phoenix paludosa", IF(J505="SCHY", "Scyphiphora hydrophyllacea", IF(J505="DIMA", "Diospyros maritima", IF(J505="POPI", "Pongamia pinnata", IF(J505="MAPS", "Maniltoa psilogyne", IF(J505="INBI", "Intsia bijuga", IF(J505="ACEB", "Acanthus ebracteatus", IF(J505="CAER", "Calamus erinaceus", IF(J505="UNUN", "Unknown unknown",  IF(J505="SOAL", "Sonneratia alba",  IF(J505="AECO", "Aegiceras corniculatum", "" )) )))))))))))))))))))))))))))))</f>
        <v>Xylocarpus moluccensis</v>
      </c>
      <c r="J505" s="55" t="s">
        <v>146</v>
      </c>
      <c r="K505" s="55" t="n">
        <v>9.6</v>
      </c>
    </row>
    <row r="506" customFormat="false" ht="13.8" hidden="false" customHeight="false" outlineLevel="0" collapsed="false">
      <c r="A506" s="1" t="s">
        <v>17</v>
      </c>
      <c r="B506" s="12" t="n">
        <v>42152</v>
      </c>
      <c r="C506" s="1" t="s">
        <v>19</v>
      </c>
      <c r="D506" s="1" t="s">
        <v>19</v>
      </c>
      <c r="E506" s="1" t="s">
        <v>19</v>
      </c>
      <c r="F506" s="1" t="s">
        <v>20</v>
      </c>
      <c r="G506" s="1" t="n">
        <v>3</v>
      </c>
      <c r="H506" s="1" t="n">
        <v>3</v>
      </c>
      <c r="I506" s="23" t="str">
        <f aca="false">IF(J506="RHAP", "Rhizophora apiculata", IF(J506="EXAG", "Excoecaria agallocha", IF(J506="BRPA", "Bruguiera parviflora", IF(J506="XYMO", "Xylocarpus moluccensis", IF(J506="BRCY", "Bruguiera cylindrica", IF(J506="AVAL", "Avicennia alba", IF(J506="AVOF", "Avicennia officinalis", IF(J506="LURA", "Lumnitzera racemosa", IF(J506="CETA", "Ceriops tagal", IF(J506="XYGR", "Xylocarpus granatum", IF(J506="AVMA", "Avicennia marina", IF(J506="RHMU", "Rhizophora mucronata", IF(J506="BRGY", "Bruguiera gymnorrhiza", IF(J506="BRSE", "Bruguiera sexangula", IF(J506="SOOV", "Sonneratia ovata", IF(J506="SOCA", "Sonneratia caseolaris", IF(J506="HELI", "Heritiera littoralis", IF(J506="HESY", "Heritiera sylvatica", IF(J506="NYFR", "Nypa fruticans", IF(J506="CYRA", "Cynometra ramiflora", IF(J506="PHPA", "Phoenix paludosa", IF(J506="SCHY", "Scyphiphora hydrophyllacea", IF(J506="DIMA", "Diospyros maritima", IF(J506="POPI", "Pongamia pinnata", IF(J506="MAPS", "Maniltoa psilogyne", IF(J506="INBI", "Intsia bijuga", IF(J506="ACEB", "Acanthus ebracteatus", IF(J506="CAER", "Calamus erinaceus", IF(J506="UNUN", "Unknown unknown",  IF(J506="SOAL", "Sonneratia alba",  IF(J506="AECO", "Aegiceras corniculatum", "" )) )))))))))))))))))))))))))))))</f>
        <v>Rhizophora apiculata</v>
      </c>
      <c r="J506" s="55" t="s">
        <v>21</v>
      </c>
      <c r="K506" s="55" t="n">
        <v>9.8</v>
      </c>
    </row>
    <row r="507" customFormat="false" ht="13.8" hidden="false" customHeight="false" outlineLevel="0" collapsed="false">
      <c r="A507" s="1" t="s">
        <v>17</v>
      </c>
      <c r="B507" s="12" t="n">
        <v>42152</v>
      </c>
      <c r="C507" s="1" t="s">
        <v>19</v>
      </c>
      <c r="D507" s="1" t="s">
        <v>19</v>
      </c>
      <c r="E507" s="1" t="s">
        <v>19</v>
      </c>
      <c r="F507" s="1" t="s">
        <v>20</v>
      </c>
      <c r="G507" s="1" t="n">
        <v>3</v>
      </c>
      <c r="H507" s="1" t="n">
        <v>3</v>
      </c>
      <c r="I507" s="23" t="str">
        <f aca="false">IF(J507="RHAP", "Rhizophora apiculata", IF(J507="EXAG", "Excoecaria agallocha", IF(J507="BRPA", "Bruguiera parviflora", IF(J507="XYMO", "Xylocarpus moluccensis", IF(J507="BRCY", "Bruguiera cylindrica", IF(J507="AVAL", "Avicennia alba", IF(J507="AVOF", "Avicennia officinalis", IF(J507="LURA", "Lumnitzera racemosa", IF(J507="CETA", "Ceriops tagal", IF(J507="XYGR", "Xylocarpus granatum", IF(J507="AVMA", "Avicennia marina", IF(J507="RHMU", "Rhizophora mucronata", IF(J507="BRGY", "Bruguiera gymnorrhiza", IF(J507="BRSE", "Bruguiera sexangula", IF(J507="SOOV", "Sonneratia ovata", IF(J507="SOCA", "Sonneratia caseolaris", IF(J507="HELI", "Heritiera littoralis", IF(J507="HESY", "Heritiera sylvatica", IF(J507="NYFR", "Nypa fruticans", IF(J507="CYRA", "Cynometra ramiflora", IF(J507="PHPA", "Phoenix paludosa", IF(J507="SCHY", "Scyphiphora hydrophyllacea", IF(J507="DIMA", "Diospyros maritima", IF(J507="POPI", "Pongamia pinnata", IF(J507="MAPS", "Maniltoa psilogyne", IF(J507="INBI", "Intsia bijuga", IF(J507="ACEB", "Acanthus ebracteatus", IF(J507="CAER", "Calamus erinaceus", IF(J507="UNUN", "Unknown unknown",  IF(J507="SOAL", "Sonneratia alba",  IF(J507="AECO", "Aegiceras corniculatum", "" )) )))))))))))))))))))))))))))))</f>
        <v>Rhizophora apiculata</v>
      </c>
      <c r="J507" s="55" t="s">
        <v>21</v>
      </c>
      <c r="K507" s="55" t="n">
        <v>9.8</v>
      </c>
    </row>
    <row r="508" customFormat="false" ht="13.8" hidden="false" customHeight="false" outlineLevel="0" collapsed="false">
      <c r="A508" s="1" t="s">
        <v>17</v>
      </c>
      <c r="B508" s="12" t="n">
        <v>42152</v>
      </c>
      <c r="C508" s="1" t="s">
        <v>19</v>
      </c>
      <c r="D508" s="1" t="s">
        <v>19</v>
      </c>
      <c r="E508" s="1" t="s">
        <v>19</v>
      </c>
      <c r="F508" s="1" t="s">
        <v>20</v>
      </c>
      <c r="G508" s="1" t="n">
        <v>3</v>
      </c>
      <c r="H508" s="1" t="n">
        <v>3</v>
      </c>
      <c r="I508" s="23" t="str">
        <f aca="false">IF(J508="RHAP", "Rhizophora apiculata", IF(J508="EXAG", "Excoecaria agallocha", IF(J508="BRPA", "Bruguiera parviflora", IF(J508="XYMO", "Xylocarpus moluccensis", IF(J508="BRCY", "Bruguiera cylindrica", IF(J508="AVAL", "Avicennia alba", IF(J508="AVOF", "Avicennia officinalis", IF(J508="LURA", "Lumnitzera racemosa", IF(J508="CETA", "Ceriops tagal", IF(J508="XYGR", "Xylocarpus granatum", IF(J508="AVMA", "Avicennia marina", IF(J508="RHMU", "Rhizophora mucronata", IF(J508="BRGY", "Bruguiera gymnorrhiza", IF(J508="BRSE", "Bruguiera sexangula", IF(J508="SOOV", "Sonneratia ovata", IF(J508="SOCA", "Sonneratia caseolaris", IF(J508="HELI", "Heritiera littoralis", IF(J508="HESY", "Heritiera sylvatica", IF(J508="NYFR", "Nypa fruticans", IF(J508="CYRA", "Cynometra ramiflora", IF(J508="PHPA", "Phoenix paludosa", IF(J508="SCHY", "Scyphiphora hydrophyllacea", IF(J508="DIMA", "Diospyros maritima", IF(J508="POPI", "Pongamia pinnata", IF(J508="MAPS", "Maniltoa psilogyne", IF(J508="INBI", "Intsia bijuga", IF(J508="ACEB", "Acanthus ebracteatus", IF(J508="CAER", "Calamus erinaceus", IF(J508="UNUN", "Unknown unknown",  IF(J508="SOAL", "Sonneratia alba",  IF(J508="AECO", "Aegiceras corniculatum", "" )) )))))))))))))))))))))))))))))</f>
        <v>Rhizophora apiculata</v>
      </c>
      <c r="J508" s="55" t="s">
        <v>21</v>
      </c>
      <c r="K508" s="55" t="n">
        <v>10</v>
      </c>
    </row>
    <row r="509" customFormat="false" ht="13.8" hidden="false" customHeight="false" outlineLevel="0" collapsed="false">
      <c r="A509" s="1" t="s">
        <v>17</v>
      </c>
      <c r="B509" s="12" t="n">
        <v>42152</v>
      </c>
      <c r="C509" s="1" t="s">
        <v>19</v>
      </c>
      <c r="D509" s="1" t="s">
        <v>19</v>
      </c>
      <c r="E509" s="1" t="s">
        <v>19</v>
      </c>
      <c r="F509" s="1" t="s">
        <v>20</v>
      </c>
      <c r="G509" s="1" t="n">
        <v>3</v>
      </c>
      <c r="H509" s="1" t="n">
        <v>3</v>
      </c>
      <c r="I509" s="23" t="str">
        <f aca="false">IF(J509="RHAP", "Rhizophora apiculata", IF(J509="EXAG", "Excoecaria agallocha", IF(J509="BRPA", "Bruguiera parviflora", IF(J509="XYMO", "Xylocarpus moluccensis", IF(J509="BRCY", "Bruguiera cylindrica", IF(J509="AVAL", "Avicennia alba", IF(J509="AVOF", "Avicennia officinalis", IF(J509="LURA", "Lumnitzera racemosa", IF(J509="CETA", "Ceriops tagal", IF(J509="XYGR", "Xylocarpus granatum", IF(J509="AVMA", "Avicennia marina", IF(J509="RHMU", "Rhizophora mucronata", IF(J509="BRGY", "Bruguiera gymnorrhiza", IF(J509="BRSE", "Bruguiera sexangula", IF(J509="SOOV", "Sonneratia ovata", IF(J509="SOCA", "Sonneratia caseolaris", IF(J509="HELI", "Heritiera littoralis", IF(J509="HESY", "Heritiera sylvatica", IF(J509="NYFR", "Nypa fruticans", IF(J509="CYRA", "Cynometra ramiflora", IF(J509="PHPA", "Phoenix paludosa", IF(J509="SCHY", "Scyphiphora hydrophyllacea", IF(J509="DIMA", "Diospyros maritima", IF(J509="POPI", "Pongamia pinnata", IF(J509="MAPS", "Maniltoa psilogyne", IF(J509="INBI", "Intsia bijuga", IF(J509="ACEB", "Acanthus ebracteatus", IF(J509="CAER", "Calamus erinaceus", IF(J509="UNUN", "Unknown unknown",  IF(J509="SOAL", "Sonneratia alba",  IF(J509="AECO", "Aegiceras corniculatum", "" )) )))))))))))))))))))))))))))))</f>
        <v>Rhizophora apiculata</v>
      </c>
      <c r="J509" s="55" t="s">
        <v>21</v>
      </c>
      <c r="K509" s="55" t="n">
        <v>10.4</v>
      </c>
      <c r="L509" s="55"/>
    </row>
    <row r="510" customFormat="false" ht="13.8" hidden="false" customHeight="false" outlineLevel="0" collapsed="false">
      <c r="A510" s="1" t="s">
        <v>17</v>
      </c>
      <c r="B510" s="12" t="n">
        <v>42152</v>
      </c>
      <c r="C510" s="1" t="s">
        <v>19</v>
      </c>
      <c r="D510" s="1" t="s">
        <v>19</v>
      </c>
      <c r="E510" s="1" t="s">
        <v>19</v>
      </c>
      <c r="F510" s="1" t="s">
        <v>20</v>
      </c>
      <c r="G510" s="1" t="n">
        <v>3</v>
      </c>
      <c r="H510" s="1" t="n">
        <v>3</v>
      </c>
      <c r="I510" s="23" t="str">
        <f aca="false">IF(J510="RHAP", "Rhizophora apiculata", IF(J510="EXAG", "Excoecaria agallocha", IF(J510="BRPA", "Bruguiera parviflora", IF(J510="XYMO", "Xylocarpus moluccensis", IF(J510="BRCY", "Bruguiera cylindrica", IF(J510="AVAL", "Avicennia alba", IF(J510="AVOF", "Avicennia officinalis", IF(J510="LURA", "Lumnitzera racemosa", IF(J510="CETA", "Ceriops tagal", IF(J510="XYGR", "Xylocarpus granatum", IF(J510="AVMA", "Avicennia marina", IF(J510="RHMU", "Rhizophora mucronata", IF(J510="BRGY", "Bruguiera gymnorrhiza", IF(J510="BRSE", "Bruguiera sexangula", IF(J510="SOOV", "Sonneratia ovata", IF(J510="SOCA", "Sonneratia caseolaris", IF(J510="HELI", "Heritiera littoralis", IF(J510="HESY", "Heritiera sylvatica", IF(J510="NYFR", "Nypa fruticans", IF(J510="CYRA", "Cynometra ramiflora", IF(J510="PHPA", "Phoenix paludosa", IF(J510="SCHY", "Scyphiphora hydrophyllacea", IF(J510="DIMA", "Diospyros maritima", IF(J510="POPI", "Pongamia pinnata", IF(J510="MAPS", "Maniltoa psilogyne", IF(J510="INBI", "Intsia bijuga", IF(J510="ACEB", "Acanthus ebracteatus", IF(J510="CAER", "Calamus erinaceus", IF(J510="UNUN", "Unknown unknown",  IF(J510="SOAL", "Sonneratia alba",  IF(J510="AECO", "Aegiceras corniculatum", "" )) )))))))))))))))))))))))))))))</f>
        <v>Rhizophora apiculata</v>
      </c>
      <c r="J510" s="55" t="s">
        <v>21</v>
      </c>
      <c r="K510" s="55" t="n">
        <v>10.4</v>
      </c>
    </row>
    <row r="511" customFormat="false" ht="13.8" hidden="false" customHeight="false" outlineLevel="0" collapsed="false">
      <c r="A511" s="1" t="s">
        <v>17</v>
      </c>
      <c r="B511" s="12" t="n">
        <v>42152</v>
      </c>
      <c r="C511" s="1" t="s">
        <v>19</v>
      </c>
      <c r="D511" s="1" t="s">
        <v>19</v>
      </c>
      <c r="E511" s="1" t="s">
        <v>19</v>
      </c>
      <c r="F511" s="1" t="s">
        <v>20</v>
      </c>
      <c r="G511" s="1" t="n">
        <v>3</v>
      </c>
      <c r="H511" s="1" t="n">
        <v>3</v>
      </c>
      <c r="I511" s="23" t="str">
        <f aca="false">IF(J511="RHAP", "Rhizophora apiculata", IF(J511="EXAG", "Excoecaria agallocha", IF(J511="BRPA", "Bruguiera parviflora", IF(J511="XYMO", "Xylocarpus moluccensis", IF(J511="BRCY", "Bruguiera cylindrica", IF(J511="AVAL", "Avicennia alba", IF(J511="AVOF", "Avicennia officinalis", IF(J511="LURA", "Lumnitzera racemosa", IF(J511="CETA", "Ceriops tagal", IF(J511="XYGR", "Xylocarpus granatum", IF(J511="AVMA", "Avicennia marina", IF(J511="RHMU", "Rhizophora mucronata", IF(J511="BRGY", "Bruguiera gymnorrhiza", IF(J511="BRSE", "Bruguiera sexangula", IF(J511="SOOV", "Sonneratia ovata", IF(J511="SOCA", "Sonneratia caseolaris", IF(J511="HELI", "Heritiera littoralis", IF(J511="HESY", "Heritiera sylvatica", IF(J511="NYFR", "Nypa fruticans", IF(J511="CYRA", "Cynometra ramiflora", IF(J511="PHPA", "Phoenix paludosa", IF(J511="SCHY", "Scyphiphora hydrophyllacea", IF(J511="DIMA", "Diospyros maritima", IF(J511="POPI", "Pongamia pinnata", IF(J511="MAPS", "Maniltoa psilogyne", IF(J511="INBI", "Intsia bijuga", IF(J511="ACEB", "Acanthus ebracteatus", IF(J511="CAER", "Calamus erinaceus", IF(J511="UNUN", "Unknown unknown",  IF(J511="SOAL", "Sonneratia alba",  IF(J511="AECO", "Aegiceras corniculatum", "" )) )))))))))))))))))))))))))))))</f>
        <v>Rhizophora apiculata</v>
      </c>
      <c r="J511" s="55" t="s">
        <v>21</v>
      </c>
      <c r="K511" s="55" t="n">
        <v>10.5</v>
      </c>
      <c r="L511" s="55"/>
    </row>
    <row r="512" customFormat="false" ht="13.8" hidden="false" customHeight="false" outlineLevel="0" collapsed="false">
      <c r="A512" s="1" t="s">
        <v>17</v>
      </c>
      <c r="B512" s="12" t="n">
        <v>42152</v>
      </c>
      <c r="C512" s="1" t="s">
        <v>19</v>
      </c>
      <c r="D512" s="1" t="s">
        <v>19</v>
      </c>
      <c r="E512" s="1" t="s">
        <v>19</v>
      </c>
      <c r="F512" s="1" t="s">
        <v>20</v>
      </c>
      <c r="G512" s="1" t="n">
        <v>3</v>
      </c>
      <c r="H512" s="1" t="n">
        <v>3</v>
      </c>
      <c r="I512" s="23" t="str">
        <f aca="false">IF(J512="RHAP", "Rhizophora apiculata", IF(J512="EXAG", "Excoecaria agallocha", IF(J512="BRPA", "Bruguiera parviflora", IF(J512="XYMO", "Xylocarpus moluccensis", IF(J512="BRCY", "Bruguiera cylindrica", IF(J512="AVAL", "Avicennia alba", IF(J512="AVOF", "Avicennia officinalis", IF(J512="LURA", "Lumnitzera racemosa", IF(J512="CETA", "Ceriops tagal", IF(J512="XYGR", "Xylocarpus granatum", IF(J512="AVMA", "Avicennia marina", IF(J512="RHMU", "Rhizophora mucronata", IF(J512="BRGY", "Bruguiera gymnorrhiza", IF(J512="BRSE", "Bruguiera sexangula", IF(J512="SOOV", "Sonneratia ovata", IF(J512="SOCA", "Sonneratia caseolaris", IF(J512="HELI", "Heritiera littoralis", IF(J512="HESY", "Heritiera sylvatica", IF(J512="NYFR", "Nypa fruticans", IF(J512="CYRA", "Cynometra ramiflora", IF(J512="PHPA", "Phoenix paludosa", IF(J512="SCHY", "Scyphiphora hydrophyllacea", IF(J512="DIMA", "Diospyros maritima", IF(J512="POPI", "Pongamia pinnata", IF(J512="MAPS", "Maniltoa psilogyne", IF(J512="INBI", "Intsia bijuga", IF(J512="ACEB", "Acanthus ebracteatus", IF(J512="CAER", "Calamus erinaceus", IF(J512="UNUN", "Unknown unknown",  IF(J512="SOAL", "Sonneratia alba",  IF(J512="AECO", "Aegiceras corniculatum", "" )) )))))))))))))))))))))))))))))</f>
        <v>Rhizophora apiculata</v>
      </c>
      <c r="J512" s="55" t="s">
        <v>21</v>
      </c>
      <c r="K512" s="55" t="n">
        <v>10.6</v>
      </c>
    </row>
    <row r="513" customFormat="false" ht="13.8" hidden="false" customHeight="false" outlineLevel="0" collapsed="false">
      <c r="A513" s="1" t="s">
        <v>17</v>
      </c>
      <c r="B513" s="12" t="n">
        <v>42152</v>
      </c>
      <c r="C513" s="1" t="s">
        <v>19</v>
      </c>
      <c r="D513" s="1" t="s">
        <v>19</v>
      </c>
      <c r="E513" s="1" t="s">
        <v>19</v>
      </c>
      <c r="F513" s="1" t="s">
        <v>20</v>
      </c>
      <c r="G513" s="1" t="n">
        <v>3</v>
      </c>
      <c r="H513" s="1" t="n">
        <v>3</v>
      </c>
      <c r="I513" s="23" t="str">
        <f aca="false">IF(J513="RHAP", "Rhizophora apiculata", IF(J513="EXAG", "Excoecaria agallocha", IF(J513="BRPA", "Bruguiera parviflora", IF(J513="XYMO", "Xylocarpus moluccensis", IF(J513="BRCY", "Bruguiera cylindrica", IF(J513="AVAL", "Avicennia alba", IF(J513="AVOF", "Avicennia officinalis", IF(J513="LURA", "Lumnitzera racemosa", IF(J513="CETA", "Ceriops tagal", IF(J513="XYGR", "Xylocarpus granatum", IF(J513="AVMA", "Avicennia marina", IF(J513="RHMU", "Rhizophora mucronata", IF(J513="BRGY", "Bruguiera gymnorrhiza", IF(J513="BRSE", "Bruguiera sexangula", IF(J513="SOOV", "Sonneratia ovata", IF(J513="SOCA", "Sonneratia caseolaris", IF(J513="HELI", "Heritiera littoralis", IF(J513="HESY", "Heritiera sylvatica", IF(J513="NYFR", "Nypa fruticans", IF(J513="CYRA", "Cynometra ramiflora", IF(J513="PHPA", "Phoenix paludosa", IF(J513="SCHY", "Scyphiphora hydrophyllacea", IF(J513="DIMA", "Diospyros maritima", IF(J513="POPI", "Pongamia pinnata", IF(J513="MAPS", "Maniltoa psilogyne", IF(J513="INBI", "Intsia bijuga", IF(J513="ACEB", "Acanthus ebracteatus", IF(J513="CAER", "Calamus erinaceus", IF(J513="UNUN", "Unknown unknown",  IF(J513="SOAL", "Sonneratia alba",  IF(J513="AECO", "Aegiceras corniculatum", "" )) )))))))))))))))))))))))))))))</f>
        <v>Rhizophora apiculata</v>
      </c>
      <c r="J513" s="55" t="s">
        <v>21</v>
      </c>
      <c r="K513" s="55" t="n">
        <v>11</v>
      </c>
    </row>
    <row r="514" customFormat="false" ht="13.8" hidden="false" customHeight="false" outlineLevel="0" collapsed="false">
      <c r="A514" s="1" t="s">
        <v>17</v>
      </c>
      <c r="B514" s="12" t="n">
        <v>42152</v>
      </c>
      <c r="C514" s="1" t="s">
        <v>19</v>
      </c>
      <c r="D514" s="1" t="s">
        <v>19</v>
      </c>
      <c r="E514" s="1" t="s">
        <v>19</v>
      </c>
      <c r="F514" s="1" t="s">
        <v>20</v>
      </c>
      <c r="G514" s="1" t="n">
        <v>3</v>
      </c>
      <c r="H514" s="1" t="n">
        <v>3</v>
      </c>
      <c r="I514" s="23" t="str">
        <f aca="false">IF(J514="RHAP", "Rhizophora apiculata", IF(J514="EXAG", "Excoecaria agallocha", IF(J514="BRPA", "Bruguiera parviflora", IF(J514="XYMO", "Xylocarpus moluccensis", IF(J514="BRCY", "Bruguiera cylindrica", IF(J514="AVAL", "Avicennia alba", IF(J514="AVOF", "Avicennia officinalis", IF(J514="LURA", "Lumnitzera racemosa", IF(J514="CETA", "Ceriops tagal", IF(J514="XYGR", "Xylocarpus granatum", IF(J514="AVMA", "Avicennia marina", IF(J514="RHMU", "Rhizophora mucronata", IF(J514="BRGY", "Bruguiera gymnorrhiza", IF(J514="BRSE", "Bruguiera sexangula", IF(J514="SOOV", "Sonneratia ovata", IF(J514="SOCA", "Sonneratia caseolaris", IF(J514="HELI", "Heritiera littoralis", IF(J514="HESY", "Heritiera sylvatica", IF(J514="NYFR", "Nypa fruticans", IF(J514="CYRA", "Cynometra ramiflora", IF(J514="PHPA", "Phoenix paludosa", IF(J514="SCHY", "Scyphiphora hydrophyllacea", IF(J514="DIMA", "Diospyros maritima", IF(J514="POPI", "Pongamia pinnata", IF(J514="MAPS", "Maniltoa psilogyne", IF(J514="INBI", "Intsia bijuga", IF(J514="ACEB", "Acanthus ebracteatus", IF(J514="CAER", "Calamus erinaceus", IF(J514="UNUN", "Unknown unknown",  IF(J514="SOAL", "Sonneratia alba",  IF(J514="AECO", "Aegiceras corniculatum", "" )) )))))))))))))))))))))))))))))</f>
        <v>Rhizophora apiculata</v>
      </c>
      <c r="J514" s="55" t="s">
        <v>21</v>
      </c>
      <c r="K514" s="55" t="n">
        <v>11.5</v>
      </c>
    </row>
    <row r="515" customFormat="false" ht="13.8" hidden="false" customHeight="false" outlineLevel="0" collapsed="false">
      <c r="A515" s="1" t="s">
        <v>17</v>
      </c>
      <c r="B515" s="12" t="n">
        <v>42152</v>
      </c>
      <c r="C515" s="1" t="s">
        <v>19</v>
      </c>
      <c r="D515" s="1" t="s">
        <v>19</v>
      </c>
      <c r="E515" s="1" t="s">
        <v>19</v>
      </c>
      <c r="F515" s="1" t="s">
        <v>20</v>
      </c>
      <c r="G515" s="1" t="n">
        <v>3</v>
      </c>
      <c r="H515" s="1" t="n">
        <v>3</v>
      </c>
      <c r="I515" s="23" t="str">
        <f aca="false">IF(J515="RHAP", "Rhizophora apiculata", IF(J515="EXAG", "Excoecaria agallocha", IF(J515="BRPA", "Bruguiera parviflora", IF(J515="XYMO", "Xylocarpus moluccensis", IF(J515="BRCY", "Bruguiera cylindrica", IF(J515="AVAL", "Avicennia alba", IF(J515="AVOF", "Avicennia officinalis", IF(J515="LURA", "Lumnitzera racemosa", IF(J515="CETA", "Ceriops tagal", IF(J515="XYGR", "Xylocarpus granatum", IF(J515="AVMA", "Avicennia marina", IF(J515="RHMU", "Rhizophora mucronata", IF(J515="BRGY", "Bruguiera gymnorrhiza", IF(J515="BRSE", "Bruguiera sexangula", IF(J515="SOOV", "Sonneratia ovata", IF(J515="SOCA", "Sonneratia caseolaris", IF(J515="HELI", "Heritiera littoralis", IF(J515="HESY", "Heritiera sylvatica", IF(J515="NYFR", "Nypa fruticans", IF(J515="CYRA", "Cynometra ramiflora", IF(J515="PHPA", "Phoenix paludosa", IF(J515="SCHY", "Scyphiphora hydrophyllacea", IF(J515="DIMA", "Diospyros maritima", IF(J515="POPI", "Pongamia pinnata", IF(J515="MAPS", "Maniltoa psilogyne", IF(J515="INBI", "Intsia bijuga", IF(J515="ACEB", "Acanthus ebracteatus", IF(J515="CAER", "Calamus erinaceus", IF(J515="UNUN", "Unknown unknown",  IF(J515="SOAL", "Sonneratia alba",  IF(J515="AECO", "Aegiceras corniculatum", "" )) )))))))))))))))))))))))))))))</f>
        <v>Rhizophora apiculata</v>
      </c>
      <c r="J515" s="55" t="s">
        <v>21</v>
      </c>
      <c r="K515" s="55" t="n">
        <v>11.5</v>
      </c>
    </row>
    <row r="516" customFormat="false" ht="13.8" hidden="false" customHeight="false" outlineLevel="0" collapsed="false">
      <c r="A516" s="1" t="s">
        <v>17</v>
      </c>
      <c r="B516" s="12" t="n">
        <v>42152</v>
      </c>
      <c r="C516" s="1" t="s">
        <v>19</v>
      </c>
      <c r="D516" s="1" t="s">
        <v>19</v>
      </c>
      <c r="E516" s="1" t="s">
        <v>19</v>
      </c>
      <c r="F516" s="1" t="s">
        <v>20</v>
      </c>
      <c r="G516" s="1" t="n">
        <v>3</v>
      </c>
      <c r="H516" s="1" t="n">
        <v>3</v>
      </c>
      <c r="I516" s="23" t="str">
        <f aca="false">IF(J516="RHAP", "Rhizophora apiculata", IF(J516="EXAG", "Excoecaria agallocha", IF(J516="BRPA", "Bruguiera parviflora", IF(J516="XYMO", "Xylocarpus moluccensis", IF(J516="BRCY", "Bruguiera cylindrica", IF(J516="AVAL", "Avicennia alba", IF(J516="AVOF", "Avicennia officinalis", IF(J516="LURA", "Lumnitzera racemosa", IF(J516="CETA", "Ceriops tagal", IF(J516="XYGR", "Xylocarpus granatum", IF(J516="AVMA", "Avicennia marina", IF(J516="RHMU", "Rhizophora mucronata", IF(J516="BRGY", "Bruguiera gymnorrhiza", IF(J516="BRSE", "Bruguiera sexangula", IF(J516="SOOV", "Sonneratia ovata", IF(J516="SOCA", "Sonneratia caseolaris", IF(J516="HELI", "Heritiera littoralis", IF(J516="HESY", "Heritiera sylvatica", IF(J516="NYFR", "Nypa fruticans", IF(J516="CYRA", "Cynometra ramiflora", IF(J516="PHPA", "Phoenix paludosa", IF(J516="SCHY", "Scyphiphora hydrophyllacea", IF(J516="DIMA", "Diospyros maritima", IF(J516="POPI", "Pongamia pinnata", IF(J516="MAPS", "Maniltoa psilogyne", IF(J516="INBI", "Intsia bijuga", IF(J516="ACEB", "Acanthus ebracteatus", IF(J516="CAER", "Calamus erinaceus", IF(J516="UNUN", "Unknown unknown",  IF(J516="SOAL", "Sonneratia alba",  IF(J516="AECO", "Aegiceras corniculatum", "" )) )))))))))))))))))))))))))))))</f>
        <v>Rhizophora apiculata</v>
      </c>
      <c r="J516" s="55" t="s">
        <v>21</v>
      </c>
      <c r="K516" s="55" t="n">
        <v>11.9</v>
      </c>
    </row>
    <row r="517" customFormat="false" ht="13.8" hidden="false" customHeight="false" outlineLevel="0" collapsed="false">
      <c r="A517" s="1" t="s">
        <v>17</v>
      </c>
      <c r="B517" s="12" t="n">
        <v>42152</v>
      </c>
      <c r="C517" s="1" t="s">
        <v>19</v>
      </c>
      <c r="D517" s="1" t="s">
        <v>19</v>
      </c>
      <c r="E517" s="1" t="s">
        <v>19</v>
      </c>
      <c r="F517" s="1" t="s">
        <v>20</v>
      </c>
      <c r="G517" s="1" t="n">
        <v>3</v>
      </c>
      <c r="H517" s="1" t="n">
        <v>3</v>
      </c>
      <c r="I517" s="23" t="str">
        <f aca="false">IF(J517="RHAP", "Rhizophora apiculata", IF(J517="EXAG", "Excoecaria agallocha", IF(J517="BRPA", "Bruguiera parviflora", IF(J517="XYMO", "Xylocarpus moluccensis", IF(J517="BRCY", "Bruguiera cylindrica", IF(J517="AVAL", "Avicennia alba", IF(J517="AVOF", "Avicennia officinalis", IF(J517="LURA", "Lumnitzera racemosa", IF(J517="CETA", "Ceriops tagal", IF(J517="XYGR", "Xylocarpus granatum", IF(J517="AVMA", "Avicennia marina", IF(J517="RHMU", "Rhizophora mucronata", IF(J517="BRGY", "Bruguiera gymnorrhiza", IF(J517="BRSE", "Bruguiera sexangula", IF(J517="SOOV", "Sonneratia ovata", IF(J517="SOCA", "Sonneratia caseolaris", IF(J517="HELI", "Heritiera littoralis", IF(J517="HESY", "Heritiera sylvatica", IF(J517="NYFR", "Nypa fruticans", IF(J517="CYRA", "Cynometra ramiflora", IF(J517="PHPA", "Phoenix paludosa", IF(J517="SCHY", "Scyphiphora hydrophyllacea", IF(J517="DIMA", "Diospyros maritima", IF(J517="POPI", "Pongamia pinnata", IF(J517="MAPS", "Maniltoa psilogyne", IF(J517="INBI", "Intsia bijuga", IF(J517="ACEB", "Acanthus ebracteatus", IF(J517="CAER", "Calamus erinaceus", IF(J517="UNUN", "Unknown unknown",  IF(J517="SOAL", "Sonneratia alba",  IF(J517="AECO", "Aegiceras corniculatum", "" )) )))))))))))))))))))))))))))))</f>
        <v>Rhizophora apiculata</v>
      </c>
      <c r="J517" s="55" t="s">
        <v>21</v>
      </c>
      <c r="K517" s="55" t="n">
        <v>12.2</v>
      </c>
    </row>
    <row r="518" customFormat="false" ht="13.8" hidden="false" customHeight="false" outlineLevel="0" collapsed="false">
      <c r="A518" s="1" t="s">
        <v>17</v>
      </c>
      <c r="B518" s="12" t="n">
        <v>42152</v>
      </c>
      <c r="C518" s="1" t="s">
        <v>19</v>
      </c>
      <c r="D518" s="1" t="s">
        <v>19</v>
      </c>
      <c r="E518" s="1" t="s">
        <v>19</v>
      </c>
      <c r="F518" s="1" t="s">
        <v>20</v>
      </c>
      <c r="G518" s="1" t="n">
        <v>3</v>
      </c>
      <c r="H518" s="1" t="n">
        <v>3</v>
      </c>
      <c r="I518" s="23" t="str">
        <f aca="false">IF(J518="RHAP", "Rhizophora apiculata", IF(J518="EXAG", "Excoecaria agallocha", IF(J518="BRPA", "Bruguiera parviflora", IF(J518="XYMO", "Xylocarpus moluccensis", IF(J518="BRCY", "Bruguiera cylindrica", IF(J518="AVAL", "Avicennia alba", IF(J518="AVOF", "Avicennia officinalis", IF(J518="LURA", "Lumnitzera racemosa", IF(J518="CETA", "Ceriops tagal", IF(J518="XYGR", "Xylocarpus granatum", IF(J518="AVMA", "Avicennia marina", IF(J518="RHMU", "Rhizophora mucronata", IF(J518="BRGY", "Bruguiera gymnorrhiza", IF(J518="BRSE", "Bruguiera sexangula", IF(J518="SOOV", "Sonneratia ovata", IF(J518="SOCA", "Sonneratia caseolaris", IF(J518="HELI", "Heritiera littoralis", IF(J518="HESY", "Heritiera sylvatica", IF(J518="NYFR", "Nypa fruticans", IF(J518="CYRA", "Cynometra ramiflora", IF(J518="PHPA", "Phoenix paludosa", IF(J518="SCHY", "Scyphiphora hydrophyllacea", IF(J518="DIMA", "Diospyros maritima", IF(J518="POPI", "Pongamia pinnata", IF(J518="MAPS", "Maniltoa psilogyne", IF(J518="INBI", "Intsia bijuga", IF(J518="ACEB", "Acanthus ebracteatus", IF(J518="CAER", "Calamus erinaceus", IF(J518="UNUN", "Unknown unknown",  IF(J518="SOAL", "Sonneratia alba",  IF(J518="AECO", "Aegiceras corniculatum", "" )) )))))))))))))))))))))))))))))</f>
        <v>Xylocarpus moluccensis</v>
      </c>
      <c r="J518" s="55" t="s">
        <v>146</v>
      </c>
      <c r="K518" s="55" t="n">
        <v>12.5</v>
      </c>
    </row>
    <row r="519" customFormat="false" ht="13.8" hidden="false" customHeight="false" outlineLevel="0" collapsed="false">
      <c r="A519" s="1" t="s">
        <v>17</v>
      </c>
      <c r="B519" s="12" t="n">
        <v>42152</v>
      </c>
      <c r="C519" s="1" t="s">
        <v>19</v>
      </c>
      <c r="D519" s="1" t="s">
        <v>19</v>
      </c>
      <c r="E519" s="1" t="s">
        <v>19</v>
      </c>
      <c r="F519" s="1" t="s">
        <v>20</v>
      </c>
      <c r="G519" s="1" t="n">
        <v>3</v>
      </c>
      <c r="H519" s="1" t="n">
        <v>3</v>
      </c>
      <c r="I519" s="23" t="str">
        <f aca="false">IF(J519="RHAP", "Rhizophora apiculata", IF(J519="EXAG", "Excoecaria agallocha", IF(J519="BRPA", "Bruguiera parviflora", IF(J519="XYMO", "Xylocarpus moluccensis", IF(J519="BRCY", "Bruguiera cylindrica", IF(J519="AVAL", "Avicennia alba", IF(J519="AVOF", "Avicennia officinalis", IF(J519="LURA", "Lumnitzera racemosa", IF(J519="CETA", "Ceriops tagal", IF(J519="XYGR", "Xylocarpus granatum", IF(J519="AVMA", "Avicennia marina", IF(J519="RHMU", "Rhizophora mucronata", IF(J519="BRGY", "Bruguiera gymnorrhiza", IF(J519="BRSE", "Bruguiera sexangula", IF(J519="SOOV", "Sonneratia ovata", IF(J519="SOCA", "Sonneratia caseolaris", IF(J519="HELI", "Heritiera littoralis", IF(J519="HESY", "Heritiera sylvatica", IF(J519="NYFR", "Nypa fruticans", IF(J519="CYRA", "Cynometra ramiflora", IF(J519="PHPA", "Phoenix paludosa", IF(J519="SCHY", "Scyphiphora hydrophyllacea", IF(J519="DIMA", "Diospyros maritima", IF(J519="POPI", "Pongamia pinnata", IF(J519="MAPS", "Maniltoa psilogyne", IF(J519="INBI", "Intsia bijuga", IF(J519="ACEB", "Acanthus ebracteatus", IF(J519="CAER", "Calamus erinaceus", IF(J519="UNUN", "Unknown unknown",  IF(J519="SOAL", "Sonneratia alba",  IF(J519="AECO", "Aegiceras corniculatum", "" )) )))))))))))))))))))))))))))))</f>
        <v>Rhizophora apiculata</v>
      </c>
      <c r="J519" s="55" t="s">
        <v>21</v>
      </c>
      <c r="K519" s="55" t="n">
        <v>14.1</v>
      </c>
      <c r="L519" s="55"/>
    </row>
    <row r="520" customFormat="false" ht="13.8" hidden="false" customHeight="false" outlineLevel="0" collapsed="false">
      <c r="A520" s="1" t="s">
        <v>17</v>
      </c>
      <c r="B520" s="12" t="n">
        <v>42152</v>
      </c>
      <c r="C520" s="1" t="s">
        <v>19</v>
      </c>
      <c r="D520" s="1" t="s">
        <v>19</v>
      </c>
      <c r="E520" s="1" t="s">
        <v>19</v>
      </c>
      <c r="F520" s="1" t="s">
        <v>20</v>
      </c>
      <c r="G520" s="1" t="n">
        <v>3</v>
      </c>
      <c r="H520" s="1" t="n">
        <v>3</v>
      </c>
      <c r="I520" s="23" t="str">
        <f aca="false">IF(J520="RHAP", "Rhizophora apiculata", IF(J520="EXAG", "Excoecaria agallocha", IF(J520="BRPA", "Bruguiera parviflora", IF(J520="XYMO", "Xylocarpus moluccensis", IF(J520="BRCY", "Bruguiera cylindrica", IF(J520="AVAL", "Avicennia alba", IF(J520="AVOF", "Avicennia officinalis", IF(J520="LURA", "Lumnitzera racemosa", IF(J520="CETA", "Ceriops tagal", IF(J520="XYGR", "Xylocarpus granatum", IF(J520="AVMA", "Avicennia marina", IF(J520="RHMU", "Rhizophora mucronata", IF(J520="BRGY", "Bruguiera gymnorrhiza", IF(J520="BRSE", "Bruguiera sexangula", IF(J520="SOOV", "Sonneratia ovata", IF(J520="SOCA", "Sonneratia caseolaris", IF(J520="HELI", "Heritiera littoralis", IF(J520="HESY", "Heritiera sylvatica", IF(J520="NYFR", "Nypa fruticans", IF(J520="CYRA", "Cynometra ramiflora", IF(J520="PHPA", "Phoenix paludosa", IF(J520="SCHY", "Scyphiphora hydrophyllacea", IF(J520="DIMA", "Diospyros maritima", IF(J520="POPI", "Pongamia pinnata", IF(J520="MAPS", "Maniltoa psilogyne", IF(J520="INBI", "Intsia bijuga", IF(J520="ACEB", "Acanthus ebracteatus", IF(J520="CAER", "Calamus erinaceus", IF(J520="UNUN", "Unknown unknown",  IF(J520="SOAL", "Sonneratia alba",  IF(J520="AECO", "Aegiceras corniculatum", "" )) )))))))))))))))))))))))))))))</f>
        <v>Rhizophora apiculata</v>
      </c>
      <c r="J520" s="55" t="s">
        <v>21</v>
      </c>
      <c r="K520" s="55" t="n">
        <v>14.8</v>
      </c>
    </row>
    <row r="521" customFormat="false" ht="13.8" hidden="false" customHeight="false" outlineLevel="0" collapsed="false">
      <c r="A521" s="1" t="s">
        <v>17</v>
      </c>
      <c r="B521" s="12" t="n">
        <v>42152</v>
      </c>
      <c r="C521" s="1" t="s">
        <v>19</v>
      </c>
      <c r="D521" s="1" t="s">
        <v>19</v>
      </c>
      <c r="E521" s="1" t="s">
        <v>19</v>
      </c>
      <c r="F521" s="1" t="s">
        <v>20</v>
      </c>
      <c r="G521" s="1" t="n">
        <v>3</v>
      </c>
      <c r="H521" s="1" t="n">
        <v>3</v>
      </c>
      <c r="I521" s="23" t="str">
        <f aca="false">IF(J521="RHAP", "Rhizophora apiculata", IF(J521="EXAG", "Excoecaria agallocha", IF(J521="BRPA", "Bruguiera parviflora", IF(J521="XYMO", "Xylocarpus moluccensis", IF(J521="BRCY", "Bruguiera cylindrica", IF(J521="AVAL", "Avicennia alba", IF(J521="AVOF", "Avicennia officinalis", IF(J521="LURA", "Lumnitzera racemosa", IF(J521="CETA", "Ceriops tagal", IF(J521="XYGR", "Xylocarpus granatum", IF(J521="AVMA", "Avicennia marina", IF(J521="RHMU", "Rhizophora mucronata", IF(J521="BRGY", "Bruguiera gymnorrhiza", IF(J521="BRSE", "Bruguiera sexangula", IF(J521="SOOV", "Sonneratia ovata", IF(J521="SOCA", "Sonneratia caseolaris", IF(J521="HELI", "Heritiera littoralis", IF(J521="HESY", "Heritiera sylvatica", IF(J521="NYFR", "Nypa fruticans", IF(J521="CYRA", "Cynometra ramiflora", IF(J521="PHPA", "Phoenix paludosa", IF(J521="SCHY", "Scyphiphora hydrophyllacea", IF(J521="DIMA", "Diospyros maritima", IF(J521="POPI", "Pongamia pinnata", IF(J521="MAPS", "Maniltoa psilogyne", IF(J521="INBI", "Intsia bijuga", IF(J521="ACEB", "Acanthus ebracteatus", IF(J521="CAER", "Calamus erinaceus", IF(J521="UNUN", "Unknown unknown",  IF(J521="SOAL", "Sonneratia alba",  IF(J521="AECO", "Aegiceras corniculatum", "" )) )))))))))))))))))))))))))))))</f>
        <v>Xylocarpus moluccensis</v>
      </c>
      <c r="J521" s="55" t="s">
        <v>146</v>
      </c>
      <c r="K521" s="55" t="n">
        <v>15.6</v>
      </c>
    </row>
    <row r="522" customFormat="false" ht="13.8" hidden="false" customHeight="false" outlineLevel="0" collapsed="false">
      <c r="A522" s="1" t="s">
        <v>17</v>
      </c>
      <c r="B522" s="12" t="n">
        <v>42152</v>
      </c>
      <c r="C522" s="1" t="s">
        <v>19</v>
      </c>
      <c r="D522" s="1" t="s">
        <v>19</v>
      </c>
      <c r="E522" s="1" t="s">
        <v>19</v>
      </c>
      <c r="F522" s="1" t="s">
        <v>20</v>
      </c>
      <c r="G522" s="1" t="n">
        <v>3</v>
      </c>
      <c r="H522" s="1" t="n">
        <v>3</v>
      </c>
      <c r="I522" s="23" t="str">
        <f aca="false">IF(J522="RHAP", "Rhizophora apiculata", IF(J522="EXAG", "Excoecaria agallocha", IF(J522="BRPA", "Bruguiera parviflora", IF(J522="XYMO", "Xylocarpus moluccensis", IF(J522="BRCY", "Bruguiera cylindrica", IF(J522="AVAL", "Avicennia alba", IF(J522="AVOF", "Avicennia officinalis", IF(J522="LURA", "Lumnitzera racemosa", IF(J522="CETA", "Ceriops tagal", IF(J522="XYGR", "Xylocarpus granatum", IF(J522="AVMA", "Avicennia marina", IF(J522="RHMU", "Rhizophora mucronata", IF(J522="BRGY", "Bruguiera gymnorrhiza", IF(J522="BRSE", "Bruguiera sexangula", IF(J522="SOOV", "Sonneratia ovata", IF(J522="SOCA", "Sonneratia caseolaris", IF(J522="HELI", "Heritiera littoralis", IF(J522="HESY", "Heritiera sylvatica", IF(J522="NYFR", "Nypa fruticans", IF(J522="CYRA", "Cynometra ramiflora", IF(J522="PHPA", "Phoenix paludosa", IF(J522="SCHY", "Scyphiphora hydrophyllacea", IF(J522="DIMA", "Diospyros maritima", IF(J522="POPI", "Pongamia pinnata", IF(J522="MAPS", "Maniltoa psilogyne", IF(J522="INBI", "Intsia bijuga", IF(J522="ACEB", "Acanthus ebracteatus", IF(J522="CAER", "Calamus erinaceus", IF(J522="UNUN", "Unknown unknown",  IF(J522="SOAL", "Sonneratia alba",  IF(J522="AECO", "Aegiceras corniculatum", "" )) )))))))))))))))))))))))))))))</f>
        <v>Xylocarpus moluccensis</v>
      </c>
      <c r="J522" s="55" t="s">
        <v>146</v>
      </c>
      <c r="K522" s="55" t="n">
        <v>17</v>
      </c>
      <c r="L522" s="55"/>
    </row>
    <row r="523" customFormat="false" ht="13.8" hidden="false" customHeight="false" outlineLevel="0" collapsed="false">
      <c r="A523" s="1" t="s">
        <v>17</v>
      </c>
      <c r="B523" s="12" t="n">
        <v>42152</v>
      </c>
      <c r="C523" s="1" t="s">
        <v>19</v>
      </c>
      <c r="D523" s="1" t="s">
        <v>19</v>
      </c>
      <c r="E523" s="1" t="s">
        <v>19</v>
      </c>
      <c r="F523" s="1" t="s">
        <v>20</v>
      </c>
      <c r="G523" s="1" t="n">
        <v>3</v>
      </c>
      <c r="H523" s="1" t="n">
        <v>3</v>
      </c>
      <c r="I523" s="23" t="str">
        <f aca="false">IF(J523="RHAP", "Rhizophora apiculata", IF(J523="EXAG", "Excoecaria agallocha", IF(J523="BRPA", "Bruguiera parviflora", IF(J523="XYMO", "Xylocarpus moluccensis", IF(J523="BRCY", "Bruguiera cylindrica", IF(J523="AVAL", "Avicennia alba", IF(J523="AVOF", "Avicennia officinalis", IF(J523="LURA", "Lumnitzera racemosa", IF(J523="CETA", "Ceriops tagal", IF(J523="XYGR", "Xylocarpus granatum", IF(J523="AVMA", "Avicennia marina", IF(J523="RHMU", "Rhizophora mucronata", IF(J523="BRGY", "Bruguiera gymnorrhiza", IF(J523="BRSE", "Bruguiera sexangula", IF(J523="SOOV", "Sonneratia ovata", IF(J523="SOCA", "Sonneratia caseolaris", IF(J523="HELI", "Heritiera littoralis", IF(J523="HESY", "Heritiera sylvatica", IF(J523="NYFR", "Nypa fruticans", IF(J523="CYRA", "Cynometra ramiflora", IF(J523="PHPA", "Phoenix paludosa", IF(J523="SCHY", "Scyphiphora hydrophyllacea", IF(J523="DIMA", "Diospyros maritima", IF(J523="POPI", "Pongamia pinnata", IF(J523="MAPS", "Maniltoa psilogyne", IF(J523="INBI", "Intsia bijuga", IF(J523="ACEB", "Acanthus ebracteatus", IF(J523="CAER", "Calamus erinaceus", IF(J523="UNUN", "Unknown unknown",  IF(J523="SOAL", "Sonneratia alba",  IF(J523="AECO", "Aegiceras corniculatum", "" )) )))))))))))))))))))))))))))))</f>
        <v>Xylocarpus moluccensis</v>
      </c>
      <c r="J523" s="55" t="s">
        <v>146</v>
      </c>
      <c r="K523" s="55" t="n">
        <v>57.2</v>
      </c>
      <c r="L523" s="55" t="n">
        <v>1.5</v>
      </c>
      <c r="N523" s="1" t="n">
        <v>3</v>
      </c>
      <c r="O523" s="3" t="s">
        <v>1062</v>
      </c>
    </row>
    <row r="524" customFormat="false" ht="13.8" hidden="false" customHeight="false" outlineLevel="0" collapsed="false">
      <c r="A524" s="1" t="s">
        <v>17</v>
      </c>
      <c r="B524" s="12" t="n">
        <v>42152</v>
      </c>
      <c r="C524" s="1" t="s">
        <v>19</v>
      </c>
      <c r="D524" s="1" t="s">
        <v>19</v>
      </c>
      <c r="E524" s="1" t="s">
        <v>19</v>
      </c>
      <c r="F524" s="1" t="s">
        <v>20</v>
      </c>
      <c r="G524" s="1" t="n">
        <v>3</v>
      </c>
      <c r="H524" s="1" t="n">
        <v>4</v>
      </c>
      <c r="I524" s="23" t="str">
        <f aca="false">IF(J524="RHAP", "Rhizophora apiculata", IF(J524="EXAG", "Excoecaria agallocha", IF(J524="BRPA", "Bruguiera parviflora", IF(J524="XYMO", "Xylocarpus moluccensis", IF(J524="BRCY", "Bruguiera cylindrica", IF(J524="AVAL", "Avicennia alba", IF(J524="AVOF", "Avicennia officinalis", IF(J524="LURA", "Lumnitzera racemosa", IF(J524="CETA", "Ceriops tagal", IF(J524="XYGR", "Xylocarpus granatum", IF(J524="AVMA", "Avicennia marina", IF(J524="RHMU", "Rhizophora mucronata", IF(J524="BRGY", "Bruguiera gymnorrhiza", IF(J524="BRSE", "Bruguiera sexangula", IF(J524="SOOV", "Sonneratia ovata", IF(J524="SOCA", "Sonneratia caseolaris", IF(J524="HELI", "Heritiera littoralis", IF(J524="HESY", "Heritiera sylvatica", IF(J524="NYFR", "Nypa fruticans", IF(J524="CYRA", "Cynometra ramiflora", IF(J524="PHPA", "Phoenix paludosa", IF(J524="SCHY", "Scyphiphora hydrophyllacea", IF(J524="DIMA", "Diospyros maritima", IF(J524="POPI", "Pongamia pinnata", IF(J524="MAPS", "Maniltoa psilogyne", IF(J524="INBI", "Intsia bijuga", IF(J524="ACEB", "Acanthus ebracteatus", IF(J524="CAER", "Calamus erinaceus", IF(J524="UNUN", "Unknown unknown",  IF(J524="SOAL", "Sonneratia alba",  IF(J524="AECO", "Aegiceras corniculatum", "" )) )))))))))))))))))))))))))))))</f>
        <v>Rhizophora apiculata</v>
      </c>
      <c r="J524" s="55" t="s">
        <v>21</v>
      </c>
      <c r="K524" s="55" t="n">
        <v>5.3</v>
      </c>
    </row>
    <row r="525" customFormat="false" ht="13.8" hidden="false" customHeight="false" outlineLevel="0" collapsed="false">
      <c r="A525" s="1" t="s">
        <v>17</v>
      </c>
      <c r="B525" s="12" t="n">
        <v>42152</v>
      </c>
      <c r="C525" s="1" t="s">
        <v>19</v>
      </c>
      <c r="D525" s="1" t="s">
        <v>19</v>
      </c>
      <c r="E525" s="1" t="s">
        <v>19</v>
      </c>
      <c r="F525" s="1" t="s">
        <v>20</v>
      </c>
      <c r="G525" s="1" t="n">
        <v>3</v>
      </c>
      <c r="H525" s="1" t="n">
        <v>4</v>
      </c>
      <c r="I525" s="23" t="str">
        <f aca="false">IF(J525="RHAP", "Rhizophora apiculata", IF(J525="EXAG", "Excoecaria agallocha", IF(J525="BRPA", "Bruguiera parviflora", IF(J525="XYMO", "Xylocarpus moluccensis", IF(J525="BRCY", "Bruguiera cylindrica", IF(J525="AVAL", "Avicennia alba", IF(J525="AVOF", "Avicennia officinalis", IF(J525="LURA", "Lumnitzera racemosa", IF(J525="CETA", "Ceriops tagal", IF(J525="XYGR", "Xylocarpus granatum", IF(J525="AVMA", "Avicennia marina", IF(J525="RHMU", "Rhizophora mucronata", IF(J525="BRGY", "Bruguiera gymnorrhiza", IF(J525="BRSE", "Bruguiera sexangula", IF(J525="SOOV", "Sonneratia ovata", IF(J525="SOCA", "Sonneratia caseolaris", IF(J525="HELI", "Heritiera littoralis", IF(J525="HESY", "Heritiera sylvatica", IF(J525="NYFR", "Nypa fruticans", IF(J525="CYRA", "Cynometra ramiflora", IF(J525="PHPA", "Phoenix paludosa", IF(J525="SCHY", "Scyphiphora hydrophyllacea", IF(J525="DIMA", "Diospyros maritima", IF(J525="POPI", "Pongamia pinnata", IF(J525="MAPS", "Maniltoa psilogyne", IF(J525="INBI", "Intsia bijuga", IF(J525="ACEB", "Acanthus ebracteatus", IF(J525="CAER", "Calamus erinaceus", IF(J525="UNUN", "Unknown unknown",  IF(J525="SOAL", "Sonneratia alba",  IF(J525="AECO", "Aegiceras corniculatum", "" )) )))))))))))))))))))))))))))))</f>
        <v>Rhizophora apiculata</v>
      </c>
      <c r="J525" s="55" t="s">
        <v>21</v>
      </c>
      <c r="K525" s="55" t="n">
        <v>5.5</v>
      </c>
    </row>
    <row r="526" customFormat="false" ht="13.8" hidden="false" customHeight="false" outlineLevel="0" collapsed="false">
      <c r="A526" s="1" t="s">
        <v>17</v>
      </c>
      <c r="B526" s="12" t="n">
        <v>42152</v>
      </c>
      <c r="C526" s="1" t="s">
        <v>19</v>
      </c>
      <c r="D526" s="1" t="s">
        <v>19</v>
      </c>
      <c r="E526" s="1" t="s">
        <v>19</v>
      </c>
      <c r="F526" s="1" t="s">
        <v>20</v>
      </c>
      <c r="G526" s="1" t="n">
        <v>3</v>
      </c>
      <c r="H526" s="1" t="n">
        <v>4</v>
      </c>
      <c r="I526" s="23" t="str">
        <f aca="false">IF(J526="RHAP", "Rhizophora apiculata", IF(J526="EXAG", "Excoecaria agallocha", IF(J526="BRPA", "Bruguiera parviflora", IF(J526="XYMO", "Xylocarpus moluccensis", IF(J526="BRCY", "Bruguiera cylindrica", IF(J526="AVAL", "Avicennia alba", IF(J526="AVOF", "Avicennia officinalis", IF(J526="LURA", "Lumnitzera racemosa", IF(J526="CETA", "Ceriops tagal", IF(J526="XYGR", "Xylocarpus granatum", IF(J526="AVMA", "Avicennia marina", IF(J526="RHMU", "Rhizophora mucronata", IF(J526="BRGY", "Bruguiera gymnorrhiza", IF(J526="BRSE", "Bruguiera sexangula", IF(J526="SOOV", "Sonneratia ovata", IF(J526="SOCA", "Sonneratia caseolaris", IF(J526="HELI", "Heritiera littoralis", IF(J526="HESY", "Heritiera sylvatica", IF(J526="NYFR", "Nypa fruticans", IF(J526="CYRA", "Cynometra ramiflora", IF(J526="PHPA", "Phoenix paludosa", IF(J526="SCHY", "Scyphiphora hydrophyllacea", IF(J526="DIMA", "Diospyros maritima", IF(J526="POPI", "Pongamia pinnata", IF(J526="MAPS", "Maniltoa psilogyne", IF(J526="INBI", "Intsia bijuga", IF(J526="ACEB", "Acanthus ebracteatus", IF(J526="CAER", "Calamus erinaceus", IF(J526="UNUN", "Unknown unknown",  IF(J526="SOAL", "Sonneratia alba",  IF(J526="AECO", "Aegiceras corniculatum", "" )) )))))))))))))))))))))))))))))</f>
        <v>Rhizophora apiculata</v>
      </c>
      <c r="J526" s="55" t="s">
        <v>21</v>
      </c>
      <c r="K526" s="55" t="n">
        <v>6.3</v>
      </c>
    </row>
    <row r="527" customFormat="false" ht="13.8" hidden="false" customHeight="false" outlineLevel="0" collapsed="false">
      <c r="A527" s="1" t="s">
        <v>17</v>
      </c>
      <c r="B527" s="12" t="n">
        <v>42152</v>
      </c>
      <c r="C527" s="1" t="s">
        <v>19</v>
      </c>
      <c r="D527" s="1" t="s">
        <v>19</v>
      </c>
      <c r="E527" s="1" t="s">
        <v>19</v>
      </c>
      <c r="F527" s="1" t="s">
        <v>20</v>
      </c>
      <c r="G527" s="1" t="n">
        <v>3</v>
      </c>
      <c r="H527" s="1" t="n">
        <v>4</v>
      </c>
      <c r="I527" s="23" t="str">
        <f aca="false">IF(J527="RHAP", "Rhizophora apiculata", IF(J527="EXAG", "Excoecaria agallocha", IF(J527="BRPA", "Bruguiera parviflora", IF(J527="XYMO", "Xylocarpus moluccensis", IF(J527="BRCY", "Bruguiera cylindrica", IF(J527="AVAL", "Avicennia alba", IF(J527="AVOF", "Avicennia officinalis", IF(J527="LURA", "Lumnitzera racemosa", IF(J527="CETA", "Ceriops tagal", IF(J527="XYGR", "Xylocarpus granatum", IF(J527="AVMA", "Avicennia marina", IF(J527="RHMU", "Rhizophora mucronata", IF(J527="BRGY", "Bruguiera gymnorrhiza", IF(J527="BRSE", "Bruguiera sexangula", IF(J527="SOOV", "Sonneratia ovata", IF(J527="SOCA", "Sonneratia caseolaris", IF(J527="HELI", "Heritiera littoralis", IF(J527="HESY", "Heritiera sylvatica", IF(J527="NYFR", "Nypa fruticans", IF(J527="CYRA", "Cynometra ramiflora", IF(J527="PHPA", "Phoenix paludosa", IF(J527="SCHY", "Scyphiphora hydrophyllacea", IF(J527="DIMA", "Diospyros maritima", IF(J527="POPI", "Pongamia pinnata", IF(J527="MAPS", "Maniltoa psilogyne", IF(J527="INBI", "Intsia bijuga", IF(J527="ACEB", "Acanthus ebracteatus", IF(J527="CAER", "Calamus erinaceus", IF(J527="UNUN", "Unknown unknown",  IF(J527="SOAL", "Sonneratia alba",  IF(J527="AECO", "Aegiceras corniculatum", "" )) )))))))))))))))))))))))))))))</f>
        <v>Rhizophora apiculata</v>
      </c>
      <c r="J527" s="55" t="s">
        <v>21</v>
      </c>
      <c r="K527" s="55" t="n">
        <v>8</v>
      </c>
    </row>
    <row r="528" customFormat="false" ht="13.8" hidden="false" customHeight="false" outlineLevel="0" collapsed="false">
      <c r="A528" s="1" t="s">
        <v>17</v>
      </c>
      <c r="B528" s="12" t="n">
        <v>42152</v>
      </c>
      <c r="C528" s="1" t="s">
        <v>19</v>
      </c>
      <c r="D528" s="1" t="s">
        <v>19</v>
      </c>
      <c r="E528" s="1" t="s">
        <v>19</v>
      </c>
      <c r="F528" s="1" t="s">
        <v>20</v>
      </c>
      <c r="G528" s="1" t="n">
        <v>3</v>
      </c>
      <c r="H528" s="1" t="n">
        <v>4</v>
      </c>
      <c r="I528" s="23" t="str">
        <f aca="false">IF(J528="RHAP", "Rhizophora apiculata", IF(J528="EXAG", "Excoecaria agallocha", IF(J528="BRPA", "Bruguiera parviflora", IF(J528="XYMO", "Xylocarpus moluccensis", IF(J528="BRCY", "Bruguiera cylindrica", IF(J528="AVAL", "Avicennia alba", IF(J528="AVOF", "Avicennia officinalis", IF(J528="LURA", "Lumnitzera racemosa", IF(J528="CETA", "Ceriops tagal", IF(J528="XYGR", "Xylocarpus granatum", IF(J528="AVMA", "Avicennia marina", IF(J528="RHMU", "Rhizophora mucronata", IF(J528="BRGY", "Bruguiera gymnorrhiza", IF(J528="BRSE", "Bruguiera sexangula", IF(J528="SOOV", "Sonneratia ovata", IF(J528="SOCA", "Sonneratia caseolaris", IF(J528="HELI", "Heritiera littoralis", IF(J528="HESY", "Heritiera sylvatica", IF(J528="NYFR", "Nypa fruticans", IF(J528="CYRA", "Cynometra ramiflora", IF(J528="PHPA", "Phoenix paludosa", IF(J528="SCHY", "Scyphiphora hydrophyllacea", IF(J528="DIMA", "Diospyros maritima", IF(J528="POPI", "Pongamia pinnata", IF(J528="MAPS", "Maniltoa psilogyne", IF(J528="INBI", "Intsia bijuga", IF(J528="ACEB", "Acanthus ebracteatus", IF(J528="CAER", "Calamus erinaceus", IF(J528="UNUN", "Unknown unknown",  IF(J528="SOAL", "Sonneratia alba",  IF(J528="AECO", "Aegiceras corniculatum", "" )) )))))))))))))))))))))))))))))</f>
        <v>Rhizophora apiculata</v>
      </c>
      <c r="J528" s="55" t="s">
        <v>21</v>
      </c>
      <c r="K528" s="55" t="n">
        <v>8.7</v>
      </c>
    </row>
    <row r="529" customFormat="false" ht="13.8" hidden="false" customHeight="false" outlineLevel="0" collapsed="false">
      <c r="A529" s="1" t="s">
        <v>17</v>
      </c>
      <c r="B529" s="12" t="n">
        <v>42152</v>
      </c>
      <c r="C529" s="1" t="s">
        <v>19</v>
      </c>
      <c r="D529" s="1" t="s">
        <v>19</v>
      </c>
      <c r="E529" s="1" t="s">
        <v>19</v>
      </c>
      <c r="F529" s="1" t="s">
        <v>20</v>
      </c>
      <c r="G529" s="1" t="n">
        <v>3</v>
      </c>
      <c r="H529" s="1" t="n">
        <v>4</v>
      </c>
      <c r="I529" s="23" t="str">
        <f aca="false">IF(J529="RHAP", "Rhizophora apiculata", IF(J529="EXAG", "Excoecaria agallocha", IF(J529="BRPA", "Bruguiera parviflora", IF(J529="XYMO", "Xylocarpus moluccensis", IF(J529="BRCY", "Bruguiera cylindrica", IF(J529="AVAL", "Avicennia alba", IF(J529="AVOF", "Avicennia officinalis", IF(J529="LURA", "Lumnitzera racemosa", IF(J529="CETA", "Ceriops tagal", IF(J529="XYGR", "Xylocarpus granatum", IF(J529="AVMA", "Avicennia marina", IF(J529="RHMU", "Rhizophora mucronata", IF(J529="BRGY", "Bruguiera gymnorrhiza", IF(J529="BRSE", "Bruguiera sexangula", IF(J529="SOOV", "Sonneratia ovata", IF(J529="SOCA", "Sonneratia caseolaris", IF(J529="HELI", "Heritiera littoralis", IF(J529="HESY", "Heritiera sylvatica", IF(J529="NYFR", "Nypa fruticans", IF(J529="CYRA", "Cynometra ramiflora", IF(J529="PHPA", "Phoenix paludosa", IF(J529="SCHY", "Scyphiphora hydrophyllacea", IF(J529="DIMA", "Diospyros maritima", IF(J529="POPI", "Pongamia pinnata", IF(J529="MAPS", "Maniltoa psilogyne", IF(J529="INBI", "Intsia bijuga", IF(J529="ACEB", "Acanthus ebracteatus", IF(J529="CAER", "Calamus erinaceus", IF(J529="UNUN", "Unknown unknown",  IF(J529="SOAL", "Sonneratia alba",  IF(J529="AECO", "Aegiceras corniculatum", "" )) )))))))))))))))))))))))))))))</f>
        <v>Rhizophora apiculata</v>
      </c>
      <c r="J529" s="55" t="s">
        <v>21</v>
      </c>
      <c r="K529" s="55" t="n">
        <v>8.9</v>
      </c>
    </row>
    <row r="530" customFormat="false" ht="13.8" hidden="false" customHeight="false" outlineLevel="0" collapsed="false">
      <c r="A530" s="1" t="s">
        <v>17</v>
      </c>
      <c r="B530" s="12" t="n">
        <v>42152</v>
      </c>
      <c r="C530" s="1" t="s">
        <v>19</v>
      </c>
      <c r="D530" s="1" t="s">
        <v>19</v>
      </c>
      <c r="E530" s="1" t="s">
        <v>19</v>
      </c>
      <c r="F530" s="1" t="s">
        <v>20</v>
      </c>
      <c r="G530" s="1" t="n">
        <v>3</v>
      </c>
      <c r="H530" s="1" t="n">
        <v>4</v>
      </c>
      <c r="I530" s="23" t="str">
        <f aca="false">IF(J530="RHAP", "Rhizophora apiculata", IF(J530="EXAG", "Excoecaria agallocha", IF(J530="BRPA", "Bruguiera parviflora", IF(J530="XYMO", "Xylocarpus moluccensis", IF(J530="BRCY", "Bruguiera cylindrica", IF(J530="AVAL", "Avicennia alba", IF(J530="AVOF", "Avicennia officinalis", IF(J530="LURA", "Lumnitzera racemosa", IF(J530="CETA", "Ceriops tagal", IF(J530="XYGR", "Xylocarpus granatum", IF(J530="AVMA", "Avicennia marina", IF(J530="RHMU", "Rhizophora mucronata", IF(J530="BRGY", "Bruguiera gymnorrhiza", IF(J530="BRSE", "Bruguiera sexangula", IF(J530="SOOV", "Sonneratia ovata", IF(J530="SOCA", "Sonneratia caseolaris", IF(J530="HELI", "Heritiera littoralis", IF(J530="HESY", "Heritiera sylvatica", IF(J530="NYFR", "Nypa fruticans", IF(J530="CYRA", "Cynometra ramiflora", IF(J530="PHPA", "Phoenix paludosa", IF(J530="SCHY", "Scyphiphora hydrophyllacea", IF(J530="DIMA", "Diospyros maritima", IF(J530="POPI", "Pongamia pinnata", IF(J530="MAPS", "Maniltoa psilogyne", IF(J530="INBI", "Intsia bijuga", IF(J530="ACEB", "Acanthus ebracteatus", IF(J530="CAER", "Calamus erinaceus", IF(J530="UNUN", "Unknown unknown",  IF(J530="SOAL", "Sonneratia alba",  IF(J530="AECO", "Aegiceras corniculatum", "" )) )))))))))))))))))))))))))))))</f>
        <v>Rhizophora apiculata</v>
      </c>
      <c r="J530" s="55" t="s">
        <v>21</v>
      </c>
      <c r="K530" s="55" t="n">
        <v>9.1</v>
      </c>
    </row>
    <row r="531" customFormat="false" ht="13.8" hidden="false" customHeight="false" outlineLevel="0" collapsed="false">
      <c r="A531" s="1" t="s">
        <v>17</v>
      </c>
      <c r="B531" s="12" t="n">
        <v>42152</v>
      </c>
      <c r="C531" s="1" t="s">
        <v>19</v>
      </c>
      <c r="D531" s="1" t="s">
        <v>19</v>
      </c>
      <c r="E531" s="1" t="s">
        <v>19</v>
      </c>
      <c r="F531" s="1" t="s">
        <v>20</v>
      </c>
      <c r="G531" s="1" t="n">
        <v>3</v>
      </c>
      <c r="H531" s="1" t="n">
        <v>4</v>
      </c>
      <c r="I531" s="23" t="str">
        <f aca="false">IF(J531="RHAP", "Rhizophora apiculata", IF(J531="EXAG", "Excoecaria agallocha", IF(J531="BRPA", "Bruguiera parviflora", IF(J531="XYMO", "Xylocarpus moluccensis", IF(J531="BRCY", "Bruguiera cylindrica", IF(J531="AVAL", "Avicennia alba", IF(J531="AVOF", "Avicennia officinalis", IF(J531="LURA", "Lumnitzera racemosa", IF(J531="CETA", "Ceriops tagal", IF(J531="XYGR", "Xylocarpus granatum", IF(J531="AVMA", "Avicennia marina", IF(J531="RHMU", "Rhizophora mucronata", IF(J531="BRGY", "Bruguiera gymnorrhiza", IF(J531="BRSE", "Bruguiera sexangula", IF(J531="SOOV", "Sonneratia ovata", IF(J531="SOCA", "Sonneratia caseolaris", IF(J531="HELI", "Heritiera littoralis", IF(J531="HESY", "Heritiera sylvatica", IF(J531="NYFR", "Nypa fruticans", IF(J531="CYRA", "Cynometra ramiflora", IF(J531="PHPA", "Phoenix paludosa", IF(J531="SCHY", "Scyphiphora hydrophyllacea", IF(J531="DIMA", "Diospyros maritima", IF(J531="POPI", "Pongamia pinnata", IF(J531="MAPS", "Maniltoa psilogyne", IF(J531="INBI", "Intsia bijuga", IF(J531="ACEB", "Acanthus ebracteatus", IF(J531="CAER", "Calamus erinaceus", IF(J531="UNUN", "Unknown unknown",  IF(J531="SOAL", "Sonneratia alba",  IF(J531="AECO", "Aegiceras corniculatum", "" )) )))))))))))))))))))))))))))))</f>
        <v>Rhizophora apiculata</v>
      </c>
      <c r="J531" s="55" t="s">
        <v>21</v>
      </c>
      <c r="K531" s="55" t="n">
        <v>9.5</v>
      </c>
    </row>
    <row r="532" customFormat="false" ht="13.8" hidden="false" customHeight="false" outlineLevel="0" collapsed="false">
      <c r="A532" s="1" t="s">
        <v>17</v>
      </c>
      <c r="B532" s="12" t="n">
        <v>42152</v>
      </c>
      <c r="C532" s="1" t="s">
        <v>19</v>
      </c>
      <c r="D532" s="1" t="s">
        <v>19</v>
      </c>
      <c r="E532" s="1" t="s">
        <v>19</v>
      </c>
      <c r="F532" s="1" t="s">
        <v>20</v>
      </c>
      <c r="G532" s="1" t="n">
        <v>3</v>
      </c>
      <c r="H532" s="1" t="n">
        <v>4</v>
      </c>
      <c r="I532" s="23" t="str">
        <f aca="false">IF(J532="RHAP", "Rhizophora apiculata", IF(J532="EXAG", "Excoecaria agallocha", IF(J532="BRPA", "Bruguiera parviflora", IF(J532="XYMO", "Xylocarpus moluccensis", IF(J532="BRCY", "Bruguiera cylindrica", IF(J532="AVAL", "Avicennia alba", IF(J532="AVOF", "Avicennia officinalis", IF(J532="LURA", "Lumnitzera racemosa", IF(J532="CETA", "Ceriops tagal", IF(J532="XYGR", "Xylocarpus granatum", IF(J532="AVMA", "Avicennia marina", IF(J532="RHMU", "Rhizophora mucronata", IF(J532="BRGY", "Bruguiera gymnorrhiza", IF(J532="BRSE", "Bruguiera sexangula", IF(J532="SOOV", "Sonneratia ovata", IF(J532="SOCA", "Sonneratia caseolaris", IF(J532="HELI", "Heritiera littoralis", IF(J532="HESY", "Heritiera sylvatica", IF(J532="NYFR", "Nypa fruticans", IF(J532="CYRA", "Cynometra ramiflora", IF(J532="PHPA", "Phoenix paludosa", IF(J532="SCHY", "Scyphiphora hydrophyllacea", IF(J532="DIMA", "Diospyros maritima", IF(J532="POPI", "Pongamia pinnata", IF(J532="MAPS", "Maniltoa psilogyne", IF(J532="INBI", "Intsia bijuga", IF(J532="ACEB", "Acanthus ebracteatus", IF(J532="CAER", "Calamus erinaceus", IF(J532="UNUN", "Unknown unknown",  IF(J532="SOAL", "Sonneratia alba",  IF(J532="AECO", "Aegiceras corniculatum", "" )) )))))))))))))))))))))))))))))</f>
        <v>Rhizophora apiculata</v>
      </c>
      <c r="J532" s="55" t="s">
        <v>21</v>
      </c>
      <c r="K532" s="55" t="n">
        <v>10</v>
      </c>
    </row>
    <row r="533" customFormat="false" ht="13.8" hidden="false" customHeight="false" outlineLevel="0" collapsed="false">
      <c r="A533" s="1" t="s">
        <v>17</v>
      </c>
      <c r="B533" s="12" t="n">
        <v>42152</v>
      </c>
      <c r="C533" s="1" t="s">
        <v>19</v>
      </c>
      <c r="D533" s="1" t="s">
        <v>19</v>
      </c>
      <c r="E533" s="1" t="s">
        <v>19</v>
      </c>
      <c r="F533" s="1" t="s">
        <v>20</v>
      </c>
      <c r="G533" s="1" t="n">
        <v>3</v>
      </c>
      <c r="H533" s="1" t="n">
        <v>4</v>
      </c>
      <c r="I533" s="23" t="str">
        <f aca="false">IF(J533="RHAP", "Rhizophora apiculata", IF(J533="EXAG", "Excoecaria agallocha", IF(J533="BRPA", "Bruguiera parviflora", IF(J533="XYMO", "Xylocarpus moluccensis", IF(J533="BRCY", "Bruguiera cylindrica", IF(J533="AVAL", "Avicennia alba", IF(J533="AVOF", "Avicennia officinalis", IF(J533="LURA", "Lumnitzera racemosa", IF(J533="CETA", "Ceriops tagal", IF(J533="XYGR", "Xylocarpus granatum", IF(J533="AVMA", "Avicennia marina", IF(J533="RHMU", "Rhizophora mucronata", IF(J533="BRGY", "Bruguiera gymnorrhiza", IF(J533="BRSE", "Bruguiera sexangula", IF(J533="SOOV", "Sonneratia ovata", IF(J533="SOCA", "Sonneratia caseolaris", IF(J533="HELI", "Heritiera littoralis", IF(J533="HESY", "Heritiera sylvatica", IF(J533="NYFR", "Nypa fruticans", IF(J533="CYRA", "Cynometra ramiflora", IF(J533="PHPA", "Phoenix paludosa", IF(J533="SCHY", "Scyphiphora hydrophyllacea", IF(J533="DIMA", "Diospyros maritima", IF(J533="POPI", "Pongamia pinnata", IF(J533="MAPS", "Maniltoa psilogyne", IF(J533="INBI", "Intsia bijuga", IF(J533="ACEB", "Acanthus ebracteatus", IF(J533="CAER", "Calamus erinaceus", IF(J533="UNUN", "Unknown unknown",  IF(J533="SOAL", "Sonneratia alba",  IF(J533="AECO", "Aegiceras corniculatum", "" )) )))))))))))))))))))))))))))))</f>
        <v>Rhizophora apiculata</v>
      </c>
      <c r="J533" s="55" t="s">
        <v>21</v>
      </c>
      <c r="K533" s="55" t="n">
        <v>10.1</v>
      </c>
    </row>
    <row r="534" customFormat="false" ht="13.8" hidden="false" customHeight="false" outlineLevel="0" collapsed="false">
      <c r="A534" s="1" t="s">
        <v>17</v>
      </c>
      <c r="B534" s="12" t="n">
        <v>42152</v>
      </c>
      <c r="C534" s="1" t="s">
        <v>19</v>
      </c>
      <c r="D534" s="1" t="s">
        <v>19</v>
      </c>
      <c r="E534" s="1" t="s">
        <v>19</v>
      </c>
      <c r="F534" s="1" t="s">
        <v>20</v>
      </c>
      <c r="G534" s="1" t="n">
        <v>3</v>
      </c>
      <c r="H534" s="1" t="n">
        <v>4</v>
      </c>
      <c r="I534" s="23" t="str">
        <f aca="false">IF(J534="RHAP", "Rhizophora apiculata", IF(J534="EXAG", "Excoecaria agallocha", IF(J534="BRPA", "Bruguiera parviflora", IF(J534="XYMO", "Xylocarpus moluccensis", IF(J534="BRCY", "Bruguiera cylindrica", IF(J534="AVAL", "Avicennia alba", IF(J534="AVOF", "Avicennia officinalis", IF(J534="LURA", "Lumnitzera racemosa", IF(J534="CETA", "Ceriops tagal", IF(J534="XYGR", "Xylocarpus granatum", IF(J534="AVMA", "Avicennia marina", IF(J534="RHMU", "Rhizophora mucronata", IF(J534="BRGY", "Bruguiera gymnorrhiza", IF(J534="BRSE", "Bruguiera sexangula", IF(J534="SOOV", "Sonneratia ovata", IF(J534="SOCA", "Sonneratia caseolaris", IF(J534="HELI", "Heritiera littoralis", IF(J534="HESY", "Heritiera sylvatica", IF(J534="NYFR", "Nypa fruticans", IF(J534="CYRA", "Cynometra ramiflora", IF(J534="PHPA", "Phoenix paludosa", IF(J534="SCHY", "Scyphiphora hydrophyllacea", IF(J534="DIMA", "Diospyros maritima", IF(J534="POPI", "Pongamia pinnata", IF(J534="MAPS", "Maniltoa psilogyne", IF(J534="INBI", "Intsia bijuga", IF(J534="ACEB", "Acanthus ebracteatus", IF(J534="CAER", "Calamus erinaceus", IF(J534="UNUN", "Unknown unknown",  IF(J534="SOAL", "Sonneratia alba",  IF(J534="AECO", "Aegiceras corniculatum", "" )) )))))))))))))))))))))))))))))</f>
        <v>Rhizophora apiculata</v>
      </c>
      <c r="J534" s="55" t="s">
        <v>21</v>
      </c>
      <c r="K534" s="55" t="n">
        <v>10.2</v>
      </c>
    </row>
    <row r="535" customFormat="false" ht="13.8" hidden="false" customHeight="false" outlineLevel="0" collapsed="false">
      <c r="A535" s="1" t="s">
        <v>17</v>
      </c>
      <c r="B535" s="12" t="n">
        <v>42152</v>
      </c>
      <c r="C535" s="1" t="s">
        <v>19</v>
      </c>
      <c r="D535" s="1" t="s">
        <v>19</v>
      </c>
      <c r="E535" s="1" t="s">
        <v>19</v>
      </c>
      <c r="F535" s="1" t="s">
        <v>20</v>
      </c>
      <c r="G535" s="1" t="n">
        <v>3</v>
      </c>
      <c r="H535" s="1" t="n">
        <v>4</v>
      </c>
      <c r="I535" s="23" t="str">
        <f aca="false">IF(J535="RHAP", "Rhizophora apiculata", IF(J535="EXAG", "Excoecaria agallocha", IF(J535="BRPA", "Bruguiera parviflora", IF(J535="XYMO", "Xylocarpus moluccensis", IF(J535="BRCY", "Bruguiera cylindrica", IF(J535="AVAL", "Avicennia alba", IF(J535="AVOF", "Avicennia officinalis", IF(J535="LURA", "Lumnitzera racemosa", IF(J535="CETA", "Ceriops tagal", IF(J535="XYGR", "Xylocarpus granatum", IF(J535="AVMA", "Avicennia marina", IF(J535="RHMU", "Rhizophora mucronata", IF(J535="BRGY", "Bruguiera gymnorrhiza", IF(J535="BRSE", "Bruguiera sexangula", IF(J535="SOOV", "Sonneratia ovata", IF(J535="SOCA", "Sonneratia caseolaris", IF(J535="HELI", "Heritiera littoralis", IF(J535="HESY", "Heritiera sylvatica", IF(J535="NYFR", "Nypa fruticans", IF(J535="CYRA", "Cynometra ramiflora", IF(J535="PHPA", "Phoenix paludosa", IF(J535="SCHY", "Scyphiphora hydrophyllacea", IF(J535="DIMA", "Diospyros maritima", IF(J535="POPI", "Pongamia pinnata", IF(J535="MAPS", "Maniltoa psilogyne", IF(J535="INBI", "Intsia bijuga", IF(J535="ACEB", "Acanthus ebracteatus", IF(J535="CAER", "Calamus erinaceus", IF(J535="UNUN", "Unknown unknown",  IF(J535="SOAL", "Sonneratia alba",  IF(J535="AECO", "Aegiceras corniculatum", "" )) )))))))))))))))))))))))))))))</f>
        <v>Rhizophora apiculata</v>
      </c>
      <c r="J535" s="55" t="s">
        <v>21</v>
      </c>
      <c r="K535" s="55" t="n">
        <v>10.4</v>
      </c>
    </row>
    <row r="536" customFormat="false" ht="13.8" hidden="false" customHeight="false" outlineLevel="0" collapsed="false">
      <c r="A536" s="1" t="s">
        <v>17</v>
      </c>
      <c r="B536" s="12" t="n">
        <v>42152</v>
      </c>
      <c r="C536" s="1" t="s">
        <v>19</v>
      </c>
      <c r="D536" s="1" t="s">
        <v>19</v>
      </c>
      <c r="E536" s="1" t="s">
        <v>19</v>
      </c>
      <c r="F536" s="1" t="s">
        <v>20</v>
      </c>
      <c r="G536" s="1" t="n">
        <v>3</v>
      </c>
      <c r="H536" s="1" t="n">
        <v>4</v>
      </c>
      <c r="I536" s="23" t="str">
        <f aca="false">IF(J536="RHAP", "Rhizophora apiculata", IF(J536="EXAG", "Excoecaria agallocha", IF(J536="BRPA", "Bruguiera parviflora", IF(J536="XYMO", "Xylocarpus moluccensis", IF(J536="BRCY", "Bruguiera cylindrica", IF(J536="AVAL", "Avicennia alba", IF(J536="AVOF", "Avicennia officinalis", IF(J536="LURA", "Lumnitzera racemosa", IF(J536="CETA", "Ceriops tagal", IF(J536="XYGR", "Xylocarpus granatum", IF(J536="AVMA", "Avicennia marina", IF(J536="RHMU", "Rhizophora mucronata", IF(J536="BRGY", "Bruguiera gymnorrhiza", IF(J536="BRSE", "Bruguiera sexangula", IF(J536="SOOV", "Sonneratia ovata", IF(J536="SOCA", "Sonneratia caseolaris", IF(J536="HELI", "Heritiera littoralis", IF(J536="HESY", "Heritiera sylvatica", IF(J536="NYFR", "Nypa fruticans", IF(J536="CYRA", "Cynometra ramiflora", IF(J536="PHPA", "Phoenix paludosa", IF(J536="SCHY", "Scyphiphora hydrophyllacea", IF(J536="DIMA", "Diospyros maritima", IF(J536="POPI", "Pongamia pinnata", IF(J536="MAPS", "Maniltoa psilogyne", IF(J536="INBI", "Intsia bijuga", IF(J536="ACEB", "Acanthus ebracteatus", IF(J536="CAER", "Calamus erinaceus", IF(J536="UNUN", "Unknown unknown",  IF(J536="SOAL", "Sonneratia alba",  IF(J536="AECO", "Aegiceras corniculatum", "" )) )))))))))))))))))))))))))))))</f>
        <v>Rhizophora apiculata</v>
      </c>
      <c r="J536" s="55" t="s">
        <v>21</v>
      </c>
      <c r="K536" s="55" t="n">
        <v>10.6</v>
      </c>
    </row>
    <row r="537" customFormat="false" ht="13.8" hidden="false" customHeight="false" outlineLevel="0" collapsed="false">
      <c r="A537" s="1" t="s">
        <v>17</v>
      </c>
      <c r="B537" s="12" t="n">
        <v>42152</v>
      </c>
      <c r="C537" s="1" t="s">
        <v>19</v>
      </c>
      <c r="D537" s="1" t="s">
        <v>19</v>
      </c>
      <c r="E537" s="1" t="s">
        <v>19</v>
      </c>
      <c r="F537" s="1" t="s">
        <v>20</v>
      </c>
      <c r="G537" s="1" t="n">
        <v>3</v>
      </c>
      <c r="H537" s="1" t="n">
        <v>4</v>
      </c>
      <c r="I537" s="23" t="str">
        <f aca="false">IF(J537="RHAP", "Rhizophora apiculata", IF(J537="EXAG", "Excoecaria agallocha", IF(J537="BRPA", "Bruguiera parviflora", IF(J537="XYMO", "Xylocarpus moluccensis", IF(J537="BRCY", "Bruguiera cylindrica", IF(J537="AVAL", "Avicennia alba", IF(J537="AVOF", "Avicennia officinalis", IF(J537="LURA", "Lumnitzera racemosa", IF(J537="CETA", "Ceriops tagal", IF(J537="XYGR", "Xylocarpus granatum", IF(J537="AVMA", "Avicennia marina", IF(J537="RHMU", "Rhizophora mucronata", IF(J537="BRGY", "Bruguiera gymnorrhiza", IF(J537="BRSE", "Bruguiera sexangula", IF(J537="SOOV", "Sonneratia ovata", IF(J537="SOCA", "Sonneratia caseolaris", IF(J537="HELI", "Heritiera littoralis", IF(J537="HESY", "Heritiera sylvatica", IF(J537="NYFR", "Nypa fruticans", IF(J537="CYRA", "Cynometra ramiflora", IF(J537="PHPA", "Phoenix paludosa", IF(J537="SCHY", "Scyphiphora hydrophyllacea", IF(J537="DIMA", "Diospyros maritima", IF(J537="POPI", "Pongamia pinnata", IF(J537="MAPS", "Maniltoa psilogyne", IF(J537="INBI", "Intsia bijuga", IF(J537="ACEB", "Acanthus ebracteatus", IF(J537="CAER", "Calamus erinaceus", IF(J537="UNUN", "Unknown unknown",  IF(J537="SOAL", "Sonneratia alba",  IF(J537="AECO", "Aegiceras corniculatum", "" )) )))))))))))))))))))))))))))))</f>
        <v>Rhizophora apiculata</v>
      </c>
      <c r="J537" s="55" t="s">
        <v>21</v>
      </c>
      <c r="K537" s="55" t="n">
        <v>10.8</v>
      </c>
    </row>
    <row r="538" customFormat="false" ht="13.8" hidden="false" customHeight="false" outlineLevel="0" collapsed="false">
      <c r="A538" s="1" t="s">
        <v>17</v>
      </c>
      <c r="B538" s="12" t="n">
        <v>42152</v>
      </c>
      <c r="C538" s="1" t="s">
        <v>19</v>
      </c>
      <c r="D538" s="1" t="s">
        <v>19</v>
      </c>
      <c r="E538" s="1" t="s">
        <v>19</v>
      </c>
      <c r="F538" s="1" t="s">
        <v>20</v>
      </c>
      <c r="G538" s="1" t="n">
        <v>3</v>
      </c>
      <c r="H538" s="1" t="n">
        <v>4</v>
      </c>
      <c r="I538" s="23" t="str">
        <f aca="false">IF(J538="RHAP", "Rhizophora apiculata", IF(J538="EXAG", "Excoecaria agallocha", IF(J538="BRPA", "Bruguiera parviflora", IF(J538="XYMO", "Xylocarpus moluccensis", IF(J538="BRCY", "Bruguiera cylindrica", IF(J538="AVAL", "Avicennia alba", IF(J538="AVOF", "Avicennia officinalis", IF(J538="LURA", "Lumnitzera racemosa", IF(J538="CETA", "Ceriops tagal", IF(J538="XYGR", "Xylocarpus granatum", IF(J538="AVMA", "Avicennia marina", IF(J538="RHMU", "Rhizophora mucronata", IF(J538="BRGY", "Bruguiera gymnorrhiza", IF(J538="BRSE", "Bruguiera sexangula", IF(J538="SOOV", "Sonneratia ovata", IF(J538="SOCA", "Sonneratia caseolaris", IF(J538="HELI", "Heritiera littoralis", IF(J538="HESY", "Heritiera sylvatica", IF(J538="NYFR", "Nypa fruticans", IF(J538="CYRA", "Cynometra ramiflora", IF(J538="PHPA", "Phoenix paludosa", IF(J538="SCHY", "Scyphiphora hydrophyllacea", IF(J538="DIMA", "Diospyros maritima", IF(J538="POPI", "Pongamia pinnata", IF(J538="MAPS", "Maniltoa psilogyne", IF(J538="INBI", "Intsia bijuga", IF(J538="ACEB", "Acanthus ebracteatus", IF(J538="CAER", "Calamus erinaceus", IF(J538="UNUN", "Unknown unknown",  IF(J538="SOAL", "Sonneratia alba",  IF(J538="AECO", "Aegiceras corniculatum", "" )) )))))))))))))))))))))))))))))</f>
        <v>Rhizophora apiculata</v>
      </c>
      <c r="J538" s="55" t="s">
        <v>21</v>
      </c>
      <c r="K538" s="55" t="n">
        <v>10.8</v>
      </c>
    </row>
    <row r="539" customFormat="false" ht="13.8" hidden="false" customHeight="false" outlineLevel="0" collapsed="false">
      <c r="A539" s="1" t="s">
        <v>17</v>
      </c>
      <c r="B539" s="12" t="n">
        <v>42152</v>
      </c>
      <c r="C539" s="1" t="s">
        <v>19</v>
      </c>
      <c r="D539" s="1" t="s">
        <v>19</v>
      </c>
      <c r="E539" s="1" t="s">
        <v>19</v>
      </c>
      <c r="F539" s="1" t="s">
        <v>20</v>
      </c>
      <c r="G539" s="1" t="n">
        <v>3</v>
      </c>
      <c r="H539" s="1" t="n">
        <v>4</v>
      </c>
      <c r="I539" s="23" t="str">
        <f aca="false">IF(J539="RHAP", "Rhizophora apiculata", IF(J539="EXAG", "Excoecaria agallocha", IF(J539="BRPA", "Bruguiera parviflora", IF(J539="XYMO", "Xylocarpus moluccensis", IF(J539="BRCY", "Bruguiera cylindrica", IF(J539="AVAL", "Avicennia alba", IF(J539="AVOF", "Avicennia officinalis", IF(J539="LURA", "Lumnitzera racemosa", IF(J539="CETA", "Ceriops tagal", IF(J539="XYGR", "Xylocarpus granatum", IF(J539="AVMA", "Avicennia marina", IF(J539="RHMU", "Rhizophora mucronata", IF(J539="BRGY", "Bruguiera gymnorrhiza", IF(J539="BRSE", "Bruguiera sexangula", IF(J539="SOOV", "Sonneratia ovata", IF(J539="SOCA", "Sonneratia caseolaris", IF(J539="HELI", "Heritiera littoralis", IF(J539="HESY", "Heritiera sylvatica", IF(J539="NYFR", "Nypa fruticans", IF(J539="CYRA", "Cynometra ramiflora", IF(J539="PHPA", "Phoenix paludosa", IF(J539="SCHY", "Scyphiphora hydrophyllacea", IF(J539="DIMA", "Diospyros maritima", IF(J539="POPI", "Pongamia pinnata", IF(J539="MAPS", "Maniltoa psilogyne", IF(J539="INBI", "Intsia bijuga", IF(J539="ACEB", "Acanthus ebracteatus", IF(J539="CAER", "Calamus erinaceus", IF(J539="UNUN", "Unknown unknown",  IF(J539="SOAL", "Sonneratia alba",  IF(J539="AECO", "Aegiceras corniculatum", "" )) )))))))))))))))))))))))))))))</f>
        <v>Rhizophora apiculata</v>
      </c>
      <c r="J539" s="55" t="s">
        <v>21</v>
      </c>
      <c r="K539" s="55" t="n">
        <v>11</v>
      </c>
    </row>
    <row r="540" customFormat="false" ht="13.8" hidden="false" customHeight="false" outlineLevel="0" collapsed="false">
      <c r="A540" s="1" t="s">
        <v>17</v>
      </c>
      <c r="B540" s="12" t="n">
        <v>42152</v>
      </c>
      <c r="C540" s="1" t="s">
        <v>19</v>
      </c>
      <c r="D540" s="1" t="s">
        <v>19</v>
      </c>
      <c r="E540" s="1" t="s">
        <v>19</v>
      </c>
      <c r="F540" s="1" t="s">
        <v>20</v>
      </c>
      <c r="G540" s="1" t="n">
        <v>3</v>
      </c>
      <c r="H540" s="1" t="n">
        <v>4</v>
      </c>
      <c r="I540" s="23" t="str">
        <f aca="false">IF(J540="RHAP", "Rhizophora apiculata", IF(J540="EXAG", "Excoecaria agallocha", IF(J540="BRPA", "Bruguiera parviflora", IF(J540="XYMO", "Xylocarpus moluccensis", IF(J540="BRCY", "Bruguiera cylindrica", IF(J540="AVAL", "Avicennia alba", IF(J540="AVOF", "Avicennia officinalis", IF(J540="LURA", "Lumnitzera racemosa", IF(J540="CETA", "Ceriops tagal", IF(J540="XYGR", "Xylocarpus granatum", IF(J540="AVMA", "Avicennia marina", IF(J540="RHMU", "Rhizophora mucronata", IF(J540="BRGY", "Bruguiera gymnorrhiza", IF(J540="BRSE", "Bruguiera sexangula", IF(J540="SOOV", "Sonneratia ovata", IF(J540="SOCA", "Sonneratia caseolaris", IF(J540="HELI", "Heritiera littoralis", IF(J540="HESY", "Heritiera sylvatica", IF(J540="NYFR", "Nypa fruticans", IF(J540="CYRA", "Cynometra ramiflora", IF(J540="PHPA", "Phoenix paludosa", IF(J540="SCHY", "Scyphiphora hydrophyllacea", IF(J540="DIMA", "Diospyros maritima", IF(J540="POPI", "Pongamia pinnata", IF(J540="MAPS", "Maniltoa psilogyne", IF(J540="INBI", "Intsia bijuga", IF(J540="ACEB", "Acanthus ebracteatus", IF(J540="CAER", "Calamus erinaceus", IF(J540="UNUN", "Unknown unknown",  IF(J540="SOAL", "Sonneratia alba",  IF(J540="AECO", "Aegiceras corniculatum", "" )) )))))))))))))))))))))))))))))</f>
        <v>Rhizophora apiculata</v>
      </c>
      <c r="J540" s="55" t="s">
        <v>21</v>
      </c>
      <c r="K540" s="55" t="n">
        <v>11.1</v>
      </c>
    </row>
    <row r="541" customFormat="false" ht="13.8" hidden="false" customHeight="false" outlineLevel="0" collapsed="false">
      <c r="A541" s="1" t="s">
        <v>17</v>
      </c>
      <c r="B541" s="12" t="n">
        <v>42152</v>
      </c>
      <c r="C541" s="1" t="s">
        <v>19</v>
      </c>
      <c r="D541" s="1" t="s">
        <v>19</v>
      </c>
      <c r="E541" s="1" t="s">
        <v>19</v>
      </c>
      <c r="F541" s="1" t="s">
        <v>20</v>
      </c>
      <c r="G541" s="1" t="n">
        <v>3</v>
      </c>
      <c r="H541" s="1" t="n">
        <v>4</v>
      </c>
      <c r="I541" s="23" t="str">
        <f aca="false">IF(J541="RHAP", "Rhizophora apiculata", IF(J541="EXAG", "Excoecaria agallocha", IF(J541="BRPA", "Bruguiera parviflora", IF(J541="XYMO", "Xylocarpus moluccensis", IF(J541="BRCY", "Bruguiera cylindrica", IF(J541="AVAL", "Avicennia alba", IF(J541="AVOF", "Avicennia officinalis", IF(J541="LURA", "Lumnitzera racemosa", IF(J541="CETA", "Ceriops tagal", IF(J541="XYGR", "Xylocarpus granatum", IF(J541="AVMA", "Avicennia marina", IF(J541="RHMU", "Rhizophora mucronata", IF(J541="BRGY", "Bruguiera gymnorrhiza", IF(J541="BRSE", "Bruguiera sexangula", IF(J541="SOOV", "Sonneratia ovata", IF(J541="SOCA", "Sonneratia caseolaris", IF(J541="HELI", "Heritiera littoralis", IF(J541="HESY", "Heritiera sylvatica", IF(J541="NYFR", "Nypa fruticans", IF(J541="CYRA", "Cynometra ramiflora", IF(J541="PHPA", "Phoenix paludosa", IF(J541="SCHY", "Scyphiphora hydrophyllacea", IF(J541="DIMA", "Diospyros maritima", IF(J541="POPI", "Pongamia pinnata", IF(J541="MAPS", "Maniltoa psilogyne", IF(J541="INBI", "Intsia bijuga", IF(J541="ACEB", "Acanthus ebracteatus", IF(J541="CAER", "Calamus erinaceus", IF(J541="UNUN", "Unknown unknown",  IF(J541="SOAL", "Sonneratia alba",  IF(J541="AECO", "Aegiceras corniculatum", "" )) )))))))))))))))))))))))))))))</f>
        <v>Xylocarpus granatum</v>
      </c>
      <c r="J541" s="55" t="s">
        <v>1022</v>
      </c>
      <c r="K541" s="55" t="n">
        <v>11.5</v>
      </c>
    </row>
    <row r="542" customFormat="false" ht="13.8" hidden="false" customHeight="false" outlineLevel="0" collapsed="false">
      <c r="A542" s="1" t="s">
        <v>17</v>
      </c>
      <c r="B542" s="12" t="n">
        <v>42152</v>
      </c>
      <c r="C542" s="1" t="s">
        <v>19</v>
      </c>
      <c r="D542" s="1" t="s">
        <v>19</v>
      </c>
      <c r="E542" s="1" t="s">
        <v>19</v>
      </c>
      <c r="F542" s="1" t="s">
        <v>20</v>
      </c>
      <c r="G542" s="1" t="n">
        <v>3</v>
      </c>
      <c r="H542" s="1" t="n">
        <v>4</v>
      </c>
      <c r="I542" s="23" t="str">
        <f aca="false">IF(J542="RHAP", "Rhizophora apiculata", IF(J542="EXAG", "Excoecaria agallocha", IF(J542="BRPA", "Bruguiera parviflora", IF(J542="XYMO", "Xylocarpus moluccensis", IF(J542="BRCY", "Bruguiera cylindrica", IF(J542="AVAL", "Avicennia alba", IF(J542="AVOF", "Avicennia officinalis", IF(J542="LURA", "Lumnitzera racemosa", IF(J542="CETA", "Ceriops tagal", IF(J542="XYGR", "Xylocarpus granatum", IF(J542="AVMA", "Avicennia marina", IF(J542="RHMU", "Rhizophora mucronata", IF(J542="BRGY", "Bruguiera gymnorrhiza", IF(J542="BRSE", "Bruguiera sexangula", IF(J542="SOOV", "Sonneratia ovata", IF(J542="SOCA", "Sonneratia caseolaris", IF(J542="HELI", "Heritiera littoralis", IF(J542="HESY", "Heritiera sylvatica", IF(J542="NYFR", "Nypa fruticans", IF(J542="CYRA", "Cynometra ramiflora", IF(J542="PHPA", "Phoenix paludosa", IF(J542="SCHY", "Scyphiphora hydrophyllacea", IF(J542="DIMA", "Diospyros maritima", IF(J542="POPI", "Pongamia pinnata", IF(J542="MAPS", "Maniltoa psilogyne", IF(J542="INBI", "Intsia bijuga", IF(J542="ACEB", "Acanthus ebracteatus", IF(J542="CAER", "Calamus erinaceus", IF(J542="UNUN", "Unknown unknown",  IF(J542="SOAL", "Sonneratia alba",  IF(J542="AECO", "Aegiceras corniculatum", "" )) )))))))))))))))))))))))))))))</f>
        <v>Xylocarpus moluccensis</v>
      </c>
      <c r="J542" s="55" t="s">
        <v>146</v>
      </c>
      <c r="K542" s="55" t="n">
        <v>11.6</v>
      </c>
    </row>
    <row r="543" customFormat="false" ht="13.8" hidden="false" customHeight="false" outlineLevel="0" collapsed="false">
      <c r="A543" s="1" t="s">
        <v>17</v>
      </c>
      <c r="B543" s="12" t="n">
        <v>42152</v>
      </c>
      <c r="C543" s="1" t="s">
        <v>19</v>
      </c>
      <c r="D543" s="1" t="s">
        <v>19</v>
      </c>
      <c r="E543" s="1" t="s">
        <v>19</v>
      </c>
      <c r="F543" s="1" t="s">
        <v>20</v>
      </c>
      <c r="G543" s="1" t="n">
        <v>3</v>
      </c>
      <c r="H543" s="1" t="n">
        <v>4</v>
      </c>
      <c r="I543" s="23" t="str">
        <f aca="false">IF(J543="RHAP", "Rhizophora apiculata", IF(J543="EXAG", "Excoecaria agallocha", IF(J543="BRPA", "Bruguiera parviflora", IF(J543="XYMO", "Xylocarpus moluccensis", IF(J543="BRCY", "Bruguiera cylindrica", IF(J543="AVAL", "Avicennia alba", IF(J543="AVOF", "Avicennia officinalis", IF(J543="LURA", "Lumnitzera racemosa", IF(J543="CETA", "Ceriops tagal", IF(J543="XYGR", "Xylocarpus granatum", IF(J543="AVMA", "Avicennia marina", IF(J543="RHMU", "Rhizophora mucronata", IF(J543="BRGY", "Bruguiera gymnorrhiza", IF(J543="BRSE", "Bruguiera sexangula", IF(J543="SOOV", "Sonneratia ovata", IF(J543="SOCA", "Sonneratia caseolaris", IF(J543="HELI", "Heritiera littoralis", IF(J543="HESY", "Heritiera sylvatica", IF(J543="NYFR", "Nypa fruticans", IF(J543="CYRA", "Cynometra ramiflora", IF(J543="PHPA", "Phoenix paludosa", IF(J543="SCHY", "Scyphiphora hydrophyllacea", IF(J543="DIMA", "Diospyros maritima", IF(J543="POPI", "Pongamia pinnata", IF(J543="MAPS", "Maniltoa psilogyne", IF(J543="INBI", "Intsia bijuga", IF(J543="ACEB", "Acanthus ebracteatus", IF(J543="CAER", "Calamus erinaceus", IF(J543="UNUN", "Unknown unknown",  IF(J543="SOAL", "Sonneratia alba",  IF(J543="AECO", "Aegiceras corniculatum", "" )) )))))))))))))))))))))))))))))</f>
        <v>Rhizophora apiculata</v>
      </c>
      <c r="J543" s="55" t="s">
        <v>21</v>
      </c>
      <c r="K543" s="55" t="n">
        <v>12.5</v>
      </c>
    </row>
    <row r="544" customFormat="false" ht="13.8" hidden="false" customHeight="false" outlineLevel="0" collapsed="false">
      <c r="A544" s="1" t="s">
        <v>17</v>
      </c>
      <c r="B544" s="12" t="n">
        <v>42152</v>
      </c>
      <c r="C544" s="1" t="s">
        <v>19</v>
      </c>
      <c r="D544" s="1" t="s">
        <v>19</v>
      </c>
      <c r="E544" s="1" t="s">
        <v>19</v>
      </c>
      <c r="F544" s="1" t="s">
        <v>20</v>
      </c>
      <c r="G544" s="1" t="n">
        <v>3</v>
      </c>
      <c r="H544" s="1" t="n">
        <v>4</v>
      </c>
      <c r="I544" s="23" t="str">
        <f aca="false">IF(J544="RHAP", "Rhizophora apiculata", IF(J544="EXAG", "Excoecaria agallocha", IF(J544="BRPA", "Bruguiera parviflora", IF(J544="XYMO", "Xylocarpus moluccensis", IF(J544="BRCY", "Bruguiera cylindrica", IF(J544="AVAL", "Avicennia alba", IF(J544="AVOF", "Avicennia officinalis", IF(J544="LURA", "Lumnitzera racemosa", IF(J544="CETA", "Ceriops tagal", IF(J544="XYGR", "Xylocarpus granatum", IF(J544="AVMA", "Avicennia marina", IF(J544="RHMU", "Rhizophora mucronata", IF(J544="BRGY", "Bruguiera gymnorrhiza", IF(J544="BRSE", "Bruguiera sexangula", IF(J544="SOOV", "Sonneratia ovata", IF(J544="SOCA", "Sonneratia caseolaris", IF(J544="HELI", "Heritiera littoralis", IF(J544="HESY", "Heritiera sylvatica", IF(J544="NYFR", "Nypa fruticans", IF(J544="CYRA", "Cynometra ramiflora", IF(J544="PHPA", "Phoenix paludosa", IF(J544="SCHY", "Scyphiphora hydrophyllacea", IF(J544="DIMA", "Diospyros maritima", IF(J544="POPI", "Pongamia pinnata", IF(J544="MAPS", "Maniltoa psilogyne", IF(J544="INBI", "Intsia bijuga", IF(J544="ACEB", "Acanthus ebracteatus", IF(J544="CAER", "Calamus erinaceus", IF(J544="UNUN", "Unknown unknown",  IF(J544="SOAL", "Sonneratia alba",  IF(J544="AECO", "Aegiceras corniculatum", "" )) )))))))))))))))))))))))))))))</f>
        <v>Rhizophora apiculata</v>
      </c>
      <c r="J544" s="55" t="s">
        <v>21</v>
      </c>
      <c r="K544" s="55" t="n">
        <v>12.5</v>
      </c>
    </row>
    <row r="545" customFormat="false" ht="13.8" hidden="false" customHeight="false" outlineLevel="0" collapsed="false">
      <c r="A545" s="1" t="s">
        <v>17</v>
      </c>
      <c r="B545" s="12" t="n">
        <v>42152</v>
      </c>
      <c r="C545" s="1" t="s">
        <v>19</v>
      </c>
      <c r="D545" s="1" t="s">
        <v>19</v>
      </c>
      <c r="E545" s="1" t="s">
        <v>19</v>
      </c>
      <c r="F545" s="1" t="s">
        <v>20</v>
      </c>
      <c r="G545" s="1" t="n">
        <v>3</v>
      </c>
      <c r="H545" s="1" t="n">
        <v>4</v>
      </c>
      <c r="I545" s="23" t="str">
        <f aca="false">IF(J545="RHAP", "Rhizophora apiculata", IF(J545="EXAG", "Excoecaria agallocha", IF(J545="BRPA", "Bruguiera parviflora", IF(J545="XYMO", "Xylocarpus moluccensis", IF(J545="BRCY", "Bruguiera cylindrica", IF(J545="AVAL", "Avicennia alba", IF(J545="AVOF", "Avicennia officinalis", IF(J545="LURA", "Lumnitzera racemosa", IF(J545="CETA", "Ceriops tagal", IF(J545="XYGR", "Xylocarpus granatum", IF(J545="AVMA", "Avicennia marina", IF(J545="RHMU", "Rhizophora mucronata", IF(J545="BRGY", "Bruguiera gymnorrhiza", IF(J545="BRSE", "Bruguiera sexangula", IF(J545="SOOV", "Sonneratia ovata", IF(J545="SOCA", "Sonneratia caseolaris", IF(J545="HELI", "Heritiera littoralis", IF(J545="HESY", "Heritiera sylvatica", IF(J545="NYFR", "Nypa fruticans", IF(J545="CYRA", "Cynometra ramiflora", IF(J545="PHPA", "Phoenix paludosa", IF(J545="SCHY", "Scyphiphora hydrophyllacea", IF(J545="DIMA", "Diospyros maritima", IF(J545="POPI", "Pongamia pinnata", IF(J545="MAPS", "Maniltoa psilogyne", IF(J545="INBI", "Intsia bijuga", IF(J545="ACEB", "Acanthus ebracteatus", IF(J545="CAER", "Calamus erinaceus", IF(J545="UNUN", "Unknown unknown",  IF(J545="SOAL", "Sonneratia alba",  IF(J545="AECO", "Aegiceras corniculatum", "" )) )))))))))))))))))))))))))))))</f>
        <v>Rhizophora apiculata</v>
      </c>
      <c r="J545" s="55" t="s">
        <v>21</v>
      </c>
      <c r="K545" s="55" t="n">
        <v>12.5</v>
      </c>
    </row>
    <row r="546" customFormat="false" ht="13.8" hidden="false" customHeight="false" outlineLevel="0" collapsed="false">
      <c r="A546" s="1" t="s">
        <v>17</v>
      </c>
      <c r="B546" s="12" t="n">
        <v>42152</v>
      </c>
      <c r="C546" s="1" t="s">
        <v>19</v>
      </c>
      <c r="D546" s="1" t="s">
        <v>19</v>
      </c>
      <c r="E546" s="1" t="s">
        <v>19</v>
      </c>
      <c r="F546" s="1" t="s">
        <v>20</v>
      </c>
      <c r="G546" s="1" t="n">
        <v>3</v>
      </c>
      <c r="H546" s="1" t="n">
        <v>4</v>
      </c>
      <c r="I546" s="23" t="str">
        <f aca="false">IF(J546="RHAP", "Rhizophora apiculata", IF(J546="EXAG", "Excoecaria agallocha", IF(J546="BRPA", "Bruguiera parviflora", IF(J546="XYMO", "Xylocarpus moluccensis", IF(J546="BRCY", "Bruguiera cylindrica", IF(J546="AVAL", "Avicennia alba", IF(J546="AVOF", "Avicennia officinalis", IF(J546="LURA", "Lumnitzera racemosa", IF(J546="CETA", "Ceriops tagal", IF(J546="XYGR", "Xylocarpus granatum", IF(J546="AVMA", "Avicennia marina", IF(J546="RHMU", "Rhizophora mucronata", IF(J546="BRGY", "Bruguiera gymnorrhiza", IF(J546="BRSE", "Bruguiera sexangula", IF(J546="SOOV", "Sonneratia ovata", IF(J546="SOCA", "Sonneratia caseolaris", IF(J546="HELI", "Heritiera littoralis", IF(J546="HESY", "Heritiera sylvatica", IF(J546="NYFR", "Nypa fruticans", IF(J546="CYRA", "Cynometra ramiflora", IF(J546="PHPA", "Phoenix paludosa", IF(J546="SCHY", "Scyphiphora hydrophyllacea", IF(J546="DIMA", "Diospyros maritima", IF(J546="POPI", "Pongamia pinnata", IF(J546="MAPS", "Maniltoa psilogyne", IF(J546="INBI", "Intsia bijuga", IF(J546="ACEB", "Acanthus ebracteatus", IF(J546="CAER", "Calamus erinaceus", IF(J546="UNUN", "Unknown unknown",  IF(J546="SOAL", "Sonneratia alba",  IF(J546="AECO", "Aegiceras corniculatum", "" )) )))))))))))))))))))))))))))))</f>
        <v>Xylocarpus granatum</v>
      </c>
      <c r="J546" s="55" t="s">
        <v>1022</v>
      </c>
      <c r="K546" s="55" t="n">
        <v>12.7</v>
      </c>
    </row>
    <row r="547" customFormat="false" ht="13.8" hidden="false" customHeight="false" outlineLevel="0" collapsed="false">
      <c r="A547" s="1" t="s">
        <v>17</v>
      </c>
      <c r="B547" s="12" t="n">
        <v>42152</v>
      </c>
      <c r="C547" s="1" t="s">
        <v>19</v>
      </c>
      <c r="D547" s="1" t="s">
        <v>19</v>
      </c>
      <c r="E547" s="1" t="s">
        <v>19</v>
      </c>
      <c r="F547" s="1" t="s">
        <v>20</v>
      </c>
      <c r="G547" s="1" t="n">
        <v>3</v>
      </c>
      <c r="H547" s="1" t="n">
        <v>4</v>
      </c>
      <c r="I547" s="23" t="str">
        <f aca="false">IF(J547="RHAP", "Rhizophora apiculata", IF(J547="EXAG", "Excoecaria agallocha", IF(J547="BRPA", "Bruguiera parviflora", IF(J547="XYMO", "Xylocarpus moluccensis", IF(J547="BRCY", "Bruguiera cylindrica", IF(J547="AVAL", "Avicennia alba", IF(J547="AVOF", "Avicennia officinalis", IF(J547="LURA", "Lumnitzera racemosa", IF(J547="CETA", "Ceriops tagal", IF(J547="XYGR", "Xylocarpus granatum", IF(J547="AVMA", "Avicennia marina", IF(J547="RHMU", "Rhizophora mucronata", IF(J547="BRGY", "Bruguiera gymnorrhiza", IF(J547="BRSE", "Bruguiera sexangula", IF(J547="SOOV", "Sonneratia ovata", IF(J547="SOCA", "Sonneratia caseolaris", IF(J547="HELI", "Heritiera littoralis", IF(J547="HESY", "Heritiera sylvatica", IF(J547="NYFR", "Nypa fruticans", IF(J547="CYRA", "Cynometra ramiflora", IF(J547="PHPA", "Phoenix paludosa", IF(J547="SCHY", "Scyphiphora hydrophyllacea", IF(J547="DIMA", "Diospyros maritima", IF(J547="POPI", "Pongamia pinnata", IF(J547="MAPS", "Maniltoa psilogyne", IF(J547="INBI", "Intsia bijuga", IF(J547="ACEB", "Acanthus ebracteatus", IF(J547="CAER", "Calamus erinaceus", IF(J547="UNUN", "Unknown unknown",  IF(J547="SOAL", "Sonneratia alba",  IF(J547="AECO", "Aegiceras corniculatum", "" )) )))))))))))))))))))))))))))))</f>
        <v>Rhizophora apiculata</v>
      </c>
      <c r="J547" s="55" t="s">
        <v>21</v>
      </c>
      <c r="K547" s="55" t="n">
        <v>13.2</v>
      </c>
    </row>
    <row r="548" customFormat="false" ht="13.8" hidden="false" customHeight="false" outlineLevel="0" collapsed="false">
      <c r="A548" s="1" t="s">
        <v>17</v>
      </c>
      <c r="B548" s="12" t="n">
        <v>42152</v>
      </c>
      <c r="C548" s="1" t="s">
        <v>19</v>
      </c>
      <c r="D548" s="1" t="s">
        <v>19</v>
      </c>
      <c r="E548" s="1" t="s">
        <v>19</v>
      </c>
      <c r="F548" s="1" t="s">
        <v>20</v>
      </c>
      <c r="G548" s="1" t="n">
        <v>3</v>
      </c>
      <c r="H548" s="1" t="n">
        <v>4</v>
      </c>
      <c r="I548" s="23" t="str">
        <f aca="false">IF(J548="RHAP", "Rhizophora apiculata", IF(J548="EXAG", "Excoecaria agallocha", IF(J548="BRPA", "Bruguiera parviflora", IF(J548="XYMO", "Xylocarpus moluccensis", IF(J548="BRCY", "Bruguiera cylindrica", IF(J548="AVAL", "Avicennia alba", IF(J548="AVOF", "Avicennia officinalis", IF(J548="LURA", "Lumnitzera racemosa", IF(J548="CETA", "Ceriops tagal", IF(J548="XYGR", "Xylocarpus granatum", IF(J548="AVMA", "Avicennia marina", IF(J548="RHMU", "Rhizophora mucronata", IF(J548="BRGY", "Bruguiera gymnorrhiza", IF(J548="BRSE", "Bruguiera sexangula", IF(J548="SOOV", "Sonneratia ovata", IF(J548="SOCA", "Sonneratia caseolaris", IF(J548="HELI", "Heritiera littoralis", IF(J548="HESY", "Heritiera sylvatica", IF(J548="NYFR", "Nypa fruticans", IF(J548="CYRA", "Cynometra ramiflora", IF(J548="PHPA", "Phoenix paludosa", IF(J548="SCHY", "Scyphiphora hydrophyllacea", IF(J548="DIMA", "Diospyros maritima", IF(J548="POPI", "Pongamia pinnata", IF(J548="MAPS", "Maniltoa psilogyne", IF(J548="INBI", "Intsia bijuga", IF(J548="ACEB", "Acanthus ebracteatus", IF(J548="CAER", "Calamus erinaceus", IF(J548="UNUN", "Unknown unknown",  IF(J548="SOAL", "Sonneratia alba",  IF(J548="AECO", "Aegiceras corniculatum", "" )) )))))))))))))))))))))))))))))</f>
        <v>Rhizophora apiculata</v>
      </c>
      <c r="J548" s="55" t="s">
        <v>21</v>
      </c>
      <c r="K548" s="55" t="n">
        <v>13.9</v>
      </c>
    </row>
    <row r="549" customFormat="false" ht="13.8" hidden="false" customHeight="false" outlineLevel="0" collapsed="false">
      <c r="A549" s="1" t="s">
        <v>17</v>
      </c>
      <c r="B549" s="12" t="n">
        <v>42152</v>
      </c>
      <c r="C549" s="1" t="s">
        <v>19</v>
      </c>
      <c r="D549" s="1" t="s">
        <v>19</v>
      </c>
      <c r="E549" s="1" t="s">
        <v>19</v>
      </c>
      <c r="F549" s="1" t="s">
        <v>20</v>
      </c>
      <c r="G549" s="1" t="n">
        <v>3</v>
      </c>
      <c r="H549" s="1" t="n">
        <v>4</v>
      </c>
      <c r="I549" s="23" t="str">
        <f aca="false">IF(J549="RHAP", "Rhizophora apiculata", IF(J549="EXAG", "Excoecaria agallocha", IF(J549="BRPA", "Bruguiera parviflora", IF(J549="XYMO", "Xylocarpus moluccensis", IF(J549="BRCY", "Bruguiera cylindrica", IF(J549="AVAL", "Avicennia alba", IF(J549="AVOF", "Avicennia officinalis", IF(J549="LURA", "Lumnitzera racemosa", IF(J549="CETA", "Ceriops tagal", IF(J549="XYGR", "Xylocarpus granatum", IF(J549="AVMA", "Avicennia marina", IF(J549="RHMU", "Rhizophora mucronata", IF(J549="BRGY", "Bruguiera gymnorrhiza", IF(J549="BRSE", "Bruguiera sexangula", IF(J549="SOOV", "Sonneratia ovata", IF(J549="SOCA", "Sonneratia caseolaris", IF(J549="HELI", "Heritiera littoralis", IF(J549="HESY", "Heritiera sylvatica", IF(J549="NYFR", "Nypa fruticans", IF(J549="CYRA", "Cynometra ramiflora", IF(J549="PHPA", "Phoenix paludosa", IF(J549="SCHY", "Scyphiphora hydrophyllacea", IF(J549="DIMA", "Diospyros maritima", IF(J549="POPI", "Pongamia pinnata", IF(J549="MAPS", "Maniltoa psilogyne", IF(J549="INBI", "Intsia bijuga", IF(J549="ACEB", "Acanthus ebracteatus", IF(J549="CAER", "Calamus erinaceus", IF(J549="UNUN", "Unknown unknown",  IF(J549="SOAL", "Sonneratia alba",  IF(J549="AECO", "Aegiceras corniculatum", "" )) )))))))))))))))))))))))))))))</f>
        <v>Rhizophora apiculata</v>
      </c>
      <c r="J549" s="55" t="s">
        <v>21</v>
      </c>
      <c r="K549" s="55" t="n">
        <v>14</v>
      </c>
    </row>
    <row r="550" customFormat="false" ht="13.8" hidden="false" customHeight="false" outlineLevel="0" collapsed="false">
      <c r="A550" s="1" t="s">
        <v>17</v>
      </c>
      <c r="B550" s="12" t="n">
        <v>42152</v>
      </c>
      <c r="C550" s="1" t="s">
        <v>19</v>
      </c>
      <c r="D550" s="1" t="s">
        <v>19</v>
      </c>
      <c r="E550" s="1" t="s">
        <v>19</v>
      </c>
      <c r="F550" s="1" t="s">
        <v>20</v>
      </c>
      <c r="G550" s="1" t="n">
        <v>3</v>
      </c>
      <c r="H550" s="1" t="n">
        <v>4</v>
      </c>
      <c r="I550" s="23" t="str">
        <f aca="false">IF(J550="RHAP", "Rhizophora apiculata", IF(J550="EXAG", "Excoecaria agallocha", IF(J550="BRPA", "Bruguiera parviflora", IF(J550="XYMO", "Xylocarpus moluccensis", IF(J550="BRCY", "Bruguiera cylindrica", IF(J550="AVAL", "Avicennia alba", IF(J550="AVOF", "Avicennia officinalis", IF(J550="LURA", "Lumnitzera racemosa", IF(J550="CETA", "Ceriops tagal", IF(J550="XYGR", "Xylocarpus granatum", IF(J550="AVMA", "Avicennia marina", IF(J550="RHMU", "Rhizophora mucronata", IF(J550="BRGY", "Bruguiera gymnorrhiza", IF(J550="BRSE", "Bruguiera sexangula", IF(J550="SOOV", "Sonneratia ovata", IF(J550="SOCA", "Sonneratia caseolaris", IF(J550="HELI", "Heritiera littoralis", IF(J550="HESY", "Heritiera sylvatica", IF(J550="NYFR", "Nypa fruticans", IF(J550="CYRA", "Cynometra ramiflora", IF(J550="PHPA", "Phoenix paludosa", IF(J550="SCHY", "Scyphiphora hydrophyllacea", IF(J550="DIMA", "Diospyros maritima", IF(J550="POPI", "Pongamia pinnata", IF(J550="MAPS", "Maniltoa psilogyne", IF(J550="INBI", "Intsia bijuga", IF(J550="ACEB", "Acanthus ebracteatus", IF(J550="CAER", "Calamus erinaceus", IF(J550="UNUN", "Unknown unknown",  IF(J550="SOAL", "Sonneratia alba",  IF(J550="AECO", "Aegiceras corniculatum", "" )) )))))))))))))))))))))))))))))</f>
        <v>Rhizophora apiculata</v>
      </c>
      <c r="J550" s="55" t="s">
        <v>21</v>
      </c>
      <c r="K550" s="55" t="n">
        <v>14.2</v>
      </c>
    </row>
    <row r="551" customFormat="false" ht="13.8" hidden="false" customHeight="false" outlineLevel="0" collapsed="false">
      <c r="A551" s="1" t="s">
        <v>17</v>
      </c>
      <c r="B551" s="12" t="n">
        <v>42152</v>
      </c>
      <c r="C551" s="1" t="s">
        <v>19</v>
      </c>
      <c r="D551" s="1" t="s">
        <v>19</v>
      </c>
      <c r="E551" s="1" t="s">
        <v>19</v>
      </c>
      <c r="F551" s="1" t="s">
        <v>20</v>
      </c>
      <c r="G551" s="1" t="n">
        <v>3</v>
      </c>
      <c r="H551" s="1" t="n">
        <v>4</v>
      </c>
      <c r="I551" s="23" t="str">
        <f aca="false">IF(J551="RHAP", "Rhizophora apiculata", IF(J551="EXAG", "Excoecaria agallocha", IF(J551="BRPA", "Bruguiera parviflora", IF(J551="XYMO", "Xylocarpus moluccensis", IF(J551="BRCY", "Bruguiera cylindrica", IF(J551="AVAL", "Avicennia alba", IF(J551="AVOF", "Avicennia officinalis", IF(J551="LURA", "Lumnitzera racemosa", IF(J551="CETA", "Ceriops tagal", IF(J551="XYGR", "Xylocarpus granatum", IF(J551="AVMA", "Avicennia marina", IF(J551="RHMU", "Rhizophora mucronata", IF(J551="BRGY", "Bruguiera gymnorrhiza", IF(J551="BRSE", "Bruguiera sexangula", IF(J551="SOOV", "Sonneratia ovata", IF(J551="SOCA", "Sonneratia caseolaris", IF(J551="HELI", "Heritiera littoralis", IF(J551="HESY", "Heritiera sylvatica", IF(J551="NYFR", "Nypa fruticans", IF(J551="CYRA", "Cynometra ramiflora", IF(J551="PHPA", "Phoenix paludosa", IF(J551="SCHY", "Scyphiphora hydrophyllacea", IF(J551="DIMA", "Diospyros maritima", IF(J551="POPI", "Pongamia pinnata", IF(J551="MAPS", "Maniltoa psilogyne", IF(J551="INBI", "Intsia bijuga", IF(J551="ACEB", "Acanthus ebracteatus", IF(J551="CAER", "Calamus erinaceus", IF(J551="UNUN", "Unknown unknown",  IF(J551="SOAL", "Sonneratia alba",  IF(J551="AECO", "Aegiceras corniculatum", "" )) )))))))))))))))))))))))))))))</f>
        <v>Rhizophora apiculata</v>
      </c>
      <c r="J551" s="55" t="s">
        <v>21</v>
      </c>
      <c r="K551" s="55" t="n">
        <v>15.1</v>
      </c>
    </row>
    <row r="552" customFormat="false" ht="13.8" hidden="false" customHeight="false" outlineLevel="0" collapsed="false">
      <c r="A552" s="1" t="s">
        <v>17</v>
      </c>
      <c r="B552" s="12" t="n">
        <v>42152</v>
      </c>
      <c r="C552" s="1" t="s">
        <v>19</v>
      </c>
      <c r="D552" s="1" t="s">
        <v>19</v>
      </c>
      <c r="E552" s="1" t="s">
        <v>19</v>
      </c>
      <c r="F552" s="1" t="s">
        <v>20</v>
      </c>
      <c r="G552" s="1" t="n">
        <v>3</v>
      </c>
      <c r="H552" s="1" t="n">
        <v>4</v>
      </c>
      <c r="I552" s="23" t="str">
        <f aca="false">IF(J552="RHAP", "Rhizophora apiculata", IF(J552="EXAG", "Excoecaria agallocha", IF(J552="BRPA", "Bruguiera parviflora", IF(J552="XYMO", "Xylocarpus moluccensis", IF(J552="BRCY", "Bruguiera cylindrica", IF(J552="AVAL", "Avicennia alba", IF(J552="AVOF", "Avicennia officinalis", IF(J552="LURA", "Lumnitzera racemosa", IF(J552="CETA", "Ceriops tagal", IF(J552="XYGR", "Xylocarpus granatum", IF(J552="AVMA", "Avicennia marina", IF(J552="RHMU", "Rhizophora mucronata", IF(J552="BRGY", "Bruguiera gymnorrhiza", IF(J552="BRSE", "Bruguiera sexangula", IF(J552="SOOV", "Sonneratia ovata", IF(J552="SOCA", "Sonneratia caseolaris", IF(J552="HELI", "Heritiera littoralis", IF(J552="HESY", "Heritiera sylvatica", IF(J552="NYFR", "Nypa fruticans", IF(J552="CYRA", "Cynometra ramiflora", IF(J552="PHPA", "Phoenix paludosa", IF(J552="SCHY", "Scyphiphora hydrophyllacea", IF(J552="DIMA", "Diospyros maritima", IF(J552="POPI", "Pongamia pinnata", IF(J552="MAPS", "Maniltoa psilogyne", IF(J552="INBI", "Intsia bijuga", IF(J552="ACEB", "Acanthus ebracteatus", IF(J552="CAER", "Calamus erinaceus", IF(J552="UNUN", "Unknown unknown",  IF(J552="SOAL", "Sonneratia alba",  IF(J552="AECO", "Aegiceras corniculatum", "" )) )))))))))))))))))))))))))))))</f>
        <v>Rhizophora apiculata</v>
      </c>
      <c r="J552" s="55" t="s">
        <v>21</v>
      </c>
      <c r="K552" s="55" t="n">
        <v>15.2</v>
      </c>
    </row>
    <row r="553" customFormat="false" ht="13.8" hidden="false" customHeight="false" outlineLevel="0" collapsed="false">
      <c r="A553" s="1" t="s">
        <v>17</v>
      </c>
      <c r="B553" s="12" t="n">
        <v>42152</v>
      </c>
      <c r="C553" s="1" t="s">
        <v>19</v>
      </c>
      <c r="D553" s="1" t="s">
        <v>19</v>
      </c>
      <c r="E553" s="1" t="s">
        <v>19</v>
      </c>
      <c r="F553" s="1" t="s">
        <v>20</v>
      </c>
      <c r="G553" s="1" t="n">
        <v>3</v>
      </c>
      <c r="H553" s="1" t="n">
        <v>4</v>
      </c>
      <c r="I553" s="23" t="str">
        <f aca="false">IF(J553="RHAP", "Rhizophora apiculata", IF(J553="EXAG", "Excoecaria agallocha", IF(J553="BRPA", "Bruguiera parviflora", IF(J553="XYMO", "Xylocarpus moluccensis", IF(J553="BRCY", "Bruguiera cylindrica", IF(J553="AVAL", "Avicennia alba", IF(J553="AVOF", "Avicennia officinalis", IF(J553="LURA", "Lumnitzera racemosa", IF(J553="CETA", "Ceriops tagal", IF(J553="XYGR", "Xylocarpus granatum", IF(J553="AVMA", "Avicennia marina", IF(J553="RHMU", "Rhizophora mucronata", IF(J553="BRGY", "Bruguiera gymnorrhiza", IF(J553="BRSE", "Bruguiera sexangula", IF(J553="SOOV", "Sonneratia ovata", IF(J553="SOCA", "Sonneratia caseolaris", IF(J553="HELI", "Heritiera littoralis", IF(J553="HESY", "Heritiera sylvatica", IF(J553="NYFR", "Nypa fruticans", IF(J553="CYRA", "Cynometra ramiflora", IF(J553="PHPA", "Phoenix paludosa", IF(J553="SCHY", "Scyphiphora hydrophyllacea", IF(J553="DIMA", "Diospyros maritima", IF(J553="POPI", "Pongamia pinnata", IF(J553="MAPS", "Maniltoa psilogyne", IF(J553="INBI", "Intsia bijuga", IF(J553="ACEB", "Acanthus ebracteatus", IF(J553="CAER", "Calamus erinaceus", IF(J553="UNUN", "Unknown unknown",  IF(J553="SOAL", "Sonneratia alba",  IF(J553="AECO", "Aegiceras corniculatum", "" )) )))))))))))))))))))))))))))))</f>
        <v>Rhizophora apiculata</v>
      </c>
      <c r="J553" s="55" t="s">
        <v>21</v>
      </c>
      <c r="K553" s="55" t="n">
        <v>16</v>
      </c>
    </row>
    <row r="554" customFormat="false" ht="13.8" hidden="false" customHeight="false" outlineLevel="0" collapsed="false">
      <c r="A554" s="1" t="s">
        <v>17</v>
      </c>
      <c r="B554" s="12" t="n">
        <v>42152</v>
      </c>
      <c r="C554" s="1" t="s">
        <v>19</v>
      </c>
      <c r="D554" s="1" t="s">
        <v>19</v>
      </c>
      <c r="E554" s="1" t="s">
        <v>19</v>
      </c>
      <c r="F554" s="1" t="s">
        <v>20</v>
      </c>
      <c r="G554" s="1" t="n">
        <v>3</v>
      </c>
      <c r="H554" s="1" t="n">
        <v>4</v>
      </c>
      <c r="I554" s="23" t="str">
        <f aca="false">IF(J554="RHAP", "Rhizophora apiculata", IF(J554="EXAG", "Excoecaria agallocha", IF(J554="BRPA", "Bruguiera parviflora", IF(J554="XYMO", "Xylocarpus moluccensis", IF(J554="BRCY", "Bruguiera cylindrica", IF(J554="AVAL", "Avicennia alba", IF(J554="AVOF", "Avicennia officinalis", IF(J554="LURA", "Lumnitzera racemosa", IF(J554="CETA", "Ceriops tagal", IF(J554="XYGR", "Xylocarpus granatum", IF(J554="AVMA", "Avicennia marina", IF(J554="RHMU", "Rhizophora mucronata", IF(J554="BRGY", "Bruguiera gymnorrhiza", IF(J554="BRSE", "Bruguiera sexangula", IF(J554="SOOV", "Sonneratia ovata", IF(J554="SOCA", "Sonneratia caseolaris", IF(J554="HELI", "Heritiera littoralis", IF(J554="HESY", "Heritiera sylvatica", IF(J554="NYFR", "Nypa fruticans", IF(J554="CYRA", "Cynometra ramiflora", IF(J554="PHPA", "Phoenix paludosa", IF(J554="SCHY", "Scyphiphora hydrophyllacea", IF(J554="DIMA", "Diospyros maritima", IF(J554="POPI", "Pongamia pinnata", IF(J554="MAPS", "Maniltoa psilogyne", IF(J554="INBI", "Intsia bijuga", IF(J554="ACEB", "Acanthus ebracteatus", IF(J554="CAER", "Calamus erinaceus", IF(J554="UNUN", "Unknown unknown",  IF(J554="SOAL", "Sonneratia alba",  IF(J554="AECO", "Aegiceras corniculatum", "" )) )))))))))))))))))))))))))))))</f>
        <v>Rhizophora apiculata</v>
      </c>
      <c r="J554" s="55" t="s">
        <v>21</v>
      </c>
      <c r="K554" s="55" t="n">
        <v>16.1</v>
      </c>
    </row>
    <row r="555" customFormat="false" ht="13.8" hidden="false" customHeight="false" outlineLevel="0" collapsed="false">
      <c r="A555" s="1" t="s">
        <v>17</v>
      </c>
      <c r="B555" s="12" t="n">
        <v>42152</v>
      </c>
      <c r="C555" s="1" t="s">
        <v>19</v>
      </c>
      <c r="D555" s="1" t="s">
        <v>19</v>
      </c>
      <c r="E555" s="1" t="s">
        <v>19</v>
      </c>
      <c r="F555" s="1" t="s">
        <v>20</v>
      </c>
      <c r="G555" s="1" t="n">
        <v>3</v>
      </c>
      <c r="H555" s="1" t="n">
        <v>4</v>
      </c>
      <c r="I555" s="23" t="str">
        <f aca="false">IF(J555="RHAP", "Rhizophora apiculata", IF(J555="EXAG", "Excoecaria agallocha", IF(J555="BRPA", "Bruguiera parviflora", IF(J555="XYMO", "Xylocarpus moluccensis", IF(J555="BRCY", "Bruguiera cylindrica", IF(J555="AVAL", "Avicennia alba", IF(J555="AVOF", "Avicennia officinalis", IF(J555="LURA", "Lumnitzera racemosa", IF(J555="CETA", "Ceriops tagal", IF(J555="XYGR", "Xylocarpus granatum", IF(J555="AVMA", "Avicennia marina", IF(J555="RHMU", "Rhizophora mucronata", IF(J555="BRGY", "Bruguiera gymnorrhiza", IF(J555="BRSE", "Bruguiera sexangula", IF(J555="SOOV", "Sonneratia ovata", IF(J555="SOCA", "Sonneratia caseolaris", IF(J555="HELI", "Heritiera littoralis", IF(J555="HESY", "Heritiera sylvatica", IF(J555="NYFR", "Nypa fruticans", IF(J555="CYRA", "Cynometra ramiflora", IF(J555="PHPA", "Phoenix paludosa", IF(J555="SCHY", "Scyphiphora hydrophyllacea", IF(J555="DIMA", "Diospyros maritima", IF(J555="POPI", "Pongamia pinnata", IF(J555="MAPS", "Maniltoa psilogyne", IF(J555="INBI", "Intsia bijuga", IF(J555="ACEB", "Acanthus ebracteatus", IF(J555="CAER", "Calamus erinaceus", IF(J555="UNUN", "Unknown unknown",  IF(J555="SOAL", "Sonneratia alba",  IF(J555="AECO", "Aegiceras corniculatum", "" )) )))))))))))))))))))))))))))))</f>
        <v>Xylocarpus granatum</v>
      </c>
      <c r="J555" s="55" t="s">
        <v>1022</v>
      </c>
      <c r="K555" s="55" t="n">
        <v>32.3</v>
      </c>
    </row>
    <row r="556" customFormat="false" ht="13.8" hidden="false" customHeight="false" outlineLevel="0" collapsed="false">
      <c r="A556" s="1" t="s">
        <v>17</v>
      </c>
      <c r="B556" s="12" t="n">
        <v>42152</v>
      </c>
      <c r="C556" s="1" t="s">
        <v>19</v>
      </c>
      <c r="D556" s="1" t="s">
        <v>19</v>
      </c>
      <c r="E556" s="1" t="s">
        <v>19</v>
      </c>
      <c r="F556" s="1" t="s">
        <v>20</v>
      </c>
      <c r="G556" s="1" t="n">
        <v>3</v>
      </c>
      <c r="H556" s="1" t="n">
        <v>5</v>
      </c>
      <c r="I556" s="23" t="str">
        <f aca="false">IF(J556="RHAP", "Rhizophora apiculata", IF(J556="EXAG", "Excoecaria agallocha", IF(J556="BRPA", "Bruguiera parviflora", IF(J556="XYMO", "Xylocarpus moluccensis", IF(J556="BRCY", "Bruguiera cylindrica", IF(J556="AVAL", "Avicennia alba", IF(J556="AVOF", "Avicennia officinalis", IF(J556="LURA", "Lumnitzera racemosa", IF(J556="CETA", "Ceriops tagal", IF(J556="XYGR", "Xylocarpus granatum", IF(J556="AVMA", "Avicennia marina", IF(J556="RHMU", "Rhizophora mucronata", IF(J556="BRGY", "Bruguiera gymnorrhiza", IF(J556="BRSE", "Bruguiera sexangula", IF(J556="SOOV", "Sonneratia ovata", IF(J556="SOCA", "Sonneratia caseolaris", IF(J556="HELI", "Heritiera littoralis", IF(J556="HESY", "Heritiera sylvatica", IF(J556="NYFR", "Nypa fruticans", IF(J556="CYRA", "Cynometra ramiflora", IF(J556="PHPA", "Phoenix paludosa", IF(J556="SCHY", "Scyphiphora hydrophyllacea", IF(J556="DIMA", "Diospyros maritima", IF(J556="POPI", "Pongamia pinnata", IF(J556="MAPS", "Maniltoa psilogyne", IF(J556="INBI", "Intsia bijuga", IF(J556="ACEB", "Acanthus ebracteatus", IF(J556="CAER", "Calamus erinaceus", IF(J556="UNUN", "Unknown unknown",  IF(J556="SOAL", "Sonneratia alba",  IF(J556="AECO", "Aegiceras corniculatum", "" )) )))))))))))))))))))))))))))))</f>
        <v>Xylocarpus granatum</v>
      </c>
      <c r="J556" s="55" t="s">
        <v>1022</v>
      </c>
      <c r="K556" s="55" t="n">
        <v>5</v>
      </c>
    </row>
    <row r="557" customFormat="false" ht="13.8" hidden="false" customHeight="false" outlineLevel="0" collapsed="false">
      <c r="A557" s="1" t="s">
        <v>17</v>
      </c>
      <c r="B557" s="12" t="n">
        <v>42152</v>
      </c>
      <c r="C557" s="1" t="s">
        <v>19</v>
      </c>
      <c r="D557" s="1" t="s">
        <v>19</v>
      </c>
      <c r="E557" s="1" t="s">
        <v>19</v>
      </c>
      <c r="F557" s="1" t="s">
        <v>20</v>
      </c>
      <c r="G557" s="1" t="n">
        <v>3</v>
      </c>
      <c r="H557" s="1" t="n">
        <v>5</v>
      </c>
      <c r="I557" s="23" t="str">
        <f aca="false">IF(J557="RHAP", "Rhizophora apiculata", IF(J557="EXAG", "Excoecaria agallocha", IF(J557="BRPA", "Bruguiera parviflora", IF(J557="XYMO", "Xylocarpus moluccensis", IF(J557="BRCY", "Bruguiera cylindrica", IF(J557="AVAL", "Avicennia alba", IF(J557="AVOF", "Avicennia officinalis", IF(J557="LURA", "Lumnitzera racemosa", IF(J557="CETA", "Ceriops tagal", IF(J557="XYGR", "Xylocarpus granatum", IF(J557="AVMA", "Avicennia marina", IF(J557="RHMU", "Rhizophora mucronata", IF(J557="BRGY", "Bruguiera gymnorrhiza", IF(J557="BRSE", "Bruguiera sexangula", IF(J557="SOOV", "Sonneratia ovata", IF(J557="SOCA", "Sonneratia caseolaris", IF(J557="HELI", "Heritiera littoralis", IF(J557="HESY", "Heritiera sylvatica", IF(J557="NYFR", "Nypa fruticans", IF(J557="CYRA", "Cynometra ramiflora", IF(J557="PHPA", "Phoenix paludosa", IF(J557="SCHY", "Scyphiphora hydrophyllacea", IF(J557="DIMA", "Diospyros maritima", IF(J557="POPI", "Pongamia pinnata", IF(J557="MAPS", "Maniltoa psilogyne", IF(J557="INBI", "Intsia bijuga", IF(J557="ACEB", "Acanthus ebracteatus", IF(J557="CAER", "Calamus erinaceus", IF(J557="UNUN", "Unknown unknown",  IF(J557="SOAL", "Sonneratia alba",  IF(J557="AECO", "Aegiceras corniculatum", "" )) )))))))))))))))))))))))))))))</f>
        <v>Rhizophora apiculata</v>
      </c>
      <c r="J557" s="55" t="s">
        <v>21</v>
      </c>
      <c r="K557" s="55" t="n">
        <v>5</v>
      </c>
      <c r="L557" s="55"/>
    </row>
    <row r="558" customFormat="false" ht="13.8" hidden="false" customHeight="false" outlineLevel="0" collapsed="false">
      <c r="A558" s="1" t="s">
        <v>17</v>
      </c>
      <c r="B558" s="12" t="n">
        <v>42152</v>
      </c>
      <c r="C558" s="1" t="s">
        <v>19</v>
      </c>
      <c r="D558" s="1" t="s">
        <v>19</v>
      </c>
      <c r="E558" s="1" t="s">
        <v>19</v>
      </c>
      <c r="F558" s="1" t="s">
        <v>20</v>
      </c>
      <c r="G558" s="1" t="n">
        <v>3</v>
      </c>
      <c r="H558" s="1" t="n">
        <v>5</v>
      </c>
      <c r="I558" s="23" t="str">
        <f aca="false">IF(J558="RHAP", "Rhizophora apiculata", IF(J558="EXAG", "Excoecaria agallocha", IF(J558="BRPA", "Bruguiera parviflora", IF(J558="XYMO", "Xylocarpus moluccensis", IF(J558="BRCY", "Bruguiera cylindrica", IF(J558="AVAL", "Avicennia alba", IF(J558="AVOF", "Avicennia officinalis", IF(J558="LURA", "Lumnitzera racemosa", IF(J558="CETA", "Ceriops tagal", IF(J558="XYGR", "Xylocarpus granatum", IF(J558="AVMA", "Avicennia marina", IF(J558="RHMU", "Rhizophora mucronata", IF(J558="BRGY", "Bruguiera gymnorrhiza", IF(J558="BRSE", "Bruguiera sexangula", IF(J558="SOOV", "Sonneratia ovata", IF(J558="SOCA", "Sonneratia caseolaris", IF(J558="HELI", "Heritiera littoralis", IF(J558="HESY", "Heritiera sylvatica", IF(J558="NYFR", "Nypa fruticans", IF(J558="CYRA", "Cynometra ramiflora", IF(J558="PHPA", "Phoenix paludosa", IF(J558="SCHY", "Scyphiphora hydrophyllacea", IF(J558="DIMA", "Diospyros maritima", IF(J558="POPI", "Pongamia pinnata", IF(J558="MAPS", "Maniltoa psilogyne", IF(J558="INBI", "Intsia bijuga", IF(J558="ACEB", "Acanthus ebracteatus", IF(J558="CAER", "Calamus erinaceus", IF(J558="UNUN", "Unknown unknown",  IF(J558="SOAL", "Sonneratia alba",  IF(J558="AECO", "Aegiceras corniculatum", "" )) )))))))))))))))))))))))))))))</f>
        <v>Xylocarpus granatum</v>
      </c>
      <c r="J558" s="55" t="s">
        <v>1022</v>
      </c>
      <c r="K558" s="55" t="n">
        <v>5.4</v>
      </c>
    </row>
    <row r="559" customFormat="false" ht="13.8" hidden="false" customHeight="false" outlineLevel="0" collapsed="false">
      <c r="A559" s="1" t="s">
        <v>17</v>
      </c>
      <c r="B559" s="12" t="n">
        <v>42152</v>
      </c>
      <c r="C559" s="1" t="s">
        <v>19</v>
      </c>
      <c r="D559" s="1" t="s">
        <v>19</v>
      </c>
      <c r="E559" s="1" t="s">
        <v>19</v>
      </c>
      <c r="F559" s="1" t="s">
        <v>20</v>
      </c>
      <c r="G559" s="1" t="n">
        <v>3</v>
      </c>
      <c r="H559" s="1" t="n">
        <v>5</v>
      </c>
      <c r="I559" s="23" t="str">
        <f aca="false">IF(J559="RHAP", "Rhizophora apiculata", IF(J559="EXAG", "Excoecaria agallocha", IF(J559="BRPA", "Bruguiera parviflora", IF(J559="XYMO", "Xylocarpus moluccensis", IF(J559="BRCY", "Bruguiera cylindrica", IF(J559="AVAL", "Avicennia alba", IF(J559="AVOF", "Avicennia officinalis", IF(J559="LURA", "Lumnitzera racemosa", IF(J559="CETA", "Ceriops tagal", IF(J559="XYGR", "Xylocarpus granatum", IF(J559="AVMA", "Avicennia marina", IF(J559="RHMU", "Rhizophora mucronata", IF(J559="BRGY", "Bruguiera gymnorrhiza", IF(J559="BRSE", "Bruguiera sexangula", IF(J559="SOOV", "Sonneratia ovata", IF(J559="SOCA", "Sonneratia caseolaris", IF(J559="HELI", "Heritiera littoralis", IF(J559="HESY", "Heritiera sylvatica", IF(J559="NYFR", "Nypa fruticans", IF(J559="CYRA", "Cynometra ramiflora", IF(J559="PHPA", "Phoenix paludosa", IF(J559="SCHY", "Scyphiphora hydrophyllacea", IF(J559="DIMA", "Diospyros maritima", IF(J559="POPI", "Pongamia pinnata", IF(J559="MAPS", "Maniltoa psilogyne", IF(J559="INBI", "Intsia bijuga", IF(J559="ACEB", "Acanthus ebracteatus", IF(J559="CAER", "Calamus erinaceus", IF(J559="UNUN", "Unknown unknown",  IF(J559="SOAL", "Sonneratia alba",  IF(J559="AECO", "Aegiceras corniculatum", "" )) )))))))))))))))))))))))))))))</f>
        <v>Rhizophora apiculata</v>
      </c>
      <c r="J559" s="55" t="s">
        <v>21</v>
      </c>
      <c r="K559" s="55" t="n">
        <v>5.4</v>
      </c>
      <c r="L559" s="55" t="n">
        <v>4</v>
      </c>
      <c r="N559" s="1" t="n">
        <v>3</v>
      </c>
    </row>
    <row r="560" customFormat="false" ht="13.8" hidden="false" customHeight="false" outlineLevel="0" collapsed="false">
      <c r="A560" s="1" t="s">
        <v>17</v>
      </c>
      <c r="B560" s="12" t="n">
        <v>42152</v>
      </c>
      <c r="C560" s="1" t="s">
        <v>19</v>
      </c>
      <c r="D560" s="1" t="s">
        <v>19</v>
      </c>
      <c r="E560" s="1" t="s">
        <v>19</v>
      </c>
      <c r="F560" s="1" t="s">
        <v>20</v>
      </c>
      <c r="G560" s="1" t="n">
        <v>3</v>
      </c>
      <c r="H560" s="1" t="n">
        <v>5</v>
      </c>
      <c r="I560" s="23" t="str">
        <f aca="false">IF(J560="RHAP", "Rhizophora apiculata", IF(J560="EXAG", "Excoecaria agallocha", IF(J560="BRPA", "Bruguiera parviflora", IF(J560="XYMO", "Xylocarpus moluccensis", IF(J560="BRCY", "Bruguiera cylindrica", IF(J560="AVAL", "Avicennia alba", IF(J560="AVOF", "Avicennia officinalis", IF(J560="LURA", "Lumnitzera racemosa", IF(J560="CETA", "Ceriops tagal", IF(J560="XYGR", "Xylocarpus granatum", IF(J560="AVMA", "Avicennia marina", IF(J560="RHMU", "Rhizophora mucronata", IF(J560="BRGY", "Bruguiera gymnorrhiza", IF(J560="BRSE", "Bruguiera sexangula", IF(J560="SOOV", "Sonneratia ovata", IF(J560="SOCA", "Sonneratia caseolaris", IF(J560="HELI", "Heritiera littoralis", IF(J560="HESY", "Heritiera sylvatica", IF(J560="NYFR", "Nypa fruticans", IF(J560="CYRA", "Cynometra ramiflora", IF(J560="PHPA", "Phoenix paludosa", IF(J560="SCHY", "Scyphiphora hydrophyllacea", IF(J560="DIMA", "Diospyros maritima", IF(J560="POPI", "Pongamia pinnata", IF(J560="MAPS", "Maniltoa psilogyne", IF(J560="INBI", "Intsia bijuga", IF(J560="ACEB", "Acanthus ebracteatus", IF(J560="CAER", "Calamus erinaceus", IF(J560="UNUN", "Unknown unknown",  IF(J560="SOAL", "Sonneratia alba",  IF(J560="AECO", "Aegiceras corniculatum", "" )) )))))))))))))))))))))))))))))</f>
        <v>Rhizophora apiculata</v>
      </c>
      <c r="J560" s="55" t="s">
        <v>21</v>
      </c>
      <c r="K560" s="55" t="n">
        <v>5.6</v>
      </c>
      <c r="L560" s="55" t="n">
        <v>4</v>
      </c>
      <c r="N560" s="1" t="n">
        <v>3</v>
      </c>
    </row>
    <row r="561" customFormat="false" ht="13.8" hidden="false" customHeight="false" outlineLevel="0" collapsed="false">
      <c r="A561" s="1" t="s">
        <v>17</v>
      </c>
      <c r="B561" s="12" t="n">
        <v>42152</v>
      </c>
      <c r="C561" s="1" t="s">
        <v>19</v>
      </c>
      <c r="D561" s="1" t="s">
        <v>19</v>
      </c>
      <c r="E561" s="1" t="s">
        <v>19</v>
      </c>
      <c r="F561" s="1" t="s">
        <v>20</v>
      </c>
      <c r="G561" s="1" t="n">
        <v>3</v>
      </c>
      <c r="H561" s="1" t="n">
        <v>5</v>
      </c>
      <c r="I561" s="23" t="str">
        <f aca="false">IF(J561="RHAP", "Rhizophora apiculata", IF(J561="EXAG", "Excoecaria agallocha", IF(J561="BRPA", "Bruguiera parviflora", IF(J561="XYMO", "Xylocarpus moluccensis", IF(J561="BRCY", "Bruguiera cylindrica", IF(J561="AVAL", "Avicennia alba", IF(J561="AVOF", "Avicennia officinalis", IF(J561="LURA", "Lumnitzera racemosa", IF(J561="CETA", "Ceriops tagal", IF(J561="XYGR", "Xylocarpus granatum", IF(J561="AVMA", "Avicennia marina", IF(J561="RHMU", "Rhizophora mucronata", IF(J561="BRGY", "Bruguiera gymnorrhiza", IF(J561="BRSE", "Bruguiera sexangula", IF(J561="SOOV", "Sonneratia ovata", IF(J561="SOCA", "Sonneratia caseolaris", IF(J561="HELI", "Heritiera littoralis", IF(J561="HESY", "Heritiera sylvatica", IF(J561="NYFR", "Nypa fruticans", IF(J561="CYRA", "Cynometra ramiflora", IF(J561="PHPA", "Phoenix paludosa", IF(J561="SCHY", "Scyphiphora hydrophyllacea", IF(J561="DIMA", "Diospyros maritima", IF(J561="POPI", "Pongamia pinnata", IF(J561="MAPS", "Maniltoa psilogyne", IF(J561="INBI", "Intsia bijuga", IF(J561="ACEB", "Acanthus ebracteatus", IF(J561="CAER", "Calamus erinaceus", IF(J561="UNUN", "Unknown unknown",  IF(J561="SOAL", "Sonneratia alba",  IF(J561="AECO", "Aegiceras corniculatum", "" )) )))))))))))))))))))))))))))))</f>
        <v>Rhizophora apiculata</v>
      </c>
      <c r="J561" s="55" t="s">
        <v>21</v>
      </c>
      <c r="K561" s="55" t="n">
        <v>6.2</v>
      </c>
    </row>
    <row r="562" customFormat="false" ht="13.8" hidden="false" customHeight="false" outlineLevel="0" collapsed="false">
      <c r="A562" s="1" t="s">
        <v>17</v>
      </c>
      <c r="B562" s="12" t="n">
        <v>42152</v>
      </c>
      <c r="C562" s="1" t="s">
        <v>19</v>
      </c>
      <c r="D562" s="1" t="s">
        <v>19</v>
      </c>
      <c r="E562" s="1" t="s">
        <v>19</v>
      </c>
      <c r="F562" s="1" t="s">
        <v>20</v>
      </c>
      <c r="G562" s="1" t="n">
        <v>3</v>
      </c>
      <c r="H562" s="1" t="n">
        <v>5</v>
      </c>
      <c r="I562" s="23" t="str">
        <f aca="false">IF(J562="RHAP", "Rhizophora apiculata", IF(J562="EXAG", "Excoecaria agallocha", IF(J562="BRPA", "Bruguiera parviflora", IF(J562="XYMO", "Xylocarpus moluccensis", IF(J562="BRCY", "Bruguiera cylindrica", IF(J562="AVAL", "Avicennia alba", IF(J562="AVOF", "Avicennia officinalis", IF(J562="LURA", "Lumnitzera racemosa", IF(J562="CETA", "Ceriops tagal", IF(J562="XYGR", "Xylocarpus granatum", IF(J562="AVMA", "Avicennia marina", IF(J562="RHMU", "Rhizophora mucronata", IF(J562="BRGY", "Bruguiera gymnorrhiza", IF(J562="BRSE", "Bruguiera sexangula", IF(J562="SOOV", "Sonneratia ovata", IF(J562="SOCA", "Sonneratia caseolaris", IF(J562="HELI", "Heritiera littoralis", IF(J562="HESY", "Heritiera sylvatica", IF(J562="NYFR", "Nypa fruticans", IF(J562="CYRA", "Cynometra ramiflora", IF(J562="PHPA", "Phoenix paludosa", IF(J562="SCHY", "Scyphiphora hydrophyllacea", IF(J562="DIMA", "Diospyros maritima", IF(J562="POPI", "Pongamia pinnata", IF(J562="MAPS", "Maniltoa psilogyne", IF(J562="INBI", "Intsia bijuga", IF(J562="ACEB", "Acanthus ebracteatus", IF(J562="CAER", "Calamus erinaceus", IF(J562="UNUN", "Unknown unknown",  IF(J562="SOAL", "Sonneratia alba",  IF(J562="AECO", "Aegiceras corniculatum", "" )) )))))))))))))))))))))))))))))</f>
        <v>Rhizophora apiculata</v>
      </c>
      <c r="J562" s="55" t="s">
        <v>21</v>
      </c>
      <c r="K562" s="55" t="n">
        <v>6.3</v>
      </c>
    </row>
    <row r="563" customFormat="false" ht="13.8" hidden="false" customHeight="false" outlineLevel="0" collapsed="false">
      <c r="A563" s="1" t="s">
        <v>17</v>
      </c>
      <c r="B563" s="12" t="n">
        <v>42152</v>
      </c>
      <c r="C563" s="1" t="s">
        <v>19</v>
      </c>
      <c r="D563" s="1" t="s">
        <v>19</v>
      </c>
      <c r="E563" s="1" t="s">
        <v>19</v>
      </c>
      <c r="F563" s="1" t="s">
        <v>20</v>
      </c>
      <c r="G563" s="1" t="n">
        <v>3</v>
      </c>
      <c r="H563" s="1" t="n">
        <v>5</v>
      </c>
      <c r="I563" s="23" t="str">
        <f aca="false">IF(J563="RHAP", "Rhizophora apiculata", IF(J563="EXAG", "Excoecaria agallocha", IF(J563="BRPA", "Bruguiera parviflora", IF(J563="XYMO", "Xylocarpus moluccensis", IF(J563="BRCY", "Bruguiera cylindrica", IF(J563="AVAL", "Avicennia alba", IF(J563="AVOF", "Avicennia officinalis", IF(J563="LURA", "Lumnitzera racemosa", IF(J563="CETA", "Ceriops tagal", IF(J563="XYGR", "Xylocarpus granatum", IF(J563="AVMA", "Avicennia marina", IF(J563="RHMU", "Rhizophora mucronata", IF(J563="BRGY", "Bruguiera gymnorrhiza", IF(J563="BRSE", "Bruguiera sexangula", IF(J563="SOOV", "Sonneratia ovata", IF(J563="SOCA", "Sonneratia caseolaris", IF(J563="HELI", "Heritiera littoralis", IF(J563="HESY", "Heritiera sylvatica", IF(J563="NYFR", "Nypa fruticans", IF(J563="CYRA", "Cynometra ramiflora", IF(J563="PHPA", "Phoenix paludosa", IF(J563="SCHY", "Scyphiphora hydrophyllacea", IF(J563="DIMA", "Diospyros maritima", IF(J563="POPI", "Pongamia pinnata", IF(J563="MAPS", "Maniltoa psilogyne", IF(J563="INBI", "Intsia bijuga", IF(J563="ACEB", "Acanthus ebracteatus", IF(J563="CAER", "Calamus erinaceus", IF(J563="UNUN", "Unknown unknown",  IF(J563="SOAL", "Sonneratia alba",  IF(J563="AECO", "Aegiceras corniculatum", "" )) )))))))))))))))))))))))))))))</f>
        <v>Rhizophora apiculata</v>
      </c>
      <c r="J563" s="55" t="s">
        <v>21</v>
      </c>
      <c r="K563" s="55" t="n">
        <v>6.8</v>
      </c>
      <c r="L563" s="55"/>
    </row>
    <row r="564" customFormat="false" ht="13.8" hidden="false" customHeight="false" outlineLevel="0" collapsed="false">
      <c r="A564" s="1" t="s">
        <v>17</v>
      </c>
      <c r="B564" s="12" t="n">
        <v>42152</v>
      </c>
      <c r="C564" s="1" t="s">
        <v>19</v>
      </c>
      <c r="D564" s="1" t="s">
        <v>19</v>
      </c>
      <c r="E564" s="1" t="s">
        <v>19</v>
      </c>
      <c r="F564" s="1" t="s">
        <v>20</v>
      </c>
      <c r="G564" s="1" t="n">
        <v>3</v>
      </c>
      <c r="H564" s="1" t="n">
        <v>5</v>
      </c>
      <c r="I564" s="23" t="str">
        <f aca="false">IF(J564="RHAP", "Rhizophora apiculata", IF(J564="EXAG", "Excoecaria agallocha", IF(J564="BRPA", "Bruguiera parviflora", IF(J564="XYMO", "Xylocarpus moluccensis", IF(J564="BRCY", "Bruguiera cylindrica", IF(J564="AVAL", "Avicennia alba", IF(J564="AVOF", "Avicennia officinalis", IF(J564="LURA", "Lumnitzera racemosa", IF(J564="CETA", "Ceriops tagal", IF(J564="XYGR", "Xylocarpus granatum", IF(J564="AVMA", "Avicennia marina", IF(J564="RHMU", "Rhizophora mucronata", IF(J564="BRGY", "Bruguiera gymnorrhiza", IF(J564="BRSE", "Bruguiera sexangula", IF(J564="SOOV", "Sonneratia ovata", IF(J564="SOCA", "Sonneratia caseolaris", IF(J564="HELI", "Heritiera littoralis", IF(J564="HESY", "Heritiera sylvatica", IF(J564="NYFR", "Nypa fruticans", IF(J564="CYRA", "Cynometra ramiflora", IF(J564="PHPA", "Phoenix paludosa", IF(J564="SCHY", "Scyphiphora hydrophyllacea", IF(J564="DIMA", "Diospyros maritima", IF(J564="POPI", "Pongamia pinnata", IF(J564="MAPS", "Maniltoa psilogyne", IF(J564="INBI", "Intsia bijuga", IF(J564="ACEB", "Acanthus ebracteatus", IF(J564="CAER", "Calamus erinaceus", IF(J564="UNUN", "Unknown unknown",  IF(J564="SOAL", "Sonneratia alba",  IF(J564="AECO", "Aegiceras corniculatum", "" )) )))))))))))))))))))))))))))))</f>
        <v>Rhizophora apiculata</v>
      </c>
      <c r="J564" s="55" t="s">
        <v>21</v>
      </c>
      <c r="K564" s="55" t="n">
        <v>7.3</v>
      </c>
    </row>
    <row r="565" customFormat="false" ht="13.8" hidden="false" customHeight="false" outlineLevel="0" collapsed="false">
      <c r="A565" s="1" t="s">
        <v>17</v>
      </c>
      <c r="B565" s="12" t="n">
        <v>42152</v>
      </c>
      <c r="C565" s="1" t="s">
        <v>19</v>
      </c>
      <c r="D565" s="1" t="s">
        <v>19</v>
      </c>
      <c r="E565" s="1" t="s">
        <v>19</v>
      </c>
      <c r="F565" s="1" t="s">
        <v>20</v>
      </c>
      <c r="G565" s="1" t="n">
        <v>3</v>
      </c>
      <c r="H565" s="1" t="n">
        <v>5</v>
      </c>
      <c r="I565" s="23" t="str">
        <f aca="false">IF(J565="RHAP", "Rhizophora apiculata", IF(J565="EXAG", "Excoecaria agallocha", IF(J565="BRPA", "Bruguiera parviflora", IF(J565="XYMO", "Xylocarpus moluccensis", IF(J565="BRCY", "Bruguiera cylindrica", IF(J565="AVAL", "Avicennia alba", IF(J565="AVOF", "Avicennia officinalis", IF(J565="LURA", "Lumnitzera racemosa", IF(J565="CETA", "Ceriops tagal", IF(J565="XYGR", "Xylocarpus granatum", IF(J565="AVMA", "Avicennia marina", IF(J565="RHMU", "Rhizophora mucronata", IF(J565="BRGY", "Bruguiera gymnorrhiza", IF(J565="BRSE", "Bruguiera sexangula", IF(J565="SOOV", "Sonneratia ovata", IF(J565="SOCA", "Sonneratia caseolaris", IF(J565="HELI", "Heritiera littoralis", IF(J565="HESY", "Heritiera sylvatica", IF(J565="NYFR", "Nypa fruticans", IF(J565="CYRA", "Cynometra ramiflora", IF(J565="PHPA", "Phoenix paludosa", IF(J565="SCHY", "Scyphiphora hydrophyllacea", IF(J565="DIMA", "Diospyros maritima", IF(J565="POPI", "Pongamia pinnata", IF(J565="MAPS", "Maniltoa psilogyne", IF(J565="INBI", "Intsia bijuga", IF(J565="ACEB", "Acanthus ebracteatus", IF(J565="CAER", "Calamus erinaceus", IF(J565="UNUN", "Unknown unknown",  IF(J565="SOAL", "Sonneratia alba",  IF(J565="AECO", "Aegiceras corniculatum", "" )) )))))))))))))))))))))))))))))</f>
        <v>Rhizophora apiculata</v>
      </c>
      <c r="J565" s="55" t="s">
        <v>21</v>
      </c>
      <c r="K565" s="55" t="n">
        <v>7.3</v>
      </c>
    </row>
    <row r="566" customFormat="false" ht="13.8" hidden="false" customHeight="false" outlineLevel="0" collapsed="false">
      <c r="A566" s="1" t="s">
        <v>17</v>
      </c>
      <c r="B566" s="12" t="n">
        <v>42152</v>
      </c>
      <c r="C566" s="1" t="s">
        <v>19</v>
      </c>
      <c r="D566" s="1" t="s">
        <v>19</v>
      </c>
      <c r="E566" s="1" t="s">
        <v>19</v>
      </c>
      <c r="F566" s="1" t="s">
        <v>20</v>
      </c>
      <c r="G566" s="1" t="n">
        <v>3</v>
      </c>
      <c r="H566" s="1" t="n">
        <v>5</v>
      </c>
      <c r="I566" s="23" t="str">
        <f aca="false">IF(J566="RHAP", "Rhizophora apiculata", IF(J566="EXAG", "Excoecaria agallocha", IF(J566="BRPA", "Bruguiera parviflora", IF(J566="XYMO", "Xylocarpus moluccensis", IF(J566="BRCY", "Bruguiera cylindrica", IF(J566="AVAL", "Avicennia alba", IF(J566="AVOF", "Avicennia officinalis", IF(J566="LURA", "Lumnitzera racemosa", IF(J566="CETA", "Ceriops tagal", IF(J566="XYGR", "Xylocarpus granatum", IF(J566="AVMA", "Avicennia marina", IF(J566="RHMU", "Rhizophora mucronata", IF(J566="BRGY", "Bruguiera gymnorrhiza", IF(J566="BRSE", "Bruguiera sexangula", IF(J566="SOOV", "Sonneratia ovata", IF(J566="SOCA", "Sonneratia caseolaris", IF(J566="HELI", "Heritiera littoralis", IF(J566="HESY", "Heritiera sylvatica", IF(J566="NYFR", "Nypa fruticans", IF(J566="CYRA", "Cynometra ramiflora", IF(J566="PHPA", "Phoenix paludosa", IF(J566="SCHY", "Scyphiphora hydrophyllacea", IF(J566="DIMA", "Diospyros maritima", IF(J566="POPI", "Pongamia pinnata", IF(J566="MAPS", "Maniltoa psilogyne", IF(J566="INBI", "Intsia bijuga", IF(J566="ACEB", "Acanthus ebracteatus", IF(J566="CAER", "Calamus erinaceus", IF(J566="UNUN", "Unknown unknown",  IF(J566="SOAL", "Sonneratia alba",  IF(J566="AECO", "Aegiceras corniculatum", "" )) )))))))))))))))))))))))))))))</f>
        <v>Rhizophora apiculata</v>
      </c>
      <c r="J566" s="55" t="s">
        <v>21</v>
      </c>
      <c r="K566" s="55" t="n">
        <v>7.4</v>
      </c>
    </row>
    <row r="567" customFormat="false" ht="13.8" hidden="false" customHeight="false" outlineLevel="0" collapsed="false">
      <c r="A567" s="1" t="s">
        <v>17</v>
      </c>
      <c r="B567" s="12" t="n">
        <v>42152</v>
      </c>
      <c r="C567" s="1" t="s">
        <v>19</v>
      </c>
      <c r="D567" s="1" t="s">
        <v>19</v>
      </c>
      <c r="E567" s="1" t="s">
        <v>19</v>
      </c>
      <c r="F567" s="1" t="s">
        <v>20</v>
      </c>
      <c r="G567" s="1" t="n">
        <v>3</v>
      </c>
      <c r="H567" s="1" t="n">
        <v>5</v>
      </c>
      <c r="I567" s="23" t="str">
        <f aca="false">IF(J567="RHAP", "Rhizophora apiculata", IF(J567="EXAG", "Excoecaria agallocha", IF(J567="BRPA", "Bruguiera parviflora", IF(J567="XYMO", "Xylocarpus moluccensis", IF(J567="BRCY", "Bruguiera cylindrica", IF(J567="AVAL", "Avicennia alba", IF(J567="AVOF", "Avicennia officinalis", IF(J567="LURA", "Lumnitzera racemosa", IF(J567="CETA", "Ceriops tagal", IF(J567="XYGR", "Xylocarpus granatum", IF(J567="AVMA", "Avicennia marina", IF(J567="RHMU", "Rhizophora mucronata", IF(J567="BRGY", "Bruguiera gymnorrhiza", IF(J567="BRSE", "Bruguiera sexangula", IF(J567="SOOV", "Sonneratia ovata", IF(J567="SOCA", "Sonneratia caseolaris", IF(J567="HELI", "Heritiera littoralis", IF(J567="HESY", "Heritiera sylvatica", IF(J567="NYFR", "Nypa fruticans", IF(J567="CYRA", "Cynometra ramiflora", IF(J567="PHPA", "Phoenix paludosa", IF(J567="SCHY", "Scyphiphora hydrophyllacea", IF(J567="DIMA", "Diospyros maritima", IF(J567="POPI", "Pongamia pinnata", IF(J567="MAPS", "Maniltoa psilogyne", IF(J567="INBI", "Intsia bijuga", IF(J567="ACEB", "Acanthus ebracteatus", IF(J567="CAER", "Calamus erinaceus", IF(J567="UNUN", "Unknown unknown",  IF(J567="SOAL", "Sonneratia alba",  IF(J567="AECO", "Aegiceras corniculatum", "" )) )))))))))))))))))))))))))))))</f>
        <v>Rhizophora apiculata</v>
      </c>
      <c r="J567" s="55" t="s">
        <v>21</v>
      </c>
      <c r="K567" s="55" t="n">
        <v>7.5</v>
      </c>
    </row>
    <row r="568" customFormat="false" ht="13.8" hidden="false" customHeight="false" outlineLevel="0" collapsed="false">
      <c r="A568" s="1" t="s">
        <v>17</v>
      </c>
      <c r="B568" s="12" t="n">
        <v>42152</v>
      </c>
      <c r="C568" s="1" t="s">
        <v>19</v>
      </c>
      <c r="D568" s="1" t="s">
        <v>19</v>
      </c>
      <c r="E568" s="1" t="s">
        <v>19</v>
      </c>
      <c r="F568" s="1" t="s">
        <v>20</v>
      </c>
      <c r="G568" s="1" t="n">
        <v>3</v>
      </c>
      <c r="H568" s="1" t="n">
        <v>5</v>
      </c>
      <c r="I568" s="23" t="str">
        <f aca="false">IF(J568="RHAP", "Rhizophora apiculata", IF(J568="EXAG", "Excoecaria agallocha", IF(J568="BRPA", "Bruguiera parviflora", IF(J568="XYMO", "Xylocarpus moluccensis", IF(J568="BRCY", "Bruguiera cylindrica", IF(J568="AVAL", "Avicennia alba", IF(J568="AVOF", "Avicennia officinalis", IF(J568="LURA", "Lumnitzera racemosa", IF(J568="CETA", "Ceriops tagal", IF(J568="XYGR", "Xylocarpus granatum", IF(J568="AVMA", "Avicennia marina", IF(J568="RHMU", "Rhizophora mucronata", IF(J568="BRGY", "Bruguiera gymnorrhiza", IF(J568="BRSE", "Bruguiera sexangula", IF(J568="SOOV", "Sonneratia ovata", IF(J568="SOCA", "Sonneratia caseolaris", IF(J568="HELI", "Heritiera littoralis", IF(J568="HESY", "Heritiera sylvatica", IF(J568="NYFR", "Nypa fruticans", IF(J568="CYRA", "Cynometra ramiflora", IF(J568="PHPA", "Phoenix paludosa", IF(J568="SCHY", "Scyphiphora hydrophyllacea", IF(J568="DIMA", "Diospyros maritima", IF(J568="POPI", "Pongamia pinnata", IF(J568="MAPS", "Maniltoa psilogyne", IF(J568="INBI", "Intsia bijuga", IF(J568="ACEB", "Acanthus ebracteatus", IF(J568="CAER", "Calamus erinaceus", IF(J568="UNUN", "Unknown unknown",  IF(J568="SOAL", "Sonneratia alba",  IF(J568="AECO", "Aegiceras corniculatum", "" )) )))))))))))))))))))))))))))))</f>
        <v>Rhizophora apiculata</v>
      </c>
      <c r="J568" s="55" t="s">
        <v>21</v>
      </c>
      <c r="K568" s="55" t="n">
        <v>7.8</v>
      </c>
    </row>
    <row r="569" customFormat="false" ht="13.8" hidden="false" customHeight="false" outlineLevel="0" collapsed="false">
      <c r="A569" s="1" t="s">
        <v>17</v>
      </c>
      <c r="B569" s="12" t="n">
        <v>42152</v>
      </c>
      <c r="C569" s="1" t="s">
        <v>19</v>
      </c>
      <c r="D569" s="1" t="s">
        <v>19</v>
      </c>
      <c r="E569" s="1" t="s">
        <v>19</v>
      </c>
      <c r="F569" s="1" t="s">
        <v>20</v>
      </c>
      <c r="G569" s="1" t="n">
        <v>3</v>
      </c>
      <c r="H569" s="1" t="n">
        <v>5</v>
      </c>
      <c r="I569" s="23" t="str">
        <f aca="false">IF(J569="RHAP", "Rhizophora apiculata", IF(J569="EXAG", "Excoecaria agallocha", IF(J569="BRPA", "Bruguiera parviflora", IF(J569="XYMO", "Xylocarpus moluccensis", IF(J569="BRCY", "Bruguiera cylindrica", IF(J569="AVAL", "Avicennia alba", IF(J569="AVOF", "Avicennia officinalis", IF(J569="LURA", "Lumnitzera racemosa", IF(J569="CETA", "Ceriops tagal", IF(J569="XYGR", "Xylocarpus granatum", IF(J569="AVMA", "Avicennia marina", IF(J569="RHMU", "Rhizophora mucronata", IF(J569="BRGY", "Bruguiera gymnorrhiza", IF(J569="BRSE", "Bruguiera sexangula", IF(J569="SOOV", "Sonneratia ovata", IF(J569="SOCA", "Sonneratia caseolaris", IF(J569="HELI", "Heritiera littoralis", IF(J569="HESY", "Heritiera sylvatica", IF(J569="NYFR", "Nypa fruticans", IF(J569="CYRA", "Cynometra ramiflora", IF(J569="PHPA", "Phoenix paludosa", IF(J569="SCHY", "Scyphiphora hydrophyllacea", IF(J569="DIMA", "Diospyros maritima", IF(J569="POPI", "Pongamia pinnata", IF(J569="MAPS", "Maniltoa psilogyne", IF(J569="INBI", "Intsia bijuga", IF(J569="ACEB", "Acanthus ebracteatus", IF(J569="CAER", "Calamus erinaceus", IF(J569="UNUN", "Unknown unknown",  IF(J569="SOAL", "Sonneratia alba",  IF(J569="AECO", "Aegiceras corniculatum", "" )) )))))))))))))))))))))))))))))</f>
        <v>Xylocarpus granatum</v>
      </c>
      <c r="J569" s="55" t="s">
        <v>1022</v>
      </c>
      <c r="K569" s="55" t="n">
        <v>8.2</v>
      </c>
    </row>
    <row r="570" customFormat="false" ht="13.8" hidden="false" customHeight="false" outlineLevel="0" collapsed="false">
      <c r="A570" s="1" t="s">
        <v>17</v>
      </c>
      <c r="B570" s="12" t="n">
        <v>42152</v>
      </c>
      <c r="C570" s="1" t="s">
        <v>19</v>
      </c>
      <c r="D570" s="1" t="s">
        <v>19</v>
      </c>
      <c r="E570" s="1" t="s">
        <v>19</v>
      </c>
      <c r="F570" s="1" t="s">
        <v>20</v>
      </c>
      <c r="G570" s="1" t="n">
        <v>3</v>
      </c>
      <c r="H570" s="1" t="n">
        <v>5</v>
      </c>
      <c r="I570" s="23" t="str">
        <f aca="false">IF(J570="RHAP", "Rhizophora apiculata", IF(J570="EXAG", "Excoecaria agallocha", IF(J570="BRPA", "Bruguiera parviflora", IF(J570="XYMO", "Xylocarpus moluccensis", IF(J570="BRCY", "Bruguiera cylindrica", IF(J570="AVAL", "Avicennia alba", IF(J570="AVOF", "Avicennia officinalis", IF(J570="LURA", "Lumnitzera racemosa", IF(J570="CETA", "Ceriops tagal", IF(J570="XYGR", "Xylocarpus granatum", IF(J570="AVMA", "Avicennia marina", IF(J570="RHMU", "Rhizophora mucronata", IF(J570="BRGY", "Bruguiera gymnorrhiza", IF(J570="BRSE", "Bruguiera sexangula", IF(J570="SOOV", "Sonneratia ovata", IF(J570="SOCA", "Sonneratia caseolaris", IF(J570="HELI", "Heritiera littoralis", IF(J570="HESY", "Heritiera sylvatica", IF(J570="NYFR", "Nypa fruticans", IF(J570="CYRA", "Cynometra ramiflora", IF(J570="PHPA", "Phoenix paludosa", IF(J570="SCHY", "Scyphiphora hydrophyllacea", IF(J570="DIMA", "Diospyros maritima", IF(J570="POPI", "Pongamia pinnata", IF(J570="MAPS", "Maniltoa psilogyne", IF(J570="INBI", "Intsia bijuga", IF(J570="ACEB", "Acanthus ebracteatus", IF(J570="CAER", "Calamus erinaceus", IF(J570="UNUN", "Unknown unknown",  IF(J570="SOAL", "Sonneratia alba",  IF(J570="AECO", "Aegiceras corniculatum", "" )) )))))))))))))))))))))))))))))</f>
        <v>Xylocarpus granatum</v>
      </c>
      <c r="J570" s="55" t="s">
        <v>1022</v>
      </c>
      <c r="K570" s="55" t="n">
        <v>8.6</v>
      </c>
    </row>
    <row r="571" customFormat="false" ht="13.8" hidden="false" customHeight="false" outlineLevel="0" collapsed="false">
      <c r="A571" s="1" t="s">
        <v>17</v>
      </c>
      <c r="B571" s="12" t="n">
        <v>42152</v>
      </c>
      <c r="C571" s="1" t="s">
        <v>19</v>
      </c>
      <c r="D571" s="1" t="s">
        <v>19</v>
      </c>
      <c r="E571" s="1" t="s">
        <v>19</v>
      </c>
      <c r="F571" s="1" t="s">
        <v>20</v>
      </c>
      <c r="G571" s="1" t="n">
        <v>3</v>
      </c>
      <c r="H571" s="1" t="n">
        <v>5</v>
      </c>
      <c r="I571" s="23" t="str">
        <f aca="false">IF(J571="RHAP", "Rhizophora apiculata", IF(J571="EXAG", "Excoecaria agallocha", IF(J571="BRPA", "Bruguiera parviflora", IF(J571="XYMO", "Xylocarpus moluccensis", IF(J571="BRCY", "Bruguiera cylindrica", IF(J571="AVAL", "Avicennia alba", IF(J571="AVOF", "Avicennia officinalis", IF(J571="LURA", "Lumnitzera racemosa", IF(J571="CETA", "Ceriops tagal", IF(J571="XYGR", "Xylocarpus granatum", IF(J571="AVMA", "Avicennia marina", IF(J571="RHMU", "Rhizophora mucronata", IF(J571="BRGY", "Bruguiera gymnorrhiza", IF(J571="BRSE", "Bruguiera sexangula", IF(J571="SOOV", "Sonneratia ovata", IF(J571="SOCA", "Sonneratia caseolaris", IF(J571="HELI", "Heritiera littoralis", IF(J571="HESY", "Heritiera sylvatica", IF(J571="NYFR", "Nypa fruticans", IF(J571="CYRA", "Cynometra ramiflora", IF(J571="PHPA", "Phoenix paludosa", IF(J571="SCHY", "Scyphiphora hydrophyllacea", IF(J571="DIMA", "Diospyros maritima", IF(J571="POPI", "Pongamia pinnata", IF(J571="MAPS", "Maniltoa psilogyne", IF(J571="INBI", "Intsia bijuga", IF(J571="ACEB", "Acanthus ebracteatus", IF(J571="CAER", "Calamus erinaceus", IF(J571="UNUN", "Unknown unknown",  IF(J571="SOAL", "Sonneratia alba",  IF(J571="AECO", "Aegiceras corniculatum", "" )) )))))))))))))))))))))))))))))</f>
        <v>Rhizophora apiculata</v>
      </c>
      <c r="J571" s="55" t="s">
        <v>21</v>
      </c>
      <c r="K571" s="55" t="n">
        <v>9.1</v>
      </c>
      <c r="L571" s="55" t="n">
        <v>4</v>
      </c>
      <c r="N571" s="1" t="n">
        <v>3</v>
      </c>
    </row>
    <row r="572" customFormat="false" ht="13.8" hidden="false" customHeight="false" outlineLevel="0" collapsed="false">
      <c r="A572" s="1" t="s">
        <v>17</v>
      </c>
      <c r="B572" s="12" t="n">
        <v>42152</v>
      </c>
      <c r="C572" s="1" t="s">
        <v>19</v>
      </c>
      <c r="D572" s="1" t="s">
        <v>19</v>
      </c>
      <c r="E572" s="1" t="s">
        <v>19</v>
      </c>
      <c r="F572" s="1" t="s">
        <v>20</v>
      </c>
      <c r="G572" s="1" t="n">
        <v>3</v>
      </c>
      <c r="H572" s="1" t="n">
        <v>5</v>
      </c>
      <c r="I572" s="23" t="str">
        <f aca="false">IF(J572="RHAP", "Rhizophora apiculata", IF(J572="EXAG", "Excoecaria agallocha", IF(J572="BRPA", "Bruguiera parviflora", IF(J572="XYMO", "Xylocarpus moluccensis", IF(J572="BRCY", "Bruguiera cylindrica", IF(J572="AVAL", "Avicennia alba", IF(J572="AVOF", "Avicennia officinalis", IF(J572="LURA", "Lumnitzera racemosa", IF(J572="CETA", "Ceriops tagal", IF(J572="XYGR", "Xylocarpus granatum", IF(J572="AVMA", "Avicennia marina", IF(J572="RHMU", "Rhizophora mucronata", IF(J572="BRGY", "Bruguiera gymnorrhiza", IF(J572="BRSE", "Bruguiera sexangula", IF(J572="SOOV", "Sonneratia ovata", IF(J572="SOCA", "Sonneratia caseolaris", IF(J572="HELI", "Heritiera littoralis", IF(J572="HESY", "Heritiera sylvatica", IF(J572="NYFR", "Nypa fruticans", IF(J572="CYRA", "Cynometra ramiflora", IF(J572="PHPA", "Phoenix paludosa", IF(J572="SCHY", "Scyphiphora hydrophyllacea", IF(J572="DIMA", "Diospyros maritima", IF(J572="POPI", "Pongamia pinnata", IF(J572="MAPS", "Maniltoa psilogyne", IF(J572="INBI", "Intsia bijuga", IF(J572="ACEB", "Acanthus ebracteatus", IF(J572="CAER", "Calamus erinaceus", IF(J572="UNUN", "Unknown unknown",  IF(J572="SOAL", "Sonneratia alba",  IF(J572="AECO", "Aegiceras corniculatum", "" )) )))))))))))))))))))))))))))))</f>
        <v>Rhizophora apiculata</v>
      </c>
      <c r="J572" s="55" t="s">
        <v>21</v>
      </c>
      <c r="K572" s="55" t="n">
        <v>9.2</v>
      </c>
    </row>
    <row r="573" customFormat="false" ht="13.8" hidden="false" customHeight="false" outlineLevel="0" collapsed="false">
      <c r="A573" s="1" t="s">
        <v>17</v>
      </c>
      <c r="B573" s="12" t="n">
        <v>42152</v>
      </c>
      <c r="C573" s="1" t="s">
        <v>19</v>
      </c>
      <c r="D573" s="1" t="s">
        <v>19</v>
      </c>
      <c r="E573" s="1" t="s">
        <v>19</v>
      </c>
      <c r="F573" s="1" t="s">
        <v>20</v>
      </c>
      <c r="G573" s="1" t="n">
        <v>3</v>
      </c>
      <c r="H573" s="1" t="n">
        <v>5</v>
      </c>
      <c r="I573" s="23" t="str">
        <f aca="false">IF(J573="RHAP", "Rhizophora apiculata", IF(J573="EXAG", "Excoecaria agallocha", IF(J573="BRPA", "Bruguiera parviflora", IF(J573="XYMO", "Xylocarpus moluccensis", IF(J573="BRCY", "Bruguiera cylindrica", IF(J573="AVAL", "Avicennia alba", IF(J573="AVOF", "Avicennia officinalis", IF(J573="LURA", "Lumnitzera racemosa", IF(J573="CETA", "Ceriops tagal", IF(J573="XYGR", "Xylocarpus granatum", IF(J573="AVMA", "Avicennia marina", IF(J573="RHMU", "Rhizophora mucronata", IF(J573="BRGY", "Bruguiera gymnorrhiza", IF(J573="BRSE", "Bruguiera sexangula", IF(J573="SOOV", "Sonneratia ovata", IF(J573="SOCA", "Sonneratia caseolaris", IF(J573="HELI", "Heritiera littoralis", IF(J573="HESY", "Heritiera sylvatica", IF(J573="NYFR", "Nypa fruticans", IF(J573="CYRA", "Cynometra ramiflora", IF(J573="PHPA", "Phoenix paludosa", IF(J573="SCHY", "Scyphiphora hydrophyllacea", IF(J573="DIMA", "Diospyros maritima", IF(J573="POPI", "Pongamia pinnata", IF(J573="MAPS", "Maniltoa psilogyne", IF(J573="INBI", "Intsia bijuga", IF(J573="ACEB", "Acanthus ebracteatus", IF(J573="CAER", "Calamus erinaceus", IF(J573="UNUN", "Unknown unknown",  IF(J573="SOAL", "Sonneratia alba",  IF(J573="AECO", "Aegiceras corniculatum", "" )) )))))))))))))))))))))))))))))</f>
        <v>Rhizophora apiculata</v>
      </c>
      <c r="J573" s="55" t="s">
        <v>21</v>
      </c>
      <c r="K573" s="55" t="n">
        <v>9.2</v>
      </c>
    </row>
    <row r="574" customFormat="false" ht="13.8" hidden="false" customHeight="false" outlineLevel="0" collapsed="false">
      <c r="A574" s="1" t="s">
        <v>17</v>
      </c>
      <c r="B574" s="12" t="n">
        <v>42152</v>
      </c>
      <c r="C574" s="1" t="s">
        <v>19</v>
      </c>
      <c r="D574" s="1" t="s">
        <v>19</v>
      </c>
      <c r="E574" s="1" t="s">
        <v>19</v>
      </c>
      <c r="F574" s="1" t="s">
        <v>20</v>
      </c>
      <c r="G574" s="1" t="n">
        <v>3</v>
      </c>
      <c r="H574" s="1" t="n">
        <v>5</v>
      </c>
      <c r="I574" s="23" t="str">
        <f aca="false">IF(J574="RHAP", "Rhizophora apiculata", IF(J574="EXAG", "Excoecaria agallocha", IF(J574="BRPA", "Bruguiera parviflora", IF(J574="XYMO", "Xylocarpus moluccensis", IF(J574="BRCY", "Bruguiera cylindrica", IF(J574="AVAL", "Avicennia alba", IF(J574="AVOF", "Avicennia officinalis", IF(J574="LURA", "Lumnitzera racemosa", IF(J574="CETA", "Ceriops tagal", IF(J574="XYGR", "Xylocarpus granatum", IF(J574="AVMA", "Avicennia marina", IF(J574="RHMU", "Rhizophora mucronata", IF(J574="BRGY", "Bruguiera gymnorrhiza", IF(J574="BRSE", "Bruguiera sexangula", IF(J574="SOOV", "Sonneratia ovata", IF(J574="SOCA", "Sonneratia caseolaris", IF(J574="HELI", "Heritiera littoralis", IF(J574="HESY", "Heritiera sylvatica", IF(J574="NYFR", "Nypa fruticans", IF(J574="CYRA", "Cynometra ramiflora", IF(J574="PHPA", "Phoenix paludosa", IF(J574="SCHY", "Scyphiphora hydrophyllacea", IF(J574="DIMA", "Diospyros maritima", IF(J574="POPI", "Pongamia pinnata", IF(J574="MAPS", "Maniltoa psilogyne", IF(J574="INBI", "Intsia bijuga", IF(J574="ACEB", "Acanthus ebracteatus", IF(J574="CAER", "Calamus erinaceus", IF(J574="UNUN", "Unknown unknown",  IF(J574="SOAL", "Sonneratia alba",  IF(J574="AECO", "Aegiceras corniculatum", "" )) )))))))))))))))))))))))))))))</f>
        <v>Rhizophora apiculata</v>
      </c>
      <c r="J574" s="55" t="s">
        <v>21</v>
      </c>
      <c r="K574" s="55" t="n">
        <v>9.4</v>
      </c>
    </row>
    <row r="575" customFormat="false" ht="13.8" hidden="false" customHeight="false" outlineLevel="0" collapsed="false">
      <c r="A575" s="1" t="s">
        <v>17</v>
      </c>
      <c r="B575" s="12" t="n">
        <v>42152</v>
      </c>
      <c r="C575" s="1" t="s">
        <v>19</v>
      </c>
      <c r="D575" s="1" t="s">
        <v>19</v>
      </c>
      <c r="E575" s="1" t="s">
        <v>19</v>
      </c>
      <c r="F575" s="1" t="s">
        <v>20</v>
      </c>
      <c r="G575" s="1" t="n">
        <v>3</v>
      </c>
      <c r="H575" s="1" t="n">
        <v>5</v>
      </c>
      <c r="I575" s="23" t="str">
        <f aca="false">IF(J575="RHAP", "Rhizophora apiculata", IF(J575="EXAG", "Excoecaria agallocha", IF(J575="BRPA", "Bruguiera parviflora", IF(J575="XYMO", "Xylocarpus moluccensis", IF(J575="BRCY", "Bruguiera cylindrica", IF(J575="AVAL", "Avicennia alba", IF(J575="AVOF", "Avicennia officinalis", IF(J575="LURA", "Lumnitzera racemosa", IF(J575="CETA", "Ceriops tagal", IF(J575="XYGR", "Xylocarpus granatum", IF(J575="AVMA", "Avicennia marina", IF(J575="RHMU", "Rhizophora mucronata", IF(J575="BRGY", "Bruguiera gymnorrhiza", IF(J575="BRSE", "Bruguiera sexangula", IF(J575="SOOV", "Sonneratia ovata", IF(J575="SOCA", "Sonneratia caseolaris", IF(J575="HELI", "Heritiera littoralis", IF(J575="HESY", "Heritiera sylvatica", IF(J575="NYFR", "Nypa fruticans", IF(J575="CYRA", "Cynometra ramiflora", IF(J575="PHPA", "Phoenix paludosa", IF(J575="SCHY", "Scyphiphora hydrophyllacea", IF(J575="DIMA", "Diospyros maritima", IF(J575="POPI", "Pongamia pinnata", IF(J575="MAPS", "Maniltoa psilogyne", IF(J575="INBI", "Intsia bijuga", IF(J575="ACEB", "Acanthus ebracteatus", IF(J575="CAER", "Calamus erinaceus", IF(J575="UNUN", "Unknown unknown",  IF(J575="SOAL", "Sonneratia alba",  IF(J575="AECO", "Aegiceras corniculatum", "" )) )))))))))))))))))))))))))))))</f>
        <v>Rhizophora apiculata</v>
      </c>
      <c r="J575" s="55" t="s">
        <v>21</v>
      </c>
      <c r="K575" s="55" t="n">
        <v>9.4</v>
      </c>
      <c r="L575" s="55"/>
    </row>
    <row r="576" customFormat="false" ht="13.8" hidden="false" customHeight="false" outlineLevel="0" collapsed="false">
      <c r="A576" s="1" t="s">
        <v>17</v>
      </c>
      <c r="B576" s="12" t="n">
        <v>42152</v>
      </c>
      <c r="C576" s="1" t="s">
        <v>19</v>
      </c>
      <c r="D576" s="1" t="s">
        <v>19</v>
      </c>
      <c r="E576" s="1" t="s">
        <v>19</v>
      </c>
      <c r="F576" s="1" t="s">
        <v>20</v>
      </c>
      <c r="G576" s="1" t="n">
        <v>3</v>
      </c>
      <c r="H576" s="1" t="n">
        <v>5</v>
      </c>
      <c r="I576" s="23" t="str">
        <f aca="false">IF(J576="RHAP", "Rhizophora apiculata", IF(J576="EXAG", "Excoecaria agallocha", IF(J576="BRPA", "Bruguiera parviflora", IF(J576="XYMO", "Xylocarpus moluccensis", IF(J576="BRCY", "Bruguiera cylindrica", IF(J576="AVAL", "Avicennia alba", IF(J576="AVOF", "Avicennia officinalis", IF(J576="LURA", "Lumnitzera racemosa", IF(J576="CETA", "Ceriops tagal", IF(J576="XYGR", "Xylocarpus granatum", IF(J576="AVMA", "Avicennia marina", IF(J576="RHMU", "Rhizophora mucronata", IF(J576="BRGY", "Bruguiera gymnorrhiza", IF(J576="BRSE", "Bruguiera sexangula", IF(J576="SOOV", "Sonneratia ovata", IF(J576="SOCA", "Sonneratia caseolaris", IF(J576="HELI", "Heritiera littoralis", IF(J576="HESY", "Heritiera sylvatica", IF(J576="NYFR", "Nypa fruticans", IF(J576="CYRA", "Cynometra ramiflora", IF(J576="PHPA", "Phoenix paludosa", IF(J576="SCHY", "Scyphiphora hydrophyllacea", IF(J576="DIMA", "Diospyros maritima", IF(J576="POPI", "Pongamia pinnata", IF(J576="MAPS", "Maniltoa psilogyne", IF(J576="INBI", "Intsia bijuga", IF(J576="ACEB", "Acanthus ebracteatus", IF(J576="CAER", "Calamus erinaceus", IF(J576="UNUN", "Unknown unknown",  IF(J576="SOAL", "Sonneratia alba",  IF(J576="AECO", "Aegiceras corniculatum", "" )) )))))))))))))))))))))))))))))</f>
        <v>Rhizophora apiculata</v>
      </c>
      <c r="J576" s="55" t="s">
        <v>21</v>
      </c>
      <c r="K576" s="55" t="n">
        <v>9.8</v>
      </c>
    </row>
    <row r="577" customFormat="false" ht="13.8" hidden="false" customHeight="false" outlineLevel="0" collapsed="false">
      <c r="A577" s="1" t="s">
        <v>17</v>
      </c>
      <c r="B577" s="12" t="n">
        <v>42152</v>
      </c>
      <c r="C577" s="1" t="s">
        <v>19</v>
      </c>
      <c r="D577" s="1" t="s">
        <v>19</v>
      </c>
      <c r="E577" s="1" t="s">
        <v>19</v>
      </c>
      <c r="F577" s="1" t="s">
        <v>20</v>
      </c>
      <c r="G577" s="1" t="n">
        <v>3</v>
      </c>
      <c r="H577" s="1" t="n">
        <v>5</v>
      </c>
      <c r="I577" s="23" t="str">
        <f aca="false">IF(J577="RHAP", "Rhizophora apiculata", IF(J577="EXAG", "Excoecaria agallocha", IF(J577="BRPA", "Bruguiera parviflora", IF(J577="XYMO", "Xylocarpus moluccensis", IF(J577="BRCY", "Bruguiera cylindrica", IF(J577="AVAL", "Avicennia alba", IF(J577="AVOF", "Avicennia officinalis", IF(J577="LURA", "Lumnitzera racemosa", IF(J577="CETA", "Ceriops tagal", IF(J577="XYGR", "Xylocarpus granatum", IF(J577="AVMA", "Avicennia marina", IF(J577="RHMU", "Rhizophora mucronata", IF(J577="BRGY", "Bruguiera gymnorrhiza", IF(J577="BRSE", "Bruguiera sexangula", IF(J577="SOOV", "Sonneratia ovata", IF(J577="SOCA", "Sonneratia caseolaris", IF(J577="HELI", "Heritiera littoralis", IF(J577="HESY", "Heritiera sylvatica", IF(J577="NYFR", "Nypa fruticans", IF(J577="CYRA", "Cynometra ramiflora", IF(J577="PHPA", "Phoenix paludosa", IF(J577="SCHY", "Scyphiphora hydrophyllacea", IF(J577="DIMA", "Diospyros maritima", IF(J577="POPI", "Pongamia pinnata", IF(J577="MAPS", "Maniltoa psilogyne", IF(J577="INBI", "Intsia bijuga", IF(J577="ACEB", "Acanthus ebracteatus", IF(J577="CAER", "Calamus erinaceus", IF(J577="UNUN", "Unknown unknown",  IF(J577="SOAL", "Sonneratia alba",  IF(J577="AECO", "Aegiceras corniculatum", "" )) )))))))))))))))))))))))))))))</f>
        <v>Rhizophora apiculata</v>
      </c>
      <c r="J577" s="55" t="s">
        <v>21</v>
      </c>
      <c r="K577" s="55" t="n">
        <v>10</v>
      </c>
    </row>
    <row r="578" customFormat="false" ht="13.8" hidden="false" customHeight="false" outlineLevel="0" collapsed="false">
      <c r="A578" s="1" t="s">
        <v>17</v>
      </c>
      <c r="B578" s="12" t="n">
        <v>42152</v>
      </c>
      <c r="C578" s="1" t="s">
        <v>19</v>
      </c>
      <c r="D578" s="1" t="s">
        <v>19</v>
      </c>
      <c r="E578" s="1" t="s">
        <v>19</v>
      </c>
      <c r="F578" s="1" t="s">
        <v>20</v>
      </c>
      <c r="G578" s="1" t="n">
        <v>3</v>
      </c>
      <c r="H578" s="1" t="n">
        <v>5</v>
      </c>
      <c r="I578" s="23" t="str">
        <f aca="false">IF(J578="RHAP", "Rhizophora apiculata", IF(J578="EXAG", "Excoecaria agallocha", IF(J578="BRPA", "Bruguiera parviflora", IF(J578="XYMO", "Xylocarpus moluccensis", IF(J578="BRCY", "Bruguiera cylindrica", IF(J578="AVAL", "Avicennia alba", IF(J578="AVOF", "Avicennia officinalis", IF(J578="LURA", "Lumnitzera racemosa", IF(J578="CETA", "Ceriops tagal", IF(J578="XYGR", "Xylocarpus granatum", IF(J578="AVMA", "Avicennia marina", IF(J578="RHMU", "Rhizophora mucronata", IF(J578="BRGY", "Bruguiera gymnorrhiza", IF(J578="BRSE", "Bruguiera sexangula", IF(J578="SOOV", "Sonneratia ovata", IF(J578="SOCA", "Sonneratia caseolaris", IF(J578="HELI", "Heritiera littoralis", IF(J578="HESY", "Heritiera sylvatica", IF(J578="NYFR", "Nypa fruticans", IF(J578="CYRA", "Cynometra ramiflora", IF(J578="PHPA", "Phoenix paludosa", IF(J578="SCHY", "Scyphiphora hydrophyllacea", IF(J578="DIMA", "Diospyros maritima", IF(J578="POPI", "Pongamia pinnata", IF(J578="MAPS", "Maniltoa psilogyne", IF(J578="INBI", "Intsia bijuga", IF(J578="ACEB", "Acanthus ebracteatus", IF(J578="CAER", "Calamus erinaceus", IF(J578="UNUN", "Unknown unknown",  IF(J578="SOAL", "Sonneratia alba",  IF(J578="AECO", "Aegiceras corniculatum", "" )) )))))))))))))))))))))))))))))</f>
        <v>Rhizophora apiculata</v>
      </c>
      <c r="J578" s="55" t="s">
        <v>21</v>
      </c>
      <c r="K578" s="55" t="n">
        <v>10</v>
      </c>
    </row>
    <row r="579" customFormat="false" ht="13.8" hidden="false" customHeight="false" outlineLevel="0" collapsed="false">
      <c r="A579" s="1" t="s">
        <v>17</v>
      </c>
      <c r="B579" s="12" t="n">
        <v>42152</v>
      </c>
      <c r="C579" s="1" t="s">
        <v>19</v>
      </c>
      <c r="D579" s="1" t="s">
        <v>19</v>
      </c>
      <c r="E579" s="1" t="s">
        <v>19</v>
      </c>
      <c r="F579" s="1" t="s">
        <v>20</v>
      </c>
      <c r="G579" s="1" t="n">
        <v>3</v>
      </c>
      <c r="H579" s="1" t="n">
        <v>5</v>
      </c>
      <c r="I579" s="23" t="str">
        <f aca="false">IF(J579="RHAP", "Rhizophora apiculata", IF(J579="EXAG", "Excoecaria agallocha", IF(J579="BRPA", "Bruguiera parviflora", IF(J579="XYMO", "Xylocarpus moluccensis", IF(J579="BRCY", "Bruguiera cylindrica", IF(J579="AVAL", "Avicennia alba", IF(J579="AVOF", "Avicennia officinalis", IF(J579="LURA", "Lumnitzera racemosa", IF(J579="CETA", "Ceriops tagal", IF(J579="XYGR", "Xylocarpus granatum", IF(J579="AVMA", "Avicennia marina", IF(J579="RHMU", "Rhizophora mucronata", IF(J579="BRGY", "Bruguiera gymnorrhiza", IF(J579="BRSE", "Bruguiera sexangula", IF(J579="SOOV", "Sonneratia ovata", IF(J579="SOCA", "Sonneratia caseolaris", IF(J579="HELI", "Heritiera littoralis", IF(J579="HESY", "Heritiera sylvatica", IF(J579="NYFR", "Nypa fruticans", IF(J579="CYRA", "Cynometra ramiflora", IF(J579="PHPA", "Phoenix paludosa", IF(J579="SCHY", "Scyphiphora hydrophyllacea", IF(J579="DIMA", "Diospyros maritima", IF(J579="POPI", "Pongamia pinnata", IF(J579="MAPS", "Maniltoa psilogyne", IF(J579="INBI", "Intsia bijuga", IF(J579="ACEB", "Acanthus ebracteatus", IF(J579="CAER", "Calamus erinaceus", IF(J579="UNUN", "Unknown unknown",  IF(J579="SOAL", "Sonneratia alba",  IF(J579="AECO", "Aegiceras corniculatum", "" )) )))))))))))))))))))))))))))))</f>
        <v>Rhizophora apiculata</v>
      </c>
      <c r="J579" s="55" t="s">
        <v>21</v>
      </c>
      <c r="K579" s="55" t="n">
        <v>10.1</v>
      </c>
    </row>
    <row r="580" customFormat="false" ht="13.8" hidden="false" customHeight="false" outlineLevel="0" collapsed="false">
      <c r="A580" s="1" t="s">
        <v>17</v>
      </c>
      <c r="B580" s="12" t="n">
        <v>42152</v>
      </c>
      <c r="C580" s="1" t="s">
        <v>19</v>
      </c>
      <c r="D580" s="1" t="s">
        <v>19</v>
      </c>
      <c r="E580" s="1" t="s">
        <v>19</v>
      </c>
      <c r="F580" s="1" t="s">
        <v>20</v>
      </c>
      <c r="G580" s="1" t="n">
        <v>3</v>
      </c>
      <c r="H580" s="1" t="n">
        <v>5</v>
      </c>
      <c r="I580" s="23" t="str">
        <f aca="false">IF(J580="RHAP", "Rhizophora apiculata", IF(J580="EXAG", "Excoecaria agallocha", IF(J580="BRPA", "Bruguiera parviflora", IF(J580="XYMO", "Xylocarpus moluccensis", IF(J580="BRCY", "Bruguiera cylindrica", IF(J580="AVAL", "Avicennia alba", IF(J580="AVOF", "Avicennia officinalis", IF(J580="LURA", "Lumnitzera racemosa", IF(J580="CETA", "Ceriops tagal", IF(J580="XYGR", "Xylocarpus granatum", IF(J580="AVMA", "Avicennia marina", IF(J580="RHMU", "Rhizophora mucronata", IF(J580="BRGY", "Bruguiera gymnorrhiza", IF(J580="BRSE", "Bruguiera sexangula", IF(J580="SOOV", "Sonneratia ovata", IF(J580="SOCA", "Sonneratia caseolaris", IF(J580="HELI", "Heritiera littoralis", IF(J580="HESY", "Heritiera sylvatica", IF(J580="NYFR", "Nypa fruticans", IF(J580="CYRA", "Cynometra ramiflora", IF(J580="PHPA", "Phoenix paludosa", IF(J580="SCHY", "Scyphiphora hydrophyllacea", IF(J580="DIMA", "Diospyros maritima", IF(J580="POPI", "Pongamia pinnata", IF(J580="MAPS", "Maniltoa psilogyne", IF(J580="INBI", "Intsia bijuga", IF(J580="ACEB", "Acanthus ebracteatus", IF(J580="CAER", "Calamus erinaceus", IF(J580="UNUN", "Unknown unknown",  IF(J580="SOAL", "Sonneratia alba",  IF(J580="AECO", "Aegiceras corniculatum", "" )) )))))))))))))))))))))))))))))</f>
        <v>Rhizophora apiculata</v>
      </c>
      <c r="J580" s="55" t="s">
        <v>21</v>
      </c>
      <c r="K580" s="55" t="n">
        <v>10.2</v>
      </c>
      <c r="L580" s="55"/>
    </row>
    <row r="581" customFormat="false" ht="13.8" hidden="false" customHeight="false" outlineLevel="0" collapsed="false">
      <c r="A581" s="1" t="s">
        <v>17</v>
      </c>
      <c r="B581" s="12" t="n">
        <v>42152</v>
      </c>
      <c r="C581" s="1" t="s">
        <v>19</v>
      </c>
      <c r="D581" s="1" t="s">
        <v>19</v>
      </c>
      <c r="E581" s="1" t="s">
        <v>19</v>
      </c>
      <c r="F581" s="1" t="s">
        <v>20</v>
      </c>
      <c r="G581" s="1" t="n">
        <v>3</v>
      </c>
      <c r="H581" s="1" t="n">
        <v>5</v>
      </c>
      <c r="I581" s="23" t="str">
        <f aca="false">IF(J581="RHAP", "Rhizophora apiculata", IF(J581="EXAG", "Excoecaria agallocha", IF(J581="BRPA", "Bruguiera parviflora", IF(J581="XYMO", "Xylocarpus moluccensis", IF(J581="BRCY", "Bruguiera cylindrica", IF(J581="AVAL", "Avicennia alba", IF(J581="AVOF", "Avicennia officinalis", IF(J581="LURA", "Lumnitzera racemosa", IF(J581="CETA", "Ceriops tagal", IF(J581="XYGR", "Xylocarpus granatum", IF(J581="AVMA", "Avicennia marina", IF(J581="RHMU", "Rhizophora mucronata", IF(J581="BRGY", "Bruguiera gymnorrhiza", IF(J581="BRSE", "Bruguiera sexangula", IF(J581="SOOV", "Sonneratia ovata", IF(J581="SOCA", "Sonneratia caseolaris", IF(J581="HELI", "Heritiera littoralis", IF(J581="HESY", "Heritiera sylvatica", IF(J581="NYFR", "Nypa fruticans", IF(J581="CYRA", "Cynometra ramiflora", IF(J581="PHPA", "Phoenix paludosa", IF(J581="SCHY", "Scyphiphora hydrophyllacea", IF(J581="DIMA", "Diospyros maritima", IF(J581="POPI", "Pongamia pinnata", IF(J581="MAPS", "Maniltoa psilogyne", IF(J581="INBI", "Intsia bijuga", IF(J581="ACEB", "Acanthus ebracteatus", IF(J581="CAER", "Calamus erinaceus", IF(J581="UNUN", "Unknown unknown",  IF(J581="SOAL", "Sonneratia alba",  IF(J581="AECO", "Aegiceras corniculatum", "" )) )))))))))))))))))))))))))))))</f>
        <v>Rhizophora apiculata</v>
      </c>
      <c r="J581" s="55" t="s">
        <v>21</v>
      </c>
      <c r="K581" s="55" t="n">
        <v>10.4</v>
      </c>
      <c r="L581" s="55"/>
    </row>
    <row r="582" customFormat="false" ht="13.8" hidden="false" customHeight="false" outlineLevel="0" collapsed="false">
      <c r="A582" s="1" t="s">
        <v>17</v>
      </c>
      <c r="B582" s="12" t="n">
        <v>42152</v>
      </c>
      <c r="C582" s="1" t="s">
        <v>19</v>
      </c>
      <c r="D582" s="1" t="s">
        <v>19</v>
      </c>
      <c r="E582" s="1" t="s">
        <v>19</v>
      </c>
      <c r="F582" s="1" t="s">
        <v>20</v>
      </c>
      <c r="G582" s="1" t="n">
        <v>3</v>
      </c>
      <c r="H582" s="1" t="n">
        <v>5</v>
      </c>
      <c r="I582" s="23" t="str">
        <f aca="false">IF(J582="RHAP", "Rhizophora apiculata", IF(J582="EXAG", "Excoecaria agallocha", IF(J582="BRPA", "Bruguiera parviflora", IF(J582="XYMO", "Xylocarpus moluccensis", IF(J582="BRCY", "Bruguiera cylindrica", IF(J582="AVAL", "Avicennia alba", IF(J582="AVOF", "Avicennia officinalis", IF(J582="LURA", "Lumnitzera racemosa", IF(J582="CETA", "Ceriops tagal", IF(J582="XYGR", "Xylocarpus granatum", IF(J582="AVMA", "Avicennia marina", IF(J582="RHMU", "Rhizophora mucronata", IF(J582="BRGY", "Bruguiera gymnorrhiza", IF(J582="BRSE", "Bruguiera sexangula", IF(J582="SOOV", "Sonneratia ovata", IF(J582="SOCA", "Sonneratia caseolaris", IF(J582="HELI", "Heritiera littoralis", IF(J582="HESY", "Heritiera sylvatica", IF(J582="NYFR", "Nypa fruticans", IF(J582="CYRA", "Cynometra ramiflora", IF(J582="PHPA", "Phoenix paludosa", IF(J582="SCHY", "Scyphiphora hydrophyllacea", IF(J582="DIMA", "Diospyros maritima", IF(J582="POPI", "Pongamia pinnata", IF(J582="MAPS", "Maniltoa psilogyne", IF(J582="INBI", "Intsia bijuga", IF(J582="ACEB", "Acanthus ebracteatus", IF(J582="CAER", "Calamus erinaceus", IF(J582="UNUN", "Unknown unknown",  IF(J582="SOAL", "Sonneratia alba",  IF(J582="AECO", "Aegiceras corniculatum", "" )) )))))))))))))))))))))))))))))</f>
        <v>Rhizophora apiculata</v>
      </c>
      <c r="J582" s="55" t="s">
        <v>21</v>
      </c>
      <c r="K582" s="55" t="n">
        <v>10.6</v>
      </c>
    </row>
    <row r="583" customFormat="false" ht="13.8" hidden="false" customHeight="false" outlineLevel="0" collapsed="false">
      <c r="A583" s="1" t="s">
        <v>17</v>
      </c>
      <c r="B583" s="12" t="n">
        <v>42152</v>
      </c>
      <c r="C583" s="1" t="s">
        <v>19</v>
      </c>
      <c r="D583" s="1" t="s">
        <v>19</v>
      </c>
      <c r="E583" s="1" t="s">
        <v>19</v>
      </c>
      <c r="F583" s="1" t="s">
        <v>20</v>
      </c>
      <c r="G583" s="1" t="n">
        <v>3</v>
      </c>
      <c r="H583" s="1" t="n">
        <v>5</v>
      </c>
      <c r="I583" s="23" t="str">
        <f aca="false">IF(J583="RHAP", "Rhizophora apiculata", IF(J583="EXAG", "Excoecaria agallocha", IF(J583="BRPA", "Bruguiera parviflora", IF(J583="XYMO", "Xylocarpus moluccensis", IF(J583="BRCY", "Bruguiera cylindrica", IF(J583="AVAL", "Avicennia alba", IF(J583="AVOF", "Avicennia officinalis", IF(J583="LURA", "Lumnitzera racemosa", IF(J583="CETA", "Ceriops tagal", IF(J583="XYGR", "Xylocarpus granatum", IF(J583="AVMA", "Avicennia marina", IF(J583="RHMU", "Rhizophora mucronata", IF(J583="BRGY", "Bruguiera gymnorrhiza", IF(J583="BRSE", "Bruguiera sexangula", IF(J583="SOOV", "Sonneratia ovata", IF(J583="SOCA", "Sonneratia caseolaris", IF(J583="HELI", "Heritiera littoralis", IF(J583="HESY", "Heritiera sylvatica", IF(J583="NYFR", "Nypa fruticans", IF(J583="CYRA", "Cynometra ramiflora", IF(J583="PHPA", "Phoenix paludosa", IF(J583="SCHY", "Scyphiphora hydrophyllacea", IF(J583="DIMA", "Diospyros maritima", IF(J583="POPI", "Pongamia pinnata", IF(J583="MAPS", "Maniltoa psilogyne", IF(J583="INBI", "Intsia bijuga", IF(J583="ACEB", "Acanthus ebracteatus", IF(J583="CAER", "Calamus erinaceus", IF(J583="UNUN", "Unknown unknown",  IF(J583="SOAL", "Sonneratia alba",  IF(J583="AECO", "Aegiceras corniculatum", "" )) )))))))))))))))))))))))))))))</f>
        <v>Rhizophora apiculata</v>
      </c>
      <c r="J583" s="55" t="s">
        <v>21</v>
      </c>
      <c r="K583" s="55" t="n">
        <v>10.6</v>
      </c>
    </row>
    <row r="584" customFormat="false" ht="13.8" hidden="false" customHeight="false" outlineLevel="0" collapsed="false">
      <c r="A584" s="1" t="s">
        <v>17</v>
      </c>
      <c r="B584" s="12" t="n">
        <v>42152</v>
      </c>
      <c r="C584" s="1" t="s">
        <v>19</v>
      </c>
      <c r="D584" s="1" t="s">
        <v>19</v>
      </c>
      <c r="E584" s="1" t="s">
        <v>19</v>
      </c>
      <c r="F584" s="1" t="s">
        <v>20</v>
      </c>
      <c r="G584" s="1" t="n">
        <v>3</v>
      </c>
      <c r="H584" s="1" t="n">
        <v>5</v>
      </c>
      <c r="I584" s="23" t="str">
        <f aca="false">IF(J584="RHAP", "Rhizophora apiculata", IF(J584="EXAG", "Excoecaria agallocha", IF(J584="BRPA", "Bruguiera parviflora", IF(J584="XYMO", "Xylocarpus moluccensis", IF(J584="BRCY", "Bruguiera cylindrica", IF(J584="AVAL", "Avicennia alba", IF(J584="AVOF", "Avicennia officinalis", IF(J584="LURA", "Lumnitzera racemosa", IF(J584="CETA", "Ceriops tagal", IF(J584="XYGR", "Xylocarpus granatum", IF(J584="AVMA", "Avicennia marina", IF(J584="RHMU", "Rhizophora mucronata", IF(J584="BRGY", "Bruguiera gymnorrhiza", IF(J584="BRSE", "Bruguiera sexangula", IF(J584="SOOV", "Sonneratia ovata", IF(J584="SOCA", "Sonneratia caseolaris", IF(J584="HELI", "Heritiera littoralis", IF(J584="HESY", "Heritiera sylvatica", IF(J584="NYFR", "Nypa fruticans", IF(J584="CYRA", "Cynometra ramiflora", IF(J584="PHPA", "Phoenix paludosa", IF(J584="SCHY", "Scyphiphora hydrophyllacea", IF(J584="DIMA", "Diospyros maritima", IF(J584="POPI", "Pongamia pinnata", IF(J584="MAPS", "Maniltoa psilogyne", IF(J584="INBI", "Intsia bijuga", IF(J584="ACEB", "Acanthus ebracteatus", IF(J584="CAER", "Calamus erinaceus", IF(J584="UNUN", "Unknown unknown",  IF(J584="SOAL", "Sonneratia alba",  IF(J584="AECO", "Aegiceras corniculatum", "" )) )))))))))))))))))))))))))))))</f>
        <v>Xylocarpus granatum</v>
      </c>
      <c r="J584" s="55" t="s">
        <v>1022</v>
      </c>
      <c r="K584" s="55" t="n">
        <v>10.9</v>
      </c>
    </row>
    <row r="585" customFormat="false" ht="13.8" hidden="false" customHeight="false" outlineLevel="0" collapsed="false">
      <c r="A585" s="1" t="s">
        <v>17</v>
      </c>
      <c r="B585" s="12" t="n">
        <v>42152</v>
      </c>
      <c r="C585" s="1" t="s">
        <v>19</v>
      </c>
      <c r="D585" s="1" t="s">
        <v>19</v>
      </c>
      <c r="E585" s="1" t="s">
        <v>19</v>
      </c>
      <c r="F585" s="1" t="s">
        <v>20</v>
      </c>
      <c r="G585" s="1" t="n">
        <v>3</v>
      </c>
      <c r="H585" s="1" t="n">
        <v>5</v>
      </c>
      <c r="I585" s="23" t="str">
        <f aca="false">IF(J585="RHAP", "Rhizophora apiculata", IF(J585="EXAG", "Excoecaria agallocha", IF(J585="BRPA", "Bruguiera parviflora", IF(J585="XYMO", "Xylocarpus moluccensis", IF(J585="BRCY", "Bruguiera cylindrica", IF(J585="AVAL", "Avicennia alba", IF(J585="AVOF", "Avicennia officinalis", IF(J585="LURA", "Lumnitzera racemosa", IF(J585="CETA", "Ceriops tagal", IF(J585="XYGR", "Xylocarpus granatum", IF(J585="AVMA", "Avicennia marina", IF(J585="RHMU", "Rhizophora mucronata", IF(J585="BRGY", "Bruguiera gymnorrhiza", IF(J585="BRSE", "Bruguiera sexangula", IF(J585="SOOV", "Sonneratia ovata", IF(J585="SOCA", "Sonneratia caseolaris", IF(J585="HELI", "Heritiera littoralis", IF(J585="HESY", "Heritiera sylvatica", IF(J585="NYFR", "Nypa fruticans", IF(J585="CYRA", "Cynometra ramiflora", IF(J585="PHPA", "Phoenix paludosa", IF(J585="SCHY", "Scyphiphora hydrophyllacea", IF(J585="DIMA", "Diospyros maritima", IF(J585="POPI", "Pongamia pinnata", IF(J585="MAPS", "Maniltoa psilogyne", IF(J585="INBI", "Intsia bijuga", IF(J585="ACEB", "Acanthus ebracteatus", IF(J585="CAER", "Calamus erinaceus", IF(J585="UNUN", "Unknown unknown",  IF(J585="SOAL", "Sonneratia alba",  IF(J585="AECO", "Aegiceras corniculatum", "" )) )))))))))))))))))))))))))))))</f>
        <v>Rhizophora apiculata</v>
      </c>
      <c r="J585" s="55" t="s">
        <v>21</v>
      </c>
      <c r="K585" s="55" t="n">
        <v>10.9</v>
      </c>
    </row>
    <row r="586" customFormat="false" ht="13.8" hidden="false" customHeight="false" outlineLevel="0" collapsed="false">
      <c r="A586" s="1" t="s">
        <v>17</v>
      </c>
      <c r="B586" s="12" t="n">
        <v>42152</v>
      </c>
      <c r="C586" s="1" t="s">
        <v>19</v>
      </c>
      <c r="D586" s="1" t="s">
        <v>19</v>
      </c>
      <c r="E586" s="1" t="s">
        <v>19</v>
      </c>
      <c r="F586" s="1" t="s">
        <v>20</v>
      </c>
      <c r="G586" s="1" t="n">
        <v>3</v>
      </c>
      <c r="H586" s="1" t="n">
        <v>5</v>
      </c>
      <c r="I586" s="23" t="str">
        <f aca="false">IF(J586="RHAP", "Rhizophora apiculata", IF(J586="EXAG", "Excoecaria agallocha", IF(J586="BRPA", "Bruguiera parviflora", IF(J586="XYMO", "Xylocarpus moluccensis", IF(J586="BRCY", "Bruguiera cylindrica", IF(J586="AVAL", "Avicennia alba", IF(J586="AVOF", "Avicennia officinalis", IF(J586="LURA", "Lumnitzera racemosa", IF(J586="CETA", "Ceriops tagal", IF(J586="XYGR", "Xylocarpus granatum", IF(J586="AVMA", "Avicennia marina", IF(J586="RHMU", "Rhizophora mucronata", IF(J586="BRGY", "Bruguiera gymnorrhiza", IF(J586="BRSE", "Bruguiera sexangula", IF(J586="SOOV", "Sonneratia ovata", IF(J586="SOCA", "Sonneratia caseolaris", IF(J586="HELI", "Heritiera littoralis", IF(J586="HESY", "Heritiera sylvatica", IF(J586="NYFR", "Nypa fruticans", IF(J586="CYRA", "Cynometra ramiflora", IF(J586="PHPA", "Phoenix paludosa", IF(J586="SCHY", "Scyphiphora hydrophyllacea", IF(J586="DIMA", "Diospyros maritima", IF(J586="POPI", "Pongamia pinnata", IF(J586="MAPS", "Maniltoa psilogyne", IF(J586="INBI", "Intsia bijuga", IF(J586="ACEB", "Acanthus ebracteatus", IF(J586="CAER", "Calamus erinaceus", IF(J586="UNUN", "Unknown unknown",  IF(J586="SOAL", "Sonneratia alba",  IF(J586="AECO", "Aegiceras corniculatum", "" )) )))))))))))))))))))))))))))))</f>
        <v>Rhizophora apiculata</v>
      </c>
      <c r="J586" s="55" t="s">
        <v>21</v>
      </c>
      <c r="K586" s="55" t="n">
        <v>11.1</v>
      </c>
    </row>
    <row r="587" customFormat="false" ht="13.8" hidden="false" customHeight="false" outlineLevel="0" collapsed="false">
      <c r="A587" s="1" t="s">
        <v>17</v>
      </c>
      <c r="B587" s="12" t="n">
        <v>42152</v>
      </c>
      <c r="C587" s="1" t="s">
        <v>19</v>
      </c>
      <c r="D587" s="1" t="s">
        <v>19</v>
      </c>
      <c r="E587" s="1" t="s">
        <v>19</v>
      </c>
      <c r="F587" s="1" t="s">
        <v>20</v>
      </c>
      <c r="G587" s="1" t="n">
        <v>3</v>
      </c>
      <c r="H587" s="1" t="n">
        <v>5</v>
      </c>
      <c r="I587" s="23" t="str">
        <f aca="false">IF(J587="RHAP", "Rhizophora apiculata", IF(J587="EXAG", "Excoecaria agallocha", IF(J587="BRPA", "Bruguiera parviflora", IF(J587="XYMO", "Xylocarpus moluccensis", IF(J587="BRCY", "Bruguiera cylindrica", IF(J587="AVAL", "Avicennia alba", IF(J587="AVOF", "Avicennia officinalis", IF(J587="LURA", "Lumnitzera racemosa", IF(J587="CETA", "Ceriops tagal", IF(J587="XYGR", "Xylocarpus granatum", IF(J587="AVMA", "Avicennia marina", IF(J587="RHMU", "Rhizophora mucronata", IF(J587="BRGY", "Bruguiera gymnorrhiza", IF(J587="BRSE", "Bruguiera sexangula", IF(J587="SOOV", "Sonneratia ovata", IF(J587="SOCA", "Sonneratia caseolaris", IF(J587="HELI", "Heritiera littoralis", IF(J587="HESY", "Heritiera sylvatica", IF(J587="NYFR", "Nypa fruticans", IF(J587="CYRA", "Cynometra ramiflora", IF(J587="PHPA", "Phoenix paludosa", IF(J587="SCHY", "Scyphiphora hydrophyllacea", IF(J587="DIMA", "Diospyros maritima", IF(J587="POPI", "Pongamia pinnata", IF(J587="MAPS", "Maniltoa psilogyne", IF(J587="INBI", "Intsia bijuga", IF(J587="ACEB", "Acanthus ebracteatus", IF(J587="CAER", "Calamus erinaceus", IF(J587="UNUN", "Unknown unknown",  IF(J587="SOAL", "Sonneratia alba",  IF(J587="AECO", "Aegiceras corniculatum", "" )) )))))))))))))))))))))))))))))</f>
        <v>Rhizophora apiculata</v>
      </c>
      <c r="J587" s="55" t="s">
        <v>21</v>
      </c>
      <c r="K587" s="55" t="n">
        <v>12</v>
      </c>
    </row>
    <row r="588" customFormat="false" ht="13.8" hidden="false" customHeight="false" outlineLevel="0" collapsed="false">
      <c r="A588" s="1" t="s">
        <v>17</v>
      </c>
      <c r="B588" s="12" t="n">
        <v>42152</v>
      </c>
      <c r="C588" s="1" t="s">
        <v>19</v>
      </c>
      <c r="D588" s="1" t="s">
        <v>19</v>
      </c>
      <c r="E588" s="1" t="s">
        <v>19</v>
      </c>
      <c r="F588" s="1" t="s">
        <v>20</v>
      </c>
      <c r="G588" s="1" t="n">
        <v>3</v>
      </c>
      <c r="H588" s="1" t="n">
        <v>5</v>
      </c>
      <c r="I588" s="23" t="str">
        <f aca="false">IF(J588="RHAP", "Rhizophora apiculata", IF(J588="EXAG", "Excoecaria agallocha", IF(J588="BRPA", "Bruguiera parviflora", IF(J588="XYMO", "Xylocarpus moluccensis", IF(J588="BRCY", "Bruguiera cylindrica", IF(J588="AVAL", "Avicennia alba", IF(J588="AVOF", "Avicennia officinalis", IF(J588="LURA", "Lumnitzera racemosa", IF(J588="CETA", "Ceriops tagal", IF(J588="XYGR", "Xylocarpus granatum", IF(J588="AVMA", "Avicennia marina", IF(J588="RHMU", "Rhizophora mucronata", IF(J588="BRGY", "Bruguiera gymnorrhiza", IF(J588="BRSE", "Bruguiera sexangula", IF(J588="SOOV", "Sonneratia ovata", IF(J588="SOCA", "Sonneratia caseolaris", IF(J588="HELI", "Heritiera littoralis", IF(J588="HESY", "Heritiera sylvatica", IF(J588="NYFR", "Nypa fruticans", IF(J588="CYRA", "Cynometra ramiflora", IF(J588="PHPA", "Phoenix paludosa", IF(J588="SCHY", "Scyphiphora hydrophyllacea", IF(J588="DIMA", "Diospyros maritima", IF(J588="POPI", "Pongamia pinnata", IF(J588="MAPS", "Maniltoa psilogyne", IF(J588="INBI", "Intsia bijuga", IF(J588="ACEB", "Acanthus ebracteatus", IF(J588="CAER", "Calamus erinaceus", IF(J588="UNUN", "Unknown unknown",  IF(J588="SOAL", "Sonneratia alba",  IF(J588="AECO", "Aegiceras corniculatum", "" )) )))))))))))))))))))))))))))))</f>
        <v>Rhizophora apiculata</v>
      </c>
      <c r="J588" s="55" t="s">
        <v>21</v>
      </c>
      <c r="K588" s="55" t="n">
        <v>12</v>
      </c>
    </row>
    <row r="589" customFormat="false" ht="13.8" hidden="false" customHeight="false" outlineLevel="0" collapsed="false">
      <c r="A589" s="1" t="s">
        <v>17</v>
      </c>
      <c r="B589" s="12" t="n">
        <v>42152</v>
      </c>
      <c r="C589" s="1" t="s">
        <v>19</v>
      </c>
      <c r="D589" s="1" t="s">
        <v>19</v>
      </c>
      <c r="E589" s="1" t="s">
        <v>19</v>
      </c>
      <c r="F589" s="1" t="s">
        <v>20</v>
      </c>
      <c r="G589" s="1" t="n">
        <v>3</v>
      </c>
      <c r="H589" s="1" t="n">
        <v>5</v>
      </c>
      <c r="I589" s="23" t="str">
        <f aca="false">IF(J589="RHAP", "Rhizophora apiculata", IF(J589="EXAG", "Excoecaria agallocha", IF(J589="BRPA", "Bruguiera parviflora", IF(J589="XYMO", "Xylocarpus moluccensis", IF(J589="BRCY", "Bruguiera cylindrica", IF(J589="AVAL", "Avicennia alba", IF(J589="AVOF", "Avicennia officinalis", IF(J589="LURA", "Lumnitzera racemosa", IF(J589="CETA", "Ceriops tagal", IF(J589="XYGR", "Xylocarpus granatum", IF(J589="AVMA", "Avicennia marina", IF(J589="RHMU", "Rhizophora mucronata", IF(J589="BRGY", "Bruguiera gymnorrhiza", IF(J589="BRSE", "Bruguiera sexangula", IF(J589="SOOV", "Sonneratia ovata", IF(J589="SOCA", "Sonneratia caseolaris", IF(J589="HELI", "Heritiera littoralis", IF(J589="HESY", "Heritiera sylvatica", IF(J589="NYFR", "Nypa fruticans", IF(J589="CYRA", "Cynometra ramiflora", IF(J589="PHPA", "Phoenix paludosa", IF(J589="SCHY", "Scyphiphora hydrophyllacea", IF(J589="DIMA", "Diospyros maritima", IF(J589="POPI", "Pongamia pinnata", IF(J589="MAPS", "Maniltoa psilogyne", IF(J589="INBI", "Intsia bijuga", IF(J589="ACEB", "Acanthus ebracteatus", IF(J589="CAER", "Calamus erinaceus", IF(J589="UNUN", "Unknown unknown",  IF(J589="SOAL", "Sonneratia alba",  IF(J589="AECO", "Aegiceras corniculatum", "" )) )))))))))))))))))))))))))))))</f>
        <v>Rhizophora apiculata</v>
      </c>
      <c r="J589" s="55" t="s">
        <v>21</v>
      </c>
      <c r="K589" s="55" t="n">
        <v>12.5</v>
      </c>
    </row>
    <row r="590" customFormat="false" ht="13.8" hidden="false" customHeight="false" outlineLevel="0" collapsed="false">
      <c r="A590" s="1" t="s">
        <v>17</v>
      </c>
      <c r="B590" s="12" t="n">
        <v>42152</v>
      </c>
      <c r="C590" s="1" t="s">
        <v>19</v>
      </c>
      <c r="D590" s="1" t="s">
        <v>19</v>
      </c>
      <c r="E590" s="1" t="s">
        <v>19</v>
      </c>
      <c r="F590" s="1" t="s">
        <v>20</v>
      </c>
      <c r="G590" s="1" t="n">
        <v>3</v>
      </c>
      <c r="H590" s="1" t="n">
        <v>5</v>
      </c>
      <c r="I590" s="23" t="str">
        <f aca="false">IF(J590="RHAP", "Rhizophora apiculata", IF(J590="EXAG", "Excoecaria agallocha", IF(J590="BRPA", "Bruguiera parviflora", IF(J590="XYMO", "Xylocarpus moluccensis", IF(J590="BRCY", "Bruguiera cylindrica", IF(J590="AVAL", "Avicennia alba", IF(J590="AVOF", "Avicennia officinalis", IF(J590="LURA", "Lumnitzera racemosa", IF(J590="CETA", "Ceriops tagal", IF(J590="XYGR", "Xylocarpus granatum", IF(J590="AVMA", "Avicennia marina", IF(J590="RHMU", "Rhizophora mucronata", IF(J590="BRGY", "Bruguiera gymnorrhiza", IF(J590="BRSE", "Bruguiera sexangula", IF(J590="SOOV", "Sonneratia ovata", IF(J590="SOCA", "Sonneratia caseolaris", IF(J590="HELI", "Heritiera littoralis", IF(J590="HESY", "Heritiera sylvatica", IF(J590="NYFR", "Nypa fruticans", IF(J590="CYRA", "Cynometra ramiflora", IF(J590="PHPA", "Phoenix paludosa", IF(J590="SCHY", "Scyphiphora hydrophyllacea", IF(J590="DIMA", "Diospyros maritima", IF(J590="POPI", "Pongamia pinnata", IF(J590="MAPS", "Maniltoa psilogyne", IF(J590="INBI", "Intsia bijuga", IF(J590="ACEB", "Acanthus ebracteatus", IF(J590="CAER", "Calamus erinaceus", IF(J590="UNUN", "Unknown unknown",  IF(J590="SOAL", "Sonneratia alba",  IF(J590="AECO", "Aegiceras corniculatum", "" )) )))))))))))))))))))))))))))))</f>
        <v>Rhizophora apiculata</v>
      </c>
      <c r="J590" s="55" t="s">
        <v>21</v>
      </c>
      <c r="K590" s="55" t="n">
        <v>14.4</v>
      </c>
      <c r="L590" s="55"/>
    </row>
    <row r="591" customFormat="false" ht="13.8" hidden="false" customHeight="false" outlineLevel="0" collapsed="false">
      <c r="A591" s="1" t="s">
        <v>17</v>
      </c>
      <c r="B591" s="12" t="n">
        <v>42152</v>
      </c>
      <c r="C591" s="1" t="s">
        <v>19</v>
      </c>
      <c r="D591" s="1" t="s">
        <v>19</v>
      </c>
      <c r="E591" s="1" t="s">
        <v>19</v>
      </c>
      <c r="F591" s="1" t="s">
        <v>20</v>
      </c>
      <c r="G591" s="1" t="n">
        <v>3</v>
      </c>
      <c r="H591" s="1" t="n">
        <v>5</v>
      </c>
      <c r="I591" s="23" t="str">
        <f aca="false">IF(J591="RHAP", "Rhizophora apiculata", IF(J591="EXAG", "Excoecaria agallocha", IF(J591="BRPA", "Bruguiera parviflora", IF(J591="XYMO", "Xylocarpus moluccensis", IF(J591="BRCY", "Bruguiera cylindrica", IF(J591="AVAL", "Avicennia alba", IF(J591="AVOF", "Avicennia officinalis", IF(J591="LURA", "Lumnitzera racemosa", IF(J591="CETA", "Ceriops tagal", IF(J591="XYGR", "Xylocarpus granatum", IF(J591="AVMA", "Avicennia marina", IF(J591="RHMU", "Rhizophora mucronata", IF(J591="BRGY", "Bruguiera gymnorrhiza", IF(J591="BRSE", "Bruguiera sexangula", IF(J591="SOOV", "Sonneratia ovata", IF(J591="SOCA", "Sonneratia caseolaris", IF(J591="HELI", "Heritiera littoralis", IF(J591="HESY", "Heritiera sylvatica", IF(J591="NYFR", "Nypa fruticans", IF(J591="CYRA", "Cynometra ramiflora", IF(J591="PHPA", "Phoenix paludosa", IF(J591="SCHY", "Scyphiphora hydrophyllacea", IF(J591="DIMA", "Diospyros maritima", IF(J591="POPI", "Pongamia pinnata", IF(J591="MAPS", "Maniltoa psilogyne", IF(J591="INBI", "Intsia bijuga", IF(J591="ACEB", "Acanthus ebracteatus", IF(J591="CAER", "Calamus erinaceus", IF(J591="UNUN", "Unknown unknown",  IF(J591="SOAL", "Sonneratia alba",  IF(J591="AECO", "Aegiceras corniculatum", "" )) )))))))))))))))))))))))))))))</f>
        <v>Rhizophora apiculata</v>
      </c>
      <c r="J591" s="55" t="s">
        <v>21</v>
      </c>
      <c r="K591" s="55" t="n">
        <v>15.6</v>
      </c>
    </row>
    <row r="592" customFormat="false" ht="13.8" hidden="false" customHeight="false" outlineLevel="0" collapsed="false">
      <c r="A592" s="1" t="s">
        <v>17</v>
      </c>
      <c r="B592" s="12" t="n">
        <v>42152</v>
      </c>
      <c r="C592" s="1" t="s">
        <v>19</v>
      </c>
      <c r="D592" s="1" t="s">
        <v>19</v>
      </c>
      <c r="E592" s="1" t="s">
        <v>19</v>
      </c>
      <c r="F592" s="1" t="s">
        <v>20</v>
      </c>
      <c r="G592" s="1" t="n">
        <v>3</v>
      </c>
      <c r="H592" s="1" t="n">
        <v>5</v>
      </c>
      <c r="I592" s="23" t="str">
        <f aca="false">IF(J592="RHAP", "Rhizophora apiculata", IF(J592="EXAG", "Excoecaria agallocha", IF(J592="BRPA", "Bruguiera parviflora", IF(J592="XYMO", "Xylocarpus moluccensis", IF(J592="BRCY", "Bruguiera cylindrica", IF(J592="AVAL", "Avicennia alba", IF(J592="AVOF", "Avicennia officinalis", IF(J592="LURA", "Lumnitzera racemosa", IF(J592="CETA", "Ceriops tagal", IF(J592="XYGR", "Xylocarpus granatum", IF(J592="AVMA", "Avicennia marina", IF(J592="RHMU", "Rhizophora mucronata", IF(J592="BRGY", "Bruguiera gymnorrhiza", IF(J592="BRSE", "Bruguiera sexangula", IF(J592="SOOV", "Sonneratia ovata", IF(J592="SOCA", "Sonneratia caseolaris", IF(J592="HELI", "Heritiera littoralis", IF(J592="HESY", "Heritiera sylvatica", IF(J592="NYFR", "Nypa fruticans", IF(J592="CYRA", "Cynometra ramiflora", IF(J592="PHPA", "Phoenix paludosa", IF(J592="SCHY", "Scyphiphora hydrophyllacea", IF(J592="DIMA", "Diospyros maritima", IF(J592="POPI", "Pongamia pinnata", IF(J592="MAPS", "Maniltoa psilogyne", IF(J592="INBI", "Intsia bijuga", IF(J592="ACEB", "Acanthus ebracteatus", IF(J592="CAER", "Calamus erinaceus", IF(J592="UNUN", "Unknown unknown",  IF(J592="SOAL", "Sonneratia alba",  IF(J592="AECO", "Aegiceras corniculatum", "" )) )))))))))))))))))))))))))))))</f>
        <v>Xylocarpus granatum</v>
      </c>
      <c r="J592" s="55" t="s">
        <v>1022</v>
      </c>
      <c r="K592" s="55" t="n">
        <v>15.7</v>
      </c>
    </row>
    <row r="593" customFormat="false" ht="13.8" hidden="false" customHeight="false" outlineLevel="0" collapsed="false">
      <c r="A593" s="1" t="s">
        <v>17</v>
      </c>
      <c r="B593" s="12" t="n">
        <v>42152</v>
      </c>
      <c r="C593" s="1" t="s">
        <v>19</v>
      </c>
      <c r="D593" s="1" t="s">
        <v>19</v>
      </c>
      <c r="E593" s="1" t="s">
        <v>19</v>
      </c>
      <c r="F593" s="1" t="s">
        <v>20</v>
      </c>
      <c r="G593" s="1" t="n">
        <v>3</v>
      </c>
      <c r="H593" s="1" t="n">
        <v>5</v>
      </c>
      <c r="I593" s="23" t="str">
        <f aca="false">IF(J593="RHAP", "Rhizophora apiculata", IF(J593="EXAG", "Excoecaria agallocha", IF(J593="BRPA", "Bruguiera parviflora", IF(J593="XYMO", "Xylocarpus moluccensis", IF(J593="BRCY", "Bruguiera cylindrica", IF(J593="AVAL", "Avicennia alba", IF(J593="AVOF", "Avicennia officinalis", IF(J593="LURA", "Lumnitzera racemosa", IF(J593="CETA", "Ceriops tagal", IF(J593="XYGR", "Xylocarpus granatum", IF(J593="AVMA", "Avicennia marina", IF(J593="RHMU", "Rhizophora mucronata", IF(J593="BRGY", "Bruguiera gymnorrhiza", IF(J593="BRSE", "Bruguiera sexangula", IF(J593="SOOV", "Sonneratia ovata", IF(J593="SOCA", "Sonneratia caseolaris", IF(J593="HELI", "Heritiera littoralis", IF(J593="HESY", "Heritiera sylvatica", IF(J593="NYFR", "Nypa fruticans", IF(J593="CYRA", "Cynometra ramiflora", IF(J593="PHPA", "Phoenix paludosa", IF(J593="SCHY", "Scyphiphora hydrophyllacea", IF(J593="DIMA", "Diospyros maritima", IF(J593="POPI", "Pongamia pinnata", IF(J593="MAPS", "Maniltoa psilogyne", IF(J593="INBI", "Intsia bijuga", IF(J593="ACEB", "Acanthus ebracteatus", IF(J593="CAER", "Calamus erinaceus", IF(J593="UNUN", "Unknown unknown",  IF(J593="SOAL", "Sonneratia alba",  IF(J593="AECO", "Aegiceras corniculatum", "" )) )))))))))))))))))))))))))))))</f>
        <v>Rhizophora apiculata</v>
      </c>
      <c r="J593" s="55" t="s">
        <v>21</v>
      </c>
      <c r="K593" s="55" t="n">
        <v>16.2</v>
      </c>
    </row>
    <row r="594" customFormat="false" ht="13.8" hidden="false" customHeight="false" outlineLevel="0" collapsed="false">
      <c r="A594" s="1" t="s">
        <v>17</v>
      </c>
      <c r="B594" s="12" t="n">
        <v>42152</v>
      </c>
      <c r="C594" s="1" t="s">
        <v>19</v>
      </c>
      <c r="D594" s="1" t="s">
        <v>19</v>
      </c>
      <c r="E594" s="1" t="s">
        <v>19</v>
      </c>
      <c r="F594" s="1" t="s">
        <v>20</v>
      </c>
      <c r="G594" s="1" t="n">
        <v>3</v>
      </c>
      <c r="H594" s="1" t="n">
        <v>5</v>
      </c>
      <c r="I594" s="23" t="str">
        <f aca="false">IF(J594="RHAP", "Rhizophora apiculata", IF(J594="EXAG", "Excoecaria agallocha", IF(J594="BRPA", "Bruguiera parviflora", IF(J594="XYMO", "Xylocarpus moluccensis", IF(J594="BRCY", "Bruguiera cylindrica", IF(J594="AVAL", "Avicennia alba", IF(J594="AVOF", "Avicennia officinalis", IF(J594="LURA", "Lumnitzera racemosa", IF(J594="CETA", "Ceriops tagal", IF(J594="XYGR", "Xylocarpus granatum", IF(J594="AVMA", "Avicennia marina", IF(J594="RHMU", "Rhizophora mucronata", IF(J594="BRGY", "Bruguiera gymnorrhiza", IF(J594="BRSE", "Bruguiera sexangula", IF(J594="SOOV", "Sonneratia ovata", IF(J594="SOCA", "Sonneratia caseolaris", IF(J594="HELI", "Heritiera littoralis", IF(J594="HESY", "Heritiera sylvatica", IF(J594="NYFR", "Nypa fruticans", IF(J594="CYRA", "Cynometra ramiflora", IF(J594="PHPA", "Phoenix paludosa", IF(J594="SCHY", "Scyphiphora hydrophyllacea", IF(J594="DIMA", "Diospyros maritima", IF(J594="POPI", "Pongamia pinnata", IF(J594="MAPS", "Maniltoa psilogyne", IF(J594="INBI", "Intsia bijuga", IF(J594="ACEB", "Acanthus ebracteatus", IF(J594="CAER", "Calamus erinaceus", IF(J594="UNUN", "Unknown unknown",  IF(J594="SOAL", "Sonneratia alba",  IF(J594="AECO", "Aegiceras corniculatum", "" )) )))))))))))))))))))))))))))))</f>
        <v>Rhizophora apiculata</v>
      </c>
      <c r="J594" s="55" t="s">
        <v>21</v>
      </c>
      <c r="K594" s="55" t="n">
        <v>16.2</v>
      </c>
    </row>
    <row r="595" customFormat="false" ht="13.8" hidden="false" customHeight="false" outlineLevel="0" collapsed="false">
      <c r="A595" s="1" t="s">
        <v>17</v>
      </c>
      <c r="B595" s="12" t="n">
        <v>42152</v>
      </c>
      <c r="C595" s="1" t="s">
        <v>19</v>
      </c>
      <c r="D595" s="1" t="s">
        <v>19</v>
      </c>
      <c r="E595" s="1" t="s">
        <v>19</v>
      </c>
      <c r="F595" s="1" t="s">
        <v>20</v>
      </c>
      <c r="G595" s="1" t="n">
        <v>3</v>
      </c>
      <c r="H595" s="1" t="n">
        <v>5</v>
      </c>
      <c r="I595" s="23" t="str">
        <f aca="false">IF(J595="RHAP", "Rhizophora apiculata", IF(J595="EXAG", "Excoecaria agallocha", IF(J595="BRPA", "Bruguiera parviflora", IF(J595="XYMO", "Xylocarpus moluccensis", IF(J595="BRCY", "Bruguiera cylindrica", IF(J595="AVAL", "Avicennia alba", IF(J595="AVOF", "Avicennia officinalis", IF(J595="LURA", "Lumnitzera racemosa", IF(J595="CETA", "Ceriops tagal", IF(J595="XYGR", "Xylocarpus granatum", IF(J595="AVMA", "Avicennia marina", IF(J595="RHMU", "Rhizophora mucronata", IF(J595="BRGY", "Bruguiera gymnorrhiza", IF(J595="BRSE", "Bruguiera sexangula", IF(J595="SOOV", "Sonneratia ovata", IF(J595="SOCA", "Sonneratia caseolaris", IF(J595="HELI", "Heritiera littoralis", IF(J595="HESY", "Heritiera sylvatica", IF(J595="NYFR", "Nypa fruticans", IF(J595="CYRA", "Cynometra ramiflora", IF(J595="PHPA", "Phoenix paludosa", IF(J595="SCHY", "Scyphiphora hydrophyllacea", IF(J595="DIMA", "Diospyros maritima", IF(J595="POPI", "Pongamia pinnata", IF(J595="MAPS", "Maniltoa psilogyne", IF(J595="INBI", "Intsia bijuga", IF(J595="ACEB", "Acanthus ebracteatus", IF(J595="CAER", "Calamus erinaceus", IF(J595="UNUN", "Unknown unknown",  IF(J595="SOAL", "Sonneratia alba",  IF(J595="AECO", "Aegiceras corniculatum", "" )) )))))))))))))))))))))))))))))</f>
        <v>Rhizophora apiculata</v>
      </c>
      <c r="J595" s="55" t="s">
        <v>21</v>
      </c>
      <c r="K595" s="55" t="n">
        <v>17</v>
      </c>
    </row>
    <row r="596" customFormat="false" ht="13.8" hidden="false" customHeight="false" outlineLevel="0" collapsed="false">
      <c r="A596" s="1" t="s">
        <v>17</v>
      </c>
      <c r="B596" s="12" t="n">
        <v>42154</v>
      </c>
      <c r="C596" s="1" t="s">
        <v>19</v>
      </c>
      <c r="D596" s="1" t="s">
        <v>19</v>
      </c>
      <c r="E596" s="1" t="s">
        <v>19</v>
      </c>
      <c r="F596" s="1" t="s">
        <v>20</v>
      </c>
      <c r="G596" s="1" t="n">
        <v>4</v>
      </c>
      <c r="H596" s="1" t="n">
        <v>1</v>
      </c>
      <c r="I596" s="23" t="str">
        <f aca="false">IF(J596="RHAP", "Rhizophora apiculata", IF(J596="EXAG", "Excoecaria agallocha", IF(J596="BRPA", "Bruguiera parviflora", IF(J596="XYMO", "Xylocarpus moluccensis", IF(J596="BRCY", "Bruguiera cylindrica", IF(J596="AVAL", "Avicennia alba", IF(J596="AVOF", "Avicennia officinalis", IF(J596="LURA", "Lumnitzera racemosa", IF(J596="CETA", "Ceriops tagal", IF(J596="XYGR", "Xylocarpus granatum", IF(J596="AVMA", "Avicennia marina", IF(J596="RHMU", "Rhizophora mucronata", IF(J596="BRGY", "Bruguiera gymnorrhiza", IF(J596="BRSE", "Bruguiera sexangula", IF(J596="SOOV", "Sonneratia ovata", IF(J596="SOCA", "Sonneratia caseolaris", IF(J596="HELI", "Heritiera littoralis", IF(J596="HESY", "Heritiera sylvatica", IF(J596="NYFR", "Nypa fruticans", IF(J596="CYRA", "Cynometra ramiflora", IF(J596="PHPA", "Phoenix paludosa", IF(J596="SCHY", "Scyphiphora hydrophyllacea", IF(J596="DIMA", "Diospyros maritima", IF(J596="POPI", "Pongamia pinnata", IF(J596="MAPS", "Maniltoa psilogyne", IF(J596="INBI", "Intsia bijuga", IF(J596="ACEB", "Acanthus ebracteatus", IF(J596="CAER", "Calamus erinaceus", IF(J596="UNUN", "Unknown unknown",  IF(J596="SOAL", "Sonneratia alba",  IF(J596="AECO", "Aegiceras corniculatum", "" )) )))))))))))))))))))))))))))))</f>
        <v>Xylocarpus granatum</v>
      </c>
      <c r="J596" s="55" t="s">
        <v>1022</v>
      </c>
      <c r="K596" s="55" t="n">
        <v>5</v>
      </c>
    </row>
    <row r="597" customFormat="false" ht="13.8" hidden="false" customHeight="false" outlineLevel="0" collapsed="false">
      <c r="A597" s="1" t="s">
        <v>17</v>
      </c>
      <c r="B597" s="12" t="n">
        <v>42154</v>
      </c>
      <c r="C597" s="1" t="s">
        <v>19</v>
      </c>
      <c r="D597" s="1" t="s">
        <v>19</v>
      </c>
      <c r="E597" s="1" t="s">
        <v>19</v>
      </c>
      <c r="F597" s="1" t="s">
        <v>20</v>
      </c>
      <c r="G597" s="1" t="n">
        <v>4</v>
      </c>
      <c r="H597" s="1" t="n">
        <v>1</v>
      </c>
      <c r="I597" s="23" t="str">
        <f aca="false">IF(J597="RHAP", "Rhizophora apiculata", IF(J597="EXAG", "Excoecaria agallocha", IF(J597="BRPA", "Bruguiera parviflora", IF(J597="XYMO", "Xylocarpus moluccensis", IF(J597="BRCY", "Bruguiera cylindrica", IF(J597="AVAL", "Avicennia alba", IF(J597="AVOF", "Avicennia officinalis", IF(J597="LURA", "Lumnitzera racemosa", IF(J597="CETA", "Ceriops tagal", IF(J597="XYGR", "Xylocarpus granatum", IF(J597="AVMA", "Avicennia marina", IF(J597="RHMU", "Rhizophora mucronata", IF(J597="BRGY", "Bruguiera gymnorrhiza", IF(J597="BRSE", "Bruguiera sexangula", IF(J597="SOOV", "Sonneratia ovata", IF(J597="SOCA", "Sonneratia caseolaris", IF(J597="HELI", "Heritiera littoralis", IF(J597="HESY", "Heritiera sylvatica", IF(J597="NYFR", "Nypa fruticans", IF(J597="CYRA", "Cynometra ramiflora", IF(J597="PHPA", "Phoenix paludosa", IF(J597="SCHY", "Scyphiphora hydrophyllacea", IF(J597="DIMA", "Diospyros maritima", IF(J597="POPI", "Pongamia pinnata", IF(J597="MAPS", "Maniltoa psilogyne", IF(J597="INBI", "Intsia bijuga", IF(J597="ACEB", "Acanthus ebracteatus", IF(J597="CAER", "Calamus erinaceus", IF(J597="UNUN", "Unknown unknown",  IF(J597="SOAL", "Sonneratia alba",  IF(J597="AECO", "Aegiceras corniculatum", "" )) )))))))))))))))))))))))))))))</f>
        <v>Xylocarpus granatum</v>
      </c>
      <c r="J597" s="55" t="s">
        <v>1022</v>
      </c>
      <c r="K597" s="55" t="n">
        <v>5</v>
      </c>
      <c r="L597" s="55" t="n">
        <v>5</v>
      </c>
      <c r="N597" s="1" t="n">
        <v>1</v>
      </c>
    </row>
    <row r="598" customFormat="false" ht="13.8" hidden="false" customHeight="false" outlineLevel="0" collapsed="false">
      <c r="A598" s="1" t="s">
        <v>17</v>
      </c>
      <c r="B598" s="12" t="n">
        <v>42154</v>
      </c>
      <c r="C598" s="1" t="s">
        <v>19</v>
      </c>
      <c r="D598" s="1" t="s">
        <v>19</v>
      </c>
      <c r="E598" s="1" t="s">
        <v>19</v>
      </c>
      <c r="F598" s="1" t="s">
        <v>20</v>
      </c>
      <c r="G598" s="1" t="n">
        <v>4</v>
      </c>
      <c r="H598" s="1" t="n">
        <v>1</v>
      </c>
      <c r="I598" s="23" t="str">
        <f aca="false">IF(J598="RHAP", "Rhizophora apiculata", IF(J598="EXAG", "Excoecaria agallocha", IF(J598="BRPA", "Bruguiera parviflora", IF(J598="XYMO", "Xylocarpus moluccensis", IF(J598="BRCY", "Bruguiera cylindrica", IF(J598="AVAL", "Avicennia alba", IF(J598="AVOF", "Avicennia officinalis", IF(J598="LURA", "Lumnitzera racemosa", IF(J598="CETA", "Ceriops tagal", IF(J598="XYGR", "Xylocarpus granatum", IF(J598="AVMA", "Avicennia marina", IF(J598="RHMU", "Rhizophora mucronata", IF(J598="BRGY", "Bruguiera gymnorrhiza", IF(J598="BRSE", "Bruguiera sexangula", IF(J598="SOOV", "Sonneratia ovata", IF(J598="SOCA", "Sonneratia caseolaris", IF(J598="HELI", "Heritiera littoralis", IF(J598="HESY", "Heritiera sylvatica", IF(J598="NYFR", "Nypa fruticans", IF(J598="CYRA", "Cynometra ramiflora", IF(J598="PHPA", "Phoenix paludosa", IF(J598="SCHY", "Scyphiphora hydrophyllacea", IF(J598="DIMA", "Diospyros maritima", IF(J598="POPI", "Pongamia pinnata", IF(J598="MAPS", "Maniltoa psilogyne", IF(J598="INBI", "Intsia bijuga", IF(J598="ACEB", "Acanthus ebracteatus", IF(J598="CAER", "Calamus erinaceus", IF(J598="UNUN", "Unknown unknown",  IF(J598="SOAL", "Sonneratia alba",  IF(J598="AECO", "Aegiceras corniculatum", "" )) )))))))))))))))))))))))))))))</f>
        <v>Rhizophora apiculata</v>
      </c>
      <c r="J598" s="55" t="s">
        <v>21</v>
      </c>
      <c r="K598" s="55" t="n">
        <v>5</v>
      </c>
    </row>
    <row r="599" customFormat="false" ht="13.8" hidden="false" customHeight="false" outlineLevel="0" collapsed="false">
      <c r="A599" s="1" t="s">
        <v>17</v>
      </c>
      <c r="B599" s="12" t="n">
        <v>42154</v>
      </c>
      <c r="C599" s="1" t="s">
        <v>19</v>
      </c>
      <c r="D599" s="1" t="s">
        <v>19</v>
      </c>
      <c r="E599" s="1" t="s">
        <v>19</v>
      </c>
      <c r="F599" s="1" t="s">
        <v>20</v>
      </c>
      <c r="G599" s="1" t="n">
        <v>4</v>
      </c>
      <c r="H599" s="1" t="n">
        <v>1</v>
      </c>
      <c r="I599" s="23" t="str">
        <f aca="false">IF(J599="RHAP", "Rhizophora apiculata", IF(J599="EXAG", "Excoecaria agallocha", IF(J599="BRPA", "Bruguiera parviflora", IF(J599="XYMO", "Xylocarpus moluccensis", IF(J599="BRCY", "Bruguiera cylindrica", IF(J599="AVAL", "Avicennia alba", IF(J599="AVOF", "Avicennia officinalis", IF(J599="LURA", "Lumnitzera racemosa", IF(J599="CETA", "Ceriops tagal", IF(J599="XYGR", "Xylocarpus granatum", IF(J599="AVMA", "Avicennia marina", IF(J599="RHMU", "Rhizophora mucronata", IF(J599="BRGY", "Bruguiera gymnorrhiza", IF(J599="BRSE", "Bruguiera sexangula", IF(J599="SOOV", "Sonneratia ovata", IF(J599="SOCA", "Sonneratia caseolaris", IF(J599="HELI", "Heritiera littoralis", IF(J599="HESY", "Heritiera sylvatica", IF(J599="NYFR", "Nypa fruticans", IF(J599="CYRA", "Cynometra ramiflora", IF(J599="PHPA", "Phoenix paludosa", IF(J599="SCHY", "Scyphiphora hydrophyllacea", IF(J599="DIMA", "Diospyros maritima", IF(J599="POPI", "Pongamia pinnata", IF(J599="MAPS", "Maniltoa psilogyne", IF(J599="INBI", "Intsia bijuga", IF(J599="ACEB", "Acanthus ebracteatus", IF(J599="CAER", "Calamus erinaceus", IF(J599="UNUN", "Unknown unknown",  IF(J599="SOAL", "Sonneratia alba",  IF(J599="AECO", "Aegiceras corniculatum", "" )) )))))))))))))))))))))))))))))</f>
        <v>Rhizophora apiculata</v>
      </c>
      <c r="J599" s="55" t="s">
        <v>21</v>
      </c>
      <c r="K599" s="55" t="n">
        <v>5.3</v>
      </c>
    </row>
    <row r="600" customFormat="false" ht="13.8" hidden="false" customHeight="false" outlineLevel="0" collapsed="false">
      <c r="A600" s="1" t="s">
        <v>17</v>
      </c>
      <c r="B600" s="12" t="n">
        <v>42154</v>
      </c>
      <c r="C600" s="1" t="s">
        <v>19</v>
      </c>
      <c r="D600" s="1" t="s">
        <v>19</v>
      </c>
      <c r="E600" s="1" t="s">
        <v>19</v>
      </c>
      <c r="F600" s="1" t="s">
        <v>20</v>
      </c>
      <c r="G600" s="1" t="n">
        <v>4</v>
      </c>
      <c r="H600" s="1" t="n">
        <v>1</v>
      </c>
      <c r="I600" s="23" t="str">
        <f aca="false">IF(J600="RHAP", "Rhizophora apiculata", IF(J600="EXAG", "Excoecaria agallocha", IF(J600="BRPA", "Bruguiera parviflora", IF(J600="XYMO", "Xylocarpus moluccensis", IF(J600="BRCY", "Bruguiera cylindrica", IF(J600="AVAL", "Avicennia alba", IF(J600="AVOF", "Avicennia officinalis", IF(J600="LURA", "Lumnitzera racemosa", IF(J600="CETA", "Ceriops tagal", IF(J600="XYGR", "Xylocarpus granatum", IF(J600="AVMA", "Avicennia marina", IF(J600="RHMU", "Rhizophora mucronata", IF(J600="BRGY", "Bruguiera gymnorrhiza", IF(J600="BRSE", "Bruguiera sexangula", IF(J600="SOOV", "Sonneratia ovata", IF(J600="SOCA", "Sonneratia caseolaris", IF(J600="HELI", "Heritiera littoralis", IF(J600="HESY", "Heritiera sylvatica", IF(J600="NYFR", "Nypa fruticans", IF(J600="CYRA", "Cynometra ramiflora", IF(J600="PHPA", "Phoenix paludosa", IF(J600="SCHY", "Scyphiphora hydrophyllacea", IF(J600="DIMA", "Diospyros maritima", IF(J600="POPI", "Pongamia pinnata", IF(J600="MAPS", "Maniltoa psilogyne", IF(J600="INBI", "Intsia bijuga", IF(J600="ACEB", "Acanthus ebracteatus", IF(J600="CAER", "Calamus erinaceus", IF(J600="UNUN", "Unknown unknown",  IF(J600="SOAL", "Sonneratia alba",  IF(J600="AECO", "Aegiceras corniculatum", "" )) )))))))))))))))))))))))))))))</f>
        <v>Rhizophora apiculata</v>
      </c>
      <c r="J600" s="55" t="s">
        <v>21</v>
      </c>
      <c r="K600" s="55" t="n">
        <v>5.3</v>
      </c>
    </row>
    <row r="601" customFormat="false" ht="13.8" hidden="false" customHeight="false" outlineLevel="0" collapsed="false">
      <c r="A601" s="1" t="s">
        <v>17</v>
      </c>
      <c r="B601" s="12" t="n">
        <v>42154</v>
      </c>
      <c r="C601" s="1" t="s">
        <v>19</v>
      </c>
      <c r="D601" s="1" t="s">
        <v>19</v>
      </c>
      <c r="E601" s="1" t="s">
        <v>19</v>
      </c>
      <c r="F601" s="1" t="s">
        <v>20</v>
      </c>
      <c r="G601" s="1" t="n">
        <v>4</v>
      </c>
      <c r="H601" s="1" t="n">
        <v>1</v>
      </c>
      <c r="I601" s="23" t="str">
        <f aca="false">IF(J601="RHAP", "Rhizophora apiculata", IF(J601="EXAG", "Excoecaria agallocha", IF(J601="BRPA", "Bruguiera parviflora", IF(J601="XYMO", "Xylocarpus moluccensis", IF(J601="BRCY", "Bruguiera cylindrica", IF(J601="AVAL", "Avicennia alba", IF(J601="AVOF", "Avicennia officinalis", IF(J601="LURA", "Lumnitzera racemosa", IF(J601="CETA", "Ceriops tagal", IF(J601="XYGR", "Xylocarpus granatum", IF(J601="AVMA", "Avicennia marina", IF(J601="RHMU", "Rhizophora mucronata", IF(J601="BRGY", "Bruguiera gymnorrhiza", IF(J601="BRSE", "Bruguiera sexangula", IF(J601="SOOV", "Sonneratia ovata", IF(J601="SOCA", "Sonneratia caseolaris", IF(J601="HELI", "Heritiera littoralis", IF(J601="HESY", "Heritiera sylvatica", IF(J601="NYFR", "Nypa fruticans", IF(J601="CYRA", "Cynometra ramiflora", IF(J601="PHPA", "Phoenix paludosa", IF(J601="SCHY", "Scyphiphora hydrophyllacea", IF(J601="DIMA", "Diospyros maritima", IF(J601="POPI", "Pongamia pinnata", IF(J601="MAPS", "Maniltoa psilogyne", IF(J601="INBI", "Intsia bijuga", IF(J601="ACEB", "Acanthus ebracteatus", IF(J601="CAER", "Calamus erinaceus", IF(J601="UNUN", "Unknown unknown",  IF(J601="SOAL", "Sonneratia alba",  IF(J601="AECO", "Aegiceras corniculatum", "" )) )))))))))))))))))))))))))))))</f>
        <v>Rhizophora apiculata</v>
      </c>
      <c r="J601" s="55" t="s">
        <v>21</v>
      </c>
      <c r="K601" s="55" t="n">
        <v>5.3</v>
      </c>
    </row>
    <row r="602" customFormat="false" ht="13.8" hidden="false" customHeight="false" outlineLevel="0" collapsed="false">
      <c r="A602" s="1" t="s">
        <v>17</v>
      </c>
      <c r="B602" s="12" t="n">
        <v>42154</v>
      </c>
      <c r="C602" s="1" t="s">
        <v>19</v>
      </c>
      <c r="D602" s="1" t="s">
        <v>19</v>
      </c>
      <c r="E602" s="1" t="s">
        <v>19</v>
      </c>
      <c r="F602" s="1" t="s">
        <v>20</v>
      </c>
      <c r="G602" s="1" t="n">
        <v>4</v>
      </c>
      <c r="H602" s="1" t="n">
        <v>1</v>
      </c>
      <c r="I602" s="23" t="str">
        <f aca="false">IF(J602="RHAP", "Rhizophora apiculata", IF(J602="EXAG", "Excoecaria agallocha", IF(J602="BRPA", "Bruguiera parviflora", IF(J602="XYMO", "Xylocarpus moluccensis", IF(J602="BRCY", "Bruguiera cylindrica", IF(J602="AVAL", "Avicennia alba", IF(J602="AVOF", "Avicennia officinalis", IF(J602="LURA", "Lumnitzera racemosa", IF(J602="CETA", "Ceriops tagal", IF(J602="XYGR", "Xylocarpus granatum", IF(J602="AVMA", "Avicennia marina", IF(J602="RHMU", "Rhizophora mucronata", IF(J602="BRGY", "Bruguiera gymnorrhiza", IF(J602="BRSE", "Bruguiera sexangula", IF(J602="SOOV", "Sonneratia ovata", IF(J602="SOCA", "Sonneratia caseolaris", IF(J602="HELI", "Heritiera littoralis", IF(J602="HESY", "Heritiera sylvatica", IF(J602="NYFR", "Nypa fruticans", IF(J602="CYRA", "Cynometra ramiflora", IF(J602="PHPA", "Phoenix paludosa", IF(J602="SCHY", "Scyphiphora hydrophyllacea", IF(J602="DIMA", "Diospyros maritima", IF(J602="POPI", "Pongamia pinnata", IF(J602="MAPS", "Maniltoa psilogyne", IF(J602="INBI", "Intsia bijuga", IF(J602="ACEB", "Acanthus ebracteatus", IF(J602="CAER", "Calamus erinaceus", IF(J602="UNUN", "Unknown unknown",  IF(J602="SOAL", "Sonneratia alba",  IF(J602="AECO", "Aegiceras corniculatum", "" )) )))))))))))))))))))))))))))))</f>
        <v>Rhizophora apiculata</v>
      </c>
      <c r="J602" s="55" t="s">
        <v>21</v>
      </c>
      <c r="K602" s="55" t="n">
        <v>5.4</v>
      </c>
    </row>
    <row r="603" customFormat="false" ht="13.8" hidden="false" customHeight="false" outlineLevel="0" collapsed="false">
      <c r="A603" s="1" t="s">
        <v>17</v>
      </c>
      <c r="B603" s="12" t="n">
        <v>42154</v>
      </c>
      <c r="C603" s="1" t="s">
        <v>19</v>
      </c>
      <c r="D603" s="1" t="s">
        <v>19</v>
      </c>
      <c r="E603" s="1" t="s">
        <v>19</v>
      </c>
      <c r="F603" s="1" t="s">
        <v>20</v>
      </c>
      <c r="G603" s="1" t="n">
        <v>4</v>
      </c>
      <c r="H603" s="1" t="n">
        <v>1</v>
      </c>
      <c r="I603" s="23" t="str">
        <f aca="false">IF(J603="RHAP", "Rhizophora apiculata", IF(J603="EXAG", "Excoecaria agallocha", IF(J603="BRPA", "Bruguiera parviflora", IF(J603="XYMO", "Xylocarpus moluccensis", IF(J603="BRCY", "Bruguiera cylindrica", IF(J603="AVAL", "Avicennia alba", IF(J603="AVOF", "Avicennia officinalis", IF(J603="LURA", "Lumnitzera racemosa", IF(J603="CETA", "Ceriops tagal", IF(J603="XYGR", "Xylocarpus granatum", IF(J603="AVMA", "Avicennia marina", IF(J603="RHMU", "Rhizophora mucronata", IF(J603="BRGY", "Bruguiera gymnorrhiza", IF(J603="BRSE", "Bruguiera sexangula", IF(J603="SOOV", "Sonneratia ovata", IF(J603="SOCA", "Sonneratia caseolaris", IF(J603="HELI", "Heritiera littoralis", IF(J603="HESY", "Heritiera sylvatica", IF(J603="NYFR", "Nypa fruticans", IF(J603="CYRA", "Cynometra ramiflora", IF(J603="PHPA", "Phoenix paludosa", IF(J603="SCHY", "Scyphiphora hydrophyllacea", IF(J603="DIMA", "Diospyros maritima", IF(J603="POPI", "Pongamia pinnata", IF(J603="MAPS", "Maniltoa psilogyne", IF(J603="INBI", "Intsia bijuga", IF(J603="ACEB", "Acanthus ebracteatus", IF(J603="CAER", "Calamus erinaceus", IF(J603="UNUN", "Unknown unknown",  IF(J603="SOAL", "Sonneratia alba",  IF(J603="AECO", "Aegiceras corniculatum", "" )) )))))))))))))))))))))))))))))</f>
        <v>Rhizophora apiculata</v>
      </c>
      <c r="J603" s="55" t="s">
        <v>21</v>
      </c>
      <c r="K603" s="55" t="n">
        <v>5.4</v>
      </c>
    </row>
    <row r="604" customFormat="false" ht="13.8" hidden="false" customHeight="false" outlineLevel="0" collapsed="false">
      <c r="A604" s="1" t="s">
        <v>17</v>
      </c>
      <c r="B604" s="12" t="n">
        <v>42154</v>
      </c>
      <c r="C604" s="1" t="s">
        <v>19</v>
      </c>
      <c r="D604" s="1" t="s">
        <v>19</v>
      </c>
      <c r="E604" s="1" t="s">
        <v>19</v>
      </c>
      <c r="F604" s="1" t="s">
        <v>20</v>
      </c>
      <c r="G604" s="1" t="n">
        <v>4</v>
      </c>
      <c r="H604" s="1" t="n">
        <v>1</v>
      </c>
      <c r="I604" s="23" t="str">
        <f aca="false">IF(J604="RHAP", "Rhizophora apiculata", IF(J604="EXAG", "Excoecaria agallocha", IF(J604="BRPA", "Bruguiera parviflora", IF(J604="XYMO", "Xylocarpus moluccensis", IF(J604="BRCY", "Bruguiera cylindrica", IF(J604="AVAL", "Avicennia alba", IF(J604="AVOF", "Avicennia officinalis", IF(J604="LURA", "Lumnitzera racemosa", IF(J604="CETA", "Ceriops tagal", IF(J604="XYGR", "Xylocarpus granatum", IF(J604="AVMA", "Avicennia marina", IF(J604="RHMU", "Rhizophora mucronata", IF(J604="BRGY", "Bruguiera gymnorrhiza", IF(J604="BRSE", "Bruguiera sexangula", IF(J604="SOOV", "Sonneratia ovata", IF(J604="SOCA", "Sonneratia caseolaris", IF(J604="HELI", "Heritiera littoralis", IF(J604="HESY", "Heritiera sylvatica", IF(J604="NYFR", "Nypa fruticans", IF(J604="CYRA", "Cynometra ramiflora", IF(J604="PHPA", "Phoenix paludosa", IF(J604="SCHY", "Scyphiphora hydrophyllacea", IF(J604="DIMA", "Diospyros maritima", IF(J604="POPI", "Pongamia pinnata", IF(J604="MAPS", "Maniltoa psilogyne", IF(J604="INBI", "Intsia bijuga", IF(J604="ACEB", "Acanthus ebracteatus", IF(J604="CAER", "Calamus erinaceus", IF(J604="UNUN", "Unknown unknown",  IF(J604="SOAL", "Sonneratia alba",  IF(J604="AECO", "Aegiceras corniculatum", "" )) )))))))))))))))))))))))))))))</f>
        <v>Rhizophora apiculata</v>
      </c>
      <c r="J604" s="55" t="s">
        <v>21</v>
      </c>
      <c r="K604" s="55" t="n">
        <v>5.6</v>
      </c>
    </row>
    <row r="605" customFormat="false" ht="13.8" hidden="false" customHeight="false" outlineLevel="0" collapsed="false">
      <c r="A605" s="1" t="s">
        <v>17</v>
      </c>
      <c r="B605" s="12" t="n">
        <v>42154</v>
      </c>
      <c r="C605" s="1" t="s">
        <v>19</v>
      </c>
      <c r="D605" s="1" t="s">
        <v>19</v>
      </c>
      <c r="E605" s="1" t="s">
        <v>19</v>
      </c>
      <c r="F605" s="1" t="s">
        <v>20</v>
      </c>
      <c r="G605" s="1" t="n">
        <v>4</v>
      </c>
      <c r="H605" s="1" t="n">
        <v>1</v>
      </c>
      <c r="I605" s="23" t="str">
        <f aca="false">IF(J605="RHAP", "Rhizophora apiculata", IF(J605="EXAG", "Excoecaria agallocha", IF(J605="BRPA", "Bruguiera parviflora", IF(J605="XYMO", "Xylocarpus moluccensis", IF(J605="BRCY", "Bruguiera cylindrica", IF(J605="AVAL", "Avicennia alba", IF(J605="AVOF", "Avicennia officinalis", IF(J605="LURA", "Lumnitzera racemosa", IF(J605="CETA", "Ceriops tagal", IF(J605="XYGR", "Xylocarpus granatum", IF(J605="AVMA", "Avicennia marina", IF(J605="RHMU", "Rhizophora mucronata", IF(J605="BRGY", "Bruguiera gymnorrhiza", IF(J605="BRSE", "Bruguiera sexangula", IF(J605="SOOV", "Sonneratia ovata", IF(J605="SOCA", "Sonneratia caseolaris", IF(J605="HELI", "Heritiera littoralis", IF(J605="HESY", "Heritiera sylvatica", IF(J605="NYFR", "Nypa fruticans", IF(J605="CYRA", "Cynometra ramiflora", IF(J605="PHPA", "Phoenix paludosa", IF(J605="SCHY", "Scyphiphora hydrophyllacea", IF(J605="DIMA", "Diospyros maritima", IF(J605="POPI", "Pongamia pinnata", IF(J605="MAPS", "Maniltoa psilogyne", IF(J605="INBI", "Intsia bijuga", IF(J605="ACEB", "Acanthus ebracteatus", IF(J605="CAER", "Calamus erinaceus", IF(J605="UNUN", "Unknown unknown",  IF(J605="SOAL", "Sonneratia alba",  IF(J605="AECO", "Aegiceras corniculatum", "" )) )))))))))))))))))))))))))))))</f>
        <v>Rhizophora apiculata</v>
      </c>
      <c r="J605" s="55" t="s">
        <v>21</v>
      </c>
      <c r="K605" s="55" t="n">
        <v>5.7</v>
      </c>
    </row>
    <row r="606" customFormat="false" ht="13.8" hidden="false" customHeight="false" outlineLevel="0" collapsed="false">
      <c r="A606" s="1" t="s">
        <v>17</v>
      </c>
      <c r="B606" s="12" t="n">
        <v>42154</v>
      </c>
      <c r="C606" s="1" t="s">
        <v>19</v>
      </c>
      <c r="D606" s="1" t="s">
        <v>19</v>
      </c>
      <c r="E606" s="1" t="s">
        <v>19</v>
      </c>
      <c r="F606" s="1" t="s">
        <v>20</v>
      </c>
      <c r="G606" s="1" t="n">
        <v>4</v>
      </c>
      <c r="H606" s="1" t="n">
        <v>1</v>
      </c>
      <c r="I606" s="23" t="str">
        <f aca="false">IF(J606="RHAP", "Rhizophora apiculata", IF(J606="EXAG", "Excoecaria agallocha", IF(J606="BRPA", "Bruguiera parviflora", IF(J606="XYMO", "Xylocarpus moluccensis", IF(J606="BRCY", "Bruguiera cylindrica", IF(J606="AVAL", "Avicennia alba", IF(J606="AVOF", "Avicennia officinalis", IF(J606="LURA", "Lumnitzera racemosa", IF(J606="CETA", "Ceriops tagal", IF(J606="XYGR", "Xylocarpus granatum", IF(J606="AVMA", "Avicennia marina", IF(J606="RHMU", "Rhizophora mucronata", IF(J606="BRGY", "Bruguiera gymnorrhiza", IF(J606="BRSE", "Bruguiera sexangula", IF(J606="SOOV", "Sonneratia ovata", IF(J606="SOCA", "Sonneratia caseolaris", IF(J606="HELI", "Heritiera littoralis", IF(J606="HESY", "Heritiera sylvatica", IF(J606="NYFR", "Nypa fruticans", IF(J606="CYRA", "Cynometra ramiflora", IF(J606="PHPA", "Phoenix paludosa", IF(J606="SCHY", "Scyphiphora hydrophyllacea", IF(J606="DIMA", "Diospyros maritima", IF(J606="POPI", "Pongamia pinnata", IF(J606="MAPS", "Maniltoa psilogyne", IF(J606="INBI", "Intsia bijuga", IF(J606="ACEB", "Acanthus ebracteatus", IF(J606="CAER", "Calamus erinaceus", IF(J606="UNUN", "Unknown unknown",  IF(J606="SOAL", "Sonneratia alba",  IF(J606="AECO", "Aegiceras corniculatum", "" )) )))))))))))))))))))))))))))))</f>
        <v>Excoecaria agallocha</v>
      </c>
      <c r="J606" s="55" t="s">
        <v>162</v>
      </c>
      <c r="K606" s="55" t="n">
        <v>5.8</v>
      </c>
    </row>
    <row r="607" customFormat="false" ht="13.8" hidden="false" customHeight="false" outlineLevel="0" collapsed="false">
      <c r="A607" s="1" t="s">
        <v>17</v>
      </c>
      <c r="B607" s="12" t="n">
        <v>42154</v>
      </c>
      <c r="C607" s="1" t="s">
        <v>19</v>
      </c>
      <c r="D607" s="1" t="s">
        <v>19</v>
      </c>
      <c r="E607" s="1" t="s">
        <v>19</v>
      </c>
      <c r="F607" s="1" t="s">
        <v>20</v>
      </c>
      <c r="G607" s="1" t="n">
        <v>4</v>
      </c>
      <c r="H607" s="1" t="n">
        <v>1</v>
      </c>
      <c r="I607" s="23" t="str">
        <f aca="false">IF(J607="RHAP", "Rhizophora apiculata", IF(J607="EXAG", "Excoecaria agallocha", IF(J607="BRPA", "Bruguiera parviflora", IF(J607="XYMO", "Xylocarpus moluccensis", IF(J607="BRCY", "Bruguiera cylindrica", IF(J607="AVAL", "Avicennia alba", IF(J607="AVOF", "Avicennia officinalis", IF(J607="LURA", "Lumnitzera racemosa", IF(J607="CETA", "Ceriops tagal", IF(J607="XYGR", "Xylocarpus granatum", IF(J607="AVMA", "Avicennia marina", IF(J607="RHMU", "Rhizophora mucronata", IF(J607="BRGY", "Bruguiera gymnorrhiza", IF(J607="BRSE", "Bruguiera sexangula", IF(J607="SOOV", "Sonneratia ovata", IF(J607="SOCA", "Sonneratia caseolaris", IF(J607="HELI", "Heritiera littoralis", IF(J607="HESY", "Heritiera sylvatica", IF(J607="NYFR", "Nypa fruticans", IF(J607="CYRA", "Cynometra ramiflora", IF(J607="PHPA", "Phoenix paludosa", IF(J607="SCHY", "Scyphiphora hydrophyllacea", IF(J607="DIMA", "Diospyros maritima", IF(J607="POPI", "Pongamia pinnata", IF(J607="MAPS", "Maniltoa psilogyne", IF(J607="INBI", "Intsia bijuga", IF(J607="ACEB", "Acanthus ebracteatus", IF(J607="CAER", "Calamus erinaceus", IF(J607="UNUN", "Unknown unknown",  IF(J607="SOAL", "Sonneratia alba",  IF(J607="AECO", "Aegiceras corniculatum", "" )) )))))))))))))))))))))))))))))</f>
        <v>Rhizophora apiculata</v>
      </c>
      <c r="J607" s="55" t="s">
        <v>21</v>
      </c>
      <c r="K607" s="55" t="n">
        <v>5.9</v>
      </c>
    </row>
    <row r="608" customFormat="false" ht="13.8" hidden="false" customHeight="false" outlineLevel="0" collapsed="false">
      <c r="A608" s="1" t="s">
        <v>17</v>
      </c>
      <c r="B608" s="12" t="n">
        <v>42154</v>
      </c>
      <c r="C608" s="1" t="s">
        <v>19</v>
      </c>
      <c r="D608" s="1" t="s">
        <v>19</v>
      </c>
      <c r="E608" s="1" t="s">
        <v>19</v>
      </c>
      <c r="F608" s="1" t="s">
        <v>20</v>
      </c>
      <c r="G608" s="1" t="n">
        <v>4</v>
      </c>
      <c r="H608" s="1" t="n">
        <v>1</v>
      </c>
      <c r="I608" s="23" t="str">
        <f aca="false">IF(J608="RHAP", "Rhizophora apiculata", IF(J608="EXAG", "Excoecaria agallocha", IF(J608="BRPA", "Bruguiera parviflora", IF(J608="XYMO", "Xylocarpus moluccensis", IF(J608="BRCY", "Bruguiera cylindrica", IF(J608="AVAL", "Avicennia alba", IF(J608="AVOF", "Avicennia officinalis", IF(J608="LURA", "Lumnitzera racemosa", IF(J608="CETA", "Ceriops tagal", IF(J608="XYGR", "Xylocarpus granatum", IF(J608="AVMA", "Avicennia marina", IF(J608="RHMU", "Rhizophora mucronata", IF(J608="BRGY", "Bruguiera gymnorrhiza", IF(J608="BRSE", "Bruguiera sexangula", IF(J608="SOOV", "Sonneratia ovata", IF(J608="SOCA", "Sonneratia caseolaris", IF(J608="HELI", "Heritiera littoralis", IF(J608="HESY", "Heritiera sylvatica", IF(J608="NYFR", "Nypa fruticans", IF(J608="CYRA", "Cynometra ramiflora", IF(J608="PHPA", "Phoenix paludosa", IF(J608="SCHY", "Scyphiphora hydrophyllacea", IF(J608="DIMA", "Diospyros maritima", IF(J608="POPI", "Pongamia pinnata", IF(J608="MAPS", "Maniltoa psilogyne", IF(J608="INBI", "Intsia bijuga", IF(J608="ACEB", "Acanthus ebracteatus", IF(J608="CAER", "Calamus erinaceus", IF(J608="UNUN", "Unknown unknown",  IF(J608="SOAL", "Sonneratia alba",  IF(J608="AECO", "Aegiceras corniculatum", "" )) )))))))))))))))))))))))))))))</f>
        <v>Rhizophora apiculata</v>
      </c>
      <c r="J608" s="55" t="s">
        <v>21</v>
      </c>
      <c r="K608" s="55" t="n">
        <v>6</v>
      </c>
    </row>
    <row r="609" customFormat="false" ht="13.8" hidden="false" customHeight="false" outlineLevel="0" collapsed="false">
      <c r="A609" s="1" t="s">
        <v>17</v>
      </c>
      <c r="B609" s="12" t="n">
        <v>42154</v>
      </c>
      <c r="C609" s="1" t="s">
        <v>19</v>
      </c>
      <c r="D609" s="1" t="s">
        <v>19</v>
      </c>
      <c r="E609" s="1" t="s">
        <v>19</v>
      </c>
      <c r="F609" s="1" t="s">
        <v>20</v>
      </c>
      <c r="G609" s="1" t="n">
        <v>4</v>
      </c>
      <c r="H609" s="1" t="n">
        <v>1</v>
      </c>
      <c r="I609" s="23" t="str">
        <f aca="false">IF(J609="RHAP", "Rhizophora apiculata", IF(J609="EXAG", "Excoecaria agallocha", IF(J609="BRPA", "Bruguiera parviflora", IF(J609="XYMO", "Xylocarpus moluccensis", IF(J609="BRCY", "Bruguiera cylindrica", IF(J609="AVAL", "Avicennia alba", IF(J609="AVOF", "Avicennia officinalis", IF(J609="LURA", "Lumnitzera racemosa", IF(J609="CETA", "Ceriops tagal", IF(J609="XYGR", "Xylocarpus granatum", IF(J609="AVMA", "Avicennia marina", IF(J609="RHMU", "Rhizophora mucronata", IF(J609="BRGY", "Bruguiera gymnorrhiza", IF(J609="BRSE", "Bruguiera sexangula", IF(J609="SOOV", "Sonneratia ovata", IF(J609="SOCA", "Sonneratia caseolaris", IF(J609="HELI", "Heritiera littoralis", IF(J609="HESY", "Heritiera sylvatica", IF(J609="NYFR", "Nypa fruticans", IF(J609="CYRA", "Cynometra ramiflora", IF(J609="PHPA", "Phoenix paludosa", IF(J609="SCHY", "Scyphiphora hydrophyllacea", IF(J609="DIMA", "Diospyros maritima", IF(J609="POPI", "Pongamia pinnata", IF(J609="MAPS", "Maniltoa psilogyne", IF(J609="INBI", "Intsia bijuga", IF(J609="ACEB", "Acanthus ebracteatus", IF(J609="CAER", "Calamus erinaceus", IF(J609="UNUN", "Unknown unknown",  IF(J609="SOAL", "Sonneratia alba",  IF(J609="AECO", "Aegiceras corniculatum", "" )) )))))))))))))))))))))))))))))</f>
        <v>Rhizophora apiculata</v>
      </c>
      <c r="J609" s="55" t="s">
        <v>21</v>
      </c>
      <c r="K609" s="55" t="n">
        <v>6.2</v>
      </c>
    </row>
    <row r="610" customFormat="false" ht="13.8" hidden="false" customHeight="false" outlineLevel="0" collapsed="false">
      <c r="A610" s="1" t="s">
        <v>17</v>
      </c>
      <c r="B610" s="12" t="n">
        <v>42154</v>
      </c>
      <c r="C610" s="1" t="s">
        <v>19</v>
      </c>
      <c r="D610" s="1" t="s">
        <v>19</v>
      </c>
      <c r="E610" s="1" t="s">
        <v>19</v>
      </c>
      <c r="F610" s="1" t="s">
        <v>20</v>
      </c>
      <c r="G610" s="1" t="n">
        <v>4</v>
      </c>
      <c r="H610" s="1" t="n">
        <v>1</v>
      </c>
      <c r="I610" s="23" t="str">
        <f aca="false">IF(J610="RHAP", "Rhizophora apiculata", IF(J610="EXAG", "Excoecaria agallocha", IF(J610="BRPA", "Bruguiera parviflora", IF(J610="XYMO", "Xylocarpus moluccensis", IF(J610="BRCY", "Bruguiera cylindrica", IF(J610="AVAL", "Avicennia alba", IF(J610="AVOF", "Avicennia officinalis", IF(J610="LURA", "Lumnitzera racemosa", IF(J610="CETA", "Ceriops tagal", IF(J610="XYGR", "Xylocarpus granatum", IF(J610="AVMA", "Avicennia marina", IF(J610="RHMU", "Rhizophora mucronata", IF(J610="BRGY", "Bruguiera gymnorrhiza", IF(J610="BRSE", "Bruguiera sexangula", IF(J610="SOOV", "Sonneratia ovata", IF(J610="SOCA", "Sonneratia caseolaris", IF(J610="HELI", "Heritiera littoralis", IF(J610="HESY", "Heritiera sylvatica", IF(J610="NYFR", "Nypa fruticans", IF(J610="CYRA", "Cynometra ramiflora", IF(J610="PHPA", "Phoenix paludosa", IF(J610="SCHY", "Scyphiphora hydrophyllacea", IF(J610="DIMA", "Diospyros maritima", IF(J610="POPI", "Pongamia pinnata", IF(J610="MAPS", "Maniltoa psilogyne", IF(J610="INBI", "Intsia bijuga", IF(J610="ACEB", "Acanthus ebracteatus", IF(J610="CAER", "Calamus erinaceus", IF(J610="UNUN", "Unknown unknown",  IF(J610="SOAL", "Sonneratia alba",  IF(J610="AECO", "Aegiceras corniculatum", "" )) )))))))))))))))))))))))))))))</f>
        <v>Rhizophora apiculata</v>
      </c>
      <c r="J610" s="55" t="s">
        <v>21</v>
      </c>
      <c r="K610" s="55" t="n">
        <v>6.2</v>
      </c>
    </row>
    <row r="611" customFormat="false" ht="13.8" hidden="false" customHeight="false" outlineLevel="0" collapsed="false">
      <c r="A611" s="1" t="s">
        <v>17</v>
      </c>
      <c r="B611" s="12" t="n">
        <v>42154</v>
      </c>
      <c r="C611" s="1" t="s">
        <v>19</v>
      </c>
      <c r="D611" s="1" t="s">
        <v>19</v>
      </c>
      <c r="E611" s="1" t="s">
        <v>19</v>
      </c>
      <c r="F611" s="1" t="s">
        <v>20</v>
      </c>
      <c r="G611" s="1" t="n">
        <v>4</v>
      </c>
      <c r="H611" s="1" t="n">
        <v>1</v>
      </c>
      <c r="I611" s="23" t="str">
        <f aca="false">IF(J611="RHAP", "Rhizophora apiculata", IF(J611="EXAG", "Excoecaria agallocha", IF(J611="BRPA", "Bruguiera parviflora", IF(J611="XYMO", "Xylocarpus moluccensis", IF(J611="BRCY", "Bruguiera cylindrica", IF(J611="AVAL", "Avicennia alba", IF(J611="AVOF", "Avicennia officinalis", IF(J611="LURA", "Lumnitzera racemosa", IF(J611="CETA", "Ceriops tagal", IF(J611="XYGR", "Xylocarpus granatum", IF(J611="AVMA", "Avicennia marina", IF(J611="RHMU", "Rhizophora mucronata", IF(J611="BRGY", "Bruguiera gymnorrhiza", IF(J611="BRSE", "Bruguiera sexangula", IF(J611="SOOV", "Sonneratia ovata", IF(J611="SOCA", "Sonneratia caseolaris", IF(J611="HELI", "Heritiera littoralis", IF(J611="HESY", "Heritiera sylvatica", IF(J611="NYFR", "Nypa fruticans", IF(J611="CYRA", "Cynometra ramiflora", IF(J611="PHPA", "Phoenix paludosa", IF(J611="SCHY", "Scyphiphora hydrophyllacea", IF(J611="DIMA", "Diospyros maritima", IF(J611="POPI", "Pongamia pinnata", IF(J611="MAPS", "Maniltoa psilogyne", IF(J611="INBI", "Intsia bijuga", IF(J611="ACEB", "Acanthus ebracteatus", IF(J611="CAER", "Calamus erinaceus", IF(J611="UNUN", "Unknown unknown",  IF(J611="SOAL", "Sonneratia alba",  IF(J611="AECO", "Aegiceras corniculatum", "" )) )))))))))))))))))))))))))))))</f>
        <v>Rhizophora apiculata</v>
      </c>
      <c r="J611" s="55" t="s">
        <v>21</v>
      </c>
      <c r="K611" s="55" t="n">
        <v>6.3</v>
      </c>
    </row>
    <row r="612" customFormat="false" ht="13.8" hidden="false" customHeight="false" outlineLevel="0" collapsed="false">
      <c r="A612" s="1" t="s">
        <v>17</v>
      </c>
      <c r="B612" s="12" t="n">
        <v>42154</v>
      </c>
      <c r="C612" s="1" t="s">
        <v>19</v>
      </c>
      <c r="D612" s="1" t="s">
        <v>19</v>
      </c>
      <c r="E612" s="1" t="s">
        <v>19</v>
      </c>
      <c r="F612" s="1" t="s">
        <v>20</v>
      </c>
      <c r="G612" s="1" t="n">
        <v>4</v>
      </c>
      <c r="H612" s="1" t="n">
        <v>1</v>
      </c>
      <c r="I612" s="23" t="str">
        <f aca="false">IF(J612="RHAP", "Rhizophora apiculata", IF(J612="EXAG", "Excoecaria agallocha", IF(J612="BRPA", "Bruguiera parviflora", IF(J612="XYMO", "Xylocarpus moluccensis", IF(J612="BRCY", "Bruguiera cylindrica", IF(J612="AVAL", "Avicennia alba", IF(J612="AVOF", "Avicennia officinalis", IF(J612="LURA", "Lumnitzera racemosa", IF(J612="CETA", "Ceriops tagal", IF(J612="XYGR", "Xylocarpus granatum", IF(J612="AVMA", "Avicennia marina", IF(J612="RHMU", "Rhizophora mucronata", IF(J612="BRGY", "Bruguiera gymnorrhiza", IF(J612="BRSE", "Bruguiera sexangula", IF(J612="SOOV", "Sonneratia ovata", IF(J612="SOCA", "Sonneratia caseolaris", IF(J612="HELI", "Heritiera littoralis", IF(J612="HESY", "Heritiera sylvatica", IF(J612="NYFR", "Nypa fruticans", IF(J612="CYRA", "Cynometra ramiflora", IF(J612="PHPA", "Phoenix paludosa", IF(J612="SCHY", "Scyphiphora hydrophyllacea", IF(J612="DIMA", "Diospyros maritima", IF(J612="POPI", "Pongamia pinnata", IF(J612="MAPS", "Maniltoa psilogyne", IF(J612="INBI", "Intsia bijuga", IF(J612="ACEB", "Acanthus ebracteatus", IF(J612="CAER", "Calamus erinaceus", IF(J612="UNUN", "Unknown unknown",  IF(J612="SOAL", "Sonneratia alba",  IF(J612="AECO", "Aegiceras corniculatum", "" )) )))))))))))))))))))))))))))))</f>
        <v>Xylocarpus granatum</v>
      </c>
      <c r="J612" s="55" t="s">
        <v>1022</v>
      </c>
      <c r="K612" s="55" t="n">
        <v>6.3</v>
      </c>
    </row>
    <row r="613" customFormat="false" ht="13.8" hidden="false" customHeight="false" outlineLevel="0" collapsed="false">
      <c r="A613" s="1" t="s">
        <v>17</v>
      </c>
      <c r="B613" s="12" t="n">
        <v>42154</v>
      </c>
      <c r="C613" s="1" t="s">
        <v>19</v>
      </c>
      <c r="D613" s="1" t="s">
        <v>19</v>
      </c>
      <c r="E613" s="1" t="s">
        <v>19</v>
      </c>
      <c r="F613" s="1" t="s">
        <v>20</v>
      </c>
      <c r="G613" s="1" t="n">
        <v>4</v>
      </c>
      <c r="H613" s="1" t="n">
        <v>1</v>
      </c>
      <c r="I613" s="23" t="str">
        <f aca="false">IF(J613="RHAP", "Rhizophora apiculata", IF(J613="EXAG", "Excoecaria agallocha", IF(J613="BRPA", "Bruguiera parviflora", IF(J613="XYMO", "Xylocarpus moluccensis", IF(J613="BRCY", "Bruguiera cylindrica", IF(J613="AVAL", "Avicennia alba", IF(J613="AVOF", "Avicennia officinalis", IF(J613="LURA", "Lumnitzera racemosa", IF(J613="CETA", "Ceriops tagal", IF(J613="XYGR", "Xylocarpus granatum", IF(J613="AVMA", "Avicennia marina", IF(J613="RHMU", "Rhizophora mucronata", IF(J613="BRGY", "Bruguiera gymnorrhiza", IF(J613="BRSE", "Bruguiera sexangula", IF(J613="SOOV", "Sonneratia ovata", IF(J613="SOCA", "Sonneratia caseolaris", IF(J613="HELI", "Heritiera littoralis", IF(J613="HESY", "Heritiera sylvatica", IF(J613="NYFR", "Nypa fruticans", IF(J613="CYRA", "Cynometra ramiflora", IF(J613="PHPA", "Phoenix paludosa", IF(J613="SCHY", "Scyphiphora hydrophyllacea", IF(J613="DIMA", "Diospyros maritima", IF(J613="POPI", "Pongamia pinnata", IF(J613="MAPS", "Maniltoa psilogyne", IF(J613="INBI", "Intsia bijuga", IF(J613="ACEB", "Acanthus ebracteatus", IF(J613="CAER", "Calamus erinaceus", IF(J613="UNUN", "Unknown unknown",  IF(J613="SOAL", "Sonneratia alba",  IF(J613="AECO", "Aegiceras corniculatum", "" )) )))))))))))))))))))))))))))))</f>
        <v>Rhizophora apiculata</v>
      </c>
      <c r="J613" s="55" t="s">
        <v>21</v>
      </c>
      <c r="K613" s="55" t="n">
        <v>6.3</v>
      </c>
    </row>
    <row r="614" customFormat="false" ht="13.8" hidden="false" customHeight="false" outlineLevel="0" collapsed="false">
      <c r="A614" s="1" t="s">
        <v>17</v>
      </c>
      <c r="B614" s="12" t="n">
        <v>42154</v>
      </c>
      <c r="C614" s="1" t="s">
        <v>19</v>
      </c>
      <c r="D614" s="1" t="s">
        <v>19</v>
      </c>
      <c r="E614" s="1" t="s">
        <v>19</v>
      </c>
      <c r="F614" s="1" t="s">
        <v>20</v>
      </c>
      <c r="G614" s="1" t="n">
        <v>4</v>
      </c>
      <c r="H614" s="1" t="n">
        <v>1</v>
      </c>
      <c r="I614" s="23" t="str">
        <f aca="false">IF(J614="RHAP", "Rhizophora apiculata", IF(J614="EXAG", "Excoecaria agallocha", IF(J614="BRPA", "Bruguiera parviflora", IF(J614="XYMO", "Xylocarpus moluccensis", IF(J614="BRCY", "Bruguiera cylindrica", IF(J614="AVAL", "Avicennia alba", IF(J614="AVOF", "Avicennia officinalis", IF(J614="LURA", "Lumnitzera racemosa", IF(J614="CETA", "Ceriops tagal", IF(J614="XYGR", "Xylocarpus granatum", IF(J614="AVMA", "Avicennia marina", IF(J614="RHMU", "Rhizophora mucronata", IF(J614="BRGY", "Bruguiera gymnorrhiza", IF(J614="BRSE", "Bruguiera sexangula", IF(J614="SOOV", "Sonneratia ovata", IF(J614="SOCA", "Sonneratia caseolaris", IF(J614="HELI", "Heritiera littoralis", IF(J614="HESY", "Heritiera sylvatica", IF(J614="NYFR", "Nypa fruticans", IF(J614="CYRA", "Cynometra ramiflora", IF(J614="PHPA", "Phoenix paludosa", IF(J614="SCHY", "Scyphiphora hydrophyllacea", IF(J614="DIMA", "Diospyros maritima", IF(J614="POPI", "Pongamia pinnata", IF(J614="MAPS", "Maniltoa psilogyne", IF(J614="INBI", "Intsia bijuga", IF(J614="ACEB", "Acanthus ebracteatus", IF(J614="CAER", "Calamus erinaceus", IF(J614="UNUN", "Unknown unknown",  IF(J614="SOAL", "Sonneratia alba",  IF(J614="AECO", "Aegiceras corniculatum", "" )) )))))))))))))))))))))))))))))</f>
        <v>Rhizophora apiculata</v>
      </c>
      <c r="J614" s="55" t="s">
        <v>21</v>
      </c>
      <c r="K614" s="55" t="n">
        <v>6.3</v>
      </c>
    </row>
    <row r="615" customFormat="false" ht="13.8" hidden="false" customHeight="false" outlineLevel="0" collapsed="false">
      <c r="A615" s="1" t="s">
        <v>17</v>
      </c>
      <c r="B615" s="12" t="n">
        <v>42154</v>
      </c>
      <c r="C615" s="1" t="s">
        <v>19</v>
      </c>
      <c r="D615" s="1" t="s">
        <v>19</v>
      </c>
      <c r="E615" s="1" t="s">
        <v>19</v>
      </c>
      <c r="F615" s="1" t="s">
        <v>20</v>
      </c>
      <c r="G615" s="1" t="n">
        <v>4</v>
      </c>
      <c r="H615" s="1" t="n">
        <v>1</v>
      </c>
      <c r="I615" s="23" t="str">
        <f aca="false">IF(J615="RHAP", "Rhizophora apiculata", IF(J615="EXAG", "Excoecaria agallocha", IF(J615="BRPA", "Bruguiera parviflora", IF(J615="XYMO", "Xylocarpus moluccensis", IF(J615="BRCY", "Bruguiera cylindrica", IF(J615="AVAL", "Avicennia alba", IF(J615="AVOF", "Avicennia officinalis", IF(J615="LURA", "Lumnitzera racemosa", IF(J615="CETA", "Ceriops tagal", IF(J615="XYGR", "Xylocarpus granatum", IF(J615="AVMA", "Avicennia marina", IF(J615="RHMU", "Rhizophora mucronata", IF(J615="BRGY", "Bruguiera gymnorrhiza", IF(J615="BRSE", "Bruguiera sexangula", IF(J615="SOOV", "Sonneratia ovata", IF(J615="SOCA", "Sonneratia caseolaris", IF(J615="HELI", "Heritiera littoralis", IF(J615="HESY", "Heritiera sylvatica", IF(J615="NYFR", "Nypa fruticans", IF(J615="CYRA", "Cynometra ramiflora", IF(J615="PHPA", "Phoenix paludosa", IF(J615="SCHY", "Scyphiphora hydrophyllacea", IF(J615="DIMA", "Diospyros maritima", IF(J615="POPI", "Pongamia pinnata", IF(J615="MAPS", "Maniltoa psilogyne", IF(J615="INBI", "Intsia bijuga", IF(J615="ACEB", "Acanthus ebracteatus", IF(J615="CAER", "Calamus erinaceus", IF(J615="UNUN", "Unknown unknown",  IF(J615="SOAL", "Sonneratia alba",  IF(J615="AECO", "Aegiceras corniculatum", "" )) )))))))))))))))))))))))))))))</f>
        <v>Excoecaria agallocha</v>
      </c>
      <c r="J615" s="55" t="s">
        <v>162</v>
      </c>
      <c r="K615" s="55" t="n">
        <v>6.4</v>
      </c>
    </row>
    <row r="616" customFormat="false" ht="13.8" hidden="false" customHeight="false" outlineLevel="0" collapsed="false">
      <c r="A616" s="1" t="s">
        <v>17</v>
      </c>
      <c r="B616" s="12" t="n">
        <v>42154</v>
      </c>
      <c r="C616" s="1" t="s">
        <v>19</v>
      </c>
      <c r="D616" s="1" t="s">
        <v>19</v>
      </c>
      <c r="E616" s="1" t="s">
        <v>19</v>
      </c>
      <c r="F616" s="1" t="s">
        <v>20</v>
      </c>
      <c r="G616" s="1" t="n">
        <v>4</v>
      </c>
      <c r="H616" s="1" t="n">
        <v>1</v>
      </c>
      <c r="I616" s="23" t="str">
        <f aca="false">IF(J616="RHAP", "Rhizophora apiculata", IF(J616="EXAG", "Excoecaria agallocha", IF(J616="BRPA", "Bruguiera parviflora", IF(J616="XYMO", "Xylocarpus moluccensis", IF(J616="BRCY", "Bruguiera cylindrica", IF(J616="AVAL", "Avicennia alba", IF(J616="AVOF", "Avicennia officinalis", IF(J616="LURA", "Lumnitzera racemosa", IF(J616="CETA", "Ceriops tagal", IF(J616="XYGR", "Xylocarpus granatum", IF(J616="AVMA", "Avicennia marina", IF(J616="RHMU", "Rhizophora mucronata", IF(J616="BRGY", "Bruguiera gymnorrhiza", IF(J616="BRSE", "Bruguiera sexangula", IF(J616="SOOV", "Sonneratia ovata", IF(J616="SOCA", "Sonneratia caseolaris", IF(J616="HELI", "Heritiera littoralis", IF(J616="HESY", "Heritiera sylvatica", IF(J616="NYFR", "Nypa fruticans", IF(J616="CYRA", "Cynometra ramiflora", IF(J616="PHPA", "Phoenix paludosa", IF(J616="SCHY", "Scyphiphora hydrophyllacea", IF(J616="DIMA", "Diospyros maritima", IF(J616="POPI", "Pongamia pinnata", IF(J616="MAPS", "Maniltoa psilogyne", IF(J616="INBI", "Intsia bijuga", IF(J616="ACEB", "Acanthus ebracteatus", IF(J616="CAER", "Calamus erinaceus", IF(J616="UNUN", "Unknown unknown",  IF(J616="SOAL", "Sonneratia alba",  IF(J616="AECO", "Aegiceras corniculatum", "" )) )))))))))))))))))))))))))))))</f>
        <v>Xylocarpus granatum</v>
      </c>
      <c r="J616" s="55" t="s">
        <v>1022</v>
      </c>
      <c r="K616" s="55" t="n">
        <v>6.7</v>
      </c>
      <c r="L616" s="55" t="n">
        <v>4</v>
      </c>
      <c r="N616" s="1" t="n">
        <v>1</v>
      </c>
    </row>
    <row r="617" customFormat="false" ht="13.8" hidden="false" customHeight="false" outlineLevel="0" collapsed="false">
      <c r="A617" s="1" t="s">
        <v>17</v>
      </c>
      <c r="B617" s="12" t="n">
        <v>42154</v>
      </c>
      <c r="C617" s="1" t="s">
        <v>19</v>
      </c>
      <c r="D617" s="1" t="s">
        <v>19</v>
      </c>
      <c r="E617" s="1" t="s">
        <v>19</v>
      </c>
      <c r="F617" s="1" t="s">
        <v>20</v>
      </c>
      <c r="G617" s="1" t="n">
        <v>4</v>
      </c>
      <c r="H617" s="1" t="n">
        <v>1</v>
      </c>
      <c r="I617" s="23" t="str">
        <f aca="false">IF(J617="RHAP", "Rhizophora apiculata", IF(J617="EXAG", "Excoecaria agallocha", IF(J617="BRPA", "Bruguiera parviflora", IF(J617="XYMO", "Xylocarpus moluccensis", IF(J617="BRCY", "Bruguiera cylindrica", IF(J617="AVAL", "Avicennia alba", IF(J617="AVOF", "Avicennia officinalis", IF(J617="LURA", "Lumnitzera racemosa", IF(J617="CETA", "Ceriops tagal", IF(J617="XYGR", "Xylocarpus granatum", IF(J617="AVMA", "Avicennia marina", IF(J617="RHMU", "Rhizophora mucronata", IF(J617="BRGY", "Bruguiera gymnorrhiza", IF(J617="BRSE", "Bruguiera sexangula", IF(J617="SOOV", "Sonneratia ovata", IF(J617="SOCA", "Sonneratia caseolaris", IF(J617="HELI", "Heritiera littoralis", IF(J617="HESY", "Heritiera sylvatica", IF(J617="NYFR", "Nypa fruticans", IF(J617="CYRA", "Cynometra ramiflora", IF(J617="PHPA", "Phoenix paludosa", IF(J617="SCHY", "Scyphiphora hydrophyllacea", IF(J617="DIMA", "Diospyros maritima", IF(J617="POPI", "Pongamia pinnata", IF(J617="MAPS", "Maniltoa psilogyne", IF(J617="INBI", "Intsia bijuga", IF(J617="ACEB", "Acanthus ebracteatus", IF(J617="CAER", "Calamus erinaceus", IF(J617="UNUN", "Unknown unknown",  IF(J617="SOAL", "Sonneratia alba",  IF(J617="AECO", "Aegiceras corniculatum", "" )) )))))))))))))))))))))))))))))</f>
        <v>Rhizophora apiculata</v>
      </c>
      <c r="J617" s="55" t="s">
        <v>21</v>
      </c>
      <c r="K617" s="55" t="n">
        <v>6.7</v>
      </c>
    </row>
    <row r="618" customFormat="false" ht="13.8" hidden="false" customHeight="false" outlineLevel="0" collapsed="false">
      <c r="A618" s="1" t="s">
        <v>17</v>
      </c>
      <c r="B618" s="12" t="n">
        <v>42154</v>
      </c>
      <c r="C618" s="1" t="s">
        <v>19</v>
      </c>
      <c r="D618" s="1" t="s">
        <v>19</v>
      </c>
      <c r="E618" s="1" t="s">
        <v>19</v>
      </c>
      <c r="F618" s="1" t="s">
        <v>20</v>
      </c>
      <c r="G618" s="1" t="n">
        <v>4</v>
      </c>
      <c r="H618" s="1" t="n">
        <v>1</v>
      </c>
      <c r="I618" s="23" t="str">
        <f aca="false">IF(J618="RHAP", "Rhizophora apiculata", IF(J618="EXAG", "Excoecaria agallocha", IF(J618="BRPA", "Bruguiera parviflora", IF(J618="XYMO", "Xylocarpus moluccensis", IF(J618="BRCY", "Bruguiera cylindrica", IF(J618="AVAL", "Avicennia alba", IF(J618="AVOF", "Avicennia officinalis", IF(J618="LURA", "Lumnitzera racemosa", IF(J618="CETA", "Ceriops tagal", IF(J618="XYGR", "Xylocarpus granatum", IF(J618="AVMA", "Avicennia marina", IF(J618="RHMU", "Rhizophora mucronata", IF(J618="BRGY", "Bruguiera gymnorrhiza", IF(J618="BRSE", "Bruguiera sexangula", IF(J618="SOOV", "Sonneratia ovata", IF(J618="SOCA", "Sonneratia caseolaris", IF(J618="HELI", "Heritiera littoralis", IF(J618="HESY", "Heritiera sylvatica", IF(J618="NYFR", "Nypa fruticans", IF(J618="CYRA", "Cynometra ramiflora", IF(J618="PHPA", "Phoenix paludosa", IF(J618="SCHY", "Scyphiphora hydrophyllacea", IF(J618="DIMA", "Diospyros maritima", IF(J618="POPI", "Pongamia pinnata", IF(J618="MAPS", "Maniltoa psilogyne", IF(J618="INBI", "Intsia bijuga", IF(J618="ACEB", "Acanthus ebracteatus", IF(J618="CAER", "Calamus erinaceus", IF(J618="UNUN", "Unknown unknown",  IF(J618="SOAL", "Sonneratia alba",  IF(J618="AECO", "Aegiceras corniculatum", "" )) )))))))))))))))))))))))))))))</f>
        <v>Rhizophora apiculata</v>
      </c>
      <c r="J618" s="55" t="s">
        <v>21</v>
      </c>
      <c r="K618" s="55" t="n">
        <v>6.8</v>
      </c>
    </row>
    <row r="619" customFormat="false" ht="13.8" hidden="false" customHeight="false" outlineLevel="0" collapsed="false">
      <c r="A619" s="1" t="s">
        <v>17</v>
      </c>
      <c r="B619" s="12" t="n">
        <v>42154</v>
      </c>
      <c r="C619" s="1" t="s">
        <v>19</v>
      </c>
      <c r="D619" s="1" t="s">
        <v>19</v>
      </c>
      <c r="E619" s="1" t="s">
        <v>19</v>
      </c>
      <c r="F619" s="1" t="s">
        <v>20</v>
      </c>
      <c r="G619" s="1" t="n">
        <v>4</v>
      </c>
      <c r="H619" s="1" t="n">
        <v>1</v>
      </c>
      <c r="I619" s="23" t="str">
        <f aca="false">IF(J619="RHAP", "Rhizophora apiculata", IF(J619="EXAG", "Excoecaria agallocha", IF(J619="BRPA", "Bruguiera parviflora", IF(J619="XYMO", "Xylocarpus moluccensis", IF(J619="BRCY", "Bruguiera cylindrica", IF(J619="AVAL", "Avicennia alba", IF(J619="AVOF", "Avicennia officinalis", IF(J619="LURA", "Lumnitzera racemosa", IF(J619="CETA", "Ceriops tagal", IF(J619="XYGR", "Xylocarpus granatum", IF(J619="AVMA", "Avicennia marina", IF(J619="RHMU", "Rhizophora mucronata", IF(J619="BRGY", "Bruguiera gymnorrhiza", IF(J619="BRSE", "Bruguiera sexangula", IF(J619="SOOV", "Sonneratia ovata", IF(J619="SOCA", "Sonneratia caseolaris", IF(J619="HELI", "Heritiera littoralis", IF(J619="HESY", "Heritiera sylvatica", IF(J619="NYFR", "Nypa fruticans", IF(J619="CYRA", "Cynometra ramiflora", IF(J619="PHPA", "Phoenix paludosa", IF(J619="SCHY", "Scyphiphora hydrophyllacea", IF(J619="DIMA", "Diospyros maritima", IF(J619="POPI", "Pongamia pinnata", IF(J619="MAPS", "Maniltoa psilogyne", IF(J619="INBI", "Intsia bijuga", IF(J619="ACEB", "Acanthus ebracteatus", IF(J619="CAER", "Calamus erinaceus", IF(J619="UNUN", "Unknown unknown",  IF(J619="SOAL", "Sonneratia alba",  IF(J619="AECO", "Aegiceras corniculatum", "" )) )))))))))))))))))))))))))))))</f>
        <v>Rhizophora apiculata</v>
      </c>
      <c r="J619" s="55" t="s">
        <v>21</v>
      </c>
      <c r="K619" s="55" t="n">
        <v>7</v>
      </c>
    </row>
    <row r="620" customFormat="false" ht="13.8" hidden="false" customHeight="false" outlineLevel="0" collapsed="false">
      <c r="A620" s="1" t="s">
        <v>17</v>
      </c>
      <c r="B620" s="12" t="n">
        <v>42154</v>
      </c>
      <c r="C620" s="1" t="s">
        <v>19</v>
      </c>
      <c r="D620" s="1" t="s">
        <v>19</v>
      </c>
      <c r="E620" s="1" t="s">
        <v>19</v>
      </c>
      <c r="F620" s="1" t="s">
        <v>20</v>
      </c>
      <c r="G620" s="1" t="n">
        <v>4</v>
      </c>
      <c r="H620" s="1" t="n">
        <v>1</v>
      </c>
      <c r="I620" s="23" t="str">
        <f aca="false">IF(J620="RHAP", "Rhizophora apiculata", IF(J620="EXAG", "Excoecaria agallocha", IF(J620="BRPA", "Bruguiera parviflora", IF(J620="XYMO", "Xylocarpus moluccensis", IF(J620="BRCY", "Bruguiera cylindrica", IF(J620="AVAL", "Avicennia alba", IF(J620="AVOF", "Avicennia officinalis", IF(J620="LURA", "Lumnitzera racemosa", IF(J620="CETA", "Ceriops tagal", IF(J620="XYGR", "Xylocarpus granatum", IF(J620="AVMA", "Avicennia marina", IF(J620="RHMU", "Rhizophora mucronata", IF(J620="BRGY", "Bruguiera gymnorrhiza", IF(J620="BRSE", "Bruguiera sexangula", IF(J620="SOOV", "Sonneratia ovata", IF(J620="SOCA", "Sonneratia caseolaris", IF(J620="HELI", "Heritiera littoralis", IF(J620="HESY", "Heritiera sylvatica", IF(J620="NYFR", "Nypa fruticans", IF(J620="CYRA", "Cynometra ramiflora", IF(J620="PHPA", "Phoenix paludosa", IF(J620="SCHY", "Scyphiphora hydrophyllacea", IF(J620="DIMA", "Diospyros maritima", IF(J620="POPI", "Pongamia pinnata", IF(J620="MAPS", "Maniltoa psilogyne", IF(J620="INBI", "Intsia bijuga", IF(J620="ACEB", "Acanthus ebracteatus", IF(J620="CAER", "Calamus erinaceus", IF(J620="UNUN", "Unknown unknown",  IF(J620="SOAL", "Sonneratia alba",  IF(J620="AECO", "Aegiceras corniculatum", "" )) )))))))))))))))))))))))))))))</f>
        <v>Rhizophora apiculata</v>
      </c>
      <c r="J620" s="55" t="s">
        <v>21</v>
      </c>
      <c r="K620" s="55" t="n">
        <v>7</v>
      </c>
    </row>
    <row r="621" customFormat="false" ht="13.8" hidden="false" customHeight="false" outlineLevel="0" collapsed="false">
      <c r="A621" s="1" t="s">
        <v>17</v>
      </c>
      <c r="B621" s="12" t="n">
        <v>42154</v>
      </c>
      <c r="C621" s="1" t="s">
        <v>19</v>
      </c>
      <c r="D621" s="1" t="s">
        <v>19</v>
      </c>
      <c r="E621" s="1" t="s">
        <v>19</v>
      </c>
      <c r="F621" s="1" t="s">
        <v>20</v>
      </c>
      <c r="G621" s="1" t="n">
        <v>4</v>
      </c>
      <c r="H621" s="1" t="n">
        <v>1</v>
      </c>
      <c r="I621" s="23" t="str">
        <f aca="false">IF(J621="RHAP", "Rhizophora apiculata", IF(J621="EXAG", "Excoecaria agallocha", IF(J621="BRPA", "Bruguiera parviflora", IF(J621="XYMO", "Xylocarpus moluccensis", IF(J621="BRCY", "Bruguiera cylindrica", IF(J621="AVAL", "Avicennia alba", IF(J621="AVOF", "Avicennia officinalis", IF(J621="LURA", "Lumnitzera racemosa", IF(J621="CETA", "Ceriops tagal", IF(J621="XYGR", "Xylocarpus granatum", IF(J621="AVMA", "Avicennia marina", IF(J621="RHMU", "Rhizophora mucronata", IF(J621="BRGY", "Bruguiera gymnorrhiza", IF(J621="BRSE", "Bruguiera sexangula", IF(J621="SOOV", "Sonneratia ovata", IF(J621="SOCA", "Sonneratia caseolaris", IF(J621="HELI", "Heritiera littoralis", IF(J621="HESY", "Heritiera sylvatica", IF(J621="NYFR", "Nypa fruticans", IF(J621="CYRA", "Cynometra ramiflora", IF(J621="PHPA", "Phoenix paludosa", IF(J621="SCHY", "Scyphiphora hydrophyllacea", IF(J621="DIMA", "Diospyros maritima", IF(J621="POPI", "Pongamia pinnata", IF(J621="MAPS", "Maniltoa psilogyne", IF(J621="INBI", "Intsia bijuga", IF(J621="ACEB", "Acanthus ebracteatus", IF(J621="CAER", "Calamus erinaceus", IF(J621="UNUN", "Unknown unknown",  IF(J621="SOAL", "Sonneratia alba",  IF(J621="AECO", "Aegiceras corniculatum", "" )) )))))))))))))))))))))))))))))</f>
        <v>Rhizophora apiculata</v>
      </c>
      <c r="J621" s="55" t="s">
        <v>21</v>
      </c>
      <c r="K621" s="55" t="n">
        <v>7.1</v>
      </c>
    </row>
    <row r="622" customFormat="false" ht="13.8" hidden="false" customHeight="false" outlineLevel="0" collapsed="false">
      <c r="A622" s="1" t="s">
        <v>17</v>
      </c>
      <c r="B622" s="12" t="n">
        <v>42154</v>
      </c>
      <c r="C622" s="1" t="s">
        <v>19</v>
      </c>
      <c r="D622" s="1" t="s">
        <v>19</v>
      </c>
      <c r="E622" s="1" t="s">
        <v>19</v>
      </c>
      <c r="F622" s="1" t="s">
        <v>20</v>
      </c>
      <c r="G622" s="1" t="n">
        <v>4</v>
      </c>
      <c r="H622" s="1" t="n">
        <v>1</v>
      </c>
      <c r="I622" s="23" t="str">
        <f aca="false">IF(J622="RHAP", "Rhizophora apiculata", IF(J622="EXAG", "Excoecaria agallocha", IF(J622="BRPA", "Bruguiera parviflora", IF(J622="XYMO", "Xylocarpus moluccensis", IF(J622="BRCY", "Bruguiera cylindrica", IF(J622="AVAL", "Avicennia alba", IF(J622="AVOF", "Avicennia officinalis", IF(J622="LURA", "Lumnitzera racemosa", IF(J622="CETA", "Ceriops tagal", IF(J622="XYGR", "Xylocarpus granatum", IF(J622="AVMA", "Avicennia marina", IF(J622="RHMU", "Rhizophora mucronata", IF(J622="BRGY", "Bruguiera gymnorrhiza", IF(J622="BRSE", "Bruguiera sexangula", IF(J622="SOOV", "Sonneratia ovata", IF(J622="SOCA", "Sonneratia caseolaris", IF(J622="HELI", "Heritiera littoralis", IF(J622="HESY", "Heritiera sylvatica", IF(J622="NYFR", "Nypa fruticans", IF(J622="CYRA", "Cynometra ramiflora", IF(J622="PHPA", "Phoenix paludosa", IF(J622="SCHY", "Scyphiphora hydrophyllacea", IF(J622="DIMA", "Diospyros maritima", IF(J622="POPI", "Pongamia pinnata", IF(J622="MAPS", "Maniltoa psilogyne", IF(J622="INBI", "Intsia bijuga", IF(J622="ACEB", "Acanthus ebracteatus", IF(J622="CAER", "Calamus erinaceus", IF(J622="UNUN", "Unknown unknown",  IF(J622="SOAL", "Sonneratia alba",  IF(J622="AECO", "Aegiceras corniculatum", "" )) )))))))))))))))))))))))))))))</f>
        <v>Rhizophora apiculata</v>
      </c>
      <c r="J622" s="55" t="s">
        <v>21</v>
      </c>
      <c r="K622" s="55" t="n">
        <v>7.2</v>
      </c>
    </row>
    <row r="623" customFormat="false" ht="13.8" hidden="false" customHeight="false" outlineLevel="0" collapsed="false">
      <c r="A623" s="1" t="s">
        <v>17</v>
      </c>
      <c r="B623" s="12" t="n">
        <v>42154</v>
      </c>
      <c r="C623" s="1" t="s">
        <v>19</v>
      </c>
      <c r="D623" s="1" t="s">
        <v>19</v>
      </c>
      <c r="E623" s="1" t="s">
        <v>19</v>
      </c>
      <c r="F623" s="1" t="s">
        <v>20</v>
      </c>
      <c r="G623" s="1" t="n">
        <v>4</v>
      </c>
      <c r="H623" s="1" t="n">
        <v>1</v>
      </c>
      <c r="I623" s="23" t="str">
        <f aca="false">IF(J623="RHAP", "Rhizophora apiculata", IF(J623="EXAG", "Excoecaria agallocha", IF(J623="BRPA", "Bruguiera parviflora", IF(J623="XYMO", "Xylocarpus moluccensis", IF(J623="BRCY", "Bruguiera cylindrica", IF(J623="AVAL", "Avicennia alba", IF(J623="AVOF", "Avicennia officinalis", IF(J623="LURA", "Lumnitzera racemosa", IF(J623="CETA", "Ceriops tagal", IF(J623="XYGR", "Xylocarpus granatum", IF(J623="AVMA", "Avicennia marina", IF(J623="RHMU", "Rhizophora mucronata", IF(J623="BRGY", "Bruguiera gymnorrhiza", IF(J623="BRSE", "Bruguiera sexangula", IF(J623="SOOV", "Sonneratia ovata", IF(J623="SOCA", "Sonneratia caseolaris", IF(J623="HELI", "Heritiera littoralis", IF(J623="HESY", "Heritiera sylvatica", IF(J623="NYFR", "Nypa fruticans", IF(J623="CYRA", "Cynometra ramiflora", IF(J623="PHPA", "Phoenix paludosa", IF(J623="SCHY", "Scyphiphora hydrophyllacea", IF(J623="DIMA", "Diospyros maritima", IF(J623="POPI", "Pongamia pinnata", IF(J623="MAPS", "Maniltoa psilogyne", IF(J623="INBI", "Intsia bijuga", IF(J623="ACEB", "Acanthus ebracteatus", IF(J623="CAER", "Calamus erinaceus", IF(J623="UNUN", "Unknown unknown",  IF(J623="SOAL", "Sonneratia alba",  IF(J623="AECO", "Aegiceras corniculatum", "" )) )))))))))))))))))))))))))))))</f>
        <v>Rhizophora apiculata</v>
      </c>
      <c r="J623" s="55" t="s">
        <v>21</v>
      </c>
      <c r="K623" s="55" t="n">
        <v>7.3</v>
      </c>
    </row>
    <row r="624" customFormat="false" ht="13.8" hidden="false" customHeight="false" outlineLevel="0" collapsed="false">
      <c r="A624" s="1" t="s">
        <v>17</v>
      </c>
      <c r="B624" s="12" t="n">
        <v>42154</v>
      </c>
      <c r="C624" s="1" t="s">
        <v>19</v>
      </c>
      <c r="D624" s="1" t="s">
        <v>19</v>
      </c>
      <c r="E624" s="1" t="s">
        <v>19</v>
      </c>
      <c r="F624" s="1" t="s">
        <v>20</v>
      </c>
      <c r="G624" s="1" t="n">
        <v>4</v>
      </c>
      <c r="H624" s="1" t="n">
        <v>1</v>
      </c>
      <c r="I624" s="23" t="str">
        <f aca="false">IF(J624="RHAP", "Rhizophora apiculata", IF(J624="EXAG", "Excoecaria agallocha", IF(J624="BRPA", "Bruguiera parviflora", IF(J624="XYMO", "Xylocarpus moluccensis", IF(J624="BRCY", "Bruguiera cylindrica", IF(J624="AVAL", "Avicennia alba", IF(J624="AVOF", "Avicennia officinalis", IF(J624="LURA", "Lumnitzera racemosa", IF(J624="CETA", "Ceriops tagal", IF(J624="XYGR", "Xylocarpus granatum", IF(J624="AVMA", "Avicennia marina", IF(J624="RHMU", "Rhizophora mucronata", IF(J624="BRGY", "Bruguiera gymnorrhiza", IF(J624="BRSE", "Bruguiera sexangula", IF(J624="SOOV", "Sonneratia ovata", IF(J624="SOCA", "Sonneratia caseolaris", IF(J624="HELI", "Heritiera littoralis", IF(J624="HESY", "Heritiera sylvatica", IF(J624="NYFR", "Nypa fruticans", IF(J624="CYRA", "Cynometra ramiflora", IF(J624="PHPA", "Phoenix paludosa", IF(J624="SCHY", "Scyphiphora hydrophyllacea", IF(J624="DIMA", "Diospyros maritima", IF(J624="POPI", "Pongamia pinnata", IF(J624="MAPS", "Maniltoa psilogyne", IF(J624="INBI", "Intsia bijuga", IF(J624="ACEB", "Acanthus ebracteatus", IF(J624="CAER", "Calamus erinaceus", IF(J624="UNUN", "Unknown unknown",  IF(J624="SOAL", "Sonneratia alba",  IF(J624="AECO", "Aegiceras corniculatum", "" )) )))))))))))))))))))))))))))))</f>
        <v>Rhizophora apiculata</v>
      </c>
      <c r="J624" s="55" t="s">
        <v>21</v>
      </c>
      <c r="K624" s="55" t="n">
        <v>7.3</v>
      </c>
    </row>
    <row r="625" customFormat="false" ht="13.8" hidden="false" customHeight="false" outlineLevel="0" collapsed="false">
      <c r="A625" s="1" t="s">
        <v>17</v>
      </c>
      <c r="B625" s="12" t="n">
        <v>42154</v>
      </c>
      <c r="C625" s="1" t="s">
        <v>19</v>
      </c>
      <c r="D625" s="1" t="s">
        <v>19</v>
      </c>
      <c r="E625" s="1" t="s">
        <v>19</v>
      </c>
      <c r="F625" s="1" t="s">
        <v>20</v>
      </c>
      <c r="G625" s="1" t="n">
        <v>4</v>
      </c>
      <c r="H625" s="1" t="n">
        <v>1</v>
      </c>
      <c r="I625" s="23" t="str">
        <f aca="false">IF(J625="RHAP", "Rhizophora apiculata", IF(J625="EXAG", "Excoecaria agallocha", IF(J625="BRPA", "Bruguiera parviflora", IF(J625="XYMO", "Xylocarpus moluccensis", IF(J625="BRCY", "Bruguiera cylindrica", IF(J625="AVAL", "Avicennia alba", IF(J625="AVOF", "Avicennia officinalis", IF(J625="LURA", "Lumnitzera racemosa", IF(J625="CETA", "Ceriops tagal", IF(J625="XYGR", "Xylocarpus granatum", IF(J625="AVMA", "Avicennia marina", IF(J625="RHMU", "Rhizophora mucronata", IF(J625="BRGY", "Bruguiera gymnorrhiza", IF(J625="BRSE", "Bruguiera sexangula", IF(J625="SOOV", "Sonneratia ovata", IF(J625="SOCA", "Sonneratia caseolaris", IF(J625="HELI", "Heritiera littoralis", IF(J625="HESY", "Heritiera sylvatica", IF(J625="NYFR", "Nypa fruticans", IF(J625="CYRA", "Cynometra ramiflora", IF(J625="PHPA", "Phoenix paludosa", IF(J625="SCHY", "Scyphiphora hydrophyllacea", IF(J625="DIMA", "Diospyros maritima", IF(J625="POPI", "Pongamia pinnata", IF(J625="MAPS", "Maniltoa psilogyne", IF(J625="INBI", "Intsia bijuga", IF(J625="ACEB", "Acanthus ebracteatus", IF(J625="CAER", "Calamus erinaceus", IF(J625="UNUN", "Unknown unknown",  IF(J625="SOAL", "Sonneratia alba",  IF(J625="AECO", "Aegiceras corniculatum", "" )) )))))))))))))))))))))))))))))</f>
        <v>Rhizophora apiculata</v>
      </c>
      <c r="J625" s="55" t="s">
        <v>21</v>
      </c>
      <c r="K625" s="55" t="n">
        <v>7.5</v>
      </c>
    </row>
    <row r="626" customFormat="false" ht="13.8" hidden="false" customHeight="false" outlineLevel="0" collapsed="false">
      <c r="A626" s="1" t="s">
        <v>17</v>
      </c>
      <c r="B626" s="12" t="n">
        <v>42154</v>
      </c>
      <c r="C626" s="1" t="s">
        <v>19</v>
      </c>
      <c r="D626" s="1" t="s">
        <v>19</v>
      </c>
      <c r="E626" s="1" t="s">
        <v>19</v>
      </c>
      <c r="F626" s="1" t="s">
        <v>20</v>
      </c>
      <c r="G626" s="1" t="n">
        <v>4</v>
      </c>
      <c r="H626" s="1" t="n">
        <v>1</v>
      </c>
      <c r="I626" s="23" t="str">
        <f aca="false">IF(J626="RHAP", "Rhizophora apiculata", IF(J626="EXAG", "Excoecaria agallocha", IF(J626="BRPA", "Bruguiera parviflora", IF(J626="XYMO", "Xylocarpus moluccensis", IF(J626="BRCY", "Bruguiera cylindrica", IF(J626="AVAL", "Avicennia alba", IF(J626="AVOF", "Avicennia officinalis", IF(J626="LURA", "Lumnitzera racemosa", IF(J626="CETA", "Ceriops tagal", IF(J626="XYGR", "Xylocarpus granatum", IF(J626="AVMA", "Avicennia marina", IF(J626="RHMU", "Rhizophora mucronata", IF(J626="BRGY", "Bruguiera gymnorrhiza", IF(J626="BRSE", "Bruguiera sexangula", IF(J626="SOOV", "Sonneratia ovata", IF(J626="SOCA", "Sonneratia caseolaris", IF(J626="HELI", "Heritiera littoralis", IF(J626="HESY", "Heritiera sylvatica", IF(J626="NYFR", "Nypa fruticans", IF(J626="CYRA", "Cynometra ramiflora", IF(J626="PHPA", "Phoenix paludosa", IF(J626="SCHY", "Scyphiphora hydrophyllacea", IF(J626="DIMA", "Diospyros maritima", IF(J626="POPI", "Pongamia pinnata", IF(J626="MAPS", "Maniltoa psilogyne", IF(J626="INBI", "Intsia bijuga", IF(J626="ACEB", "Acanthus ebracteatus", IF(J626="CAER", "Calamus erinaceus", IF(J626="UNUN", "Unknown unknown",  IF(J626="SOAL", "Sonneratia alba",  IF(J626="AECO", "Aegiceras corniculatum", "" )) )))))))))))))))))))))))))))))</f>
        <v>Rhizophora apiculata</v>
      </c>
      <c r="J626" s="55" t="s">
        <v>21</v>
      </c>
      <c r="K626" s="55" t="n">
        <v>7.6</v>
      </c>
    </row>
    <row r="627" customFormat="false" ht="13.8" hidden="false" customHeight="false" outlineLevel="0" collapsed="false">
      <c r="A627" s="1" t="s">
        <v>17</v>
      </c>
      <c r="B627" s="12" t="n">
        <v>42154</v>
      </c>
      <c r="C627" s="1" t="s">
        <v>19</v>
      </c>
      <c r="D627" s="1" t="s">
        <v>19</v>
      </c>
      <c r="E627" s="1" t="s">
        <v>19</v>
      </c>
      <c r="F627" s="1" t="s">
        <v>20</v>
      </c>
      <c r="G627" s="1" t="n">
        <v>4</v>
      </c>
      <c r="H627" s="1" t="n">
        <v>1</v>
      </c>
      <c r="I627" s="23" t="str">
        <f aca="false">IF(J627="RHAP", "Rhizophora apiculata", IF(J627="EXAG", "Excoecaria agallocha", IF(J627="BRPA", "Bruguiera parviflora", IF(J627="XYMO", "Xylocarpus moluccensis", IF(J627="BRCY", "Bruguiera cylindrica", IF(J627="AVAL", "Avicennia alba", IF(J627="AVOF", "Avicennia officinalis", IF(J627="LURA", "Lumnitzera racemosa", IF(J627="CETA", "Ceriops tagal", IF(J627="XYGR", "Xylocarpus granatum", IF(J627="AVMA", "Avicennia marina", IF(J627="RHMU", "Rhizophora mucronata", IF(J627="BRGY", "Bruguiera gymnorrhiza", IF(J627="BRSE", "Bruguiera sexangula", IF(J627="SOOV", "Sonneratia ovata", IF(J627="SOCA", "Sonneratia caseolaris", IF(J627="HELI", "Heritiera littoralis", IF(J627="HESY", "Heritiera sylvatica", IF(J627="NYFR", "Nypa fruticans", IF(J627="CYRA", "Cynometra ramiflora", IF(J627="PHPA", "Phoenix paludosa", IF(J627="SCHY", "Scyphiphora hydrophyllacea", IF(J627="DIMA", "Diospyros maritima", IF(J627="POPI", "Pongamia pinnata", IF(J627="MAPS", "Maniltoa psilogyne", IF(J627="INBI", "Intsia bijuga", IF(J627="ACEB", "Acanthus ebracteatus", IF(J627="CAER", "Calamus erinaceus", IF(J627="UNUN", "Unknown unknown",  IF(J627="SOAL", "Sonneratia alba",  IF(J627="AECO", "Aegiceras corniculatum", "" )) )))))))))))))))))))))))))))))</f>
        <v>Rhizophora apiculata</v>
      </c>
      <c r="J627" s="55" t="s">
        <v>21</v>
      </c>
      <c r="K627" s="55" t="n">
        <v>7.9</v>
      </c>
    </row>
    <row r="628" customFormat="false" ht="13.8" hidden="false" customHeight="false" outlineLevel="0" collapsed="false">
      <c r="A628" s="1" t="s">
        <v>17</v>
      </c>
      <c r="B628" s="12" t="n">
        <v>42154</v>
      </c>
      <c r="C628" s="1" t="s">
        <v>19</v>
      </c>
      <c r="D628" s="1" t="s">
        <v>19</v>
      </c>
      <c r="E628" s="1" t="s">
        <v>19</v>
      </c>
      <c r="F628" s="1" t="s">
        <v>20</v>
      </c>
      <c r="G628" s="1" t="n">
        <v>4</v>
      </c>
      <c r="H628" s="1" t="n">
        <v>1</v>
      </c>
      <c r="I628" s="23" t="str">
        <f aca="false">IF(J628="RHAP", "Rhizophora apiculata", IF(J628="EXAG", "Excoecaria agallocha", IF(J628="BRPA", "Bruguiera parviflora", IF(J628="XYMO", "Xylocarpus moluccensis", IF(J628="BRCY", "Bruguiera cylindrica", IF(J628="AVAL", "Avicennia alba", IF(J628="AVOF", "Avicennia officinalis", IF(J628="LURA", "Lumnitzera racemosa", IF(J628="CETA", "Ceriops tagal", IF(J628="XYGR", "Xylocarpus granatum", IF(J628="AVMA", "Avicennia marina", IF(J628="RHMU", "Rhizophora mucronata", IF(J628="BRGY", "Bruguiera gymnorrhiza", IF(J628="BRSE", "Bruguiera sexangula", IF(J628="SOOV", "Sonneratia ovata", IF(J628="SOCA", "Sonneratia caseolaris", IF(J628="HELI", "Heritiera littoralis", IF(J628="HESY", "Heritiera sylvatica", IF(J628="NYFR", "Nypa fruticans", IF(J628="CYRA", "Cynometra ramiflora", IF(J628="PHPA", "Phoenix paludosa", IF(J628="SCHY", "Scyphiphora hydrophyllacea", IF(J628="DIMA", "Diospyros maritima", IF(J628="POPI", "Pongamia pinnata", IF(J628="MAPS", "Maniltoa psilogyne", IF(J628="INBI", "Intsia bijuga", IF(J628="ACEB", "Acanthus ebracteatus", IF(J628="CAER", "Calamus erinaceus", IF(J628="UNUN", "Unknown unknown",  IF(J628="SOAL", "Sonneratia alba",  IF(J628="AECO", "Aegiceras corniculatum", "" )) )))))))))))))))))))))))))))))</f>
        <v>Xylocarpus granatum</v>
      </c>
      <c r="J628" s="55" t="s">
        <v>1022</v>
      </c>
      <c r="K628" s="55" t="n">
        <v>8.1</v>
      </c>
    </row>
    <row r="629" customFormat="false" ht="13.8" hidden="false" customHeight="false" outlineLevel="0" collapsed="false">
      <c r="A629" s="1" t="s">
        <v>17</v>
      </c>
      <c r="B629" s="12" t="n">
        <v>42154</v>
      </c>
      <c r="C629" s="1" t="s">
        <v>19</v>
      </c>
      <c r="D629" s="1" t="s">
        <v>19</v>
      </c>
      <c r="E629" s="1" t="s">
        <v>19</v>
      </c>
      <c r="F629" s="1" t="s">
        <v>20</v>
      </c>
      <c r="G629" s="1" t="n">
        <v>4</v>
      </c>
      <c r="H629" s="1" t="n">
        <v>1</v>
      </c>
      <c r="I629" s="23" t="str">
        <f aca="false">IF(J629="RHAP", "Rhizophora apiculata", IF(J629="EXAG", "Excoecaria agallocha", IF(J629="BRPA", "Bruguiera parviflora", IF(J629="XYMO", "Xylocarpus moluccensis", IF(J629="BRCY", "Bruguiera cylindrica", IF(J629="AVAL", "Avicennia alba", IF(J629="AVOF", "Avicennia officinalis", IF(J629="LURA", "Lumnitzera racemosa", IF(J629="CETA", "Ceriops tagal", IF(J629="XYGR", "Xylocarpus granatum", IF(J629="AVMA", "Avicennia marina", IF(J629="RHMU", "Rhizophora mucronata", IF(J629="BRGY", "Bruguiera gymnorrhiza", IF(J629="BRSE", "Bruguiera sexangula", IF(J629="SOOV", "Sonneratia ovata", IF(J629="SOCA", "Sonneratia caseolaris", IF(J629="HELI", "Heritiera littoralis", IF(J629="HESY", "Heritiera sylvatica", IF(J629="NYFR", "Nypa fruticans", IF(J629="CYRA", "Cynometra ramiflora", IF(J629="PHPA", "Phoenix paludosa", IF(J629="SCHY", "Scyphiphora hydrophyllacea", IF(J629="DIMA", "Diospyros maritima", IF(J629="POPI", "Pongamia pinnata", IF(J629="MAPS", "Maniltoa psilogyne", IF(J629="INBI", "Intsia bijuga", IF(J629="ACEB", "Acanthus ebracteatus", IF(J629="CAER", "Calamus erinaceus", IF(J629="UNUN", "Unknown unknown",  IF(J629="SOAL", "Sonneratia alba",  IF(J629="AECO", "Aegiceras corniculatum", "" )) )))))))))))))))))))))))))))))</f>
        <v>Rhizophora apiculata</v>
      </c>
      <c r="J629" s="55" t="s">
        <v>21</v>
      </c>
      <c r="K629" s="55" t="n">
        <v>8.1</v>
      </c>
    </row>
    <row r="630" customFormat="false" ht="13.8" hidden="false" customHeight="false" outlineLevel="0" collapsed="false">
      <c r="A630" s="1" t="s">
        <v>17</v>
      </c>
      <c r="B630" s="12" t="n">
        <v>42154</v>
      </c>
      <c r="C630" s="1" t="s">
        <v>19</v>
      </c>
      <c r="D630" s="1" t="s">
        <v>19</v>
      </c>
      <c r="E630" s="1" t="s">
        <v>19</v>
      </c>
      <c r="F630" s="1" t="s">
        <v>20</v>
      </c>
      <c r="G630" s="1" t="n">
        <v>4</v>
      </c>
      <c r="H630" s="1" t="n">
        <v>1</v>
      </c>
      <c r="I630" s="23" t="str">
        <f aca="false">IF(J630="RHAP", "Rhizophora apiculata", IF(J630="EXAG", "Excoecaria agallocha", IF(J630="BRPA", "Bruguiera parviflora", IF(J630="XYMO", "Xylocarpus moluccensis", IF(J630="BRCY", "Bruguiera cylindrica", IF(J630="AVAL", "Avicennia alba", IF(J630="AVOF", "Avicennia officinalis", IF(J630="LURA", "Lumnitzera racemosa", IF(J630="CETA", "Ceriops tagal", IF(J630="XYGR", "Xylocarpus granatum", IF(J630="AVMA", "Avicennia marina", IF(J630="RHMU", "Rhizophora mucronata", IF(J630="BRGY", "Bruguiera gymnorrhiza", IF(J630="BRSE", "Bruguiera sexangula", IF(J630="SOOV", "Sonneratia ovata", IF(J630="SOCA", "Sonneratia caseolaris", IF(J630="HELI", "Heritiera littoralis", IF(J630="HESY", "Heritiera sylvatica", IF(J630="NYFR", "Nypa fruticans", IF(J630="CYRA", "Cynometra ramiflora", IF(J630="PHPA", "Phoenix paludosa", IF(J630="SCHY", "Scyphiphora hydrophyllacea", IF(J630="DIMA", "Diospyros maritima", IF(J630="POPI", "Pongamia pinnata", IF(J630="MAPS", "Maniltoa psilogyne", IF(J630="INBI", "Intsia bijuga", IF(J630="ACEB", "Acanthus ebracteatus", IF(J630="CAER", "Calamus erinaceus", IF(J630="UNUN", "Unknown unknown",  IF(J630="SOAL", "Sonneratia alba",  IF(J630="AECO", "Aegiceras corniculatum", "" )) )))))))))))))))))))))))))))))</f>
        <v>Rhizophora apiculata</v>
      </c>
      <c r="J630" s="55" t="s">
        <v>21</v>
      </c>
      <c r="K630" s="55" t="n">
        <v>8.1</v>
      </c>
    </row>
    <row r="631" customFormat="false" ht="13.8" hidden="false" customHeight="false" outlineLevel="0" collapsed="false">
      <c r="A631" s="1" t="s">
        <v>17</v>
      </c>
      <c r="B631" s="12" t="n">
        <v>42154</v>
      </c>
      <c r="C631" s="1" t="s">
        <v>19</v>
      </c>
      <c r="D631" s="1" t="s">
        <v>19</v>
      </c>
      <c r="E631" s="1" t="s">
        <v>19</v>
      </c>
      <c r="F631" s="1" t="s">
        <v>20</v>
      </c>
      <c r="G631" s="1" t="n">
        <v>4</v>
      </c>
      <c r="H631" s="1" t="n">
        <v>1</v>
      </c>
      <c r="I631" s="23" t="str">
        <f aca="false">IF(J631="RHAP", "Rhizophora apiculata", IF(J631="EXAG", "Excoecaria agallocha", IF(J631="BRPA", "Bruguiera parviflora", IF(J631="XYMO", "Xylocarpus moluccensis", IF(J631="BRCY", "Bruguiera cylindrica", IF(J631="AVAL", "Avicennia alba", IF(J631="AVOF", "Avicennia officinalis", IF(J631="LURA", "Lumnitzera racemosa", IF(J631="CETA", "Ceriops tagal", IF(J631="XYGR", "Xylocarpus granatum", IF(J631="AVMA", "Avicennia marina", IF(J631="RHMU", "Rhizophora mucronata", IF(J631="BRGY", "Bruguiera gymnorrhiza", IF(J631="BRSE", "Bruguiera sexangula", IF(J631="SOOV", "Sonneratia ovata", IF(J631="SOCA", "Sonneratia caseolaris", IF(J631="HELI", "Heritiera littoralis", IF(J631="HESY", "Heritiera sylvatica", IF(J631="NYFR", "Nypa fruticans", IF(J631="CYRA", "Cynometra ramiflora", IF(J631="PHPA", "Phoenix paludosa", IF(J631="SCHY", "Scyphiphora hydrophyllacea", IF(J631="DIMA", "Diospyros maritima", IF(J631="POPI", "Pongamia pinnata", IF(J631="MAPS", "Maniltoa psilogyne", IF(J631="INBI", "Intsia bijuga", IF(J631="ACEB", "Acanthus ebracteatus", IF(J631="CAER", "Calamus erinaceus", IF(J631="UNUN", "Unknown unknown",  IF(J631="SOAL", "Sonneratia alba",  IF(J631="AECO", "Aegiceras corniculatum", "" )) )))))))))))))))))))))))))))))</f>
        <v>Rhizophora apiculata</v>
      </c>
      <c r="J631" s="55" t="s">
        <v>21</v>
      </c>
      <c r="K631" s="55" t="n">
        <v>8.2</v>
      </c>
    </row>
    <row r="632" customFormat="false" ht="13.8" hidden="false" customHeight="false" outlineLevel="0" collapsed="false">
      <c r="A632" s="1" t="s">
        <v>17</v>
      </c>
      <c r="B632" s="12" t="n">
        <v>42154</v>
      </c>
      <c r="C632" s="1" t="s">
        <v>19</v>
      </c>
      <c r="D632" s="1" t="s">
        <v>19</v>
      </c>
      <c r="E632" s="1" t="s">
        <v>19</v>
      </c>
      <c r="F632" s="1" t="s">
        <v>20</v>
      </c>
      <c r="G632" s="1" t="n">
        <v>4</v>
      </c>
      <c r="H632" s="1" t="n">
        <v>1</v>
      </c>
      <c r="I632" s="23" t="str">
        <f aca="false">IF(J632="RHAP", "Rhizophora apiculata", IF(J632="EXAG", "Excoecaria agallocha", IF(J632="BRPA", "Bruguiera parviflora", IF(J632="XYMO", "Xylocarpus moluccensis", IF(J632="BRCY", "Bruguiera cylindrica", IF(J632="AVAL", "Avicennia alba", IF(J632="AVOF", "Avicennia officinalis", IF(J632="LURA", "Lumnitzera racemosa", IF(J632="CETA", "Ceriops tagal", IF(J632="XYGR", "Xylocarpus granatum", IF(J632="AVMA", "Avicennia marina", IF(J632="RHMU", "Rhizophora mucronata", IF(J632="BRGY", "Bruguiera gymnorrhiza", IF(J632="BRSE", "Bruguiera sexangula", IF(J632="SOOV", "Sonneratia ovata", IF(J632="SOCA", "Sonneratia caseolaris", IF(J632="HELI", "Heritiera littoralis", IF(J632="HESY", "Heritiera sylvatica", IF(J632="NYFR", "Nypa fruticans", IF(J632="CYRA", "Cynometra ramiflora", IF(J632="PHPA", "Phoenix paludosa", IF(J632="SCHY", "Scyphiphora hydrophyllacea", IF(J632="DIMA", "Diospyros maritima", IF(J632="POPI", "Pongamia pinnata", IF(J632="MAPS", "Maniltoa psilogyne", IF(J632="INBI", "Intsia bijuga", IF(J632="ACEB", "Acanthus ebracteatus", IF(J632="CAER", "Calamus erinaceus", IF(J632="UNUN", "Unknown unknown",  IF(J632="SOAL", "Sonneratia alba",  IF(J632="AECO", "Aegiceras corniculatum", "" )) )))))))))))))))))))))))))))))</f>
        <v>Rhizophora apiculata</v>
      </c>
      <c r="J632" s="55" t="s">
        <v>21</v>
      </c>
      <c r="K632" s="55" t="n">
        <v>8.2</v>
      </c>
    </row>
    <row r="633" customFormat="false" ht="13.8" hidden="false" customHeight="false" outlineLevel="0" collapsed="false">
      <c r="A633" s="1" t="s">
        <v>17</v>
      </c>
      <c r="B633" s="12" t="n">
        <v>42154</v>
      </c>
      <c r="C633" s="1" t="s">
        <v>19</v>
      </c>
      <c r="D633" s="1" t="s">
        <v>19</v>
      </c>
      <c r="E633" s="1" t="s">
        <v>19</v>
      </c>
      <c r="F633" s="1" t="s">
        <v>20</v>
      </c>
      <c r="G633" s="1" t="n">
        <v>4</v>
      </c>
      <c r="H633" s="1" t="n">
        <v>1</v>
      </c>
      <c r="I633" s="23" t="str">
        <f aca="false">IF(J633="RHAP", "Rhizophora apiculata", IF(J633="EXAG", "Excoecaria agallocha", IF(J633="BRPA", "Bruguiera parviflora", IF(J633="XYMO", "Xylocarpus moluccensis", IF(J633="BRCY", "Bruguiera cylindrica", IF(J633="AVAL", "Avicennia alba", IF(J633="AVOF", "Avicennia officinalis", IF(J633="LURA", "Lumnitzera racemosa", IF(J633="CETA", "Ceriops tagal", IF(J633="XYGR", "Xylocarpus granatum", IF(J633="AVMA", "Avicennia marina", IF(J633="RHMU", "Rhizophora mucronata", IF(J633="BRGY", "Bruguiera gymnorrhiza", IF(J633="BRSE", "Bruguiera sexangula", IF(J633="SOOV", "Sonneratia ovata", IF(J633="SOCA", "Sonneratia caseolaris", IF(J633="HELI", "Heritiera littoralis", IF(J633="HESY", "Heritiera sylvatica", IF(J633="NYFR", "Nypa fruticans", IF(J633="CYRA", "Cynometra ramiflora", IF(J633="PHPA", "Phoenix paludosa", IF(J633="SCHY", "Scyphiphora hydrophyllacea", IF(J633="DIMA", "Diospyros maritima", IF(J633="POPI", "Pongamia pinnata", IF(J633="MAPS", "Maniltoa psilogyne", IF(J633="INBI", "Intsia bijuga", IF(J633="ACEB", "Acanthus ebracteatus", IF(J633="CAER", "Calamus erinaceus", IF(J633="UNUN", "Unknown unknown",  IF(J633="SOAL", "Sonneratia alba",  IF(J633="AECO", "Aegiceras corniculatum", "" )) )))))))))))))))))))))))))))))</f>
        <v>Rhizophora apiculata</v>
      </c>
      <c r="J633" s="55" t="s">
        <v>21</v>
      </c>
      <c r="K633" s="55" t="n">
        <v>8.5</v>
      </c>
    </row>
    <row r="634" customFormat="false" ht="13.8" hidden="false" customHeight="false" outlineLevel="0" collapsed="false">
      <c r="A634" s="1" t="s">
        <v>17</v>
      </c>
      <c r="B634" s="12" t="n">
        <v>42154</v>
      </c>
      <c r="C634" s="1" t="s">
        <v>19</v>
      </c>
      <c r="D634" s="1" t="s">
        <v>19</v>
      </c>
      <c r="E634" s="1" t="s">
        <v>19</v>
      </c>
      <c r="F634" s="1" t="s">
        <v>20</v>
      </c>
      <c r="G634" s="1" t="n">
        <v>4</v>
      </c>
      <c r="H634" s="1" t="n">
        <v>1</v>
      </c>
      <c r="I634" s="23" t="str">
        <f aca="false">IF(J634="RHAP", "Rhizophora apiculata", IF(J634="EXAG", "Excoecaria agallocha", IF(J634="BRPA", "Bruguiera parviflora", IF(J634="XYMO", "Xylocarpus moluccensis", IF(J634="BRCY", "Bruguiera cylindrica", IF(J634="AVAL", "Avicennia alba", IF(J634="AVOF", "Avicennia officinalis", IF(J634="LURA", "Lumnitzera racemosa", IF(J634="CETA", "Ceriops tagal", IF(J634="XYGR", "Xylocarpus granatum", IF(J634="AVMA", "Avicennia marina", IF(J634="RHMU", "Rhizophora mucronata", IF(J634="BRGY", "Bruguiera gymnorrhiza", IF(J634="BRSE", "Bruguiera sexangula", IF(J634="SOOV", "Sonneratia ovata", IF(J634="SOCA", "Sonneratia caseolaris", IF(J634="HELI", "Heritiera littoralis", IF(J634="HESY", "Heritiera sylvatica", IF(J634="NYFR", "Nypa fruticans", IF(J634="CYRA", "Cynometra ramiflora", IF(J634="PHPA", "Phoenix paludosa", IF(J634="SCHY", "Scyphiphora hydrophyllacea", IF(J634="DIMA", "Diospyros maritima", IF(J634="POPI", "Pongamia pinnata", IF(J634="MAPS", "Maniltoa psilogyne", IF(J634="INBI", "Intsia bijuga", IF(J634="ACEB", "Acanthus ebracteatus", IF(J634="CAER", "Calamus erinaceus", IF(J634="UNUN", "Unknown unknown",  IF(J634="SOAL", "Sonneratia alba",  IF(J634="AECO", "Aegiceras corniculatum", "" )) )))))))))))))))))))))))))))))</f>
        <v>Rhizophora apiculata</v>
      </c>
      <c r="J634" s="55" t="s">
        <v>21</v>
      </c>
      <c r="K634" s="55" t="n">
        <v>9</v>
      </c>
      <c r="L634" s="55" t="n">
        <v>1.5</v>
      </c>
      <c r="N634" s="1" t="n">
        <v>3</v>
      </c>
    </row>
    <row r="635" customFormat="false" ht="13.8" hidden="false" customHeight="false" outlineLevel="0" collapsed="false">
      <c r="A635" s="1" t="s">
        <v>17</v>
      </c>
      <c r="B635" s="12" t="n">
        <v>42154</v>
      </c>
      <c r="C635" s="1" t="s">
        <v>19</v>
      </c>
      <c r="D635" s="1" t="s">
        <v>19</v>
      </c>
      <c r="E635" s="1" t="s">
        <v>19</v>
      </c>
      <c r="F635" s="1" t="s">
        <v>20</v>
      </c>
      <c r="G635" s="1" t="n">
        <v>4</v>
      </c>
      <c r="H635" s="1" t="n">
        <v>1</v>
      </c>
      <c r="I635" s="23" t="str">
        <f aca="false">IF(J635="RHAP", "Rhizophora apiculata", IF(J635="EXAG", "Excoecaria agallocha", IF(J635="BRPA", "Bruguiera parviflora", IF(J635="XYMO", "Xylocarpus moluccensis", IF(J635="BRCY", "Bruguiera cylindrica", IF(J635="AVAL", "Avicennia alba", IF(J635="AVOF", "Avicennia officinalis", IF(J635="LURA", "Lumnitzera racemosa", IF(J635="CETA", "Ceriops tagal", IF(J635="XYGR", "Xylocarpus granatum", IF(J635="AVMA", "Avicennia marina", IF(J635="RHMU", "Rhizophora mucronata", IF(J635="BRGY", "Bruguiera gymnorrhiza", IF(J635="BRSE", "Bruguiera sexangula", IF(J635="SOOV", "Sonneratia ovata", IF(J635="SOCA", "Sonneratia caseolaris", IF(J635="HELI", "Heritiera littoralis", IF(J635="HESY", "Heritiera sylvatica", IF(J635="NYFR", "Nypa fruticans", IF(J635="CYRA", "Cynometra ramiflora", IF(J635="PHPA", "Phoenix paludosa", IF(J635="SCHY", "Scyphiphora hydrophyllacea", IF(J635="DIMA", "Diospyros maritima", IF(J635="POPI", "Pongamia pinnata", IF(J635="MAPS", "Maniltoa psilogyne", IF(J635="INBI", "Intsia bijuga", IF(J635="ACEB", "Acanthus ebracteatus", IF(J635="CAER", "Calamus erinaceus", IF(J635="UNUN", "Unknown unknown",  IF(J635="SOAL", "Sonneratia alba",  IF(J635="AECO", "Aegiceras corniculatum", "" )) )))))))))))))))))))))))))))))</f>
        <v>Rhizophora apiculata</v>
      </c>
      <c r="J635" s="55" t="s">
        <v>21</v>
      </c>
      <c r="K635" s="55" t="n">
        <v>9.2</v>
      </c>
    </row>
    <row r="636" customFormat="false" ht="13.8" hidden="false" customHeight="false" outlineLevel="0" collapsed="false">
      <c r="A636" s="1" t="s">
        <v>17</v>
      </c>
      <c r="B636" s="12" t="n">
        <v>42154</v>
      </c>
      <c r="C636" s="1" t="s">
        <v>19</v>
      </c>
      <c r="D636" s="1" t="s">
        <v>19</v>
      </c>
      <c r="E636" s="1" t="s">
        <v>19</v>
      </c>
      <c r="F636" s="1" t="s">
        <v>20</v>
      </c>
      <c r="G636" s="1" t="n">
        <v>4</v>
      </c>
      <c r="H636" s="1" t="n">
        <v>1</v>
      </c>
      <c r="I636" s="23" t="str">
        <f aca="false">IF(J636="RHAP", "Rhizophora apiculata", IF(J636="EXAG", "Excoecaria agallocha", IF(J636="BRPA", "Bruguiera parviflora", IF(J636="XYMO", "Xylocarpus moluccensis", IF(J636="BRCY", "Bruguiera cylindrica", IF(J636="AVAL", "Avicennia alba", IF(J636="AVOF", "Avicennia officinalis", IF(J636="LURA", "Lumnitzera racemosa", IF(J636="CETA", "Ceriops tagal", IF(J636="XYGR", "Xylocarpus granatum", IF(J636="AVMA", "Avicennia marina", IF(J636="RHMU", "Rhizophora mucronata", IF(J636="BRGY", "Bruguiera gymnorrhiza", IF(J636="BRSE", "Bruguiera sexangula", IF(J636="SOOV", "Sonneratia ovata", IF(J636="SOCA", "Sonneratia caseolaris", IF(J636="HELI", "Heritiera littoralis", IF(J636="HESY", "Heritiera sylvatica", IF(J636="NYFR", "Nypa fruticans", IF(J636="CYRA", "Cynometra ramiflora", IF(J636="PHPA", "Phoenix paludosa", IF(J636="SCHY", "Scyphiphora hydrophyllacea", IF(J636="DIMA", "Diospyros maritima", IF(J636="POPI", "Pongamia pinnata", IF(J636="MAPS", "Maniltoa psilogyne", IF(J636="INBI", "Intsia bijuga", IF(J636="ACEB", "Acanthus ebracteatus", IF(J636="CAER", "Calamus erinaceus", IF(J636="UNUN", "Unknown unknown",  IF(J636="SOAL", "Sonneratia alba",  IF(J636="AECO", "Aegiceras corniculatum", "" )) )))))))))))))))))))))))))))))</f>
        <v>Rhizophora apiculata</v>
      </c>
      <c r="J636" s="55" t="s">
        <v>21</v>
      </c>
      <c r="K636" s="55" t="n">
        <v>9.6</v>
      </c>
      <c r="L636" s="55"/>
    </row>
    <row r="637" customFormat="false" ht="13.8" hidden="false" customHeight="false" outlineLevel="0" collapsed="false">
      <c r="A637" s="1" t="s">
        <v>17</v>
      </c>
      <c r="B637" s="12" t="n">
        <v>42154</v>
      </c>
      <c r="C637" s="1" t="s">
        <v>19</v>
      </c>
      <c r="D637" s="1" t="s">
        <v>19</v>
      </c>
      <c r="E637" s="1" t="s">
        <v>19</v>
      </c>
      <c r="F637" s="1" t="s">
        <v>20</v>
      </c>
      <c r="G637" s="1" t="n">
        <v>4</v>
      </c>
      <c r="H637" s="1" t="n">
        <v>1</v>
      </c>
      <c r="I637" s="23" t="str">
        <f aca="false">IF(J637="RHAP", "Rhizophora apiculata", IF(J637="EXAG", "Excoecaria agallocha", IF(J637="BRPA", "Bruguiera parviflora", IF(J637="XYMO", "Xylocarpus moluccensis", IF(J637="BRCY", "Bruguiera cylindrica", IF(J637="AVAL", "Avicennia alba", IF(J637="AVOF", "Avicennia officinalis", IF(J637="LURA", "Lumnitzera racemosa", IF(J637="CETA", "Ceriops tagal", IF(J637="XYGR", "Xylocarpus granatum", IF(J637="AVMA", "Avicennia marina", IF(J637="RHMU", "Rhizophora mucronata", IF(J637="BRGY", "Bruguiera gymnorrhiza", IF(J637="BRSE", "Bruguiera sexangula", IF(J637="SOOV", "Sonneratia ovata", IF(J637="SOCA", "Sonneratia caseolaris", IF(J637="HELI", "Heritiera littoralis", IF(J637="HESY", "Heritiera sylvatica", IF(J637="NYFR", "Nypa fruticans", IF(J637="CYRA", "Cynometra ramiflora", IF(J637="PHPA", "Phoenix paludosa", IF(J637="SCHY", "Scyphiphora hydrophyllacea", IF(J637="DIMA", "Diospyros maritima", IF(J637="POPI", "Pongamia pinnata", IF(J637="MAPS", "Maniltoa psilogyne", IF(J637="INBI", "Intsia bijuga", IF(J637="ACEB", "Acanthus ebracteatus", IF(J637="CAER", "Calamus erinaceus", IF(J637="UNUN", "Unknown unknown",  IF(J637="SOAL", "Sonneratia alba",  IF(J637="AECO", "Aegiceras corniculatum", "" )) )))))))))))))))))))))))))))))</f>
        <v>Rhizophora apiculata</v>
      </c>
      <c r="J637" s="55" t="s">
        <v>21</v>
      </c>
      <c r="K637" s="55" t="n">
        <v>10.2</v>
      </c>
    </row>
    <row r="638" customFormat="false" ht="13.8" hidden="false" customHeight="false" outlineLevel="0" collapsed="false">
      <c r="A638" s="1" t="s">
        <v>17</v>
      </c>
      <c r="B638" s="12" t="n">
        <v>42154</v>
      </c>
      <c r="C638" s="1" t="s">
        <v>19</v>
      </c>
      <c r="D638" s="1" t="s">
        <v>19</v>
      </c>
      <c r="E638" s="1" t="s">
        <v>19</v>
      </c>
      <c r="F638" s="1" t="s">
        <v>20</v>
      </c>
      <c r="G638" s="1" t="n">
        <v>4</v>
      </c>
      <c r="H638" s="1" t="n">
        <v>1</v>
      </c>
      <c r="I638" s="23" t="str">
        <f aca="false">IF(J638="RHAP", "Rhizophora apiculata", IF(J638="EXAG", "Excoecaria agallocha", IF(J638="BRPA", "Bruguiera parviflora", IF(J638="XYMO", "Xylocarpus moluccensis", IF(J638="BRCY", "Bruguiera cylindrica", IF(J638="AVAL", "Avicennia alba", IF(J638="AVOF", "Avicennia officinalis", IF(J638="LURA", "Lumnitzera racemosa", IF(J638="CETA", "Ceriops tagal", IF(J638="XYGR", "Xylocarpus granatum", IF(J638="AVMA", "Avicennia marina", IF(J638="RHMU", "Rhizophora mucronata", IF(J638="BRGY", "Bruguiera gymnorrhiza", IF(J638="BRSE", "Bruguiera sexangula", IF(J638="SOOV", "Sonneratia ovata", IF(J638="SOCA", "Sonneratia caseolaris", IF(J638="HELI", "Heritiera littoralis", IF(J638="HESY", "Heritiera sylvatica", IF(J638="NYFR", "Nypa fruticans", IF(J638="CYRA", "Cynometra ramiflora", IF(J638="PHPA", "Phoenix paludosa", IF(J638="SCHY", "Scyphiphora hydrophyllacea", IF(J638="DIMA", "Diospyros maritima", IF(J638="POPI", "Pongamia pinnata", IF(J638="MAPS", "Maniltoa psilogyne", IF(J638="INBI", "Intsia bijuga", IF(J638="ACEB", "Acanthus ebracteatus", IF(J638="CAER", "Calamus erinaceus", IF(J638="UNUN", "Unknown unknown",  IF(J638="SOAL", "Sonneratia alba",  IF(J638="AECO", "Aegiceras corniculatum", "" )) )))))))))))))))))))))))))))))</f>
        <v>Rhizophora apiculata</v>
      </c>
      <c r="J638" s="55" t="s">
        <v>21</v>
      </c>
      <c r="K638" s="55" t="n">
        <v>10.2</v>
      </c>
    </row>
    <row r="639" customFormat="false" ht="13.8" hidden="false" customHeight="false" outlineLevel="0" collapsed="false">
      <c r="A639" s="1" t="s">
        <v>17</v>
      </c>
      <c r="B639" s="12" t="n">
        <v>42154</v>
      </c>
      <c r="C639" s="1" t="s">
        <v>19</v>
      </c>
      <c r="D639" s="1" t="s">
        <v>19</v>
      </c>
      <c r="E639" s="1" t="s">
        <v>19</v>
      </c>
      <c r="F639" s="1" t="s">
        <v>20</v>
      </c>
      <c r="G639" s="1" t="n">
        <v>4</v>
      </c>
      <c r="H639" s="1" t="n">
        <v>1</v>
      </c>
      <c r="I639" s="23" t="str">
        <f aca="false">IF(J639="RHAP", "Rhizophora apiculata", IF(J639="EXAG", "Excoecaria agallocha", IF(J639="BRPA", "Bruguiera parviflora", IF(J639="XYMO", "Xylocarpus moluccensis", IF(J639="BRCY", "Bruguiera cylindrica", IF(J639="AVAL", "Avicennia alba", IF(J639="AVOF", "Avicennia officinalis", IF(J639="LURA", "Lumnitzera racemosa", IF(J639="CETA", "Ceriops tagal", IF(J639="XYGR", "Xylocarpus granatum", IF(J639="AVMA", "Avicennia marina", IF(J639="RHMU", "Rhizophora mucronata", IF(J639="BRGY", "Bruguiera gymnorrhiza", IF(J639="BRSE", "Bruguiera sexangula", IF(J639="SOOV", "Sonneratia ovata", IF(J639="SOCA", "Sonneratia caseolaris", IF(J639="HELI", "Heritiera littoralis", IF(J639="HESY", "Heritiera sylvatica", IF(J639="NYFR", "Nypa fruticans", IF(J639="CYRA", "Cynometra ramiflora", IF(J639="PHPA", "Phoenix paludosa", IF(J639="SCHY", "Scyphiphora hydrophyllacea", IF(J639="DIMA", "Diospyros maritima", IF(J639="POPI", "Pongamia pinnata", IF(J639="MAPS", "Maniltoa psilogyne", IF(J639="INBI", "Intsia bijuga", IF(J639="ACEB", "Acanthus ebracteatus", IF(J639="CAER", "Calamus erinaceus", IF(J639="UNUN", "Unknown unknown",  IF(J639="SOAL", "Sonneratia alba",  IF(J639="AECO", "Aegiceras corniculatum", "" )) )))))))))))))))))))))))))))))</f>
        <v>Xylocarpus granatum</v>
      </c>
      <c r="J639" s="55" t="s">
        <v>1022</v>
      </c>
      <c r="K639" s="55" t="n">
        <v>10.3</v>
      </c>
      <c r="L639" s="55"/>
      <c r="N639" s="1" t="n">
        <v>1</v>
      </c>
      <c r="O639" s="3" t="s">
        <v>1063</v>
      </c>
    </row>
    <row r="640" customFormat="false" ht="13.8" hidden="false" customHeight="false" outlineLevel="0" collapsed="false">
      <c r="A640" s="1" t="s">
        <v>17</v>
      </c>
      <c r="B640" s="12" t="n">
        <v>42154</v>
      </c>
      <c r="C640" s="1" t="s">
        <v>19</v>
      </c>
      <c r="D640" s="1" t="s">
        <v>19</v>
      </c>
      <c r="E640" s="1" t="s">
        <v>19</v>
      </c>
      <c r="F640" s="1" t="s">
        <v>20</v>
      </c>
      <c r="G640" s="1" t="n">
        <v>4</v>
      </c>
      <c r="H640" s="1" t="n">
        <v>1</v>
      </c>
      <c r="I640" s="23" t="str">
        <f aca="false">IF(J640="RHAP", "Rhizophora apiculata", IF(J640="EXAG", "Excoecaria agallocha", IF(J640="BRPA", "Bruguiera parviflora", IF(J640="XYMO", "Xylocarpus moluccensis", IF(J640="BRCY", "Bruguiera cylindrica", IF(J640="AVAL", "Avicennia alba", IF(J640="AVOF", "Avicennia officinalis", IF(J640="LURA", "Lumnitzera racemosa", IF(J640="CETA", "Ceriops tagal", IF(J640="XYGR", "Xylocarpus granatum", IF(J640="AVMA", "Avicennia marina", IF(J640="RHMU", "Rhizophora mucronata", IF(J640="BRGY", "Bruguiera gymnorrhiza", IF(J640="BRSE", "Bruguiera sexangula", IF(J640="SOOV", "Sonneratia ovata", IF(J640="SOCA", "Sonneratia caseolaris", IF(J640="HELI", "Heritiera littoralis", IF(J640="HESY", "Heritiera sylvatica", IF(J640="NYFR", "Nypa fruticans", IF(J640="CYRA", "Cynometra ramiflora", IF(J640="PHPA", "Phoenix paludosa", IF(J640="SCHY", "Scyphiphora hydrophyllacea", IF(J640="DIMA", "Diospyros maritima", IF(J640="POPI", "Pongamia pinnata", IF(J640="MAPS", "Maniltoa psilogyne", IF(J640="INBI", "Intsia bijuga", IF(J640="ACEB", "Acanthus ebracteatus", IF(J640="CAER", "Calamus erinaceus", IF(J640="UNUN", "Unknown unknown",  IF(J640="SOAL", "Sonneratia alba",  IF(J640="AECO", "Aegiceras corniculatum", "" )) )))))))))))))))))))))))))))))</f>
        <v>Xylocarpus granatum</v>
      </c>
      <c r="J640" s="55" t="s">
        <v>1022</v>
      </c>
      <c r="K640" s="55" t="n">
        <v>10.3</v>
      </c>
      <c r="L640" s="55" t="n">
        <v>3</v>
      </c>
      <c r="N640" s="1" t="n">
        <v>1</v>
      </c>
    </row>
    <row r="641" customFormat="false" ht="13.8" hidden="false" customHeight="false" outlineLevel="0" collapsed="false">
      <c r="A641" s="1" t="s">
        <v>17</v>
      </c>
      <c r="B641" s="12" t="n">
        <v>42154</v>
      </c>
      <c r="C641" s="1" t="s">
        <v>19</v>
      </c>
      <c r="D641" s="1" t="s">
        <v>19</v>
      </c>
      <c r="E641" s="1" t="s">
        <v>19</v>
      </c>
      <c r="F641" s="1" t="s">
        <v>20</v>
      </c>
      <c r="G641" s="1" t="n">
        <v>4</v>
      </c>
      <c r="H641" s="1" t="n">
        <v>1</v>
      </c>
      <c r="I641" s="23" t="str">
        <f aca="false">IF(J641="RHAP", "Rhizophora apiculata", IF(J641="EXAG", "Excoecaria agallocha", IF(J641="BRPA", "Bruguiera parviflora", IF(J641="XYMO", "Xylocarpus moluccensis", IF(J641="BRCY", "Bruguiera cylindrica", IF(J641="AVAL", "Avicennia alba", IF(J641="AVOF", "Avicennia officinalis", IF(J641="LURA", "Lumnitzera racemosa", IF(J641="CETA", "Ceriops tagal", IF(J641="XYGR", "Xylocarpus granatum", IF(J641="AVMA", "Avicennia marina", IF(J641="RHMU", "Rhizophora mucronata", IF(J641="BRGY", "Bruguiera gymnorrhiza", IF(J641="BRSE", "Bruguiera sexangula", IF(J641="SOOV", "Sonneratia ovata", IF(J641="SOCA", "Sonneratia caseolaris", IF(J641="HELI", "Heritiera littoralis", IF(J641="HESY", "Heritiera sylvatica", IF(J641="NYFR", "Nypa fruticans", IF(J641="CYRA", "Cynometra ramiflora", IF(J641="PHPA", "Phoenix paludosa", IF(J641="SCHY", "Scyphiphora hydrophyllacea", IF(J641="DIMA", "Diospyros maritima", IF(J641="POPI", "Pongamia pinnata", IF(J641="MAPS", "Maniltoa psilogyne", IF(J641="INBI", "Intsia bijuga", IF(J641="ACEB", "Acanthus ebracteatus", IF(J641="CAER", "Calamus erinaceus", IF(J641="UNUN", "Unknown unknown",  IF(J641="SOAL", "Sonneratia alba",  IF(J641="AECO", "Aegiceras corniculatum", "" )) )))))))))))))))))))))))))))))</f>
        <v>Xylocarpus granatum</v>
      </c>
      <c r="J641" s="55" t="s">
        <v>1022</v>
      </c>
      <c r="K641" s="55" t="n">
        <v>10.5</v>
      </c>
    </row>
    <row r="642" customFormat="false" ht="13.8" hidden="false" customHeight="false" outlineLevel="0" collapsed="false">
      <c r="A642" s="1" t="s">
        <v>17</v>
      </c>
      <c r="B642" s="12" t="n">
        <v>42154</v>
      </c>
      <c r="C642" s="1" t="s">
        <v>19</v>
      </c>
      <c r="D642" s="1" t="s">
        <v>19</v>
      </c>
      <c r="E642" s="1" t="s">
        <v>19</v>
      </c>
      <c r="F642" s="1" t="s">
        <v>20</v>
      </c>
      <c r="G642" s="1" t="n">
        <v>4</v>
      </c>
      <c r="H642" s="1" t="n">
        <v>1</v>
      </c>
      <c r="I642" s="23" t="str">
        <f aca="false">IF(J642="RHAP", "Rhizophora apiculata", IF(J642="EXAG", "Excoecaria agallocha", IF(J642="BRPA", "Bruguiera parviflora", IF(J642="XYMO", "Xylocarpus moluccensis", IF(J642="BRCY", "Bruguiera cylindrica", IF(J642="AVAL", "Avicennia alba", IF(J642="AVOF", "Avicennia officinalis", IF(J642="LURA", "Lumnitzera racemosa", IF(J642="CETA", "Ceriops tagal", IF(J642="XYGR", "Xylocarpus granatum", IF(J642="AVMA", "Avicennia marina", IF(J642="RHMU", "Rhizophora mucronata", IF(J642="BRGY", "Bruguiera gymnorrhiza", IF(J642="BRSE", "Bruguiera sexangula", IF(J642="SOOV", "Sonneratia ovata", IF(J642="SOCA", "Sonneratia caseolaris", IF(J642="HELI", "Heritiera littoralis", IF(J642="HESY", "Heritiera sylvatica", IF(J642="NYFR", "Nypa fruticans", IF(J642="CYRA", "Cynometra ramiflora", IF(J642="PHPA", "Phoenix paludosa", IF(J642="SCHY", "Scyphiphora hydrophyllacea", IF(J642="DIMA", "Diospyros maritima", IF(J642="POPI", "Pongamia pinnata", IF(J642="MAPS", "Maniltoa psilogyne", IF(J642="INBI", "Intsia bijuga", IF(J642="ACEB", "Acanthus ebracteatus", IF(J642="CAER", "Calamus erinaceus", IF(J642="UNUN", "Unknown unknown",  IF(J642="SOAL", "Sonneratia alba",  IF(J642="AECO", "Aegiceras corniculatum", "" )) )))))))))))))))))))))))))))))</f>
        <v>Rhizophora apiculata</v>
      </c>
      <c r="J642" s="55" t="s">
        <v>21</v>
      </c>
      <c r="K642" s="55" t="n">
        <v>11</v>
      </c>
    </row>
    <row r="643" customFormat="false" ht="13.8" hidden="false" customHeight="false" outlineLevel="0" collapsed="false">
      <c r="A643" s="1" t="s">
        <v>17</v>
      </c>
      <c r="B643" s="12" t="n">
        <v>42154</v>
      </c>
      <c r="C643" s="1" t="s">
        <v>19</v>
      </c>
      <c r="D643" s="1" t="s">
        <v>19</v>
      </c>
      <c r="E643" s="1" t="s">
        <v>19</v>
      </c>
      <c r="F643" s="1" t="s">
        <v>20</v>
      </c>
      <c r="G643" s="1" t="n">
        <v>4</v>
      </c>
      <c r="H643" s="1" t="n">
        <v>1</v>
      </c>
      <c r="I643" s="23" t="str">
        <f aca="false">IF(J643="RHAP", "Rhizophora apiculata", IF(J643="EXAG", "Excoecaria agallocha", IF(J643="BRPA", "Bruguiera parviflora", IF(J643="XYMO", "Xylocarpus moluccensis", IF(J643="BRCY", "Bruguiera cylindrica", IF(J643="AVAL", "Avicennia alba", IF(J643="AVOF", "Avicennia officinalis", IF(J643="LURA", "Lumnitzera racemosa", IF(J643="CETA", "Ceriops tagal", IF(J643="XYGR", "Xylocarpus granatum", IF(J643="AVMA", "Avicennia marina", IF(J643="RHMU", "Rhizophora mucronata", IF(J643="BRGY", "Bruguiera gymnorrhiza", IF(J643="BRSE", "Bruguiera sexangula", IF(J643="SOOV", "Sonneratia ovata", IF(J643="SOCA", "Sonneratia caseolaris", IF(J643="HELI", "Heritiera littoralis", IF(J643="HESY", "Heritiera sylvatica", IF(J643="NYFR", "Nypa fruticans", IF(J643="CYRA", "Cynometra ramiflora", IF(J643="PHPA", "Phoenix paludosa", IF(J643="SCHY", "Scyphiphora hydrophyllacea", IF(J643="DIMA", "Diospyros maritima", IF(J643="POPI", "Pongamia pinnata", IF(J643="MAPS", "Maniltoa psilogyne", IF(J643="INBI", "Intsia bijuga", IF(J643="ACEB", "Acanthus ebracteatus", IF(J643="CAER", "Calamus erinaceus", IF(J643="UNUN", "Unknown unknown",  IF(J643="SOAL", "Sonneratia alba",  IF(J643="AECO", "Aegiceras corniculatum", "" )) )))))))))))))))))))))))))))))</f>
        <v>Excoecaria agallocha</v>
      </c>
      <c r="J643" s="55" t="s">
        <v>162</v>
      </c>
      <c r="K643" s="55" t="n">
        <v>12.3</v>
      </c>
    </row>
    <row r="644" customFormat="false" ht="13.8" hidden="false" customHeight="false" outlineLevel="0" collapsed="false">
      <c r="A644" s="1" t="s">
        <v>17</v>
      </c>
      <c r="B644" s="12" t="n">
        <v>42154</v>
      </c>
      <c r="C644" s="1" t="s">
        <v>19</v>
      </c>
      <c r="D644" s="1" t="s">
        <v>19</v>
      </c>
      <c r="E644" s="1" t="s">
        <v>19</v>
      </c>
      <c r="F644" s="1" t="s">
        <v>20</v>
      </c>
      <c r="G644" s="1" t="n">
        <v>4</v>
      </c>
      <c r="H644" s="1" t="n">
        <v>1</v>
      </c>
      <c r="I644" s="23" t="str">
        <f aca="false">IF(J644="RHAP", "Rhizophora apiculata", IF(J644="EXAG", "Excoecaria agallocha", IF(J644="BRPA", "Bruguiera parviflora", IF(J644="XYMO", "Xylocarpus moluccensis", IF(J644="BRCY", "Bruguiera cylindrica", IF(J644="AVAL", "Avicennia alba", IF(J644="AVOF", "Avicennia officinalis", IF(J644="LURA", "Lumnitzera racemosa", IF(J644="CETA", "Ceriops tagal", IF(J644="XYGR", "Xylocarpus granatum", IF(J644="AVMA", "Avicennia marina", IF(J644="RHMU", "Rhizophora mucronata", IF(J644="BRGY", "Bruguiera gymnorrhiza", IF(J644="BRSE", "Bruguiera sexangula", IF(J644="SOOV", "Sonneratia ovata", IF(J644="SOCA", "Sonneratia caseolaris", IF(J644="HELI", "Heritiera littoralis", IF(J644="HESY", "Heritiera sylvatica", IF(J644="NYFR", "Nypa fruticans", IF(J644="CYRA", "Cynometra ramiflora", IF(J644="PHPA", "Phoenix paludosa", IF(J644="SCHY", "Scyphiphora hydrophyllacea", IF(J644="DIMA", "Diospyros maritima", IF(J644="POPI", "Pongamia pinnata", IF(J644="MAPS", "Maniltoa psilogyne", IF(J644="INBI", "Intsia bijuga", IF(J644="ACEB", "Acanthus ebracteatus", IF(J644="CAER", "Calamus erinaceus", IF(J644="UNUN", "Unknown unknown",  IF(J644="SOAL", "Sonneratia alba",  IF(J644="AECO", "Aegiceras corniculatum", "" )) )))))))))))))))))))))))))))))</f>
        <v>Excoecaria agallocha</v>
      </c>
      <c r="J644" s="55" t="s">
        <v>162</v>
      </c>
      <c r="K644" s="55" t="n">
        <v>14.4</v>
      </c>
    </row>
    <row r="645" customFormat="false" ht="13.8" hidden="false" customHeight="false" outlineLevel="0" collapsed="false">
      <c r="A645" s="1" t="s">
        <v>17</v>
      </c>
      <c r="B645" s="12" t="n">
        <v>42154</v>
      </c>
      <c r="C645" s="1" t="s">
        <v>19</v>
      </c>
      <c r="D645" s="1" t="s">
        <v>19</v>
      </c>
      <c r="E645" s="1" t="s">
        <v>19</v>
      </c>
      <c r="F645" s="1" t="s">
        <v>20</v>
      </c>
      <c r="G645" s="1" t="n">
        <v>4</v>
      </c>
      <c r="H645" s="1" t="n">
        <v>1</v>
      </c>
      <c r="I645" s="23" t="str">
        <f aca="false">IF(J645="RHAP", "Rhizophora apiculata", IF(J645="EXAG", "Excoecaria agallocha", IF(J645="BRPA", "Bruguiera parviflora", IF(J645="XYMO", "Xylocarpus moluccensis", IF(J645="BRCY", "Bruguiera cylindrica", IF(J645="AVAL", "Avicennia alba", IF(J645="AVOF", "Avicennia officinalis", IF(J645="LURA", "Lumnitzera racemosa", IF(J645="CETA", "Ceriops tagal", IF(J645="XYGR", "Xylocarpus granatum", IF(J645="AVMA", "Avicennia marina", IF(J645="RHMU", "Rhizophora mucronata", IF(J645="BRGY", "Bruguiera gymnorrhiza", IF(J645="BRSE", "Bruguiera sexangula", IF(J645="SOOV", "Sonneratia ovata", IF(J645="SOCA", "Sonneratia caseolaris", IF(J645="HELI", "Heritiera littoralis", IF(J645="HESY", "Heritiera sylvatica", IF(J645="NYFR", "Nypa fruticans", IF(J645="CYRA", "Cynometra ramiflora", IF(J645="PHPA", "Phoenix paludosa", IF(J645="SCHY", "Scyphiphora hydrophyllacea", IF(J645="DIMA", "Diospyros maritima", IF(J645="POPI", "Pongamia pinnata", IF(J645="MAPS", "Maniltoa psilogyne", IF(J645="INBI", "Intsia bijuga", IF(J645="ACEB", "Acanthus ebracteatus", IF(J645="CAER", "Calamus erinaceus", IF(J645="UNUN", "Unknown unknown",  IF(J645="SOAL", "Sonneratia alba",  IF(J645="AECO", "Aegiceras corniculatum", "" )) )))))))))))))))))))))))))))))</f>
        <v>Xylocarpus granatum</v>
      </c>
      <c r="J645" s="55" t="s">
        <v>1022</v>
      </c>
      <c r="K645" s="55" t="n">
        <v>19.4</v>
      </c>
    </row>
    <row r="646" customFormat="false" ht="13.8" hidden="false" customHeight="false" outlineLevel="0" collapsed="false">
      <c r="A646" s="1" t="s">
        <v>17</v>
      </c>
      <c r="B646" s="12" t="n">
        <v>42154</v>
      </c>
      <c r="C646" s="1" t="s">
        <v>19</v>
      </c>
      <c r="D646" s="1" t="s">
        <v>19</v>
      </c>
      <c r="E646" s="1" t="s">
        <v>19</v>
      </c>
      <c r="F646" s="1" t="s">
        <v>20</v>
      </c>
      <c r="G646" s="1" t="n">
        <v>4</v>
      </c>
      <c r="H646" s="1" t="n">
        <v>1</v>
      </c>
      <c r="I646" s="23" t="str">
        <f aca="false">IF(J646="RHAP", "Rhizophora apiculata", IF(J646="EXAG", "Excoecaria agallocha", IF(J646="BRPA", "Bruguiera parviflora", IF(J646="XYMO", "Xylocarpus moluccensis", IF(J646="BRCY", "Bruguiera cylindrica", IF(J646="AVAL", "Avicennia alba", IF(J646="AVOF", "Avicennia officinalis", IF(J646="LURA", "Lumnitzera racemosa", IF(J646="CETA", "Ceriops tagal", IF(J646="XYGR", "Xylocarpus granatum", IF(J646="AVMA", "Avicennia marina", IF(J646="RHMU", "Rhizophora mucronata", IF(J646="BRGY", "Bruguiera gymnorrhiza", IF(J646="BRSE", "Bruguiera sexangula", IF(J646="SOOV", "Sonneratia ovata", IF(J646="SOCA", "Sonneratia caseolaris", IF(J646="HELI", "Heritiera littoralis", IF(J646="HESY", "Heritiera sylvatica", IF(J646="NYFR", "Nypa fruticans", IF(J646="CYRA", "Cynometra ramiflora", IF(J646="PHPA", "Phoenix paludosa", IF(J646="SCHY", "Scyphiphora hydrophyllacea", IF(J646="DIMA", "Diospyros maritima", IF(J646="POPI", "Pongamia pinnata", IF(J646="MAPS", "Maniltoa psilogyne", IF(J646="INBI", "Intsia bijuga", IF(J646="ACEB", "Acanthus ebracteatus", IF(J646="CAER", "Calamus erinaceus", IF(J646="UNUN", "Unknown unknown",  IF(J646="SOAL", "Sonneratia alba",  IF(J646="AECO", "Aegiceras corniculatum", "" )) )))))))))))))))))))))))))))))</f>
        <v>Excoecaria agallocha</v>
      </c>
      <c r="J646" s="55" t="s">
        <v>162</v>
      </c>
      <c r="K646" s="55" t="n">
        <v>19.4</v>
      </c>
    </row>
    <row r="647" customFormat="false" ht="13.8" hidden="false" customHeight="false" outlineLevel="0" collapsed="false">
      <c r="A647" s="1" t="s">
        <v>17</v>
      </c>
      <c r="B647" s="12" t="n">
        <v>42154</v>
      </c>
      <c r="C647" s="1" t="s">
        <v>19</v>
      </c>
      <c r="D647" s="1" t="s">
        <v>19</v>
      </c>
      <c r="E647" s="1" t="s">
        <v>19</v>
      </c>
      <c r="F647" s="1" t="s">
        <v>20</v>
      </c>
      <c r="G647" s="1" t="n">
        <v>4</v>
      </c>
      <c r="H647" s="1" t="n">
        <v>1</v>
      </c>
      <c r="I647" s="23" t="str">
        <f aca="false">IF(J647="RHAP", "Rhizophora apiculata", IF(J647="EXAG", "Excoecaria agallocha", IF(J647="BRPA", "Bruguiera parviflora", IF(J647="XYMO", "Xylocarpus moluccensis", IF(J647="BRCY", "Bruguiera cylindrica", IF(J647="AVAL", "Avicennia alba", IF(J647="AVOF", "Avicennia officinalis", IF(J647="LURA", "Lumnitzera racemosa", IF(J647="CETA", "Ceriops tagal", IF(J647="XYGR", "Xylocarpus granatum", IF(J647="AVMA", "Avicennia marina", IF(J647="RHMU", "Rhizophora mucronata", IF(J647="BRGY", "Bruguiera gymnorrhiza", IF(J647="BRSE", "Bruguiera sexangula", IF(J647="SOOV", "Sonneratia ovata", IF(J647="SOCA", "Sonneratia caseolaris", IF(J647="HELI", "Heritiera littoralis", IF(J647="HESY", "Heritiera sylvatica", IF(J647="NYFR", "Nypa fruticans", IF(J647="CYRA", "Cynometra ramiflora", IF(J647="PHPA", "Phoenix paludosa", IF(J647="SCHY", "Scyphiphora hydrophyllacea", IF(J647="DIMA", "Diospyros maritima", IF(J647="POPI", "Pongamia pinnata", IF(J647="MAPS", "Maniltoa psilogyne", IF(J647="INBI", "Intsia bijuga", IF(J647="ACEB", "Acanthus ebracteatus", IF(J647="CAER", "Calamus erinaceus", IF(J647="UNUN", "Unknown unknown",  IF(J647="SOAL", "Sonneratia alba",  IF(J647="AECO", "Aegiceras corniculatum", "" )) )))))))))))))))))))))))))))))</f>
        <v>Xylocarpus granatum</v>
      </c>
      <c r="J647" s="55" t="s">
        <v>1022</v>
      </c>
      <c r="K647" s="55" t="n">
        <v>36.2</v>
      </c>
    </row>
    <row r="648" customFormat="false" ht="13.8" hidden="false" customHeight="false" outlineLevel="0" collapsed="false">
      <c r="A648" s="1" t="s">
        <v>17</v>
      </c>
      <c r="B648" s="12" t="n">
        <v>42154</v>
      </c>
      <c r="C648" s="1" t="s">
        <v>19</v>
      </c>
      <c r="D648" s="1" t="s">
        <v>19</v>
      </c>
      <c r="E648" s="1" t="s">
        <v>19</v>
      </c>
      <c r="F648" s="1" t="s">
        <v>20</v>
      </c>
      <c r="G648" s="1" t="n">
        <v>4</v>
      </c>
      <c r="H648" s="1" t="n">
        <v>1</v>
      </c>
      <c r="I648" s="23" t="str">
        <f aca="false">IF(J648="RHAP", "Rhizophora apiculata", IF(J648="EXAG", "Excoecaria agallocha", IF(J648="BRPA", "Bruguiera parviflora", IF(J648="XYMO", "Xylocarpus moluccensis", IF(J648="BRCY", "Bruguiera cylindrica", IF(J648="AVAL", "Avicennia alba", IF(J648="AVOF", "Avicennia officinalis", IF(J648="LURA", "Lumnitzera racemosa", IF(J648="CETA", "Ceriops tagal", IF(J648="XYGR", "Xylocarpus granatum", IF(J648="AVMA", "Avicennia marina", IF(J648="RHMU", "Rhizophora mucronata", IF(J648="BRGY", "Bruguiera gymnorrhiza", IF(J648="BRSE", "Bruguiera sexangula", IF(J648="SOOV", "Sonneratia ovata", IF(J648="SOCA", "Sonneratia caseolaris", IF(J648="HELI", "Heritiera littoralis", IF(J648="HESY", "Heritiera sylvatica", IF(J648="NYFR", "Nypa fruticans", IF(J648="CYRA", "Cynometra ramiflora", IF(J648="PHPA", "Phoenix paludosa", IF(J648="SCHY", "Scyphiphora hydrophyllacea", IF(J648="DIMA", "Diospyros maritima", IF(J648="POPI", "Pongamia pinnata", IF(J648="MAPS", "Maniltoa psilogyne", IF(J648="INBI", "Intsia bijuga", IF(J648="ACEB", "Acanthus ebracteatus", IF(J648="CAER", "Calamus erinaceus", IF(J648="UNUN", "Unknown unknown",  IF(J648="SOAL", "Sonneratia alba",  IF(J648="AECO", "Aegiceras corniculatum", "" )) )))))))))))))))))))))))))))))</f>
        <v>Xylocarpus granatum</v>
      </c>
      <c r="J648" s="55" t="s">
        <v>1022</v>
      </c>
      <c r="K648" s="55" t="n">
        <v>41</v>
      </c>
      <c r="L648" s="1" t="n">
        <v>4</v>
      </c>
      <c r="N648" s="1" t="n">
        <v>3</v>
      </c>
      <c r="O648" s="3" t="s">
        <v>1064</v>
      </c>
    </row>
    <row r="649" customFormat="false" ht="13.8" hidden="false" customHeight="false" outlineLevel="0" collapsed="false">
      <c r="A649" s="1" t="s">
        <v>17</v>
      </c>
      <c r="B649" s="12" t="n">
        <v>42154</v>
      </c>
      <c r="C649" s="1" t="s">
        <v>19</v>
      </c>
      <c r="D649" s="1" t="s">
        <v>19</v>
      </c>
      <c r="E649" s="1" t="s">
        <v>19</v>
      </c>
      <c r="F649" s="1" t="s">
        <v>20</v>
      </c>
      <c r="G649" s="1" t="n">
        <v>4</v>
      </c>
      <c r="H649" s="1" t="n">
        <v>2</v>
      </c>
      <c r="I649" s="23" t="str">
        <f aca="false">IF(J649="RHAP", "Rhizophora apiculata", IF(J649="EXAG", "Excoecaria agallocha", IF(J649="BRPA", "Bruguiera parviflora", IF(J649="XYMO", "Xylocarpus moluccensis", IF(J649="BRCY", "Bruguiera cylindrica", IF(J649="AVAL", "Avicennia alba", IF(J649="AVOF", "Avicennia officinalis", IF(J649="LURA", "Lumnitzera racemosa", IF(J649="CETA", "Ceriops tagal", IF(J649="XYGR", "Xylocarpus granatum", IF(J649="AVMA", "Avicennia marina", IF(J649="RHMU", "Rhizophora mucronata", IF(J649="BRGY", "Bruguiera gymnorrhiza", IF(J649="BRSE", "Bruguiera sexangula", IF(J649="SOOV", "Sonneratia ovata", IF(J649="SOCA", "Sonneratia caseolaris", IF(J649="HELI", "Heritiera littoralis", IF(J649="HESY", "Heritiera sylvatica", IF(J649="NYFR", "Nypa fruticans", IF(J649="CYRA", "Cynometra ramiflora", IF(J649="PHPA", "Phoenix paludosa", IF(J649="SCHY", "Scyphiphora hydrophyllacea", IF(J649="DIMA", "Diospyros maritima", IF(J649="POPI", "Pongamia pinnata", IF(J649="MAPS", "Maniltoa psilogyne", IF(J649="INBI", "Intsia bijuga", IF(J649="ACEB", "Acanthus ebracteatus", IF(J649="CAER", "Calamus erinaceus", IF(J649="UNUN", "Unknown unknown",  IF(J649="SOAL", "Sonneratia alba",  IF(J649="AECO", "Aegiceras corniculatum", "" )) )))))))))))))))))))))))))))))</f>
        <v>Xylocarpus granatum</v>
      </c>
      <c r="J649" s="55" t="s">
        <v>1022</v>
      </c>
      <c r="K649" s="55" t="n">
        <v>5</v>
      </c>
    </row>
    <row r="650" customFormat="false" ht="13.8" hidden="false" customHeight="false" outlineLevel="0" collapsed="false">
      <c r="A650" s="1" t="s">
        <v>17</v>
      </c>
      <c r="B650" s="12" t="n">
        <v>42154</v>
      </c>
      <c r="C650" s="1" t="s">
        <v>19</v>
      </c>
      <c r="D650" s="1" t="s">
        <v>19</v>
      </c>
      <c r="E650" s="1" t="s">
        <v>19</v>
      </c>
      <c r="F650" s="1" t="s">
        <v>20</v>
      </c>
      <c r="G650" s="1" t="n">
        <v>4</v>
      </c>
      <c r="H650" s="1" t="n">
        <v>2</v>
      </c>
      <c r="I650" s="23" t="str">
        <f aca="false">IF(J650="RHAP", "Rhizophora apiculata", IF(J650="EXAG", "Excoecaria agallocha", IF(J650="BRPA", "Bruguiera parviflora", IF(J650="XYMO", "Xylocarpus moluccensis", IF(J650="BRCY", "Bruguiera cylindrica", IF(J650="AVAL", "Avicennia alba", IF(J650="AVOF", "Avicennia officinalis", IF(J650="LURA", "Lumnitzera racemosa", IF(J650="CETA", "Ceriops tagal", IF(J650="XYGR", "Xylocarpus granatum", IF(J650="AVMA", "Avicennia marina", IF(J650="RHMU", "Rhizophora mucronata", IF(J650="BRGY", "Bruguiera gymnorrhiza", IF(J650="BRSE", "Bruguiera sexangula", IF(J650="SOOV", "Sonneratia ovata", IF(J650="SOCA", "Sonneratia caseolaris", IF(J650="HELI", "Heritiera littoralis", IF(J650="HESY", "Heritiera sylvatica", IF(J650="NYFR", "Nypa fruticans", IF(J650="CYRA", "Cynometra ramiflora", IF(J650="PHPA", "Phoenix paludosa", IF(J650="SCHY", "Scyphiphora hydrophyllacea", IF(J650="DIMA", "Diospyros maritima", IF(J650="POPI", "Pongamia pinnata", IF(J650="MAPS", "Maniltoa psilogyne", IF(J650="INBI", "Intsia bijuga", IF(J650="ACEB", "Acanthus ebracteatus", IF(J650="CAER", "Calamus erinaceus", IF(J650="UNUN", "Unknown unknown",  IF(J650="SOAL", "Sonneratia alba",  IF(J650="AECO", "Aegiceras corniculatum", "" )) )))))))))))))))))))))))))))))</f>
        <v>Rhizophora apiculata</v>
      </c>
      <c r="J650" s="55" t="s">
        <v>21</v>
      </c>
      <c r="K650" s="55" t="n">
        <v>5.4</v>
      </c>
      <c r="L650" s="55" t="n">
        <v>1</v>
      </c>
      <c r="N650" s="1" t="n">
        <v>3</v>
      </c>
    </row>
    <row r="651" customFormat="false" ht="13.8" hidden="false" customHeight="false" outlineLevel="0" collapsed="false">
      <c r="A651" s="1" t="s">
        <v>17</v>
      </c>
      <c r="B651" s="12" t="n">
        <v>42154</v>
      </c>
      <c r="C651" s="1" t="s">
        <v>19</v>
      </c>
      <c r="D651" s="1" t="s">
        <v>19</v>
      </c>
      <c r="E651" s="1" t="s">
        <v>19</v>
      </c>
      <c r="F651" s="1" t="s">
        <v>20</v>
      </c>
      <c r="G651" s="1" t="n">
        <v>4</v>
      </c>
      <c r="H651" s="1" t="n">
        <v>2</v>
      </c>
      <c r="I651" s="23" t="str">
        <f aca="false">IF(J651="RHAP", "Rhizophora apiculata", IF(J651="EXAG", "Excoecaria agallocha", IF(J651="BRPA", "Bruguiera parviflora", IF(J651="XYMO", "Xylocarpus moluccensis", IF(J651="BRCY", "Bruguiera cylindrica", IF(J651="AVAL", "Avicennia alba", IF(J651="AVOF", "Avicennia officinalis", IF(J651="LURA", "Lumnitzera racemosa", IF(J651="CETA", "Ceriops tagal", IF(J651="XYGR", "Xylocarpus granatum", IF(J651="AVMA", "Avicennia marina", IF(J651="RHMU", "Rhizophora mucronata", IF(J651="BRGY", "Bruguiera gymnorrhiza", IF(J651="BRSE", "Bruguiera sexangula", IF(J651="SOOV", "Sonneratia ovata", IF(J651="SOCA", "Sonneratia caseolaris", IF(J651="HELI", "Heritiera littoralis", IF(J651="HESY", "Heritiera sylvatica", IF(J651="NYFR", "Nypa fruticans", IF(J651="CYRA", "Cynometra ramiflora", IF(J651="PHPA", "Phoenix paludosa", IF(J651="SCHY", "Scyphiphora hydrophyllacea", IF(J651="DIMA", "Diospyros maritima", IF(J651="POPI", "Pongamia pinnata", IF(J651="MAPS", "Maniltoa psilogyne", IF(J651="INBI", "Intsia bijuga", IF(J651="ACEB", "Acanthus ebracteatus", IF(J651="CAER", "Calamus erinaceus", IF(J651="UNUN", "Unknown unknown",  IF(J651="SOAL", "Sonneratia alba",  IF(J651="AECO", "Aegiceras corniculatum", "" )) )))))))))))))))))))))))))))))</f>
        <v>Rhizophora apiculata</v>
      </c>
      <c r="J651" s="55" t="s">
        <v>21</v>
      </c>
      <c r="K651" s="55" t="n">
        <v>5.5</v>
      </c>
    </row>
    <row r="652" customFormat="false" ht="13.8" hidden="false" customHeight="false" outlineLevel="0" collapsed="false">
      <c r="A652" s="1" t="s">
        <v>17</v>
      </c>
      <c r="B652" s="12" t="n">
        <v>42154</v>
      </c>
      <c r="C652" s="1" t="s">
        <v>19</v>
      </c>
      <c r="D652" s="1" t="s">
        <v>19</v>
      </c>
      <c r="E652" s="1" t="s">
        <v>19</v>
      </c>
      <c r="F652" s="1" t="s">
        <v>20</v>
      </c>
      <c r="G652" s="1" t="n">
        <v>4</v>
      </c>
      <c r="H652" s="1" t="n">
        <v>2</v>
      </c>
      <c r="I652" s="23" t="str">
        <f aca="false">IF(J652="RHAP", "Rhizophora apiculata", IF(J652="EXAG", "Excoecaria agallocha", IF(J652="BRPA", "Bruguiera parviflora", IF(J652="XYMO", "Xylocarpus moluccensis", IF(J652="BRCY", "Bruguiera cylindrica", IF(J652="AVAL", "Avicennia alba", IF(J652="AVOF", "Avicennia officinalis", IF(J652="LURA", "Lumnitzera racemosa", IF(J652="CETA", "Ceriops tagal", IF(J652="XYGR", "Xylocarpus granatum", IF(J652="AVMA", "Avicennia marina", IF(J652="RHMU", "Rhizophora mucronata", IF(J652="BRGY", "Bruguiera gymnorrhiza", IF(J652="BRSE", "Bruguiera sexangula", IF(J652="SOOV", "Sonneratia ovata", IF(J652="SOCA", "Sonneratia caseolaris", IF(J652="HELI", "Heritiera littoralis", IF(J652="HESY", "Heritiera sylvatica", IF(J652="NYFR", "Nypa fruticans", IF(J652="CYRA", "Cynometra ramiflora", IF(J652="PHPA", "Phoenix paludosa", IF(J652="SCHY", "Scyphiphora hydrophyllacea", IF(J652="DIMA", "Diospyros maritima", IF(J652="POPI", "Pongamia pinnata", IF(J652="MAPS", "Maniltoa psilogyne", IF(J652="INBI", "Intsia bijuga", IF(J652="ACEB", "Acanthus ebracteatus", IF(J652="CAER", "Calamus erinaceus", IF(J652="UNUN", "Unknown unknown",  IF(J652="SOAL", "Sonneratia alba",  IF(J652="AECO", "Aegiceras corniculatum", "" )) )))))))))))))))))))))))))))))</f>
        <v>Excoecaria agallocha</v>
      </c>
      <c r="J652" s="55" t="s">
        <v>162</v>
      </c>
      <c r="K652" s="55" t="n">
        <v>5.9</v>
      </c>
    </row>
    <row r="653" customFormat="false" ht="13.8" hidden="false" customHeight="false" outlineLevel="0" collapsed="false">
      <c r="A653" s="1" t="s">
        <v>17</v>
      </c>
      <c r="B653" s="12" t="n">
        <v>42154</v>
      </c>
      <c r="C653" s="1" t="s">
        <v>19</v>
      </c>
      <c r="D653" s="1" t="s">
        <v>19</v>
      </c>
      <c r="E653" s="1" t="s">
        <v>19</v>
      </c>
      <c r="F653" s="1" t="s">
        <v>20</v>
      </c>
      <c r="G653" s="1" t="n">
        <v>4</v>
      </c>
      <c r="H653" s="1" t="n">
        <v>2</v>
      </c>
      <c r="I653" s="23" t="str">
        <f aca="false">IF(J653="RHAP", "Rhizophora apiculata", IF(J653="EXAG", "Excoecaria agallocha", IF(J653="BRPA", "Bruguiera parviflora", IF(J653="XYMO", "Xylocarpus moluccensis", IF(J653="BRCY", "Bruguiera cylindrica", IF(J653="AVAL", "Avicennia alba", IF(J653="AVOF", "Avicennia officinalis", IF(J653="LURA", "Lumnitzera racemosa", IF(J653="CETA", "Ceriops tagal", IF(J653="XYGR", "Xylocarpus granatum", IF(J653="AVMA", "Avicennia marina", IF(J653="RHMU", "Rhizophora mucronata", IF(J653="BRGY", "Bruguiera gymnorrhiza", IF(J653="BRSE", "Bruguiera sexangula", IF(J653="SOOV", "Sonneratia ovata", IF(J653="SOCA", "Sonneratia caseolaris", IF(J653="HELI", "Heritiera littoralis", IF(J653="HESY", "Heritiera sylvatica", IF(J653="NYFR", "Nypa fruticans", IF(J653="CYRA", "Cynometra ramiflora", IF(J653="PHPA", "Phoenix paludosa", IF(J653="SCHY", "Scyphiphora hydrophyllacea", IF(J653="DIMA", "Diospyros maritima", IF(J653="POPI", "Pongamia pinnata", IF(J653="MAPS", "Maniltoa psilogyne", IF(J653="INBI", "Intsia bijuga", IF(J653="ACEB", "Acanthus ebracteatus", IF(J653="CAER", "Calamus erinaceus", IF(J653="UNUN", "Unknown unknown",  IF(J653="SOAL", "Sonneratia alba",  IF(J653="AECO", "Aegiceras corniculatum", "" )) )))))))))))))))))))))))))))))</f>
        <v>Rhizophora apiculata</v>
      </c>
      <c r="J653" s="55" t="s">
        <v>21</v>
      </c>
      <c r="K653" s="55" t="n">
        <v>6</v>
      </c>
    </row>
    <row r="654" customFormat="false" ht="13.8" hidden="false" customHeight="false" outlineLevel="0" collapsed="false">
      <c r="A654" s="1" t="s">
        <v>17</v>
      </c>
      <c r="B654" s="12" t="n">
        <v>42154</v>
      </c>
      <c r="C654" s="1" t="s">
        <v>19</v>
      </c>
      <c r="D654" s="1" t="s">
        <v>19</v>
      </c>
      <c r="E654" s="1" t="s">
        <v>19</v>
      </c>
      <c r="F654" s="1" t="s">
        <v>20</v>
      </c>
      <c r="G654" s="1" t="n">
        <v>4</v>
      </c>
      <c r="H654" s="1" t="n">
        <v>2</v>
      </c>
      <c r="I654" s="23" t="str">
        <f aca="false">IF(J654="RHAP", "Rhizophora apiculata", IF(J654="EXAG", "Excoecaria agallocha", IF(J654="BRPA", "Bruguiera parviflora", IF(J654="XYMO", "Xylocarpus moluccensis", IF(J654="BRCY", "Bruguiera cylindrica", IF(J654="AVAL", "Avicennia alba", IF(J654="AVOF", "Avicennia officinalis", IF(J654="LURA", "Lumnitzera racemosa", IF(J654="CETA", "Ceriops tagal", IF(J654="XYGR", "Xylocarpus granatum", IF(J654="AVMA", "Avicennia marina", IF(J654="RHMU", "Rhizophora mucronata", IF(J654="BRGY", "Bruguiera gymnorrhiza", IF(J654="BRSE", "Bruguiera sexangula", IF(J654="SOOV", "Sonneratia ovata", IF(J654="SOCA", "Sonneratia caseolaris", IF(J654="HELI", "Heritiera littoralis", IF(J654="HESY", "Heritiera sylvatica", IF(J654="NYFR", "Nypa fruticans", IF(J654="CYRA", "Cynometra ramiflora", IF(J654="PHPA", "Phoenix paludosa", IF(J654="SCHY", "Scyphiphora hydrophyllacea", IF(J654="DIMA", "Diospyros maritima", IF(J654="POPI", "Pongamia pinnata", IF(J654="MAPS", "Maniltoa psilogyne", IF(J654="INBI", "Intsia bijuga", IF(J654="ACEB", "Acanthus ebracteatus", IF(J654="CAER", "Calamus erinaceus", IF(J654="UNUN", "Unknown unknown",  IF(J654="SOAL", "Sonneratia alba",  IF(J654="AECO", "Aegiceras corniculatum", "" )) )))))))))))))))))))))))))))))</f>
        <v>Xylocarpus granatum</v>
      </c>
      <c r="J654" s="55" t="s">
        <v>1022</v>
      </c>
      <c r="K654" s="55" t="n">
        <v>6.5</v>
      </c>
    </row>
    <row r="655" customFormat="false" ht="13.8" hidden="false" customHeight="false" outlineLevel="0" collapsed="false">
      <c r="A655" s="1" t="s">
        <v>17</v>
      </c>
      <c r="B655" s="12" t="n">
        <v>42154</v>
      </c>
      <c r="C655" s="1" t="s">
        <v>19</v>
      </c>
      <c r="D655" s="1" t="s">
        <v>19</v>
      </c>
      <c r="E655" s="1" t="s">
        <v>19</v>
      </c>
      <c r="F655" s="1" t="s">
        <v>20</v>
      </c>
      <c r="G655" s="1" t="n">
        <v>4</v>
      </c>
      <c r="H655" s="1" t="n">
        <v>2</v>
      </c>
      <c r="I655" s="23" t="str">
        <f aca="false">IF(J655="RHAP", "Rhizophora apiculata", IF(J655="EXAG", "Excoecaria agallocha", IF(J655="BRPA", "Bruguiera parviflora", IF(J655="XYMO", "Xylocarpus moluccensis", IF(J655="BRCY", "Bruguiera cylindrica", IF(J655="AVAL", "Avicennia alba", IF(J655="AVOF", "Avicennia officinalis", IF(J655="LURA", "Lumnitzera racemosa", IF(J655="CETA", "Ceriops tagal", IF(J655="XYGR", "Xylocarpus granatum", IF(J655="AVMA", "Avicennia marina", IF(J655="RHMU", "Rhizophora mucronata", IF(J655="BRGY", "Bruguiera gymnorrhiza", IF(J655="BRSE", "Bruguiera sexangula", IF(J655="SOOV", "Sonneratia ovata", IF(J655="SOCA", "Sonneratia caseolaris", IF(J655="HELI", "Heritiera littoralis", IF(J655="HESY", "Heritiera sylvatica", IF(J655="NYFR", "Nypa fruticans", IF(J655="CYRA", "Cynometra ramiflora", IF(J655="PHPA", "Phoenix paludosa", IF(J655="SCHY", "Scyphiphora hydrophyllacea", IF(J655="DIMA", "Diospyros maritima", IF(J655="POPI", "Pongamia pinnata", IF(J655="MAPS", "Maniltoa psilogyne", IF(J655="INBI", "Intsia bijuga", IF(J655="ACEB", "Acanthus ebracteatus", IF(J655="CAER", "Calamus erinaceus", IF(J655="UNUN", "Unknown unknown",  IF(J655="SOAL", "Sonneratia alba",  IF(J655="AECO", "Aegiceras corniculatum", "" )) )))))))))))))))))))))))))))))</f>
        <v>Rhizophora apiculata</v>
      </c>
      <c r="J655" s="55" t="s">
        <v>21</v>
      </c>
      <c r="K655" s="55" t="n">
        <v>7</v>
      </c>
    </row>
    <row r="656" customFormat="false" ht="13.8" hidden="false" customHeight="false" outlineLevel="0" collapsed="false">
      <c r="A656" s="1" t="s">
        <v>17</v>
      </c>
      <c r="B656" s="12" t="n">
        <v>42154</v>
      </c>
      <c r="C656" s="1" t="s">
        <v>19</v>
      </c>
      <c r="D656" s="1" t="s">
        <v>19</v>
      </c>
      <c r="E656" s="1" t="s">
        <v>19</v>
      </c>
      <c r="F656" s="1" t="s">
        <v>20</v>
      </c>
      <c r="G656" s="1" t="n">
        <v>4</v>
      </c>
      <c r="H656" s="1" t="n">
        <v>2</v>
      </c>
      <c r="I656" s="23" t="str">
        <f aca="false">IF(J656="RHAP", "Rhizophora apiculata", IF(J656="EXAG", "Excoecaria agallocha", IF(J656="BRPA", "Bruguiera parviflora", IF(J656="XYMO", "Xylocarpus moluccensis", IF(J656="BRCY", "Bruguiera cylindrica", IF(J656="AVAL", "Avicennia alba", IF(J656="AVOF", "Avicennia officinalis", IF(J656="LURA", "Lumnitzera racemosa", IF(J656="CETA", "Ceriops tagal", IF(J656="XYGR", "Xylocarpus granatum", IF(J656="AVMA", "Avicennia marina", IF(J656="RHMU", "Rhizophora mucronata", IF(J656="BRGY", "Bruguiera gymnorrhiza", IF(J656="BRSE", "Bruguiera sexangula", IF(J656="SOOV", "Sonneratia ovata", IF(J656="SOCA", "Sonneratia caseolaris", IF(J656="HELI", "Heritiera littoralis", IF(J656="HESY", "Heritiera sylvatica", IF(J656="NYFR", "Nypa fruticans", IF(J656="CYRA", "Cynometra ramiflora", IF(J656="PHPA", "Phoenix paludosa", IF(J656="SCHY", "Scyphiphora hydrophyllacea", IF(J656="DIMA", "Diospyros maritima", IF(J656="POPI", "Pongamia pinnata", IF(J656="MAPS", "Maniltoa psilogyne", IF(J656="INBI", "Intsia bijuga", IF(J656="ACEB", "Acanthus ebracteatus", IF(J656="CAER", "Calamus erinaceus", IF(J656="UNUN", "Unknown unknown",  IF(J656="SOAL", "Sonneratia alba",  IF(J656="AECO", "Aegiceras corniculatum", "" )) )))))))))))))))))))))))))))))</f>
        <v>Xylocarpus granatum</v>
      </c>
      <c r="J656" s="55" t="s">
        <v>1022</v>
      </c>
      <c r="K656" s="55" t="n">
        <v>7</v>
      </c>
    </row>
    <row r="657" customFormat="false" ht="13.8" hidden="false" customHeight="false" outlineLevel="0" collapsed="false">
      <c r="A657" s="1" t="s">
        <v>17</v>
      </c>
      <c r="B657" s="12" t="n">
        <v>42154</v>
      </c>
      <c r="C657" s="1" t="s">
        <v>19</v>
      </c>
      <c r="D657" s="1" t="s">
        <v>19</v>
      </c>
      <c r="E657" s="1" t="s">
        <v>19</v>
      </c>
      <c r="F657" s="1" t="s">
        <v>20</v>
      </c>
      <c r="G657" s="1" t="n">
        <v>4</v>
      </c>
      <c r="H657" s="1" t="n">
        <v>2</v>
      </c>
      <c r="I657" s="23" t="str">
        <f aca="false">IF(J657="RHAP", "Rhizophora apiculata", IF(J657="EXAG", "Excoecaria agallocha", IF(J657="BRPA", "Bruguiera parviflora", IF(J657="XYMO", "Xylocarpus moluccensis", IF(J657="BRCY", "Bruguiera cylindrica", IF(J657="AVAL", "Avicennia alba", IF(J657="AVOF", "Avicennia officinalis", IF(J657="LURA", "Lumnitzera racemosa", IF(J657="CETA", "Ceriops tagal", IF(J657="XYGR", "Xylocarpus granatum", IF(J657="AVMA", "Avicennia marina", IF(J657="RHMU", "Rhizophora mucronata", IF(J657="BRGY", "Bruguiera gymnorrhiza", IF(J657="BRSE", "Bruguiera sexangula", IF(J657="SOOV", "Sonneratia ovata", IF(J657="SOCA", "Sonneratia caseolaris", IF(J657="HELI", "Heritiera littoralis", IF(J657="HESY", "Heritiera sylvatica", IF(J657="NYFR", "Nypa fruticans", IF(J657="CYRA", "Cynometra ramiflora", IF(J657="PHPA", "Phoenix paludosa", IF(J657="SCHY", "Scyphiphora hydrophyllacea", IF(J657="DIMA", "Diospyros maritima", IF(J657="POPI", "Pongamia pinnata", IF(J657="MAPS", "Maniltoa psilogyne", IF(J657="INBI", "Intsia bijuga", IF(J657="ACEB", "Acanthus ebracteatus", IF(J657="CAER", "Calamus erinaceus", IF(J657="UNUN", "Unknown unknown",  IF(J657="SOAL", "Sonneratia alba",  IF(J657="AECO", "Aegiceras corniculatum", "" )) )))))))))))))))))))))))))))))</f>
        <v>Rhizophora apiculata</v>
      </c>
      <c r="J657" s="55" t="s">
        <v>21</v>
      </c>
      <c r="K657" s="55" t="n">
        <v>7.2</v>
      </c>
      <c r="L657" s="55"/>
    </row>
    <row r="658" customFormat="false" ht="13.8" hidden="false" customHeight="false" outlineLevel="0" collapsed="false">
      <c r="A658" s="1" t="s">
        <v>17</v>
      </c>
      <c r="B658" s="12" t="n">
        <v>42154</v>
      </c>
      <c r="C658" s="1" t="s">
        <v>19</v>
      </c>
      <c r="D658" s="1" t="s">
        <v>19</v>
      </c>
      <c r="E658" s="1" t="s">
        <v>19</v>
      </c>
      <c r="F658" s="1" t="s">
        <v>20</v>
      </c>
      <c r="G658" s="1" t="n">
        <v>4</v>
      </c>
      <c r="H658" s="1" t="n">
        <v>2</v>
      </c>
      <c r="I658" s="23" t="str">
        <f aca="false">IF(J658="RHAP", "Rhizophora apiculata", IF(J658="EXAG", "Excoecaria agallocha", IF(J658="BRPA", "Bruguiera parviflora", IF(J658="XYMO", "Xylocarpus moluccensis", IF(J658="BRCY", "Bruguiera cylindrica", IF(J658="AVAL", "Avicennia alba", IF(J658="AVOF", "Avicennia officinalis", IF(J658="LURA", "Lumnitzera racemosa", IF(J658="CETA", "Ceriops tagal", IF(J658="XYGR", "Xylocarpus granatum", IF(J658="AVMA", "Avicennia marina", IF(J658="RHMU", "Rhizophora mucronata", IF(J658="BRGY", "Bruguiera gymnorrhiza", IF(J658="BRSE", "Bruguiera sexangula", IF(J658="SOOV", "Sonneratia ovata", IF(J658="SOCA", "Sonneratia caseolaris", IF(J658="HELI", "Heritiera littoralis", IF(J658="HESY", "Heritiera sylvatica", IF(J658="NYFR", "Nypa fruticans", IF(J658="CYRA", "Cynometra ramiflora", IF(J658="PHPA", "Phoenix paludosa", IF(J658="SCHY", "Scyphiphora hydrophyllacea", IF(J658="DIMA", "Diospyros maritima", IF(J658="POPI", "Pongamia pinnata", IF(J658="MAPS", "Maniltoa psilogyne", IF(J658="INBI", "Intsia bijuga", IF(J658="ACEB", "Acanthus ebracteatus", IF(J658="CAER", "Calamus erinaceus", IF(J658="UNUN", "Unknown unknown",  IF(J658="SOAL", "Sonneratia alba",  IF(J658="AECO", "Aegiceras corniculatum", "" )) )))))))))))))))))))))))))))))</f>
        <v>Rhizophora apiculata</v>
      </c>
      <c r="J658" s="55" t="s">
        <v>21</v>
      </c>
      <c r="K658" s="55" t="n">
        <v>7.2</v>
      </c>
    </row>
    <row r="659" customFormat="false" ht="13.8" hidden="false" customHeight="false" outlineLevel="0" collapsed="false">
      <c r="A659" s="1" t="s">
        <v>17</v>
      </c>
      <c r="B659" s="12" t="n">
        <v>42154</v>
      </c>
      <c r="C659" s="1" t="s">
        <v>19</v>
      </c>
      <c r="D659" s="1" t="s">
        <v>19</v>
      </c>
      <c r="E659" s="1" t="s">
        <v>19</v>
      </c>
      <c r="F659" s="1" t="s">
        <v>20</v>
      </c>
      <c r="G659" s="1" t="n">
        <v>4</v>
      </c>
      <c r="H659" s="1" t="n">
        <v>2</v>
      </c>
      <c r="I659" s="23" t="str">
        <f aca="false">IF(J659="RHAP", "Rhizophora apiculata", IF(J659="EXAG", "Excoecaria agallocha", IF(J659="BRPA", "Bruguiera parviflora", IF(J659="XYMO", "Xylocarpus moluccensis", IF(J659="BRCY", "Bruguiera cylindrica", IF(J659="AVAL", "Avicennia alba", IF(J659="AVOF", "Avicennia officinalis", IF(J659="LURA", "Lumnitzera racemosa", IF(J659="CETA", "Ceriops tagal", IF(J659="XYGR", "Xylocarpus granatum", IF(J659="AVMA", "Avicennia marina", IF(J659="RHMU", "Rhizophora mucronata", IF(J659="BRGY", "Bruguiera gymnorrhiza", IF(J659="BRSE", "Bruguiera sexangula", IF(J659="SOOV", "Sonneratia ovata", IF(J659="SOCA", "Sonneratia caseolaris", IF(J659="HELI", "Heritiera littoralis", IF(J659="HESY", "Heritiera sylvatica", IF(J659="NYFR", "Nypa fruticans", IF(J659="CYRA", "Cynometra ramiflora", IF(J659="PHPA", "Phoenix paludosa", IF(J659="SCHY", "Scyphiphora hydrophyllacea", IF(J659="DIMA", "Diospyros maritima", IF(J659="POPI", "Pongamia pinnata", IF(J659="MAPS", "Maniltoa psilogyne", IF(J659="INBI", "Intsia bijuga", IF(J659="ACEB", "Acanthus ebracteatus", IF(J659="CAER", "Calamus erinaceus", IF(J659="UNUN", "Unknown unknown",  IF(J659="SOAL", "Sonneratia alba",  IF(J659="AECO", "Aegiceras corniculatum", "" )) )))))))))))))))))))))))))))))</f>
        <v>Rhizophora apiculata</v>
      </c>
      <c r="J659" s="55" t="s">
        <v>21</v>
      </c>
      <c r="K659" s="55" t="n">
        <v>7.3</v>
      </c>
    </row>
    <row r="660" customFormat="false" ht="13.8" hidden="false" customHeight="false" outlineLevel="0" collapsed="false">
      <c r="A660" s="1" t="s">
        <v>17</v>
      </c>
      <c r="B660" s="12" t="n">
        <v>42154</v>
      </c>
      <c r="C660" s="1" t="s">
        <v>19</v>
      </c>
      <c r="D660" s="1" t="s">
        <v>19</v>
      </c>
      <c r="E660" s="1" t="s">
        <v>19</v>
      </c>
      <c r="F660" s="1" t="s">
        <v>20</v>
      </c>
      <c r="G660" s="1" t="n">
        <v>4</v>
      </c>
      <c r="H660" s="1" t="n">
        <v>2</v>
      </c>
      <c r="I660" s="23" t="str">
        <f aca="false">IF(J660="RHAP", "Rhizophora apiculata", IF(J660="EXAG", "Excoecaria agallocha", IF(J660="BRPA", "Bruguiera parviflora", IF(J660="XYMO", "Xylocarpus moluccensis", IF(J660="BRCY", "Bruguiera cylindrica", IF(J660="AVAL", "Avicennia alba", IF(J660="AVOF", "Avicennia officinalis", IF(J660="LURA", "Lumnitzera racemosa", IF(J660="CETA", "Ceriops tagal", IF(J660="XYGR", "Xylocarpus granatum", IF(J660="AVMA", "Avicennia marina", IF(J660="RHMU", "Rhizophora mucronata", IF(J660="BRGY", "Bruguiera gymnorrhiza", IF(J660="BRSE", "Bruguiera sexangula", IF(J660="SOOV", "Sonneratia ovata", IF(J660="SOCA", "Sonneratia caseolaris", IF(J660="HELI", "Heritiera littoralis", IF(J660="HESY", "Heritiera sylvatica", IF(J660="NYFR", "Nypa fruticans", IF(J660="CYRA", "Cynometra ramiflora", IF(J660="PHPA", "Phoenix paludosa", IF(J660="SCHY", "Scyphiphora hydrophyllacea", IF(J660="DIMA", "Diospyros maritima", IF(J660="POPI", "Pongamia pinnata", IF(J660="MAPS", "Maniltoa psilogyne", IF(J660="INBI", "Intsia bijuga", IF(J660="ACEB", "Acanthus ebracteatus", IF(J660="CAER", "Calamus erinaceus", IF(J660="UNUN", "Unknown unknown",  IF(J660="SOAL", "Sonneratia alba",  IF(J660="AECO", "Aegiceras corniculatum", "" )) )))))))))))))))))))))))))))))</f>
        <v>Rhizophora apiculata</v>
      </c>
      <c r="J660" s="55" t="s">
        <v>21</v>
      </c>
      <c r="K660" s="55" t="n">
        <v>7.4</v>
      </c>
    </row>
    <row r="661" customFormat="false" ht="13.8" hidden="false" customHeight="false" outlineLevel="0" collapsed="false">
      <c r="A661" s="1" t="s">
        <v>17</v>
      </c>
      <c r="B661" s="12" t="n">
        <v>42154</v>
      </c>
      <c r="C661" s="1" t="s">
        <v>19</v>
      </c>
      <c r="D661" s="1" t="s">
        <v>19</v>
      </c>
      <c r="E661" s="1" t="s">
        <v>19</v>
      </c>
      <c r="F661" s="1" t="s">
        <v>20</v>
      </c>
      <c r="G661" s="1" t="n">
        <v>4</v>
      </c>
      <c r="H661" s="1" t="n">
        <v>2</v>
      </c>
      <c r="I661" s="23" t="str">
        <f aca="false">IF(J661="RHAP", "Rhizophora apiculata", IF(J661="EXAG", "Excoecaria agallocha", IF(J661="BRPA", "Bruguiera parviflora", IF(J661="XYMO", "Xylocarpus moluccensis", IF(J661="BRCY", "Bruguiera cylindrica", IF(J661="AVAL", "Avicennia alba", IF(J661="AVOF", "Avicennia officinalis", IF(J661="LURA", "Lumnitzera racemosa", IF(J661="CETA", "Ceriops tagal", IF(J661="XYGR", "Xylocarpus granatum", IF(J661="AVMA", "Avicennia marina", IF(J661="RHMU", "Rhizophora mucronata", IF(J661="BRGY", "Bruguiera gymnorrhiza", IF(J661="BRSE", "Bruguiera sexangula", IF(J661="SOOV", "Sonneratia ovata", IF(J661="SOCA", "Sonneratia caseolaris", IF(J661="HELI", "Heritiera littoralis", IF(J661="HESY", "Heritiera sylvatica", IF(J661="NYFR", "Nypa fruticans", IF(J661="CYRA", "Cynometra ramiflora", IF(J661="PHPA", "Phoenix paludosa", IF(J661="SCHY", "Scyphiphora hydrophyllacea", IF(J661="DIMA", "Diospyros maritima", IF(J661="POPI", "Pongamia pinnata", IF(J661="MAPS", "Maniltoa psilogyne", IF(J661="INBI", "Intsia bijuga", IF(J661="ACEB", "Acanthus ebracteatus", IF(J661="CAER", "Calamus erinaceus", IF(J661="UNUN", "Unknown unknown",  IF(J661="SOAL", "Sonneratia alba",  IF(J661="AECO", "Aegiceras corniculatum", "" )) )))))))))))))))))))))))))))))</f>
        <v>Rhizophora apiculata</v>
      </c>
      <c r="J661" s="55" t="s">
        <v>21</v>
      </c>
      <c r="K661" s="55" t="n">
        <v>7.7</v>
      </c>
    </row>
    <row r="662" customFormat="false" ht="13.8" hidden="false" customHeight="false" outlineLevel="0" collapsed="false">
      <c r="A662" s="1" t="s">
        <v>17</v>
      </c>
      <c r="B662" s="12" t="n">
        <v>42154</v>
      </c>
      <c r="C662" s="1" t="s">
        <v>19</v>
      </c>
      <c r="D662" s="1" t="s">
        <v>19</v>
      </c>
      <c r="E662" s="1" t="s">
        <v>19</v>
      </c>
      <c r="F662" s="1" t="s">
        <v>20</v>
      </c>
      <c r="G662" s="1" t="n">
        <v>4</v>
      </c>
      <c r="H662" s="1" t="n">
        <v>2</v>
      </c>
      <c r="I662" s="23" t="str">
        <f aca="false">IF(J662="RHAP", "Rhizophora apiculata", IF(J662="EXAG", "Excoecaria agallocha", IF(J662="BRPA", "Bruguiera parviflora", IF(J662="XYMO", "Xylocarpus moluccensis", IF(J662="BRCY", "Bruguiera cylindrica", IF(J662="AVAL", "Avicennia alba", IF(J662="AVOF", "Avicennia officinalis", IF(J662="LURA", "Lumnitzera racemosa", IF(J662="CETA", "Ceriops tagal", IF(J662="XYGR", "Xylocarpus granatum", IF(J662="AVMA", "Avicennia marina", IF(J662="RHMU", "Rhizophora mucronata", IF(J662="BRGY", "Bruguiera gymnorrhiza", IF(J662="BRSE", "Bruguiera sexangula", IF(J662="SOOV", "Sonneratia ovata", IF(J662="SOCA", "Sonneratia caseolaris", IF(J662="HELI", "Heritiera littoralis", IF(J662="HESY", "Heritiera sylvatica", IF(J662="NYFR", "Nypa fruticans", IF(J662="CYRA", "Cynometra ramiflora", IF(J662="PHPA", "Phoenix paludosa", IF(J662="SCHY", "Scyphiphora hydrophyllacea", IF(J662="DIMA", "Diospyros maritima", IF(J662="POPI", "Pongamia pinnata", IF(J662="MAPS", "Maniltoa psilogyne", IF(J662="INBI", "Intsia bijuga", IF(J662="ACEB", "Acanthus ebracteatus", IF(J662="CAER", "Calamus erinaceus", IF(J662="UNUN", "Unknown unknown",  IF(J662="SOAL", "Sonneratia alba",  IF(J662="AECO", "Aegiceras corniculatum", "" )) )))))))))))))))))))))))))))))</f>
        <v>Xylocarpus granatum</v>
      </c>
      <c r="J662" s="55" t="s">
        <v>1022</v>
      </c>
      <c r="K662" s="55" t="n">
        <v>8.2</v>
      </c>
    </row>
    <row r="663" customFormat="false" ht="13.8" hidden="false" customHeight="false" outlineLevel="0" collapsed="false">
      <c r="A663" s="1" t="s">
        <v>17</v>
      </c>
      <c r="B663" s="12" t="n">
        <v>42154</v>
      </c>
      <c r="C663" s="1" t="s">
        <v>19</v>
      </c>
      <c r="D663" s="1" t="s">
        <v>19</v>
      </c>
      <c r="E663" s="1" t="s">
        <v>19</v>
      </c>
      <c r="F663" s="1" t="s">
        <v>20</v>
      </c>
      <c r="G663" s="1" t="n">
        <v>4</v>
      </c>
      <c r="H663" s="1" t="n">
        <v>2</v>
      </c>
      <c r="I663" s="23" t="str">
        <f aca="false">IF(J663="RHAP", "Rhizophora apiculata", IF(J663="EXAG", "Excoecaria agallocha", IF(J663="BRPA", "Bruguiera parviflora", IF(J663="XYMO", "Xylocarpus moluccensis", IF(J663="BRCY", "Bruguiera cylindrica", IF(J663="AVAL", "Avicennia alba", IF(J663="AVOF", "Avicennia officinalis", IF(J663="LURA", "Lumnitzera racemosa", IF(J663="CETA", "Ceriops tagal", IF(J663="XYGR", "Xylocarpus granatum", IF(J663="AVMA", "Avicennia marina", IF(J663="RHMU", "Rhizophora mucronata", IF(J663="BRGY", "Bruguiera gymnorrhiza", IF(J663="BRSE", "Bruguiera sexangula", IF(J663="SOOV", "Sonneratia ovata", IF(J663="SOCA", "Sonneratia caseolaris", IF(J663="HELI", "Heritiera littoralis", IF(J663="HESY", "Heritiera sylvatica", IF(J663="NYFR", "Nypa fruticans", IF(J663="CYRA", "Cynometra ramiflora", IF(J663="PHPA", "Phoenix paludosa", IF(J663="SCHY", "Scyphiphora hydrophyllacea", IF(J663="DIMA", "Diospyros maritima", IF(J663="POPI", "Pongamia pinnata", IF(J663="MAPS", "Maniltoa psilogyne", IF(J663="INBI", "Intsia bijuga", IF(J663="ACEB", "Acanthus ebracteatus", IF(J663="CAER", "Calamus erinaceus", IF(J663="UNUN", "Unknown unknown",  IF(J663="SOAL", "Sonneratia alba",  IF(J663="AECO", "Aegiceras corniculatum", "" )) )))))))))))))))))))))))))))))</f>
        <v>Rhizophora apiculata</v>
      </c>
      <c r="J663" s="55" t="s">
        <v>21</v>
      </c>
      <c r="K663" s="55" t="n">
        <v>8.4</v>
      </c>
    </row>
    <row r="664" customFormat="false" ht="13.8" hidden="false" customHeight="false" outlineLevel="0" collapsed="false">
      <c r="A664" s="1" t="s">
        <v>17</v>
      </c>
      <c r="B664" s="12" t="n">
        <v>42154</v>
      </c>
      <c r="C664" s="1" t="s">
        <v>19</v>
      </c>
      <c r="D664" s="1" t="s">
        <v>19</v>
      </c>
      <c r="E664" s="1" t="s">
        <v>19</v>
      </c>
      <c r="F664" s="1" t="s">
        <v>20</v>
      </c>
      <c r="G664" s="1" t="n">
        <v>4</v>
      </c>
      <c r="H664" s="1" t="n">
        <v>2</v>
      </c>
      <c r="I664" s="23" t="str">
        <f aca="false">IF(J664="RHAP", "Rhizophora apiculata", IF(J664="EXAG", "Excoecaria agallocha", IF(J664="BRPA", "Bruguiera parviflora", IF(J664="XYMO", "Xylocarpus moluccensis", IF(J664="BRCY", "Bruguiera cylindrica", IF(J664="AVAL", "Avicennia alba", IF(J664="AVOF", "Avicennia officinalis", IF(J664="LURA", "Lumnitzera racemosa", IF(J664="CETA", "Ceriops tagal", IF(J664="XYGR", "Xylocarpus granatum", IF(J664="AVMA", "Avicennia marina", IF(J664="RHMU", "Rhizophora mucronata", IF(J664="BRGY", "Bruguiera gymnorrhiza", IF(J664="BRSE", "Bruguiera sexangula", IF(J664="SOOV", "Sonneratia ovata", IF(J664="SOCA", "Sonneratia caseolaris", IF(J664="HELI", "Heritiera littoralis", IF(J664="HESY", "Heritiera sylvatica", IF(J664="NYFR", "Nypa fruticans", IF(J664="CYRA", "Cynometra ramiflora", IF(J664="PHPA", "Phoenix paludosa", IF(J664="SCHY", "Scyphiphora hydrophyllacea", IF(J664="DIMA", "Diospyros maritima", IF(J664="POPI", "Pongamia pinnata", IF(J664="MAPS", "Maniltoa psilogyne", IF(J664="INBI", "Intsia bijuga", IF(J664="ACEB", "Acanthus ebracteatus", IF(J664="CAER", "Calamus erinaceus", IF(J664="UNUN", "Unknown unknown",  IF(J664="SOAL", "Sonneratia alba",  IF(J664="AECO", "Aegiceras corniculatum", "" )) )))))))))))))))))))))))))))))</f>
        <v>Rhizophora apiculata</v>
      </c>
      <c r="J664" s="55" t="s">
        <v>21</v>
      </c>
      <c r="K664" s="55" t="n">
        <v>8.5</v>
      </c>
    </row>
    <row r="665" customFormat="false" ht="13.8" hidden="false" customHeight="false" outlineLevel="0" collapsed="false">
      <c r="A665" s="1" t="s">
        <v>17</v>
      </c>
      <c r="B665" s="12" t="n">
        <v>42154</v>
      </c>
      <c r="C665" s="1" t="s">
        <v>19</v>
      </c>
      <c r="D665" s="1" t="s">
        <v>19</v>
      </c>
      <c r="E665" s="1" t="s">
        <v>19</v>
      </c>
      <c r="F665" s="1" t="s">
        <v>20</v>
      </c>
      <c r="G665" s="1" t="n">
        <v>4</v>
      </c>
      <c r="H665" s="1" t="n">
        <v>2</v>
      </c>
      <c r="I665" s="23" t="str">
        <f aca="false">IF(J665="RHAP", "Rhizophora apiculata", IF(J665="EXAG", "Excoecaria agallocha", IF(J665="BRPA", "Bruguiera parviflora", IF(J665="XYMO", "Xylocarpus moluccensis", IF(J665="BRCY", "Bruguiera cylindrica", IF(J665="AVAL", "Avicennia alba", IF(J665="AVOF", "Avicennia officinalis", IF(J665="LURA", "Lumnitzera racemosa", IF(J665="CETA", "Ceriops tagal", IF(J665="XYGR", "Xylocarpus granatum", IF(J665="AVMA", "Avicennia marina", IF(J665="RHMU", "Rhizophora mucronata", IF(J665="BRGY", "Bruguiera gymnorrhiza", IF(J665="BRSE", "Bruguiera sexangula", IF(J665="SOOV", "Sonneratia ovata", IF(J665="SOCA", "Sonneratia caseolaris", IF(J665="HELI", "Heritiera littoralis", IF(J665="HESY", "Heritiera sylvatica", IF(J665="NYFR", "Nypa fruticans", IF(J665="CYRA", "Cynometra ramiflora", IF(J665="PHPA", "Phoenix paludosa", IF(J665="SCHY", "Scyphiphora hydrophyllacea", IF(J665="DIMA", "Diospyros maritima", IF(J665="POPI", "Pongamia pinnata", IF(J665="MAPS", "Maniltoa psilogyne", IF(J665="INBI", "Intsia bijuga", IF(J665="ACEB", "Acanthus ebracteatus", IF(J665="CAER", "Calamus erinaceus", IF(J665="UNUN", "Unknown unknown",  IF(J665="SOAL", "Sonneratia alba",  IF(J665="AECO", "Aegiceras corniculatum", "" )) )))))))))))))))))))))))))))))</f>
        <v>Rhizophora apiculata</v>
      </c>
      <c r="J665" s="55" t="s">
        <v>21</v>
      </c>
      <c r="K665" s="55" t="n">
        <v>8.5</v>
      </c>
    </row>
    <row r="666" customFormat="false" ht="13.8" hidden="false" customHeight="false" outlineLevel="0" collapsed="false">
      <c r="A666" s="1" t="s">
        <v>17</v>
      </c>
      <c r="B666" s="12" t="n">
        <v>42154</v>
      </c>
      <c r="C666" s="1" t="s">
        <v>19</v>
      </c>
      <c r="D666" s="1" t="s">
        <v>19</v>
      </c>
      <c r="E666" s="1" t="s">
        <v>19</v>
      </c>
      <c r="F666" s="1" t="s">
        <v>20</v>
      </c>
      <c r="G666" s="1" t="n">
        <v>4</v>
      </c>
      <c r="H666" s="1" t="n">
        <v>2</v>
      </c>
      <c r="I666" s="23" t="str">
        <f aca="false">IF(J666="RHAP", "Rhizophora apiculata", IF(J666="EXAG", "Excoecaria agallocha", IF(J666="BRPA", "Bruguiera parviflora", IF(J666="XYMO", "Xylocarpus moluccensis", IF(J666="BRCY", "Bruguiera cylindrica", IF(J666="AVAL", "Avicennia alba", IF(J666="AVOF", "Avicennia officinalis", IF(J666="LURA", "Lumnitzera racemosa", IF(J666="CETA", "Ceriops tagal", IF(J666="XYGR", "Xylocarpus granatum", IF(J666="AVMA", "Avicennia marina", IF(J666="RHMU", "Rhizophora mucronata", IF(J666="BRGY", "Bruguiera gymnorrhiza", IF(J666="BRSE", "Bruguiera sexangula", IF(J666="SOOV", "Sonneratia ovata", IF(J666="SOCA", "Sonneratia caseolaris", IF(J666="HELI", "Heritiera littoralis", IF(J666="HESY", "Heritiera sylvatica", IF(J666="NYFR", "Nypa fruticans", IF(J666="CYRA", "Cynometra ramiflora", IF(J666="PHPA", "Phoenix paludosa", IF(J666="SCHY", "Scyphiphora hydrophyllacea", IF(J666="DIMA", "Diospyros maritima", IF(J666="POPI", "Pongamia pinnata", IF(J666="MAPS", "Maniltoa psilogyne", IF(J666="INBI", "Intsia bijuga", IF(J666="ACEB", "Acanthus ebracteatus", IF(J666="CAER", "Calamus erinaceus", IF(J666="UNUN", "Unknown unknown",  IF(J666="SOAL", "Sonneratia alba",  IF(J666="AECO", "Aegiceras corniculatum", "" )) )))))))))))))))))))))))))))))</f>
        <v>Rhizophora apiculata</v>
      </c>
      <c r="J666" s="55" t="s">
        <v>21</v>
      </c>
      <c r="K666" s="55" t="n">
        <v>8.6</v>
      </c>
    </row>
    <row r="667" customFormat="false" ht="13.8" hidden="false" customHeight="false" outlineLevel="0" collapsed="false">
      <c r="A667" s="1" t="s">
        <v>17</v>
      </c>
      <c r="B667" s="12" t="n">
        <v>42154</v>
      </c>
      <c r="C667" s="1" t="s">
        <v>19</v>
      </c>
      <c r="D667" s="1" t="s">
        <v>19</v>
      </c>
      <c r="E667" s="1" t="s">
        <v>19</v>
      </c>
      <c r="F667" s="1" t="s">
        <v>20</v>
      </c>
      <c r="G667" s="1" t="n">
        <v>4</v>
      </c>
      <c r="H667" s="1" t="n">
        <v>2</v>
      </c>
      <c r="I667" s="23" t="str">
        <f aca="false">IF(J667="RHAP", "Rhizophora apiculata", IF(J667="EXAG", "Excoecaria agallocha", IF(J667="BRPA", "Bruguiera parviflora", IF(J667="XYMO", "Xylocarpus moluccensis", IF(J667="BRCY", "Bruguiera cylindrica", IF(J667="AVAL", "Avicennia alba", IF(J667="AVOF", "Avicennia officinalis", IF(J667="LURA", "Lumnitzera racemosa", IF(J667="CETA", "Ceriops tagal", IF(J667="XYGR", "Xylocarpus granatum", IF(J667="AVMA", "Avicennia marina", IF(J667="RHMU", "Rhizophora mucronata", IF(J667="BRGY", "Bruguiera gymnorrhiza", IF(J667="BRSE", "Bruguiera sexangula", IF(J667="SOOV", "Sonneratia ovata", IF(J667="SOCA", "Sonneratia caseolaris", IF(J667="HELI", "Heritiera littoralis", IF(J667="HESY", "Heritiera sylvatica", IF(J667="NYFR", "Nypa fruticans", IF(J667="CYRA", "Cynometra ramiflora", IF(J667="PHPA", "Phoenix paludosa", IF(J667="SCHY", "Scyphiphora hydrophyllacea", IF(J667="DIMA", "Diospyros maritima", IF(J667="POPI", "Pongamia pinnata", IF(J667="MAPS", "Maniltoa psilogyne", IF(J667="INBI", "Intsia bijuga", IF(J667="ACEB", "Acanthus ebracteatus", IF(J667="CAER", "Calamus erinaceus", IF(J667="UNUN", "Unknown unknown",  IF(J667="SOAL", "Sonneratia alba",  IF(J667="AECO", "Aegiceras corniculatum", "" )) )))))))))))))))))))))))))))))</f>
        <v>Rhizophora apiculata</v>
      </c>
      <c r="J667" s="55" t="s">
        <v>21</v>
      </c>
      <c r="K667" s="55" t="n">
        <v>8.7</v>
      </c>
    </row>
    <row r="668" customFormat="false" ht="13.8" hidden="false" customHeight="false" outlineLevel="0" collapsed="false">
      <c r="A668" s="1" t="s">
        <v>17</v>
      </c>
      <c r="B668" s="12" t="n">
        <v>42154</v>
      </c>
      <c r="C668" s="1" t="s">
        <v>19</v>
      </c>
      <c r="D668" s="1" t="s">
        <v>19</v>
      </c>
      <c r="E668" s="1" t="s">
        <v>19</v>
      </c>
      <c r="F668" s="1" t="s">
        <v>20</v>
      </c>
      <c r="G668" s="1" t="n">
        <v>4</v>
      </c>
      <c r="H668" s="1" t="n">
        <v>2</v>
      </c>
      <c r="I668" s="23" t="str">
        <f aca="false">IF(J668="RHAP", "Rhizophora apiculata", IF(J668="EXAG", "Excoecaria agallocha", IF(J668="BRPA", "Bruguiera parviflora", IF(J668="XYMO", "Xylocarpus moluccensis", IF(J668="BRCY", "Bruguiera cylindrica", IF(J668="AVAL", "Avicennia alba", IF(J668="AVOF", "Avicennia officinalis", IF(J668="LURA", "Lumnitzera racemosa", IF(J668="CETA", "Ceriops tagal", IF(J668="XYGR", "Xylocarpus granatum", IF(J668="AVMA", "Avicennia marina", IF(J668="RHMU", "Rhizophora mucronata", IF(J668="BRGY", "Bruguiera gymnorrhiza", IF(J668="BRSE", "Bruguiera sexangula", IF(J668="SOOV", "Sonneratia ovata", IF(J668="SOCA", "Sonneratia caseolaris", IF(J668="HELI", "Heritiera littoralis", IF(J668="HESY", "Heritiera sylvatica", IF(J668="NYFR", "Nypa fruticans", IF(J668="CYRA", "Cynometra ramiflora", IF(J668="PHPA", "Phoenix paludosa", IF(J668="SCHY", "Scyphiphora hydrophyllacea", IF(J668="DIMA", "Diospyros maritima", IF(J668="POPI", "Pongamia pinnata", IF(J668="MAPS", "Maniltoa psilogyne", IF(J668="INBI", "Intsia bijuga", IF(J668="ACEB", "Acanthus ebracteatus", IF(J668="CAER", "Calamus erinaceus", IF(J668="UNUN", "Unknown unknown",  IF(J668="SOAL", "Sonneratia alba",  IF(J668="AECO", "Aegiceras corniculatum", "" )) )))))))))))))))))))))))))))))</f>
        <v>Xylocarpus granatum</v>
      </c>
      <c r="J668" s="55" t="s">
        <v>1022</v>
      </c>
      <c r="K668" s="55" t="n">
        <v>8.7</v>
      </c>
    </row>
    <row r="669" customFormat="false" ht="13.8" hidden="false" customHeight="false" outlineLevel="0" collapsed="false">
      <c r="A669" s="1" t="s">
        <v>17</v>
      </c>
      <c r="B669" s="12" t="n">
        <v>42154</v>
      </c>
      <c r="C669" s="1" t="s">
        <v>19</v>
      </c>
      <c r="D669" s="1" t="s">
        <v>19</v>
      </c>
      <c r="E669" s="1" t="s">
        <v>19</v>
      </c>
      <c r="F669" s="1" t="s">
        <v>20</v>
      </c>
      <c r="G669" s="1" t="n">
        <v>4</v>
      </c>
      <c r="H669" s="1" t="n">
        <v>2</v>
      </c>
      <c r="I669" s="23" t="str">
        <f aca="false">IF(J669="RHAP", "Rhizophora apiculata", IF(J669="EXAG", "Excoecaria agallocha", IF(J669="BRPA", "Bruguiera parviflora", IF(J669="XYMO", "Xylocarpus moluccensis", IF(J669="BRCY", "Bruguiera cylindrica", IF(J669="AVAL", "Avicennia alba", IF(J669="AVOF", "Avicennia officinalis", IF(J669="LURA", "Lumnitzera racemosa", IF(J669="CETA", "Ceriops tagal", IF(J669="XYGR", "Xylocarpus granatum", IF(J669="AVMA", "Avicennia marina", IF(J669="RHMU", "Rhizophora mucronata", IF(J669="BRGY", "Bruguiera gymnorrhiza", IF(J669="BRSE", "Bruguiera sexangula", IF(J669="SOOV", "Sonneratia ovata", IF(J669="SOCA", "Sonneratia caseolaris", IF(J669="HELI", "Heritiera littoralis", IF(J669="HESY", "Heritiera sylvatica", IF(J669="NYFR", "Nypa fruticans", IF(J669="CYRA", "Cynometra ramiflora", IF(J669="PHPA", "Phoenix paludosa", IF(J669="SCHY", "Scyphiphora hydrophyllacea", IF(J669="DIMA", "Diospyros maritima", IF(J669="POPI", "Pongamia pinnata", IF(J669="MAPS", "Maniltoa psilogyne", IF(J669="INBI", "Intsia bijuga", IF(J669="ACEB", "Acanthus ebracteatus", IF(J669="CAER", "Calamus erinaceus", IF(J669="UNUN", "Unknown unknown",  IF(J669="SOAL", "Sonneratia alba",  IF(J669="AECO", "Aegiceras corniculatum", "" )) )))))))))))))))))))))))))))))</f>
        <v>Rhizophora apiculata</v>
      </c>
      <c r="J669" s="55" t="s">
        <v>21</v>
      </c>
      <c r="K669" s="55" t="n">
        <v>8.9</v>
      </c>
    </row>
    <row r="670" customFormat="false" ht="13.8" hidden="false" customHeight="false" outlineLevel="0" collapsed="false">
      <c r="A670" s="1" t="s">
        <v>17</v>
      </c>
      <c r="B670" s="12" t="n">
        <v>42154</v>
      </c>
      <c r="C670" s="1" t="s">
        <v>19</v>
      </c>
      <c r="D670" s="1" t="s">
        <v>19</v>
      </c>
      <c r="E670" s="1" t="s">
        <v>19</v>
      </c>
      <c r="F670" s="1" t="s">
        <v>20</v>
      </c>
      <c r="G670" s="1" t="n">
        <v>4</v>
      </c>
      <c r="H670" s="1" t="n">
        <v>2</v>
      </c>
      <c r="I670" s="23" t="str">
        <f aca="false">IF(J670="RHAP", "Rhizophora apiculata", IF(J670="EXAG", "Excoecaria agallocha", IF(J670="BRPA", "Bruguiera parviflora", IF(J670="XYMO", "Xylocarpus moluccensis", IF(J670="BRCY", "Bruguiera cylindrica", IF(J670="AVAL", "Avicennia alba", IF(J670="AVOF", "Avicennia officinalis", IF(J670="LURA", "Lumnitzera racemosa", IF(J670="CETA", "Ceriops tagal", IF(J670="XYGR", "Xylocarpus granatum", IF(J670="AVMA", "Avicennia marina", IF(J670="RHMU", "Rhizophora mucronata", IF(J670="BRGY", "Bruguiera gymnorrhiza", IF(J670="BRSE", "Bruguiera sexangula", IF(J670="SOOV", "Sonneratia ovata", IF(J670="SOCA", "Sonneratia caseolaris", IF(J670="HELI", "Heritiera littoralis", IF(J670="HESY", "Heritiera sylvatica", IF(J670="NYFR", "Nypa fruticans", IF(J670="CYRA", "Cynometra ramiflora", IF(J670="PHPA", "Phoenix paludosa", IF(J670="SCHY", "Scyphiphora hydrophyllacea", IF(J670="DIMA", "Diospyros maritima", IF(J670="POPI", "Pongamia pinnata", IF(J670="MAPS", "Maniltoa psilogyne", IF(J670="INBI", "Intsia bijuga", IF(J670="ACEB", "Acanthus ebracteatus", IF(J670="CAER", "Calamus erinaceus", IF(J670="UNUN", "Unknown unknown",  IF(J670="SOAL", "Sonneratia alba",  IF(J670="AECO", "Aegiceras corniculatum", "" )) )))))))))))))))))))))))))))))</f>
        <v>Rhizophora apiculata</v>
      </c>
      <c r="J670" s="55" t="s">
        <v>21</v>
      </c>
      <c r="K670" s="55" t="n">
        <v>8.9</v>
      </c>
    </row>
    <row r="671" customFormat="false" ht="13.8" hidden="false" customHeight="false" outlineLevel="0" collapsed="false">
      <c r="A671" s="1" t="s">
        <v>17</v>
      </c>
      <c r="B671" s="12" t="n">
        <v>42154</v>
      </c>
      <c r="C671" s="1" t="s">
        <v>19</v>
      </c>
      <c r="D671" s="1" t="s">
        <v>19</v>
      </c>
      <c r="E671" s="1" t="s">
        <v>19</v>
      </c>
      <c r="F671" s="1" t="s">
        <v>20</v>
      </c>
      <c r="G671" s="1" t="n">
        <v>4</v>
      </c>
      <c r="H671" s="1" t="n">
        <v>2</v>
      </c>
      <c r="I671" s="23" t="str">
        <f aca="false">IF(J671="RHAP", "Rhizophora apiculata", IF(J671="EXAG", "Excoecaria agallocha", IF(J671="BRPA", "Bruguiera parviflora", IF(J671="XYMO", "Xylocarpus moluccensis", IF(J671="BRCY", "Bruguiera cylindrica", IF(J671="AVAL", "Avicennia alba", IF(J671="AVOF", "Avicennia officinalis", IF(J671="LURA", "Lumnitzera racemosa", IF(J671="CETA", "Ceriops tagal", IF(J671="XYGR", "Xylocarpus granatum", IF(J671="AVMA", "Avicennia marina", IF(J671="RHMU", "Rhizophora mucronata", IF(J671="BRGY", "Bruguiera gymnorrhiza", IF(J671="BRSE", "Bruguiera sexangula", IF(J671="SOOV", "Sonneratia ovata", IF(J671="SOCA", "Sonneratia caseolaris", IF(J671="HELI", "Heritiera littoralis", IF(J671="HESY", "Heritiera sylvatica", IF(J671="NYFR", "Nypa fruticans", IF(J671="CYRA", "Cynometra ramiflora", IF(J671="PHPA", "Phoenix paludosa", IF(J671="SCHY", "Scyphiphora hydrophyllacea", IF(J671="DIMA", "Diospyros maritima", IF(J671="POPI", "Pongamia pinnata", IF(J671="MAPS", "Maniltoa psilogyne", IF(J671="INBI", "Intsia bijuga", IF(J671="ACEB", "Acanthus ebracteatus", IF(J671="CAER", "Calamus erinaceus", IF(J671="UNUN", "Unknown unknown",  IF(J671="SOAL", "Sonneratia alba",  IF(J671="AECO", "Aegiceras corniculatum", "" )) )))))))))))))))))))))))))))))</f>
        <v>Xylocarpus granatum</v>
      </c>
      <c r="J671" s="55" t="s">
        <v>1022</v>
      </c>
      <c r="K671" s="55" t="n">
        <v>9.2</v>
      </c>
    </row>
    <row r="672" customFormat="false" ht="13.8" hidden="false" customHeight="false" outlineLevel="0" collapsed="false">
      <c r="A672" s="1" t="s">
        <v>17</v>
      </c>
      <c r="B672" s="12" t="n">
        <v>42154</v>
      </c>
      <c r="C672" s="1" t="s">
        <v>19</v>
      </c>
      <c r="D672" s="1" t="s">
        <v>19</v>
      </c>
      <c r="E672" s="1" t="s">
        <v>19</v>
      </c>
      <c r="F672" s="1" t="s">
        <v>20</v>
      </c>
      <c r="G672" s="1" t="n">
        <v>4</v>
      </c>
      <c r="H672" s="1" t="n">
        <v>2</v>
      </c>
      <c r="I672" s="23" t="str">
        <f aca="false">IF(J672="RHAP", "Rhizophora apiculata", IF(J672="EXAG", "Excoecaria agallocha", IF(J672="BRPA", "Bruguiera parviflora", IF(J672="XYMO", "Xylocarpus moluccensis", IF(J672="BRCY", "Bruguiera cylindrica", IF(J672="AVAL", "Avicennia alba", IF(J672="AVOF", "Avicennia officinalis", IF(J672="LURA", "Lumnitzera racemosa", IF(J672="CETA", "Ceriops tagal", IF(J672="XYGR", "Xylocarpus granatum", IF(J672="AVMA", "Avicennia marina", IF(J672="RHMU", "Rhizophora mucronata", IF(J672="BRGY", "Bruguiera gymnorrhiza", IF(J672="BRSE", "Bruguiera sexangula", IF(J672="SOOV", "Sonneratia ovata", IF(J672="SOCA", "Sonneratia caseolaris", IF(J672="HELI", "Heritiera littoralis", IF(J672="HESY", "Heritiera sylvatica", IF(J672="NYFR", "Nypa fruticans", IF(J672="CYRA", "Cynometra ramiflora", IF(J672="PHPA", "Phoenix paludosa", IF(J672="SCHY", "Scyphiphora hydrophyllacea", IF(J672="DIMA", "Diospyros maritima", IF(J672="POPI", "Pongamia pinnata", IF(J672="MAPS", "Maniltoa psilogyne", IF(J672="INBI", "Intsia bijuga", IF(J672="ACEB", "Acanthus ebracteatus", IF(J672="CAER", "Calamus erinaceus", IF(J672="UNUN", "Unknown unknown",  IF(J672="SOAL", "Sonneratia alba",  IF(J672="AECO", "Aegiceras corniculatum", "" )) )))))))))))))))))))))))))))))</f>
        <v>Rhizophora apiculata</v>
      </c>
      <c r="J672" s="55" t="s">
        <v>21</v>
      </c>
      <c r="K672" s="55" t="n">
        <v>9.2</v>
      </c>
    </row>
    <row r="673" customFormat="false" ht="13.8" hidden="false" customHeight="false" outlineLevel="0" collapsed="false">
      <c r="A673" s="1" t="s">
        <v>17</v>
      </c>
      <c r="B673" s="12" t="n">
        <v>42154</v>
      </c>
      <c r="C673" s="1" t="s">
        <v>19</v>
      </c>
      <c r="D673" s="1" t="s">
        <v>19</v>
      </c>
      <c r="E673" s="1" t="s">
        <v>19</v>
      </c>
      <c r="F673" s="1" t="s">
        <v>20</v>
      </c>
      <c r="G673" s="1" t="n">
        <v>4</v>
      </c>
      <c r="H673" s="1" t="n">
        <v>2</v>
      </c>
      <c r="I673" s="23" t="str">
        <f aca="false">IF(J673="RHAP", "Rhizophora apiculata", IF(J673="EXAG", "Excoecaria agallocha", IF(J673="BRPA", "Bruguiera parviflora", IF(J673="XYMO", "Xylocarpus moluccensis", IF(J673="BRCY", "Bruguiera cylindrica", IF(J673="AVAL", "Avicennia alba", IF(J673="AVOF", "Avicennia officinalis", IF(J673="LURA", "Lumnitzera racemosa", IF(J673="CETA", "Ceriops tagal", IF(J673="XYGR", "Xylocarpus granatum", IF(J673="AVMA", "Avicennia marina", IF(J673="RHMU", "Rhizophora mucronata", IF(J673="BRGY", "Bruguiera gymnorrhiza", IF(J673="BRSE", "Bruguiera sexangula", IF(J673="SOOV", "Sonneratia ovata", IF(J673="SOCA", "Sonneratia caseolaris", IF(J673="HELI", "Heritiera littoralis", IF(J673="HESY", "Heritiera sylvatica", IF(J673="NYFR", "Nypa fruticans", IF(J673="CYRA", "Cynometra ramiflora", IF(J673="PHPA", "Phoenix paludosa", IF(J673="SCHY", "Scyphiphora hydrophyllacea", IF(J673="DIMA", "Diospyros maritima", IF(J673="POPI", "Pongamia pinnata", IF(J673="MAPS", "Maniltoa psilogyne", IF(J673="INBI", "Intsia bijuga", IF(J673="ACEB", "Acanthus ebracteatus", IF(J673="CAER", "Calamus erinaceus", IF(J673="UNUN", "Unknown unknown",  IF(J673="SOAL", "Sonneratia alba",  IF(J673="AECO", "Aegiceras corniculatum", "" )) )))))))))))))))))))))))))))))</f>
        <v>Rhizophora apiculata</v>
      </c>
      <c r="J673" s="55" t="s">
        <v>21</v>
      </c>
      <c r="K673" s="55" t="n">
        <v>9.4</v>
      </c>
    </row>
    <row r="674" customFormat="false" ht="13.8" hidden="false" customHeight="false" outlineLevel="0" collapsed="false">
      <c r="A674" s="1" t="s">
        <v>17</v>
      </c>
      <c r="B674" s="12" t="n">
        <v>42154</v>
      </c>
      <c r="C674" s="1" t="s">
        <v>19</v>
      </c>
      <c r="D674" s="1" t="s">
        <v>19</v>
      </c>
      <c r="E674" s="1" t="s">
        <v>19</v>
      </c>
      <c r="F674" s="1" t="s">
        <v>20</v>
      </c>
      <c r="G674" s="1" t="n">
        <v>4</v>
      </c>
      <c r="H674" s="1" t="n">
        <v>2</v>
      </c>
      <c r="I674" s="23" t="str">
        <f aca="false">IF(J674="RHAP", "Rhizophora apiculata", IF(J674="EXAG", "Excoecaria agallocha", IF(J674="BRPA", "Bruguiera parviflora", IF(J674="XYMO", "Xylocarpus moluccensis", IF(J674="BRCY", "Bruguiera cylindrica", IF(J674="AVAL", "Avicennia alba", IF(J674="AVOF", "Avicennia officinalis", IF(J674="LURA", "Lumnitzera racemosa", IF(J674="CETA", "Ceriops tagal", IF(J674="XYGR", "Xylocarpus granatum", IF(J674="AVMA", "Avicennia marina", IF(J674="RHMU", "Rhizophora mucronata", IF(J674="BRGY", "Bruguiera gymnorrhiza", IF(J674="BRSE", "Bruguiera sexangula", IF(J674="SOOV", "Sonneratia ovata", IF(J674="SOCA", "Sonneratia caseolaris", IF(J674="HELI", "Heritiera littoralis", IF(J674="HESY", "Heritiera sylvatica", IF(J674="NYFR", "Nypa fruticans", IF(J674="CYRA", "Cynometra ramiflora", IF(J674="PHPA", "Phoenix paludosa", IF(J674="SCHY", "Scyphiphora hydrophyllacea", IF(J674="DIMA", "Diospyros maritima", IF(J674="POPI", "Pongamia pinnata", IF(J674="MAPS", "Maniltoa psilogyne", IF(J674="INBI", "Intsia bijuga", IF(J674="ACEB", "Acanthus ebracteatus", IF(J674="CAER", "Calamus erinaceus", IF(J674="UNUN", "Unknown unknown",  IF(J674="SOAL", "Sonneratia alba",  IF(J674="AECO", "Aegiceras corniculatum", "" )) )))))))))))))))))))))))))))))</f>
        <v>Excoecaria agallocha</v>
      </c>
      <c r="J674" s="55" t="s">
        <v>162</v>
      </c>
      <c r="K674" s="55" t="n">
        <v>9.5</v>
      </c>
      <c r="L674" s="55" t="n">
        <v>1.5</v>
      </c>
      <c r="N674" s="1" t="n">
        <v>3</v>
      </c>
    </row>
    <row r="675" customFormat="false" ht="13.8" hidden="false" customHeight="false" outlineLevel="0" collapsed="false">
      <c r="A675" s="1" t="s">
        <v>17</v>
      </c>
      <c r="B675" s="12" t="n">
        <v>42154</v>
      </c>
      <c r="C675" s="1" t="s">
        <v>19</v>
      </c>
      <c r="D675" s="1" t="s">
        <v>19</v>
      </c>
      <c r="E675" s="1" t="s">
        <v>19</v>
      </c>
      <c r="F675" s="1" t="s">
        <v>20</v>
      </c>
      <c r="G675" s="1" t="n">
        <v>4</v>
      </c>
      <c r="H675" s="1" t="n">
        <v>2</v>
      </c>
      <c r="I675" s="23" t="str">
        <f aca="false">IF(J675="RHAP", "Rhizophora apiculata", IF(J675="EXAG", "Excoecaria agallocha", IF(J675="BRPA", "Bruguiera parviflora", IF(J675="XYMO", "Xylocarpus moluccensis", IF(J675="BRCY", "Bruguiera cylindrica", IF(J675="AVAL", "Avicennia alba", IF(J675="AVOF", "Avicennia officinalis", IF(J675="LURA", "Lumnitzera racemosa", IF(J675="CETA", "Ceriops tagal", IF(J675="XYGR", "Xylocarpus granatum", IF(J675="AVMA", "Avicennia marina", IF(J675="RHMU", "Rhizophora mucronata", IF(J675="BRGY", "Bruguiera gymnorrhiza", IF(J675="BRSE", "Bruguiera sexangula", IF(J675="SOOV", "Sonneratia ovata", IF(J675="SOCA", "Sonneratia caseolaris", IF(J675="HELI", "Heritiera littoralis", IF(J675="HESY", "Heritiera sylvatica", IF(J675="NYFR", "Nypa fruticans", IF(J675="CYRA", "Cynometra ramiflora", IF(J675="PHPA", "Phoenix paludosa", IF(J675="SCHY", "Scyphiphora hydrophyllacea", IF(J675="DIMA", "Diospyros maritima", IF(J675="POPI", "Pongamia pinnata", IF(J675="MAPS", "Maniltoa psilogyne", IF(J675="INBI", "Intsia bijuga", IF(J675="ACEB", "Acanthus ebracteatus", IF(J675="CAER", "Calamus erinaceus", IF(J675="UNUN", "Unknown unknown",  IF(J675="SOAL", "Sonneratia alba",  IF(J675="AECO", "Aegiceras corniculatum", "" )) )))))))))))))))))))))))))))))</f>
        <v>Xylocarpus granatum</v>
      </c>
      <c r="J675" s="55" t="s">
        <v>1022</v>
      </c>
      <c r="K675" s="55" t="n">
        <v>9.5</v>
      </c>
    </row>
    <row r="676" customFormat="false" ht="13.8" hidden="false" customHeight="false" outlineLevel="0" collapsed="false">
      <c r="A676" s="1" t="s">
        <v>17</v>
      </c>
      <c r="B676" s="12" t="n">
        <v>42154</v>
      </c>
      <c r="C676" s="1" t="s">
        <v>19</v>
      </c>
      <c r="D676" s="1" t="s">
        <v>19</v>
      </c>
      <c r="E676" s="1" t="s">
        <v>19</v>
      </c>
      <c r="F676" s="1" t="s">
        <v>20</v>
      </c>
      <c r="G676" s="1" t="n">
        <v>4</v>
      </c>
      <c r="H676" s="1" t="n">
        <v>2</v>
      </c>
      <c r="I676" s="23" t="str">
        <f aca="false">IF(J676="RHAP", "Rhizophora apiculata", IF(J676="EXAG", "Excoecaria agallocha", IF(J676="BRPA", "Bruguiera parviflora", IF(J676="XYMO", "Xylocarpus moluccensis", IF(J676="BRCY", "Bruguiera cylindrica", IF(J676="AVAL", "Avicennia alba", IF(J676="AVOF", "Avicennia officinalis", IF(J676="LURA", "Lumnitzera racemosa", IF(J676="CETA", "Ceriops tagal", IF(J676="XYGR", "Xylocarpus granatum", IF(J676="AVMA", "Avicennia marina", IF(J676="RHMU", "Rhizophora mucronata", IF(J676="BRGY", "Bruguiera gymnorrhiza", IF(J676="BRSE", "Bruguiera sexangula", IF(J676="SOOV", "Sonneratia ovata", IF(J676="SOCA", "Sonneratia caseolaris", IF(J676="HELI", "Heritiera littoralis", IF(J676="HESY", "Heritiera sylvatica", IF(J676="NYFR", "Nypa fruticans", IF(J676="CYRA", "Cynometra ramiflora", IF(J676="PHPA", "Phoenix paludosa", IF(J676="SCHY", "Scyphiphora hydrophyllacea", IF(J676="DIMA", "Diospyros maritima", IF(J676="POPI", "Pongamia pinnata", IF(J676="MAPS", "Maniltoa psilogyne", IF(J676="INBI", "Intsia bijuga", IF(J676="ACEB", "Acanthus ebracteatus", IF(J676="CAER", "Calamus erinaceus", IF(J676="UNUN", "Unknown unknown",  IF(J676="SOAL", "Sonneratia alba",  IF(J676="AECO", "Aegiceras corniculatum", "" )) )))))))))))))))))))))))))))))</f>
        <v>Xylocarpus granatum</v>
      </c>
      <c r="J676" s="55" t="s">
        <v>1022</v>
      </c>
      <c r="K676" s="55" t="n">
        <v>9.8</v>
      </c>
    </row>
    <row r="677" customFormat="false" ht="13.8" hidden="false" customHeight="false" outlineLevel="0" collapsed="false">
      <c r="A677" s="1" t="s">
        <v>17</v>
      </c>
      <c r="B677" s="12" t="n">
        <v>42154</v>
      </c>
      <c r="C677" s="1" t="s">
        <v>19</v>
      </c>
      <c r="D677" s="1" t="s">
        <v>19</v>
      </c>
      <c r="E677" s="1" t="s">
        <v>19</v>
      </c>
      <c r="F677" s="1" t="s">
        <v>20</v>
      </c>
      <c r="G677" s="1" t="n">
        <v>4</v>
      </c>
      <c r="H677" s="1" t="n">
        <v>2</v>
      </c>
      <c r="I677" s="23" t="str">
        <f aca="false">IF(J677="RHAP", "Rhizophora apiculata", IF(J677="EXAG", "Excoecaria agallocha", IF(J677="BRPA", "Bruguiera parviflora", IF(J677="XYMO", "Xylocarpus moluccensis", IF(J677="BRCY", "Bruguiera cylindrica", IF(J677="AVAL", "Avicennia alba", IF(J677="AVOF", "Avicennia officinalis", IF(J677="LURA", "Lumnitzera racemosa", IF(J677="CETA", "Ceriops tagal", IF(J677="XYGR", "Xylocarpus granatum", IF(J677="AVMA", "Avicennia marina", IF(J677="RHMU", "Rhizophora mucronata", IF(J677="BRGY", "Bruguiera gymnorrhiza", IF(J677="BRSE", "Bruguiera sexangula", IF(J677="SOOV", "Sonneratia ovata", IF(J677="SOCA", "Sonneratia caseolaris", IF(J677="HELI", "Heritiera littoralis", IF(J677="HESY", "Heritiera sylvatica", IF(J677="NYFR", "Nypa fruticans", IF(J677="CYRA", "Cynometra ramiflora", IF(J677="PHPA", "Phoenix paludosa", IF(J677="SCHY", "Scyphiphora hydrophyllacea", IF(J677="DIMA", "Diospyros maritima", IF(J677="POPI", "Pongamia pinnata", IF(J677="MAPS", "Maniltoa psilogyne", IF(J677="INBI", "Intsia bijuga", IF(J677="ACEB", "Acanthus ebracteatus", IF(J677="CAER", "Calamus erinaceus", IF(J677="UNUN", "Unknown unknown",  IF(J677="SOAL", "Sonneratia alba",  IF(J677="AECO", "Aegiceras corniculatum", "" )) )))))))))))))))))))))))))))))</f>
        <v>Excoecaria agallocha</v>
      </c>
      <c r="J677" s="55" t="s">
        <v>162</v>
      </c>
      <c r="K677" s="55" t="n">
        <v>9.8</v>
      </c>
    </row>
    <row r="678" customFormat="false" ht="13.8" hidden="false" customHeight="false" outlineLevel="0" collapsed="false">
      <c r="A678" s="1" t="s">
        <v>17</v>
      </c>
      <c r="B678" s="12" t="n">
        <v>42154</v>
      </c>
      <c r="C678" s="1" t="s">
        <v>19</v>
      </c>
      <c r="D678" s="1" t="s">
        <v>19</v>
      </c>
      <c r="E678" s="1" t="s">
        <v>19</v>
      </c>
      <c r="F678" s="1" t="s">
        <v>20</v>
      </c>
      <c r="G678" s="1" t="n">
        <v>4</v>
      </c>
      <c r="H678" s="1" t="n">
        <v>2</v>
      </c>
      <c r="I678" s="23" t="str">
        <f aca="false">IF(J678="RHAP", "Rhizophora apiculata", IF(J678="EXAG", "Excoecaria agallocha", IF(J678="BRPA", "Bruguiera parviflora", IF(J678="XYMO", "Xylocarpus moluccensis", IF(J678="BRCY", "Bruguiera cylindrica", IF(J678="AVAL", "Avicennia alba", IF(J678="AVOF", "Avicennia officinalis", IF(J678="LURA", "Lumnitzera racemosa", IF(J678="CETA", "Ceriops tagal", IF(J678="XYGR", "Xylocarpus granatum", IF(J678="AVMA", "Avicennia marina", IF(J678="RHMU", "Rhizophora mucronata", IF(J678="BRGY", "Bruguiera gymnorrhiza", IF(J678="BRSE", "Bruguiera sexangula", IF(J678="SOOV", "Sonneratia ovata", IF(J678="SOCA", "Sonneratia caseolaris", IF(J678="HELI", "Heritiera littoralis", IF(J678="HESY", "Heritiera sylvatica", IF(J678="NYFR", "Nypa fruticans", IF(J678="CYRA", "Cynometra ramiflora", IF(J678="PHPA", "Phoenix paludosa", IF(J678="SCHY", "Scyphiphora hydrophyllacea", IF(J678="DIMA", "Diospyros maritima", IF(J678="POPI", "Pongamia pinnata", IF(J678="MAPS", "Maniltoa psilogyne", IF(J678="INBI", "Intsia bijuga", IF(J678="ACEB", "Acanthus ebracteatus", IF(J678="CAER", "Calamus erinaceus", IF(J678="UNUN", "Unknown unknown",  IF(J678="SOAL", "Sonneratia alba",  IF(J678="AECO", "Aegiceras corniculatum", "" )) )))))))))))))))))))))))))))))</f>
        <v>Avicennia alba</v>
      </c>
      <c r="J678" s="55" t="s">
        <v>27</v>
      </c>
      <c r="K678" s="55" t="n">
        <v>10</v>
      </c>
    </row>
    <row r="679" customFormat="false" ht="13.8" hidden="false" customHeight="false" outlineLevel="0" collapsed="false">
      <c r="A679" s="1" t="s">
        <v>17</v>
      </c>
      <c r="B679" s="12" t="n">
        <v>42154</v>
      </c>
      <c r="C679" s="1" t="s">
        <v>19</v>
      </c>
      <c r="D679" s="1" t="s">
        <v>19</v>
      </c>
      <c r="E679" s="1" t="s">
        <v>19</v>
      </c>
      <c r="F679" s="1" t="s">
        <v>20</v>
      </c>
      <c r="G679" s="1" t="n">
        <v>4</v>
      </c>
      <c r="H679" s="1" t="n">
        <v>2</v>
      </c>
      <c r="I679" s="23" t="str">
        <f aca="false">IF(J679="RHAP", "Rhizophora apiculata", IF(J679="EXAG", "Excoecaria agallocha", IF(J679="BRPA", "Bruguiera parviflora", IF(J679="XYMO", "Xylocarpus moluccensis", IF(J679="BRCY", "Bruguiera cylindrica", IF(J679="AVAL", "Avicennia alba", IF(J679="AVOF", "Avicennia officinalis", IF(J679="LURA", "Lumnitzera racemosa", IF(J679="CETA", "Ceriops tagal", IF(J679="XYGR", "Xylocarpus granatum", IF(J679="AVMA", "Avicennia marina", IF(J679="RHMU", "Rhizophora mucronata", IF(J679="BRGY", "Bruguiera gymnorrhiza", IF(J679="BRSE", "Bruguiera sexangula", IF(J679="SOOV", "Sonneratia ovata", IF(J679="SOCA", "Sonneratia caseolaris", IF(J679="HELI", "Heritiera littoralis", IF(J679="HESY", "Heritiera sylvatica", IF(J679="NYFR", "Nypa fruticans", IF(J679="CYRA", "Cynometra ramiflora", IF(J679="PHPA", "Phoenix paludosa", IF(J679="SCHY", "Scyphiphora hydrophyllacea", IF(J679="DIMA", "Diospyros maritima", IF(J679="POPI", "Pongamia pinnata", IF(J679="MAPS", "Maniltoa psilogyne", IF(J679="INBI", "Intsia bijuga", IF(J679="ACEB", "Acanthus ebracteatus", IF(J679="CAER", "Calamus erinaceus", IF(J679="UNUN", "Unknown unknown",  IF(J679="SOAL", "Sonneratia alba",  IF(J679="AECO", "Aegiceras corniculatum", "" )) )))))))))))))))))))))))))))))</f>
        <v>Xylocarpus granatum</v>
      </c>
      <c r="J679" s="55" t="s">
        <v>1022</v>
      </c>
      <c r="K679" s="55" t="n">
        <v>10</v>
      </c>
    </row>
    <row r="680" customFormat="false" ht="13.8" hidden="false" customHeight="false" outlineLevel="0" collapsed="false">
      <c r="A680" s="1" t="s">
        <v>17</v>
      </c>
      <c r="B680" s="12" t="n">
        <v>42154</v>
      </c>
      <c r="C680" s="1" t="s">
        <v>19</v>
      </c>
      <c r="D680" s="1" t="s">
        <v>19</v>
      </c>
      <c r="E680" s="1" t="s">
        <v>19</v>
      </c>
      <c r="F680" s="1" t="s">
        <v>20</v>
      </c>
      <c r="G680" s="1" t="n">
        <v>4</v>
      </c>
      <c r="H680" s="1" t="n">
        <v>2</v>
      </c>
      <c r="I680" s="23" t="str">
        <f aca="false">IF(J680="RHAP", "Rhizophora apiculata", IF(J680="EXAG", "Excoecaria agallocha", IF(J680="BRPA", "Bruguiera parviflora", IF(J680="XYMO", "Xylocarpus moluccensis", IF(J680="BRCY", "Bruguiera cylindrica", IF(J680="AVAL", "Avicennia alba", IF(J680="AVOF", "Avicennia officinalis", IF(J680="LURA", "Lumnitzera racemosa", IF(J680="CETA", "Ceriops tagal", IF(J680="XYGR", "Xylocarpus granatum", IF(J680="AVMA", "Avicennia marina", IF(J680="RHMU", "Rhizophora mucronata", IF(J680="BRGY", "Bruguiera gymnorrhiza", IF(J680="BRSE", "Bruguiera sexangula", IF(J680="SOOV", "Sonneratia ovata", IF(J680="SOCA", "Sonneratia caseolaris", IF(J680="HELI", "Heritiera littoralis", IF(J680="HESY", "Heritiera sylvatica", IF(J680="NYFR", "Nypa fruticans", IF(J680="CYRA", "Cynometra ramiflora", IF(J680="PHPA", "Phoenix paludosa", IF(J680="SCHY", "Scyphiphora hydrophyllacea", IF(J680="DIMA", "Diospyros maritima", IF(J680="POPI", "Pongamia pinnata", IF(J680="MAPS", "Maniltoa psilogyne", IF(J680="INBI", "Intsia bijuga", IF(J680="ACEB", "Acanthus ebracteatus", IF(J680="CAER", "Calamus erinaceus", IF(J680="UNUN", "Unknown unknown",  IF(J680="SOAL", "Sonneratia alba",  IF(J680="AECO", "Aegiceras corniculatum", "" )) )))))))))))))))))))))))))))))</f>
        <v>Xylocarpus granatum</v>
      </c>
      <c r="J680" s="55" t="s">
        <v>1022</v>
      </c>
      <c r="K680" s="55" t="n">
        <v>10.3</v>
      </c>
    </row>
    <row r="681" customFormat="false" ht="13.8" hidden="false" customHeight="false" outlineLevel="0" collapsed="false">
      <c r="A681" s="1" t="s">
        <v>17</v>
      </c>
      <c r="B681" s="12" t="n">
        <v>42154</v>
      </c>
      <c r="C681" s="1" t="s">
        <v>19</v>
      </c>
      <c r="D681" s="1" t="s">
        <v>19</v>
      </c>
      <c r="E681" s="1" t="s">
        <v>19</v>
      </c>
      <c r="F681" s="1" t="s">
        <v>20</v>
      </c>
      <c r="G681" s="1" t="n">
        <v>4</v>
      </c>
      <c r="H681" s="1" t="n">
        <v>2</v>
      </c>
      <c r="I681" s="23" t="str">
        <f aca="false">IF(J681="RHAP", "Rhizophora apiculata", IF(J681="EXAG", "Excoecaria agallocha", IF(J681="BRPA", "Bruguiera parviflora", IF(J681="XYMO", "Xylocarpus moluccensis", IF(J681="BRCY", "Bruguiera cylindrica", IF(J681="AVAL", "Avicennia alba", IF(J681="AVOF", "Avicennia officinalis", IF(J681="LURA", "Lumnitzera racemosa", IF(J681="CETA", "Ceriops tagal", IF(J681="XYGR", "Xylocarpus granatum", IF(J681="AVMA", "Avicennia marina", IF(J681="RHMU", "Rhizophora mucronata", IF(J681="BRGY", "Bruguiera gymnorrhiza", IF(J681="BRSE", "Bruguiera sexangula", IF(J681="SOOV", "Sonneratia ovata", IF(J681="SOCA", "Sonneratia caseolaris", IF(J681="HELI", "Heritiera littoralis", IF(J681="HESY", "Heritiera sylvatica", IF(J681="NYFR", "Nypa fruticans", IF(J681="CYRA", "Cynometra ramiflora", IF(J681="PHPA", "Phoenix paludosa", IF(J681="SCHY", "Scyphiphora hydrophyllacea", IF(J681="DIMA", "Diospyros maritima", IF(J681="POPI", "Pongamia pinnata", IF(J681="MAPS", "Maniltoa psilogyne", IF(J681="INBI", "Intsia bijuga", IF(J681="ACEB", "Acanthus ebracteatus", IF(J681="CAER", "Calamus erinaceus", IF(J681="UNUN", "Unknown unknown",  IF(J681="SOAL", "Sonneratia alba",  IF(J681="AECO", "Aegiceras corniculatum", "" )) )))))))))))))))))))))))))))))</f>
        <v>Xylocarpus granatum</v>
      </c>
      <c r="J681" s="55" t="s">
        <v>1022</v>
      </c>
      <c r="K681" s="55" t="n">
        <v>10.5</v>
      </c>
    </row>
    <row r="682" customFormat="false" ht="13.8" hidden="false" customHeight="false" outlineLevel="0" collapsed="false">
      <c r="A682" s="1" t="s">
        <v>17</v>
      </c>
      <c r="B682" s="12" t="n">
        <v>42154</v>
      </c>
      <c r="C682" s="1" t="s">
        <v>19</v>
      </c>
      <c r="D682" s="1" t="s">
        <v>19</v>
      </c>
      <c r="E682" s="1" t="s">
        <v>19</v>
      </c>
      <c r="F682" s="1" t="s">
        <v>20</v>
      </c>
      <c r="G682" s="1" t="n">
        <v>4</v>
      </c>
      <c r="H682" s="1" t="n">
        <v>2</v>
      </c>
      <c r="I682" s="23" t="str">
        <f aca="false">IF(J682="RHAP", "Rhizophora apiculata", IF(J682="EXAG", "Excoecaria agallocha", IF(J682="BRPA", "Bruguiera parviflora", IF(J682="XYMO", "Xylocarpus moluccensis", IF(J682="BRCY", "Bruguiera cylindrica", IF(J682="AVAL", "Avicennia alba", IF(J682="AVOF", "Avicennia officinalis", IF(J682="LURA", "Lumnitzera racemosa", IF(J682="CETA", "Ceriops tagal", IF(J682="XYGR", "Xylocarpus granatum", IF(J682="AVMA", "Avicennia marina", IF(J682="RHMU", "Rhizophora mucronata", IF(J682="BRGY", "Bruguiera gymnorrhiza", IF(J682="BRSE", "Bruguiera sexangula", IF(J682="SOOV", "Sonneratia ovata", IF(J682="SOCA", "Sonneratia caseolaris", IF(J682="HELI", "Heritiera littoralis", IF(J682="HESY", "Heritiera sylvatica", IF(J682="NYFR", "Nypa fruticans", IF(J682="CYRA", "Cynometra ramiflora", IF(J682="PHPA", "Phoenix paludosa", IF(J682="SCHY", "Scyphiphora hydrophyllacea", IF(J682="DIMA", "Diospyros maritima", IF(J682="POPI", "Pongamia pinnata", IF(J682="MAPS", "Maniltoa psilogyne", IF(J682="INBI", "Intsia bijuga", IF(J682="ACEB", "Acanthus ebracteatus", IF(J682="CAER", "Calamus erinaceus", IF(J682="UNUN", "Unknown unknown",  IF(J682="SOAL", "Sonneratia alba",  IF(J682="AECO", "Aegiceras corniculatum", "" )) )))))))))))))))))))))))))))))</f>
        <v>Rhizophora apiculata</v>
      </c>
      <c r="J682" s="55" t="s">
        <v>21</v>
      </c>
      <c r="K682" s="55" t="n">
        <v>10.5</v>
      </c>
    </row>
    <row r="683" customFormat="false" ht="13.8" hidden="false" customHeight="false" outlineLevel="0" collapsed="false">
      <c r="A683" s="1" t="s">
        <v>17</v>
      </c>
      <c r="B683" s="12" t="n">
        <v>42154</v>
      </c>
      <c r="C683" s="1" t="s">
        <v>19</v>
      </c>
      <c r="D683" s="1" t="s">
        <v>19</v>
      </c>
      <c r="E683" s="1" t="s">
        <v>19</v>
      </c>
      <c r="F683" s="1" t="s">
        <v>20</v>
      </c>
      <c r="G683" s="1" t="n">
        <v>4</v>
      </c>
      <c r="H683" s="1" t="n">
        <v>2</v>
      </c>
      <c r="I683" s="23" t="str">
        <f aca="false">IF(J683="RHAP", "Rhizophora apiculata", IF(J683="EXAG", "Excoecaria agallocha", IF(J683="BRPA", "Bruguiera parviflora", IF(J683="XYMO", "Xylocarpus moluccensis", IF(J683="BRCY", "Bruguiera cylindrica", IF(J683="AVAL", "Avicennia alba", IF(J683="AVOF", "Avicennia officinalis", IF(J683="LURA", "Lumnitzera racemosa", IF(J683="CETA", "Ceriops tagal", IF(J683="XYGR", "Xylocarpus granatum", IF(J683="AVMA", "Avicennia marina", IF(J683="RHMU", "Rhizophora mucronata", IF(J683="BRGY", "Bruguiera gymnorrhiza", IF(J683="BRSE", "Bruguiera sexangula", IF(J683="SOOV", "Sonneratia ovata", IF(J683="SOCA", "Sonneratia caseolaris", IF(J683="HELI", "Heritiera littoralis", IF(J683="HESY", "Heritiera sylvatica", IF(J683="NYFR", "Nypa fruticans", IF(J683="CYRA", "Cynometra ramiflora", IF(J683="PHPA", "Phoenix paludosa", IF(J683="SCHY", "Scyphiphora hydrophyllacea", IF(J683="DIMA", "Diospyros maritima", IF(J683="POPI", "Pongamia pinnata", IF(J683="MAPS", "Maniltoa psilogyne", IF(J683="INBI", "Intsia bijuga", IF(J683="ACEB", "Acanthus ebracteatus", IF(J683="CAER", "Calamus erinaceus", IF(J683="UNUN", "Unknown unknown",  IF(J683="SOAL", "Sonneratia alba",  IF(J683="AECO", "Aegiceras corniculatum", "" )) )))))))))))))))))))))))))))))</f>
        <v>Xylocarpus granatum</v>
      </c>
      <c r="J683" s="55" t="s">
        <v>1022</v>
      </c>
      <c r="K683" s="55" t="n">
        <v>10.9</v>
      </c>
    </row>
    <row r="684" customFormat="false" ht="13.8" hidden="false" customHeight="false" outlineLevel="0" collapsed="false">
      <c r="A684" s="1" t="s">
        <v>17</v>
      </c>
      <c r="B684" s="12" t="n">
        <v>42154</v>
      </c>
      <c r="C684" s="1" t="s">
        <v>19</v>
      </c>
      <c r="D684" s="1" t="s">
        <v>19</v>
      </c>
      <c r="E684" s="1" t="s">
        <v>19</v>
      </c>
      <c r="F684" s="1" t="s">
        <v>20</v>
      </c>
      <c r="G684" s="1" t="n">
        <v>4</v>
      </c>
      <c r="H684" s="1" t="n">
        <v>2</v>
      </c>
      <c r="I684" s="23" t="str">
        <f aca="false">IF(J684="RHAP", "Rhizophora apiculata", IF(J684="EXAG", "Excoecaria agallocha", IF(J684="BRPA", "Bruguiera parviflora", IF(J684="XYMO", "Xylocarpus moluccensis", IF(J684="BRCY", "Bruguiera cylindrica", IF(J684="AVAL", "Avicennia alba", IF(J684="AVOF", "Avicennia officinalis", IF(J684="LURA", "Lumnitzera racemosa", IF(J684="CETA", "Ceriops tagal", IF(J684="XYGR", "Xylocarpus granatum", IF(J684="AVMA", "Avicennia marina", IF(J684="RHMU", "Rhizophora mucronata", IF(J684="BRGY", "Bruguiera gymnorrhiza", IF(J684="BRSE", "Bruguiera sexangula", IF(J684="SOOV", "Sonneratia ovata", IF(J684="SOCA", "Sonneratia caseolaris", IF(J684="HELI", "Heritiera littoralis", IF(J684="HESY", "Heritiera sylvatica", IF(J684="NYFR", "Nypa fruticans", IF(J684="CYRA", "Cynometra ramiflora", IF(J684="PHPA", "Phoenix paludosa", IF(J684="SCHY", "Scyphiphora hydrophyllacea", IF(J684="DIMA", "Diospyros maritima", IF(J684="POPI", "Pongamia pinnata", IF(J684="MAPS", "Maniltoa psilogyne", IF(J684="INBI", "Intsia bijuga", IF(J684="ACEB", "Acanthus ebracteatus", IF(J684="CAER", "Calamus erinaceus", IF(J684="UNUN", "Unknown unknown",  IF(J684="SOAL", "Sonneratia alba",  IF(J684="AECO", "Aegiceras corniculatum", "" )) )))))))))))))))))))))))))))))</f>
        <v>Xylocarpus granatum</v>
      </c>
      <c r="J684" s="55" t="s">
        <v>1022</v>
      </c>
      <c r="K684" s="55" t="n">
        <v>11.5</v>
      </c>
    </row>
    <row r="685" customFormat="false" ht="13.8" hidden="false" customHeight="false" outlineLevel="0" collapsed="false">
      <c r="A685" s="1" t="s">
        <v>17</v>
      </c>
      <c r="B685" s="12" t="n">
        <v>42154</v>
      </c>
      <c r="C685" s="1" t="s">
        <v>19</v>
      </c>
      <c r="D685" s="1" t="s">
        <v>19</v>
      </c>
      <c r="E685" s="1" t="s">
        <v>19</v>
      </c>
      <c r="F685" s="1" t="s">
        <v>20</v>
      </c>
      <c r="G685" s="1" t="n">
        <v>4</v>
      </c>
      <c r="H685" s="1" t="n">
        <v>2</v>
      </c>
      <c r="I685" s="23" t="str">
        <f aca="false">IF(J685="RHAP", "Rhizophora apiculata", IF(J685="EXAG", "Excoecaria agallocha", IF(J685="BRPA", "Bruguiera parviflora", IF(J685="XYMO", "Xylocarpus moluccensis", IF(J685="BRCY", "Bruguiera cylindrica", IF(J685="AVAL", "Avicennia alba", IF(J685="AVOF", "Avicennia officinalis", IF(J685="LURA", "Lumnitzera racemosa", IF(J685="CETA", "Ceriops tagal", IF(J685="XYGR", "Xylocarpus granatum", IF(J685="AVMA", "Avicennia marina", IF(J685="RHMU", "Rhizophora mucronata", IF(J685="BRGY", "Bruguiera gymnorrhiza", IF(J685="BRSE", "Bruguiera sexangula", IF(J685="SOOV", "Sonneratia ovata", IF(J685="SOCA", "Sonneratia caseolaris", IF(J685="HELI", "Heritiera littoralis", IF(J685="HESY", "Heritiera sylvatica", IF(J685="NYFR", "Nypa fruticans", IF(J685="CYRA", "Cynometra ramiflora", IF(J685="PHPA", "Phoenix paludosa", IF(J685="SCHY", "Scyphiphora hydrophyllacea", IF(J685="DIMA", "Diospyros maritima", IF(J685="POPI", "Pongamia pinnata", IF(J685="MAPS", "Maniltoa psilogyne", IF(J685="INBI", "Intsia bijuga", IF(J685="ACEB", "Acanthus ebracteatus", IF(J685="CAER", "Calamus erinaceus", IF(J685="UNUN", "Unknown unknown",  IF(J685="SOAL", "Sonneratia alba",  IF(J685="AECO", "Aegiceras corniculatum", "" )) )))))))))))))))))))))))))))))</f>
        <v>Rhizophora apiculata</v>
      </c>
      <c r="J685" s="55" t="s">
        <v>21</v>
      </c>
      <c r="K685" s="55" t="n">
        <v>11.5</v>
      </c>
    </row>
    <row r="686" customFormat="false" ht="13.8" hidden="false" customHeight="false" outlineLevel="0" collapsed="false">
      <c r="A686" s="1" t="s">
        <v>17</v>
      </c>
      <c r="B686" s="12" t="n">
        <v>42154</v>
      </c>
      <c r="C686" s="1" t="s">
        <v>19</v>
      </c>
      <c r="D686" s="1" t="s">
        <v>19</v>
      </c>
      <c r="E686" s="1" t="s">
        <v>19</v>
      </c>
      <c r="F686" s="1" t="s">
        <v>20</v>
      </c>
      <c r="G686" s="1" t="n">
        <v>4</v>
      </c>
      <c r="H686" s="1" t="n">
        <v>2</v>
      </c>
      <c r="I686" s="23" t="str">
        <f aca="false">IF(J686="RHAP", "Rhizophora apiculata", IF(J686="EXAG", "Excoecaria agallocha", IF(J686="BRPA", "Bruguiera parviflora", IF(J686="XYMO", "Xylocarpus moluccensis", IF(J686="BRCY", "Bruguiera cylindrica", IF(J686="AVAL", "Avicennia alba", IF(J686="AVOF", "Avicennia officinalis", IF(J686="LURA", "Lumnitzera racemosa", IF(J686="CETA", "Ceriops tagal", IF(J686="XYGR", "Xylocarpus granatum", IF(J686="AVMA", "Avicennia marina", IF(J686="RHMU", "Rhizophora mucronata", IF(J686="BRGY", "Bruguiera gymnorrhiza", IF(J686="BRSE", "Bruguiera sexangula", IF(J686="SOOV", "Sonneratia ovata", IF(J686="SOCA", "Sonneratia caseolaris", IF(J686="HELI", "Heritiera littoralis", IF(J686="HESY", "Heritiera sylvatica", IF(J686="NYFR", "Nypa fruticans", IF(J686="CYRA", "Cynometra ramiflora", IF(J686="PHPA", "Phoenix paludosa", IF(J686="SCHY", "Scyphiphora hydrophyllacea", IF(J686="DIMA", "Diospyros maritima", IF(J686="POPI", "Pongamia pinnata", IF(J686="MAPS", "Maniltoa psilogyne", IF(J686="INBI", "Intsia bijuga", IF(J686="ACEB", "Acanthus ebracteatus", IF(J686="CAER", "Calamus erinaceus", IF(J686="UNUN", "Unknown unknown",  IF(J686="SOAL", "Sonneratia alba",  IF(J686="AECO", "Aegiceras corniculatum", "" )) )))))))))))))))))))))))))))))</f>
        <v>Xylocarpus granatum</v>
      </c>
      <c r="J686" s="55" t="s">
        <v>1022</v>
      </c>
      <c r="K686" s="55" t="n">
        <v>11.6</v>
      </c>
    </row>
    <row r="687" customFormat="false" ht="13.8" hidden="false" customHeight="false" outlineLevel="0" collapsed="false">
      <c r="A687" s="1" t="s">
        <v>17</v>
      </c>
      <c r="B687" s="12" t="n">
        <v>42154</v>
      </c>
      <c r="C687" s="1" t="s">
        <v>19</v>
      </c>
      <c r="D687" s="1" t="s">
        <v>19</v>
      </c>
      <c r="E687" s="1" t="s">
        <v>19</v>
      </c>
      <c r="F687" s="1" t="s">
        <v>20</v>
      </c>
      <c r="G687" s="1" t="n">
        <v>4</v>
      </c>
      <c r="H687" s="1" t="n">
        <v>2</v>
      </c>
      <c r="I687" s="23" t="str">
        <f aca="false">IF(J687="RHAP", "Rhizophora apiculata", IF(J687="EXAG", "Excoecaria agallocha", IF(J687="BRPA", "Bruguiera parviflora", IF(J687="XYMO", "Xylocarpus moluccensis", IF(J687="BRCY", "Bruguiera cylindrica", IF(J687="AVAL", "Avicennia alba", IF(J687="AVOF", "Avicennia officinalis", IF(J687="LURA", "Lumnitzera racemosa", IF(J687="CETA", "Ceriops tagal", IF(J687="XYGR", "Xylocarpus granatum", IF(J687="AVMA", "Avicennia marina", IF(J687="RHMU", "Rhizophora mucronata", IF(J687="BRGY", "Bruguiera gymnorrhiza", IF(J687="BRSE", "Bruguiera sexangula", IF(J687="SOOV", "Sonneratia ovata", IF(J687="SOCA", "Sonneratia caseolaris", IF(J687="HELI", "Heritiera littoralis", IF(J687="HESY", "Heritiera sylvatica", IF(J687="NYFR", "Nypa fruticans", IF(J687="CYRA", "Cynometra ramiflora", IF(J687="PHPA", "Phoenix paludosa", IF(J687="SCHY", "Scyphiphora hydrophyllacea", IF(J687="DIMA", "Diospyros maritima", IF(J687="POPI", "Pongamia pinnata", IF(J687="MAPS", "Maniltoa psilogyne", IF(J687="INBI", "Intsia bijuga", IF(J687="ACEB", "Acanthus ebracteatus", IF(J687="CAER", "Calamus erinaceus", IF(J687="UNUN", "Unknown unknown",  IF(J687="SOAL", "Sonneratia alba",  IF(J687="AECO", "Aegiceras corniculatum", "" )) )))))))))))))))))))))))))))))</f>
        <v>Excoecaria agallocha</v>
      </c>
      <c r="J687" s="55" t="s">
        <v>162</v>
      </c>
      <c r="K687" s="55" t="n">
        <v>11.7</v>
      </c>
    </row>
    <row r="688" customFormat="false" ht="13.8" hidden="false" customHeight="false" outlineLevel="0" collapsed="false">
      <c r="A688" s="1" t="s">
        <v>17</v>
      </c>
      <c r="B688" s="12" t="n">
        <v>42154</v>
      </c>
      <c r="C688" s="1" t="s">
        <v>19</v>
      </c>
      <c r="D688" s="1" t="s">
        <v>19</v>
      </c>
      <c r="E688" s="1" t="s">
        <v>19</v>
      </c>
      <c r="F688" s="1" t="s">
        <v>20</v>
      </c>
      <c r="G688" s="1" t="n">
        <v>4</v>
      </c>
      <c r="H688" s="1" t="n">
        <v>2</v>
      </c>
      <c r="I688" s="23" t="str">
        <f aca="false">IF(J688="RHAP", "Rhizophora apiculata", IF(J688="EXAG", "Excoecaria agallocha", IF(J688="BRPA", "Bruguiera parviflora", IF(J688="XYMO", "Xylocarpus moluccensis", IF(J688="BRCY", "Bruguiera cylindrica", IF(J688="AVAL", "Avicennia alba", IF(J688="AVOF", "Avicennia officinalis", IF(J688="LURA", "Lumnitzera racemosa", IF(J688="CETA", "Ceriops tagal", IF(J688="XYGR", "Xylocarpus granatum", IF(J688="AVMA", "Avicennia marina", IF(J688="RHMU", "Rhizophora mucronata", IF(J688="BRGY", "Bruguiera gymnorrhiza", IF(J688="BRSE", "Bruguiera sexangula", IF(J688="SOOV", "Sonneratia ovata", IF(J688="SOCA", "Sonneratia caseolaris", IF(J688="HELI", "Heritiera littoralis", IF(J688="HESY", "Heritiera sylvatica", IF(J688="NYFR", "Nypa fruticans", IF(J688="CYRA", "Cynometra ramiflora", IF(J688="PHPA", "Phoenix paludosa", IF(J688="SCHY", "Scyphiphora hydrophyllacea", IF(J688="DIMA", "Diospyros maritima", IF(J688="POPI", "Pongamia pinnata", IF(J688="MAPS", "Maniltoa psilogyne", IF(J688="INBI", "Intsia bijuga", IF(J688="ACEB", "Acanthus ebracteatus", IF(J688="CAER", "Calamus erinaceus", IF(J688="UNUN", "Unknown unknown",  IF(J688="SOAL", "Sonneratia alba",  IF(J688="AECO", "Aegiceras corniculatum", "" )) )))))))))))))))))))))))))))))</f>
        <v>Rhizophora apiculata</v>
      </c>
      <c r="J688" s="55" t="s">
        <v>21</v>
      </c>
      <c r="K688" s="55" t="n">
        <v>12</v>
      </c>
    </row>
    <row r="689" customFormat="false" ht="13.8" hidden="false" customHeight="false" outlineLevel="0" collapsed="false">
      <c r="A689" s="1" t="s">
        <v>17</v>
      </c>
      <c r="B689" s="12" t="n">
        <v>42154</v>
      </c>
      <c r="C689" s="1" t="s">
        <v>19</v>
      </c>
      <c r="D689" s="1" t="s">
        <v>19</v>
      </c>
      <c r="E689" s="1" t="s">
        <v>19</v>
      </c>
      <c r="F689" s="1" t="s">
        <v>20</v>
      </c>
      <c r="G689" s="1" t="n">
        <v>4</v>
      </c>
      <c r="H689" s="1" t="n">
        <v>2</v>
      </c>
      <c r="I689" s="23" t="str">
        <f aca="false">IF(J689="RHAP", "Rhizophora apiculata", IF(J689="EXAG", "Excoecaria agallocha", IF(J689="BRPA", "Bruguiera parviflora", IF(J689="XYMO", "Xylocarpus moluccensis", IF(J689="BRCY", "Bruguiera cylindrica", IF(J689="AVAL", "Avicennia alba", IF(J689="AVOF", "Avicennia officinalis", IF(J689="LURA", "Lumnitzera racemosa", IF(J689="CETA", "Ceriops tagal", IF(J689="XYGR", "Xylocarpus granatum", IF(J689="AVMA", "Avicennia marina", IF(J689="RHMU", "Rhizophora mucronata", IF(J689="BRGY", "Bruguiera gymnorrhiza", IF(J689="BRSE", "Bruguiera sexangula", IF(J689="SOOV", "Sonneratia ovata", IF(J689="SOCA", "Sonneratia caseolaris", IF(J689="HELI", "Heritiera littoralis", IF(J689="HESY", "Heritiera sylvatica", IF(J689="NYFR", "Nypa fruticans", IF(J689="CYRA", "Cynometra ramiflora", IF(J689="PHPA", "Phoenix paludosa", IF(J689="SCHY", "Scyphiphora hydrophyllacea", IF(J689="DIMA", "Diospyros maritima", IF(J689="POPI", "Pongamia pinnata", IF(J689="MAPS", "Maniltoa psilogyne", IF(J689="INBI", "Intsia bijuga", IF(J689="ACEB", "Acanthus ebracteatus", IF(J689="CAER", "Calamus erinaceus", IF(J689="UNUN", "Unknown unknown",  IF(J689="SOAL", "Sonneratia alba",  IF(J689="AECO", "Aegiceras corniculatum", "" )) )))))))))))))))))))))))))))))</f>
        <v>Rhizophora apiculata</v>
      </c>
      <c r="J689" s="55" t="s">
        <v>21</v>
      </c>
      <c r="K689" s="55" t="n">
        <v>12</v>
      </c>
    </row>
    <row r="690" customFormat="false" ht="13.8" hidden="false" customHeight="false" outlineLevel="0" collapsed="false">
      <c r="A690" s="1" t="s">
        <v>17</v>
      </c>
      <c r="B690" s="12" t="n">
        <v>42154</v>
      </c>
      <c r="C690" s="1" t="s">
        <v>19</v>
      </c>
      <c r="D690" s="1" t="s">
        <v>19</v>
      </c>
      <c r="E690" s="1" t="s">
        <v>19</v>
      </c>
      <c r="F690" s="1" t="s">
        <v>20</v>
      </c>
      <c r="G690" s="1" t="n">
        <v>4</v>
      </c>
      <c r="H690" s="1" t="n">
        <v>2</v>
      </c>
      <c r="I690" s="23" t="str">
        <f aca="false">IF(J690="RHAP", "Rhizophora apiculata", IF(J690="EXAG", "Excoecaria agallocha", IF(J690="BRPA", "Bruguiera parviflora", IF(J690="XYMO", "Xylocarpus moluccensis", IF(J690="BRCY", "Bruguiera cylindrica", IF(J690="AVAL", "Avicennia alba", IF(J690="AVOF", "Avicennia officinalis", IF(J690="LURA", "Lumnitzera racemosa", IF(J690="CETA", "Ceriops tagal", IF(J690="XYGR", "Xylocarpus granatum", IF(J690="AVMA", "Avicennia marina", IF(J690="RHMU", "Rhizophora mucronata", IF(J690="BRGY", "Bruguiera gymnorrhiza", IF(J690="BRSE", "Bruguiera sexangula", IF(J690="SOOV", "Sonneratia ovata", IF(J690="SOCA", "Sonneratia caseolaris", IF(J690="HELI", "Heritiera littoralis", IF(J690="HESY", "Heritiera sylvatica", IF(J690="NYFR", "Nypa fruticans", IF(J690="CYRA", "Cynometra ramiflora", IF(J690="PHPA", "Phoenix paludosa", IF(J690="SCHY", "Scyphiphora hydrophyllacea", IF(J690="DIMA", "Diospyros maritima", IF(J690="POPI", "Pongamia pinnata", IF(J690="MAPS", "Maniltoa psilogyne", IF(J690="INBI", "Intsia bijuga", IF(J690="ACEB", "Acanthus ebracteatus", IF(J690="CAER", "Calamus erinaceus", IF(J690="UNUN", "Unknown unknown",  IF(J690="SOAL", "Sonneratia alba",  IF(J690="AECO", "Aegiceras corniculatum", "" )) )))))))))))))))))))))))))))))</f>
        <v>Rhizophora apiculata</v>
      </c>
      <c r="J690" s="55" t="s">
        <v>21</v>
      </c>
      <c r="K690" s="55" t="n">
        <v>12</v>
      </c>
    </row>
    <row r="691" customFormat="false" ht="13.8" hidden="false" customHeight="false" outlineLevel="0" collapsed="false">
      <c r="A691" s="1" t="s">
        <v>17</v>
      </c>
      <c r="B691" s="12" t="n">
        <v>42154</v>
      </c>
      <c r="C691" s="1" t="s">
        <v>19</v>
      </c>
      <c r="D691" s="1" t="s">
        <v>19</v>
      </c>
      <c r="E691" s="1" t="s">
        <v>19</v>
      </c>
      <c r="F691" s="1" t="s">
        <v>20</v>
      </c>
      <c r="G691" s="1" t="n">
        <v>4</v>
      </c>
      <c r="H691" s="1" t="n">
        <v>2</v>
      </c>
      <c r="I691" s="23" t="str">
        <f aca="false">IF(J691="RHAP", "Rhizophora apiculata", IF(J691="EXAG", "Excoecaria agallocha", IF(J691="BRPA", "Bruguiera parviflora", IF(J691="XYMO", "Xylocarpus moluccensis", IF(J691="BRCY", "Bruguiera cylindrica", IF(J691="AVAL", "Avicennia alba", IF(J691="AVOF", "Avicennia officinalis", IF(J691="LURA", "Lumnitzera racemosa", IF(J691="CETA", "Ceriops tagal", IF(J691="XYGR", "Xylocarpus granatum", IF(J691="AVMA", "Avicennia marina", IF(J691="RHMU", "Rhizophora mucronata", IF(J691="BRGY", "Bruguiera gymnorrhiza", IF(J691="BRSE", "Bruguiera sexangula", IF(J691="SOOV", "Sonneratia ovata", IF(J691="SOCA", "Sonneratia caseolaris", IF(J691="HELI", "Heritiera littoralis", IF(J691="HESY", "Heritiera sylvatica", IF(J691="NYFR", "Nypa fruticans", IF(J691="CYRA", "Cynometra ramiflora", IF(J691="PHPA", "Phoenix paludosa", IF(J691="SCHY", "Scyphiphora hydrophyllacea", IF(J691="DIMA", "Diospyros maritima", IF(J691="POPI", "Pongamia pinnata", IF(J691="MAPS", "Maniltoa psilogyne", IF(J691="INBI", "Intsia bijuga", IF(J691="ACEB", "Acanthus ebracteatus", IF(J691="CAER", "Calamus erinaceus", IF(J691="UNUN", "Unknown unknown",  IF(J691="SOAL", "Sonneratia alba",  IF(J691="AECO", "Aegiceras corniculatum", "" )) )))))))))))))))))))))))))))))</f>
        <v>Excoecaria agallocha</v>
      </c>
      <c r="J691" s="55" t="s">
        <v>162</v>
      </c>
      <c r="K691" s="55" t="n">
        <v>12.2</v>
      </c>
    </row>
    <row r="692" customFormat="false" ht="13.8" hidden="false" customHeight="false" outlineLevel="0" collapsed="false">
      <c r="A692" s="1" t="s">
        <v>17</v>
      </c>
      <c r="B692" s="12" t="n">
        <v>42154</v>
      </c>
      <c r="C692" s="1" t="s">
        <v>19</v>
      </c>
      <c r="D692" s="1" t="s">
        <v>19</v>
      </c>
      <c r="E692" s="1" t="s">
        <v>19</v>
      </c>
      <c r="F692" s="1" t="s">
        <v>20</v>
      </c>
      <c r="G692" s="1" t="n">
        <v>4</v>
      </c>
      <c r="H692" s="1" t="n">
        <v>2</v>
      </c>
      <c r="I692" s="23" t="str">
        <f aca="false">IF(J692="RHAP", "Rhizophora apiculata", IF(J692="EXAG", "Excoecaria agallocha", IF(J692="BRPA", "Bruguiera parviflora", IF(J692="XYMO", "Xylocarpus moluccensis", IF(J692="BRCY", "Bruguiera cylindrica", IF(J692="AVAL", "Avicennia alba", IF(J692="AVOF", "Avicennia officinalis", IF(J692="LURA", "Lumnitzera racemosa", IF(J692="CETA", "Ceriops tagal", IF(J692="XYGR", "Xylocarpus granatum", IF(J692="AVMA", "Avicennia marina", IF(J692="RHMU", "Rhizophora mucronata", IF(J692="BRGY", "Bruguiera gymnorrhiza", IF(J692="BRSE", "Bruguiera sexangula", IF(J692="SOOV", "Sonneratia ovata", IF(J692="SOCA", "Sonneratia caseolaris", IF(J692="HELI", "Heritiera littoralis", IF(J692="HESY", "Heritiera sylvatica", IF(J692="NYFR", "Nypa fruticans", IF(J692="CYRA", "Cynometra ramiflora", IF(J692="PHPA", "Phoenix paludosa", IF(J692="SCHY", "Scyphiphora hydrophyllacea", IF(J692="DIMA", "Diospyros maritima", IF(J692="POPI", "Pongamia pinnata", IF(J692="MAPS", "Maniltoa psilogyne", IF(J692="INBI", "Intsia bijuga", IF(J692="ACEB", "Acanthus ebracteatus", IF(J692="CAER", "Calamus erinaceus", IF(J692="UNUN", "Unknown unknown",  IF(J692="SOAL", "Sonneratia alba",  IF(J692="AECO", "Aegiceras corniculatum", "" )) )))))))))))))))))))))))))))))</f>
        <v>Rhizophora apiculata</v>
      </c>
      <c r="J692" s="55" t="s">
        <v>21</v>
      </c>
      <c r="K692" s="55" t="n">
        <v>12.8</v>
      </c>
    </row>
    <row r="693" customFormat="false" ht="13.8" hidden="false" customHeight="false" outlineLevel="0" collapsed="false">
      <c r="A693" s="1" t="s">
        <v>17</v>
      </c>
      <c r="B693" s="12" t="n">
        <v>42154</v>
      </c>
      <c r="C693" s="1" t="s">
        <v>19</v>
      </c>
      <c r="D693" s="1" t="s">
        <v>19</v>
      </c>
      <c r="E693" s="1" t="s">
        <v>19</v>
      </c>
      <c r="F693" s="1" t="s">
        <v>20</v>
      </c>
      <c r="G693" s="1" t="n">
        <v>4</v>
      </c>
      <c r="H693" s="1" t="n">
        <v>2</v>
      </c>
      <c r="I693" s="23" t="str">
        <f aca="false">IF(J693="RHAP", "Rhizophora apiculata", IF(J693="EXAG", "Excoecaria agallocha", IF(J693="BRPA", "Bruguiera parviflora", IF(J693="XYMO", "Xylocarpus moluccensis", IF(J693="BRCY", "Bruguiera cylindrica", IF(J693="AVAL", "Avicennia alba", IF(J693="AVOF", "Avicennia officinalis", IF(J693="LURA", "Lumnitzera racemosa", IF(J693="CETA", "Ceriops tagal", IF(J693="XYGR", "Xylocarpus granatum", IF(J693="AVMA", "Avicennia marina", IF(J693="RHMU", "Rhizophora mucronata", IF(J693="BRGY", "Bruguiera gymnorrhiza", IF(J693="BRSE", "Bruguiera sexangula", IF(J693="SOOV", "Sonneratia ovata", IF(J693="SOCA", "Sonneratia caseolaris", IF(J693="HELI", "Heritiera littoralis", IF(J693="HESY", "Heritiera sylvatica", IF(J693="NYFR", "Nypa fruticans", IF(J693="CYRA", "Cynometra ramiflora", IF(J693="PHPA", "Phoenix paludosa", IF(J693="SCHY", "Scyphiphora hydrophyllacea", IF(J693="DIMA", "Diospyros maritima", IF(J693="POPI", "Pongamia pinnata", IF(J693="MAPS", "Maniltoa psilogyne", IF(J693="INBI", "Intsia bijuga", IF(J693="ACEB", "Acanthus ebracteatus", IF(J693="CAER", "Calamus erinaceus", IF(J693="UNUN", "Unknown unknown",  IF(J693="SOAL", "Sonneratia alba",  IF(J693="AECO", "Aegiceras corniculatum", "" )) )))))))))))))))))))))))))))))</f>
        <v>Xylocarpus granatum</v>
      </c>
      <c r="J693" s="55" t="s">
        <v>1022</v>
      </c>
      <c r="K693" s="55" t="n">
        <v>13</v>
      </c>
    </row>
    <row r="694" customFormat="false" ht="13.8" hidden="false" customHeight="false" outlineLevel="0" collapsed="false">
      <c r="A694" s="1" t="s">
        <v>17</v>
      </c>
      <c r="B694" s="12" t="n">
        <v>42154</v>
      </c>
      <c r="C694" s="1" t="s">
        <v>19</v>
      </c>
      <c r="D694" s="1" t="s">
        <v>19</v>
      </c>
      <c r="E694" s="1" t="s">
        <v>19</v>
      </c>
      <c r="F694" s="1" t="s">
        <v>20</v>
      </c>
      <c r="G694" s="1" t="n">
        <v>4</v>
      </c>
      <c r="H694" s="1" t="n">
        <v>2</v>
      </c>
      <c r="I694" s="23" t="str">
        <f aca="false">IF(J694="RHAP", "Rhizophora apiculata", IF(J694="EXAG", "Excoecaria agallocha", IF(J694="BRPA", "Bruguiera parviflora", IF(J694="XYMO", "Xylocarpus moluccensis", IF(J694="BRCY", "Bruguiera cylindrica", IF(J694="AVAL", "Avicennia alba", IF(J694="AVOF", "Avicennia officinalis", IF(J694="LURA", "Lumnitzera racemosa", IF(J694="CETA", "Ceriops tagal", IF(J694="XYGR", "Xylocarpus granatum", IF(J694="AVMA", "Avicennia marina", IF(J694="RHMU", "Rhizophora mucronata", IF(J694="BRGY", "Bruguiera gymnorrhiza", IF(J694="BRSE", "Bruguiera sexangula", IF(J694="SOOV", "Sonneratia ovata", IF(J694="SOCA", "Sonneratia caseolaris", IF(J694="HELI", "Heritiera littoralis", IF(J694="HESY", "Heritiera sylvatica", IF(J694="NYFR", "Nypa fruticans", IF(J694="CYRA", "Cynometra ramiflora", IF(J694="PHPA", "Phoenix paludosa", IF(J694="SCHY", "Scyphiphora hydrophyllacea", IF(J694="DIMA", "Diospyros maritima", IF(J694="POPI", "Pongamia pinnata", IF(J694="MAPS", "Maniltoa psilogyne", IF(J694="INBI", "Intsia bijuga", IF(J694="ACEB", "Acanthus ebracteatus", IF(J694="CAER", "Calamus erinaceus", IF(J694="UNUN", "Unknown unknown",  IF(J694="SOAL", "Sonneratia alba",  IF(J694="AECO", "Aegiceras corniculatum", "" )) )))))))))))))))))))))))))))))</f>
        <v>Rhizophora apiculata</v>
      </c>
      <c r="J694" s="55" t="s">
        <v>21</v>
      </c>
      <c r="K694" s="55" t="n">
        <v>13.6</v>
      </c>
      <c r="L694" s="55"/>
    </row>
    <row r="695" customFormat="false" ht="13.8" hidden="false" customHeight="false" outlineLevel="0" collapsed="false">
      <c r="A695" s="1" t="s">
        <v>17</v>
      </c>
      <c r="B695" s="12" t="n">
        <v>42154</v>
      </c>
      <c r="C695" s="1" t="s">
        <v>19</v>
      </c>
      <c r="D695" s="1" t="s">
        <v>19</v>
      </c>
      <c r="E695" s="1" t="s">
        <v>19</v>
      </c>
      <c r="F695" s="1" t="s">
        <v>20</v>
      </c>
      <c r="G695" s="1" t="n">
        <v>4</v>
      </c>
      <c r="H695" s="1" t="n">
        <v>2</v>
      </c>
      <c r="I695" s="23" t="str">
        <f aca="false">IF(J695="RHAP", "Rhizophora apiculata", IF(J695="EXAG", "Excoecaria agallocha", IF(J695="BRPA", "Bruguiera parviflora", IF(J695="XYMO", "Xylocarpus moluccensis", IF(J695="BRCY", "Bruguiera cylindrica", IF(J695="AVAL", "Avicennia alba", IF(J695="AVOF", "Avicennia officinalis", IF(J695="LURA", "Lumnitzera racemosa", IF(J695="CETA", "Ceriops tagal", IF(J695="XYGR", "Xylocarpus granatum", IF(J695="AVMA", "Avicennia marina", IF(J695="RHMU", "Rhizophora mucronata", IF(J695="BRGY", "Bruguiera gymnorrhiza", IF(J695="BRSE", "Bruguiera sexangula", IF(J695="SOOV", "Sonneratia ovata", IF(J695="SOCA", "Sonneratia caseolaris", IF(J695="HELI", "Heritiera littoralis", IF(J695="HESY", "Heritiera sylvatica", IF(J695="NYFR", "Nypa fruticans", IF(J695="CYRA", "Cynometra ramiflora", IF(J695="PHPA", "Phoenix paludosa", IF(J695="SCHY", "Scyphiphora hydrophyllacea", IF(J695="DIMA", "Diospyros maritima", IF(J695="POPI", "Pongamia pinnata", IF(J695="MAPS", "Maniltoa psilogyne", IF(J695="INBI", "Intsia bijuga", IF(J695="ACEB", "Acanthus ebracteatus", IF(J695="CAER", "Calamus erinaceus", IF(J695="UNUN", "Unknown unknown",  IF(J695="SOAL", "Sonneratia alba",  IF(J695="AECO", "Aegiceras corniculatum", "" )) )))))))))))))))))))))))))))))</f>
        <v>Xylocarpus granatum</v>
      </c>
      <c r="J695" s="55" t="s">
        <v>1022</v>
      </c>
      <c r="K695" s="55" t="n">
        <v>14.8</v>
      </c>
    </row>
    <row r="696" customFormat="false" ht="13.8" hidden="false" customHeight="false" outlineLevel="0" collapsed="false">
      <c r="A696" s="1" t="s">
        <v>17</v>
      </c>
      <c r="B696" s="12" t="n">
        <v>42154</v>
      </c>
      <c r="C696" s="1" t="s">
        <v>19</v>
      </c>
      <c r="D696" s="1" t="s">
        <v>19</v>
      </c>
      <c r="E696" s="1" t="s">
        <v>19</v>
      </c>
      <c r="F696" s="1" t="s">
        <v>20</v>
      </c>
      <c r="G696" s="1" t="n">
        <v>4</v>
      </c>
      <c r="H696" s="1" t="n">
        <v>2</v>
      </c>
      <c r="I696" s="23" t="str">
        <f aca="false">IF(J696="RHAP", "Rhizophora apiculata", IF(J696="EXAG", "Excoecaria agallocha", IF(J696="BRPA", "Bruguiera parviflora", IF(J696="XYMO", "Xylocarpus moluccensis", IF(J696="BRCY", "Bruguiera cylindrica", IF(J696="AVAL", "Avicennia alba", IF(J696="AVOF", "Avicennia officinalis", IF(J696="LURA", "Lumnitzera racemosa", IF(J696="CETA", "Ceriops tagal", IF(J696="XYGR", "Xylocarpus granatum", IF(J696="AVMA", "Avicennia marina", IF(J696="RHMU", "Rhizophora mucronata", IF(J696="BRGY", "Bruguiera gymnorrhiza", IF(J696="BRSE", "Bruguiera sexangula", IF(J696="SOOV", "Sonneratia ovata", IF(J696="SOCA", "Sonneratia caseolaris", IF(J696="HELI", "Heritiera littoralis", IF(J696="HESY", "Heritiera sylvatica", IF(J696="NYFR", "Nypa fruticans", IF(J696="CYRA", "Cynometra ramiflora", IF(J696="PHPA", "Phoenix paludosa", IF(J696="SCHY", "Scyphiphora hydrophyllacea", IF(J696="DIMA", "Diospyros maritima", IF(J696="POPI", "Pongamia pinnata", IF(J696="MAPS", "Maniltoa psilogyne", IF(J696="INBI", "Intsia bijuga", IF(J696="ACEB", "Acanthus ebracteatus", IF(J696="CAER", "Calamus erinaceus", IF(J696="UNUN", "Unknown unknown",  IF(J696="SOAL", "Sonneratia alba",  IF(J696="AECO", "Aegiceras corniculatum", "" )) )))))))))))))))))))))))))))))</f>
        <v>Excoecaria agallocha</v>
      </c>
      <c r="J696" s="55" t="s">
        <v>162</v>
      </c>
      <c r="K696" s="55" t="n">
        <v>15.3</v>
      </c>
    </row>
    <row r="697" customFormat="false" ht="13.8" hidden="false" customHeight="false" outlineLevel="0" collapsed="false">
      <c r="A697" s="1" t="s">
        <v>17</v>
      </c>
      <c r="B697" s="12" t="n">
        <v>42154</v>
      </c>
      <c r="C697" s="1" t="s">
        <v>19</v>
      </c>
      <c r="D697" s="1" t="s">
        <v>19</v>
      </c>
      <c r="E697" s="1" t="s">
        <v>19</v>
      </c>
      <c r="F697" s="1" t="s">
        <v>20</v>
      </c>
      <c r="G697" s="1" t="n">
        <v>4</v>
      </c>
      <c r="H697" s="1" t="n">
        <v>2</v>
      </c>
      <c r="I697" s="23" t="str">
        <f aca="false">IF(J697="RHAP", "Rhizophora apiculata", IF(J697="EXAG", "Excoecaria agallocha", IF(J697="BRPA", "Bruguiera parviflora", IF(J697="XYMO", "Xylocarpus moluccensis", IF(J697="BRCY", "Bruguiera cylindrica", IF(J697="AVAL", "Avicennia alba", IF(J697="AVOF", "Avicennia officinalis", IF(J697="LURA", "Lumnitzera racemosa", IF(J697="CETA", "Ceriops tagal", IF(J697="XYGR", "Xylocarpus granatum", IF(J697="AVMA", "Avicennia marina", IF(J697="RHMU", "Rhizophora mucronata", IF(J697="BRGY", "Bruguiera gymnorrhiza", IF(J697="BRSE", "Bruguiera sexangula", IF(J697="SOOV", "Sonneratia ovata", IF(J697="SOCA", "Sonneratia caseolaris", IF(J697="HELI", "Heritiera littoralis", IF(J697="HESY", "Heritiera sylvatica", IF(J697="NYFR", "Nypa fruticans", IF(J697="CYRA", "Cynometra ramiflora", IF(J697="PHPA", "Phoenix paludosa", IF(J697="SCHY", "Scyphiphora hydrophyllacea", IF(J697="DIMA", "Diospyros maritima", IF(J697="POPI", "Pongamia pinnata", IF(J697="MAPS", "Maniltoa psilogyne", IF(J697="INBI", "Intsia bijuga", IF(J697="ACEB", "Acanthus ebracteatus", IF(J697="CAER", "Calamus erinaceus", IF(J697="UNUN", "Unknown unknown",  IF(J697="SOAL", "Sonneratia alba",  IF(J697="AECO", "Aegiceras corniculatum", "" )) )))))))))))))))))))))))))))))</f>
        <v>Excoecaria agallocha</v>
      </c>
      <c r="J697" s="55" t="s">
        <v>162</v>
      </c>
      <c r="K697" s="55" t="n">
        <v>16.5</v>
      </c>
    </row>
    <row r="698" customFormat="false" ht="13.8" hidden="false" customHeight="false" outlineLevel="0" collapsed="false">
      <c r="A698" s="1" t="s">
        <v>17</v>
      </c>
      <c r="B698" s="12" t="n">
        <v>42154</v>
      </c>
      <c r="C698" s="1" t="s">
        <v>826</v>
      </c>
      <c r="D698" s="1" t="s">
        <v>19</v>
      </c>
      <c r="E698" s="1" t="s">
        <v>19</v>
      </c>
      <c r="F698" s="1" t="s">
        <v>20</v>
      </c>
      <c r="G698" s="1" t="n">
        <v>4</v>
      </c>
      <c r="H698" s="1" t="n">
        <v>3</v>
      </c>
      <c r="I698" s="23" t="str">
        <f aca="false">IF(J698="RHAP", "Rhizophora apiculata", IF(J698="EXAG", "Excoecaria agallocha", IF(J698="BRPA", "Bruguiera parviflora", IF(J698="XYMO", "Xylocarpus moluccensis", IF(J698="BRCY", "Bruguiera cylindrica", IF(J698="AVAL", "Avicennia alba", IF(J698="AVOF", "Avicennia officinalis", IF(J698="LURA", "Lumnitzera racemosa", IF(J698="CETA", "Ceriops tagal", IF(J698="XYGR", "Xylocarpus granatum", IF(J698="AVMA", "Avicennia marina", IF(J698="RHMU", "Rhizophora mucronata", IF(J698="BRGY", "Bruguiera gymnorrhiza", IF(J698="BRSE", "Bruguiera sexangula", IF(J698="SOOV", "Sonneratia ovata", IF(J698="SOCA", "Sonneratia caseolaris", IF(J698="HELI", "Heritiera littoralis", IF(J698="HESY", "Heritiera sylvatica", IF(J698="NYFR", "Nypa fruticans", IF(J698="CYRA", "Cynometra ramiflora", IF(J698="PHPA", "Phoenix paludosa", IF(J698="SCHY", "Scyphiphora hydrophyllacea", IF(J698="DIMA", "Diospyros maritima", IF(J698="POPI", "Pongamia pinnata", IF(J698="MAPS", "Maniltoa psilogyne", IF(J698="INBI", "Intsia bijuga", IF(J698="ACEB", "Acanthus ebracteatus", IF(J698="CAER", "Calamus erinaceus", IF(J698="UNUN", "Unknown unknown",  IF(J698="SOAL", "Sonneratia alba",  IF(J698="AECO", "Aegiceras corniculatum", "" )) )))))))))))))))))))))))))))))</f>
        <v>Rhizophora apiculata</v>
      </c>
      <c r="J698" s="55" t="s">
        <v>21</v>
      </c>
      <c r="K698" s="55" t="n">
        <v>5</v>
      </c>
    </row>
    <row r="699" customFormat="false" ht="13.8" hidden="false" customHeight="false" outlineLevel="0" collapsed="false">
      <c r="A699" s="1" t="s">
        <v>17</v>
      </c>
      <c r="B699" s="12" t="n">
        <v>42154</v>
      </c>
      <c r="C699" s="1" t="s">
        <v>826</v>
      </c>
      <c r="D699" s="1" t="s">
        <v>19</v>
      </c>
      <c r="E699" s="1" t="s">
        <v>19</v>
      </c>
      <c r="F699" s="1" t="s">
        <v>20</v>
      </c>
      <c r="G699" s="1" t="n">
        <v>4</v>
      </c>
      <c r="H699" s="1" t="n">
        <v>3</v>
      </c>
      <c r="I699" s="23" t="str">
        <f aca="false">IF(J699="RHAP", "Rhizophora apiculata", IF(J699="EXAG", "Excoecaria agallocha", IF(J699="BRPA", "Bruguiera parviflora", IF(J699="XYMO", "Xylocarpus moluccensis", IF(J699="BRCY", "Bruguiera cylindrica", IF(J699="AVAL", "Avicennia alba", IF(J699="AVOF", "Avicennia officinalis", IF(J699="LURA", "Lumnitzera racemosa", IF(J699="CETA", "Ceriops tagal", IF(J699="XYGR", "Xylocarpus granatum", IF(J699="AVMA", "Avicennia marina", IF(J699="RHMU", "Rhizophora mucronata", IF(J699="BRGY", "Bruguiera gymnorrhiza", IF(J699="BRSE", "Bruguiera sexangula", IF(J699="SOOV", "Sonneratia ovata", IF(J699="SOCA", "Sonneratia caseolaris", IF(J699="HELI", "Heritiera littoralis", IF(J699="HESY", "Heritiera sylvatica", IF(J699="NYFR", "Nypa fruticans", IF(J699="CYRA", "Cynometra ramiflora", IF(J699="PHPA", "Phoenix paludosa", IF(J699="SCHY", "Scyphiphora hydrophyllacea", IF(J699="DIMA", "Diospyros maritima", IF(J699="POPI", "Pongamia pinnata", IF(J699="MAPS", "Maniltoa psilogyne", IF(J699="INBI", "Intsia bijuga", IF(J699="ACEB", "Acanthus ebracteatus", IF(J699="CAER", "Calamus erinaceus", IF(J699="UNUN", "Unknown unknown",  IF(J699="SOAL", "Sonneratia alba",  IF(J699="AECO", "Aegiceras corniculatum", "" )) )))))))))))))))))))))))))))))</f>
        <v>Rhizophora apiculata</v>
      </c>
      <c r="J699" s="55" t="s">
        <v>21</v>
      </c>
      <c r="K699" s="55" t="n">
        <v>5</v>
      </c>
    </row>
    <row r="700" customFormat="false" ht="13.8" hidden="false" customHeight="false" outlineLevel="0" collapsed="false">
      <c r="A700" s="1" t="s">
        <v>17</v>
      </c>
      <c r="B700" s="12" t="n">
        <v>42154</v>
      </c>
      <c r="C700" s="1" t="s">
        <v>826</v>
      </c>
      <c r="D700" s="1" t="s">
        <v>19</v>
      </c>
      <c r="E700" s="1" t="s">
        <v>19</v>
      </c>
      <c r="F700" s="1" t="s">
        <v>20</v>
      </c>
      <c r="G700" s="1" t="n">
        <v>4</v>
      </c>
      <c r="H700" s="1" t="n">
        <v>3</v>
      </c>
      <c r="I700" s="23" t="str">
        <f aca="false">IF(J700="RHAP", "Rhizophora apiculata", IF(J700="EXAG", "Excoecaria agallocha", IF(J700="BRPA", "Bruguiera parviflora", IF(J700="XYMO", "Xylocarpus moluccensis", IF(J700="BRCY", "Bruguiera cylindrica", IF(J700="AVAL", "Avicennia alba", IF(J700="AVOF", "Avicennia officinalis", IF(J700="LURA", "Lumnitzera racemosa", IF(J700="CETA", "Ceriops tagal", IF(J700="XYGR", "Xylocarpus granatum", IF(J700="AVMA", "Avicennia marina", IF(J700="RHMU", "Rhizophora mucronata", IF(J700="BRGY", "Bruguiera gymnorrhiza", IF(J700="BRSE", "Bruguiera sexangula", IF(J700="SOOV", "Sonneratia ovata", IF(J700="SOCA", "Sonneratia caseolaris", IF(J700="HELI", "Heritiera littoralis", IF(J700="HESY", "Heritiera sylvatica", IF(J700="NYFR", "Nypa fruticans", IF(J700="CYRA", "Cynometra ramiflora", IF(J700="PHPA", "Phoenix paludosa", IF(J700="SCHY", "Scyphiphora hydrophyllacea", IF(J700="DIMA", "Diospyros maritima", IF(J700="POPI", "Pongamia pinnata", IF(J700="MAPS", "Maniltoa psilogyne", IF(J700="INBI", "Intsia bijuga", IF(J700="ACEB", "Acanthus ebracteatus", IF(J700="CAER", "Calamus erinaceus", IF(J700="UNUN", "Unknown unknown",  IF(J700="SOAL", "Sonneratia alba",  IF(J700="AECO", "Aegiceras corniculatum", "" )) )))))))))))))))))))))))))))))</f>
        <v>Rhizophora apiculata</v>
      </c>
      <c r="J700" s="55" t="s">
        <v>21</v>
      </c>
      <c r="K700" s="55" t="n">
        <v>5</v>
      </c>
    </row>
    <row r="701" customFormat="false" ht="13.8" hidden="false" customHeight="false" outlineLevel="0" collapsed="false">
      <c r="A701" s="1" t="s">
        <v>17</v>
      </c>
      <c r="B701" s="12" t="n">
        <v>42154</v>
      </c>
      <c r="C701" s="1" t="s">
        <v>826</v>
      </c>
      <c r="D701" s="1" t="s">
        <v>19</v>
      </c>
      <c r="E701" s="1" t="s">
        <v>19</v>
      </c>
      <c r="F701" s="1" t="s">
        <v>20</v>
      </c>
      <c r="G701" s="1" t="n">
        <v>4</v>
      </c>
      <c r="H701" s="1" t="n">
        <v>3</v>
      </c>
      <c r="I701" s="23" t="str">
        <f aca="false">IF(J701="RHAP", "Rhizophora apiculata", IF(J701="EXAG", "Excoecaria agallocha", IF(J701="BRPA", "Bruguiera parviflora", IF(J701="XYMO", "Xylocarpus moluccensis", IF(J701="BRCY", "Bruguiera cylindrica", IF(J701="AVAL", "Avicennia alba", IF(J701="AVOF", "Avicennia officinalis", IF(J701="LURA", "Lumnitzera racemosa", IF(J701="CETA", "Ceriops tagal", IF(J701="XYGR", "Xylocarpus granatum", IF(J701="AVMA", "Avicennia marina", IF(J701="RHMU", "Rhizophora mucronata", IF(J701="BRGY", "Bruguiera gymnorrhiza", IF(J701="BRSE", "Bruguiera sexangula", IF(J701="SOOV", "Sonneratia ovata", IF(J701="SOCA", "Sonneratia caseolaris", IF(J701="HELI", "Heritiera littoralis", IF(J701="HESY", "Heritiera sylvatica", IF(J701="NYFR", "Nypa fruticans", IF(J701="CYRA", "Cynometra ramiflora", IF(J701="PHPA", "Phoenix paludosa", IF(J701="SCHY", "Scyphiphora hydrophyllacea", IF(J701="DIMA", "Diospyros maritima", IF(J701="POPI", "Pongamia pinnata", IF(J701="MAPS", "Maniltoa psilogyne", IF(J701="INBI", "Intsia bijuga", IF(J701="ACEB", "Acanthus ebracteatus", IF(J701="CAER", "Calamus erinaceus", IF(J701="UNUN", "Unknown unknown",  IF(J701="SOAL", "Sonneratia alba",  IF(J701="AECO", "Aegiceras corniculatum", "" )) )))))))))))))))))))))))))))))</f>
        <v>Rhizophora apiculata</v>
      </c>
      <c r="J701" s="55" t="s">
        <v>21</v>
      </c>
      <c r="K701" s="55" t="n">
        <v>5</v>
      </c>
    </row>
    <row r="702" customFormat="false" ht="13.8" hidden="false" customHeight="false" outlineLevel="0" collapsed="false">
      <c r="A702" s="1" t="s">
        <v>17</v>
      </c>
      <c r="B702" s="12" t="n">
        <v>42154</v>
      </c>
      <c r="C702" s="1" t="s">
        <v>826</v>
      </c>
      <c r="D702" s="1" t="s">
        <v>19</v>
      </c>
      <c r="E702" s="1" t="s">
        <v>19</v>
      </c>
      <c r="F702" s="1" t="s">
        <v>20</v>
      </c>
      <c r="G702" s="1" t="n">
        <v>4</v>
      </c>
      <c r="H702" s="1" t="n">
        <v>3</v>
      </c>
      <c r="I702" s="23" t="str">
        <f aca="false">IF(J702="RHAP", "Rhizophora apiculata", IF(J702="EXAG", "Excoecaria agallocha", IF(J702="BRPA", "Bruguiera parviflora", IF(J702="XYMO", "Xylocarpus moluccensis", IF(J702="BRCY", "Bruguiera cylindrica", IF(J702="AVAL", "Avicennia alba", IF(J702="AVOF", "Avicennia officinalis", IF(J702="LURA", "Lumnitzera racemosa", IF(J702="CETA", "Ceriops tagal", IF(J702="XYGR", "Xylocarpus granatum", IF(J702="AVMA", "Avicennia marina", IF(J702="RHMU", "Rhizophora mucronata", IF(J702="BRGY", "Bruguiera gymnorrhiza", IF(J702="BRSE", "Bruguiera sexangula", IF(J702="SOOV", "Sonneratia ovata", IF(J702="SOCA", "Sonneratia caseolaris", IF(J702="HELI", "Heritiera littoralis", IF(J702="HESY", "Heritiera sylvatica", IF(J702="NYFR", "Nypa fruticans", IF(J702="CYRA", "Cynometra ramiflora", IF(J702="PHPA", "Phoenix paludosa", IF(J702="SCHY", "Scyphiphora hydrophyllacea", IF(J702="DIMA", "Diospyros maritima", IF(J702="POPI", "Pongamia pinnata", IF(J702="MAPS", "Maniltoa psilogyne", IF(J702="INBI", "Intsia bijuga", IF(J702="ACEB", "Acanthus ebracteatus", IF(J702="CAER", "Calamus erinaceus", IF(J702="UNUN", "Unknown unknown",  IF(J702="SOAL", "Sonneratia alba",  IF(J702="AECO", "Aegiceras corniculatum", "" )) )))))))))))))))))))))))))))))</f>
        <v>Rhizophora apiculata</v>
      </c>
      <c r="J702" s="55" t="s">
        <v>21</v>
      </c>
      <c r="K702" s="55" t="n">
        <v>5</v>
      </c>
    </row>
    <row r="703" customFormat="false" ht="13.8" hidden="false" customHeight="false" outlineLevel="0" collapsed="false">
      <c r="A703" s="1" t="s">
        <v>17</v>
      </c>
      <c r="B703" s="12" t="n">
        <v>42154</v>
      </c>
      <c r="C703" s="1" t="s">
        <v>826</v>
      </c>
      <c r="D703" s="1" t="s">
        <v>19</v>
      </c>
      <c r="E703" s="1" t="s">
        <v>19</v>
      </c>
      <c r="F703" s="1" t="s">
        <v>20</v>
      </c>
      <c r="G703" s="1" t="n">
        <v>4</v>
      </c>
      <c r="H703" s="1" t="n">
        <v>3</v>
      </c>
      <c r="I703" s="23" t="str">
        <f aca="false">IF(J703="RHAP", "Rhizophora apiculata", IF(J703="EXAG", "Excoecaria agallocha", IF(J703="BRPA", "Bruguiera parviflora", IF(J703="XYMO", "Xylocarpus moluccensis", IF(J703="BRCY", "Bruguiera cylindrica", IF(J703="AVAL", "Avicennia alba", IF(J703="AVOF", "Avicennia officinalis", IF(J703="LURA", "Lumnitzera racemosa", IF(J703="CETA", "Ceriops tagal", IF(J703="XYGR", "Xylocarpus granatum", IF(J703="AVMA", "Avicennia marina", IF(J703="RHMU", "Rhizophora mucronata", IF(J703="BRGY", "Bruguiera gymnorrhiza", IF(J703="BRSE", "Bruguiera sexangula", IF(J703="SOOV", "Sonneratia ovata", IF(J703="SOCA", "Sonneratia caseolaris", IF(J703="HELI", "Heritiera littoralis", IF(J703="HESY", "Heritiera sylvatica", IF(J703="NYFR", "Nypa fruticans", IF(J703="CYRA", "Cynometra ramiflora", IF(J703="PHPA", "Phoenix paludosa", IF(J703="SCHY", "Scyphiphora hydrophyllacea", IF(J703="DIMA", "Diospyros maritima", IF(J703="POPI", "Pongamia pinnata", IF(J703="MAPS", "Maniltoa psilogyne", IF(J703="INBI", "Intsia bijuga", IF(J703="ACEB", "Acanthus ebracteatus", IF(J703="CAER", "Calamus erinaceus", IF(J703="UNUN", "Unknown unknown",  IF(J703="SOAL", "Sonneratia alba",  IF(J703="AECO", "Aegiceras corniculatum", "" )) )))))))))))))))))))))))))))))</f>
        <v>Excoecaria agallocha</v>
      </c>
      <c r="J703" s="55" t="s">
        <v>162</v>
      </c>
      <c r="K703" s="55" t="n">
        <v>5.1</v>
      </c>
    </row>
    <row r="704" customFormat="false" ht="13.8" hidden="false" customHeight="false" outlineLevel="0" collapsed="false">
      <c r="A704" s="1" t="s">
        <v>17</v>
      </c>
      <c r="B704" s="12" t="n">
        <v>42154</v>
      </c>
      <c r="C704" s="1" t="s">
        <v>826</v>
      </c>
      <c r="D704" s="1" t="s">
        <v>19</v>
      </c>
      <c r="E704" s="1" t="s">
        <v>19</v>
      </c>
      <c r="F704" s="1" t="s">
        <v>20</v>
      </c>
      <c r="G704" s="1" t="n">
        <v>4</v>
      </c>
      <c r="H704" s="1" t="n">
        <v>3</v>
      </c>
      <c r="I704" s="23" t="str">
        <f aca="false">IF(J704="RHAP", "Rhizophora apiculata", IF(J704="EXAG", "Excoecaria agallocha", IF(J704="BRPA", "Bruguiera parviflora", IF(J704="XYMO", "Xylocarpus moluccensis", IF(J704="BRCY", "Bruguiera cylindrica", IF(J704="AVAL", "Avicennia alba", IF(J704="AVOF", "Avicennia officinalis", IF(J704="LURA", "Lumnitzera racemosa", IF(J704="CETA", "Ceriops tagal", IF(J704="XYGR", "Xylocarpus granatum", IF(J704="AVMA", "Avicennia marina", IF(J704="RHMU", "Rhizophora mucronata", IF(J704="BRGY", "Bruguiera gymnorrhiza", IF(J704="BRSE", "Bruguiera sexangula", IF(J704="SOOV", "Sonneratia ovata", IF(J704="SOCA", "Sonneratia caseolaris", IF(J704="HELI", "Heritiera littoralis", IF(J704="HESY", "Heritiera sylvatica", IF(J704="NYFR", "Nypa fruticans", IF(J704="CYRA", "Cynometra ramiflora", IF(J704="PHPA", "Phoenix paludosa", IF(J704="SCHY", "Scyphiphora hydrophyllacea", IF(J704="DIMA", "Diospyros maritima", IF(J704="POPI", "Pongamia pinnata", IF(J704="MAPS", "Maniltoa psilogyne", IF(J704="INBI", "Intsia bijuga", IF(J704="ACEB", "Acanthus ebracteatus", IF(J704="CAER", "Calamus erinaceus", IF(J704="UNUN", "Unknown unknown",  IF(J704="SOAL", "Sonneratia alba",  IF(J704="AECO", "Aegiceras corniculatum", "" )) )))))))))))))))))))))))))))))</f>
        <v>Rhizophora apiculata</v>
      </c>
      <c r="J704" s="55" t="s">
        <v>21</v>
      </c>
      <c r="K704" s="55" t="n">
        <v>5.2</v>
      </c>
    </row>
    <row r="705" customFormat="false" ht="13.8" hidden="false" customHeight="false" outlineLevel="0" collapsed="false">
      <c r="A705" s="1" t="s">
        <v>17</v>
      </c>
      <c r="B705" s="12" t="n">
        <v>42154</v>
      </c>
      <c r="C705" s="1" t="s">
        <v>826</v>
      </c>
      <c r="D705" s="1" t="s">
        <v>19</v>
      </c>
      <c r="E705" s="1" t="s">
        <v>19</v>
      </c>
      <c r="F705" s="1" t="s">
        <v>20</v>
      </c>
      <c r="G705" s="1" t="n">
        <v>4</v>
      </c>
      <c r="H705" s="1" t="n">
        <v>3</v>
      </c>
      <c r="I705" s="23" t="str">
        <f aca="false">IF(J705="RHAP", "Rhizophora apiculata", IF(J705="EXAG", "Excoecaria agallocha", IF(J705="BRPA", "Bruguiera parviflora", IF(J705="XYMO", "Xylocarpus moluccensis", IF(J705="BRCY", "Bruguiera cylindrica", IF(J705="AVAL", "Avicennia alba", IF(J705="AVOF", "Avicennia officinalis", IF(J705="LURA", "Lumnitzera racemosa", IF(J705="CETA", "Ceriops tagal", IF(J705="XYGR", "Xylocarpus granatum", IF(J705="AVMA", "Avicennia marina", IF(J705="RHMU", "Rhizophora mucronata", IF(J705="BRGY", "Bruguiera gymnorrhiza", IF(J705="BRSE", "Bruguiera sexangula", IF(J705="SOOV", "Sonneratia ovata", IF(J705="SOCA", "Sonneratia caseolaris", IF(J705="HELI", "Heritiera littoralis", IF(J705="HESY", "Heritiera sylvatica", IF(J705="NYFR", "Nypa fruticans", IF(J705="CYRA", "Cynometra ramiflora", IF(J705="PHPA", "Phoenix paludosa", IF(J705="SCHY", "Scyphiphora hydrophyllacea", IF(J705="DIMA", "Diospyros maritima", IF(J705="POPI", "Pongamia pinnata", IF(J705="MAPS", "Maniltoa psilogyne", IF(J705="INBI", "Intsia bijuga", IF(J705="ACEB", "Acanthus ebracteatus", IF(J705="CAER", "Calamus erinaceus", IF(J705="UNUN", "Unknown unknown",  IF(J705="SOAL", "Sonneratia alba",  IF(J705="AECO", "Aegiceras corniculatum", "" )) )))))))))))))))))))))))))))))</f>
        <v>Rhizophora apiculata</v>
      </c>
      <c r="J705" s="55" t="s">
        <v>21</v>
      </c>
      <c r="K705" s="55" t="n">
        <v>5.3</v>
      </c>
    </row>
    <row r="706" customFormat="false" ht="13.8" hidden="false" customHeight="false" outlineLevel="0" collapsed="false">
      <c r="A706" s="1" t="s">
        <v>17</v>
      </c>
      <c r="B706" s="12" t="n">
        <v>42154</v>
      </c>
      <c r="C706" s="1" t="s">
        <v>826</v>
      </c>
      <c r="D706" s="1" t="s">
        <v>19</v>
      </c>
      <c r="E706" s="1" t="s">
        <v>19</v>
      </c>
      <c r="F706" s="1" t="s">
        <v>20</v>
      </c>
      <c r="G706" s="1" t="n">
        <v>4</v>
      </c>
      <c r="H706" s="1" t="n">
        <v>3</v>
      </c>
      <c r="I706" s="23" t="str">
        <f aca="false">IF(J706="RHAP", "Rhizophora apiculata", IF(J706="EXAG", "Excoecaria agallocha", IF(J706="BRPA", "Bruguiera parviflora", IF(J706="XYMO", "Xylocarpus moluccensis", IF(J706="BRCY", "Bruguiera cylindrica", IF(J706="AVAL", "Avicennia alba", IF(J706="AVOF", "Avicennia officinalis", IF(J706="LURA", "Lumnitzera racemosa", IF(J706="CETA", "Ceriops tagal", IF(J706="XYGR", "Xylocarpus granatum", IF(J706="AVMA", "Avicennia marina", IF(J706="RHMU", "Rhizophora mucronata", IF(J706="BRGY", "Bruguiera gymnorrhiza", IF(J706="BRSE", "Bruguiera sexangula", IF(J706="SOOV", "Sonneratia ovata", IF(J706="SOCA", "Sonneratia caseolaris", IF(J706="HELI", "Heritiera littoralis", IF(J706="HESY", "Heritiera sylvatica", IF(J706="NYFR", "Nypa fruticans", IF(J706="CYRA", "Cynometra ramiflora", IF(J706="PHPA", "Phoenix paludosa", IF(J706="SCHY", "Scyphiphora hydrophyllacea", IF(J706="DIMA", "Diospyros maritima", IF(J706="POPI", "Pongamia pinnata", IF(J706="MAPS", "Maniltoa psilogyne", IF(J706="INBI", "Intsia bijuga", IF(J706="ACEB", "Acanthus ebracteatus", IF(J706="CAER", "Calamus erinaceus", IF(J706="UNUN", "Unknown unknown",  IF(J706="SOAL", "Sonneratia alba",  IF(J706="AECO", "Aegiceras corniculatum", "" )) )))))))))))))))))))))))))))))</f>
        <v>Rhizophora apiculata</v>
      </c>
      <c r="J706" s="55" t="s">
        <v>21</v>
      </c>
      <c r="K706" s="55" t="n">
        <v>5.3</v>
      </c>
    </row>
    <row r="707" customFormat="false" ht="13.8" hidden="false" customHeight="false" outlineLevel="0" collapsed="false">
      <c r="A707" s="1" t="s">
        <v>17</v>
      </c>
      <c r="B707" s="12" t="n">
        <v>42154</v>
      </c>
      <c r="C707" s="1" t="s">
        <v>826</v>
      </c>
      <c r="D707" s="1" t="s">
        <v>19</v>
      </c>
      <c r="E707" s="1" t="s">
        <v>19</v>
      </c>
      <c r="F707" s="1" t="s">
        <v>20</v>
      </c>
      <c r="G707" s="1" t="n">
        <v>4</v>
      </c>
      <c r="H707" s="1" t="n">
        <v>3</v>
      </c>
      <c r="I707" s="23" t="str">
        <f aca="false">IF(J707="RHAP", "Rhizophora apiculata", IF(J707="EXAG", "Excoecaria agallocha", IF(J707="BRPA", "Bruguiera parviflora", IF(J707="XYMO", "Xylocarpus moluccensis", IF(J707="BRCY", "Bruguiera cylindrica", IF(J707="AVAL", "Avicennia alba", IF(J707="AVOF", "Avicennia officinalis", IF(J707="LURA", "Lumnitzera racemosa", IF(J707="CETA", "Ceriops tagal", IF(J707="XYGR", "Xylocarpus granatum", IF(J707="AVMA", "Avicennia marina", IF(J707="RHMU", "Rhizophora mucronata", IF(J707="BRGY", "Bruguiera gymnorrhiza", IF(J707="BRSE", "Bruguiera sexangula", IF(J707="SOOV", "Sonneratia ovata", IF(J707="SOCA", "Sonneratia caseolaris", IF(J707="HELI", "Heritiera littoralis", IF(J707="HESY", "Heritiera sylvatica", IF(J707="NYFR", "Nypa fruticans", IF(J707="CYRA", "Cynometra ramiflora", IF(J707="PHPA", "Phoenix paludosa", IF(J707="SCHY", "Scyphiphora hydrophyllacea", IF(J707="DIMA", "Diospyros maritima", IF(J707="POPI", "Pongamia pinnata", IF(J707="MAPS", "Maniltoa psilogyne", IF(J707="INBI", "Intsia bijuga", IF(J707="ACEB", "Acanthus ebracteatus", IF(J707="CAER", "Calamus erinaceus", IF(J707="UNUN", "Unknown unknown",  IF(J707="SOAL", "Sonneratia alba",  IF(J707="AECO", "Aegiceras corniculatum", "" )) )))))))))))))))))))))))))))))</f>
        <v>Rhizophora apiculata</v>
      </c>
      <c r="J707" s="55" t="s">
        <v>21</v>
      </c>
      <c r="K707" s="55" t="n">
        <v>5.4</v>
      </c>
    </row>
    <row r="708" customFormat="false" ht="13.8" hidden="false" customHeight="false" outlineLevel="0" collapsed="false">
      <c r="A708" s="1" t="s">
        <v>17</v>
      </c>
      <c r="B708" s="12" t="n">
        <v>42154</v>
      </c>
      <c r="C708" s="1" t="s">
        <v>826</v>
      </c>
      <c r="D708" s="1" t="s">
        <v>19</v>
      </c>
      <c r="E708" s="1" t="s">
        <v>19</v>
      </c>
      <c r="F708" s="1" t="s">
        <v>20</v>
      </c>
      <c r="G708" s="1" t="n">
        <v>4</v>
      </c>
      <c r="H708" s="1" t="n">
        <v>3</v>
      </c>
      <c r="I708" s="23" t="str">
        <f aca="false">IF(J708="RHAP", "Rhizophora apiculata", IF(J708="EXAG", "Excoecaria agallocha", IF(J708="BRPA", "Bruguiera parviflora", IF(J708="XYMO", "Xylocarpus moluccensis", IF(J708="BRCY", "Bruguiera cylindrica", IF(J708="AVAL", "Avicennia alba", IF(J708="AVOF", "Avicennia officinalis", IF(J708="LURA", "Lumnitzera racemosa", IF(J708="CETA", "Ceriops tagal", IF(J708="XYGR", "Xylocarpus granatum", IF(J708="AVMA", "Avicennia marina", IF(J708="RHMU", "Rhizophora mucronata", IF(J708="BRGY", "Bruguiera gymnorrhiza", IF(J708="BRSE", "Bruguiera sexangula", IF(J708="SOOV", "Sonneratia ovata", IF(J708="SOCA", "Sonneratia caseolaris", IF(J708="HELI", "Heritiera littoralis", IF(J708="HESY", "Heritiera sylvatica", IF(J708="NYFR", "Nypa fruticans", IF(J708="CYRA", "Cynometra ramiflora", IF(J708="PHPA", "Phoenix paludosa", IF(J708="SCHY", "Scyphiphora hydrophyllacea", IF(J708="DIMA", "Diospyros maritima", IF(J708="POPI", "Pongamia pinnata", IF(J708="MAPS", "Maniltoa psilogyne", IF(J708="INBI", "Intsia bijuga", IF(J708="ACEB", "Acanthus ebracteatus", IF(J708="CAER", "Calamus erinaceus", IF(J708="UNUN", "Unknown unknown",  IF(J708="SOAL", "Sonneratia alba",  IF(J708="AECO", "Aegiceras corniculatum", "" )) )))))))))))))))))))))))))))))</f>
        <v>Rhizophora apiculata</v>
      </c>
      <c r="J708" s="55" t="s">
        <v>21</v>
      </c>
      <c r="K708" s="55" t="n">
        <v>5.4</v>
      </c>
    </row>
    <row r="709" customFormat="false" ht="13.8" hidden="false" customHeight="false" outlineLevel="0" collapsed="false">
      <c r="A709" s="1" t="s">
        <v>17</v>
      </c>
      <c r="B709" s="12" t="n">
        <v>42154</v>
      </c>
      <c r="C709" s="1" t="s">
        <v>826</v>
      </c>
      <c r="D709" s="1" t="s">
        <v>19</v>
      </c>
      <c r="E709" s="1" t="s">
        <v>19</v>
      </c>
      <c r="F709" s="1" t="s">
        <v>20</v>
      </c>
      <c r="G709" s="1" t="n">
        <v>4</v>
      </c>
      <c r="H709" s="1" t="n">
        <v>3</v>
      </c>
      <c r="I709" s="23" t="str">
        <f aca="false">IF(J709="RHAP", "Rhizophora apiculata", IF(J709="EXAG", "Excoecaria agallocha", IF(J709="BRPA", "Bruguiera parviflora", IF(J709="XYMO", "Xylocarpus moluccensis", IF(J709="BRCY", "Bruguiera cylindrica", IF(J709="AVAL", "Avicennia alba", IF(J709="AVOF", "Avicennia officinalis", IF(J709="LURA", "Lumnitzera racemosa", IF(J709="CETA", "Ceriops tagal", IF(J709="XYGR", "Xylocarpus granatum", IF(J709="AVMA", "Avicennia marina", IF(J709="RHMU", "Rhizophora mucronata", IF(J709="BRGY", "Bruguiera gymnorrhiza", IF(J709="BRSE", "Bruguiera sexangula", IF(J709="SOOV", "Sonneratia ovata", IF(J709="SOCA", "Sonneratia caseolaris", IF(J709="HELI", "Heritiera littoralis", IF(J709="HESY", "Heritiera sylvatica", IF(J709="NYFR", "Nypa fruticans", IF(J709="CYRA", "Cynometra ramiflora", IF(J709="PHPA", "Phoenix paludosa", IF(J709="SCHY", "Scyphiphora hydrophyllacea", IF(J709="DIMA", "Diospyros maritima", IF(J709="POPI", "Pongamia pinnata", IF(J709="MAPS", "Maniltoa psilogyne", IF(J709="INBI", "Intsia bijuga", IF(J709="ACEB", "Acanthus ebracteatus", IF(J709="CAER", "Calamus erinaceus", IF(J709="UNUN", "Unknown unknown",  IF(J709="SOAL", "Sonneratia alba",  IF(J709="AECO", "Aegiceras corniculatum", "" )) )))))))))))))))))))))))))))))</f>
        <v>Rhizophora apiculata</v>
      </c>
      <c r="J709" s="55" t="s">
        <v>21</v>
      </c>
      <c r="K709" s="55" t="n">
        <v>6</v>
      </c>
    </row>
    <row r="710" customFormat="false" ht="13.8" hidden="false" customHeight="false" outlineLevel="0" collapsed="false">
      <c r="A710" s="1" t="s">
        <v>17</v>
      </c>
      <c r="B710" s="12" t="n">
        <v>42154</v>
      </c>
      <c r="C710" s="1" t="s">
        <v>826</v>
      </c>
      <c r="D710" s="1" t="s">
        <v>19</v>
      </c>
      <c r="E710" s="1" t="s">
        <v>19</v>
      </c>
      <c r="F710" s="1" t="s">
        <v>20</v>
      </c>
      <c r="G710" s="1" t="n">
        <v>4</v>
      </c>
      <c r="H710" s="1" t="n">
        <v>3</v>
      </c>
      <c r="I710" s="23" t="str">
        <f aca="false">IF(J710="RHAP", "Rhizophora apiculata", IF(J710="EXAG", "Excoecaria agallocha", IF(J710="BRPA", "Bruguiera parviflora", IF(J710="XYMO", "Xylocarpus moluccensis", IF(J710="BRCY", "Bruguiera cylindrica", IF(J710="AVAL", "Avicennia alba", IF(J710="AVOF", "Avicennia officinalis", IF(J710="LURA", "Lumnitzera racemosa", IF(J710="CETA", "Ceriops tagal", IF(J710="XYGR", "Xylocarpus granatum", IF(J710="AVMA", "Avicennia marina", IF(J710="RHMU", "Rhizophora mucronata", IF(J710="BRGY", "Bruguiera gymnorrhiza", IF(J710="BRSE", "Bruguiera sexangula", IF(J710="SOOV", "Sonneratia ovata", IF(J710="SOCA", "Sonneratia caseolaris", IF(J710="HELI", "Heritiera littoralis", IF(J710="HESY", "Heritiera sylvatica", IF(J710="NYFR", "Nypa fruticans", IF(J710="CYRA", "Cynometra ramiflora", IF(J710="PHPA", "Phoenix paludosa", IF(J710="SCHY", "Scyphiphora hydrophyllacea", IF(J710="DIMA", "Diospyros maritima", IF(J710="POPI", "Pongamia pinnata", IF(J710="MAPS", "Maniltoa psilogyne", IF(J710="INBI", "Intsia bijuga", IF(J710="ACEB", "Acanthus ebracteatus", IF(J710="CAER", "Calamus erinaceus", IF(J710="UNUN", "Unknown unknown",  IF(J710="SOAL", "Sonneratia alba",  IF(J710="AECO", "Aegiceras corniculatum", "" )) )))))))))))))))))))))))))))))</f>
        <v>Xylocarpus granatum</v>
      </c>
      <c r="J710" s="55" t="s">
        <v>1022</v>
      </c>
      <c r="K710" s="55" t="n">
        <v>6</v>
      </c>
    </row>
    <row r="711" customFormat="false" ht="13.8" hidden="false" customHeight="false" outlineLevel="0" collapsed="false">
      <c r="A711" s="1" t="s">
        <v>17</v>
      </c>
      <c r="B711" s="12" t="n">
        <v>42154</v>
      </c>
      <c r="C711" s="1" t="s">
        <v>826</v>
      </c>
      <c r="D711" s="1" t="s">
        <v>19</v>
      </c>
      <c r="E711" s="1" t="s">
        <v>19</v>
      </c>
      <c r="F711" s="1" t="s">
        <v>20</v>
      </c>
      <c r="G711" s="1" t="n">
        <v>4</v>
      </c>
      <c r="H711" s="1" t="n">
        <v>3</v>
      </c>
      <c r="I711" s="23" t="str">
        <f aca="false">IF(J711="RHAP", "Rhizophora apiculata", IF(J711="EXAG", "Excoecaria agallocha", IF(J711="BRPA", "Bruguiera parviflora", IF(J711="XYMO", "Xylocarpus moluccensis", IF(J711="BRCY", "Bruguiera cylindrica", IF(J711="AVAL", "Avicennia alba", IF(J711="AVOF", "Avicennia officinalis", IF(J711="LURA", "Lumnitzera racemosa", IF(J711="CETA", "Ceriops tagal", IF(J711="XYGR", "Xylocarpus granatum", IF(J711="AVMA", "Avicennia marina", IF(J711="RHMU", "Rhizophora mucronata", IF(J711="BRGY", "Bruguiera gymnorrhiza", IF(J711="BRSE", "Bruguiera sexangula", IF(J711="SOOV", "Sonneratia ovata", IF(J711="SOCA", "Sonneratia caseolaris", IF(J711="HELI", "Heritiera littoralis", IF(J711="HESY", "Heritiera sylvatica", IF(J711="NYFR", "Nypa fruticans", IF(J711="CYRA", "Cynometra ramiflora", IF(J711="PHPA", "Phoenix paludosa", IF(J711="SCHY", "Scyphiphora hydrophyllacea", IF(J711="DIMA", "Diospyros maritima", IF(J711="POPI", "Pongamia pinnata", IF(J711="MAPS", "Maniltoa psilogyne", IF(J711="INBI", "Intsia bijuga", IF(J711="ACEB", "Acanthus ebracteatus", IF(J711="CAER", "Calamus erinaceus", IF(J711="UNUN", "Unknown unknown",  IF(J711="SOAL", "Sonneratia alba",  IF(J711="AECO", "Aegiceras corniculatum", "" )) )))))))))))))))))))))))))))))</f>
        <v>Rhizophora apiculata</v>
      </c>
      <c r="J711" s="55" t="s">
        <v>21</v>
      </c>
      <c r="K711" s="55" t="n">
        <v>6</v>
      </c>
    </row>
    <row r="712" customFormat="false" ht="13.8" hidden="false" customHeight="false" outlineLevel="0" collapsed="false">
      <c r="A712" s="1" t="s">
        <v>17</v>
      </c>
      <c r="B712" s="12" t="n">
        <v>42154</v>
      </c>
      <c r="C712" s="1" t="s">
        <v>826</v>
      </c>
      <c r="D712" s="1" t="s">
        <v>19</v>
      </c>
      <c r="E712" s="1" t="s">
        <v>19</v>
      </c>
      <c r="F712" s="1" t="s">
        <v>20</v>
      </c>
      <c r="G712" s="1" t="n">
        <v>4</v>
      </c>
      <c r="H712" s="1" t="n">
        <v>3</v>
      </c>
      <c r="I712" s="23" t="str">
        <f aca="false">IF(J712="RHAP", "Rhizophora apiculata", IF(J712="EXAG", "Excoecaria agallocha", IF(J712="BRPA", "Bruguiera parviflora", IF(J712="XYMO", "Xylocarpus moluccensis", IF(J712="BRCY", "Bruguiera cylindrica", IF(J712="AVAL", "Avicennia alba", IF(J712="AVOF", "Avicennia officinalis", IF(J712="LURA", "Lumnitzera racemosa", IF(J712="CETA", "Ceriops tagal", IF(J712="XYGR", "Xylocarpus granatum", IF(J712="AVMA", "Avicennia marina", IF(J712="RHMU", "Rhizophora mucronata", IF(J712="BRGY", "Bruguiera gymnorrhiza", IF(J712="BRSE", "Bruguiera sexangula", IF(J712="SOOV", "Sonneratia ovata", IF(J712="SOCA", "Sonneratia caseolaris", IF(J712="HELI", "Heritiera littoralis", IF(J712="HESY", "Heritiera sylvatica", IF(J712="NYFR", "Nypa fruticans", IF(J712="CYRA", "Cynometra ramiflora", IF(J712="PHPA", "Phoenix paludosa", IF(J712="SCHY", "Scyphiphora hydrophyllacea", IF(J712="DIMA", "Diospyros maritima", IF(J712="POPI", "Pongamia pinnata", IF(J712="MAPS", "Maniltoa psilogyne", IF(J712="INBI", "Intsia bijuga", IF(J712="ACEB", "Acanthus ebracteatus", IF(J712="CAER", "Calamus erinaceus", IF(J712="UNUN", "Unknown unknown",  IF(J712="SOAL", "Sonneratia alba",  IF(J712="AECO", "Aegiceras corniculatum", "" )) )))))))))))))))))))))))))))))</f>
        <v>Rhizophora apiculata</v>
      </c>
      <c r="J712" s="55" t="s">
        <v>21</v>
      </c>
      <c r="K712" s="55" t="n">
        <v>6</v>
      </c>
    </row>
    <row r="713" customFormat="false" ht="13.8" hidden="false" customHeight="false" outlineLevel="0" collapsed="false">
      <c r="A713" s="1" t="s">
        <v>17</v>
      </c>
      <c r="B713" s="12" t="n">
        <v>42154</v>
      </c>
      <c r="C713" s="1" t="s">
        <v>826</v>
      </c>
      <c r="D713" s="1" t="s">
        <v>19</v>
      </c>
      <c r="E713" s="1" t="s">
        <v>19</v>
      </c>
      <c r="F713" s="1" t="s">
        <v>20</v>
      </c>
      <c r="G713" s="1" t="n">
        <v>4</v>
      </c>
      <c r="H713" s="1" t="n">
        <v>3</v>
      </c>
      <c r="I713" s="23" t="str">
        <f aca="false">IF(J713="RHAP", "Rhizophora apiculata", IF(J713="EXAG", "Excoecaria agallocha", IF(J713="BRPA", "Bruguiera parviflora", IF(J713="XYMO", "Xylocarpus moluccensis", IF(J713="BRCY", "Bruguiera cylindrica", IF(J713="AVAL", "Avicennia alba", IF(J713="AVOF", "Avicennia officinalis", IF(J713="LURA", "Lumnitzera racemosa", IF(J713="CETA", "Ceriops tagal", IF(J713="XYGR", "Xylocarpus granatum", IF(J713="AVMA", "Avicennia marina", IF(J713="RHMU", "Rhizophora mucronata", IF(J713="BRGY", "Bruguiera gymnorrhiza", IF(J713="BRSE", "Bruguiera sexangula", IF(J713="SOOV", "Sonneratia ovata", IF(J713="SOCA", "Sonneratia caseolaris", IF(J713="HELI", "Heritiera littoralis", IF(J713="HESY", "Heritiera sylvatica", IF(J713="NYFR", "Nypa fruticans", IF(J713="CYRA", "Cynometra ramiflora", IF(J713="PHPA", "Phoenix paludosa", IF(J713="SCHY", "Scyphiphora hydrophyllacea", IF(J713="DIMA", "Diospyros maritima", IF(J713="POPI", "Pongamia pinnata", IF(J713="MAPS", "Maniltoa psilogyne", IF(J713="INBI", "Intsia bijuga", IF(J713="ACEB", "Acanthus ebracteatus", IF(J713="CAER", "Calamus erinaceus", IF(J713="UNUN", "Unknown unknown",  IF(J713="SOAL", "Sonneratia alba",  IF(J713="AECO", "Aegiceras corniculatum", "" )) )))))))))))))))))))))))))))))</f>
        <v>Rhizophora apiculata</v>
      </c>
      <c r="J713" s="55" t="s">
        <v>21</v>
      </c>
      <c r="K713" s="55" t="n">
        <v>6</v>
      </c>
    </row>
    <row r="714" customFormat="false" ht="13.8" hidden="false" customHeight="false" outlineLevel="0" collapsed="false">
      <c r="A714" s="1" t="s">
        <v>17</v>
      </c>
      <c r="B714" s="12" t="n">
        <v>42154</v>
      </c>
      <c r="C714" s="1" t="s">
        <v>826</v>
      </c>
      <c r="D714" s="1" t="s">
        <v>19</v>
      </c>
      <c r="E714" s="1" t="s">
        <v>19</v>
      </c>
      <c r="F714" s="1" t="s">
        <v>20</v>
      </c>
      <c r="G714" s="1" t="n">
        <v>4</v>
      </c>
      <c r="H714" s="1" t="n">
        <v>3</v>
      </c>
      <c r="I714" s="23" t="str">
        <f aca="false">IF(J714="RHAP", "Rhizophora apiculata", IF(J714="EXAG", "Excoecaria agallocha", IF(J714="BRPA", "Bruguiera parviflora", IF(J714="XYMO", "Xylocarpus moluccensis", IF(J714="BRCY", "Bruguiera cylindrica", IF(J714="AVAL", "Avicennia alba", IF(J714="AVOF", "Avicennia officinalis", IF(J714="LURA", "Lumnitzera racemosa", IF(J714="CETA", "Ceriops tagal", IF(J714="XYGR", "Xylocarpus granatum", IF(J714="AVMA", "Avicennia marina", IF(J714="RHMU", "Rhizophora mucronata", IF(J714="BRGY", "Bruguiera gymnorrhiza", IF(J714="BRSE", "Bruguiera sexangula", IF(J714="SOOV", "Sonneratia ovata", IF(J714="SOCA", "Sonneratia caseolaris", IF(J714="HELI", "Heritiera littoralis", IF(J714="HESY", "Heritiera sylvatica", IF(J714="NYFR", "Nypa fruticans", IF(J714="CYRA", "Cynometra ramiflora", IF(J714="PHPA", "Phoenix paludosa", IF(J714="SCHY", "Scyphiphora hydrophyllacea", IF(J714="DIMA", "Diospyros maritima", IF(J714="POPI", "Pongamia pinnata", IF(J714="MAPS", "Maniltoa psilogyne", IF(J714="INBI", "Intsia bijuga", IF(J714="ACEB", "Acanthus ebracteatus", IF(J714="CAER", "Calamus erinaceus", IF(J714="UNUN", "Unknown unknown",  IF(J714="SOAL", "Sonneratia alba",  IF(J714="AECO", "Aegiceras corniculatum", "" )) )))))))))))))))))))))))))))))</f>
        <v>Excoecaria agallocha</v>
      </c>
      <c r="J714" s="55" t="s">
        <v>162</v>
      </c>
      <c r="K714" s="55" t="n">
        <v>6.1</v>
      </c>
    </row>
    <row r="715" customFormat="false" ht="13.8" hidden="false" customHeight="false" outlineLevel="0" collapsed="false">
      <c r="A715" s="1" t="s">
        <v>17</v>
      </c>
      <c r="B715" s="12" t="n">
        <v>42154</v>
      </c>
      <c r="C715" s="1" t="s">
        <v>826</v>
      </c>
      <c r="D715" s="1" t="s">
        <v>19</v>
      </c>
      <c r="E715" s="1" t="s">
        <v>19</v>
      </c>
      <c r="F715" s="1" t="s">
        <v>20</v>
      </c>
      <c r="G715" s="1" t="n">
        <v>4</v>
      </c>
      <c r="H715" s="1" t="n">
        <v>3</v>
      </c>
      <c r="I715" s="23" t="str">
        <f aca="false">IF(J715="RHAP", "Rhizophora apiculata", IF(J715="EXAG", "Excoecaria agallocha", IF(J715="BRPA", "Bruguiera parviflora", IF(J715="XYMO", "Xylocarpus moluccensis", IF(J715="BRCY", "Bruguiera cylindrica", IF(J715="AVAL", "Avicennia alba", IF(J715="AVOF", "Avicennia officinalis", IF(J715="LURA", "Lumnitzera racemosa", IF(J715="CETA", "Ceriops tagal", IF(J715="XYGR", "Xylocarpus granatum", IF(J715="AVMA", "Avicennia marina", IF(J715="RHMU", "Rhizophora mucronata", IF(J715="BRGY", "Bruguiera gymnorrhiza", IF(J715="BRSE", "Bruguiera sexangula", IF(J715="SOOV", "Sonneratia ovata", IF(J715="SOCA", "Sonneratia caseolaris", IF(J715="HELI", "Heritiera littoralis", IF(J715="HESY", "Heritiera sylvatica", IF(J715="NYFR", "Nypa fruticans", IF(J715="CYRA", "Cynometra ramiflora", IF(J715="PHPA", "Phoenix paludosa", IF(J715="SCHY", "Scyphiphora hydrophyllacea", IF(J715="DIMA", "Diospyros maritima", IF(J715="POPI", "Pongamia pinnata", IF(J715="MAPS", "Maniltoa psilogyne", IF(J715="INBI", "Intsia bijuga", IF(J715="ACEB", "Acanthus ebracteatus", IF(J715="CAER", "Calamus erinaceus", IF(J715="UNUN", "Unknown unknown",  IF(J715="SOAL", "Sonneratia alba",  IF(J715="AECO", "Aegiceras corniculatum", "" )) )))))))))))))))))))))))))))))</f>
        <v>Xylocarpus granatum</v>
      </c>
      <c r="J715" s="55" t="s">
        <v>1022</v>
      </c>
      <c r="K715" s="55" t="n">
        <v>6.3</v>
      </c>
    </row>
    <row r="716" customFormat="false" ht="13.8" hidden="false" customHeight="false" outlineLevel="0" collapsed="false">
      <c r="A716" s="1" t="s">
        <v>17</v>
      </c>
      <c r="B716" s="12" t="n">
        <v>42154</v>
      </c>
      <c r="C716" s="1" t="s">
        <v>826</v>
      </c>
      <c r="D716" s="1" t="s">
        <v>19</v>
      </c>
      <c r="E716" s="1" t="s">
        <v>19</v>
      </c>
      <c r="F716" s="1" t="s">
        <v>20</v>
      </c>
      <c r="G716" s="1" t="n">
        <v>4</v>
      </c>
      <c r="H716" s="1" t="n">
        <v>3</v>
      </c>
      <c r="I716" s="23" t="str">
        <f aca="false">IF(J716="RHAP", "Rhizophora apiculata", IF(J716="EXAG", "Excoecaria agallocha", IF(J716="BRPA", "Bruguiera parviflora", IF(J716="XYMO", "Xylocarpus moluccensis", IF(J716="BRCY", "Bruguiera cylindrica", IF(J716="AVAL", "Avicennia alba", IF(J716="AVOF", "Avicennia officinalis", IF(J716="LURA", "Lumnitzera racemosa", IF(J716="CETA", "Ceriops tagal", IF(J716="XYGR", "Xylocarpus granatum", IF(J716="AVMA", "Avicennia marina", IF(J716="RHMU", "Rhizophora mucronata", IF(J716="BRGY", "Bruguiera gymnorrhiza", IF(J716="BRSE", "Bruguiera sexangula", IF(J716="SOOV", "Sonneratia ovata", IF(J716="SOCA", "Sonneratia caseolaris", IF(J716="HELI", "Heritiera littoralis", IF(J716="HESY", "Heritiera sylvatica", IF(J716="NYFR", "Nypa fruticans", IF(J716="CYRA", "Cynometra ramiflora", IF(J716="PHPA", "Phoenix paludosa", IF(J716="SCHY", "Scyphiphora hydrophyllacea", IF(J716="DIMA", "Diospyros maritima", IF(J716="POPI", "Pongamia pinnata", IF(J716="MAPS", "Maniltoa psilogyne", IF(J716="INBI", "Intsia bijuga", IF(J716="ACEB", "Acanthus ebracteatus", IF(J716="CAER", "Calamus erinaceus", IF(J716="UNUN", "Unknown unknown",  IF(J716="SOAL", "Sonneratia alba",  IF(J716="AECO", "Aegiceras corniculatum", "" )) )))))))))))))))))))))))))))))</f>
        <v>Xylocarpus granatum</v>
      </c>
      <c r="J716" s="55" t="s">
        <v>1022</v>
      </c>
      <c r="K716" s="55" t="n">
        <v>6.5</v>
      </c>
    </row>
    <row r="717" customFormat="false" ht="13.8" hidden="false" customHeight="false" outlineLevel="0" collapsed="false">
      <c r="A717" s="1" t="s">
        <v>17</v>
      </c>
      <c r="B717" s="12" t="n">
        <v>42154</v>
      </c>
      <c r="C717" s="1" t="s">
        <v>826</v>
      </c>
      <c r="D717" s="1" t="s">
        <v>19</v>
      </c>
      <c r="E717" s="1" t="s">
        <v>19</v>
      </c>
      <c r="F717" s="1" t="s">
        <v>20</v>
      </c>
      <c r="G717" s="1" t="n">
        <v>4</v>
      </c>
      <c r="H717" s="1" t="n">
        <v>3</v>
      </c>
      <c r="I717" s="23" t="str">
        <f aca="false">IF(J717="RHAP", "Rhizophora apiculata", IF(J717="EXAG", "Excoecaria agallocha", IF(J717="BRPA", "Bruguiera parviflora", IF(J717="XYMO", "Xylocarpus moluccensis", IF(J717="BRCY", "Bruguiera cylindrica", IF(J717="AVAL", "Avicennia alba", IF(J717="AVOF", "Avicennia officinalis", IF(J717="LURA", "Lumnitzera racemosa", IF(J717="CETA", "Ceriops tagal", IF(J717="XYGR", "Xylocarpus granatum", IF(J717="AVMA", "Avicennia marina", IF(J717="RHMU", "Rhizophora mucronata", IF(J717="BRGY", "Bruguiera gymnorrhiza", IF(J717="BRSE", "Bruguiera sexangula", IF(J717="SOOV", "Sonneratia ovata", IF(J717="SOCA", "Sonneratia caseolaris", IF(J717="HELI", "Heritiera littoralis", IF(J717="HESY", "Heritiera sylvatica", IF(J717="NYFR", "Nypa fruticans", IF(J717="CYRA", "Cynometra ramiflora", IF(J717="PHPA", "Phoenix paludosa", IF(J717="SCHY", "Scyphiphora hydrophyllacea", IF(J717="DIMA", "Diospyros maritima", IF(J717="POPI", "Pongamia pinnata", IF(J717="MAPS", "Maniltoa psilogyne", IF(J717="INBI", "Intsia bijuga", IF(J717="ACEB", "Acanthus ebracteatus", IF(J717="CAER", "Calamus erinaceus", IF(J717="UNUN", "Unknown unknown",  IF(J717="SOAL", "Sonneratia alba",  IF(J717="AECO", "Aegiceras corniculatum", "" )) )))))))))))))))))))))))))))))</f>
        <v>Rhizophora apiculata</v>
      </c>
      <c r="J717" s="55" t="s">
        <v>21</v>
      </c>
      <c r="K717" s="55" t="n">
        <v>6.6</v>
      </c>
    </row>
    <row r="718" customFormat="false" ht="13.8" hidden="false" customHeight="false" outlineLevel="0" collapsed="false">
      <c r="A718" s="1" t="s">
        <v>17</v>
      </c>
      <c r="B718" s="12" t="n">
        <v>42154</v>
      </c>
      <c r="C718" s="1" t="s">
        <v>826</v>
      </c>
      <c r="D718" s="1" t="s">
        <v>19</v>
      </c>
      <c r="E718" s="1" t="s">
        <v>19</v>
      </c>
      <c r="F718" s="1" t="s">
        <v>20</v>
      </c>
      <c r="G718" s="1" t="n">
        <v>4</v>
      </c>
      <c r="H718" s="1" t="n">
        <v>3</v>
      </c>
      <c r="I718" s="23" t="str">
        <f aca="false">IF(J718="RHAP", "Rhizophora apiculata", IF(J718="EXAG", "Excoecaria agallocha", IF(J718="BRPA", "Bruguiera parviflora", IF(J718="XYMO", "Xylocarpus moluccensis", IF(J718="BRCY", "Bruguiera cylindrica", IF(J718="AVAL", "Avicennia alba", IF(J718="AVOF", "Avicennia officinalis", IF(J718="LURA", "Lumnitzera racemosa", IF(J718="CETA", "Ceriops tagal", IF(J718="XYGR", "Xylocarpus granatum", IF(J718="AVMA", "Avicennia marina", IF(J718="RHMU", "Rhizophora mucronata", IF(J718="BRGY", "Bruguiera gymnorrhiza", IF(J718="BRSE", "Bruguiera sexangula", IF(J718="SOOV", "Sonneratia ovata", IF(J718="SOCA", "Sonneratia caseolaris", IF(J718="HELI", "Heritiera littoralis", IF(J718="HESY", "Heritiera sylvatica", IF(J718="NYFR", "Nypa fruticans", IF(J718="CYRA", "Cynometra ramiflora", IF(J718="PHPA", "Phoenix paludosa", IF(J718="SCHY", "Scyphiphora hydrophyllacea", IF(J718="DIMA", "Diospyros maritima", IF(J718="POPI", "Pongamia pinnata", IF(J718="MAPS", "Maniltoa psilogyne", IF(J718="INBI", "Intsia bijuga", IF(J718="ACEB", "Acanthus ebracteatus", IF(J718="CAER", "Calamus erinaceus", IF(J718="UNUN", "Unknown unknown",  IF(J718="SOAL", "Sonneratia alba",  IF(J718="AECO", "Aegiceras corniculatum", "" )) )))))))))))))))))))))))))))))</f>
        <v>Rhizophora apiculata</v>
      </c>
      <c r="J718" s="55" t="s">
        <v>21</v>
      </c>
      <c r="K718" s="55" t="n">
        <v>6.7</v>
      </c>
    </row>
    <row r="719" customFormat="false" ht="13.8" hidden="false" customHeight="false" outlineLevel="0" collapsed="false">
      <c r="A719" s="1" t="s">
        <v>17</v>
      </c>
      <c r="B719" s="12" t="n">
        <v>42154</v>
      </c>
      <c r="C719" s="1" t="s">
        <v>826</v>
      </c>
      <c r="D719" s="1" t="s">
        <v>19</v>
      </c>
      <c r="E719" s="1" t="s">
        <v>19</v>
      </c>
      <c r="F719" s="1" t="s">
        <v>20</v>
      </c>
      <c r="G719" s="1" t="n">
        <v>4</v>
      </c>
      <c r="H719" s="1" t="n">
        <v>3</v>
      </c>
      <c r="I719" s="23" t="str">
        <f aca="false">IF(J719="RHAP", "Rhizophora apiculata", IF(J719="EXAG", "Excoecaria agallocha", IF(J719="BRPA", "Bruguiera parviflora", IF(J719="XYMO", "Xylocarpus moluccensis", IF(J719="BRCY", "Bruguiera cylindrica", IF(J719="AVAL", "Avicennia alba", IF(J719="AVOF", "Avicennia officinalis", IF(J719="LURA", "Lumnitzera racemosa", IF(J719="CETA", "Ceriops tagal", IF(J719="XYGR", "Xylocarpus granatum", IF(J719="AVMA", "Avicennia marina", IF(J719="RHMU", "Rhizophora mucronata", IF(J719="BRGY", "Bruguiera gymnorrhiza", IF(J719="BRSE", "Bruguiera sexangula", IF(J719="SOOV", "Sonneratia ovata", IF(J719="SOCA", "Sonneratia caseolaris", IF(J719="HELI", "Heritiera littoralis", IF(J719="HESY", "Heritiera sylvatica", IF(J719="NYFR", "Nypa fruticans", IF(J719="CYRA", "Cynometra ramiflora", IF(J719="PHPA", "Phoenix paludosa", IF(J719="SCHY", "Scyphiphora hydrophyllacea", IF(J719="DIMA", "Diospyros maritima", IF(J719="POPI", "Pongamia pinnata", IF(J719="MAPS", "Maniltoa psilogyne", IF(J719="INBI", "Intsia bijuga", IF(J719="ACEB", "Acanthus ebracteatus", IF(J719="CAER", "Calamus erinaceus", IF(J719="UNUN", "Unknown unknown",  IF(J719="SOAL", "Sonneratia alba",  IF(J719="AECO", "Aegiceras corniculatum", "" )) )))))))))))))))))))))))))))))</f>
        <v>Excoecaria agallocha</v>
      </c>
      <c r="J719" s="55" t="s">
        <v>162</v>
      </c>
      <c r="K719" s="55" t="n">
        <v>6.8</v>
      </c>
    </row>
    <row r="720" customFormat="false" ht="13.8" hidden="false" customHeight="false" outlineLevel="0" collapsed="false">
      <c r="A720" s="1" t="s">
        <v>17</v>
      </c>
      <c r="B720" s="12" t="n">
        <v>42154</v>
      </c>
      <c r="C720" s="1" t="s">
        <v>826</v>
      </c>
      <c r="D720" s="1" t="s">
        <v>19</v>
      </c>
      <c r="E720" s="1" t="s">
        <v>19</v>
      </c>
      <c r="F720" s="1" t="s">
        <v>20</v>
      </c>
      <c r="G720" s="1" t="n">
        <v>4</v>
      </c>
      <c r="H720" s="1" t="n">
        <v>3</v>
      </c>
      <c r="I720" s="23" t="str">
        <f aca="false">IF(J720="RHAP", "Rhizophora apiculata", IF(J720="EXAG", "Excoecaria agallocha", IF(J720="BRPA", "Bruguiera parviflora", IF(J720="XYMO", "Xylocarpus moluccensis", IF(J720="BRCY", "Bruguiera cylindrica", IF(J720="AVAL", "Avicennia alba", IF(J720="AVOF", "Avicennia officinalis", IF(J720="LURA", "Lumnitzera racemosa", IF(J720="CETA", "Ceriops tagal", IF(J720="XYGR", "Xylocarpus granatum", IF(J720="AVMA", "Avicennia marina", IF(J720="RHMU", "Rhizophora mucronata", IF(J720="BRGY", "Bruguiera gymnorrhiza", IF(J720="BRSE", "Bruguiera sexangula", IF(J720="SOOV", "Sonneratia ovata", IF(J720="SOCA", "Sonneratia caseolaris", IF(J720="HELI", "Heritiera littoralis", IF(J720="HESY", "Heritiera sylvatica", IF(J720="NYFR", "Nypa fruticans", IF(J720="CYRA", "Cynometra ramiflora", IF(J720="PHPA", "Phoenix paludosa", IF(J720="SCHY", "Scyphiphora hydrophyllacea", IF(J720="DIMA", "Diospyros maritima", IF(J720="POPI", "Pongamia pinnata", IF(J720="MAPS", "Maniltoa psilogyne", IF(J720="INBI", "Intsia bijuga", IF(J720="ACEB", "Acanthus ebracteatus", IF(J720="CAER", "Calamus erinaceus", IF(J720="UNUN", "Unknown unknown",  IF(J720="SOAL", "Sonneratia alba",  IF(J720="AECO", "Aegiceras corniculatum", "" )) )))))))))))))))))))))))))))))</f>
        <v>Excoecaria agallocha</v>
      </c>
      <c r="J720" s="55" t="s">
        <v>162</v>
      </c>
      <c r="K720" s="55" t="n">
        <v>6.8</v>
      </c>
    </row>
    <row r="721" customFormat="false" ht="13.8" hidden="false" customHeight="false" outlineLevel="0" collapsed="false">
      <c r="A721" s="1" t="s">
        <v>17</v>
      </c>
      <c r="B721" s="12" t="n">
        <v>42154</v>
      </c>
      <c r="C721" s="1" t="s">
        <v>826</v>
      </c>
      <c r="D721" s="1" t="s">
        <v>19</v>
      </c>
      <c r="E721" s="1" t="s">
        <v>19</v>
      </c>
      <c r="F721" s="1" t="s">
        <v>20</v>
      </c>
      <c r="G721" s="1" t="n">
        <v>4</v>
      </c>
      <c r="H721" s="1" t="n">
        <v>3</v>
      </c>
      <c r="I721" s="23" t="str">
        <f aca="false">IF(J721="RHAP", "Rhizophora apiculata", IF(J721="EXAG", "Excoecaria agallocha", IF(J721="BRPA", "Bruguiera parviflora", IF(J721="XYMO", "Xylocarpus moluccensis", IF(J721="BRCY", "Bruguiera cylindrica", IF(J721="AVAL", "Avicennia alba", IF(J721="AVOF", "Avicennia officinalis", IF(J721="LURA", "Lumnitzera racemosa", IF(J721="CETA", "Ceriops tagal", IF(J721="XYGR", "Xylocarpus granatum", IF(J721="AVMA", "Avicennia marina", IF(J721="RHMU", "Rhizophora mucronata", IF(J721="BRGY", "Bruguiera gymnorrhiza", IF(J721="BRSE", "Bruguiera sexangula", IF(J721="SOOV", "Sonneratia ovata", IF(J721="SOCA", "Sonneratia caseolaris", IF(J721="HELI", "Heritiera littoralis", IF(J721="HESY", "Heritiera sylvatica", IF(J721="NYFR", "Nypa fruticans", IF(J721="CYRA", "Cynometra ramiflora", IF(J721="PHPA", "Phoenix paludosa", IF(J721="SCHY", "Scyphiphora hydrophyllacea", IF(J721="DIMA", "Diospyros maritima", IF(J721="POPI", "Pongamia pinnata", IF(J721="MAPS", "Maniltoa psilogyne", IF(J721="INBI", "Intsia bijuga", IF(J721="ACEB", "Acanthus ebracteatus", IF(J721="CAER", "Calamus erinaceus", IF(J721="UNUN", "Unknown unknown",  IF(J721="SOAL", "Sonneratia alba",  IF(J721="AECO", "Aegiceras corniculatum", "" )) )))))))))))))))))))))))))))))</f>
        <v>Rhizophora apiculata</v>
      </c>
      <c r="J721" s="55" t="s">
        <v>21</v>
      </c>
      <c r="K721" s="55" t="n">
        <v>6.8</v>
      </c>
    </row>
    <row r="722" customFormat="false" ht="13.8" hidden="false" customHeight="false" outlineLevel="0" collapsed="false">
      <c r="A722" s="1" t="s">
        <v>17</v>
      </c>
      <c r="B722" s="12" t="n">
        <v>42154</v>
      </c>
      <c r="C722" s="1" t="s">
        <v>826</v>
      </c>
      <c r="D722" s="1" t="s">
        <v>19</v>
      </c>
      <c r="E722" s="1" t="s">
        <v>19</v>
      </c>
      <c r="F722" s="1" t="s">
        <v>20</v>
      </c>
      <c r="G722" s="1" t="n">
        <v>4</v>
      </c>
      <c r="H722" s="1" t="n">
        <v>3</v>
      </c>
      <c r="I722" s="23" t="str">
        <f aca="false">IF(J722="RHAP", "Rhizophora apiculata", IF(J722="EXAG", "Excoecaria agallocha", IF(J722="BRPA", "Bruguiera parviflora", IF(J722="XYMO", "Xylocarpus moluccensis", IF(J722="BRCY", "Bruguiera cylindrica", IF(J722="AVAL", "Avicennia alba", IF(J722="AVOF", "Avicennia officinalis", IF(J722="LURA", "Lumnitzera racemosa", IF(J722="CETA", "Ceriops tagal", IF(J722="XYGR", "Xylocarpus granatum", IF(J722="AVMA", "Avicennia marina", IF(J722="RHMU", "Rhizophora mucronata", IF(J722="BRGY", "Bruguiera gymnorrhiza", IF(J722="BRSE", "Bruguiera sexangula", IF(J722="SOOV", "Sonneratia ovata", IF(J722="SOCA", "Sonneratia caseolaris", IF(J722="HELI", "Heritiera littoralis", IF(J722="HESY", "Heritiera sylvatica", IF(J722="NYFR", "Nypa fruticans", IF(J722="CYRA", "Cynometra ramiflora", IF(J722="PHPA", "Phoenix paludosa", IF(J722="SCHY", "Scyphiphora hydrophyllacea", IF(J722="DIMA", "Diospyros maritima", IF(J722="POPI", "Pongamia pinnata", IF(J722="MAPS", "Maniltoa psilogyne", IF(J722="INBI", "Intsia bijuga", IF(J722="ACEB", "Acanthus ebracteatus", IF(J722="CAER", "Calamus erinaceus", IF(J722="UNUN", "Unknown unknown",  IF(J722="SOAL", "Sonneratia alba",  IF(J722="AECO", "Aegiceras corniculatum", "" )) )))))))))))))))))))))))))))))</f>
        <v>Rhizophora apiculata</v>
      </c>
      <c r="J722" s="55" t="s">
        <v>21</v>
      </c>
      <c r="K722" s="55" t="n">
        <v>7</v>
      </c>
    </row>
    <row r="723" customFormat="false" ht="13.8" hidden="false" customHeight="false" outlineLevel="0" collapsed="false">
      <c r="A723" s="1" t="s">
        <v>17</v>
      </c>
      <c r="B723" s="12" t="n">
        <v>42154</v>
      </c>
      <c r="C723" s="1" t="s">
        <v>826</v>
      </c>
      <c r="D723" s="1" t="s">
        <v>19</v>
      </c>
      <c r="E723" s="1" t="s">
        <v>19</v>
      </c>
      <c r="F723" s="1" t="s">
        <v>20</v>
      </c>
      <c r="G723" s="1" t="n">
        <v>4</v>
      </c>
      <c r="H723" s="1" t="n">
        <v>3</v>
      </c>
      <c r="I723" s="23" t="str">
        <f aca="false">IF(J723="RHAP", "Rhizophora apiculata", IF(J723="EXAG", "Excoecaria agallocha", IF(J723="BRPA", "Bruguiera parviflora", IF(J723="XYMO", "Xylocarpus moluccensis", IF(J723="BRCY", "Bruguiera cylindrica", IF(J723="AVAL", "Avicennia alba", IF(J723="AVOF", "Avicennia officinalis", IF(J723="LURA", "Lumnitzera racemosa", IF(J723="CETA", "Ceriops tagal", IF(J723="XYGR", "Xylocarpus granatum", IF(J723="AVMA", "Avicennia marina", IF(J723="RHMU", "Rhizophora mucronata", IF(J723="BRGY", "Bruguiera gymnorrhiza", IF(J723="BRSE", "Bruguiera sexangula", IF(J723="SOOV", "Sonneratia ovata", IF(J723="SOCA", "Sonneratia caseolaris", IF(J723="HELI", "Heritiera littoralis", IF(J723="HESY", "Heritiera sylvatica", IF(J723="NYFR", "Nypa fruticans", IF(J723="CYRA", "Cynometra ramiflora", IF(J723="PHPA", "Phoenix paludosa", IF(J723="SCHY", "Scyphiphora hydrophyllacea", IF(J723="DIMA", "Diospyros maritima", IF(J723="POPI", "Pongamia pinnata", IF(J723="MAPS", "Maniltoa psilogyne", IF(J723="INBI", "Intsia bijuga", IF(J723="ACEB", "Acanthus ebracteatus", IF(J723="CAER", "Calamus erinaceus", IF(J723="UNUN", "Unknown unknown",  IF(J723="SOAL", "Sonneratia alba",  IF(J723="AECO", "Aegiceras corniculatum", "" )) )))))))))))))))))))))))))))))</f>
        <v>Xylocarpus granatum</v>
      </c>
      <c r="J723" s="55" t="s">
        <v>1022</v>
      </c>
      <c r="K723" s="55" t="n">
        <v>7</v>
      </c>
    </row>
    <row r="724" customFormat="false" ht="13.8" hidden="false" customHeight="false" outlineLevel="0" collapsed="false">
      <c r="A724" s="1" t="s">
        <v>17</v>
      </c>
      <c r="B724" s="12" t="n">
        <v>42154</v>
      </c>
      <c r="C724" s="1" t="s">
        <v>826</v>
      </c>
      <c r="D724" s="1" t="s">
        <v>19</v>
      </c>
      <c r="E724" s="1" t="s">
        <v>19</v>
      </c>
      <c r="F724" s="1" t="s">
        <v>20</v>
      </c>
      <c r="G724" s="1" t="n">
        <v>4</v>
      </c>
      <c r="H724" s="1" t="n">
        <v>3</v>
      </c>
      <c r="I724" s="23" t="str">
        <f aca="false">IF(J724="RHAP", "Rhizophora apiculata", IF(J724="EXAG", "Excoecaria agallocha", IF(J724="BRPA", "Bruguiera parviflora", IF(J724="XYMO", "Xylocarpus moluccensis", IF(J724="BRCY", "Bruguiera cylindrica", IF(J724="AVAL", "Avicennia alba", IF(J724="AVOF", "Avicennia officinalis", IF(J724="LURA", "Lumnitzera racemosa", IF(J724="CETA", "Ceriops tagal", IF(J724="XYGR", "Xylocarpus granatum", IF(J724="AVMA", "Avicennia marina", IF(J724="RHMU", "Rhizophora mucronata", IF(J724="BRGY", "Bruguiera gymnorrhiza", IF(J724="BRSE", "Bruguiera sexangula", IF(J724="SOOV", "Sonneratia ovata", IF(J724="SOCA", "Sonneratia caseolaris", IF(J724="HELI", "Heritiera littoralis", IF(J724="HESY", "Heritiera sylvatica", IF(J724="NYFR", "Nypa fruticans", IF(J724="CYRA", "Cynometra ramiflora", IF(J724="PHPA", "Phoenix paludosa", IF(J724="SCHY", "Scyphiphora hydrophyllacea", IF(J724="DIMA", "Diospyros maritima", IF(J724="POPI", "Pongamia pinnata", IF(J724="MAPS", "Maniltoa psilogyne", IF(J724="INBI", "Intsia bijuga", IF(J724="ACEB", "Acanthus ebracteatus", IF(J724="CAER", "Calamus erinaceus", IF(J724="UNUN", "Unknown unknown",  IF(J724="SOAL", "Sonneratia alba",  IF(J724="AECO", "Aegiceras corniculatum", "" )) )))))))))))))))))))))))))))))</f>
        <v>Excoecaria agallocha</v>
      </c>
      <c r="J724" s="55" t="s">
        <v>162</v>
      </c>
      <c r="K724" s="55" t="n">
        <v>7</v>
      </c>
    </row>
    <row r="725" customFormat="false" ht="13.8" hidden="false" customHeight="false" outlineLevel="0" collapsed="false">
      <c r="A725" s="1" t="s">
        <v>17</v>
      </c>
      <c r="B725" s="12" t="n">
        <v>42154</v>
      </c>
      <c r="C725" s="1" t="s">
        <v>826</v>
      </c>
      <c r="D725" s="1" t="s">
        <v>19</v>
      </c>
      <c r="E725" s="1" t="s">
        <v>19</v>
      </c>
      <c r="F725" s="1" t="s">
        <v>20</v>
      </c>
      <c r="G725" s="1" t="n">
        <v>4</v>
      </c>
      <c r="H725" s="1" t="n">
        <v>3</v>
      </c>
      <c r="I725" s="23" t="str">
        <f aca="false">IF(J725="RHAP", "Rhizophora apiculata", IF(J725="EXAG", "Excoecaria agallocha", IF(J725="BRPA", "Bruguiera parviflora", IF(J725="XYMO", "Xylocarpus moluccensis", IF(J725="BRCY", "Bruguiera cylindrica", IF(J725="AVAL", "Avicennia alba", IF(J725="AVOF", "Avicennia officinalis", IF(J725="LURA", "Lumnitzera racemosa", IF(J725="CETA", "Ceriops tagal", IF(J725="XYGR", "Xylocarpus granatum", IF(J725="AVMA", "Avicennia marina", IF(J725="RHMU", "Rhizophora mucronata", IF(J725="BRGY", "Bruguiera gymnorrhiza", IF(J725="BRSE", "Bruguiera sexangula", IF(J725="SOOV", "Sonneratia ovata", IF(J725="SOCA", "Sonneratia caseolaris", IF(J725="HELI", "Heritiera littoralis", IF(J725="HESY", "Heritiera sylvatica", IF(J725="NYFR", "Nypa fruticans", IF(J725="CYRA", "Cynometra ramiflora", IF(J725="PHPA", "Phoenix paludosa", IF(J725="SCHY", "Scyphiphora hydrophyllacea", IF(J725="DIMA", "Diospyros maritima", IF(J725="POPI", "Pongamia pinnata", IF(J725="MAPS", "Maniltoa psilogyne", IF(J725="INBI", "Intsia bijuga", IF(J725="ACEB", "Acanthus ebracteatus", IF(J725="CAER", "Calamus erinaceus", IF(J725="UNUN", "Unknown unknown",  IF(J725="SOAL", "Sonneratia alba",  IF(J725="AECO", "Aegiceras corniculatum", "" )) )))))))))))))))))))))))))))))</f>
        <v>Rhizophora apiculata</v>
      </c>
      <c r="J725" s="55" t="s">
        <v>21</v>
      </c>
      <c r="K725" s="55" t="n">
        <v>7</v>
      </c>
    </row>
    <row r="726" customFormat="false" ht="13.8" hidden="false" customHeight="false" outlineLevel="0" collapsed="false">
      <c r="A726" s="1" t="s">
        <v>17</v>
      </c>
      <c r="B726" s="12" t="n">
        <v>42154</v>
      </c>
      <c r="C726" s="1" t="s">
        <v>826</v>
      </c>
      <c r="D726" s="1" t="s">
        <v>19</v>
      </c>
      <c r="E726" s="1" t="s">
        <v>19</v>
      </c>
      <c r="F726" s="1" t="s">
        <v>20</v>
      </c>
      <c r="G726" s="1" t="n">
        <v>4</v>
      </c>
      <c r="H726" s="1" t="n">
        <v>3</v>
      </c>
      <c r="I726" s="23" t="str">
        <f aca="false">IF(J726="RHAP", "Rhizophora apiculata", IF(J726="EXAG", "Excoecaria agallocha", IF(J726="BRPA", "Bruguiera parviflora", IF(J726="XYMO", "Xylocarpus moluccensis", IF(J726="BRCY", "Bruguiera cylindrica", IF(J726="AVAL", "Avicennia alba", IF(J726="AVOF", "Avicennia officinalis", IF(J726="LURA", "Lumnitzera racemosa", IF(J726="CETA", "Ceriops tagal", IF(J726="XYGR", "Xylocarpus granatum", IF(J726="AVMA", "Avicennia marina", IF(J726="RHMU", "Rhizophora mucronata", IF(J726="BRGY", "Bruguiera gymnorrhiza", IF(J726="BRSE", "Bruguiera sexangula", IF(J726="SOOV", "Sonneratia ovata", IF(J726="SOCA", "Sonneratia caseolaris", IF(J726="HELI", "Heritiera littoralis", IF(J726="HESY", "Heritiera sylvatica", IF(J726="NYFR", "Nypa fruticans", IF(J726="CYRA", "Cynometra ramiflora", IF(J726="PHPA", "Phoenix paludosa", IF(J726="SCHY", "Scyphiphora hydrophyllacea", IF(J726="DIMA", "Diospyros maritima", IF(J726="POPI", "Pongamia pinnata", IF(J726="MAPS", "Maniltoa psilogyne", IF(J726="INBI", "Intsia bijuga", IF(J726="ACEB", "Acanthus ebracteatus", IF(J726="CAER", "Calamus erinaceus", IF(J726="UNUN", "Unknown unknown",  IF(J726="SOAL", "Sonneratia alba",  IF(J726="AECO", "Aegiceras corniculatum", "" )) )))))))))))))))))))))))))))))</f>
        <v>Rhizophora apiculata</v>
      </c>
      <c r="J726" s="55" t="s">
        <v>21</v>
      </c>
      <c r="K726" s="55" t="n">
        <v>7</v>
      </c>
    </row>
    <row r="727" customFormat="false" ht="13.8" hidden="false" customHeight="false" outlineLevel="0" collapsed="false">
      <c r="A727" s="1" t="s">
        <v>17</v>
      </c>
      <c r="B727" s="12" t="n">
        <v>42154</v>
      </c>
      <c r="C727" s="1" t="s">
        <v>826</v>
      </c>
      <c r="D727" s="1" t="s">
        <v>19</v>
      </c>
      <c r="E727" s="1" t="s">
        <v>19</v>
      </c>
      <c r="F727" s="1" t="s">
        <v>20</v>
      </c>
      <c r="G727" s="1" t="n">
        <v>4</v>
      </c>
      <c r="H727" s="1" t="n">
        <v>3</v>
      </c>
      <c r="I727" s="23" t="str">
        <f aca="false">IF(J727="RHAP", "Rhizophora apiculata", IF(J727="EXAG", "Excoecaria agallocha", IF(J727="BRPA", "Bruguiera parviflora", IF(J727="XYMO", "Xylocarpus moluccensis", IF(J727="BRCY", "Bruguiera cylindrica", IF(J727="AVAL", "Avicennia alba", IF(J727="AVOF", "Avicennia officinalis", IF(J727="LURA", "Lumnitzera racemosa", IF(J727="CETA", "Ceriops tagal", IF(J727="XYGR", "Xylocarpus granatum", IF(J727="AVMA", "Avicennia marina", IF(J727="RHMU", "Rhizophora mucronata", IF(J727="BRGY", "Bruguiera gymnorrhiza", IF(J727="BRSE", "Bruguiera sexangula", IF(J727="SOOV", "Sonneratia ovata", IF(J727="SOCA", "Sonneratia caseolaris", IF(J727="HELI", "Heritiera littoralis", IF(J727="HESY", "Heritiera sylvatica", IF(J727="NYFR", "Nypa fruticans", IF(J727="CYRA", "Cynometra ramiflora", IF(J727="PHPA", "Phoenix paludosa", IF(J727="SCHY", "Scyphiphora hydrophyllacea", IF(J727="DIMA", "Diospyros maritima", IF(J727="POPI", "Pongamia pinnata", IF(J727="MAPS", "Maniltoa psilogyne", IF(J727="INBI", "Intsia bijuga", IF(J727="ACEB", "Acanthus ebracteatus", IF(J727="CAER", "Calamus erinaceus", IF(J727="UNUN", "Unknown unknown",  IF(J727="SOAL", "Sonneratia alba",  IF(J727="AECO", "Aegiceras corniculatum", "" )) )))))))))))))))))))))))))))))</f>
        <v>Xylocarpus granatum</v>
      </c>
      <c r="J727" s="55" t="s">
        <v>1022</v>
      </c>
      <c r="K727" s="55" t="n">
        <v>7.1</v>
      </c>
    </row>
    <row r="728" customFormat="false" ht="13.8" hidden="false" customHeight="false" outlineLevel="0" collapsed="false">
      <c r="A728" s="1" t="s">
        <v>17</v>
      </c>
      <c r="B728" s="12" t="n">
        <v>42154</v>
      </c>
      <c r="C728" s="1" t="s">
        <v>826</v>
      </c>
      <c r="D728" s="1" t="s">
        <v>19</v>
      </c>
      <c r="E728" s="1" t="s">
        <v>19</v>
      </c>
      <c r="F728" s="1" t="s">
        <v>20</v>
      </c>
      <c r="G728" s="1" t="n">
        <v>4</v>
      </c>
      <c r="H728" s="1" t="n">
        <v>3</v>
      </c>
      <c r="I728" s="23" t="str">
        <f aca="false">IF(J728="RHAP", "Rhizophora apiculata", IF(J728="EXAG", "Excoecaria agallocha", IF(J728="BRPA", "Bruguiera parviflora", IF(J728="XYMO", "Xylocarpus moluccensis", IF(J728="BRCY", "Bruguiera cylindrica", IF(J728="AVAL", "Avicennia alba", IF(J728="AVOF", "Avicennia officinalis", IF(J728="LURA", "Lumnitzera racemosa", IF(J728="CETA", "Ceriops tagal", IF(J728="XYGR", "Xylocarpus granatum", IF(J728="AVMA", "Avicennia marina", IF(J728="RHMU", "Rhizophora mucronata", IF(J728="BRGY", "Bruguiera gymnorrhiza", IF(J728="BRSE", "Bruguiera sexangula", IF(J728="SOOV", "Sonneratia ovata", IF(J728="SOCA", "Sonneratia caseolaris", IF(J728="HELI", "Heritiera littoralis", IF(J728="HESY", "Heritiera sylvatica", IF(J728="NYFR", "Nypa fruticans", IF(J728="CYRA", "Cynometra ramiflora", IF(J728="PHPA", "Phoenix paludosa", IF(J728="SCHY", "Scyphiphora hydrophyllacea", IF(J728="DIMA", "Diospyros maritima", IF(J728="POPI", "Pongamia pinnata", IF(J728="MAPS", "Maniltoa psilogyne", IF(J728="INBI", "Intsia bijuga", IF(J728="ACEB", "Acanthus ebracteatus", IF(J728="CAER", "Calamus erinaceus", IF(J728="UNUN", "Unknown unknown",  IF(J728="SOAL", "Sonneratia alba",  IF(J728="AECO", "Aegiceras corniculatum", "" )) )))))))))))))))))))))))))))))</f>
        <v>Rhizophora apiculata</v>
      </c>
      <c r="J728" s="55" t="s">
        <v>21</v>
      </c>
      <c r="K728" s="55" t="n">
        <v>7.1</v>
      </c>
    </row>
    <row r="729" customFormat="false" ht="13.8" hidden="false" customHeight="false" outlineLevel="0" collapsed="false">
      <c r="A729" s="1" t="s">
        <v>17</v>
      </c>
      <c r="B729" s="12" t="n">
        <v>42154</v>
      </c>
      <c r="C729" s="1" t="s">
        <v>826</v>
      </c>
      <c r="D729" s="1" t="s">
        <v>19</v>
      </c>
      <c r="E729" s="1" t="s">
        <v>19</v>
      </c>
      <c r="F729" s="1" t="s">
        <v>20</v>
      </c>
      <c r="G729" s="1" t="n">
        <v>4</v>
      </c>
      <c r="H729" s="1" t="n">
        <v>3</v>
      </c>
      <c r="I729" s="23" t="str">
        <f aca="false">IF(J729="RHAP", "Rhizophora apiculata", IF(J729="EXAG", "Excoecaria agallocha", IF(J729="BRPA", "Bruguiera parviflora", IF(J729="XYMO", "Xylocarpus moluccensis", IF(J729="BRCY", "Bruguiera cylindrica", IF(J729="AVAL", "Avicennia alba", IF(J729="AVOF", "Avicennia officinalis", IF(J729="LURA", "Lumnitzera racemosa", IF(J729="CETA", "Ceriops tagal", IF(J729="XYGR", "Xylocarpus granatum", IF(J729="AVMA", "Avicennia marina", IF(J729="RHMU", "Rhizophora mucronata", IF(J729="BRGY", "Bruguiera gymnorrhiza", IF(J729="BRSE", "Bruguiera sexangula", IF(J729="SOOV", "Sonneratia ovata", IF(J729="SOCA", "Sonneratia caseolaris", IF(J729="HELI", "Heritiera littoralis", IF(J729="HESY", "Heritiera sylvatica", IF(J729="NYFR", "Nypa fruticans", IF(J729="CYRA", "Cynometra ramiflora", IF(J729="PHPA", "Phoenix paludosa", IF(J729="SCHY", "Scyphiphora hydrophyllacea", IF(J729="DIMA", "Diospyros maritima", IF(J729="POPI", "Pongamia pinnata", IF(J729="MAPS", "Maniltoa psilogyne", IF(J729="INBI", "Intsia bijuga", IF(J729="ACEB", "Acanthus ebracteatus", IF(J729="CAER", "Calamus erinaceus", IF(J729="UNUN", "Unknown unknown",  IF(J729="SOAL", "Sonneratia alba",  IF(J729="AECO", "Aegiceras corniculatum", "" )) )))))))))))))))))))))))))))))</f>
        <v>Rhizophora apiculata</v>
      </c>
      <c r="J729" s="55" t="s">
        <v>21</v>
      </c>
      <c r="K729" s="55" t="n">
        <v>7.1</v>
      </c>
    </row>
    <row r="730" customFormat="false" ht="13.8" hidden="false" customHeight="false" outlineLevel="0" collapsed="false">
      <c r="A730" s="1" t="s">
        <v>17</v>
      </c>
      <c r="B730" s="12" t="n">
        <v>42154</v>
      </c>
      <c r="C730" s="1" t="s">
        <v>826</v>
      </c>
      <c r="D730" s="1" t="s">
        <v>19</v>
      </c>
      <c r="E730" s="1" t="s">
        <v>19</v>
      </c>
      <c r="F730" s="1" t="s">
        <v>20</v>
      </c>
      <c r="G730" s="1" t="n">
        <v>4</v>
      </c>
      <c r="H730" s="1" t="n">
        <v>3</v>
      </c>
      <c r="I730" s="23" t="str">
        <f aca="false">IF(J730="RHAP", "Rhizophora apiculata", IF(J730="EXAG", "Excoecaria agallocha", IF(J730="BRPA", "Bruguiera parviflora", IF(J730="XYMO", "Xylocarpus moluccensis", IF(J730="BRCY", "Bruguiera cylindrica", IF(J730="AVAL", "Avicennia alba", IF(J730="AVOF", "Avicennia officinalis", IF(J730="LURA", "Lumnitzera racemosa", IF(J730="CETA", "Ceriops tagal", IF(J730="XYGR", "Xylocarpus granatum", IF(J730="AVMA", "Avicennia marina", IF(J730="RHMU", "Rhizophora mucronata", IF(J730="BRGY", "Bruguiera gymnorrhiza", IF(J730="BRSE", "Bruguiera sexangula", IF(J730="SOOV", "Sonneratia ovata", IF(J730="SOCA", "Sonneratia caseolaris", IF(J730="HELI", "Heritiera littoralis", IF(J730="HESY", "Heritiera sylvatica", IF(J730="NYFR", "Nypa fruticans", IF(J730="CYRA", "Cynometra ramiflora", IF(J730="PHPA", "Phoenix paludosa", IF(J730="SCHY", "Scyphiphora hydrophyllacea", IF(J730="DIMA", "Diospyros maritima", IF(J730="POPI", "Pongamia pinnata", IF(J730="MAPS", "Maniltoa psilogyne", IF(J730="INBI", "Intsia bijuga", IF(J730="ACEB", "Acanthus ebracteatus", IF(J730="CAER", "Calamus erinaceus", IF(J730="UNUN", "Unknown unknown",  IF(J730="SOAL", "Sonneratia alba",  IF(J730="AECO", "Aegiceras corniculatum", "" )) )))))))))))))))))))))))))))))</f>
        <v>Rhizophora apiculata</v>
      </c>
      <c r="J730" s="55" t="s">
        <v>21</v>
      </c>
      <c r="K730" s="55" t="n">
        <v>7.1</v>
      </c>
    </row>
    <row r="731" customFormat="false" ht="13.8" hidden="false" customHeight="false" outlineLevel="0" collapsed="false">
      <c r="A731" s="1" t="s">
        <v>17</v>
      </c>
      <c r="B731" s="12" t="n">
        <v>42154</v>
      </c>
      <c r="C731" s="1" t="s">
        <v>826</v>
      </c>
      <c r="D731" s="1" t="s">
        <v>19</v>
      </c>
      <c r="E731" s="1" t="s">
        <v>19</v>
      </c>
      <c r="F731" s="1" t="s">
        <v>20</v>
      </c>
      <c r="G731" s="1" t="n">
        <v>4</v>
      </c>
      <c r="H731" s="1" t="n">
        <v>3</v>
      </c>
      <c r="I731" s="23" t="str">
        <f aca="false">IF(J731="RHAP", "Rhizophora apiculata", IF(J731="EXAG", "Excoecaria agallocha", IF(J731="BRPA", "Bruguiera parviflora", IF(J731="XYMO", "Xylocarpus moluccensis", IF(J731="BRCY", "Bruguiera cylindrica", IF(J731="AVAL", "Avicennia alba", IF(J731="AVOF", "Avicennia officinalis", IF(J731="LURA", "Lumnitzera racemosa", IF(J731="CETA", "Ceriops tagal", IF(J731="XYGR", "Xylocarpus granatum", IF(J731="AVMA", "Avicennia marina", IF(J731="RHMU", "Rhizophora mucronata", IF(J731="BRGY", "Bruguiera gymnorrhiza", IF(J731="BRSE", "Bruguiera sexangula", IF(J731="SOOV", "Sonneratia ovata", IF(J731="SOCA", "Sonneratia caseolaris", IF(J731="HELI", "Heritiera littoralis", IF(J731="HESY", "Heritiera sylvatica", IF(J731="NYFR", "Nypa fruticans", IF(J731="CYRA", "Cynometra ramiflora", IF(J731="PHPA", "Phoenix paludosa", IF(J731="SCHY", "Scyphiphora hydrophyllacea", IF(J731="DIMA", "Diospyros maritima", IF(J731="POPI", "Pongamia pinnata", IF(J731="MAPS", "Maniltoa psilogyne", IF(J731="INBI", "Intsia bijuga", IF(J731="ACEB", "Acanthus ebracteatus", IF(J731="CAER", "Calamus erinaceus", IF(J731="UNUN", "Unknown unknown",  IF(J731="SOAL", "Sonneratia alba",  IF(J731="AECO", "Aegiceras corniculatum", "" )) )))))))))))))))))))))))))))))</f>
        <v>Rhizophora apiculata</v>
      </c>
      <c r="J731" s="55" t="s">
        <v>21</v>
      </c>
      <c r="K731" s="55" t="n">
        <v>7.2</v>
      </c>
    </row>
    <row r="732" customFormat="false" ht="13.8" hidden="false" customHeight="false" outlineLevel="0" collapsed="false">
      <c r="A732" s="1" t="s">
        <v>17</v>
      </c>
      <c r="B732" s="12" t="n">
        <v>42154</v>
      </c>
      <c r="C732" s="1" t="s">
        <v>826</v>
      </c>
      <c r="D732" s="1" t="s">
        <v>19</v>
      </c>
      <c r="E732" s="1" t="s">
        <v>19</v>
      </c>
      <c r="F732" s="1" t="s">
        <v>20</v>
      </c>
      <c r="G732" s="1" t="n">
        <v>4</v>
      </c>
      <c r="H732" s="1" t="n">
        <v>3</v>
      </c>
      <c r="I732" s="23" t="str">
        <f aca="false">IF(J732="RHAP", "Rhizophora apiculata", IF(J732="EXAG", "Excoecaria agallocha", IF(J732="BRPA", "Bruguiera parviflora", IF(J732="XYMO", "Xylocarpus moluccensis", IF(J732="BRCY", "Bruguiera cylindrica", IF(J732="AVAL", "Avicennia alba", IF(J732="AVOF", "Avicennia officinalis", IF(J732="LURA", "Lumnitzera racemosa", IF(J732="CETA", "Ceriops tagal", IF(J732="XYGR", "Xylocarpus granatum", IF(J732="AVMA", "Avicennia marina", IF(J732="RHMU", "Rhizophora mucronata", IF(J732="BRGY", "Bruguiera gymnorrhiza", IF(J732="BRSE", "Bruguiera sexangula", IF(J732="SOOV", "Sonneratia ovata", IF(J732="SOCA", "Sonneratia caseolaris", IF(J732="HELI", "Heritiera littoralis", IF(J732="HESY", "Heritiera sylvatica", IF(J732="NYFR", "Nypa fruticans", IF(J732="CYRA", "Cynometra ramiflora", IF(J732="PHPA", "Phoenix paludosa", IF(J732="SCHY", "Scyphiphora hydrophyllacea", IF(J732="DIMA", "Diospyros maritima", IF(J732="POPI", "Pongamia pinnata", IF(J732="MAPS", "Maniltoa psilogyne", IF(J732="INBI", "Intsia bijuga", IF(J732="ACEB", "Acanthus ebracteatus", IF(J732="CAER", "Calamus erinaceus", IF(J732="UNUN", "Unknown unknown",  IF(J732="SOAL", "Sonneratia alba",  IF(J732="AECO", "Aegiceras corniculatum", "" )) )))))))))))))))))))))))))))))</f>
        <v>Xylocarpus granatum</v>
      </c>
      <c r="J732" s="55" t="s">
        <v>1022</v>
      </c>
      <c r="K732" s="55" t="n">
        <v>7.4</v>
      </c>
    </row>
    <row r="733" customFormat="false" ht="13.8" hidden="false" customHeight="false" outlineLevel="0" collapsed="false">
      <c r="A733" s="1" t="s">
        <v>17</v>
      </c>
      <c r="B733" s="12" t="n">
        <v>42154</v>
      </c>
      <c r="C733" s="1" t="s">
        <v>826</v>
      </c>
      <c r="D733" s="1" t="s">
        <v>19</v>
      </c>
      <c r="E733" s="1" t="s">
        <v>19</v>
      </c>
      <c r="F733" s="1" t="s">
        <v>20</v>
      </c>
      <c r="G733" s="1" t="n">
        <v>4</v>
      </c>
      <c r="H733" s="1" t="n">
        <v>3</v>
      </c>
      <c r="I733" s="23" t="str">
        <f aca="false">IF(J733="RHAP", "Rhizophora apiculata", IF(J733="EXAG", "Excoecaria agallocha", IF(J733="BRPA", "Bruguiera parviflora", IF(J733="XYMO", "Xylocarpus moluccensis", IF(J733="BRCY", "Bruguiera cylindrica", IF(J733="AVAL", "Avicennia alba", IF(J733="AVOF", "Avicennia officinalis", IF(J733="LURA", "Lumnitzera racemosa", IF(J733="CETA", "Ceriops tagal", IF(J733="XYGR", "Xylocarpus granatum", IF(J733="AVMA", "Avicennia marina", IF(J733="RHMU", "Rhizophora mucronata", IF(J733="BRGY", "Bruguiera gymnorrhiza", IF(J733="BRSE", "Bruguiera sexangula", IF(J733="SOOV", "Sonneratia ovata", IF(J733="SOCA", "Sonneratia caseolaris", IF(J733="HELI", "Heritiera littoralis", IF(J733="HESY", "Heritiera sylvatica", IF(J733="NYFR", "Nypa fruticans", IF(J733="CYRA", "Cynometra ramiflora", IF(J733="PHPA", "Phoenix paludosa", IF(J733="SCHY", "Scyphiphora hydrophyllacea", IF(J733="DIMA", "Diospyros maritima", IF(J733="POPI", "Pongamia pinnata", IF(J733="MAPS", "Maniltoa psilogyne", IF(J733="INBI", "Intsia bijuga", IF(J733="ACEB", "Acanthus ebracteatus", IF(J733="CAER", "Calamus erinaceus", IF(J733="UNUN", "Unknown unknown",  IF(J733="SOAL", "Sonneratia alba",  IF(J733="AECO", "Aegiceras corniculatum", "" )) )))))))))))))))))))))))))))))</f>
        <v>Rhizophora apiculata</v>
      </c>
      <c r="J733" s="55" t="s">
        <v>21</v>
      </c>
      <c r="K733" s="55" t="n">
        <v>7.4</v>
      </c>
    </row>
    <row r="734" customFormat="false" ht="13.8" hidden="false" customHeight="false" outlineLevel="0" collapsed="false">
      <c r="A734" s="1" t="s">
        <v>17</v>
      </c>
      <c r="B734" s="12" t="n">
        <v>42154</v>
      </c>
      <c r="C734" s="1" t="s">
        <v>826</v>
      </c>
      <c r="D734" s="1" t="s">
        <v>19</v>
      </c>
      <c r="E734" s="1" t="s">
        <v>19</v>
      </c>
      <c r="F734" s="1" t="s">
        <v>20</v>
      </c>
      <c r="G734" s="1" t="n">
        <v>4</v>
      </c>
      <c r="H734" s="1" t="n">
        <v>3</v>
      </c>
      <c r="I734" s="23" t="str">
        <f aca="false">IF(J734="RHAP", "Rhizophora apiculata", IF(J734="EXAG", "Excoecaria agallocha", IF(J734="BRPA", "Bruguiera parviflora", IF(J734="XYMO", "Xylocarpus moluccensis", IF(J734="BRCY", "Bruguiera cylindrica", IF(J734="AVAL", "Avicennia alba", IF(J734="AVOF", "Avicennia officinalis", IF(J734="LURA", "Lumnitzera racemosa", IF(J734="CETA", "Ceriops tagal", IF(J734="XYGR", "Xylocarpus granatum", IF(J734="AVMA", "Avicennia marina", IF(J734="RHMU", "Rhizophora mucronata", IF(J734="BRGY", "Bruguiera gymnorrhiza", IF(J734="BRSE", "Bruguiera sexangula", IF(J734="SOOV", "Sonneratia ovata", IF(J734="SOCA", "Sonneratia caseolaris", IF(J734="HELI", "Heritiera littoralis", IF(J734="HESY", "Heritiera sylvatica", IF(J734="NYFR", "Nypa fruticans", IF(J734="CYRA", "Cynometra ramiflora", IF(J734="PHPA", "Phoenix paludosa", IF(J734="SCHY", "Scyphiphora hydrophyllacea", IF(J734="DIMA", "Diospyros maritima", IF(J734="POPI", "Pongamia pinnata", IF(J734="MAPS", "Maniltoa psilogyne", IF(J734="INBI", "Intsia bijuga", IF(J734="ACEB", "Acanthus ebracteatus", IF(J734="CAER", "Calamus erinaceus", IF(J734="UNUN", "Unknown unknown",  IF(J734="SOAL", "Sonneratia alba",  IF(J734="AECO", "Aegiceras corniculatum", "" )) )))))))))))))))))))))))))))))</f>
        <v>Excoecaria agallocha</v>
      </c>
      <c r="J734" s="55" t="s">
        <v>162</v>
      </c>
      <c r="K734" s="55" t="n">
        <v>7.6</v>
      </c>
    </row>
    <row r="735" customFormat="false" ht="13.8" hidden="false" customHeight="false" outlineLevel="0" collapsed="false">
      <c r="A735" s="1" t="s">
        <v>17</v>
      </c>
      <c r="B735" s="12" t="n">
        <v>42154</v>
      </c>
      <c r="C735" s="1" t="s">
        <v>826</v>
      </c>
      <c r="D735" s="1" t="s">
        <v>19</v>
      </c>
      <c r="E735" s="1" t="s">
        <v>19</v>
      </c>
      <c r="F735" s="1" t="s">
        <v>20</v>
      </c>
      <c r="G735" s="1" t="n">
        <v>4</v>
      </c>
      <c r="H735" s="1" t="n">
        <v>3</v>
      </c>
      <c r="I735" s="23" t="str">
        <f aca="false">IF(J735="RHAP", "Rhizophora apiculata", IF(J735="EXAG", "Excoecaria agallocha", IF(J735="BRPA", "Bruguiera parviflora", IF(J735="XYMO", "Xylocarpus moluccensis", IF(J735="BRCY", "Bruguiera cylindrica", IF(J735="AVAL", "Avicennia alba", IF(J735="AVOF", "Avicennia officinalis", IF(J735="LURA", "Lumnitzera racemosa", IF(J735="CETA", "Ceriops tagal", IF(J735="XYGR", "Xylocarpus granatum", IF(J735="AVMA", "Avicennia marina", IF(J735="RHMU", "Rhizophora mucronata", IF(J735="BRGY", "Bruguiera gymnorrhiza", IF(J735="BRSE", "Bruguiera sexangula", IF(J735="SOOV", "Sonneratia ovata", IF(J735="SOCA", "Sonneratia caseolaris", IF(J735="HELI", "Heritiera littoralis", IF(J735="HESY", "Heritiera sylvatica", IF(J735="NYFR", "Nypa fruticans", IF(J735="CYRA", "Cynometra ramiflora", IF(J735="PHPA", "Phoenix paludosa", IF(J735="SCHY", "Scyphiphora hydrophyllacea", IF(J735="DIMA", "Diospyros maritima", IF(J735="POPI", "Pongamia pinnata", IF(J735="MAPS", "Maniltoa psilogyne", IF(J735="INBI", "Intsia bijuga", IF(J735="ACEB", "Acanthus ebracteatus", IF(J735="CAER", "Calamus erinaceus", IF(J735="UNUN", "Unknown unknown",  IF(J735="SOAL", "Sonneratia alba",  IF(J735="AECO", "Aegiceras corniculatum", "" )) )))))))))))))))))))))))))))))</f>
        <v>Xylocarpus granatum</v>
      </c>
      <c r="J735" s="55" t="s">
        <v>1022</v>
      </c>
      <c r="K735" s="55" t="n">
        <v>8</v>
      </c>
    </row>
    <row r="736" customFormat="false" ht="13.8" hidden="false" customHeight="false" outlineLevel="0" collapsed="false">
      <c r="A736" s="1" t="s">
        <v>17</v>
      </c>
      <c r="B736" s="12" t="n">
        <v>42154</v>
      </c>
      <c r="C736" s="1" t="s">
        <v>826</v>
      </c>
      <c r="D736" s="1" t="s">
        <v>19</v>
      </c>
      <c r="E736" s="1" t="s">
        <v>19</v>
      </c>
      <c r="F736" s="1" t="s">
        <v>20</v>
      </c>
      <c r="G736" s="1" t="n">
        <v>4</v>
      </c>
      <c r="H736" s="1" t="n">
        <v>3</v>
      </c>
      <c r="I736" s="23" t="str">
        <f aca="false">IF(J736="RHAP", "Rhizophora apiculata", IF(J736="EXAG", "Excoecaria agallocha", IF(J736="BRPA", "Bruguiera parviflora", IF(J736="XYMO", "Xylocarpus moluccensis", IF(J736="BRCY", "Bruguiera cylindrica", IF(J736="AVAL", "Avicennia alba", IF(J736="AVOF", "Avicennia officinalis", IF(J736="LURA", "Lumnitzera racemosa", IF(J736="CETA", "Ceriops tagal", IF(J736="XYGR", "Xylocarpus granatum", IF(J736="AVMA", "Avicennia marina", IF(J736="RHMU", "Rhizophora mucronata", IF(J736="BRGY", "Bruguiera gymnorrhiza", IF(J736="BRSE", "Bruguiera sexangula", IF(J736="SOOV", "Sonneratia ovata", IF(J736="SOCA", "Sonneratia caseolaris", IF(J736="HELI", "Heritiera littoralis", IF(J736="HESY", "Heritiera sylvatica", IF(J736="NYFR", "Nypa fruticans", IF(J736="CYRA", "Cynometra ramiflora", IF(J736="PHPA", "Phoenix paludosa", IF(J736="SCHY", "Scyphiphora hydrophyllacea", IF(J736="DIMA", "Diospyros maritima", IF(J736="POPI", "Pongamia pinnata", IF(J736="MAPS", "Maniltoa psilogyne", IF(J736="INBI", "Intsia bijuga", IF(J736="ACEB", "Acanthus ebracteatus", IF(J736="CAER", "Calamus erinaceus", IF(J736="UNUN", "Unknown unknown",  IF(J736="SOAL", "Sonneratia alba",  IF(J736="AECO", "Aegiceras corniculatum", "" )) )))))))))))))))))))))))))))))</f>
        <v>Rhizophora apiculata</v>
      </c>
      <c r="J736" s="55" t="s">
        <v>21</v>
      </c>
      <c r="K736" s="55" t="n">
        <v>8.2</v>
      </c>
    </row>
    <row r="737" customFormat="false" ht="13.8" hidden="false" customHeight="false" outlineLevel="0" collapsed="false">
      <c r="A737" s="1" t="s">
        <v>17</v>
      </c>
      <c r="B737" s="12" t="n">
        <v>42154</v>
      </c>
      <c r="C737" s="1" t="s">
        <v>826</v>
      </c>
      <c r="D737" s="1" t="s">
        <v>19</v>
      </c>
      <c r="E737" s="1" t="s">
        <v>19</v>
      </c>
      <c r="F737" s="1" t="s">
        <v>20</v>
      </c>
      <c r="G737" s="1" t="n">
        <v>4</v>
      </c>
      <c r="H737" s="1" t="n">
        <v>3</v>
      </c>
      <c r="I737" s="23" t="str">
        <f aca="false">IF(J737="RHAP", "Rhizophora apiculata", IF(J737="EXAG", "Excoecaria agallocha", IF(J737="BRPA", "Bruguiera parviflora", IF(J737="XYMO", "Xylocarpus moluccensis", IF(J737="BRCY", "Bruguiera cylindrica", IF(J737="AVAL", "Avicennia alba", IF(J737="AVOF", "Avicennia officinalis", IF(J737="LURA", "Lumnitzera racemosa", IF(J737="CETA", "Ceriops tagal", IF(J737="XYGR", "Xylocarpus granatum", IF(J737="AVMA", "Avicennia marina", IF(J737="RHMU", "Rhizophora mucronata", IF(J737="BRGY", "Bruguiera gymnorrhiza", IF(J737="BRSE", "Bruguiera sexangula", IF(J737="SOOV", "Sonneratia ovata", IF(J737="SOCA", "Sonneratia caseolaris", IF(J737="HELI", "Heritiera littoralis", IF(J737="HESY", "Heritiera sylvatica", IF(J737="NYFR", "Nypa fruticans", IF(J737="CYRA", "Cynometra ramiflora", IF(J737="PHPA", "Phoenix paludosa", IF(J737="SCHY", "Scyphiphora hydrophyllacea", IF(J737="DIMA", "Diospyros maritima", IF(J737="POPI", "Pongamia pinnata", IF(J737="MAPS", "Maniltoa psilogyne", IF(J737="INBI", "Intsia bijuga", IF(J737="ACEB", "Acanthus ebracteatus", IF(J737="CAER", "Calamus erinaceus", IF(J737="UNUN", "Unknown unknown",  IF(J737="SOAL", "Sonneratia alba",  IF(J737="AECO", "Aegiceras corniculatum", "" )) )))))))))))))))))))))))))))))</f>
        <v>Rhizophora apiculata</v>
      </c>
      <c r="J737" s="55" t="s">
        <v>21</v>
      </c>
      <c r="K737" s="55" t="n">
        <v>8.4</v>
      </c>
    </row>
    <row r="738" customFormat="false" ht="13.8" hidden="false" customHeight="false" outlineLevel="0" collapsed="false">
      <c r="A738" s="1" t="s">
        <v>17</v>
      </c>
      <c r="B738" s="12" t="n">
        <v>42154</v>
      </c>
      <c r="C738" s="1" t="s">
        <v>826</v>
      </c>
      <c r="D738" s="1" t="s">
        <v>19</v>
      </c>
      <c r="E738" s="1" t="s">
        <v>19</v>
      </c>
      <c r="F738" s="1" t="s">
        <v>20</v>
      </c>
      <c r="G738" s="1" t="n">
        <v>4</v>
      </c>
      <c r="H738" s="1" t="n">
        <v>3</v>
      </c>
      <c r="I738" s="23" t="str">
        <f aca="false">IF(J738="RHAP", "Rhizophora apiculata", IF(J738="EXAG", "Excoecaria agallocha", IF(J738="BRPA", "Bruguiera parviflora", IF(J738="XYMO", "Xylocarpus moluccensis", IF(J738="BRCY", "Bruguiera cylindrica", IF(J738="AVAL", "Avicennia alba", IF(J738="AVOF", "Avicennia officinalis", IF(J738="LURA", "Lumnitzera racemosa", IF(J738="CETA", "Ceriops tagal", IF(J738="XYGR", "Xylocarpus granatum", IF(J738="AVMA", "Avicennia marina", IF(J738="RHMU", "Rhizophora mucronata", IF(J738="BRGY", "Bruguiera gymnorrhiza", IF(J738="BRSE", "Bruguiera sexangula", IF(J738="SOOV", "Sonneratia ovata", IF(J738="SOCA", "Sonneratia caseolaris", IF(J738="HELI", "Heritiera littoralis", IF(J738="HESY", "Heritiera sylvatica", IF(J738="NYFR", "Nypa fruticans", IF(J738="CYRA", "Cynometra ramiflora", IF(J738="PHPA", "Phoenix paludosa", IF(J738="SCHY", "Scyphiphora hydrophyllacea", IF(J738="DIMA", "Diospyros maritima", IF(J738="POPI", "Pongamia pinnata", IF(J738="MAPS", "Maniltoa psilogyne", IF(J738="INBI", "Intsia bijuga", IF(J738="ACEB", "Acanthus ebracteatus", IF(J738="CAER", "Calamus erinaceus", IF(J738="UNUN", "Unknown unknown",  IF(J738="SOAL", "Sonneratia alba",  IF(J738="AECO", "Aegiceras corniculatum", "" )) )))))))))))))))))))))))))))))</f>
        <v>Rhizophora apiculata</v>
      </c>
      <c r="J738" s="55" t="s">
        <v>21</v>
      </c>
      <c r="K738" s="55" t="n">
        <v>8.5</v>
      </c>
    </row>
    <row r="739" customFormat="false" ht="13.8" hidden="false" customHeight="false" outlineLevel="0" collapsed="false">
      <c r="A739" s="1" t="s">
        <v>17</v>
      </c>
      <c r="B739" s="12" t="n">
        <v>42154</v>
      </c>
      <c r="C739" s="1" t="s">
        <v>826</v>
      </c>
      <c r="D739" s="1" t="s">
        <v>19</v>
      </c>
      <c r="E739" s="1" t="s">
        <v>19</v>
      </c>
      <c r="F739" s="1" t="s">
        <v>20</v>
      </c>
      <c r="G739" s="1" t="n">
        <v>4</v>
      </c>
      <c r="H739" s="1" t="n">
        <v>3</v>
      </c>
      <c r="I739" s="23" t="str">
        <f aca="false">IF(J739="RHAP", "Rhizophora apiculata", IF(J739="EXAG", "Excoecaria agallocha", IF(J739="BRPA", "Bruguiera parviflora", IF(J739="XYMO", "Xylocarpus moluccensis", IF(J739="BRCY", "Bruguiera cylindrica", IF(J739="AVAL", "Avicennia alba", IF(J739="AVOF", "Avicennia officinalis", IF(J739="LURA", "Lumnitzera racemosa", IF(J739="CETA", "Ceriops tagal", IF(J739="XYGR", "Xylocarpus granatum", IF(J739="AVMA", "Avicennia marina", IF(J739="RHMU", "Rhizophora mucronata", IF(J739="BRGY", "Bruguiera gymnorrhiza", IF(J739="BRSE", "Bruguiera sexangula", IF(J739="SOOV", "Sonneratia ovata", IF(J739="SOCA", "Sonneratia caseolaris", IF(J739="HELI", "Heritiera littoralis", IF(J739="HESY", "Heritiera sylvatica", IF(J739="NYFR", "Nypa fruticans", IF(J739="CYRA", "Cynometra ramiflora", IF(J739="PHPA", "Phoenix paludosa", IF(J739="SCHY", "Scyphiphora hydrophyllacea", IF(J739="DIMA", "Diospyros maritima", IF(J739="POPI", "Pongamia pinnata", IF(J739="MAPS", "Maniltoa psilogyne", IF(J739="INBI", "Intsia bijuga", IF(J739="ACEB", "Acanthus ebracteatus", IF(J739="CAER", "Calamus erinaceus", IF(J739="UNUN", "Unknown unknown",  IF(J739="SOAL", "Sonneratia alba",  IF(J739="AECO", "Aegiceras corniculatum", "" )) )))))))))))))))))))))))))))))</f>
        <v>Rhizophora apiculata</v>
      </c>
      <c r="J739" s="55" t="s">
        <v>21</v>
      </c>
      <c r="K739" s="55" t="n">
        <v>8.5</v>
      </c>
    </row>
    <row r="740" customFormat="false" ht="13.8" hidden="false" customHeight="false" outlineLevel="0" collapsed="false">
      <c r="A740" s="1" t="s">
        <v>17</v>
      </c>
      <c r="B740" s="12" t="n">
        <v>42154</v>
      </c>
      <c r="C740" s="1" t="s">
        <v>826</v>
      </c>
      <c r="D740" s="1" t="s">
        <v>19</v>
      </c>
      <c r="E740" s="1" t="s">
        <v>19</v>
      </c>
      <c r="F740" s="1" t="s">
        <v>20</v>
      </c>
      <c r="G740" s="1" t="n">
        <v>4</v>
      </c>
      <c r="H740" s="1" t="n">
        <v>3</v>
      </c>
      <c r="I740" s="23" t="str">
        <f aca="false">IF(J740="RHAP", "Rhizophora apiculata", IF(J740="EXAG", "Excoecaria agallocha", IF(J740="BRPA", "Bruguiera parviflora", IF(J740="XYMO", "Xylocarpus moluccensis", IF(J740="BRCY", "Bruguiera cylindrica", IF(J740="AVAL", "Avicennia alba", IF(J740="AVOF", "Avicennia officinalis", IF(J740="LURA", "Lumnitzera racemosa", IF(J740="CETA", "Ceriops tagal", IF(J740="XYGR", "Xylocarpus granatum", IF(J740="AVMA", "Avicennia marina", IF(J740="RHMU", "Rhizophora mucronata", IF(J740="BRGY", "Bruguiera gymnorrhiza", IF(J740="BRSE", "Bruguiera sexangula", IF(J740="SOOV", "Sonneratia ovata", IF(J740="SOCA", "Sonneratia caseolaris", IF(J740="HELI", "Heritiera littoralis", IF(J740="HESY", "Heritiera sylvatica", IF(J740="NYFR", "Nypa fruticans", IF(J740="CYRA", "Cynometra ramiflora", IF(J740="PHPA", "Phoenix paludosa", IF(J740="SCHY", "Scyphiphora hydrophyllacea", IF(J740="DIMA", "Diospyros maritima", IF(J740="POPI", "Pongamia pinnata", IF(J740="MAPS", "Maniltoa psilogyne", IF(J740="INBI", "Intsia bijuga", IF(J740="ACEB", "Acanthus ebracteatus", IF(J740="CAER", "Calamus erinaceus", IF(J740="UNUN", "Unknown unknown",  IF(J740="SOAL", "Sonneratia alba",  IF(J740="AECO", "Aegiceras corniculatum", "" )) )))))))))))))))))))))))))))))</f>
        <v>Excoecaria agallocha</v>
      </c>
      <c r="J740" s="55" t="s">
        <v>162</v>
      </c>
      <c r="K740" s="55" t="n">
        <v>8.5</v>
      </c>
    </row>
    <row r="741" customFormat="false" ht="13.8" hidden="false" customHeight="false" outlineLevel="0" collapsed="false">
      <c r="A741" s="1" t="s">
        <v>17</v>
      </c>
      <c r="B741" s="12" t="n">
        <v>42154</v>
      </c>
      <c r="C741" s="1" t="s">
        <v>826</v>
      </c>
      <c r="D741" s="1" t="s">
        <v>19</v>
      </c>
      <c r="E741" s="1" t="s">
        <v>19</v>
      </c>
      <c r="F741" s="1" t="s">
        <v>20</v>
      </c>
      <c r="G741" s="1" t="n">
        <v>4</v>
      </c>
      <c r="H741" s="1" t="n">
        <v>3</v>
      </c>
      <c r="I741" s="23" t="str">
        <f aca="false">IF(J741="RHAP", "Rhizophora apiculata", IF(J741="EXAG", "Excoecaria agallocha", IF(J741="BRPA", "Bruguiera parviflora", IF(J741="XYMO", "Xylocarpus moluccensis", IF(J741="BRCY", "Bruguiera cylindrica", IF(J741="AVAL", "Avicennia alba", IF(J741="AVOF", "Avicennia officinalis", IF(J741="LURA", "Lumnitzera racemosa", IF(J741="CETA", "Ceriops tagal", IF(J741="XYGR", "Xylocarpus granatum", IF(J741="AVMA", "Avicennia marina", IF(J741="RHMU", "Rhizophora mucronata", IF(J741="BRGY", "Bruguiera gymnorrhiza", IF(J741="BRSE", "Bruguiera sexangula", IF(J741="SOOV", "Sonneratia ovata", IF(J741="SOCA", "Sonneratia caseolaris", IF(J741="HELI", "Heritiera littoralis", IF(J741="HESY", "Heritiera sylvatica", IF(J741="NYFR", "Nypa fruticans", IF(J741="CYRA", "Cynometra ramiflora", IF(J741="PHPA", "Phoenix paludosa", IF(J741="SCHY", "Scyphiphora hydrophyllacea", IF(J741="DIMA", "Diospyros maritima", IF(J741="POPI", "Pongamia pinnata", IF(J741="MAPS", "Maniltoa psilogyne", IF(J741="INBI", "Intsia bijuga", IF(J741="ACEB", "Acanthus ebracteatus", IF(J741="CAER", "Calamus erinaceus", IF(J741="UNUN", "Unknown unknown",  IF(J741="SOAL", "Sonneratia alba",  IF(J741="AECO", "Aegiceras corniculatum", "" )) )))))))))))))))))))))))))))))</f>
        <v>Rhizophora apiculata</v>
      </c>
      <c r="J741" s="55" t="s">
        <v>21</v>
      </c>
      <c r="K741" s="55" t="n">
        <v>8.6</v>
      </c>
    </row>
    <row r="742" customFormat="false" ht="13.8" hidden="false" customHeight="false" outlineLevel="0" collapsed="false">
      <c r="A742" s="1" t="s">
        <v>17</v>
      </c>
      <c r="B742" s="12" t="n">
        <v>42154</v>
      </c>
      <c r="C742" s="1" t="s">
        <v>826</v>
      </c>
      <c r="D742" s="1" t="s">
        <v>19</v>
      </c>
      <c r="E742" s="1" t="s">
        <v>19</v>
      </c>
      <c r="F742" s="1" t="s">
        <v>20</v>
      </c>
      <c r="G742" s="1" t="n">
        <v>4</v>
      </c>
      <c r="H742" s="1" t="n">
        <v>3</v>
      </c>
      <c r="I742" s="23" t="str">
        <f aca="false">IF(J742="RHAP", "Rhizophora apiculata", IF(J742="EXAG", "Excoecaria agallocha", IF(J742="BRPA", "Bruguiera parviflora", IF(J742="XYMO", "Xylocarpus moluccensis", IF(J742="BRCY", "Bruguiera cylindrica", IF(J742="AVAL", "Avicennia alba", IF(J742="AVOF", "Avicennia officinalis", IF(J742="LURA", "Lumnitzera racemosa", IF(J742="CETA", "Ceriops tagal", IF(J742="XYGR", "Xylocarpus granatum", IF(J742="AVMA", "Avicennia marina", IF(J742="RHMU", "Rhizophora mucronata", IF(J742="BRGY", "Bruguiera gymnorrhiza", IF(J742="BRSE", "Bruguiera sexangula", IF(J742="SOOV", "Sonneratia ovata", IF(J742="SOCA", "Sonneratia caseolaris", IF(J742="HELI", "Heritiera littoralis", IF(J742="HESY", "Heritiera sylvatica", IF(J742="NYFR", "Nypa fruticans", IF(J742="CYRA", "Cynometra ramiflora", IF(J742="PHPA", "Phoenix paludosa", IF(J742="SCHY", "Scyphiphora hydrophyllacea", IF(J742="DIMA", "Diospyros maritima", IF(J742="POPI", "Pongamia pinnata", IF(J742="MAPS", "Maniltoa psilogyne", IF(J742="INBI", "Intsia bijuga", IF(J742="ACEB", "Acanthus ebracteatus", IF(J742="CAER", "Calamus erinaceus", IF(J742="UNUN", "Unknown unknown",  IF(J742="SOAL", "Sonneratia alba",  IF(J742="AECO", "Aegiceras corniculatum", "" )) )))))))))))))))))))))))))))))</f>
        <v>Rhizophora apiculata</v>
      </c>
      <c r="J742" s="55" t="s">
        <v>21</v>
      </c>
      <c r="K742" s="55" t="n">
        <v>8.6</v>
      </c>
    </row>
    <row r="743" customFormat="false" ht="13.8" hidden="false" customHeight="false" outlineLevel="0" collapsed="false">
      <c r="A743" s="1" t="s">
        <v>17</v>
      </c>
      <c r="B743" s="12" t="n">
        <v>42154</v>
      </c>
      <c r="C743" s="1" t="s">
        <v>826</v>
      </c>
      <c r="D743" s="1" t="s">
        <v>19</v>
      </c>
      <c r="E743" s="1" t="s">
        <v>19</v>
      </c>
      <c r="F743" s="1" t="s">
        <v>20</v>
      </c>
      <c r="G743" s="1" t="n">
        <v>4</v>
      </c>
      <c r="H743" s="1" t="n">
        <v>3</v>
      </c>
      <c r="I743" s="23" t="str">
        <f aca="false">IF(J743="RHAP", "Rhizophora apiculata", IF(J743="EXAG", "Excoecaria agallocha", IF(J743="BRPA", "Bruguiera parviflora", IF(J743="XYMO", "Xylocarpus moluccensis", IF(J743="BRCY", "Bruguiera cylindrica", IF(J743="AVAL", "Avicennia alba", IF(J743="AVOF", "Avicennia officinalis", IF(J743="LURA", "Lumnitzera racemosa", IF(J743="CETA", "Ceriops tagal", IF(J743="XYGR", "Xylocarpus granatum", IF(J743="AVMA", "Avicennia marina", IF(J743="RHMU", "Rhizophora mucronata", IF(J743="BRGY", "Bruguiera gymnorrhiza", IF(J743="BRSE", "Bruguiera sexangula", IF(J743="SOOV", "Sonneratia ovata", IF(J743="SOCA", "Sonneratia caseolaris", IF(J743="HELI", "Heritiera littoralis", IF(J743="HESY", "Heritiera sylvatica", IF(J743="NYFR", "Nypa fruticans", IF(J743="CYRA", "Cynometra ramiflora", IF(J743="PHPA", "Phoenix paludosa", IF(J743="SCHY", "Scyphiphora hydrophyllacea", IF(J743="DIMA", "Diospyros maritima", IF(J743="POPI", "Pongamia pinnata", IF(J743="MAPS", "Maniltoa psilogyne", IF(J743="INBI", "Intsia bijuga", IF(J743="ACEB", "Acanthus ebracteatus", IF(J743="CAER", "Calamus erinaceus", IF(J743="UNUN", "Unknown unknown",  IF(J743="SOAL", "Sonneratia alba",  IF(J743="AECO", "Aegiceras corniculatum", "" )) )))))))))))))))))))))))))))))</f>
        <v>Rhizophora apiculata</v>
      </c>
      <c r="J743" s="55" t="s">
        <v>21</v>
      </c>
      <c r="K743" s="55" t="n">
        <v>8.8</v>
      </c>
    </row>
    <row r="744" customFormat="false" ht="13.8" hidden="false" customHeight="false" outlineLevel="0" collapsed="false">
      <c r="A744" s="1" t="s">
        <v>17</v>
      </c>
      <c r="B744" s="12" t="n">
        <v>42154</v>
      </c>
      <c r="C744" s="1" t="s">
        <v>826</v>
      </c>
      <c r="D744" s="1" t="s">
        <v>19</v>
      </c>
      <c r="E744" s="1" t="s">
        <v>19</v>
      </c>
      <c r="F744" s="1" t="s">
        <v>20</v>
      </c>
      <c r="G744" s="1" t="n">
        <v>4</v>
      </c>
      <c r="H744" s="1" t="n">
        <v>3</v>
      </c>
      <c r="I744" s="23" t="str">
        <f aca="false">IF(J744="RHAP", "Rhizophora apiculata", IF(J744="EXAG", "Excoecaria agallocha", IF(J744="BRPA", "Bruguiera parviflora", IF(J744="XYMO", "Xylocarpus moluccensis", IF(J744="BRCY", "Bruguiera cylindrica", IF(J744="AVAL", "Avicennia alba", IF(J744="AVOF", "Avicennia officinalis", IF(J744="LURA", "Lumnitzera racemosa", IF(J744="CETA", "Ceriops tagal", IF(J744="XYGR", "Xylocarpus granatum", IF(J744="AVMA", "Avicennia marina", IF(J744="RHMU", "Rhizophora mucronata", IF(J744="BRGY", "Bruguiera gymnorrhiza", IF(J744="BRSE", "Bruguiera sexangula", IF(J744="SOOV", "Sonneratia ovata", IF(J744="SOCA", "Sonneratia caseolaris", IF(J744="HELI", "Heritiera littoralis", IF(J744="HESY", "Heritiera sylvatica", IF(J744="NYFR", "Nypa fruticans", IF(J744="CYRA", "Cynometra ramiflora", IF(J744="PHPA", "Phoenix paludosa", IF(J744="SCHY", "Scyphiphora hydrophyllacea", IF(J744="DIMA", "Diospyros maritima", IF(J744="POPI", "Pongamia pinnata", IF(J744="MAPS", "Maniltoa psilogyne", IF(J744="INBI", "Intsia bijuga", IF(J744="ACEB", "Acanthus ebracteatus", IF(J744="CAER", "Calamus erinaceus", IF(J744="UNUN", "Unknown unknown",  IF(J744="SOAL", "Sonneratia alba",  IF(J744="AECO", "Aegiceras corniculatum", "" )) )))))))))))))))))))))))))))))</f>
        <v>Rhizophora apiculata</v>
      </c>
      <c r="J744" s="55" t="s">
        <v>21</v>
      </c>
      <c r="K744" s="55" t="n">
        <v>8.8</v>
      </c>
    </row>
    <row r="745" customFormat="false" ht="13.8" hidden="false" customHeight="false" outlineLevel="0" collapsed="false">
      <c r="A745" s="1" t="s">
        <v>17</v>
      </c>
      <c r="B745" s="12" t="n">
        <v>42154</v>
      </c>
      <c r="C745" s="1" t="s">
        <v>826</v>
      </c>
      <c r="D745" s="1" t="s">
        <v>19</v>
      </c>
      <c r="E745" s="1" t="s">
        <v>19</v>
      </c>
      <c r="F745" s="1" t="s">
        <v>20</v>
      </c>
      <c r="G745" s="1" t="n">
        <v>4</v>
      </c>
      <c r="H745" s="1" t="n">
        <v>3</v>
      </c>
      <c r="I745" s="23" t="str">
        <f aca="false">IF(J745="RHAP", "Rhizophora apiculata", IF(J745="EXAG", "Excoecaria agallocha", IF(J745="BRPA", "Bruguiera parviflora", IF(J745="XYMO", "Xylocarpus moluccensis", IF(J745="BRCY", "Bruguiera cylindrica", IF(J745="AVAL", "Avicennia alba", IF(J745="AVOF", "Avicennia officinalis", IF(J745="LURA", "Lumnitzera racemosa", IF(J745="CETA", "Ceriops tagal", IF(J745="XYGR", "Xylocarpus granatum", IF(J745="AVMA", "Avicennia marina", IF(J745="RHMU", "Rhizophora mucronata", IF(J745="BRGY", "Bruguiera gymnorrhiza", IF(J745="BRSE", "Bruguiera sexangula", IF(J745="SOOV", "Sonneratia ovata", IF(J745="SOCA", "Sonneratia caseolaris", IF(J745="HELI", "Heritiera littoralis", IF(J745="HESY", "Heritiera sylvatica", IF(J745="NYFR", "Nypa fruticans", IF(J745="CYRA", "Cynometra ramiflora", IF(J745="PHPA", "Phoenix paludosa", IF(J745="SCHY", "Scyphiphora hydrophyllacea", IF(J745="DIMA", "Diospyros maritima", IF(J745="POPI", "Pongamia pinnata", IF(J745="MAPS", "Maniltoa psilogyne", IF(J745="INBI", "Intsia bijuga", IF(J745="ACEB", "Acanthus ebracteatus", IF(J745="CAER", "Calamus erinaceus", IF(J745="UNUN", "Unknown unknown",  IF(J745="SOAL", "Sonneratia alba",  IF(J745="AECO", "Aegiceras corniculatum", "" )) )))))))))))))))))))))))))))))</f>
        <v>Rhizophora apiculata</v>
      </c>
      <c r="J745" s="55" t="s">
        <v>21</v>
      </c>
      <c r="K745" s="55" t="n">
        <v>9</v>
      </c>
    </row>
    <row r="746" customFormat="false" ht="13.8" hidden="false" customHeight="false" outlineLevel="0" collapsed="false">
      <c r="A746" s="1" t="s">
        <v>17</v>
      </c>
      <c r="B746" s="12" t="n">
        <v>42154</v>
      </c>
      <c r="C746" s="1" t="s">
        <v>826</v>
      </c>
      <c r="D746" s="1" t="s">
        <v>19</v>
      </c>
      <c r="E746" s="1" t="s">
        <v>19</v>
      </c>
      <c r="F746" s="1" t="s">
        <v>20</v>
      </c>
      <c r="G746" s="1" t="n">
        <v>4</v>
      </c>
      <c r="H746" s="1" t="n">
        <v>3</v>
      </c>
      <c r="I746" s="23" t="str">
        <f aca="false">IF(J746="RHAP", "Rhizophora apiculata", IF(J746="EXAG", "Excoecaria agallocha", IF(J746="BRPA", "Bruguiera parviflora", IF(J746="XYMO", "Xylocarpus moluccensis", IF(J746="BRCY", "Bruguiera cylindrica", IF(J746="AVAL", "Avicennia alba", IF(J746="AVOF", "Avicennia officinalis", IF(J746="LURA", "Lumnitzera racemosa", IF(J746="CETA", "Ceriops tagal", IF(J746="XYGR", "Xylocarpus granatum", IF(J746="AVMA", "Avicennia marina", IF(J746="RHMU", "Rhizophora mucronata", IF(J746="BRGY", "Bruguiera gymnorrhiza", IF(J746="BRSE", "Bruguiera sexangula", IF(J746="SOOV", "Sonneratia ovata", IF(J746="SOCA", "Sonneratia caseolaris", IF(J746="HELI", "Heritiera littoralis", IF(J746="HESY", "Heritiera sylvatica", IF(J746="NYFR", "Nypa fruticans", IF(J746="CYRA", "Cynometra ramiflora", IF(J746="PHPA", "Phoenix paludosa", IF(J746="SCHY", "Scyphiphora hydrophyllacea", IF(J746="DIMA", "Diospyros maritima", IF(J746="POPI", "Pongamia pinnata", IF(J746="MAPS", "Maniltoa psilogyne", IF(J746="INBI", "Intsia bijuga", IF(J746="ACEB", "Acanthus ebracteatus", IF(J746="CAER", "Calamus erinaceus", IF(J746="UNUN", "Unknown unknown",  IF(J746="SOAL", "Sonneratia alba",  IF(J746="AECO", "Aegiceras corniculatum", "" )) )))))))))))))))))))))))))))))</f>
        <v>Excoecaria agallocha</v>
      </c>
      <c r="J746" s="55" t="s">
        <v>162</v>
      </c>
      <c r="K746" s="55" t="n">
        <v>9</v>
      </c>
    </row>
    <row r="747" customFormat="false" ht="13.8" hidden="false" customHeight="false" outlineLevel="0" collapsed="false">
      <c r="A747" s="1" t="s">
        <v>17</v>
      </c>
      <c r="B747" s="12" t="n">
        <v>42154</v>
      </c>
      <c r="C747" s="1" t="s">
        <v>826</v>
      </c>
      <c r="D747" s="1" t="s">
        <v>19</v>
      </c>
      <c r="E747" s="1" t="s">
        <v>19</v>
      </c>
      <c r="F747" s="1" t="s">
        <v>20</v>
      </c>
      <c r="G747" s="1" t="n">
        <v>4</v>
      </c>
      <c r="H747" s="1" t="n">
        <v>3</v>
      </c>
      <c r="I747" s="23" t="str">
        <f aca="false">IF(J747="RHAP", "Rhizophora apiculata", IF(J747="EXAG", "Excoecaria agallocha", IF(J747="BRPA", "Bruguiera parviflora", IF(J747="XYMO", "Xylocarpus moluccensis", IF(J747="BRCY", "Bruguiera cylindrica", IF(J747="AVAL", "Avicennia alba", IF(J747="AVOF", "Avicennia officinalis", IF(J747="LURA", "Lumnitzera racemosa", IF(J747="CETA", "Ceriops tagal", IF(J747="XYGR", "Xylocarpus granatum", IF(J747="AVMA", "Avicennia marina", IF(J747="RHMU", "Rhizophora mucronata", IF(J747="BRGY", "Bruguiera gymnorrhiza", IF(J747="BRSE", "Bruguiera sexangula", IF(J747="SOOV", "Sonneratia ovata", IF(J747="SOCA", "Sonneratia caseolaris", IF(J747="HELI", "Heritiera littoralis", IF(J747="HESY", "Heritiera sylvatica", IF(J747="NYFR", "Nypa fruticans", IF(J747="CYRA", "Cynometra ramiflora", IF(J747="PHPA", "Phoenix paludosa", IF(J747="SCHY", "Scyphiphora hydrophyllacea", IF(J747="DIMA", "Diospyros maritima", IF(J747="POPI", "Pongamia pinnata", IF(J747="MAPS", "Maniltoa psilogyne", IF(J747="INBI", "Intsia bijuga", IF(J747="ACEB", "Acanthus ebracteatus", IF(J747="CAER", "Calamus erinaceus", IF(J747="UNUN", "Unknown unknown",  IF(J747="SOAL", "Sonneratia alba",  IF(J747="AECO", "Aegiceras corniculatum", "" )) )))))))))))))))))))))))))))))</f>
        <v>Rhizophora apiculata</v>
      </c>
      <c r="J747" s="55" t="s">
        <v>21</v>
      </c>
      <c r="K747" s="55" t="n">
        <v>9.2</v>
      </c>
    </row>
    <row r="748" customFormat="false" ht="13.8" hidden="false" customHeight="false" outlineLevel="0" collapsed="false">
      <c r="A748" s="1" t="s">
        <v>17</v>
      </c>
      <c r="B748" s="12" t="n">
        <v>42154</v>
      </c>
      <c r="C748" s="1" t="s">
        <v>826</v>
      </c>
      <c r="D748" s="1" t="s">
        <v>19</v>
      </c>
      <c r="E748" s="1" t="s">
        <v>19</v>
      </c>
      <c r="F748" s="1" t="s">
        <v>20</v>
      </c>
      <c r="G748" s="1" t="n">
        <v>4</v>
      </c>
      <c r="H748" s="1" t="n">
        <v>3</v>
      </c>
      <c r="I748" s="23" t="str">
        <f aca="false">IF(J748="RHAP", "Rhizophora apiculata", IF(J748="EXAG", "Excoecaria agallocha", IF(J748="BRPA", "Bruguiera parviflora", IF(J748="XYMO", "Xylocarpus moluccensis", IF(J748="BRCY", "Bruguiera cylindrica", IF(J748="AVAL", "Avicennia alba", IF(J748="AVOF", "Avicennia officinalis", IF(J748="LURA", "Lumnitzera racemosa", IF(J748="CETA", "Ceriops tagal", IF(J748="XYGR", "Xylocarpus granatum", IF(J748="AVMA", "Avicennia marina", IF(J748="RHMU", "Rhizophora mucronata", IF(J748="BRGY", "Bruguiera gymnorrhiza", IF(J748="BRSE", "Bruguiera sexangula", IF(J748="SOOV", "Sonneratia ovata", IF(J748="SOCA", "Sonneratia caseolaris", IF(J748="HELI", "Heritiera littoralis", IF(J748="HESY", "Heritiera sylvatica", IF(J748="NYFR", "Nypa fruticans", IF(J748="CYRA", "Cynometra ramiflora", IF(J748="PHPA", "Phoenix paludosa", IF(J748="SCHY", "Scyphiphora hydrophyllacea", IF(J748="DIMA", "Diospyros maritima", IF(J748="POPI", "Pongamia pinnata", IF(J748="MAPS", "Maniltoa psilogyne", IF(J748="INBI", "Intsia bijuga", IF(J748="ACEB", "Acanthus ebracteatus", IF(J748="CAER", "Calamus erinaceus", IF(J748="UNUN", "Unknown unknown",  IF(J748="SOAL", "Sonneratia alba",  IF(J748="AECO", "Aegiceras corniculatum", "" )) )))))))))))))))))))))))))))))</f>
        <v>Excoecaria agallocha</v>
      </c>
      <c r="J748" s="55" t="s">
        <v>162</v>
      </c>
      <c r="K748" s="55" t="n">
        <v>9.4</v>
      </c>
    </row>
    <row r="749" customFormat="false" ht="13.8" hidden="false" customHeight="false" outlineLevel="0" collapsed="false">
      <c r="A749" s="1" t="s">
        <v>17</v>
      </c>
      <c r="B749" s="12" t="n">
        <v>42154</v>
      </c>
      <c r="C749" s="1" t="s">
        <v>826</v>
      </c>
      <c r="D749" s="1" t="s">
        <v>19</v>
      </c>
      <c r="E749" s="1" t="s">
        <v>19</v>
      </c>
      <c r="F749" s="1" t="s">
        <v>20</v>
      </c>
      <c r="G749" s="1" t="n">
        <v>4</v>
      </c>
      <c r="H749" s="1" t="n">
        <v>3</v>
      </c>
      <c r="I749" s="23" t="str">
        <f aca="false">IF(J749="RHAP", "Rhizophora apiculata", IF(J749="EXAG", "Excoecaria agallocha", IF(J749="BRPA", "Bruguiera parviflora", IF(J749="XYMO", "Xylocarpus moluccensis", IF(J749="BRCY", "Bruguiera cylindrica", IF(J749="AVAL", "Avicennia alba", IF(J749="AVOF", "Avicennia officinalis", IF(J749="LURA", "Lumnitzera racemosa", IF(J749="CETA", "Ceriops tagal", IF(J749="XYGR", "Xylocarpus granatum", IF(J749="AVMA", "Avicennia marina", IF(J749="RHMU", "Rhizophora mucronata", IF(J749="BRGY", "Bruguiera gymnorrhiza", IF(J749="BRSE", "Bruguiera sexangula", IF(J749="SOOV", "Sonneratia ovata", IF(J749="SOCA", "Sonneratia caseolaris", IF(J749="HELI", "Heritiera littoralis", IF(J749="HESY", "Heritiera sylvatica", IF(J749="NYFR", "Nypa fruticans", IF(J749="CYRA", "Cynometra ramiflora", IF(J749="PHPA", "Phoenix paludosa", IF(J749="SCHY", "Scyphiphora hydrophyllacea", IF(J749="DIMA", "Diospyros maritima", IF(J749="POPI", "Pongamia pinnata", IF(J749="MAPS", "Maniltoa psilogyne", IF(J749="INBI", "Intsia bijuga", IF(J749="ACEB", "Acanthus ebracteatus", IF(J749="CAER", "Calamus erinaceus", IF(J749="UNUN", "Unknown unknown",  IF(J749="SOAL", "Sonneratia alba",  IF(J749="AECO", "Aegiceras corniculatum", "" )) )))))))))))))))))))))))))))))</f>
        <v>Rhizophora apiculata</v>
      </c>
      <c r="J749" s="55" t="s">
        <v>21</v>
      </c>
      <c r="K749" s="55" t="n">
        <v>10</v>
      </c>
    </row>
    <row r="750" customFormat="false" ht="13.8" hidden="false" customHeight="false" outlineLevel="0" collapsed="false">
      <c r="A750" s="1" t="s">
        <v>17</v>
      </c>
      <c r="B750" s="12" t="n">
        <v>42154</v>
      </c>
      <c r="C750" s="1" t="s">
        <v>826</v>
      </c>
      <c r="D750" s="1" t="s">
        <v>19</v>
      </c>
      <c r="E750" s="1" t="s">
        <v>19</v>
      </c>
      <c r="F750" s="1" t="s">
        <v>20</v>
      </c>
      <c r="G750" s="1" t="n">
        <v>4</v>
      </c>
      <c r="H750" s="1" t="n">
        <v>3</v>
      </c>
      <c r="I750" s="23" t="str">
        <f aca="false">IF(J750="RHAP", "Rhizophora apiculata", IF(J750="EXAG", "Excoecaria agallocha", IF(J750="BRPA", "Bruguiera parviflora", IF(J750="XYMO", "Xylocarpus moluccensis", IF(J750="BRCY", "Bruguiera cylindrica", IF(J750="AVAL", "Avicennia alba", IF(J750="AVOF", "Avicennia officinalis", IF(J750="LURA", "Lumnitzera racemosa", IF(J750="CETA", "Ceriops tagal", IF(J750="XYGR", "Xylocarpus granatum", IF(J750="AVMA", "Avicennia marina", IF(J750="RHMU", "Rhizophora mucronata", IF(J750="BRGY", "Bruguiera gymnorrhiza", IF(J750="BRSE", "Bruguiera sexangula", IF(J750="SOOV", "Sonneratia ovata", IF(J750="SOCA", "Sonneratia caseolaris", IF(J750="HELI", "Heritiera littoralis", IF(J750="HESY", "Heritiera sylvatica", IF(J750="NYFR", "Nypa fruticans", IF(J750="CYRA", "Cynometra ramiflora", IF(J750="PHPA", "Phoenix paludosa", IF(J750="SCHY", "Scyphiphora hydrophyllacea", IF(J750="DIMA", "Diospyros maritima", IF(J750="POPI", "Pongamia pinnata", IF(J750="MAPS", "Maniltoa psilogyne", IF(J750="INBI", "Intsia bijuga", IF(J750="ACEB", "Acanthus ebracteatus", IF(J750="CAER", "Calamus erinaceus", IF(J750="UNUN", "Unknown unknown",  IF(J750="SOAL", "Sonneratia alba",  IF(J750="AECO", "Aegiceras corniculatum", "" )) )))))))))))))))))))))))))))))</f>
        <v>Rhizophora apiculata</v>
      </c>
      <c r="J750" s="55" t="s">
        <v>21</v>
      </c>
      <c r="K750" s="55" t="n">
        <v>10.3</v>
      </c>
    </row>
    <row r="751" customFormat="false" ht="13.8" hidden="false" customHeight="false" outlineLevel="0" collapsed="false">
      <c r="A751" s="1" t="s">
        <v>17</v>
      </c>
      <c r="B751" s="12" t="n">
        <v>42154</v>
      </c>
      <c r="C751" s="1" t="s">
        <v>826</v>
      </c>
      <c r="D751" s="1" t="s">
        <v>19</v>
      </c>
      <c r="E751" s="1" t="s">
        <v>19</v>
      </c>
      <c r="F751" s="1" t="s">
        <v>20</v>
      </c>
      <c r="G751" s="1" t="n">
        <v>4</v>
      </c>
      <c r="H751" s="1" t="n">
        <v>3</v>
      </c>
      <c r="I751" s="23" t="str">
        <f aca="false">IF(J751="RHAP", "Rhizophora apiculata", IF(J751="EXAG", "Excoecaria agallocha", IF(J751="BRPA", "Bruguiera parviflora", IF(J751="XYMO", "Xylocarpus moluccensis", IF(J751="BRCY", "Bruguiera cylindrica", IF(J751="AVAL", "Avicennia alba", IF(J751="AVOF", "Avicennia officinalis", IF(J751="LURA", "Lumnitzera racemosa", IF(J751="CETA", "Ceriops tagal", IF(J751="XYGR", "Xylocarpus granatum", IF(J751="AVMA", "Avicennia marina", IF(J751="RHMU", "Rhizophora mucronata", IF(J751="BRGY", "Bruguiera gymnorrhiza", IF(J751="BRSE", "Bruguiera sexangula", IF(J751="SOOV", "Sonneratia ovata", IF(J751="SOCA", "Sonneratia caseolaris", IF(J751="HELI", "Heritiera littoralis", IF(J751="HESY", "Heritiera sylvatica", IF(J751="NYFR", "Nypa fruticans", IF(J751="CYRA", "Cynometra ramiflora", IF(J751="PHPA", "Phoenix paludosa", IF(J751="SCHY", "Scyphiphora hydrophyllacea", IF(J751="DIMA", "Diospyros maritima", IF(J751="POPI", "Pongamia pinnata", IF(J751="MAPS", "Maniltoa psilogyne", IF(J751="INBI", "Intsia bijuga", IF(J751="ACEB", "Acanthus ebracteatus", IF(J751="CAER", "Calamus erinaceus", IF(J751="UNUN", "Unknown unknown",  IF(J751="SOAL", "Sonneratia alba",  IF(J751="AECO", "Aegiceras corniculatum", "" )) )))))))))))))))))))))))))))))</f>
        <v>Rhizophora apiculata</v>
      </c>
      <c r="J751" s="55" t="s">
        <v>21</v>
      </c>
      <c r="K751" s="55" t="n">
        <v>10.4</v>
      </c>
    </row>
    <row r="752" customFormat="false" ht="13.8" hidden="false" customHeight="false" outlineLevel="0" collapsed="false">
      <c r="A752" s="1" t="s">
        <v>17</v>
      </c>
      <c r="B752" s="12" t="n">
        <v>42154</v>
      </c>
      <c r="C752" s="1" t="s">
        <v>826</v>
      </c>
      <c r="D752" s="1" t="s">
        <v>19</v>
      </c>
      <c r="E752" s="1" t="s">
        <v>19</v>
      </c>
      <c r="F752" s="1" t="s">
        <v>20</v>
      </c>
      <c r="G752" s="1" t="n">
        <v>4</v>
      </c>
      <c r="H752" s="1" t="n">
        <v>3</v>
      </c>
      <c r="I752" s="23" t="str">
        <f aca="false">IF(J752="RHAP", "Rhizophora apiculata", IF(J752="EXAG", "Excoecaria agallocha", IF(J752="BRPA", "Bruguiera parviflora", IF(J752="XYMO", "Xylocarpus moluccensis", IF(J752="BRCY", "Bruguiera cylindrica", IF(J752="AVAL", "Avicennia alba", IF(J752="AVOF", "Avicennia officinalis", IF(J752="LURA", "Lumnitzera racemosa", IF(J752="CETA", "Ceriops tagal", IF(J752="XYGR", "Xylocarpus granatum", IF(J752="AVMA", "Avicennia marina", IF(J752="RHMU", "Rhizophora mucronata", IF(J752="BRGY", "Bruguiera gymnorrhiza", IF(J752="BRSE", "Bruguiera sexangula", IF(J752="SOOV", "Sonneratia ovata", IF(J752="SOCA", "Sonneratia caseolaris", IF(J752="HELI", "Heritiera littoralis", IF(J752="HESY", "Heritiera sylvatica", IF(J752="NYFR", "Nypa fruticans", IF(J752="CYRA", "Cynometra ramiflora", IF(J752="PHPA", "Phoenix paludosa", IF(J752="SCHY", "Scyphiphora hydrophyllacea", IF(J752="DIMA", "Diospyros maritima", IF(J752="POPI", "Pongamia pinnata", IF(J752="MAPS", "Maniltoa psilogyne", IF(J752="INBI", "Intsia bijuga", IF(J752="ACEB", "Acanthus ebracteatus", IF(J752="CAER", "Calamus erinaceus", IF(J752="UNUN", "Unknown unknown",  IF(J752="SOAL", "Sonneratia alba",  IF(J752="AECO", "Aegiceras corniculatum", "" )) )))))))))))))))))))))))))))))</f>
        <v>Xylocarpus granatum</v>
      </c>
      <c r="J752" s="55" t="s">
        <v>1022</v>
      </c>
      <c r="K752" s="55" t="n">
        <v>10.6</v>
      </c>
    </row>
    <row r="753" customFormat="false" ht="13.8" hidden="false" customHeight="false" outlineLevel="0" collapsed="false">
      <c r="A753" s="1" t="s">
        <v>17</v>
      </c>
      <c r="B753" s="12" t="n">
        <v>42154</v>
      </c>
      <c r="C753" s="1" t="s">
        <v>826</v>
      </c>
      <c r="D753" s="1" t="s">
        <v>19</v>
      </c>
      <c r="E753" s="1" t="s">
        <v>19</v>
      </c>
      <c r="F753" s="1" t="s">
        <v>20</v>
      </c>
      <c r="G753" s="1" t="n">
        <v>4</v>
      </c>
      <c r="H753" s="1" t="n">
        <v>3</v>
      </c>
      <c r="I753" s="23" t="str">
        <f aca="false">IF(J753="RHAP", "Rhizophora apiculata", IF(J753="EXAG", "Excoecaria agallocha", IF(J753="BRPA", "Bruguiera parviflora", IF(J753="XYMO", "Xylocarpus moluccensis", IF(J753="BRCY", "Bruguiera cylindrica", IF(J753="AVAL", "Avicennia alba", IF(J753="AVOF", "Avicennia officinalis", IF(J753="LURA", "Lumnitzera racemosa", IF(J753="CETA", "Ceriops tagal", IF(J753="XYGR", "Xylocarpus granatum", IF(J753="AVMA", "Avicennia marina", IF(J753="RHMU", "Rhizophora mucronata", IF(J753="BRGY", "Bruguiera gymnorrhiza", IF(J753="BRSE", "Bruguiera sexangula", IF(J753="SOOV", "Sonneratia ovata", IF(J753="SOCA", "Sonneratia caseolaris", IF(J753="HELI", "Heritiera littoralis", IF(J753="HESY", "Heritiera sylvatica", IF(J753="NYFR", "Nypa fruticans", IF(J753="CYRA", "Cynometra ramiflora", IF(J753="PHPA", "Phoenix paludosa", IF(J753="SCHY", "Scyphiphora hydrophyllacea", IF(J753="DIMA", "Diospyros maritima", IF(J753="POPI", "Pongamia pinnata", IF(J753="MAPS", "Maniltoa psilogyne", IF(J753="INBI", "Intsia bijuga", IF(J753="ACEB", "Acanthus ebracteatus", IF(J753="CAER", "Calamus erinaceus", IF(J753="UNUN", "Unknown unknown",  IF(J753="SOAL", "Sonneratia alba",  IF(J753="AECO", "Aegiceras corniculatum", "" )) )))))))))))))))))))))))))))))</f>
        <v>Xylocarpus granatum</v>
      </c>
      <c r="J753" s="55" t="s">
        <v>1022</v>
      </c>
      <c r="K753" s="55" t="n">
        <v>10.8</v>
      </c>
    </row>
    <row r="754" customFormat="false" ht="13.8" hidden="false" customHeight="false" outlineLevel="0" collapsed="false">
      <c r="A754" s="1" t="s">
        <v>17</v>
      </c>
      <c r="B754" s="12" t="n">
        <v>42154</v>
      </c>
      <c r="C754" s="1" t="s">
        <v>826</v>
      </c>
      <c r="D754" s="1" t="s">
        <v>19</v>
      </c>
      <c r="E754" s="1" t="s">
        <v>19</v>
      </c>
      <c r="F754" s="1" t="s">
        <v>20</v>
      </c>
      <c r="G754" s="1" t="n">
        <v>4</v>
      </c>
      <c r="H754" s="1" t="n">
        <v>3</v>
      </c>
      <c r="I754" s="23" t="str">
        <f aca="false">IF(J754="RHAP", "Rhizophora apiculata", IF(J754="EXAG", "Excoecaria agallocha", IF(J754="BRPA", "Bruguiera parviflora", IF(J754="XYMO", "Xylocarpus moluccensis", IF(J754="BRCY", "Bruguiera cylindrica", IF(J754="AVAL", "Avicennia alba", IF(J754="AVOF", "Avicennia officinalis", IF(J754="LURA", "Lumnitzera racemosa", IF(J754="CETA", "Ceriops tagal", IF(J754="XYGR", "Xylocarpus granatum", IF(J754="AVMA", "Avicennia marina", IF(J754="RHMU", "Rhizophora mucronata", IF(J754="BRGY", "Bruguiera gymnorrhiza", IF(J754="BRSE", "Bruguiera sexangula", IF(J754="SOOV", "Sonneratia ovata", IF(J754="SOCA", "Sonneratia caseolaris", IF(J754="HELI", "Heritiera littoralis", IF(J754="HESY", "Heritiera sylvatica", IF(J754="NYFR", "Nypa fruticans", IF(J754="CYRA", "Cynometra ramiflora", IF(J754="PHPA", "Phoenix paludosa", IF(J754="SCHY", "Scyphiphora hydrophyllacea", IF(J754="DIMA", "Diospyros maritima", IF(J754="POPI", "Pongamia pinnata", IF(J754="MAPS", "Maniltoa psilogyne", IF(J754="INBI", "Intsia bijuga", IF(J754="ACEB", "Acanthus ebracteatus", IF(J754="CAER", "Calamus erinaceus", IF(J754="UNUN", "Unknown unknown",  IF(J754="SOAL", "Sonneratia alba",  IF(J754="AECO", "Aegiceras corniculatum", "" )) )))))))))))))))))))))))))))))</f>
        <v>Rhizophora apiculata</v>
      </c>
      <c r="J754" s="55" t="s">
        <v>21</v>
      </c>
      <c r="K754" s="55" t="n">
        <v>16.2</v>
      </c>
    </row>
    <row r="755" customFormat="false" ht="13.8" hidden="false" customHeight="false" outlineLevel="0" collapsed="false">
      <c r="A755" s="1" t="s">
        <v>17</v>
      </c>
      <c r="B755" s="12" t="n">
        <v>42154</v>
      </c>
      <c r="C755" s="1" t="s">
        <v>19</v>
      </c>
      <c r="D755" s="1" t="s">
        <v>19</v>
      </c>
      <c r="E755" s="1" t="s">
        <v>19</v>
      </c>
      <c r="F755" s="1" t="s">
        <v>20</v>
      </c>
      <c r="G755" s="1" t="n">
        <v>4</v>
      </c>
      <c r="H755" s="1" t="n">
        <v>4</v>
      </c>
      <c r="I755" s="23" t="str">
        <f aca="false">IF(J755="RHAP", "Rhizophora apiculata", IF(J755="EXAG", "Excoecaria agallocha", IF(J755="BRPA", "Bruguiera parviflora", IF(J755="XYMO", "Xylocarpus moluccensis", IF(J755="BRCY", "Bruguiera cylindrica", IF(J755="AVAL", "Avicennia alba", IF(J755="AVOF", "Avicennia officinalis", IF(J755="LURA", "Lumnitzera racemosa", IF(J755="CETA", "Ceriops tagal", IF(J755="XYGR", "Xylocarpus granatum", IF(J755="AVMA", "Avicennia marina", IF(J755="RHMU", "Rhizophora mucronata", IF(J755="BRGY", "Bruguiera gymnorrhiza", IF(J755="BRSE", "Bruguiera sexangula", IF(J755="SOOV", "Sonneratia ovata", IF(J755="SOCA", "Sonneratia caseolaris", IF(J755="HELI", "Heritiera littoralis", IF(J755="HESY", "Heritiera sylvatica", IF(J755="NYFR", "Nypa fruticans", IF(J755="CYRA", "Cynometra ramiflora", IF(J755="PHPA", "Phoenix paludosa", IF(J755="SCHY", "Scyphiphora hydrophyllacea", IF(J755="DIMA", "Diospyros maritima", IF(J755="POPI", "Pongamia pinnata", IF(J755="MAPS", "Maniltoa psilogyne", IF(J755="INBI", "Intsia bijuga", IF(J755="ACEB", "Acanthus ebracteatus", IF(J755="CAER", "Calamus erinaceus", IF(J755="UNUN", "Unknown unknown",  IF(J755="SOAL", "Sonneratia alba",  IF(J755="AECO", "Aegiceras corniculatum", "" )) )))))))))))))))))))))))))))))</f>
        <v>Rhizophora apiculata</v>
      </c>
      <c r="J755" s="55" t="s">
        <v>21</v>
      </c>
      <c r="K755" s="55" t="n">
        <v>5</v>
      </c>
    </row>
    <row r="756" customFormat="false" ht="13.8" hidden="false" customHeight="false" outlineLevel="0" collapsed="false">
      <c r="A756" s="1" t="s">
        <v>17</v>
      </c>
      <c r="B756" s="12" t="n">
        <v>42154</v>
      </c>
      <c r="C756" s="1" t="s">
        <v>19</v>
      </c>
      <c r="D756" s="1" t="s">
        <v>19</v>
      </c>
      <c r="E756" s="1" t="s">
        <v>19</v>
      </c>
      <c r="F756" s="1" t="s">
        <v>20</v>
      </c>
      <c r="G756" s="1" t="n">
        <v>4</v>
      </c>
      <c r="H756" s="1" t="n">
        <v>4</v>
      </c>
      <c r="I756" s="23" t="str">
        <f aca="false">IF(J756="RHAP", "Rhizophora apiculata", IF(J756="EXAG", "Excoecaria agallocha", IF(J756="BRPA", "Bruguiera parviflora", IF(J756="XYMO", "Xylocarpus moluccensis", IF(J756="BRCY", "Bruguiera cylindrica", IF(J756="AVAL", "Avicennia alba", IF(J756="AVOF", "Avicennia officinalis", IF(J756="LURA", "Lumnitzera racemosa", IF(J756="CETA", "Ceriops tagal", IF(J756="XYGR", "Xylocarpus granatum", IF(J756="AVMA", "Avicennia marina", IF(J756="RHMU", "Rhizophora mucronata", IF(J756="BRGY", "Bruguiera gymnorrhiza", IF(J756="BRSE", "Bruguiera sexangula", IF(J756="SOOV", "Sonneratia ovata", IF(J756="SOCA", "Sonneratia caseolaris", IF(J756="HELI", "Heritiera littoralis", IF(J756="HESY", "Heritiera sylvatica", IF(J756="NYFR", "Nypa fruticans", IF(J756="CYRA", "Cynometra ramiflora", IF(J756="PHPA", "Phoenix paludosa", IF(J756="SCHY", "Scyphiphora hydrophyllacea", IF(J756="DIMA", "Diospyros maritima", IF(J756="POPI", "Pongamia pinnata", IF(J756="MAPS", "Maniltoa psilogyne", IF(J756="INBI", "Intsia bijuga", IF(J756="ACEB", "Acanthus ebracteatus", IF(J756="CAER", "Calamus erinaceus", IF(J756="UNUN", "Unknown unknown",  IF(J756="SOAL", "Sonneratia alba",  IF(J756="AECO", "Aegiceras corniculatum", "" )) )))))))))))))))))))))))))))))</f>
        <v>Excoecaria agallocha</v>
      </c>
      <c r="J756" s="55" t="s">
        <v>162</v>
      </c>
      <c r="K756" s="55" t="n">
        <v>5</v>
      </c>
    </row>
    <row r="757" customFormat="false" ht="13.8" hidden="false" customHeight="false" outlineLevel="0" collapsed="false">
      <c r="A757" s="1" t="s">
        <v>17</v>
      </c>
      <c r="B757" s="12" t="n">
        <v>42154</v>
      </c>
      <c r="C757" s="1" t="s">
        <v>19</v>
      </c>
      <c r="D757" s="1" t="s">
        <v>19</v>
      </c>
      <c r="E757" s="1" t="s">
        <v>19</v>
      </c>
      <c r="F757" s="1" t="s">
        <v>20</v>
      </c>
      <c r="G757" s="1" t="n">
        <v>4</v>
      </c>
      <c r="H757" s="1" t="n">
        <v>4</v>
      </c>
      <c r="I757" s="23" t="str">
        <f aca="false">IF(J757="RHAP", "Rhizophora apiculata", IF(J757="EXAG", "Excoecaria agallocha", IF(J757="BRPA", "Bruguiera parviflora", IF(J757="XYMO", "Xylocarpus moluccensis", IF(J757="BRCY", "Bruguiera cylindrica", IF(J757="AVAL", "Avicennia alba", IF(J757="AVOF", "Avicennia officinalis", IF(J757="LURA", "Lumnitzera racemosa", IF(J757="CETA", "Ceriops tagal", IF(J757="XYGR", "Xylocarpus granatum", IF(J757="AVMA", "Avicennia marina", IF(J757="RHMU", "Rhizophora mucronata", IF(J757="BRGY", "Bruguiera gymnorrhiza", IF(J757="BRSE", "Bruguiera sexangula", IF(J757="SOOV", "Sonneratia ovata", IF(J757="SOCA", "Sonneratia caseolaris", IF(J757="HELI", "Heritiera littoralis", IF(J757="HESY", "Heritiera sylvatica", IF(J757="NYFR", "Nypa fruticans", IF(J757="CYRA", "Cynometra ramiflora", IF(J757="PHPA", "Phoenix paludosa", IF(J757="SCHY", "Scyphiphora hydrophyllacea", IF(J757="DIMA", "Diospyros maritima", IF(J757="POPI", "Pongamia pinnata", IF(J757="MAPS", "Maniltoa psilogyne", IF(J757="INBI", "Intsia bijuga", IF(J757="ACEB", "Acanthus ebracteatus", IF(J757="CAER", "Calamus erinaceus", IF(J757="UNUN", "Unknown unknown",  IF(J757="SOAL", "Sonneratia alba",  IF(J757="AECO", "Aegiceras corniculatum", "" )) )))))))))))))))))))))))))))))</f>
        <v>Rhizophora apiculata</v>
      </c>
      <c r="J757" s="55" t="s">
        <v>21</v>
      </c>
      <c r="K757" s="55" t="n">
        <v>5.1</v>
      </c>
    </row>
    <row r="758" customFormat="false" ht="13.8" hidden="false" customHeight="false" outlineLevel="0" collapsed="false">
      <c r="A758" s="1" t="s">
        <v>17</v>
      </c>
      <c r="B758" s="12" t="n">
        <v>42154</v>
      </c>
      <c r="C758" s="1" t="s">
        <v>19</v>
      </c>
      <c r="D758" s="1" t="s">
        <v>19</v>
      </c>
      <c r="E758" s="1" t="s">
        <v>19</v>
      </c>
      <c r="F758" s="1" t="s">
        <v>20</v>
      </c>
      <c r="G758" s="1" t="n">
        <v>4</v>
      </c>
      <c r="H758" s="1" t="n">
        <v>4</v>
      </c>
      <c r="I758" s="23" t="str">
        <f aca="false">IF(J758="RHAP", "Rhizophora apiculata", IF(J758="EXAG", "Excoecaria agallocha", IF(J758="BRPA", "Bruguiera parviflora", IF(J758="XYMO", "Xylocarpus moluccensis", IF(J758="BRCY", "Bruguiera cylindrica", IF(J758="AVAL", "Avicennia alba", IF(J758="AVOF", "Avicennia officinalis", IF(J758="LURA", "Lumnitzera racemosa", IF(J758="CETA", "Ceriops tagal", IF(J758="XYGR", "Xylocarpus granatum", IF(J758="AVMA", "Avicennia marina", IF(J758="RHMU", "Rhizophora mucronata", IF(J758="BRGY", "Bruguiera gymnorrhiza", IF(J758="BRSE", "Bruguiera sexangula", IF(J758="SOOV", "Sonneratia ovata", IF(J758="SOCA", "Sonneratia caseolaris", IF(J758="HELI", "Heritiera littoralis", IF(J758="HESY", "Heritiera sylvatica", IF(J758="NYFR", "Nypa fruticans", IF(J758="CYRA", "Cynometra ramiflora", IF(J758="PHPA", "Phoenix paludosa", IF(J758="SCHY", "Scyphiphora hydrophyllacea", IF(J758="DIMA", "Diospyros maritima", IF(J758="POPI", "Pongamia pinnata", IF(J758="MAPS", "Maniltoa psilogyne", IF(J758="INBI", "Intsia bijuga", IF(J758="ACEB", "Acanthus ebracteatus", IF(J758="CAER", "Calamus erinaceus", IF(J758="UNUN", "Unknown unknown",  IF(J758="SOAL", "Sonneratia alba",  IF(J758="AECO", "Aegiceras corniculatum", "" )) )))))))))))))))))))))))))))))</f>
        <v>Rhizophora apiculata</v>
      </c>
      <c r="J758" s="55" t="s">
        <v>21</v>
      </c>
      <c r="K758" s="55" t="n">
        <v>5.2</v>
      </c>
    </row>
    <row r="759" customFormat="false" ht="13.8" hidden="false" customHeight="false" outlineLevel="0" collapsed="false">
      <c r="A759" s="1" t="s">
        <v>17</v>
      </c>
      <c r="B759" s="12" t="n">
        <v>42154</v>
      </c>
      <c r="C759" s="1" t="s">
        <v>19</v>
      </c>
      <c r="D759" s="1" t="s">
        <v>19</v>
      </c>
      <c r="E759" s="1" t="s">
        <v>19</v>
      </c>
      <c r="F759" s="1" t="s">
        <v>20</v>
      </c>
      <c r="G759" s="1" t="n">
        <v>4</v>
      </c>
      <c r="H759" s="1" t="n">
        <v>4</v>
      </c>
      <c r="I759" s="23" t="str">
        <f aca="false">IF(J759="RHAP", "Rhizophora apiculata", IF(J759="EXAG", "Excoecaria agallocha", IF(J759="BRPA", "Bruguiera parviflora", IF(J759="XYMO", "Xylocarpus moluccensis", IF(J759="BRCY", "Bruguiera cylindrica", IF(J759="AVAL", "Avicennia alba", IF(J759="AVOF", "Avicennia officinalis", IF(J759="LURA", "Lumnitzera racemosa", IF(J759="CETA", "Ceriops tagal", IF(J759="XYGR", "Xylocarpus granatum", IF(J759="AVMA", "Avicennia marina", IF(J759="RHMU", "Rhizophora mucronata", IF(J759="BRGY", "Bruguiera gymnorrhiza", IF(J759="BRSE", "Bruguiera sexangula", IF(J759="SOOV", "Sonneratia ovata", IF(J759="SOCA", "Sonneratia caseolaris", IF(J759="HELI", "Heritiera littoralis", IF(J759="HESY", "Heritiera sylvatica", IF(J759="NYFR", "Nypa fruticans", IF(J759="CYRA", "Cynometra ramiflora", IF(J759="PHPA", "Phoenix paludosa", IF(J759="SCHY", "Scyphiphora hydrophyllacea", IF(J759="DIMA", "Diospyros maritima", IF(J759="POPI", "Pongamia pinnata", IF(J759="MAPS", "Maniltoa psilogyne", IF(J759="INBI", "Intsia bijuga", IF(J759="ACEB", "Acanthus ebracteatus", IF(J759="CAER", "Calamus erinaceus", IF(J759="UNUN", "Unknown unknown",  IF(J759="SOAL", "Sonneratia alba",  IF(J759="AECO", "Aegiceras corniculatum", "" )) )))))))))))))))))))))))))))))</f>
        <v>Rhizophora apiculata</v>
      </c>
      <c r="J759" s="55" t="s">
        <v>21</v>
      </c>
      <c r="K759" s="55" t="n">
        <v>5.3</v>
      </c>
    </row>
    <row r="760" customFormat="false" ht="13.8" hidden="false" customHeight="false" outlineLevel="0" collapsed="false">
      <c r="A760" s="1" t="s">
        <v>17</v>
      </c>
      <c r="B760" s="12" t="n">
        <v>42154</v>
      </c>
      <c r="C760" s="1" t="s">
        <v>19</v>
      </c>
      <c r="D760" s="1" t="s">
        <v>19</v>
      </c>
      <c r="E760" s="1" t="s">
        <v>19</v>
      </c>
      <c r="F760" s="1" t="s">
        <v>20</v>
      </c>
      <c r="G760" s="1" t="n">
        <v>4</v>
      </c>
      <c r="H760" s="1" t="n">
        <v>4</v>
      </c>
      <c r="I760" s="23" t="str">
        <f aca="false">IF(J760="RHAP", "Rhizophora apiculata", IF(J760="EXAG", "Excoecaria agallocha", IF(J760="BRPA", "Bruguiera parviflora", IF(J760="XYMO", "Xylocarpus moluccensis", IF(J760="BRCY", "Bruguiera cylindrica", IF(J760="AVAL", "Avicennia alba", IF(J760="AVOF", "Avicennia officinalis", IF(J760="LURA", "Lumnitzera racemosa", IF(J760="CETA", "Ceriops tagal", IF(J760="XYGR", "Xylocarpus granatum", IF(J760="AVMA", "Avicennia marina", IF(J760="RHMU", "Rhizophora mucronata", IF(J760="BRGY", "Bruguiera gymnorrhiza", IF(J760="BRSE", "Bruguiera sexangula", IF(J760="SOOV", "Sonneratia ovata", IF(J760="SOCA", "Sonneratia caseolaris", IF(J760="HELI", "Heritiera littoralis", IF(J760="HESY", "Heritiera sylvatica", IF(J760="NYFR", "Nypa fruticans", IF(J760="CYRA", "Cynometra ramiflora", IF(J760="PHPA", "Phoenix paludosa", IF(J760="SCHY", "Scyphiphora hydrophyllacea", IF(J760="DIMA", "Diospyros maritima", IF(J760="POPI", "Pongamia pinnata", IF(J760="MAPS", "Maniltoa psilogyne", IF(J760="INBI", "Intsia bijuga", IF(J760="ACEB", "Acanthus ebracteatus", IF(J760="CAER", "Calamus erinaceus", IF(J760="UNUN", "Unknown unknown",  IF(J760="SOAL", "Sonneratia alba",  IF(J760="AECO", "Aegiceras corniculatum", "" )) )))))))))))))))))))))))))))))</f>
        <v>Excoecaria agallocha</v>
      </c>
      <c r="J760" s="55" t="s">
        <v>162</v>
      </c>
      <c r="K760" s="55" t="n">
        <v>5.4</v>
      </c>
    </row>
    <row r="761" customFormat="false" ht="13.8" hidden="false" customHeight="false" outlineLevel="0" collapsed="false">
      <c r="A761" s="1" t="s">
        <v>17</v>
      </c>
      <c r="B761" s="12" t="n">
        <v>42154</v>
      </c>
      <c r="C761" s="1" t="s">
        <v>19</v>
      </c>
      <c r="D761" s="1" t="s">
        <v>19</v>
      </c>
      <c r="E761" s="1" t="s">
        <v>19</v>
      </c>
      <c r="F761" s="1" t="s">
        <v>20</v>
      </c>
      <c r="G761" s="1" t="n">
        <v>4</v>
      </c>
      <c r="H761" s="1" t="n">
        <v>4</v>
      </c>
      <c r="I761" s="23" t="str">
        <f aca="false">IF(J761="RHAP", "Rhizophora apiculata", IF(J761="EXAG", "Excoecaria agallocha", IF(J761="BRPA", "Bruguiera parviflora", IF(J761="XYMO", "Xylocarpus moluccensis", IF(J761="BRCY", "Bruguiera cylindrica", IF(J761="AVAL", "Avicennia alba", IF(J761="AVOF", "Avicennia officinalis", IF(J761="LURA", "Lumnitzera racemosa", IF(J761="CETA", "Ceriops tagal", IF(J761="XYGR", "Xylocarpus granatum", IF(J761="AVMA", "Avicennia marina", IF(J761="RHMU", "Rhizophora mucronata", IF(J761="BRGY", "Bruguiera gymnorrhiza", IF(J761="BRSE", "Bruguiera sexangula", IF(J761="SOOV", "Sonneratia ovata", IF(J761="SOCA", "Sonneratia caseolaris", IF(J761="HELI", "Heritiera littoralis", IF(J761="HESY", "Heritiera sylvatica", IF(J761="NYFR", "Nypa fruticans", IF(J761="CYRA", "Cynometra ramiflora", IF(J761="PHPA", "Phoenix paludosa", IF(J761="SCHY", "Scyphiphora hydrophyllacea", IF(J761="DIMA", "Diospyros maritima", IF(J761="POPI", "Pongamia pinnata", IF(J761="MAPS", "Maniltoa psilogyne", IF(J761="INBI", "Intsia bijuga", IF(J761="ACEB", "Acanthus ebracteatus", IF(J761="CAER", "Calamus erinaceus", IF(J761="UNUN", "Unknown unknown",  IF(J761="SOAL", "Sonneratia alba",  IF(J761="AECO", "Aegiceras corniculatum", "" )) )))))))))))))))))))))))))))))</f>
        <v>Excoecaria agallocha</v>
      </c>
      <c r="J761" s="55" t="s">
        <v>162</v>
      </c>
      <c r="K761" s="55" t="n">
        <v>5.4</v>
      </c>
    </row>
    <row r="762" customFormat="false" ht="13.8" hidden="false" customHeight="false" outlineLevel="0" collapsed="false">
      <c r="A762" s="1" t="s">
        <v>17</v>
      </c>
      <c r="B762" s="12" t="n">
        <v>42154</v>
      </c>
      <c r="C762" s="1" t="s">
        <v>19</v>
      </c>
      <c r="D762" s="1" t="s">
        <v>19</v>
      </c>
      <c r="E762" s="1" t="s">
        <v>19</v>
      </c>
      <c r="F762" s="1" t="s">
        <v>20</v>
      </c>
      <c r="G762" s="1" t="n">
        <v>4</v>
      </c>
      <c r="H762" s="1" t="n">
        <v>4</v>
      </c>
      <c r="I762" s="23" t="str">
        <f aca="false">IF(J762="RHAP", "Rhizophora apiculata", IF(J762="EXAG", "Excoecaria agallocha", IF(J762="BRPA", "Bruguiera parviflora", IF(J762="XYMO", "Xylocarpus moluccensis", IF(J762="BRCY", "Bruguiera cylindrica", IF(J762="AVAL", "Avicennia alba", IF(J762="AVOF", "Avicennia officinalis", IF(J762="LURA", "Lumnitzera racemosa", IF(J762="CETA", "Ceriops tagal", IF(J762="XYGR", "Xylocarpus granatum", IF(J762="AVMA", "Avicennia marina", IF(J762="RHMU", "Rhizophora mucronata", IF(J762="BRGY", "Bruguiera gymnorrhiza", IF(J762="BRSE", "Bruguiera sexangula", IF(J762="SOOV", "Sonneratia ovata", IF(J762="SOCA", "Sonneratia caseolaris", IF(J762="HELI", "Heritiera littoralis", IF(J762="HESY", "Heritiera sylvatica", IF(J762="NYFR", "Nypa fruticans", IF(J762="CYRA", "Cynometra ramiflora", IF(J762="PHPA", "Phoenix paludosa", IF(J762="SCHY", "Scyphiphora hydrophyllacea", IF(J762="DIMA", "Diospyros maritima", IF(J762="POPI", "Pongamia pinnata", IF(J762="MAPS", "Maniltoa psilogyne", IF(J762="INBI", "Intsia bijuga", IF(J762="ACEB", "Acanthus ebracteatus", IF(J762="CAER", "Calamus erinaceus", IF(J762="UNUN", "Unknown unknown",  IF(J762="SOAL", "Sonneratia alba",  IF(J762="AECO", "Aegiceras corniculatum", "" )) )))))))))))))))))))))))))))))</f>
        <v>Excoecaria agallocha</v>
      </c>
      <c r="J762" s="55" t="s">
        <v>162</v>
      </c>
      <c r="K762" s="55" t="n">
        <v>5.6</v>
      </c>
    </row>
    <row r="763" customFormat="false" ht="13.8" hidden="false" customHeight="false" outlineLevel="0" collapsed="false">
      <c r="A763" s="1" t="s">
        <v>17</v>
      </c>
      <c r="B763" s="12" t="n">
        <v>42154</v>
      </c>
      <c r="C763" s="1" t="s">
        <v>19</v>
      </c>
      <c r="D763" s="1" t="s">
        <v>19</v>
      </c>
      <c r="E763" s="1" t="s">
        <v>19</v>
      </c>
      <c r="F763" s="1" t="s">
        <v>20</v>
      </c>
      <c r="G763" s="1" t="n">
        <v>4</v>
      </c>
      <c r="H763" s="1" t="n">
        <v>4</v>
      </c>
      <c r="I763" s="23" t="str">
        <f aca="false">IF(J763="RHAP", "Rhizophora apiculata", IF(J763="EXAG", "Excoecaria agallocha", IF(J763="BRPA", "Bruguiera parviflora", IF(J763="XYMO", "Xylocarpus moluccensis", IF(J763="BRCY", "Bruguiera cylindrica", IF(J763="AVAL", "Avicennia alba", IF(J763="AVOF", "Avicennia officinalis", IF(J763="LURA", "Lumnitzera racemosa", IF(J763="CETA", "Ceriops tagal", IF(J763="XYGR", "Xylocarpus granatum", IF(J763="AVMA", "Avicennia marina", IF(J763="RHMU", "Rhizophora mucronata", IF(J763="BRGY", "Bruguiera gymnorrhiza", IF(J763="BRSE", "Bruguiera sexangula", IF(J763="SOOV", "Sonneratia ovata", IF(J763="SOCA", "Sonneratia caseolaris", IF(J763="HELI", "Heritiera littoralis", IF(J763="HESY", "Heritiera sylvatica", IF(J763="NYFR", "Nypa fruticans", IF(J763="CYRA", "Cynometra ramiflora", IF(J763="PHPA", "Phoenix paludosa", IF(J763="SCHY", "Scyphiphora hydrophyllacea", IF(J763="DIMA", "Diospyros maritima", IF(J763="POPI", "Pongamia pinnata", IF(J763="MAPS", "Maniltoa psilogyne", IF(J763="INBI", "Intsia bijuga", IF(J763="ACEB", "Acanthus ebracteatus", IF(J763="CAER", "Calamus erinaceus", IF(J763="UNUN", "Unknown unknown",  IF(J763="SOAL", "Sonneratia alba",  IF(J763="AECO", "Aegiceras corniculatum", "" )) )))))))))))))))))))))))))))))</f>
        <v>Rhizophora apiculata</v>
      </c>
      <c r="J763" s="55" t="s">
        <v>21</v>
      </c>
      <c r="K763" s="55" t="n">
        <v>5.7</v>
      </c>
    </row>
    <row r="764" customFormat="false" ht="13.8" hidden="false" customHeight="false" outlineLevel="0" collapsed="false">
      <c r="A764" s="1" t="s">
        <v>17</v>
      </c>
      <c r="B764" s="12" t="n">
        <v>42154</v>
      </c>
      <c r="C764" s="1" t="s">
        <v>19</v>
      </c>
      <c r="D764" s="1" t="s">
        <v>19</v>
      </c>
      <c r="E764" s="1" t="s">
        <v>19</v>
      </c>
      <c r="F764" s="1" t="s">
        <v>20</v>
      </c>
      <c r="G764" s="1" t="n">
        <v>4</v>
      </c>
      <c r="H764" s="1" t="n">
        <v>4</v>
      </c>
      <c r="I764" s="23" t="str">
        <f aca="false">IF(J764="RHAP", "Rhizophora apiculata", IF(J764="EXAG", "Excoecaria agallocha", IF(J764="BRPA", "Bruguiera parviflora", IF(J764="XYMO", "Xylocarpus moluccensis", IF(J764="BRCY", "Bruguiera cylindrica", IF(J764="AVAL", "Avicennia alba", IF(J764="AVOF", "Avicennia officinalis", IF(J764="LURA", "Lumnitzera racemosa", IF(J764="CETA", "Ceriops tagal", IF(J764="XYGR", "Xylocarpus granatum", IF(J764="AVMA", "Avicennia marina", IF(J764="RHMU", "Rhizophora mucronata", IF(J764="BRGY", "Bruguiera gymnorrhiza", IF(J764="BRSE", "Bruguiera sexangula", IF(J764="SOOV", "Sonneratia ovata", IF(J764="SOCA", "Sonneratia caseolaris", IF(J764="HELI", "Heritiera littoralis", IF(J764="HESY", "Heritiera sylvatica", IF(J764="NYFR", "Nypa fruticans", IF(J764="CYRA", "Cynometra ramiflora", IF(J764="PHPA", "Phoenix paludosa", IF(J764="SCHY", "Scyphiphora hydrophyllacea", IF(J764="DIMA", "Diospyros maritima", IF(J764="POPI", "Pongamia pinnata", IF(J764="MAPS", "Maniltoa psilogyne", IF(J764="INBI", "Intsia bijuga", IF(J764="ACEB", "Acanthus ebracteatus", IF(J764="CAER", "Calamus erinaceus", IF(J764="UNUN", "Unknown unknown",  IF(J764="SOAL", "Sonneratia alba",  IF(J764="AECO", "Aegiceras corniculatum", "" )) )))))))))))))))))))))))))))))</f>
        <v>Rhizophora apiculata</v>
      </c>
      <c r="J764" s="55" t="s">
        <v>21</v>
      </c>
      <c r="K764" s="55" t="n">
        <v>5.9</v>
      </c>
    </row>
    <row r="765" customFormat="false" ht="13.8" hidden="false" customHeight="false" outlineLevel="0" collapsed="false">
      <c r="A765" s="1" t="s">
        <v>17</v>
      </c>
      <c r="B765" s="12" t="n">
        <v>42154</v>
      </c>
      <c r="C765" s="1" t="s">
        <v>19</v>
      </c>
      <c r="D765" s="1" t="s">
        <v>19</v>
      </c>
      <c r="E765" s="1" t="s">
        <v>19</v>
      </c>
      <c r="F765" s="1" t="s">
        <v>20</v>
      </c>
      <c r="G765" s="1" t="n">
        <v>4</v>
      </c>
      <c r="H765" s="1" t="n">
        <v>4</v>
      </c>
      <c r="I765" s="23" t="str">
        <f aca="false">IF(J765="RHAP", "Rhizophora apiculata", IF(J765="EXAG", "Excoecaria agallocha", IF(J765="BRPA", "Bruguiera parviflora", IF(J765="XYMO", "Xylocarpus moluccensis", IF(J765="BRCY", "Bruguiera cylindrica", IF(J765="AVAL", "Avicennia alba", IF(J765="AVOF", "Avicennia officinalis", IF(J765="LURA", "Lumnitzera racemosa", IF(J765="CETA", "Ceriops tagal", IF(J765="XYGR", "Xylocarpus granatum", IF(J765="AVMA", "Avicennia marina", IF(J765="RHMU", "Rhizophora mucronata", IF(J765="BRGY", "Bruguiera gymnorrhiza", IF(J765="BRSE", "Bruguiera sexangula", IF(J765="SOOV", "Sonneratia ovata", IF(J765="SOCA", "Sonneratia caseolaris", IF(J765="HELI", "Heritiera littoralis", IF(J765="HESY", "Heritiera sylvatica", IF(J765="NYFR", "Nypa fruticans", IF(J765="CYRA", "Cynometra ramiflora", IF(J765="PHPA", "Phoenix paludosa", IF(J765="SCHY", "Scyphiphora hydrophyllacea", IF(J765="DIMA", "Diospyros maritima", IF(J765="POPI", "Pongamia pinnata", IF(J765="MAPS", "Maniltoa psilogyne", IF(J765="INBI", "Intsia bijuga", IF(J765="ACEB", "Acanthus ebracteatus", IF(J765="CAER", "Calamus erinaceus", IF(J765="UNUN", "Unknown unknown",  IF(J765="SOAL", "Sonneratia alba",  IF(J765="AECO", "Aegiceras corniculatum", "" )) )))))))))))))))))))))))))))))</f>
        <v>Rhizophora apiculata</v>
      </c>
      <c r="J765" s="55" t="s">
        <v>21</v>
      </c>
      <c r="K765" s="55" t="n">
        <v>5.9</v>
      </c>
    </row>
    <row r="766" customFormat="false" ht="13.8" hidden="false" customHeight="false" outlineLevel="0" collapsed="false">
      <c r="A766" s="1" t="s">
        <v>17</v>
      </c>
      <c r="B766" s="12" t="n">
        <v>42154</v>
      </c>
      <c r="C766" s="1" t="s">
        <v>19</v>
      </c>
      <c r="D766" s="1" t="s">
        <v>19</v>
      </c>
      <c r="E766" s="1" t="s">
        <v>19</v>
      </c>
      <c r="F766" s="1" t="s">
        <v>20</v>
      </c>
      <c r="G766" s="1" t="n">
        <v>4</v>
      </c>
      <c r="H766" s="1" t="n">
        <v>4</v>
      </c>
      <c r="I766" s="23" t="str">
        <f aca="false">IF(J766="RHAP", "Rhizophora apiculata", IF(J766="EXAG", "Excoecaria agallocha", IF(J766="BRPA", "Bruguiera parviflora", IF(J766="XYMO", "Xylocarpus moluccensis", IF(J766="BRCY", "Bruguiera cylindrica", IF(J766="AVAL", "Avicennia alba", IF(J766="AVOF", "Avicennia officinalis", IF(J766="LURA", "Lumnitzera racemosa", IF(J766="CETA", "Ceriops tagal", IF(J766="XYGR", "Xylocarpus granatum", IF(J766="AVMA", "Avicennia marina", IF(J766="RHMU", "Rhizophora mucronata", IF(J766="BRGY", "Bruguiera gymnorrhiza", IF(J766="BRSE", "Bruguiera sexangula", IF(J766="SOOV", "Sonneratia ovata", IF(J766="SOCA", "Sonneratia caseolaris", IF(J766="HELI", "Heritiera littoralis", IF(J766="HESY", "Heritiera sylvatica", IF(J766="NYFR", "Nypa fruticans", IF(J766="CYRA", "Cynometra ramiflora", IF(J766="PHPA", "Phoenix paludosa", IF(J766="SCHY", "Scyphiphora hydrophyllacea", IF(J766="DIMA", "Diospyros maritima", IF(J766="POPI", "Pongamia pinnata", IF(J766="MAPS", "Maniltoa psilogyne", IF(J766="INBI", "Intsia bijuga", IF(J766="ACEB", "Acanthus ebracteatus", IF(J766="CAER", "Calamus erinaceus", IF(J766="UNUN", "Unknown unknown",  IF(J766="SOAL", "Sonneratia alba",  IF(J766="AECO", "Aegiceras corniculatum", "" )) )))))))))))))))))))))))))))))</f>
        <v>Rhizophora apiculata</v>
      </c>
      <c r="J766" s="55" t="s">
        <v>21</v>
      </c>
      <c r="K766" s="55" t="n">
        <v>6</v>
      </c>
    </row>
    <row r="767" customFormat="false" ht="13.8" hidden="false" customHeight="false" outlineLevel="0" collapsed="false">
      <c r="A767" s="1" t="s">
        <v>17</v>
      </c>
      <c r="B767" s="12" t="n">
        <v>42154</v>
      </c>
      <c r="C767" s="1" t="s">
        <v>19</v>
      </c>
      <c r="D767" s="1" t="s">
        <v>19</v>
      </c>
      <c r="E767" s="1" t="s">
        <v>19</v>
      </c>
      <c r="F767" s="1" t="s">
        <v>20</v>
      </c>
      <c r="G767" s="1" t="n">
        <v>4</v>
      </c>
      <c r="H767" s="1" t="n">
        <v>4</v>
      </c>
      <c r="I767" s="23" t="str">
        <f aca="false">IF(J767="RHAP", "Rhizophora apiculata", IF(J767="EXAG", "Excoecaria agallocha", IF(J767="BRPA", "Bruguiera parviflora", IF(J767="XYMO", "Xylocarpus moluccensis", IF(J767="BRCY", "Bruguiera cylindrica", IF(J767="AVAL", "Avicennia alba", IF(J767="AVOF", "Avicennia officinalis", IF(J767="LURA", "Lumnitzera racemosa", IF(J767="CETA", "Ceriops tagal", IF(J767="XYGR", "Xylocarpus granatum", IF(J767="AVMA", "Avicennia marina", IF(J767="RHMU", "Rhizophora mucronata", IF(J767="BRGY", "Bruguiera gymnorrhiza", IF(J767="BRSE", "Bruguiera sexangula", IF(J767="SOOV", "Sonneratia ovata", IF(J767="SOCA", "Sonneratia caseolaris", IF(J767="HELI", "Heritiera littoralis", IF(J767="HESY", "Heritiera sylvatica", IF(J767="NYFR", "Nypa fruticans", IF(J767="CYRA", "Cynometra ramiflora", IF(J767="PHPA", "Phoenix paludosa", IF(J767="SCHY", "Scyphiphora hydrophyllacea", IF(J767="DIMA", "Diospyros maritima", IF(J767="POPI", "Pongamia pinnata", IF(J767="MAPS", "Maniltoa psilogyne", IF(J767="INBI", "Intsia bijuga", IF(J767="ACEB", "Acanthus ebracteatus", IF(J767="CAER", "Calamus erinaceus", IF(J767="UNUN", "Unknown unknown",  IF(J767="SOAL", "Sonneratia alba",  IF(J767="AECO", "Aegiceras corniculatum", "" )) )))))))))))))))))))))))))))))</f>
        <v>Excoecaria agallocha</v>
      </c>
      <c r="J767" s="55" t="s">
        <v>162</v>
      </c>
      <c r="K767" s="55" t="n">
        <v>6</v>
      </c>
    </row>
    <row r="768" customFormat="false" ht="13.8" hidden="false" customHeight="false" outlineLevel="0" collapsed="false">
      <c r="A768" s="1" t="s">
        <v>17</v>
      </c>
      <c r="B768" s="12" t="n">
        <v>42154</v>
      </c>
      <c r="C768" s="1" t="s">
        <v>19</v>
      </c>
      <c r="D768" s="1" t="s">
        <v>19</v>
      </c>
      <c r="E768" s="1" t="s">
        <v>19</v>
      </c>
      <c r="F768" s="1" t="s">
        <v>20</v>
      </c>
      <c r="G768" s="1" t="n">
        <v>4</v>
      </c>
      <c r="H768" s="1" t="n">
        <v>4</v>
      </c>
      <c r="I768" s="23" t="str">
        <f aca="false">IF(J768="RHAP", "Rhizophora apiculata", IF(J768="EXAG", "Excoecaria agallocha", IF(J768="BRPA", "Bruguiera parviflora", IF(J768="XYMO", "Xylocarpus moluccensis", IF(J768="BRCY", "Bruguiera cylindrica", IF(J768="AVAL", "Avicennia alba", IF(J768="AVOF", "Avicennia officinalis", IF(J768="LURA", "Lumnitzera racemosa", IF(J768="CETA", "Ceriops tagal", IF(J768="XYGR", "Xylocarpus granatum", IF(J768="AVMA", "Avicennia marina", IF(J768="RHMU", "Rhizophora mucronata", IF(J768="BRGY", "Bruguiera gymnorrhiza", IF(J768="BRSE", "Bruguiera sexangula", IF(J768="SOOV", "Sonneratia ovata", IF(J768="SOCA", "Sonneratia caseolaris", IF(J768="HELI", "Heritiera littoralis", IF(J768="HESY", "Heritiera sylvatica", IF(J768="NYFR", "Nypa fruticans", IF(J768="CYRA", "Cynometra ramiflora", IF(J768="PHPA", "Phoenix paludosa", IF(J768="SCHY", "Scyphiphora hydrophyllacea", IF(J768="DIMA", "Diospyros maritima", IF(J768="POPI", "Pongamia pinnata", IF(J768="MAPS", "Maniltoa psilogyne", IF(J768="INBI", "Intsia bijuga", IF(J768="ACEB", "Acanthus ebracteatus", IF(J768="CAER", "Calamus erinaceus", IF(J768="UNUN", "Unknown unknown",  IF(J768="SOAL", "Sonneratia alba",  IF(J768="AECO", "Aegiceras corniculatum", "" )) )))))))))))))))))))))))))))))</f>
        <v>Rhizophora apiculata</v>
      </c>
      <c r="J768" s="55" t="s">
        <v>21</v>
      </c>
      <c r="K768" s="55" t="n">
        <v>6</v>
      </c>
    </row>
    <row r="769" customFormat="false" ht="13.8" hidden="false" customHeight="false" outlineLevel="0" collapsed="false">
      <c r="A769" s="1" t="s">
        <v>17</v>
      </c>
      <c r="B769" s="12" t="n">
        <v>42154</v>
      </c>
      <c r="C769" s="1" t="s">
        <v>19</v>
      </c>
      <c r="D769" s="1" t="s">
        <v>19</v>
      </c>
      <c r="E769" s="1" t="s">
        <v>19</v>
      </c>
      <c r="F769" s="1" t="s">
        <v>20</v>
      </c>
      <c r="G769" s="1" t="n">
        <v>4</v>
      </c>
      <c r="H769" s="1" t="n">
        <v>4</v>
      </c>
      <c r="I769" s="23" t="str">
        <f aca="false">IF(J769="RHAP", "Rhizophora apiculata", IF(J769="EXAG", "Excoecaria agallocha", IF(J769="BRPA", "Bruguiera parviflora", IF(J769="XYMO", "Xylocarpus moluccensis", IF(J769="BRCY", "Bruguiera cylindrica", IF(J769="AVAL", "Avicennia alba", IF(J769="AVOF", "Avicennia officinalis", IF(J769="LURA", "Lumnitzera racemosa", IF(J769="CETA", "Ceriops tagal", IF(J769="XYGR", "Xylocarpus granatum", IF(J769="AVMA", "Avicennia marina", IF(J769="RHMU", "Rhizophora mucronata", IF(J769="BRGY", "Bruguiera gymnorrhiza", IF(J769="BRSE", "Bruguiera sexangula", IF(J769="SOOV", "Sonneratia ovata", IF(J769="SOCA", "Sonneratia caseolaris", IF(J769="HELI", "Heritiera littoralis", IF(J769="HESY", "Heritiera sylvatica", IF(J769="NYFR", "Nypa fruticans", IF(J769="CYRA", "Cynometra ramiflora", IF(J769="PHPA", "Phoenix paludosa", IF(J769="SCHY", "Scyphiphora hydrophyllacea", IF(J769="DIMA", "Diospyros maritima", IF(J769="POPI", "Pongamia pinnata", IF(J769="MAPS", "Maniltoa psilogyne", IF(J769="INBI", "Intsia bijuga", IF(J769="ACEB", "Acanthus ebracteatus", IF(J769="CAER", "Calamus erinaceus", IF(J769="UNUN", "Unknown unknown",  IF(J769="SOAL", "Sonneratia alba",  IF(J769="AECO", "Aegiceras corniculatum", "" )) )))))))))))))))))))))))))))))</f>
        <v>Excoecaria agallocha</v>
      </c>
      <c r="J769" s="55" t="s">
        <v>162</v>
      </c>
      <c r="K769" s="55" t="n">
        <v>6.1</v>
      </c>
    </row>
    <row r="770" customFormat="false" ht="13.8" hidden="false" customHeight="false" outlineLevel="0" collapsed="false">
      <c r="A770" s="1" t="s">
        <v>17</v>
      </c>
      <c r="B770" s="12" t="n">
        <v>42154</v>
      </c>
      <c r="C770" s="1" t="s">
        <v>19</v>
      </c>
      <c r="D770" s="1" t="s">
        <v>19</v>
      </c>
      <c r="E770" s="1" t="s">
        <v>19</v>
      </c>
      <c r="F770" s="1" t="s">
        <v>20</v>
      </c>
      <c r="G770" s="1" t="n">
        <v>4</v>
      </c>
      <c r="H770" s="1" t="n">
        <v>4</v>
      </c>
      <c r="I770" s="23" t="str">
        <f aca="false">IF(J770="RHAP", "Rhizophora apiculata", IF(J770="EXAG", "Excoecaria agallocha", IF(J770="BRPA", "Bruguiera parviflora", IF(J770="XYMO", "Xylocarpus moluccensis", IF(J770="BRCY", "Bruguiera cylindrica", IF(J770="AVAL", "Avicennia alba", IF(J770="AVOF", "Avicennia officinalis", IF(J770="LURA", "Lumnitzera racemosa", IF(J770="CETA", "Ceriops tagal", IF(J770="XYGR", "Xylocarpus granatum", IF(J770="AVMA", "Avicennia marina", IF(J770="RHMU", "Rhizophora mucronata", IF(J770="BRGY", "Bruguiera gymnorrhiza", IF(J770="BRSE", "Bruguiera sexangula", IF(J770="SOOV", "Sonneratia ovata", IF(J770="SOCA", "Sonneratia caseolaris", IF(J770="HELI", "Heritiera littoralis", IF(J770="HESY", "Heritiera sylvatica", IF(J770="NYFR", "Nypa fruticans", IF(J770="CYRA", "Cynometra ramiflora", IF(J770="PHPA", "Phoenix paludosa", IF(J770="SCHY", "Scyphiphora hydrophyllacea", IF(J770="DIMA", "Diospyros maritima", IF(J770="POPI", "Pongamia pinnata", IF(J770="MAPS", "Maniltoa psilogyne", IF(J770="INBI", "Intsia bijuga", IF(J770="ACEB", "Acanthus ebracteatus", IF(J770="CAER", "Calamus erinaceus", IF(J770="UNUN", "Unknown unknown",  IF(J770="SOAL", "Sonneratia alba",  IF(J770="AECO", "Aegiceras corniculatum", "" )) )))))))))))))))))))))))))))))</f>
        <v>Rhizophora apiculata</v>
      </c>
      <c r="J770" s="55" t="s">
        <v>21</v>
      </c>
      <c r="K770" s="55" t="n">
        <v>6.1</v>
      </c>
    </row>
    <row r="771" customFormat="false" ht="13.8" hidden="false" customHeight="false" outlineLevel="0" collapsed="false">
      <c r="A771" s="1" t="s">
        <v>17</v>
      </c>
      <c r="B771" s="12" t="n">
        <v>42154</v>
      </c>
      <c r="C771" s="1" t="s">
        <v>19</v>
      </c>
      <c r="D771" s="1" t="s">
        <v>19</v>
      </c>
      <c r="E771" s="1" t="s">
        <v>19</v>
      </c>
      <c r="F771" s="1" t="s">
        <v>20</v>
      </c>
      <c r="G771" s="1" t="n">
        <v>4</v>
      </c>
      <c r="H771" s="1" t="n">
        <v>4</v>
      </c>
      <c r="I771" s="23" t="str">
        <f aca="false">IF(J771="RHAP", "Rhizophora apiculata", IF(J771="EXAG", "Excoecaria agallocha", IF(J771="BRPA", "Bruguiera parviflora", IF(J771="XYMO", "Xylocarpus moluccensis", IF(J771="BRCY", "Bruguiera cylindrica", IF(J771="AVAL", "Avicennia alba", IF(J771="AVOF", "Avicennia officinalis", IF(J771="LURA", "Lumnitzera racemosa", IF(J771="CETA", "Ceriops tagal", IF(J771="XYGR", "Xylocarpus granatum", IF(J771="AVMA", "Avicennia marina", IF(J771="RHMU", "Rhizophora mucronata", IF(J771="BRGY", "Bruguiera gymnorrhiza", IF(J771="BRSE", "Bruguiera sexangula", IF(J771="SOOV", "Sonneratia ovata", IF(J771="SOCA", "Sonneratia caseolaris", IF(J771="HELI", "Heritiera littoralis", IF(J771="HESY", "Heritiera sylvatica", IF(J771="NYFR", "Nypa fruticans", IF(J771="CYRA", "Cynometra ramiflora", IF(J771="PHPA", "Phoenix paludosa", IF(J771="SCHY", "Scyphiphora hydrophyllacea", IF(J771="DIMA", "Diospyros maritima", IF(J771="POPI", "Pongamia pinnata", IF(J771="MAPS", "Maniltoa psilogyne", IF(J771="INBI", "Intsia bijuga", IF(J771="ACEB", "Acanthus ebracteatus", IF(J771="CAER", "Calamus erinaceus", IF(J771="UNUN", "Unknown unknown",  IF(J771="SOAL", "Sonneratia alba",  IF(J771="AECO", "Aegiceras corniculatum", "" )) )))))))))))))))))))))))))))))</f>
        <v>Rhizophora apiculata</v>
      </c>
      <c r="J771" s="55" t="s">
        <v>21</v>
      </c>
      <c r="K771" s="55" t="n">
        <v>6.5</v>
      </c>
    </row>
    <row r="772" customFormat="false" ht="13.8" hidden="false" customHeight="false" outlineLevel="0" collapsed="false">
      <c r="A772" s="1" t="s">
        <v>17</v>
      </c>
      <c r="B772" s="12" t="n">
        <v>42154</v>
      </c>
      <c r="C772" s="1" t="s">
        <v>19</v>
      </c>
      <c r="D772" s="1" t="s">
        <v>19</v>
      </c>
      <c r="E772" s="1" t="s">
        <v>19</v>
      </c>
      <c r="F772" s="1" t="s">
        <v>20</v>
      </c>
      <c r="G772" s="1" t="n">
        <v>4</v>
      </c>
      <c r="H772" s="1" t="n">
        <v>4</v>
      </c>
      <c r="I772" s="23" t="str">
        <f aca="false">IF(J772="RHAP", "Rhizophora apiculata", IF(J772="EXAG", "Excoecaria agallocha", IF(J772="BRPA", "Bruguiera parviflora", IF(J772="XYMO", "Xylocarpus moluccensis", IF(J772="BRCY", "Bruguiera cylindrica", IF(J772="AVAL", "Avicennia alba", IF(J772="AVOF", "Avicennia officinalis", IF(J772="LURA", "Lumnitzera racemosa", IF(J772="CETA", "Ceriops tagal", IF(J772="XYGR", "Xylocarpus granatum", IF(J772="AVMA", "Avicennia marina", IF(J772="RHMU", "Rhizophora mucronata", IF(J772="BRGY", "Bruguiera gymnorrhiza", IF(J772="BRSE", "Bruguiera sexangula", IF(J772="SOOV", "Sonneratia ovata", IF(J772="SOCA", "Sonneratia caseolaris", IF(J772="HELI", "Heritiera littoralis", IF(J772="HESY", "Heritiera sylvatica", IF(J772="NYFR", "Nypa fruticans", IF(J772="CYRA", "Cynometra ramiflora", IF(J772="PHPA", "Phoenix paludosa", IF(J772="SCHY", "Scyphiphora hydrophyllacea", IF(J772="DIMA", "Diospyros maritima", IF(J772="POPI", "Pongamia pinnata", IF(J772="MAPS", "Maniltoa psilogyne", IF(J772="INBI", "Intsia bijuga", IF(J772="ACEB", "Acanthus ebracteatus", IF(J772="CAER", "Calamus erinaceus", IF(J772="UNUN", "Unknown unknown",  IF(J772="SOAL", "Sonneratia alba",  IF(J772="AECO", "Aegiceras corniculatum", "" )) )))))))))))))))))))))))))))))</f>
        <v>Rhizophora apiculata</v>
      </c>
      <c r="J772" s="55" t="s">
        <v>21</v>
      </c>
      <c r="K772" s="55" t="n">
        <v>6.5</v>
      </c>
    </row>
    <row r="773" customFormat="false" ht="13.8" hidden="false" customHeight="false" outlineLevel="0" collapsed="false">
      <c r="A773" s="1" t="s">
        <v>17</v>
      </c>
      <c r="B773" s="12" t="n">
        <v>42154</v>
      </c>
      <c r="C773" s="1" t="s">
        <v>19</v>
      </c>
      <c r="D773" s="1" t="s">
        <v>19</v>
      </c>
      <c r="E773" s="1" t="s">
        <v>19</v>
      </c>
      <c r="F773" s="1" t="s">
        <v>20</v>
      </c>
      <c r="G773" s="1" t="n">
        <v>4</v>
      </c>
      <c r="H773" s="1" t="n">
        <v>4</v>
      </c>
      <c r="I773" s="23" t="str">
        <f aca="false">IF(J773="RHAP", "Rhizophora apiculata", IF(J773="EXAG", "Excoecaria agallocha", IF(J773="BRPA", "Bruguiera parviflora", IF(J773="XYMO", "Xylocarpus moluccensis", IF(J773="BRCY", "Bruguiera cylindrica", IF(J773="AVAL", "Avicennia alba", IF(J773="AVOF", "Avicennia officinalis", IF(J773="LURA", "Lumnitzera racemosa", IF(J773="CETA", "Ceriops tagal", IF(J773="XYGR", "Xylocarpus granatum", IF(J773="AVMA", "Avicennia marina", IF(J773="RHMU", "Rhizophora mucronata", IF(J773="BRGY", "Bruguiera gymnorrhiza", IF(J773="BRSE", "Bruguiera sexangula", IF(J773="SOOV", "Sonneratia ovata", IF(J773="SOCA", "Sonneratia caseolaris", IF(J773="HELI", "Heritiera littoralis", IF(J773="HESY", "Heritiera sylvatica", IF(J773="NYFR", "Nypa fruticans", IF(J773="CYRA", "Cynometra ramiflora", IF(J773="PHPA", "Phoenix paludosa", IF(J773="SCHY", "Scyphiphora hydrophyllacea", IF(J773="DIMA", "Diospyros maritima", IF(J773="POPI", "Pongamia pinnata", IF(J773="MAPS", "Maniltoa psilogyne", IF(J773="INBI", "Intsia bijuga", IF(J773="ACEB", "Acanthus ebracteatus", IF(J773="CAER", "Calamus erinaceus", IF(J773="UNUN", "Unknown unknown",  IF(J773="SOAL", "Sonneratia alba",  IF(J773="AECO", "Aegiceras corniculatum", "" )) )))))))))))))))))))))))))))))</f>
        <v>Rhizophora apiculata</v>
      </c>
      <c r="J773" s="55" t="s">
        <v>21</v>
      </c>
      <c r="K773" s="55" t="n">
        <v>6.6</v>
      </c>
    </row>
    <row r="774" customFormat="false" ht="13.8" hidden="false" customHeight="false" outlineLevel="0" collapsed="false">
      <c r="A774" s="1" t="s">
        <v>17</v>
      </c>
      <c r="B774" s="12" t="n">
        <v>42154</v>
      </c>
      <c r="C774" s="1" t="s">
        <v>19</v>
      </c>
      <c r="D774" s="1" t="s">
        <v>19</v>
      </c>
      <c r="E774" s="1" t="s">
        <v>19</v>
      </c>
      <c r="F774" s="1" t="s">
        <v>20</v>
      </c>
      <c r="G774" s="1" t="n">
        <v>4</v>
      </c>
      <c r="H774" s="1" t="n">
        <v>4</v>
      </c>
      <c r="I774" s="23" t="str">
        <f aca="false">IF(J774="RHAP", "Rhizophora apiculata", IF(J774="EXAG", "Excoecaria agallocha", IF(J774="BRPA", "Bruguiera parviflora", IF(J774="XYMO", "Xylocarpus moluccensis", IF(J774="BRCY", "Bruguiera cylindrica", IF(J774="AVAL", "Avicennia alba", IF(J774="AVOF", "Avicennia officinalis", IF(J774="LURA", "Lumnitzera racemosa", IF(J774="CETA", "Ceriops tagal", IF(J774="XYGR", "Xylocarpus granatum", IF(J774="AVMA", "Avicennia marina", IF(J774="RHMU", "Rhizophora mucronata", IF(J774="BRGY", "Bruguiera gymnorrhiza", IF(J774="BRSE", "Bruguiera sexangula", IF(J774="SOOV", "Sonneratia ovata", IF(J774="SOCA", "Sonneratia caseolaris", IF(J774="HELI", "Heritiera littoralis", IF(J774="HESY", "Heritiera sylvatica", IF(J774="NYFR", "Nypa fruticans", IF(J774="CYRA", "Cynometra ramiflora", IF(J774="PHPA", "Phoenix paludosa", IF(J774="SCHY", "Scyphiphora hydrophyllacea", IF(J774="DIMA", "Diospyros maritima", IF(J774="POPI", "Pongamia pinnata", IF(J774="MAPS", "Maniltoa psilogyne", IF(J774="INBI", "Intsia bijuga", IF(J774="ACEB", "Acanthus ebracteatus", IF(J774="CAER", "Calamus erinaceus", IF(J774="UNUN", "Unknown unknown",  IF(J774="SOAL", "Sonneratia alba",  IF(J774="AECO", "Aegiceras corniculatum", "" )) )))))))))))))))))))))))))))))</f>
        <v>Rhizophora apiculata</v>
      </c>
      <c r="J774" s="55" t="s">
        <v>21</v>
      </c>
      <c r="K774" s="55" t="n">
        <v>6.7</v>
      </c>
    </row>
    <row r="775" customFormat="false" ht="13.8" hidden="false" customHeight="false" outlineLevel="0" collapsed="false">
      <c r="A775" s="1" t="s">
        <v>17</v>
      </c>
      <c r="B775" s="12" t="n">
        <v>42154</v>
      </c>
      <c r="C775" s="1" t="s">
        <v>19</v>
      </c>
      <c r="D775" s="1" t="s">
        <v>19</v>
      </c>
      <c r="E775" s="1" t="s">
        <v>19</v>
      </c>
      <c r="F775" s="1" t="s">
        <v>20</v>
      </c>
      <c r="G775" s="1" t="n">
        <v>4</v>
      </c>
      <c r="H775" s="1" t="n">
        <v>4</v>
      </c>
      <c r="I775" s="23" t="str">
        <f aca="false">IF(J775="RHAP", "Rhizophora apiculata", IF(J775="EXAG", "Excoecaria agallocha", IF(J775="BRPA", "Bruguiera parviflora", IF(J775="XYMO", "Xylocarpus moluccensis", IF(J775="BRCY", "Bruguiera cylindrica", IF(J775="AVAL", "Avicennia alba", IF(J775="AVOF", "Avicennia officinalis", IF(J775="LURA", "Lumnitzera racemosa", IF(J775="CETA", "Ceriops tagal", IF(J775="XYGR", "Xylocarpus granatum", IF(J775="AVMA", "Avicennia marina", IF(J775="RHMU", "Rhizophora mucronata", IF(J775="BRGY", "Bruguiera gymnorrhiza", IF(J775="BRSE", "Bruguiera sexangula", IF(J775="SOOV", "Sonneratia ovata", IF(J775="SOCA", "Sonneratia caseolaris", IF(J775="HELI", "Heritiera littoralis", IF(J775="HESY", "Heritiera sylvatica", IF(J775="NYFR", "Nypa fruticans", IF(J775="CYRA", "Cynometra ramiflora", IF(J775="PHPA", "Phoenix paludosa", IF(J775="SCHY", "Scyphiphora hydrophyllacea", IF(J775="DIMA", "Diospyros maritima", IF(J775="POPI", "Pongamia pinnata", IF(J775="MAPS", "Maniltoa psilogyne", IF(J775="INBI", "Intsia bijuga", IF(J775="ACEB", "Acanthus ebracteatus", IF(J775="CAER", "Calamus erinaceus", IF(J775="UNUN", "Unknown unknown",  IF(J775="SOAL", "Sonneratia alba",  IF(J775="AECO", "Aegiceras corniculatum", "" )) )))))))))))))))))))))))))))))</f>
        <v>Rhizophora apiculata</v>
      </c>
      <c r="J775" s="55" t="s">
        <v>21</v>
      </c>
      <c r="K775" s="55" t="n">
        <v>6.7</v>
      </c>
    </row>
    <row r="776" customFormat="false" ht="13.8" hidden="false" customHeight="false" outlineLevel="0" collapsed="false">
      <c r="A776" s="1" t="s">
        <v>17</v>
      </c>
      <c r="B776" s="12" t="n">
        <v>42154</v>
      </c>
      <c r="C776" s="1" t="s">
        <v>19</v>
      </c>
      <c r="D776" s="1" t="s">
        <v>19</v>
      </c>
      <c r="E776" s="1" t="s">
        <v>19</v>
      </c>
      <c r="F776" s="1" t="s">
        <v>20</v>
      </c>
      <c r="G776" s="1" t="n">
        <v>4</v>
      </c>
      <c r="H776" s="1" t="n">
        <v>4</v>
      </c>
      <c r="I776" s="23" t="str">
        <f aca="false">IF(J776="RHAP", "Rhizophora apiculata", IF(J776="EXAG", "Excoecaria agallocha", IF(J776="BRPA", "Bruguiera parviflora", IF(J776="XYMO", "Xylocarpus moluccensis", IF(J776="BRCY", "Bruguiera cylindrica", IF(J776="AVAL", "Avicennia alba", IF(J776="AVOF", "Avicennia officinalis", IF(J776="LURA", "Lumnitzera racemosa", IF(J776="CETA", "Ceriops tagal", IF(J776="XYGR", "Xylocarpus granatum", IF(J776="AVMA", "Avicennia marina", IF(J776="RHMU", "Rhizophora mucronata", IF(J776="BRGY", "Bruguiera gymnorrhiza", IF(J776="BRSE", "Bruguiera sexangula", IF(J776="SOOV", "Sonneratia ovata", IF(J776="SOCA", "Sonneratia caseolaris", IF(J776="HELI", "Heritiera littoralis", IF(J776="HESY", "Heritiera sylvatica", IF(J776="NYFR", "Nypa fruticans", IF(J776="CYRA", "Cynometra ramiflora", IF(J776="PHPA", "Phoenix paludosa", IF(J776="SCHY", "Scyphiphora hydrophyllacea", IF(J776="DIMA", "Diospyros maritima", IF(J776="POPI", "Pongamia pinnata", IF(J776="MAPS", "Maniltoa psilogyne", IF(J776="INBI", "Intsia bijuga", IF(J776="ACEB", "Acanthus ebracteatus", IF(J776="CAER", "Calamus erinaceus", IF(J776="UNUN", "Unknown unknown",  IF(J776="SOAL", "Sonneratia alba",  IF(J776="AECO", "Aegiceras corniculatum", "" )) )))))))))))))))))))))))))))))</f>
        <v>Rhizophora apiculata</v>
      </c>
      <c r="J776" s="55" t="s">
        <v>21</v>
      </c>
      <c r="K776" s="55" t="n">
        <v>7</v>
      </c>
    </row>
    <row r="777" customFormat="false" ht="13.8" hidden="false" customHeight="false" outlineLevel="0" collapsed="false">
      <c r="A777" s="1" t="s">
        <v>17</v>
      </c>
      <c r="B777" s="12" t="n">
        <v>42154</v>
      </c>
      <c r="C777" s="1" t="s">
        <v>19</v>
      </c>
      <c r="D777" s="1" t="s">
        <v>19</v>
      </c>
      <c r="E777" s="1" t="s">
        <v>19</v>
      </c>
      <c r="F777" s="1" t="s">
        <v>20</v>
      </c>
      <c r="G777" s="1" t="n">
        <v>4</v>
      </c>
      <c r="H777" s="1" t="n">
        <v>4</v>
      </c>
      <c r="I777" s="23" t="str">
        <f aca="false">IF(J777="RHAP", "Rhizophora apiculata", IF(J777="EXAG", "Excoecaria agallocha", IF(J777="BRPA", "Bruguiera parviflora", IF(J777="XYMO", "Xylocarpus moluccensis", IF(J777="BRCY", "Bruguiera cylindrica", IF(J777="AVAL", "Avicennia alba", IF(J777="AVOF", "Avicennia officinalis", IF(J777="LURA", "Lumnitzera racemosa", IF(J777="CETA", "Ceriops tagal", IF(J777="XYGR", "Xylocarpus granatum", IF(J777="AVMA", "Avicennia marina", IF(J777="RHMU", "Rhizophora mucronata", IF(J777="BRGY", "Bruguiera gymnorrhiza", IF(J777="BRSE", "Bruguiera sexangula", IF(J777="SOOV", "Sonneratia ovata", IF(J777="SOCA", "Sonneratia caseolaris", IF(J777="HELI", "Heritiera littoralis", IF(J777="HESY", "Heritiera sylvatica", IF(J777="NYFR", "Nypa fruticans", IF(J777="CYRA", "Cynometra ramiflora", IF(J777="PHPA", "Phoenix paludosa", IF(J777="SCHY", "Scyphiphora hydrophyllacea", IF(J777="DIMA", "Diospyros maritima", IF(J777="POPI", "Pongamia pinnata", IF(J777="MAPS", "Maniltoa psilogyne", IF(J777="INBI", "Intsia bijuga", IF(J777="ACEB", "Acanthus ebracteatus", IF(J777="CAER", "Calamus erinaceus", IF(J777="UNUN", "Unknown unknown",  IF(J777="SOAL", "Sonneratia alba",  IF(J777="AECO", "Aegiceras corniculatum", "" )) )))))))))))))))))))))))))))))</f>
        <v>Rhizophora apiculata</v>
      </c>
      <c r="J777" s="55" t="s">
        <v>21</v>
      </c>
      <c r="K777" s="55" t="n">
        <v>7</v>
      </c>
    </row>
    <row r="778" customFormat="false" ht="13.8" hidden="false" customHeight="false" outlineLevel="0" collapsed="false">
      <c r="A778" s="1" t="s">
        <v>17</v>
      </c>
      <c r="B778" s="12" t="n">
        <v>42154</v>
      </c>
      <c r="C778" s="1" t="s">
        <v>19</v>
      </c>
      <c r="D778" s="1" t="s">
        <v>19</v>
      </c>
      <c r="E778" s="1" t="s">
        <v>19</v>
      </c>
      <c r="F778" s="1" t="s">
        <v>20</v>
      </c>
      <c r="G778" s="1" t="n">
        <v>4</v>
      </c>
      <c r="H778" s="1" t="n">
        <v>4</v>
      </c>
      <c r="I778" s="23" t="str">
        <f aca="false">IF(J778="RHAP", "Rhizophora apiculata", IF(J778="EXAG", "Excoecaria agallocha", IF(J778="BRPA", "Bruguiera parviflora", IF(J778="XYMO", "Xylocarpus moluccensis", IF(J778="BRCY", "Bruguiera cylindrica", IF(J778="AVAL", "Avicennia alba", IF(J778="AVOF", "Avicennia officinalis", IF(J778="LURA", "Lumnitzera racemosa", IF(J778="CETA", "Ceriops tagal", IF(J778="XYGR", "Xylocarpus granatum", IF(J778="AVMA", "Avicennia marina", IF(J778="RHMU", "Rhizophora mucronata", IF(J778="BRGY", "Bruguiera gymnorrhiza", IF(J778="BRSE", "Bruguiera sexangula", IF(J778="SOOV", "Sonneratia ovata", IF(J778="SOCA", "Sonneratia caseolaris", IF(J778="HELI", "Heritiera littoralis", IF(J778="HESY", "Heritiera sylvatica", IF(J778="NYFR", "Nypa fruticans", IF(J778="CYRA", "Cynometra ramiflora", IF(J778="PHPA", "Phoenix paludosa", IF(J778="SCHY", "Scyphiphora hydrophyllacea", IF(J778="DIMA", "Diospyros maritima", IF(J778="POPI", "Pongamia pinnata", IF(J778="MAPS", "Maniltoa psilogyne", IF(J778="INBI", "Intsia bijuga", IF(J778="ACEB", "Acanthus ebracteatus", IF(J778="CAER", "Calamus erinaceus", IF(J778="UNUN", "Unknown unknown",  IF(J778="SOAL", "Sonneratia alba",  IF(J778="AECO", "Aegiceras corniculatum", "" )) )))))))))))))))))))))))))))))</f>
        <v>Rhizophora apiculata</v>
      </c>
      <c r="J778" s="55" t="s">
        <v>21</v>
      </c>
      <c r="K778" s="55" t="n">
        <v>7.2</v>
      </c>
    </row>
    <row r="779" customFormat="false" ht="13.8" hidden="false" customHeight="false" outlineLevel="0" collapsed="false">
      <c r="A779" s="1" t="s">
        <v>17</v>
      </c>
      <c r="B779" s="12" t="n">
        <v>42154</v>
      </c>
      <c r="C779" s="1" t="s">
        <v>19</v>
      </c>
      <c r="D779" s="1" t="s">
        <v>19</v>
      </c>
      <c r="E779" s="1" t="s">
        <v>19</v>
      </c>
      <c r="F779" s="1" t="s">
        <v>20</v>
      </c>
      <c r="G779" s="1" t="n">
        <v>4</v>
      </c>
      <c r="H779" s="1" t="n">
        <v>4</v>
      </c>
      <c r="I779" s="23" t="str">
        <f aca="false">IF(J779="RHAP", "Rhizophora apiculata", IF(J779="EXAG", "Excoecaria agallocha", IF(J779="BRPA", "Bruguiera parviflora", IF(J779="XYMO", "Xylocarpus moluccensis", IF(J779="BRCY", "Bruguiera cylindrica", IF(J779="AVAL", "Avicennia alba", IF(J779="AVOF", "Avicennia officinalis", IF(J779="LURA", "Lumnitzera racemosa", IF(J779="CETA", "Ceriops tagal", IF(J779="XYGR", "Xylocarpus granatum", IF(J779="AVMA", "Avicennia marina", IF(J779="RHMU", "Rhizophora mucronata", IF(J779="BRGY", "Bruguiera gymnorrhiza", IF(J779="BRSE", "Bruguiera sexangula", IF(J779="SOOV", "Sonneratia ovata", IF(J779="SOCA", "Sonneratia caseolaris", IF(J779="HELI", "Heritiera littoralis", IF(J779="HESY", "Heritiera sylvatica", IF(J779="NYFR", "Nypa fruticans", IF(J779="CYRA", "Cynometra ramiflora", IF(J779="PHPA", "Phoenix paludosa", IF(J779="SCHY", "Scyphiphora hydrophyllacea", IF(J779="DIMA", "Diospyros maritima", IF(J779="POPI", "Pongamia pinnata", IF(J779="MAPS", "Maniltoa psilogyne", IF(J779="INBI", "Intsia bijuga", IF(J779="ACEB", "Acanthus ebracteatus", IF(J779="CAER", "Calamus erinaceus", IF(J779="UNUN", "Unknown unknown",  IF(J779="SOAL", "Sonneratia alba",  IF(J779="AECO", "Aegiceras corniculatum", "" )) )))))))))))))))))))))))))))))</f>
        <v>Rhizophora apiculata</v>
      </c>
      <c r="J779" s="55" t="s">
        <v>21</v>
      </c>
      <c r="K779" s="55" t="n">
        <v>7.5</v>
      </c>
    </row>
    <row r="780" customFormat="false" ht="13.8" hidden="false" customHeight="false" outlineLevel="0" collapsed="false">
      <c r="A780" s="1" t="s">
        <v>17</v>
      </c>
      <c r="B780" s="12" t="n">
        <v>42154</v>
      </c>
      <c r="C780" s="1" t="s">
        <v>19</v>
      </c>
      <c r="D780" s="1" t="s">
        <v>19</v>
      </c>
      <c r="E780" s="1" t="s">
        <v>19</v>
      </c>
      <c r="F780" s="1" t="s">
        <v>20</v>
      </c>
      <c r="G780" s="1" t="n">
        <v>4</v>
      </c>
      <c r="H780" s="1" t="n">
        <v>4</v>
      </c>
      <c r="I780" s="23" t="str">
        <f aca="false">IF(J780="RHAP", "Rhizophora apiculata", IF(J780="EXAG", "Excoecaria agallocha", IF(J780="BRPA", "Bruguiera parviflora", IF(J780="XYMO", "Xylocarpus moluccensis", IF(J780="BRCY", "Bruguiera cylindrica", IF(J780="AVAL", "Avicennia alba", IF(J780="AVOF", "Avicennia officinalis", IF(J780="LURA", "Lumnitzera racemosa", IF(J780="CETA", "Ceriops tagal", IF(J780="XYGR", "Xylocarpus granatum", IF(J780="AVMA", "Avicennia marina", IF(J780="RHMU", "Rhizophora mucronata", IF(J780="BRGY", "Bruguiera gymnorrhiza", IF(J780="BRSE", "Bruguiera sexangula", IF(J780="SOOV", "Sonneratia ovata", IF(J780="SOCA", "Sonneratia caseolaris", IF(J780="HELI", "Heritiera littoralis", IF(J780="HESY", "Heritiera sylvatica", IF(J780="NYFR", "Nypa fruticans", IF(J780="CYRA", "Cynometra ramiflora", IF(J780="PHPA", "Phoenix paludosa", IF(J780="SCHY", "Scyphiphora hydrophyllacea", IF(J780="DIMA", "Diospyros maritima", IF(J780="POPI", "Pongamia pinnata", IF(J780="MAPS", "Maniltoa psilogyne", IF(J780="INBI", "Intsia bijuga", IF(J780="ACEB", "Acanthus ebracteatus", IF(J780="CAER", "Calamus erinaceus", IF(J780="UNUN", "Unknown unknown",  IF(J780="SOAL", "Sonneratia alba",  IF(J780="AECO", "Aegiceras corniculatum", "" )) )))))))))))))))))))))))))))))</f>
        <v>Rhizophora apiculata</v>
      </c>
      <c r="J780" s="55" t="s">
        <v>21</v>
      </c>
      <c r="K780" s="55" t="n">
        <v>7.5</v>
      </c>
    </row>
    <row r="781" customFormat="false" ht="13.8" hidden="false" customHeight="false" outlineLevel="0" collapsed="false">
      <c r="A781" s="1" t="s">
        <v>17</v>
      </c>
      <c r="B781" s="12" t="n">
        <v>42154</v>
      </c>
      <c r="C781" s="1" t="s">
        <v>19</v>
      </c>
      <c r="D781" s="1" t="s">
        <v>19</v>
      </c>
      <c r="E781" s="1" t="s">
        <v>19</v>
      </c>
      <c r="F781" s="1" t="s">
        <v>20</v>
      </c>
      <c r="G781" s="1" t="n">
        <v>4</v>
      </c>
      <c r="H781" s="1" t="n">
        <v>4</v>
      </c>
      <c r="I781" s="23" t="str">
        <f aca="false">IF(J781="RHAP", "Rhizophora apiculata", IF(J781="EXAG", "Excoecaria agallocha", IF(J781="BRPA", "Bruguiera parviflora", IF(J781="XYMO", "Xylocarpus moluccensis", IF(J781="BRCY", "Bruguiera cylindrica", IF(J781="AVAL", "Avicennia alba", IF(J781="AVOF", "Avicennia officinalis", IF(J781="LURA", "Lumnitzera racemosa", IF(J781="CETA", "Ceriops tagal", IF(J781="XYGR", "Xylocarpus granatum", IF(J781="AVMA", "Avicennia marina", IF(J781="RHMU", "Rhizophora mucronata", IF(J781="BRGY", "Bruguiera gymnorrhiza", IF(J781="BRSE", "Bruguiera sexangula", IF(J781="SOOV", "Sonneratia ovata", IF(J781="SOCA", "Sonneratia caseolaris", IF(J781="HELI", "Heritiera littoralis", IF(J781="HESY", "Heritiera sylvatica", IF(J781="NYFR", "Nypa fruticans", IF(J781="CYRA", "Cynometra ramiflora", IF(J781="PHPA", "Phoenix paludosa", IF(J781="SCHY", "Scyphiphora hydrophyllacea", IF(J781="DIMA", "Diospyros maritima", IF(J781="POPI", "Pongamia pinnata", IF(J781="MAPS", "Maniltoa psilogyne", IF(J781="INBI", "Intsia bijuga", IF(J781="ACEB", "Acanthus ebracteatus", IF(J781="CAER", "Calamus erinaceus", IF(J781="UNUN", "Unknown unknown",  IF(J781="SOAL", "Sonneratia alba",  IF(J781="AECO", "Aegiceras corniculatum", "" )) )))))))))))))))))))))))))))))</f>
        <v>Rhizophora apiculata</v>
      </c>
      <c r="J781" s="55" t="s">
        <v>21</v>
      </c>
      <c r="K781" s="55" t="n">
        <v>7.7</v>
      </c>
    </row>
    <row r="782" customFormat="false" ht="13.8" hidden="false" customHeight="false" outlineLevel="0" collapsed="false">
      <c r="A782" s="1" t="s">
        <v>17</v>
      </c>
      <c r="B782" s="12" t="n">
        <v>42154</v>
      </c>
      <c r="C782" s="1" t="s">
        <v>19</v>
      </c>
      <c r="D782" s="1" t="s">
        <v>19</v>
      </c>
      <c r="E782" s="1" t="s">
        <v>19</v>
      </c>
      <c r="F782" s="1" t="s">
        <v>20</v>
      </c>
      <c r="G782" s="1" t="n">
        <v>4</v>
      </c>
      <c r="H782" s="1" t="n">
        <v>4</v>
      </c>
      <c r="I782" s="23" t="str">
        <f aca="false">IF(J782="RHAP", "Rhizophora apiculata", IF(J782="EXAG", "Excoecaria agallocha", IF(J782="BRPA", "Bruguiera parviflora", IF(J782="XYMO", "Xylocarpus moluccensis", IF(J782="BRCY", "Bruguiera cylindrica", IF(J782="AVAL", "Avicennia alba", IF(J782="AVOF", "Avicennia officinalis", IF(J782="LURA", "Lumnitzera racemosa", IF(J782="CETA", "Ceriops tagal", IF(J782="XYGR", "Xylocarpus granatum", IF(J782="AVMA", "Avicennia marina", IF(J782="RHMU", "Rhizophora mucronata", IF(J782="BRGY", "Bruguiera gymnorrhiza", IF(J782="BRSE", "Bruguiera sexangula", IF(J782="SOOV", "Sonneratia ovata", IF(J782="SOCA", "Sonneratia caseolaris", IF(J782="HELI", "Heritiera littoralis", IF(J782="HESY", "Heritiera sylvatica", IF(J782="NYFR", "Nypa fruticans", IF(J782="CYRA", "Cynometra ramiflora", IF(J782="PHPA", "Phoenix paludosa", IF(J782="SCHY", "Scyphiphora hydrophyllacea", IF(J782="DIMA", "Diospyros maritima", IF(J782="POPI", "Pongamia pinnata", IF(J782="MAPS", "Maniltoa psilogyne", IF(J782="INBI", "Intsia bijuga", IF(J782="ACEB", "Acanthus ebracteatus", IF(J782="CAER", "Calamus erinaceus", IF(J782="UNUN", "Unknown unknown",  IF(J782="SOAL", "Sonneratia alba",  IF(J782="AECO", "Aegiceras corniculatum", "" )) )))))))))))))))))))))))))))))</f>
        <v>Rhizophora apiculata</v>
      </c>
      <c r="J782" s="55" t="s">
        <v>21</v>
      </c>
      <c r="K782" s="55" t="n">
        <v>7.8</v>
      </c>
    </row>
    <row r="783" customFormat="false" ht="13.8" hidden="false" customHeight="false" outlineLevel="0" collapsed="false">
      <c r="A783" s="1" t="s">
        <v>17</v>
      </c>
      <c r="B783" s="12" t="n">
        <v>42154</v>
      </c>
      <c r="C783" s="1" t="s">
        <v>19</v>
      </c>
      <c r="D783" s="1" t="s">
        <v>19</v>
      </c>
      <c r="E783" s="1" t="s">
        <v>19</v>
      </c>
      <c r="F783" s="1" t="s">
        <v>20</v>
      </c>
      <c r="G783" s="1" t="n">
        <v>4</v>
      </c>
      <c r="H783" s="1" t="n">
        <v>4</v>
      </c>
      <c r="I783" s="23" t="str">
        <f aca="false">IF(J783="RHAP", "Rhizophora apiculata", IF(J783="EXAG", "Excoecaria agallocha", IF(J783="BRPA", "Bruguiera parviflora", IF(J783="XYMO", "Xylocarpus moluccensis", IF(J783="BRCY", "Bruguiera cylindrica", IF(J783="AVAL", "Avicennia alba", IF(J783="AVOF", "Avicennia officinalis", IF(J783="LURA", "Lumnitzera racemosa", IF(J783="CETA", "Ceriops tagal", IF(J783="XYGR", "Xylocarpus granatum", IF(J783="AVMA", "Avicennia marina", IF(J783="RHMU", "Rhizophora mucronata", IF(J783="BRGY", "Bruguiera gymnorrhiza", IF(J783="BRSE", "Bruguiera sexangula", IF(J783="SOOV", "Sonneratia ovata", IF(J783="SOCA", "Sonneratia caseolaris", IF(J783="HELI", "Heritiera littoralis", IF(J783="HESY", "Heritiera sylvatica", IF(J783="NYFR", "Nypa fruticans", IF(J783="CYRA", "Cynometra ramiflora", IF(J783="PHPA", "Phoenix paludosa", IF(J783="SCHY", "Scyphiphora hydrophyllacea", IF(J783="DIMA", "Diospyros maritima", IF(J783="POPI", "Pongamia pinnata", IF(J783="MAPS", "Maniltoa psilogyne", IF(J783="INBI", "Intsia bijuga", IF(J783="ACEB", "Acanthus ebracteatus", IF(J783="CAER", "Calamus erinaceus", IF(J783="UNUN", "Unknown unknown",  IF(J783="SOAL", "Sonneratia alba",  IF(J783="AECO", "Aegiceras corniculatum", "" )) )))))))))))))))))))))))))))))</f>
        <v>Rhizophora apiculata</v>
      </c>
      <c r="J783" s="55" t="s">
        <v>21</v>
      </c>
      <c r="K783" s="55" t="n">
        <v>7.8</v>
      </c>
    </row>
    <row r="784" customFormat="false" ht="13.8" hidden="false" customHeight="false" outlineLevel="0" collapsed="false">
      <c r="A784" s="1" t="s">
        <v>17</v>
      </c>
      <c r="B784" s="12" t="n">
        <v>42154</v>
      </c>
      <c r="C784" s="1" t="s">
        <v>19</v>
      </c>
      <c r="D784" s="1" t="s">
        <v>19</v>
      </c>
      <c r="E784" s="1" t="s">
        <v>19</v>
      </c>
      <c r="F784" s="1" t="s">
        <v>20</v>
      </c>
      <c r="G784" s="1" t="n">
        <v>4</v>
      </c>
      <c r="H784" s="1" t="n">
        <v>4</v>
      </c>
      <c r="I784" s="23" t="str">
        <f aca="false">IF(J784="RHAP", "Rhizophora apiculata", IF(J784="EXAG", "Excoecaria agallocha", IF(J784="BRPA", "Bruguiera parviflora", IF(J784="XYMO", "Xylocarpus moluccensis", IF(J784="BRCY", "Bruguiera cylindrica", IF(J784="AVAL", "Avicennia alba", IF(J784="AVOF", "Avicennia officinalis", IF(J784="LURA", "Lumnitzera racemosa", IF(J784="CETA", "Ceriops tagal", IF(J784="XYGR", "Xylocarpus granatum", IF(J784="AVMA", "Avicennia marina", IF(J784="RHMU", "Rhizophora mucronata", IF(J784="BRGY", "Bruguiera gymnorrhiza", IF(J784="BRSE", "Bruguiera sexangula", IF(J784="SOOV", "Sonneratia ovata", IF(J784="SOCA", "Sonneratia caseolaris", IF(J784="HELI", "Heritiera littoralis", IF(J784="HESY", "Heritiera sylvatica", IF(J784="NYFR", "Nypa fruticans", IF(J784="CYRA", "Cynometra ramiflora", IF(J784="PHPA", "Phoenix paludosa", IF(J784="SCHY", "Scyphiphora hydrophyllacea", IF(J784="DIMA", "Diospyros maritima", IF(J784="POPI", "Pongamia pinnata", IF(J784="MAPS", "Maniltoa psilogyne", IF(J784="INBI", "Intsia bijuga", IF(J784="ACEB", "Acanthus ebracteatus", IF(J784="CAER", "Calamus erinaceus", IF(J784="UNUN", "Unknown unknown",  IF(J784="SOAL", "Sonneratia alba",  IF(J784="AECO", "Aegiceras corniculatum", "" )) )))))))))))))))))))))))))))))</f>
        <v>Rhizophora apiculata</v>
      </c>
      <c r="J784" s="55" t="s">
        <v>21</v>
      </c>
      <c r="K784" s="55" t="n">
        <v>8.2</v>
      </c>
    </row>
    <row r="785" customFormat="false" ht="13.8" hidden="false" customHeight="false" outlineLevel="0" collapsed="false">
      <c r="A785" s="1" t="s">
        <v>17</v>
      </c>
      <c r="B785" s="12" t="n">
        <v>42154</v>
      </c>
      <c r="C785" s="1" t="s">
        <v>19</v>
      </c>
      <c r="D785" s="1" t="s">
        <v>19</v>
      </c>
      <c r="E785" s="1" t="s">
        <v>19</v>
      </c>
      <c r="F785" s="1" t="s">
        <v>20</v>
      </c>
      <c r="G785" s="1" t="n">
        <v>4</v>
      </c>
      <c r="H785" s="1" t="n">
        <v>4</v>
      </c>
      <c r="I785" s="23" t="str">
        <f aca="false">IF(J785="RHAP", "Rhizophora apiculata", IF(J785="EXAG", "Excoecaria agallocha", IF(J785="BRPA", "Bruguiera parviflora", IF(J785="XYMO", "Xylocarpus moluccensis", IF(J785="BRCY", "Bruguiera cylindrica", IF(J785="AVAL", "Avicennia alba", IF(J785="AVOF", "Avicennia officinalis", IF(J785="LURA", "Lumnitzera racemosa", IF(J785="CETA", "Ceriops tagal", IF(J785="XYGR", "Xylocarpus granatum", IF(J785="AVMA", "Avicennia marina", IF(J785="RHMU", "Rhizophora mucronata", IF(J785="BRGY", "Bruguiera gymnorrhiza", IF(J785="BRSE", "Bruguiera sexangula", IF(J785="SOOV", "Sonneratia ovata", IF(J785="SOCA", "Sonneratia caseolaris", IF(J785="HELI", "Heritiera littoralis", IF(J785="HESY", "Heritiera sylvatica", IF(J785="NYFR", "Nypa fruticans", IF(J785="CYRA", "Cynometra ramiflora", IF(J785="PHPA", "Phoenix paludosa", IF(J785="SCHY", "Scyphiphora hydrophyllacea", IF(J785="DIMA", "Diospyros maritima", IF(J785="POPI", "Pongamia pinnata", IF(J785="MAPS", "Maniltoa psilogyne", IF(J785="INBI", "Intsia bijuga", IF(J785="ACEB", "Acanthus ebracteatus", IF(J785="CAER", "Calamus erinaceus", IF(J785="UNUN", "Unknown unknown",  IF(J785="SOAL", "Sonneratia alba",  IF(J785="AECO", "Aegiceras corniculatum", "" )) )))))))))))))))))))))))))))))</f>
        <v>Rhizophora apiculata</v>
      </c>
      <c r="J785" s="55" t="s">
        <v>21</v>
      </c>
      <c r="K785" s="55" t="n">
        <v>8.3</v>
      </c>
    </row>
    <row r="786" customFormat="false" ht="13.8" hidden="false" customHeight="false" outlineLevel="0" collapsed="false">
      <c r="A786" s="1" t="s">
        <v>17</v>
      </c>
      <c r="B786" s="12" t="n">
        <v>42154</v>
      </c>
      <c r="C786" s="1" t="s">
        <v>19</v>
      </c>
      <c r="D786" s="1" t="s">
        <v>19</v>
      </c>
      <c r="E786" s="1" t="s">
        <v>19</v>
      </c>
      <c r="F786" s="1" t="s">
        <v>20</v>
      </c>
      <c r="G786" s="1" t="n">
        <v>4</v>
      </c>
      <c r="H786" s="1" t="n">
        <v>4</v>
      </c>
      <c r="I786" s="23" t="str">
        <f aca="false">IF(J786="RHAP", "Rhizophora apiculata", IF(J786="EXAG", "Excoecaria agallocha", IF(J786="BRPA", "Bruguiera parviflora", IF(J786="XYMO", "Xylocarpus moluccensis", IF(J786="BRCY", "Bruguiera cylindrica", IF(J786="AVAL", "Avicennia alba", IF(J786="AVOF", "Avicennia officinalis", IF(J786="LURA", "Lumnitzera racemosa", IF(J786="CETA", "Ceriops tagal", IF(J786="XYGR", "Xylocarpus granatum", IF(J786="AVMA", "Avicennia marina", IF(J786="RHMU", "Rhizophora mucronata", IF(J786="BRGY", "Bruguiera gymnorrhiza", IF(J786="BRSE", "Bruguiera sexangula", IF(J786="SOOV", "Sonneratia ovata", IF(J786="SOCA", "Sonneratia caseolaris", IF(J786="HELI", "Heritiera littoralis", IF(J786="HESY", "Heritiera sylvatica", IF(J786="NYFR", "Nypa fruticans", IF(J786="CYRA", "Cynometra ramiflora", IF(J786="PHPA", "Phoenix paludosa", IF(J786="SCHY", "Scyphiphora hydrophyllacea", IF(J786="DIMA", "Diospyros maritima", IF(J786="POPI", "Pongamia pinnata", IF(J786="MAPS", "Maniltoa psilogyne", IF(J786="INBI", "Intsia bijuga", IF(J786="ACEB", "Acanthus ebracteatus", IF(J786="CAER", "Calamus erinaceus", IF(J786="UNUN", "Unknown unknown",  IF(J786="SOAL", "Sonneratia alba",  IF(J786="AECO", "Aegiceras corniculatum", "" )) )))))))))))))))))))))))))))))</f>
        <v>Rhizophora apiculata</v>
      </c>
      <c r="J786" s="55" t="s">
        <v>21</v>
      </c>
      <c r="K786" s="55" t="n">
        <v>8.3</v>
      </c>
    </row>
    <row r="787" customFormat="false" ht="13.8" hidden="false" customHeight="false" outlineLevel="0" collapsed="false">
      <c r="A787" s="1" t="s">
        <v>17</v>
      </c>
      <c r="B787" s="12" t="n">
        <v>42154</v>
      </c>
      <c r="C787" s="1" t="s">
        <v>19</v>
      </c>
      <c r="D787" s="1" t="s">
        <v>19</v>
      </c>
      <c r="E787" s="1" t="s">
        <v>19</v>
      </c>
      <c r="F787" s="1" t="s">
        <v>20</v>
      </c>
      <c r="G787" s="1" t="n">
        <v>4</v>
      </c>
      <c r="H787" s="1" t="n">
        <v>4</v>
      </c>
      <c r="I787" s="23" t="str">
        <f aca="false">IF(J787="RHAP", "Rhizophora apiculata", IF(J787="EXAG", "Excoecaria agallocha", IF(J787="BRPA", "Bruguiera parviflora", IF(J787="XYMO", "Xylocarpus moluccensis", IF(J787="BRCY", "Bruguiera cylindrica", IF(J787="AVAL", "Avicennia alba", IF(J787="AVOF", "Avicennia officinalis", IF(J787="LURA", "Lumnitzera racemosa", IF(J787="CETA", "Ceriops tagal", IF(J787="XYGR", "Xylocarpus granatum", IF(J787="AVMA", "Avicennia marina", IF(J787="RHMU", "Rhizophora mucronata", IF(J787="BRGY", "Bruguiera gymnorrhiza", IF(J787="BRSE", "Bruguiera sexangula", IF(J787="SOOV", "Sonneratia ovata", IF(J787="SOCA", "Sonneratia caseolaris", IF(J787="HELI", "Heritiera littoralis", IF(J787="HESY", "Heritiera sylvatica", IF(J787="NYFR", "Nypa fruticans", IF(J787="CYRA", "Cynometra ramiflora", IF(J787="PHPA", "Phoenix paludosa", IF(J787="SCHY", "Scyphiphora hydrophyllacea", IF(J787="DIMA", "Diospyros maritima", IF(J787="POPI", "Pongamia pinnata", IF(J787="MAPS", "Maniltoa psilogyne", IF(J787="INBI", "Intsia bijuga", IF(J787="ACEB", "Acanthus ebracteatus", IF(J787="CAER", "Calamus erinaceus", IF(J787="UNUN", "Unknown unknown",  IF(J787="SOAL", "Sonneratia alba",  IF(J787="AECO", "Aegiceras corniculatum", "" )) )))))))))))))))))))))))))))))</f>
        <v>Rhizophora apiculata</v>
      </c>
      <c r="J787" s="55" t="s">
        <v>21</v>
      </c>
      <c r="K787" s="55" t="n">
        <v>8.5</v>
      </c>
    </row>
    <row r="788" customFormat="false" ht="13.8" hidden="false" customHeight="false" outlineLevel="0" collapsed="false">
      <c r="A788" s="1" t="s">
        <v>17</v>
      </c>
      <c r="B788" s="12" t="n">
        <v>42154</v>
      </c>
      <c r="C788" s="1" t="s">
        <v>19</v>
      </c>
      <c r="D788" s="1" t="s">
        <v>19</v>
      </c>
      <c r="E788" s="1" t="s">
        <v>19</v>
      </c>
      <c r="F788" s="1" t="s">
        <v>20</v>
      </c>
      <c r="G788" s="1" t="n">
        <v>4</v>
      </c>
      <c r="H788" s="1" t="n">
        <v>4</v>
      </c>
      <c r="I788" s="23" t="str">
        <f aca="false">IF(J788="RHAP", "Rhizophora apiculata", IF(J788="EXAG", "Excoecaria agallocha", IF(J788="BRPA", "Bruguiera parviflora", IF(J788="XYMO", "Xylocarpus moluccensis", IF(J788="BRCY", "Bruguiera cylindrica", IF(J788="AVAL", "Avicennia alba", IF(J788="AVOF", "Avicennia officinalis", IF(J788="LURA", "Lumnitzera racemosa", IF(J788="CETA", "Ceriops tagal", IF(J788="XYGR", "Xylocarpus granatum", IF(J788="AVMA", "Avicennia marina", IF(J788="RHMU", "Rhizophora mucronata", IF(J788="BRGY", "Bruguiera gymnorrhiza", IF(J788="BRSE", "Bruguiera sexangula", IF(J788="SOOV", "Sonneratia ovata", IF(J788="SOCA", "Sonneratia caseolaris", IF(J788="HELI", "Heritiera littoralis", IF(J788="HESY", "Heritiera sylvatica", IF(J788="NYFR", "Nypa fruticans", IF(J788="CYRA", "Cynometra ramiflora", IF(J788="PHPA", "Phoenix paludosa", IF(J788="SCHY", "Scyphiphora hydrophyllacea", IF(J788="DIMA", "Diospyros maritima", IF(J788="POPI", "Pongamia pinnata", IF(J788="MAPS", "Maniltoa psilogyne", IF(J788="INBI", "Intsia bijuga", IF(J788="ACEB", "Acanthus ebracteatus", IF(J788="CAER", "Calamus erinaceus", IF(J788="UNUN", "Unknown unknown",  IF(J788="SOAL", "Sonneratia alba",  IF(J788="AECO", "Aegiceras corniculatum", "" )) )))))))))))))))))))))))))))))</f>
        <v>Rhizophora apiculata</v>
      </c>
      <c r="J788" s="55" t="s">
        <v>21</v>
      </c>
      <c r="K788" s="55" t="n">
        <v>9</v>
      </c>
    </row>
    <row r="789" customFormat="false" ht="13.8" hidden="false" customHeight="false" outlineLevel="0" collapsed="false">
      <c r="A789" s="1" t="s">
        <v>17</v>
      </c>
      <c r="B789" s="12" t="n">
        <v>42154</v>
      </c>
      <c r="C789" s="1" t="s">
        <v>19</v>
      </c>
      <c r="D789" s="1" t="s">
        <v>19</v>
      </c>
      <c r="E789" s="1" t="s">
        <v>19</v>
      </c>
      <c r="F789" s="1" t="s">
        <v>20</v>
      </c>
      <c r="G789" s="1" t="n">
        <v>4</v>
      </c>
      <c r="H789" s="1" t="n">
        <v>4</v>
      </c>
      <c r="I789" s="23" t="str">
        <f aca="false">IF(J789="RHAP", "Rhizophora apiculata", IF(J789="EXAG", "Excoecaria agallocha", IF(J789="BRPA", "Bruguiera parviflora", IF(J789="XYMO", "Xylocarpus moluccensis", IF(J789="BRCY", "Bruguiera cylindrica", IF(J789="AVAL", "Avicennia alba", IF(J789="AVOF", "Avicennia officinalis", IF(J789="LURA", "Lumnitzera racemosa", IF(J789="CETA", "Ceriops tagal", IF(J789="XYGR", "Xylocarpus granatum", IF(J789="AVMA", "Avicennia marina", IF(J789="RHMU", "Rhizophora mucronata", IF(J789="BRGY", "Bruguiera gymnorrhiza", IF(J789="BRSE", "Bruguiera sexangula", IF(J789="SOOV", "Sonneratia ovata", IF(J789="SOCA", "Sonneratia caseolaris", IF(J789="HELI", "Heritiera littoralis", IF(J789="HESY", "Heritiera sylvatica", IF(J789="NYFR", "Nypa fruticans", IF(J789="CYRA", "Cynometra ramiflora", IF(J789="PHPA", "Phoenix paludosa", IF(J789="SCHY", "Scyphiphora hydrophyllacea", IF(J789="DIMA", "Diospyros maritima", IF(J789="POPI", "Pongamia pinnata", IF(J789="MAPS", "Maniltoa psilogyne", IF(J789="INBI", "Intsia bijuga", IF(J789="ACEB", "Acanthus ebracteatus", IF(J789="CAER", "Calamus erinaceus", IF(J789="UNUN", "Unknown unknown",  IF(J789="SOAL", "Sonneratia alba",  IF(J789="AECO", "Aegiceras corniculatum", "" )) )))))))))))))))))))))))))))))</f>
        <v>Rhizophora apiculata</v>
      </c>
      <c r="J789" s="55" t="s">
        <v>21</v>
      </c>
      <c r="K789" s="55" t="n">
        <v>9.1</v>
      </c>
    </row>
    <row r="790" customFormat="false" ht="13.8" hidden="false" customHeight="false" outlineLevel="0" collapsed="false">
      <c r="A790" s="1" t="s">
        <v>17</v>
      </c>
      <c r="B790" s="12" t="n">
        <v>42154</v>
      </c>
      <c r="C790" s="1" t="s">
        <v>19</v>
      </c>
      <c r="D790" s="1" t="s">
        <v>19</v>
      </c>
      <c r="E790" s="1" t="s">
        <v>19</v>
      </c>
      <c r="F790" s="1" t="s">
        <v>20</v>
      </c>
      <c r="G790" s="1" t="n">
        <v>4</v>
      </c>
      <c r="H790" s="1" t="n">
        <v>4</v>
      </c>
      <c r="I790" s="23" t="str">
        <f aca="false">IF(J790="RHAP", "Rhizophora apiculata", IF(J790="EXAG", "Excoecaria agallocha", IF(J790="BRPA", "Bruguiera parviflora", IF(J790="XYMO", "Xylocarpus moluccensis", IF(J790="BRCY", "Bruguiera cylindrica", IF(J790="AVAL", "Avicennia alba", IF(J790="AVOF", "Avicennia officinalis", IF(J790="LURA", "Lumnitzera racemosa", IF(J790="CETA", "Ceriops tagal", IF(J790="XYGR", "Xylocarpus granatum", IF(J790="AVMA", "Avicennia marina", IF(J790="RHMU", "Rhizophora mucronata", IF(J790="BRGY", "Bruguiera gymnorrhiza", IF(J790="BRSE", "Bruguiera sexangula", IF(J790="SOOV", "Sonneratia ovata", IF(J790="SOCA", "Sonneratia caseolaris", IF(J790="HELI", "Heritiera littoralis", IF(J790="HESY", "Heritiera sylvatica", IF(J790="NYFR", "Nypa fruticans", IF(J790="CYRA", "Cynometra ramiflora", IF(J790="PHPA", "Phoenix paludosa", IF(J790="SCHY", "Scyphiphora hydrophyllacea", IF(J790="DIMA", "Diospyros maritima", IF(J790="POPI", "Pongamia pinnata", IF(J790="MAPS", "Maniltoa psilogyne", IF(J790="INBI", "Intsia bijuga", IF(J790="ACEB", "Acanthus ebracteatus", IF(J790="CAER", "Calamus erinaceus", IF(J790="UNUN", "Unknown unknown",  IF(J790="SOAL", "Sonneratia alba",  IF(J790="AECO", "Aegiceras corniculatum", "" )) )))))))))))))))))))))))))))))</f>
        <v>Rhizophora apiculata</v>
      </c>
      <c r="J790" s="55" t="s">
        <v>21</v>
      </c>
      <c r="K790" s="55" t="n">
        <v>9.3</v>
      </c>
    </row>
    <row r="791" customFormat="false" ht="13.8" hidden="false" customHeight="false" outlineLevel="0" collapsed="false">
      <c r="A791" s="1" t="s">
        <v>17</v>
      </c>
      <c r="B791" s="12" t="n">
        <v>42154</v>
      </c>
      <c r="C791" s="1" t="s">
        <v>19</v>
      </c>
      <c r="D791" s="1" t="s">
        <v>19</v>
      </c>
      <c r="E791" s="1" t="s">
        <v>19</v>
      </c>
      <c r="F791" s="1" t="s">
        <v>20</v>
      </c>
      <c r="G791" s="1" t="n">
        <v>4</v>
      </c>
      <c r="H791" s="1" t="n">
        <v>4</v>
      </c>
      <c r="I791" s="23" t="str">
        <f aca="false">IF(J791="RHAP", "Rhizophora apiculata", IF(J791="EXAG", "Excoecaria agallocha", IF(J791="BRPA", "Bruguiera parviflora", IF(J791="XYMO", "Xylocarpus moluccensis", IF(J791="BRCY", "Bruguiera cylindrica", IF(J791="AVAL", "Avicennia alba", IF(J791="AVOF", "Avicennia officinalis", IF(J791="LURA", "Lumnitzera racemosa", IF(J791="CETA", "Ceriops tagal", IF(J791="XYGR", "Xylocarpus granatum", IF(J791="AVMA", "Avicennia marina", IF(J791="RHMU", "Rhizophora mucronata", IF(J791="BRGY", "Bruguiera gymnorrhiza", IF(J791="BRSE", "Bruguiera sexangula", IF(J791="SOOV", "Sonneratia ovata", IF(J791="SOCA", "Sonneratia caseolaris", IF(J791="HELI", "Heritiera littoralis", IF(J791="HESY", "Heritiera sylvatica", IF(J791="NYFR", "Nypa fruticans", IF(J791="CYRA", "Cynometra ramiflora", IF(J791="PHPA", "Phoenix paludosa", IF(J791="SCHY", "Scyphiphora hydrophyllacea", IF(J791="DIMA", "Diospyros maritima", IF(J791="POPI", "Pongamia pinnata", IF(J791="MAPS", "Maniltoa psilogyne", IF(J791="INBI", "Intsia bijuga", IF(J791="ACEB", "Acanthus ebracteatus", IF(J791="CAER", "Calamus erinaceus", IF(J791="UNUN", "Unknown unknown",  IF(J791="SOAL", "Sonneratia alba",  IF(J791="AECO", "Aegiceras corniculatum", "" )) )))))))))))))))))))))))))))))</f>
        <v>Excoecaria agallocha</v>
      </c>
      <c r="J791" s="55" t="s">
        <v>162</v>
      </c>
      <c r="K791" s="55" t="n">
        <v>9.3</v>
      </c>
    </row>
    <row r="792" customFormat="false" ht="13.8" hidden="false" customHeight="false" outlineLevel="0" collapsed="false">
      <c r="A792" s="1" t="s">
        <v>17</v>
      </c>
      <c r="B792" s="12" t="n">
        <v>42154</v>
      </c>
      <c r="C792" s="1" t="s">
        <v>19</v>
      </c>
      <c r="D792" s="1" t="s">
        <v>19</v>
      </c>
      <c r="E792" s="1" t="s">
        <v>19</v>
      </c>
      <c r="F792" s="1" t="s">
        <v>20</v>
      </c>
      <c r="G792" s="1" t="n">
        <v>4</v>
      </c>
      <c r="H792" s="1" t="n">
        <v>4</v>
      </c>
      <c r="I792" s="23" t="str">
        <f aca="false">IF(J792="RHAP", "Rhizophora apiculata", IF(J792="EXAG", "Excoecaria agallocha", IF(J792="BRPA", "Bruguiera parviflora", IF(J792="XYMO", "Xylocarpus moluccensis", IF(J792="BRCY", "Bruguiera cylindrica", IF(J792="AVAL", "Avicennia alba", IF(J792="AVOF", "Avicennia officinalis", IF(J792="LURA", "Lumnitzera racemosa", IF(J792="CETA", "Ceriops tagal", IF(J792="XYGR", "Xylocarpus granatum", IF(J792="AVMA", "Avicennia marina", IF(J792="RHMU", "Rhizophora mucronata", IF(J792="BRGY", "Bruguiera gymnorrhiza", IF(J792="BRSE", "Bruguiera sexangula", IF(J792="SOOV", "Sonneratia ovata", IF(J792="SOCA", "Sonneratia caseolaris", IF(J792="HELI", "Heritiera littoralis", IF(J792="HESY", "Heritiera sylvatica", IF(J792="NYFR", "Nypa fruticans", IF(J792="CYRA", "Cynometra ramiflora", IF(J792="PHPA", "Phoenix paludosa", IF(J792="SCHY", "Scyphiphora hydrophyllacea", IF(J792="DIMA", "Diospyros maritima", IF(J792="POPI", "Pongamia pinnata", IF(J792="MAPS", "Maniltoa psilogyne", IF(J792="INBI", "Intsia bijuga", IF(J792="ACEB", "Acanthus ebracteatus", IF(J792="CAER", "Calamus erinaceus", IF(J792="UNUN", "Unknown unknown",  IF(J792="SOAL", "Sonneratia alba",  IF(J792="AECO", "Aegiceras corniculatum", "" )) )))))))))))))))))))))))))))))</f>
        <v>Rhizophora apiculata</v>
      </c>
      <c r="J792" s="55" t="s">
        <v>21</v>
      </c>
      <c r="K792" s="55" t="n">
        <v>10</v>
      </c>
    </row>
    <row r="793" customFormat="false" ht="13.8" hidden="false" customHeight="false" outlineLevel="0" collapsed="false">
      <c r="A793" s="1" t="s">
        <v>17</v>
      </c>
      <c r="B793" s="12" t="n">
        <v>42154</v>
      </c>
      <c r="C793" s="1" t="s">
        <v>19</v>
      </c>
      <c r="D793" s="1" t="s">
        <v>19</v>
      </c>
      <c r="E793" s="1" t="s">
        <v>19</v>
      </c>
      <c r="F793" s="1" t="s">
        <v>20</v>
      </c>
      <c r="G793" s="1" t="n">
        <v>4</v>
      </c>
      <c r="H793" s="1" t="n">
        <v>4</v>
      </c>
      <c r="I793" s="23" t="str">
        <f aca="false">IF(J793="RHAP", "Rhizophora apiculata", IF(J793="EXAG", "Excoecaria agallocha", IF(J793="BRPA", "Bruguiera parviflora", IF(J793="XYMO", "Xylocarpus moluccensis", IF(J793="BRCY", "Bruguiera cylindrica", IF(J793="AVAL", "Avicennia alba", IF(J793="AVOF", "Avicennia officinalis", IF(J793="LURA", "Lumnitzera racemosa", IF(J793="CETA", "Ceriops tagal", IF(J793="XYGR", "Xylocarpus granatum", IF(J793="AVMA", "Avicennia marina", IF(J793="RHMU", "Rhizophora mucronata", IF(J793="BRGY", "Bruguiera gymnorrhiza", IF(J793="BRSE", "Bruguiera sexangula", IF(J793="SOOV", "Sonneratia ovata", IF(J793="SOCA", "Sonneratia caseolaris", IF(J793="HELI", "Heritiera littoralis", IF(J793="HESY", "Heritiera sylvatica", IF(J793="NYFR", "Nypa fruticans", IF(J793="CYRA", "Cynometra ramiflora", IF(J793="PHPA", "Phoenix paludosa", IF(J793="SCHY", "Scyphiphora hydrophyllacea", IF(J793="DIMA", "Diospyros maritima", IF(J793="POPI", "Pongamia pinnata", IF(J793="MAPS", "Maniltoa psilogyne", IF(J793="INBI", "Intsia bijuga", IF(J793="ACEB", "Acanthus ebracteatus", IF(J793="CAER", "Calamus erinaceus", IF(J793="UNUN", "Unknown unknown",  IF(J793="SOAL", "Sonneratia alba",  IF(J793="AECO", "Aegiceras corniculatum", "" )) )))))))))))))))))))))))))))))</f>
        <v>Rhizophora apiculata</v>
      </c>
      <c r="J793" s="55" t="s">
        <v>21</v>
      </c>
      <c r="K793" s="55" t="n">
        <v>10.1</v>
      </c>
    </row>
    <row r="794" customFormat="false" ht="13.8" hidden="false" customHeight="false" outlineLevel="0" collapsed="false">
      <c r="A794" s="1" t="s">
        <v>17</v>
      </c>
      <c r="B794" s="12" t="n">
        <v>42154</v>
      </c>
      <c r="C794" s="1" t="s">
        <v>19</v>
      </c>
      <c r="D794" s="1" t="s">
        <v>19</v>
      </c>
      <c r="E794" s="1" t="s">
        <v>19</v>
      </c>
      <c r="F794" s="1" t="s">
        <v>20</v>
      </c>
      <c r="G794" s="1" t="n">
        <v>4</v>
      </c>
      <c r="H794" s="1" t="n">
        <v>4</v>
      </c>
      <c r="I794" s="23" t="str">
        <f aca="false">IF(J794="RHAP", "Rhizophora apiculata", IF(J794="EXAG", "Excoecaria agallocha", IF(J794="BRPA", "Bruguiera parviflora", IF(J794="XYMO", "Xylocarpus moluccensis", IF(J794="BRCY", "Bruguiera cylindrica", IF(J794="AVAL", "Avicennia alba", IF(J794="AVOF", "Avicennia officinalis", IF(J794="LURA", "Lumnitzera racemosa", IF(J794="CETA", "Ceriops tagal", IF(J794="XYGR", "Xylocarpus granatum", IF(J794="AVMA", "Avicennia marina", IF(J794="RHMU", "Rhizophora mucronata", IF(J794="BRGY", "Bruguiera gymnorrhiza", IF(J794="BRSE", "Bruguiera sexangula", IF(J794="SOOV", "Sonneratia ovata", IF(J794="SOCA", "Sonneratia caseolaris", IF(J794="HELI", "Heritiera littoralis", IF(J794="HESY", "Heritiera sylvatica", IF(J794="NYFR", "Nypa fruticans", IF(J794="CYRA", "Cynometra ramiflora", IF(J794="PHPA", "Phoenix paludosa", IF(J794="SCHY", "Scyphiphora hydrophyllacea", IF(J794="DIMA", "Diospyros maritima", IF(J794="POPI", "Pongamia pinnata", IF(J794="MAPS", "Maniltoa psilogyne", IF(J794="INBI", "Intsia bijuga", IF(J794="ACEB", "Acanthus ebracteatus", IF(J794="CAER", "Calamus erinaceus", IF(J794="UNUN", "Unknown unknown",  IF(J794="SOAL", "Sonneratia alba",  IF(J794="AECO", "Aegiceras corniculatum", "" )) )))))))))))))))))))))))))))))</f>
        <v>Rhizophora apiculata</v>
      </c>
      <c r="J794" s="55" t="s">
        <v>21</v>
      </c>
      <c r="K794" s="55" t="n">
        <v>11</v>
      </c>
    </row>
    <row r="795" customFormat="false" ht="13.8" hidden="false" customHeight="false" outlineLevel="0" collapsed="false">
      <c r="A795" s="1" t="s">
        <v>17</v>
      </c>
      <c r="B795" s="12" t="n">
        <v>42154</v>
      </c>
      <c r="C795" s="1" t="s">
        <v>19</v>
      </c>
      <c r="D795" s="1" t="s">
        <v>19</v>
      </c>
      <c r="E795" s="1" t="s">
        <v>19</v>
      </c>
      <c r="F795" s="1" t="s">
        <v>20</v>
      </c>
      <c r="G795" s="1" t="n">
        <v>4</v>
      </c>
      <c r="H795" s="1" t="n">
        <v>4</v>
      </c>
      <c r="I795" s="23" t="str">
        <f aca="false">IF(J795="RHAP", "Rhizophora apiculata", IF(J795="EXAG", "Excoecaria agallocha", IF(J795="BRPA", "Bruguiera parviflora", IF(J795="XYMO", "Xylocarpus moluccensis", IF(J795="BRCY", "Bruguiera cylindrica", IF(J795="AVAL", "Avicennia alba", IF(J795="AVOF", "Avicennia officinalis", IF(J795="LURA", "Lumnitzera racemosa", IF(J795="CETA", "Ceriops tagal", IF(J795="XYGR", "Xylocarpus granatum", IF(J795="AVMA", "Avicennia marina", IF(J795="RHMU", "Rhizophora mucronata", IF(J795="BRGY", "Bruguiera gymnorrhiza", IF(J795="BRSE", "Bruguiera sexangula", IF(J795="SOOV", "Sonneratia ovata", IF(J795="SOCA", "Sonneratia caseolaris", IF(J795="HELI", "Heritiera littoralis", IF(J795="HESY", "Heritiera sylvatica", IF(J795="NYFR", "Nypa fruticans", IF(J795="CYRA", "Cynometra ramiflora", IF(J795="PHPA", "Phoenix paludosa", IF(J795="SCHY", "Scyphiphora hydrophyllacea", IF(J795="DIMA", "Diospyros maritima", IF(J795="POPI", "Pongamia pinnata", IF(J795="MAPS", "Maniltoa psilogyne", IF(J795="INBI", "Intsia bijuga", IF(J795="ACEB", "Acanthus ebracteatus", IF(J795="CAER", "Calamus erinaceus", IF(J795="UNUN", "Unknown unknown",  IF(J795="SOAL", "Sonneratia alba",  IF(J795="AECO", "Aegiceras corniculatum", "" )) )))))))))))))))))))))))))))))</f>
        <v>Rhizophora apiculata</v>
      </c>
      <c r="J795" s="55" t="s">
        <v>21</v>
      </c>
      <c r="K795" s="55" t="n">
        <v>11.2</v>
      </c>
    </row>
    <row r="796" customFormat="false" ht="13.8" hidden="false" customHeight="false" outlineLevel="0" collapsed="false">
      <c r="A796" s="1" t="s">
        <v>17</v>
      </c>
      <c r="B796" s="12" t="n">
        <v>42154</v>
      </c>
      <c r="C796" s="1" t="s">
        <v>19</v>
      </c>
      <c r="D796" s="1" t="s">
        <v>19</v>
      </c>
      <c r="E796" s="1" t="s">
        <v>19</v>
      </c>
      <c r="F796" s="1" t="s">
        <v>20</v>
      </c>
      <c r="G796" s="1" t="n">
        <v>4</v>
      </c>
      <c r="H796" s="1" t="n">
        <v>4</v>
      </c>
      <c r="I796" s="23" t="str">
        <f aca="false">IF(J796="RHAP", "Rhizophora apiculata", IF(J796="EXAG", "Excoecaria agallocha", IF(J796="BRPA", "Bruguiera parviflora", IF(J796="XYMO", "Xylocarpus moluccensis", IF(J796="BRCY", "Bruguiera cylindrica", IF(J796="AVAL", "Avicennia alba", IF(J796="AVOF", "Avicennia officinalis", IF(J796="LURA", "Lumnitzera racemosa", IF(J796="CETA", "Ceriops tagal", IF(J796="XYGR", "Xylocarpus granatum", IF(J796="AVMA", "Avicennia marina", IF(J796="RHMU", "Rhizophora mucronata", IF(J796="BRGY", "Bruguiera gymnorrhiza", IF(J796="BRSE", "Bruguiera sexangula", IF(J796="SOOV", "Sonneratia ovata", IF(J796="SOCA", "Sonneratia caseolaris", IF(J796="HELI", "Heritiera littoralis", IF(J796="HESY", "Heritiera sylvatica", IF(J796="NYFR", "Nypa fruticans", IF(J796="CYRA", "Cynometra ramiflora", IF(J796="PHPA", "Phoenix paludosa", IF(J796="SCHY", "Scyphiphora hydrophyllacea", IF(J796="DIMA", "Diospyros maritima", IF(J796="POPI", "Pongamia pinnata", IF(J796="MAPS", "Maniltoa psilogyne", IF(J796="INBI", "Intsia bijuga", IF(J796="ACEB", "Acanthus ebracteatus", IF(J796="CAER", "Calamus erinaceus", IF(J796="UNUN", "Unknown unknown",  IF(J796="SOAL", "Sonneratia alba",  IF(J796="AECO", "Aegiceras corniculatum", "" )) )))))))))))))))))))))))))))))</f>
        <v>Rhizophora apiculata</v>
      </c>
      <c r="J796" s="55" t="s">
        <v>21</v>
      </c>
      <c r="K796" s="55" t="n">
        <v>11.3</v>
      </c>
    </row>
    <row r="797" customFormat="false" ht="13.8" hidden="false" customHeight="false" outlineLevel="0" collapsed="false">
      <c r="A797" s="1" t="s">
        <v>17</v>
      </c>
      <c r="B797" s="12" t="n">
        <v>42154</v>
      </c>
      <c r="C797" s="1" t="s">
        <v>19</v>
      </c>
      <c r="D797" s="1" t="s">
        <v>19</v>
      </c>
      <c r="E797" s="1" t="s">
        <v>19</v>
      </c>
      <c r="F797" s="1" t="s">
        <v>20</v>
      </c>
      <c r="G797" s="1" t="n">
        <v>4</v>
      </c>
      <c r="H797" s="1" t="n">
        <v>4</v>
      </c>
      <c r="I797" s="23" t="str">
        <f aca="false">IF(J797="RHAP", "Rhizophora apiculata", IF(J797="EXAG", "Excoecaria agallocha", IF(J797="BRPA", "Bruguiera parviflora", IF(J797="XYMO", "Xylocarpus moluccensis", IF(J797="BRCY", "Bruguiera cylindrica", IF(J797="AVAL", "Avicennia alba", IF(J797="AVOF", "Avicennia officinalis", IF(J797="LURA", "Lumnitzera racemosa", IF(J797="CETA", "Ceriops tagal", IF(J797="XYGR", "Xylocarpus granatum", IF(J797="AVMA", "Avicennia marina", IF(J797="RHMU", "Rhizophora mucronata", IF(J797="BRGY", "Bruguiera gymnorrhiza", IF(J797="BRSE", "Bruguiera sexangula", IF(J797="SOOV", "Sonneratia ovata", IF(J797="SOCA", "Sonneratia caseolaris", IF(J797="HELI", "Heritiera littoralis", IF(J797="HESY", "Heritiera sylvatica", IF(J797="NYFR", "Nypa fruticans", IF(J797="CYRA", "Cynometra ramiflora", IF(J797="PHPA", "Phoenix paludosa", IF(J797="SCHY", "Scyphiphora hydrophyllacea", IF(J797="DIMA", "Diospyros maritima", IF(J797="POPI", "Pongamia pinnata", IF(J797="MAPS", "Maniltoa psilogyne", IF(J797="INBI", "Intsia bijuga", IF(J797="ACEB", "Acanthus ebracteatus", IF(J797="CAER", "Calamus erinaceus", IF(J797="UNUN", "Unknown unknown",  IF(J797="SOAL", "Sonneratia alba",  IF(J797="AECO", "Aegiceras corniculatum", "" )) )))))))))))))))))))))))))))))</f>
        <v>Rhizophora apiculata</v>
      </c>
      <c r="J797" s="55" t="s">
        <v>21</v>
      </c>
      <c r="K797" s="55" t="n">
        <v>11.6</v>
      </c>
    </row>
    <row r="798" customFormat="false" ht="13.8" hidden="false" customHeight="false" outlineLevel="0" collapsed="false">
      <c r="A798" s="1" t="s">
        <v>17</v>
      </c>
      <c r="B798" s="12" t="n">
        <v>42154</v>
      </c>
      <c r="C798" s="1" t="s">
        <v>19</v>
      </c>
      <c r="D798" s="1" t="s">
        <v>19</v>
      </c>
      <c r="E798" s="1" t="s">
        <v>19</v>
      </c>
      <c r="F798" s="1" t="s">
        <v>20</v>
      </c>
      <c r="G798" s="1" t="n">
        <v>4</v>
      </c>
      <c r="H798" s="1" t="n">
        <v>4</v>
      </c>
      <c r="I798" s="23" t="str">
        <f aca="false">IF(J798="RHAP", "Rhizophora apiculata", IF(J798="EXAG", "Excoecaria agallocha", IF(J798="BRPA", "Bruguiera parviflora", IF(J798="XYMO", "Xylocarpus moluccensis", IF(J798="BRCY", "Bruguiera cylindrica", IF(J798="AVAL", "Avicennia alba", IF(J798="AVOF", "Avicennia officinalis", IF(J798="LURA", "Lumnitzera racemosa", IF(J798="CETA", "Ceriops tagal", IF(J798="XYGR", "Xylocarpus granatum", IF(J798="AVMA", "Avicennia marina", IF(J798="RHMU", "Rhizophora mucronata", IF(J798="BRGY", "Bruguiera gymnorrhiza", IF(J798="BRSE", "Bruguiera sexangula", IF(J798="SOOV", "Sonneratia ovata", IF(J798="SOCA", "Sonneratia caseolaris", IF(J798="HELI", "Heritiera littoralis", IF(J798="HESY", "Heritiera sylvatica", IF(J798="NYFR", "Nypa fruticans", IF(J798="CYRA", "Cynometra ramiflora", IF(J798="PHPA", "Phoenix paludosa", IF(J798="SCHY", "Scyphiphora hydrophyllacea", IF(J798="DIMA", "Diospyros maritima", IF(J798="POPI", "Pongamia pinnata", IF(J798="MAPS", "Maniltoa psilogyne", IF(J798="INBI", "Intsia bijuga", IF(J798="ACEB", "Acanthus ebracteatus", IF(J798="CAER", "Calamus erinaceus", IF(J798="UNUN", "Unknown unknown",  IF(J798="SOAL", "Sonneratia alba",  IF(J798="AECO", "Aegiceras corniculatum", "" )) )))))))))))))))))))))))))))))</f>
        <v>Excoecaria agallocha</v>
      </c>
      <c r="J798" s="55" t="s">
        <v>162</v>
      </c>
      <c r="K798" s="55" t="n">
        <v>13.1</v>
      </c>
    </row>
    <row r="799" customFormat="false" ht="13.8" hidden="false" customHeight="false" outlineLevel="0" collapsed="false">
      <c r="A799" s="1" t="s">
        <v>17</v>
      </c>
      <c r="B799" s="12" t="n">
        <v>42154</v>
      </c>
      <c r="C799" s="1" t="s">
        <v>19</v>
      </c>
      <c r="D799" s="1" t="s">
        <v>19</v>
      </c>
      <c r="E799" s="1" t="s">
        <v>19</v>
      </c>
      <c r="F799" s="1" t="s">
        <v>20</v>
      </c>
      <c r="G799" s="1" t="n">
        <v>4</v>
      </c>
      <c r="H799" s="1" t="n">
        <v>4</v>
      </c>
      <c r="I799" s="23" t="str">
        <f aca="false">IF(J799="RHAP", "Rhizophora apiculata", IF(J799="EXAG", "Excoecaria agallocha", IF(J799="BRPA", "Bruguiera parviflora", IF(J799="XYMO", "Xylocarpus moluccensis", IF(J799="BRCY", "Bruguiera cylindrica", IF(J799="AVAL", "Avicennia alba", IF(J799="AVOF", "Avicennia officinalis", IF(J799="LURA", "Lumnitzera racemosa", IF(J799="CETA", "Ceriops tagal", IF(J799="XYGR", "Xylocarpus granatum", IF(J799="AVMA", "Avicennia marina", IF(J799="RHMU", "Rhizophora mucronata", IF(J799="BRGY", "Bruguiera gymnorrhiza", IF(J799="BRSE", "Bruguiera sexangula", IF(J799="SOOV", "Sonneratia ovata", IF(J799="SOCA", "Sonneratia caseolaris", IF(J799="HELI", "Heritiera littoralis", IF(J799="HESY", "Heritiera sylvatica", IF(J799="NYFR", "Nypa fruticans", IF(J799="CYRA", "Cynometra ramiflora", IF(J799="PHPA", "Phoenix paludosa", IF(J799="SCHY", "Scyphiphora hydrophyllacea", IF(J799="DIMA", "Diospyros maritima", IF(J799="POPI", "Pongamia pinnata", IF(J799="MAPS", "Maniltoa psilogyne", IF(J799="INBI", "Intsia bijuga", IF(J799="ACEB", "Acanthus ebracteatus", IF(J799="CAER", "Calamus erinaceus", IF(J799="UNUN", "Unknown unknown",  IF(J799="SOAL", "Sonneratia alba",  IF(J799="AECO", "Aegiceras corniculatum", "" )) )))))))))))))))))))))))))))))</f>
        <v>Rhizophora apiculata</v>
      </c>
      <c r="J799" s="55" t="s">
        <v>21</v>
      </c>
      <c r="K799" s="55" t="n">
        <v>13.7</v>
      </c>
    </row>
    <row r="800" customFormat="false" ht="13.8" hidden="false" customHeight="false" outlineLevel="0" collapsed="false">
      <c r="A800" s="1" t="s">
        <v>17</v>
      </c>
      <c r="B800" s="12" t="n">
        <v>42154</v>
      </c>
      <c r="C800" s="1" t="s">
        <v>19</v>
      </c>
      <c r="D800" s="1" t="s">
        <v>19</v>
      </c>
      <c r="E800" s="1" t="s">
        <v>19</v>
      </c>
      <c r="F800" s="1" t="s">
        <v>20</v>
      </c>
      <c r="G800" s="1" t="n">
        <v>4</v>
      </c>
      <c r="H800" s="1" t="n">
        <v>4</v>
      </c>
      <c r="I800" s="23" t="str">
        <f aca="false">IF(J800="RHAP", "Rhizophora apiculata", IF(J800="EXAG", "Excoecaria agallocha", IF(J800="BRPA", "Bruguiera parviflora", IF(J800="XYMO", "Xylocarpus moluccensis", IF(J800="BRCY", "Bruguiera cylindrica", IF(J800="AVAL", "Avicennia alba", IF(J800="AVOF", "Avicennia officinalis", IF(J800="LURA", "Lumnitzera racemosa", IF(J800="CETA", "Ceriops tagal", IF(J800="XYGR", "Xylocarpus granatum", IF(J800="AVMA", "Avicennia marina", IF(J800="RHMU", "Rhizophora mucronata", IF(J800="BRGY", "Bruguiera gymnorrhiza", IF(J800="BRSE", "Bruguiera sexangula", IF(J800="SOOV", "Sonneratia ovata", IF(J800="SOCA", "Sonneratia caseolaris", IF(J800="HELI", "Heritiera littoralis", IF(J800="HESY", "Heritiera sylvatica", IF(J800="NYFR", "Nypa fruticans", IF(J800="CYRA", "Cynometra ramiflora", IF(J800="PHPA", "Phoenix paludosa", IF(J800="SCHY", "Scyphiphora hydrophyllacea", IF(J800="DIMA", "Diospyros maritima", IF(J800="POPI", "Pongamia pinnata", IF(J800="MAPS", "Maniltoa psilogyne", IF(J800="INBI", "Intsia bijuga", IF(J800="ACEB", "Acanthus ebracteatus", IF(J800="CAER", "Calamus erinaceus", IF(J800="UNUN", "Unknown unknown",  IF(J800="SOAL", "Sonneratia alba",  IF(J800="AECO", "Aegiceras corniculatum", "" )) )))))))))))))))))))))))))))))</f>
        <v>Xylocarpus granatum</v>
      </c>
      <c r="J800" s="55" t="s">
        <v>1022</v>
      </c>
      <c r="K800" s="55" t="n">
        <v>14.9</v>
      </c>
    </row>
    <row r="801" customFormat="false" ht="13.8" hidden="false" customHeight="false" outlineLevel="0" collapsed="false">
      <c r="A801" s="1" t="s">
        <v>17</v>
      </c>
      <c r="B801" s="12" t="n">
        <v>42154</v>
      </c>
      <c r="C801" s="1" t="s">
        <v>19</v>
      </c>
      <c r="D801" s="1" t="s">
        <v>19</v>
      </c>
      <c r="E801" s="1" t="s">
        <v>19</v>
      </c>
      <c r="F801" s="1" t="s">
        <v>20</v>
      </c>
      <c r="G801" s="1" t="n">
        <v>4</v>
      </c>
      <c r="H801" s="1" t="n">
        <v>4</v>
      </c>
      <c r="I801" s="23" t="str">
        <f aca="false">IF(J801="RHAP", "Rhizophora apiculata", IF(J801="EXAG", "Excoecaria agallocha", IF(J801="BRPA", "Bruguiera parviflora", IF(J801="XYMO", "Xylocarpus moluccensis", IF(J801="BRCY", "Bruguiera cylindrica", IF(J801="AVAL", "Avicennia alba", IF(J801="AVOF", "Avicennia officinalis", IF(J801="LURA", "Lumnitzera racemosa", IF(J801="CETA", "Ceriops tagal", IF(J801="XYGR", "Xylocarpus granatum", IF(J801="AVMA", "Avicennia marina", IF(J801="RHMU", "Rhizophora mucronata", IF(J801="BRGY", "Bruguiera gymnorrhiza", IF(J801="BRSE", "Bruguiera sexangula", IF(J801="SOOV", "Sonneratia ovata", IF(J801="SOCA", "Sonneratia caseolaris", IF(J801="HELI", "Heritiera littoralis", IF(J801="HESY", "Heritiera sylvatica", IF(J801="NYFR", "Nypa fruticans", IF(J801="CYRA", "Cynometra ramiflora", IF(J801="PHPA", "Phoenix paludosa", IF(J801="SCHY", "Scyphiphora hydrophyllacea", IF(J801="DIMA", "Diospyros maritima", IF(J801="POPI", "Pongamia pinnata", IF(J801="MAPS", "Maniltoa psilogyne", IF(J801="INBI", "Intsia bijuga", IF(J801="ACEB", "Acanthus ebracteatus", IF(J801="CAER", "Calamus erinaceus", IF(J801="UNUN", "Unknown unknown",  IF(J801="SOAL", "Sonneratia alba",  IF(J801="AECO", "Aegiceras corniculatum", "" )) )))))))))))))))))))))))))))))</f>
        <v>Rhizophora apiculata</v>
      </c>
      <c r="J801" s="55" t="s">
        <v>21</v>
      </c>
      <c r="K801" s="55" t="n">
        <v>15.5</v>
      </c>
    </row>
    <row r="802" customFormat="false" ht="13.8" hidden="false" customHeight="false" outlineLevel="0" collapsed="false">
      <c r="A802" s="1" t="s">
        <v>17</v>
      </c>
      <c r="B802" s="12" t="n">
        <v>42154</v>
      </c>
      <c r="C802" s="1" t="s">
        <v>19</v>
      </c>
      <c r="D802" s="1" t="s">
        <v>19</v>
      </c>
      <c r="E802" s="1" t="s">
        <v>19</v>
      </c>
      <c r="F802" s="1" t="s">
        <v>20</v>
      </c>
      <c r="G802" s="1" t="n">
        <v>4</v>
      </c>
      <c r="H802" s="1" t="n">
        <v>5</v>
      </c>
      <c r="I802" s="23" t="str">
        <f aca="false">IF(J802="RHAP", "Rhizophora apiculata", IF(J802="EXAG", "Excoecaria agallocha", IF(J802="BRPA", "Bruguiera parviflora", IF(J802="XYMO", "Xylocarpus moluccensis", IF(J802="BRCY", "Bruguiera cylindrica", IF(J802="AVAL", "Avicennia alba", IF(J802="AVOF", "Avicennia officinalis", IF(J802="LURA", "Lumnitzera racemosa", IF(J802="CETA", "Ceriops tagal", IF(J802="XYGR", "Xylocarpus granatum", IF(J802="AVMA", "Avicennia marina", IF(J802="RHMU", "Rhizophora mucronata", IF(J802="BRGY", "Bruguiera gymnorrhiza", IF(J802="BRSE", "Bruguiera sexangula", IF(J802="SOOV", "Sonneratia ovata", IF(J802="SOCA", "Sonneratia caseolaris", IF(J802="HELI", "Heritiera littoralis", IF(J802="HESY", "Heritiera sylvatica", IF(J802="NYFR", "Nypa fruticans", IF(J802="CYRA", "Cynometra ramiflora", IF(J802="PHPA", "Phoenix paludosa", IF(J802="SCHY", "Scyphiphora hydrophyllacea", IF(J802="DIMA", "Diospyros maritima", IF(J802="POPI", "Pongamia pinnata", IF(J802="MAPS", "Maniltoa psilogyne", IF(J802="INBI", "Intsia bijuga", IF(J802="ACEB", "Acanthus ebracteatus", IF(J802="CAER", "Calamus erinaceus", IF(J802="UNUN", "Unknown unknown",  IF(J802="SOAL", "Sonneratia alba",  IF(J802="AECO", "Aegiceras corniculatum", "" )) )))))))))))))))))))))))))))))</f>
        <v>Rhizophora apiculata</v>
      </c>
      <c r="J802" s="55" t="s">
        <v>21</v>
      </c>
      <c r="K802" s="55" t="n">
        <v>5</v>
      </c>
      <c r="L802" s="55" t="n">
        <v>2</v>
      </c>
      <c r="N802" s="1" t="n">
        <v>2</v>
      </c>
    </row>
    <row r="803" customFormat="false" ht="13.8" hidden="false" customHeight="false" outlineLevel="0" collapsed="false">
      <c r="A803" s="1" t="s">
        <v>17</v>
      </c>
      <c r="B803" s="12" t="n">
        <v>42154</v>
      </c>
      <c r="C803" s="1" t="s">
        <v>19</v>
      </c>
      <c r="D803" s="1" t="s">
        <v>19</v>
      </c>
      <c r="E803" s="1" t="s">
        <v>19</v>
      </c>
      <c r="F803" s="1" t="s">
        <v>20</v>
      </c>
      <c r="G803" s="1" t="n">
        <v>4</v>
      </c>
      <c r="H803" s="1" t="n">
        <v>5</v>
      </c>
      <c r="I803" s="23" t="str">
        <f aca="false">IF(J803="RHAP", "Rhizophora apiculata", IF(J803="EXAG", "Excoecaria agallocha", IF(J803="BRPA", "Bruguiera parviflora", IF(J803="XYMO", "Xylocarpus moluccensis", IF(J803="BRCY", "Bruguiera cylindrica", IF(J803="AVAL", "Avicennia alba", IF(J803="AVOF", "Avicennia officinalis", IF(J803="LURA", "Lumnitzera racemosa", IF(J803="CETA", "Ceriops tagal", IF(J803="XYGR", "Xylocarpus granatum", IF(J803="AVMA", "Avicennia marina", IF(J803="RHMU", "Rhizophora mucronata", IF(J803="BRGY", "Bruguiera gymnorrhiza", IF(J803="BRSE", "Bruguiera sexangula", IF(J803="SOOV", "Sonneratia ovata", IF(J803="SOCA", "Sonneratia caseolaris", IF(J803="HELI", "Heritiera littoralis", IF(J803="HESY", "Heritiera sylvatica", IF(J803="NYFR", "Nypa fruticans", IF(J803="CYRA", "Cynometra ramiflora", IF(J803="PHPA", "Phoenix paludosa", IF(J803="SCHY", "Scyphiphora hydrophyllacea", IF(J803="DIMA", "Diospyros maritima", IF(J803="POPI", "Pongamia pinnata", IF(J803="MAPS", "Maniltoa psilogyne", IF(J803="INBI", "Intsia bijuga", IF(J803="ACEB", "Acanthus ebracteatus", IF(J803="CAER", "Calamus erinaceus", IF(J803="UNUN", "Unknown unknown",  IF(J803="SOAL", "Sonneratia alba",  IF(J803="AECO", "Aegiceras corniculatum", "" )) )))))))))))))))))))))))))))))</f>
        <v>Rhizophora apiculata</v>
      </c>
      <c r="J803" s="55" t="s">
        <v>21</v>
      </c>
      <c r="K803" s="55" t="n">
        <v>5</v>
      </c>
    </row>
    <row r="804" customFormat="false" ht="13.8" hidden="false" customHeight="false" outlineLevel="0" collapsed="false">
      <c r="A804" s="1" t="s">
        <v>17</v>
      </c>
      <c r="B804" s="12" t="n">
        <v>42154</v>
      </c>
      <c r="C804" s="1" t="s">
        <v>19</v>
      </c>
      <c r="D804" s="1" t="s">
        <v>19</v>
      </c>
      <c r="E804" s="1" t="s">
        <v>19</v>
      </c>
      <c r="F804" s="1" t="s">
        <v>20</v>
      </c>
      <c r="G804" s="1" t="n">
        <v>4</v>
      </c>
      <c r="H804" s="1" t="n">
        <v>5</v>
      </c>
      <c r="I804" s="23" t="str">
        <f aca="false">IF(J804="RHAP", "Rhizophora apiculata", IF(J804="EXAG", "Excoecaria agallocha", IF(J804="BRPA", "Bruguiera parviflora", IF(J804="XYMO", "Xylocarpus moluccensis", IF(J804="BRCY", "Bruguiera cylindrica", IF(J804="AVAL", "Avicennia alba", IF(J804="AVOF", "Avicennia officinalis", IF(J804="LURA", "Lumnitzera racemosa", IF(J804="CETA", "Ceriops tagal", IF(J804="XYGR", "Xylocarpus granatum", IF(J804="AVMA", "Avicennia marina", IF(J804="RHMU", "Rhizophora mucronata", IF(J804="BRGY", "Bruguiera gymnorrhiza", IF(J804="BRSE", "Bruguiera sexangula", IF(J804="SOOV", "Sonneratia ovata", IF(J804="SOCA", "Sonneratia caseolaris", IF(J804="HELI", "Heritiera littoralis", IF(J804="HESY", "Heritiera sylvatica", IF(J804="NYFR", "Nypa fruticans", IF(J804="CYRA", "Cynometra ramiflora", IF(J804="PHPA", "Phoenix paludosa", IF(J804="SCHY", "Scyphiphora hydrophyllacea", IF(J804="DIMA", "Diospyros maritima", IF(J804="POPI", "Pongamia pinnata", IF(J804="MAPS", "Maniltoa psilogyne", IF(J804="INBI", "Intsia bijuga", IF(J804="ACEB", "Acanthus ebracteatus", IF(J804="CAER", "Calamus erinaceus", IF(J804="UNUN", "Unknown unknown",  IF(J804="SOAL", "Sonneratia alba",  IF(J804="AECO", "Aegiceras corniculatum", "" )) )))))))))))))))))))))))))))))</f>
        <v>Scyphiphora hydrophyllacea</v>
      </c>
      <c r="J804" s="55" t="s">
        <v>1065</v>
      </c>
      <c r="K804" s="71" t="n">
        <v>5.1</v>
      </c>
      <c r="O804" s="3" t="s">
        <v>1066</v>
      </c>
    </row>
    <row r="805" customFormat="false" ht="13.8" hidden="false" customHeight="false" outlineLevel="0" collapsed="false">
      <c r="A805" s="1" t="s">
        <v>17</v>
      </c>
      <c r="B805" s="12" t="n">
        <v>42154</v>
      </c>
      <c r="C805" s="1" t="s">
        <v>19</v>
      </c>
      <c r="D805" s="1" t="s">
        <v>19</v>
      </c>
      <c r="E805" s="1" t="s">
        <v>19</v>
      </c>
      <c r="F805" s="1" t="s">
        <v>20</v>
      </c>
      <c r="G805" s="1" t="n">
        <v>4</v>
      </c>
      <c r="H805" s="1" t="n">
        <v>5</v>
      </c>
      <c r="I805" s="23" t="str">
        <f aca="false">IF(J805="RHAP", "Rhizophora apiculata", IF(J805="EXAG", "Excoecaria agallocha", IF(J805="BRPA", "Bruguiera parviflora", IF(J805="XYMO", "Xylocarpus moluccensis", IF(J805="BRCY", "Bruguiera cylindrica", IF(J805="AVAL", "Avicennia alba", IF(J805="AVOF", "Avicennia officinalis", IF(J805="LURA", "Lumnitzera racemosa", IF(J805="CETA", "Ceriops tagal", IF(J805="XYGR", "Xylocarpus granatum", IF(J805="AVMA", "Avicennia marina", IF(J805="RHMU", "Rhizophora mucronata", IF(J805="BRGY", "Bruguiera gymnorrhiza", IF(J805="BRSE", "Bruguiera sexangula", IF(J805="SOOV", "Sonneratia ovata", IF(J805="SOCA", "Sonneratia caseolaris", IF(J805="HELI", "Heritiera littoralis", IF(J805="HESY", "Heritiera sylvatica", IF(J805="NYFR", "Nypa fruticans", IF(J805="CYRA", "Cynometra ramiflora", IF(J805="PHPA", "Phoenix paludosa", IF(J805="SCHY", "Scyphiphora hydrophyllacea", IF(J805="DIMA", "Diospyros maritima", IF(J805="POPI", "Pongamia pinnata", IF(J805="MAPS", "Maniltoa psilogyne", IF(J805="INBI", "Intsia bijuga", IF(J805="ACEB", "Acanthus ebracteatus", IF(J805="CAER", "Calamus erinaceus", IF(J805="UNUN", "Unknown unknown",  IF(J805="SOAL", "Sonneratia alba",  IF(J805="AECO", "Aegiceras corniculatum", "" )) )))))))))))))))))))))))))))))</f>
        <v>Scyphiphora hydrophyllacea</v>
      </c>
      <c r="J805" s="55" t="s">
        <v>1065</v>
      </c>
      <c r="K805" s="71" t="n">
        <v>5.2</v>
      </c>
      <c r="O805" s="3" t="s">
        <v>1066</v>
      </c>
    </row>
    <row r="806" customFormat="false" ht="13.8" hidden="false" customHeight="false" outlineLevel="0" collapsed="false">
      <c r="A806" s="1" t="s">
        <v>17</v>
      </c>
      <c r="B806" s="12" t="n">
        <v>42154</v>
      </c>
      <c r="C806" s="1" t="s">
        <v>19</v>
      </c>
      <c r="D806" s="1" t="s">
        <v>19</v>
      </c>
      <c r="E806" s="1" t="s">
        <v>19</v>
      </c>
      <c r="F806" s="1" t="s">
        <v>20</v>
      </c>
      <c r="G806" s="1" t="n">
        <v>4</v>
      </c>
      <c r="H806" s="1" t="n">
        <v>5</v>
      </c>
      <c r="I806" s="23" t="str">
        <f aca="false">IF(J806="RHAP", "Rhizophora apiculata", IF(J806="EXAG", "Excoecaria agallocha", IF(J806="BRPA", "Bruguiera parviflora", IF(J806="XYMO", "Xylocarpus moluccensis", IF(J806="BRCY", "Bruguiera cylindrica", IF(J806="AVAL", "Avicennia alba", IF(J806="AVOF", "Avicennia officinalis", IF(J806="LURA", "Lumnitzera racemosa", IF(J806="CETA", "Ceriops tagal", IF(J806="XYGR", "Xylocarpus granatum", IF(J806="AVMA", "Avicennia marina", IF(J806="RHMU", "Rhizophora mucronata", IF(J806="BRGY", "Bruguiera gymnorrhiza", IF(J806="BRSE", "Bruguiera sexangula", IF(J806="SOOV", "Sonneratia ovata", IF(J806="SOCA", "Sonneratia caseolaris", IF(J806="HELI", "Heritiera littoralis", IF(J806="HESY", "Heritiera sylvatica", IF(J806="NYFR", "Nypa fruticans", IF(J806="CYRA", "Cynometra ramiflora", IF(J806="PHPA", "Phoenix paludosa", IF(J806="SCHY", "Scyphiphora hydrophyllacea", IF(J806="DIMA", "Diospyros maritima", IF(J806="POPI", "Pongamia pinnata", IF(J806="MAPS", "Maniltoa psilogyne", IF(J806="INBI", "Intsia bijuga", IF(J806="ACEB", "Acanthus ebracteatus", IF(J806="CAER", "Calamus erinaceus", IF(J806="UNUN", "Unknown unknown",  IF(J806="SOAL", "Sonneratia alba",  IF(J806="AECO", "Aegiceras corniculatum", "" )) )))))))))))))))))))))))))))))</f>
        <v>Excoecaria agallocha</v>
      </c>
      <c r="J806" s="55" t="s">
        <v>162</v>
      </c>
      <c r="K806" s="55" t="n">
        <v>5.2</v>
      </c>
    </row>
    <row r="807" customFormat="false" ht="13.8" hidden="false" customHeight="false" outlineLevel="0" collapsed="false">
      <c r="A807" s="1" t="s">
        <v>17</v>
      </c>
      <c r="B807" s="12" t="n">
        <v>42154</v>
      </c>
      <c r="C807" s="1" t="s">
        <v>19</v>
      </c>
      <c r="D807" s="1" t="s">
        <v>19</v>
      </c>
      <c r="E807" s="1" t="s">
        <v>19</v>
      </c>
      <c r="F807" s="1" t="s">
        <v>20</v>
      </c>
      <c r="G807" s="1" t="n">
        <v>4</v>
      </c>
      <c r="H807" s="1" t="n">
        <v>5</v>
      </c>
      <c r="I807" s="23" t="str">
        <f aca="false">IF(J807="RHAP", "Rhizophora apiculata", IF(J807="EXAG", "Excoecaria agallocha", IF(J807="BRPA", "Bruguiera parviflora", IF(J807="XYMO", "Xylocarpus moluccensis", IF(J807="BRCY", "Bruguiera cylindrica", IF(J807="AVAL", "Avicennia alba", IF(J807="AVOF", "Avicennia officinalis", IF(J807="LURA", "Lumnitzera racemosa", IF(J807="CETA", "Ceriops tagal", IF(J807="XYGR", "Xylocarpus granatum", IF(J807="AVMA", "Avicennia marina", IF(J807="RHMU", "Rhizophora mucronata", IF(J807="BRGY", "Bruguiera gymnorrhiza", IF(J807="BRSE", "Bruguiera sexangula", IF(J807="SOOV", "Sonneratia ovata", IF(J807="SOCA", "Sonneratia caseolaris", IF(J807="HELI", "Heritiera littoralis", IF(J807="HESY", "Heritiera sylvatica", IF(J807="NYFR", "Nypa fruticans", IF(J807="CYRA", "Cynometra ramiflora", IF(J807="PHPA", "Phoenix paludosa", IF(J807="SCHY", "Scyphiphora hydrophyllacea", IF(J807="DIMA", "Diospyros maritima", IF(J807="POPI", "Pongamia pinnata", IF(J807="MAPS", "Maniltoa psilogyne", IF(J807="INBI", "Intsia bijuga", IF(J807="ACEB", "Acanthus ebracteatus", IF(J807="CAER", "Calamus erinaceus", IF(J807="UNUN", "Unknown unknown",  IF(J807="SOAL", "Sonneratia alba",  IF(J807="AECO", "Aegiceras corniculatum", "" )) )))))))))))))))))))))))))))))</f>
        <v>Rhizophora apiculata</v>
      </c>
      <c r="J807" s="55" t="s">
        <v>21</v>
      </c>
      <c r="K807" s="55" t="n">
        <v>5.3</v>
      </c>
      <c r="L807" s="55"/>
    </row>
    <row r="808" customFormat="false" ht="13.8" hidden="false" customHeight="false" outlineLevel="0" collapsed="false">
      <c r="A808" s="1" t="s">
        <v>17</v>
      </c>
      <c r="B808" s="12" t="n">
        <v>42154</v>
      </c>
      <c r="C808" s="1" t="s">
        <v>19</v>
      </c>
      <c r="D808" s="1" t="s">
        <v>19</v>
      </c>
      <c r="E808" s="1" t="s">
        <v>19</v>
      </c>
      <c r="F808" s="1" t="s">
        <v>20</v>
      </c>
      <c r="G808" s="1" t="n">
        <v>4</v>
      </c>
      <c r="H808" s="1" t="n">
        <v>5</v>
      </c>
      <c r="I808" s="23" t="str">
        <f aca="false">IF(J808="RHAP", "Rhizophora apiculata", IF(J808="EXAG", "Excoecaria agallocha", IF(J808="BRPA", "Bruguiera parviflora", IF(J808="XYMO", "Xylocarpus moluccensis", IF(J808="BRCY", "Bruguiera cylindrica", IF(J808="AVAL", "Avicennia alba", IF(J808="AVOF", "Avicennia officinalis", IF(J808="LURA", "Lumnitzera racemosa", IF(J808="CETA", "Ceriops tagal", IF(J808="XYGR", "Xylocarpus granatum", IF(J808="AVMA", "Avicennia marina", IF(J808="RHMU", "Rhizophora mucronata", IF(J808="BRGY", "Bruguiera gymnorrhiza", IF(J808="BRSE", "Bruguiera sexangula", IF(J808="SOOV", "Sonneratia ovata", IF(J808="SOCA", "Sonneratia caseolaris", IF(J808="HELI", "Heritiera littoralis", IF(J808="HESY", "Heritiera sylvatica", IF(J808="NYFR", "Nypa fruticans", IF(J808="CYRA", "Cynometra ramiflora", IF(J808="PHPA", "Phoenix paludosa", IF(J808="SCHY", "Scyphiphora hydrophyllacea", IF(J808="DIMA", "Diospyros maritima", IF(J808="POPI", "Pongamia pinnata", IF(J808="MAPS", "Maniltoa psilogyne", IF(J808="INBI", "Intsia bijuga", IF(J808="ACEB", "Acanthus ebracteatus", IF(J808="CAER", "Calamus erinaceus", IF(J808="UNUN", "Unknown unknown",  IF(J808="SOAL", "Sonneratia alba",  IF(J808="AECO", "Aegiceras corniculatum", "" )) )))))))))))))))))))))))))))))</f>
        <v>Rhizophora apiculata</v>
      </c>
      <c r="J808" s="55" t="s">
        <v>21</v>
      </c>
      <c r="K808" s="55" t="n">
        <v>5.4</v>
      </c>
    </row>
    <row r="809" customFormat="false" ht="13.8" hidden="false" customHeight="false" outlineLevel="0" collapsed="false">
      <c r="A809" s="1" t="s">
        <v>17</v>
      </c>
      <c r="B809" s="12" t="n">
        <v>42154</v>
      </c>
      <c r="C809" s="1" t="s">
        <v>19</v>
      </c>
      <c r="D809" s="1" t="s">
        <v>19</v>
      </c>
      <c r="E809" s="1" t="s">
        <v>19</v>
      </c>
      <c r="F809" s="1" t="s">
        <v>20</v>
      </c>
      <c r="G809" s="1" t="n">
        <v>4</v>
      </c>
      <c r="H809" s="1" t="n">
        <v>5</v>
      </c>
      <c r="I809" s="23" t="str">
        <f aca="false">IF(J809="RHAP", "Rhizophora apiculata", IF(J809="EXAG", "Excoecaria agallocha", IF(J809="BRPA", "Bruguiera parviflora", IF(J809="XYMO", "Xylocarpus moluccensis", IF(J809="BRCY", "Bruguiera cylindrica", IF(J809="AVAL", "Avicennia alba", IF(J809="AVOF", "Avicennia officinalis", IF(J809="LURA", "Lumnitzera racemosa", IF(J809="CETA", "Ceriops tagal", IF(J809="XYGR", "Xylocarpus granatum", IF(J809="AVMA", "Avicennia marina", IF(J809="RHMU", "Rhizophora mucronata", IF(J809="BRGY", "Bruguiera gymnorrhiza", IF(J809="BRSE", "Bruguiera sexangula", IF(J809="SOOV", "Sonneratia ovata", IF(J809="SOCA", "Sonneratia caseolaris", IF(J809="HELI", "Heritiera littoralis", IF(J809="HESY", "Heritiera sylvatica", IF(J809="NYFR", "Nypa fruticans", IF(J809="CYRA", "Cynometra ramiflora", IF(J809="PHPA", "Phoenix paludosa", IF(J809="SCHY", "Scyphiphora hydrophyllacea", IF(J809="DIMA", "Diospyros maritima", IF(J809="POPI", "Pongamia pinnata", IF(J809="MAPS", "Maniltoa psilogyne", IF(J809="INBI", "Intsia bijuga", IF(J809="ACEB", "Acanthus ebracteatus", IF(J809="CAER", "Calamus erinaceus", IF(J809="UNUN", "Unknown unknown",  IF(J809="SOAL", "Sonneratia alba",  IF(J809="AECO", "Aegiceras corniculatum", "" )) )))))))))))))))))))))))))))))</f>
        <v>Rhizophora apiculata</v>
      </c>
      <c r="J809" s="55" t="s">
        <v>21</v>
      </c>
      <c r="K809" s="55" t="n">
        <v>5.5</v>
      </c>
    </row>
    <row r="810" customFormat="false" ht="13.8" hidden="false" customHeight="false" outlineLevel="0" collapsed="false">
      <c r="A810" s="1" t="s">
        <v>17</v>
      </c>
      <c r="B810" s="12" t="n">
        <v>42154</v>
      </c>
      <c r="C810" s="1" t="s">
        <v>19</v>
      </c>
      <c r="D810" s="1" t="s">
        <v>19</v>
      </c>
      <c r="E810" s="1" t="s">
        <v>19</v>
      </c>
      <c r="F810" s="1" t="s">
        <v>20</v>
      </c>
      <c r="G810" s="1" t="n">
        <v>4</v>
      </c>
      <c r="H810" s="1" t="n">
        <v>5</v>
      </c>
      <c r="I810" s="23" t="str">
        <f aca="false">IF(J810="RHAP", "Rhizophora apiculata", IF(J810="EXAG", "Excoecaria agallocha", IF(J810="BRPA", "Bruguiera parviflora", IF(J810="XYMO", "Xylocarpus moluccensis", IF(J810="BRCY", "Bruguiera cylindrica", IF(J810="AVAL", "Avicennia alba", IF(J810="AVOF", "Avicennia officinalis", IF(J810="LURA", "Lumnitzera racemosa", IF(J810="CETA", "Ceriops tagal", IF(J810="XYGR", "Xylocarpus granatum", IF(J810="AVMA", "Avicennia marina", IF(J810="RHMU", "Rhizophora mucronata", IF(J810="BRGY", "Bruguiera gymnorrhiza", IF(J810="BRSE", "Bruguiera sexangula", IF(J810="SOOV", "Sonneratia ovata", IF(J810="SOCA", "Sonneratia caseolaris", IF(J810="HELI", "Heritiera littoralis", IF(J810="HESY", "Heritiera sylvatica", IF(J810="NYFR", "Nypa fruticans", IF(J810="CYRA", "Cynometra ramiflora", IF(J810="PHPA", "Phoenix paludosa", IF(J810="SCHY", "Scyphiphora hydrophyllacea", IF(J810="DIMA", "Diospyros maritima", IF(J810="POPI", "Pongamia pinnata", IF(J810="MAPS", "Maniltoa psilogyne", IF(J810="INBI", "Intsia bijuga", IF(J810="ACEB", "Acanthus ebracteatus", IF(J810="CAER", "Calamus erinaceus", IF(J810="UNUN", "Unknown unknown",  IF(J810="SOAL", "Sonneratia alba",  IF(J810="AECO", "Aegiceras corniculatum", "" )) )))))))))))))))))))))))))))))</f>
        <v>Xylocarpus granatum</v>
      </c>
      <c r="J810" s="55" t="s">
        <v>1022</v>
      </c>
      <c r="K810" s="55" t="n">
        <v>5.7</v>
      </c>
    </row>
    <row r="811" customFormat="false" ht="13.8" hidden="false" customHeight="false" outlineLevel="0" collapsed="false">
      <c r="A811" s="1" t="s">
        <v>17</v>
      </c>
      <c r="B811" s="12" t="n">
        <v>42154</v>
      </c>
      <c r="C811" s="1" t="s">
        <v>19</v>
      </c>
      <c r="D811" s="1" t="s">
        <v>19</v>
      </c>
      <c r="E811" s="1" t="s">
        <v>19</v>
      </c>
      <c r="F811" s="1" t="s">
        <v>20</v>
      </c>
      <c r="G811" s="1" t="n">
        <v>4</v>
      </c>
      <c r="H811" s="1" t="n">
        <v>5</v>
      </c>
      <c r="I811" s="23" t="str">
        <f aca="false">IF(J811="RHAP", "Rhizophora apiculata", IF(J811="EXAG", "Excoecaria agallocha", IF(J811="BRPA", "Bruguiera parviflora", IF(J811="XYMO", "Xylocarpus moluccensis", IF(J811="BRCY", "Bruguiera cylindrica", IF(J811="AVAL", "Avicennia alba", IF(J811="AVOF", "Avicennia officinalis", IF(J811="LURA", "Lumnitzera racemosa", IF(J811="CETA", "Ceriops tagal", IF(J811="XYGR", "Xylocarpus granatum", IF(J811="AVMA", "Avicennia marina", IF(J811="RHMU", "Rhizophora mucronata", IF(J811="BRGY", "Bruguiera gymnorrhiza", IF(J811="BRSE", "Bruguiera sexangula", IF(J811="SOOV", "Sonneratia ovata", IF(J811="SOCA", "Sonneratia caseolaris", IF(J811="HELI", "Heritiera littoralis", IF(J811="HESY", "Heritiera sylvatica", IF(J811="NYFR", "Nypa fruticans", IF(J811="CYRA", "Cynometra ramiflora", IF(J811="PHPA", "Phoenix paludosa", IF(J811="SCHY", "Scyphiphora hydrophyllacea", IF(J811="DIMA", "Diospyros maritima", IF(J811="POPI", "Pongamia pinnata", IF(J811="MAPS", "Maniltoa psilogyne", IF(J811="INBI", "Intsia bijuga", IF(J811="ACEB", "Acanthus ebracteatus", IF(J811="CAER", "Calamus erinaceus", IF(J811="UNUN", "Unknown unknown",  IF(J811="SOAL", "Sonneratia alba",  IF(J811="AECO", "Aegiceras corniculatum", "" )) )))))))))))))))))))))))))))))</f>
        <v>Excoecaria agallocha</v>
      </c>
      <c r="J811" s="55" t="s">
        <v>162</v>
      </c>
      <c r="K811" s="55" t="n">
        <v>6</v>
      </c>
      <c r="L811" s="55" t="n">
        <v>2</v>
      </c>
      <c r="N811" s="1" t="n">
        <v>2</v>
      </c>
    </row>
    <row r="812" customFormat="false" ht="13.8" hidden="false" customHeight="false" outlineLevel="0" collapsed="false">
      <c r="A812" s="1" t="s">
        <v>17</v>
      </c>
      <c r="B812" s="12" t="n">
        <v>42154</v>
      </c>
      <c r="C812" s="1" t="s">
        <v>19</v>
      </c>
      <c r="D812" s="1" t="s">
        <v>19</v>
      </c>
      <c r="E812" s="1" t="s">
        <v>19</v>
      </c>
      <c r="F812" s="1" t="s">
        <v>20</v>
      </c>
      <c r="G812" s="1" t="n">
        <v>4</v>
      </c>
      <c r="H812" s="1" t="n">
        <v>5</v>
      </c>
      <c r="I812" s="23" t="str">
        <f aca="false">IF(J812="RHAP", "Rhizophora apiculata", IF(J812="EXAG", "Excoecaria agallocha", IF(J812="BRPA", "Bruguiera parviflora", IF(J812="XYMO", "Xylocarpus moluccensis", IF(J812="BRCY", "Bruguiera cylindrica", IF(J812="AVAL", "Avicennia alba", IF(J812="AVOF", "Avicennia officinalis", IF(J812="LURA", "Lumnitzera racemosa", IF(J812="CETA", "Ceriops tagal", IF(J812="XYGR", "Xylocarpus granatum", IF(J812="AVMA", "Avicennia marina", IF(J812="RHMU", "Rhizophora mucronata", IF(J812="BRGY", "Bruguiera gymnorrhiza", IF(J812="BRSE", "Bruguiera sexangula", IF(J812="SOOV", "Sonneratia ovata", IF(J812="SOCA", "Sonneratia caseolaris", IF(J812="HELI", "Heritiera littoralis", IF(J812="HESY", "Heritiera sylvatica", IF(J812="NYFR", "Nypa fruticans", IF(J812="CYRA", "Cynometra ramiflora", IF(J812="PHPA", "Phoenix paludosa", IF(J812="SCHY", "Scyphiphora hydrophyllacea", IF(J812="DIMA", "Diospyros maritima", IF(J812="POPI", "Pongamia pinnata", IF(J812="MAPS", "Maniltoa psilogyne", IF(J812="INBI", "Intsia bijuga", IF(J812="ACEB", "Acanthus ebracteatus", IF(J812="CAER", "Calamus erinaceus", IF(J812="UNUN", "Unknown unknown",  IF(J812="SOAL", "Sonneratia alba",  IF(J812="AECO", "Aegiceras corniculatum", "" )) )))))))))))))))))))))))))))))</f>
        <v>Rhizophora apiculata</v>
      </c>
      <c r="J812" s="55" t="s">
        <v>21</v>
      </c>
      <c r="K812" s="55" t="n">
        <v>6.2</v>
      </c>
    </row>
    <row r="813" customFormat="false" ht="13.8" hidden="false" customHeight="false" outlineLevel="0" collapsed="false">
      <c r="A813" s="1" t="s">
        <v>17</v>
      </c>
      <c r="B813" s="12" t="n">
        <v>42154</v>
      </c>
      <c r="C813" s="1" t="s">
        <v>19</v>
      </c>
      <c r="D813" s="1" t="s">
        <v>19</v>
      </c>
      <c r="E813" s="1" t="s">
        <v>19</v>
      </c>
      <c r="F813" s="1" t="s">
        <v>20</v>
      </c>
      <c r="G813" s="1" t="n">
        <v>4</v>
      </c>
      <c r="H813" s="1" t="n">
        <v>5</v>
      </c>
      <c r="I813" s="23" t="str">
        <f aca="false">IF(J813="RHAP", "Rhizophora apiculata", IF(J813="EXAG", "Excoecaria agallocha", IF(J813="BRPA", "Bruguiera parviflora", IF(J813="XYMO", "Xylocarpus moluccensis", IF(J813="BRCY", "Bruguiera cylindrica", IF(J813="AVAL", "Avicennia alba", IF(J813="AVOF", "Avicennia officinalis", IF(J813="LURA", "Lumnitzera racemosa", IF(J813="CETA", "Ceriops tagal", IF(J813="XYGR", "Xylocarpus granatum", IF(J813="AVMA", "Avicennia marina", IF(J813="RHMU", "Rhizophora mucronata", IF(J813="BRGY", "Bruguiera gymnorrhiza", IF(J813="BRSE", "Bruguiera sexangula", IF(J813="SOOV", "Sonneratia ovata", IF(J813="SOCA", "Sonneratia caseolaris", IF(J813="HELI", "Heritiera littoralis", IF(J813="HESY", "Heritiera sylvatica", IF(J813="NYFR", "Nypa fruticans", IF(J813="CYRA", "Cynometra ramiflora", IF(J813="PHPA", "Phoenix paludosa", IF(J813="SCHY", "Scyphiphora hydrophyllacea", IF(J813="DIMA", "Diospyros maritima", IF(J813="POPI", "Pongamia pinnata", IF(J813="MAPS", "Maniltoa psilogyne", IF(J813="INBI", "Intsia bijuga", IF(J813="ACEB", "Acanthus ebracteatus", IF(J813="CAER", "Calamus erinaceus", IF(J813="UNUN", "Unknown unknown",  IF(J813="SOAL", "Sonneratia alba",  IF(J813="AECO", "Aegiceras corniculatum", "" )) )))))))))))))))))))))))))))))</f>
        <v>Rhizophora apiculata</v>
      </c>
      <c r="J813" s="55" t="s">
        <v>21</v>
      </c>
      <c r="K813" s="55" t="n">
        <v>6.3</v>
      </c>
    </row>
    <row r="814" customFormat="false" ht="13.8" hidden="false" customHeight="false" outlineLevel="0" collapsed="false">
      <c r="A814" s="1" t="s">
        <v>17</v>
      </c>
      <c r="B814" s="12" t="n">
        <v>42154</v>
      </c>
      <c r="C814" s="1" t="s">
        <v>19</v>
      </c>
      <c r="D814" s="1" t="s">
        <v>19</v>
      </c>
      <c r="E814" s="1" t="s">
        <v>19</v>
      </c>
      <c r="F814" s="1" t="s">
        <v>20</v>
      </c>
      <c r="G814" s="1" t="n">
        <v>4</v>
      </c>
      <c r="H814" s="1" t="n">
        <v>5</v>
      </c>
      <c r="I814" s="23" t="str">
        <f aca="false">IF(J814="RHAP", "Rhizophora apiculata", IF(J814="EXAG", "Excoecaria agallocha", IF(J814="BRPA", "Bruguiera parviflora", IF(J814="XYMO", "Xylocarpus moluccensis", IF(J814="BRCY", "Bruguiera cylindrica", IF(J814="AVAL", "Avicennia alba", IF(J814="AVOF", "Avicennia officinalis", IF(J814="LURA", "Lumnitzera racemosa", IF(J814="CETA", "Ceriops tagal", IF(J814="XYGR", "Xylocarpus granatum", IF(J814="AVMA", "Avicennia marina", IF(J814="RHMU", "Rhizophora mucronata", IF(J814="BRGY", "Bruguiera gymnorrhiza", IF(J814="BRSE", "Bruguiera sexangula", IF(J814="SOOV", "Sonneratia ovata", IF(J814="SOCA", "Sonneratia caseolaris", IF(J814="HELI", "Heritiera littoralis", IF(J814="HESY", "Heritiera sylvatica", IF(J814="NYFR", "Nypa fruticans", IF(J814="CYRA", "Cynometra ramiflora", IF(J814="PHPA", "Phoenix paludosa", IF(J814="SCHY", "Scyphiphora hydrophyllacea", IF(J814="DIMA", "Diospyros maritima", IF(J814="POPI", "Pongamia pinnata", IF(J814="MAPS", "Maniltoa psilogyne", IF(J814="INBI", "Intsia bijuga", IF(J814="ACEB", "Acanthus ebracteatus", IF(J814="CAER", "Calamus erinaceus", IF(J814="UNUN", "Unknown unknown",  IF(J814="SOAL", "Sonneratia alba",  IF(J814="AECO", "Aegiceras corniculatum", "" )) )))))))))))))))))))))))))))))</f>
        <v>Rhizophora apiculata</v>
      </c>
      <c r="J814" s="55" t="s">
        <v>21</v>
      </c>
      <c r="K814" s="55" t="n">
        <v>6.4</v>
      </c>
    </row>
    <row r="815" customFormat="false" ht="13.8" hidden="false" customHeight="false" outlineLevel="0" collapsed="false">
      <c r="A815" s="1" t="s">
        <v>17</v>
      </c>
      <c r="B815" s="12" t="n">
        <v>42154</v>
      </c>
      <c r="C815" s="1" t="s">
        <v>19</v>
      </c>
      <c r="D815" s="1" t="s">
        <v>19</v>
      </c>
      <c r="E815" s="1" t="s">
        <v>19</v>
      </c>
      <c r="F815" s="1" t="s">
        <v>20</v>
      </c>
      <c r="G815" s="1" t="n">
        <v>4</v>
      </c>
      <c r="H815" s="1" t="n">
        <v>5</v>
      </c>
      <c r="I815" s="23" t="str">
        <f aca="false">IF(J815="RHAP", "Rhizophora apiculata", IF(J815="EXAG", "Excoecaria agallocha", IF(J815="BRPA", "Bruguiera parviflora", IF(J815="XYMO", "Xylocarpus moluccensis", IF(J815="BRCY", "Bruguiera cylindrica", IF(J815="AVAL", "Avicennia alba", IF(J815="AVOF", "Avicennia officinalis", IF(J815="LURA", "Lumnitzera racemosa", IF(J815="CETA", "Ceriops tagal", IF(J815="XYGR", "Xylocarpus granatum", IF(J815="AVMA", "Avicennia marina", IF(J815="RHMU", "Rhizophora mucronata", IF(J815="BRGY", "Bruguiera gymnorrhiza", IF(J815="BRSE", "Bruguiera sexangula", IF(J815="SOOV", "Sonneratia ovata", IF(J815="SOCA", "Sonneratia caseolaris", IF(J815="HELI", "Heritiera littoralis", IF(J815="HESY", "Heritiera sylvatica", IF(J815="NYFR", "Nypa fruticans", IF(J815="CYRA", "Cynometra ramiflora", IF(J815="PHPA", "Phoenix paludosa", IF(J815="SCHY", "Scyphiphora hydrophyllacea", IF(J815="DIMA", "Diospyros maritima", IF(J815="POPI", "Pongamia pinnata", IF(J815="MAPS", "Maniltoa psilogyne", IF(J815="INBI", "Intsia bijuga", IF(J815="ACEB", "Acanthus ebracteatus", IF(J815="CAER", "Calamus erinaceus", IF(J815="UNUN", "Unknown unknown",  IF(J815="SOAL", "Sonneratia alba",  IF(J815="AECO", "Aegiceras corniculatum", "" )) )))))))))))))))))))))))))))))</f>
        <v>Excoecaria agallocha</v>
      </c>
      <c r="J815" s="55" t="s">
        <v>162</v>
      </c>
      <c r="K815" s="55" t="n">
        <v>6.7</v>
      </c>
    </row>
    <row r="816" customFormat="false" ht="13.8" hidden="false" customHeight="false" outlineLevel="0" collapsed="false">
      <c r="A816" s="1" t="s">
        <v>17</v>
      </c>
      <c r="B816" s="12" t="n">
        <v>42154</v>
      </c>
      <c r="C816" s="1" t="s">
        <v>19</v>
      </c>
      <c r="D816" s="1" t="s">
        <v>19</v>
      </c>
      <c r="E816" s="1" t="s">
        <v>19</v>
      </c>
      <c r="F816" s="1" t="s">
        <v>20</v>
      </c>
      <c r="G816" s="1" t="n">
        <v>4</v>
      </c>
      <c r="H816" s="1" t="n">
        <v>5</v>
      </c>
      <c r="I816" s="23" t="str">
        <f aca="false">IF(J816="RHAP", "Rhizophora apiculata", IF(J816="EXAG", "Excoecaria agallocha", IF(J816="BRPA", "Bruguiera parviflora", IF(J816="XYMO", "Xylocarpus moluccensis", IF(J816="BRCY", "Bruguiera cylindrica", IF(J816="AVAL", "Avicennia alba", IF(J816="AVOF", "Avicennia officinalis", IF(J816="LURA", "Lumnitzera racemosa", IF(J816="CETA", "Ceriops tagal", IF(J816="XYGR", "Xylocarpus granatum", IF(J816="AVMA", "Avicennia marina", IF(J816="RHMU", "Rhizophora mucronata", IF(J816="BRGY", "Bruguiera gymnorrhiza", IF(J816="BRSE", "Bruguiera sexangula", IF(J816="SOOV", "Sonneratia ovata", IF(J816="SOCA", "Sonneratia caseolaris", IF(J816="HELI", "Heritiera littoralis", IF(J816="HESY", "Heritiera sylvatica", IF(J816="NYFR", "Nypa fruticans", IF(J816="CYRA", "Cynometra ramiflora", IF(J816="PHPA", "Phoenix paludosa", IF(J816="SCHY", "Scyphiphora hydrophyllacea", IF(J816="DIMA", "Diospyros maritima", IF(J816="POPI", "Pongamia pinnata", IF(J816="MAPS", "Maniltoa psilogyne", IF(J816="INBI", "Intsia bijuga", IF(J816="ACEB", "Acanthus ebracteatus", IF(J816="CAER", "Calamus erinaceus", IF(J816="UNUN", "Unknown unknown",  IF(J816="SOAL", "Sonneratia alba",  IF(J816="AECO", "Aegiceras corniculatum", "" )) )))))))))))))))))))))))))))))</f>
        <v>Excoecaria agallocha</v>
      </c>
      <c r="J816" s="55" t="s">
        <v>162</v>
      </c>
      <c r="K816" s="55" t="n">
        <v>6.8</v>
      </c>
    </row>
    <row r="817" customFormat="false" ht="13.8" hidden="false" customHeight="false" outlineLevel="0" collapsed="false">
      <c r="A817" s="1" t="s">
        <v>17</v>
      </c>
      <c r="B817" s="12" t="n">
        <v>42154</v>
      </c>
      <c r="C817" s="1" t="s">
        <v>19</v>
      </c>
      <c r="D817" s="1" t="s">
        <v>19</v>
      </c>
      <c r="E817" s="1" t="s">
        <v>19</v>
      </c>
      <c r="F817" s="1" t="s">
        <v>20</v>
      </c>
      <c r="G817" s="1" t="n">
        <v>4</v>
      </c>
      <c r="H817" s="1" t="n">
        <v>5</v>
      </c>
      <c r="I817" s="23" t="str">
        <f aca="false">IF(J817="RHAP", "Rhizophora apiculata", IF(J817="EXAG", "Excoecaria agallocha", IF(J817="BRPA", "Bruguiera parviflora", IF(J817="XYMO", "Xylocarpus moluccensis", IF(J817="BRCY", "Bruguiera cylindrica", IF(J817="AVAL", "Avicennia alba", IF(J817="AVOF", "Avicennia officinalis", IF(J817="LURA", "Lumnitzera racemosa", IF(J817="CETA", "Ceriops tagal", IF(J817="XYGR", "Xylocarpus granatum", IF(J817="AVMA", "Avicennia marina", IF(J817="RHMU", "Rhizophora mucronata", IF(J817="BRGY", "Bruguiera gymnorrhiza", IF(J817="BRSE", "Bruguiera sexangula", IF(J817="SOOV", "Sonneratia ovata", IF(J817="SOCA", "Sonneratia caseolaris", IF(J817="HELI", "Heritiera littoralis", IF(J817="HESY", "Heritiera sylvatica", IF(J817="NYFR", "Nypa fruticans", IF(J817="CYRA", "Cynometra ramiflora", IF(J817="PHPA", "Phoenix paludosa", IF(J817="SCHY", "Scyphiphora hydrophyllacea", IF(J817="DIMA", "Diospyros maritima", IF(J817="POPI", "Pongamia pinnata", IF(J817="MAPS", "Maniltoa psilogyne", IF(J817="INBI", "Intsia bijuga", IF(J817="ACEB", "Acanthus ebracteatus", IF(J817="CAER", "Calamus erinaceus", IF(J817="UNUN", "Unknown unknown",  IF(J817="SOAL", "Sonneratia alba",  IF(J817="AECO", "Aegiceras corniculatum", "" )) )))))))))))))))))))))))))))))</f>
        <v>Rhizophora apiculata</v>
      </c>
      <c r="J817" s="55" t="s">
        <v>21</v>
      </c>
      <c r="K817" s="55" t="n">
        <v>7</v>
      </c>
    </row>
    <row r="818" customFormat="false" ht="13.8" hidden="false" customHeight="false" outlineLevel="0" collapsed="false">
      <c r="A818" s="1" t="s">
        <v>17</v>
      </c>
      <c r="B818" s="12" t="n">
        <v>42154</v>
      </c>
      <c r="C818" s="1" t="s">
        <v>19</v>
      </c>
      <c r="D818" s="1" t="s">
        <v>19</v>
      </c>
      <c r="E818" s="1" t="s">
        <v>19</v>
      </c>
      <c r="F818" s="1" t="s">
        <v>20</v>
      </c>
      <c r="G818" s="1" t="n">
        <v>4</v>
      </c>
      <c r="H818" s="1" t="n">
        <v>5</v>
      </c>
      <c r="I818" s="23" t="str">
        <f aca="false">IF(J818="RHAP", "Rhizophora apiculata", IF(J818="EXAG", "Excoecaria agallocha", IF(J818="BRPA", "Bruguiera parviflora", IF(J818="XYMO", "Xylocarpus moluccensis", IF(J818="BRCY", "Bruguiera cylindrica", IF(J818="AVAL", "Avicennia alba", IF(J818="AVOF", "Avicennia officinalis", IF(J818="LURA", "Lumnitzera racemosa", IF(J818="CETA", "Ceriops tagal", IF(J818="XYGR", "Xylocarpus granatum", IF(J818="AVMA", "Avicennia marina", IF(J818="RHMU", "Rhizophora mucronata", IF(J818="BRGY", "Bruguiera gymnorrhiza", IF(J818="BRSE", "Bruguiera sexangula", IF(J818="SOOV", "Sonneratia ovata", IF(J818="SOCA", "Sonneratia caseolaris", IF(J818="HELI", "Heritiera littoralis", IF(J818="HESY", "Heritiera sylvatica", IF(J818="NYFR", "Nypa fruticans", IF(J818="CYRA", "Cynometra ramiflora", IF(J818="PHPA", "Phoenix paludosa", IF(J818="SCHY", "Scyphiphora hydrophyllacea", IF(J818="DIMA", "Diospyros maritima", IF(J818="POPI", "Pongamia pinnata", IF(J818="MAPS", "Maniltoa psilogyne", IF(J818="INBI", "Intsia bijuga", IF(J818="ACEB", "Acanthus ebracteatus", IF(J818="CAER", "Calamus erinaceus", IF(J818="UNUN", "Unknown unknown",  IF(J818="SOAL", "Sonneratia alba",  IF(J818="AECO", "Aegiceras corniculatum", "" )) )))))))))))))))))))))))))))))</f>
        <v>Rhizophora apiculata</v>
      </c>
      <c r="J818" s="55" t="s">
        <v>21</v>
      </c>
      <c r="K818" s="55" t="n">
        <v>7</v>
      </c>
    </row>
    <row r="819" customFormat="false" ht="13.8" hidden="false" customHeight="false" outlineLevel="0" collapsed="false">
      <c r="A819" s="1" t="s">
        <v>17</v>
      </c>
      <c r="B819" s="12" t="n">
        <v>42154</v>
      </c>
      <c r="C819" s="1" t="s">
        <v>19</v>
      </c>
      <c r="D819" s="1" t="s">
        <v>19</v>
      </c>
      <c r="E819" s="1" t="s">
        <v>19</v>
      </c>
      <c r="F819" s="1" t="s">
        <v>20</v>
      </c>
      <c r="G819" s="1" t="n">
        <v>4</v>
      </c>
      <c r="H819" s="1" t="n">
        <v>5</v>
      </c>
      <c r="I819" s="23" t="str">
        <f aca="false">IF(J819="RHAP", "Rhizophora apiculata", IF(J819="EXAG", "Excoecaria agallocha", IF(J819="BRPA", "Bruguiera parviflora", IF(J819="XYMO", "Xylocarpus moluccensis", IF(J819="BRCY", "Bruguiera cylindrica", IF(J819="AVAL", "Avicennia alba", IF(J819="AVOF", "Avicennia officinalis", IF(J819="LURA", "Lumnitzera racemosa", IF(J819="CETA", "Ceriops tagal", IF(J819="XYGR", "Xylocarpus granatum", IF(J819="AVMA", "Avicennia marina", IF(J819="RHMU", "Rhizophora mucronata", IF(J819="BRGY", "Bruguiera gymnorrhiza", IF(J819="BRSE", "Bruguiera sexangula", IF(J819="SOOV", "Sonneratia ovata", IF(J819="SOCA", "Sonneratia caseolaris", IF(J819="HELI", "Heritiera littoralis", IF(J819="HESY", "Heritiera sylvatica", IF(J819="NYFR", "Nypa fruticans", IF(J819="CYRA", "Cynometra ramiflora", IF(J819="PHPA", "Phoenix paludosa", IF(J819="SCHY", "Scyphiphora hydrophyllacea", IF(J819="DIMA", "Diospyros maritima", IF(J819="POPI", "Pongamia pinnata", IF(J819="MAPS", "Maniltoa psilogyne", IF(J819="INBI", "Intsia bijuga", IF(J819="ACEB", "Acanthus ebracteatus", IF(J819="CAER", "Calamus erinaceus", IF(J819="UNUN", "Unknown unknown",  IF(J819="SOAL", "Sonneratia alba",  IF(J819="AECO", "Aegiceras corniculatum", "" )) )))))))))))))))))))))))))))))</f>
        <v>Rhizophora apiculata</v>
      </c>
      <c r="J819" s="55" t="s">
        <v>21</v>
      </c>
      <c r="K819" s="55" t="n">
        <v>7</v>
      </c>
    </row>
    <row r="820" customFormat="false" ht="13.8" hidden="false" customHeight="false" outlineLevel="0" collapsed="false">
      <c r="A820" s="1" t="s">
        <v>17</v>
      </c>
      <c r="B820" s="12" t="n">
        <v>42154</v>
      </c>
      <c r="C820" s="1" t="s">
        <v>19</v>
      </c>
      <c r="D820" s="1" t="s">
        <v>19</v>
      </c>
      <c r="E820" s="1" t="s">
        <v>19</v>
      </c>
      <c r="F820" s="1" t="s">
        <v>20</v>
      </c>
      <c r="G820" s="1" t="n">
        <v>4</v>
      </c>
      <c r="H820" s="1" t="n">
        <v>5</v>
      </c>
      <c r="I820" s="23" t="str">
        <f aca="false">IF(J820="RHAP", "Rhizophora apiculata", IF(J820="EXAG", "Excoecaria agallocha", IF(J820="BRPA", "Bruguiera parviflora", IF(J820="XYMO", "Xylocarpus moluccensis", IF(J820="BRCY", "Bruguiera cylindrica", IF(J820="AVAL", "Avicennia alba", IF(J820="AVOF", "Avicennia officinalis", IF(J820="LURA", "Lumnitzera racemosa", IF(J820="CETA", "Ceriops tagal", IF(J820="XYGR", "Xylocarpus granatum", IF(J820="AVMA", "Avicennia marina", IF(J820="RHMU", "Rhizophora mucronata", IF(J820="BRGY", "Bruguiera gymnorrhiza", IF(J820="BRSE", "Bruguiera sexangula", IF(J820="SOOV", "Sonneratia ovata", IF(J820="SOCA", "Sonneratia caseolaris", IF(J820="HELI", "Heritiera littoralis", IF(J820="HESY", "Heritiera sylvatica", IF(J820="NYFR", "Nypa fruticans", IF(J820="CYRA", "Cynometra ramiflora", IF(J820="PHPA", "Phoenix paludosa", IF(J820="SCHY", "Scyphiphora hydrophyllacea", IF(J820="DIMA", "Diospyros maritima", IF(J820="POPI", "Pongamia pinnata", IF(J820="MAPS", "Maniltoa psilogyne", IF(J820="INBI", "Intsia bijuga", IF(J820="ACEB", "Acanthus ebracteatus", IF(J820="CAER", "Calamus erinaceus", IF(J820="UNUN", "Unknown unknown",  IF(J820="SOAL", "Sonneratia alba",  IF(J820="AECO", "Aegiceras corniculatum", "" )) )))))))))))))))))))))))))))))</f>
        <v>Rhizophora apiculata</v>
      </c>
      <c r="J820" s="55" t="s">
        <v>21</v>
      </c>
      <c r="K820" s="55" t="n">
        <v>7.2</v>
      </c>
    </row>
    <row r="821" customFormat="false" ht="13.8" hidden="false" customHeight="false" outlineLevel="0" collapsed="false">
      <c r="A821" s="1" t="s">
        <v>17</v>
      </c>
      <c r="B821" s="12" t="n">
        <v>42154</v>
      </c>
      <c r="C821" s="1" t="s">
        <v>19</v>
      </c>
      <c r="D821" s="1" t="s">
        <v>19</v>
      </c>
      <c r="E821" s="1" t="s">
        <v>19</v>
      </c>
      <c r="F821" s="1" t="s">
        <v>20</v>
      </c>
      <c r="G821" s="1" t="n">
        <v>4</v>
      </c>
      <c r="H821" s="1" t="n">
        <v>5</v>
      </c>
      <c r="I821" s="23" t="str">
        <f aca="false">IF(J821="RHAP", "Rhizophora apiculata", IF(J821="EXAG", "Excoecaria agallocha", IF(J821="BRPA", "Bruguiera parviflora", IF(J821="XYMO", "Xylocarpus moluccensis", IF(J821="BRCY", "Bruguiera cylindrica", IF(J821="AVAL", "Avicennia alba", IF(J821="AVOF", "Avicennia officinalis", IF(J821="LURA", "Lumnitzera racemosa", IF(J821="CETA", "Ceriops tagal", IF(J821="XYGR", "Xylocarpus granatum", IF(J821="AVMA", "Avicennia marina", IF(J821="RHMU", "Rhizophora mucronata", IF(J821="BRGY", "Bruguiera gymnorrhiza", IF(J821="BRSE", "Bruguiera sexangula", IF(J821="SOOV", "Sonneratia ovata", IF(J821="SOCA", "Sonneratia caseolaris", IF(J821="HELI", "Heritiera littoralis", IF(J821="HESY", "Heritiera sylvatica", IF(J821="NYFR", "Nypa fruticans", IF(J821="CYRA", "Cynometra ramiflora", IF(J821="PHPA", "Phoenix paludosa", IF(J821="SCHY", "Scyphiphora hydrophyllacea", IF(J821="DIMA", "Diospyros maritima", IF(J821="POPI", "Pongamia pinnata", IF(J821="MAPS", "Maniltoa psilogyne", IF(J821="INBI", "Intsia bijuga", IF(J821="ACEB", "Acanthus ebracteatus", IF(J821="CAER", "Calamus erinaceus", IF(J821="UNUN", "Unknown unknown",  IF(J821="SOAL", "Sonneratia alba",  IF(J821="AECO", "Aegiceras corniculatum", "" )) )))))))))))))))))))))))))))))</f>
        <v>Rhizophora apiculata</v>
      </c>
      <c r="J821" s="55" t="s">
        <v>21</v>
      </c>
      <c r="K821" s="55" t="n">
        <v>7.3</v>
      </c>
    </row>
    <row r="822" customFormat="false" ht="13.8" hidden="false" customHeight="false" outlineLevel="0" collapsed="false">
      <c r="A822" s="1" t="s">
        <v>17</v>
      </c>
      <c r="B822" s="12" t="n">
        <v>42154</v>
      </c>
      <c r="C822" s="1" t="s">
        <v>19</v>
      </c>
      <c r="D822" s="1" t="s">
        <v>19</v>
      </c>
      <c r="E822" s="1" t="s">
        <v>19</v>
      </c>
      <c r="F822" s="1" t="s">
        <v>20</v>
      </c>
      <c r="G822" s="1" t="n">
        <v>4</v>
      </c>
      <c r="H822" s="1" t="n">
        <v>5</v>
      </c>
      <c r="I822" s="23" t="str">
        <f aca="false">IF(J822="RHAP", "Rhizophora apiculata", IF(J822="EXAG", "Excoecaria agallocha", IF(J822="BRPA", "Bruguiera parviflora", IF(J822="XYMO", "Xylocarpus moluccensis", IF(J822="BRCY", "Bruguiera cylindrica", IF(J822="AVAL", "Avicennia alba", IF(J822="AVOF", "Avicennia officinalis", IF(J822="LURA", "Lumnitzera racemosa", IF(J822="CETA", "Ceriops tagal", IF(J822="XYGR", "Xylocarpus granatum", IF(J822="AVMA", "Avicennia marina", IF(J822="RHMU", "Rhizophora mucronata", IF(J822="BRGY", "Bruguiera gymnorrhiza", IF(J822="BRSE", "Bruguiera sexangula", IF(J822="SOOV", "Sonneratia ovata", IF(J822="SOCA", "Sonneratia caseolaris", IF(J822="HELI", "Heritiera littoralis", IF(J822="HESY", "Heritiera sylvatica", IF(J822="NYFR", "Nypa fruticans", IF(J822="CYRA", "Cynometra ramiflora", IF(J822="PHPA", "Phoenix paludosa", IF(J822="SCHY", "Scyphiphora hydrophyllacea", IF(J822="DIMA", "Diospyros maritima", IF(J822="POPI", "Pongamia pinnata", IF(J822="MAPS", "Maniltoa psilogyne", IF(J822="INBI", "Intsia bijuga", IF(J822="ACEB", "Acanthus ebracteatus", IF(J822="CAER", "Calamus erinaceus", IF(J822="UNUN", "Unknown unknown",  IF(J822="SOAL", "Sonneratia alba",  IF(J822="AECO", "Aegiceras corniculatum", "" )) )))))))))))))))))))))))))))))</f>
        <v>Rhizophora apiculata</v>
      </c>
      <c r="J822" s="55" t="s">
        <v>21</v>
      </c>
      <c r="K822" s="55" t="n">
        <v>7.3</v>
      </c>
    </row>
    <row r="823" customFormat="false" ht="13.8" hidden="false" customHeight="false" outlineLevel="0" collapsed="false">
      <c r="A823" s="1" t="s">
        <v>17</v>
      </c>
      <c r="B823" s="12" t="n">
        <v>42154</v>
      </c>
      <c r="C823" s="1" t="s">
        <v>19</v>
      </c>
      <c r="D823" s="1" t="s">
        <v>19</v>
      </c>
      <c r="E823" s="1" t="s">
        <v>19</v>
      </c>
      <c r="F823" s="1" t="s">
        <v>20</v>
      </c>
      <c r="G823" s="1" t="n">
        <v>4</v>
      </c>
      <c r="H823" s="1" t="n">
        <v>5</v>
      </c>
      <c r="I823" s="23" t="str">
        <f aca="false">IF(J823="RHAP", "Rhizophora apiculata", IF(J823="EXAG", "Excoecaria agallocha", IF(J823="BRPA", "Bruguiera parviflora", IF(J823="XYMO", "Xylocarpus moluccensis", IF(J823="BRCY", "Bruguiera cylindrica", IF(J823="AVAL", "Avicennia alba", IF(J823="AVOF", "Avicennia officinalis", IF(J823="LURA", "Lumnitzera racemosa", IF(J823="CETA", "Ceriops tagal", IF(J823="XYGR", "Xylocarpus granatum", IF(J823="AVMA", "Avicennia marina", IF(J823="RHMU", "Rhizophora mucronata", IF(J823="BRGY", "Bruguiera gymnorrhiza", IF(J823="BRSE", "Bruguiera sexangula", IF(J823="SOOV", "Sonneratia ovata", IF(J823="SOCA", "Sonneratia caseolaris", IF(J823="HELI", "Heritiera littoralis", IF(J823="HESY", "Heritiera sylvatica", IF(J823="NYFR", "Nypa fruticans", IF(J823="CYRA", "Cynometra ramiflora", IF(J823="PHPA", "Phoenix paludosa", IF(J823="SCHY", "Scyphiphora hydrophyllacea", IF(J823="DIMA", "Diospyros maritima", IF(J823="POPI", "Pongamia pinnata", IF(J823="MAPS", "Maniltoa psilogyne", IF(J823="INBI", "Intsia bijuga", IF(J823="ACEB", "Acanthus ebracteatus", IF(J823="CAER", "Calamus erinaceus", IF(J823="UNUN", "Unknown unknown",  IF(J823="SOAL", "Sonneratia alba",  IF(J823="AECO", "Aegiceras corniculatum", "" )) )))))))))))))))))))))))))))))</f>
        <v>Rhizophora apiculata</v>
      </c>
      <c r="J823" s="55" t="s">
        <v>21</v>
      </c>
      <c r="K823" s="55" t="n">
        <v>7.5</v>
      </c>
    </row>
    <row r="824" customFormat="false" ht="13.8" hidden="false" customHeight="false" outlineLevel="0" collapsed="false">
      <c r="A824" s="1" t="s">
        <v>17</v>
      </c>
      <c r="B824" s="12" t="n">
        <v>42154</v>
      </c>
      <c r="C824" s="1" t="s">
        <v>19</v>
      </c>
      <c r="D824" s="1" t="s">
        <v>19</v>
      </c>
      <c r="E824" s="1" t="s">
        <v>19</v>
      </c>
      <c r="F824" s="1" t="s">
        <v>20</v>
      </c>
      <c r="G824" s="1" t="n">
        <v>4</v>
      </c>
      <c r="H824" s="1" t="n">
        <v>5</v>
      </c>
      <c r="I824" s="23" t="str">
        <f aca="false">IF(J824="RHAP", "Rhizophora apiculata", IF(J824="EXAG", "Excoecaria agallocha", IF(J824="BRPA", "Bruguiera parviflora", IF(J824="XYMO", "Xylocarpus moluccensis", IF(J824="BRCY", "Bruguiera cylindrica", IF(J824="AVAL", "Avicennia alba", IF(J824="AVOF", "Avicennia officinalis", IF(J824="LURA", "Lumnitzera racemosa", IF(J824="CETA", "Ceriops tagal", IF(J824="XYGR", "Xylocarpus granatum", IF(J824="AVMA", "Avicennia marina", IF(J824="RHMU", "Rhizophora mucronata", IF(J824="BRGY", "Bruguiera gymnorrhiza", IF(J824="BRSE", "Bruguiera sexangula", IF(J824="SOOV", "Sonneratia ovata", IF(J824="SOCA", "Sonneratia caseolaris", IF(J824="HELI", "Heritiera littoralis", IF(J824="HESY", "Heritiera sylvatica", IF(J824="NYFR", "Nypa fruticans", IF(J824="CYRA", "Cynometra ramiflora", IF(J824="PHPA", "Phoenix paludosa", IF(J824="SCHY", "Scyphiphora hydrophyllacea", IF(J824="DIMA", "Diospyros maritima", IF(J824="POPI", "Pongamia pinnata", IF(J824="MAPS", "Maniltoa psilogyne", IF(J824="INBI", "Intsia bijuga", IF(J824="ACEB", "Acanthus ebracteatus", IF(J824="CAER", "Calamus erinaceus", IF(J824="UNUN", "Unknown unknown",  IF(J824="SOAL", "Sonneratia alba",  IF(J824="AECO", "Aegiceras corniculatum", "" )) )))))))))))))))))))))))))))))</f>
        <v>Excoecaria agallocha</v>
      </c>
      <c r="J824" s="55" t="s">
        <v>162</v>
      </c>
      <c r="K824" s="55" t="n">
        <v>8.4</v>
      </c>
    </row>
    <row r="825" customFormat="false" ht="13.8" hidden="false" customHeight="false" outlineLevel="0" collapsed="false">
      <c r="A825" s="1" t="s">
        <v>17</v>
      </c>
      <c r="B825" s="12" t="n">
        <v>42154</v>
      </c>
      <c r="C825" s="1" t="s">
        <v>19</v>
      </c>
      <c r="D825" s="1" t="s">
        <v>19</v>
      </c>
      <c r="E825" s="1" t="s">
        <v>19</v>
      </c>
      <c r="F825" s="1" t="s">
        <v>20</v>
      </c>
      <c r="G825" s="1" t="n">
        <v>4</v>
      </c>
      <c r="H825" s="1" t="n">
        <v>5</v>
      </c>
      <c r="I825" s="23" t="str">
        <f aca="false">IF(J825="RHAP", "Rhizophora apiculata", IF(J825="EXAG", "Excoecaria agallocha", IF(J825="BRPA", "Bruguiera parviflora", IF(J825="XYMO", "Xylocarpus moluccensis", IF(J825="BRCY", "Bruguiera cylindrica", IF(J825="AVAL", "Avicennia alba", IF(J825="AVOF", "Avicennia officinalis", IF(J825="LURA", "Lumnitzera racemosa", IF(J825="CETA", "Ceriops tagal", IF(J825="XYGR", "Xylocarpus granatum", IF(J825="AVMA", "Avicennia marina", IF(J825="RHMU", "Rhizophora mucronata", IF(J825="BRGY", "Bruguiera gymnorrhiza", IF(J825="BRSE", "Bruguiera sexangula", IF(J825="SOOV", "Sonneratia ovata", IF(J825="SOCA", "Sonneratia caseolaris", IF(J825="HELI", "Heritiera littoralis", IF(J825="HESY", "Heritiera sylvatica", IF(J825="NYFR", "Nypa fruticans", IF(J825="CYRA", "Cynometra ramiflora", IF(J825="PHPA", "Phoenix paludosa", IF(J825="SCHY", "Scyphiphora hydrophyllacea", IF(J825="DIMA", "Diospyros maritima", IF(J825="POPI", "Pongamia pinnata", IF(J825="MAPS", "Maniltoa psilogyne", IF(J825="INBI", "Intsia bijuga", IF(J825="ACEB", "Acanthus ebracteatus", IF(J825="CAER", "Calamus erinaceus", IF(J825="UNUN", "Unknown unknown",  IF(J825="SOAL", "Sonneratia alba",  IF(J825="AECO", "Aegiceras corniculatum", "" )) )))))))))))))))))))))))))))))</f>
        <v>Rhizophora apiculata</v>
      </c>
      <c r="J825" s="55" t="s">
        <v>21</v>
      </c>
      <c r="K825" s="55" t="n">
        <v>8.6</v>
      </c>
    </row>
    <row r="826" customFormat="false" ht="13.8" hidden="false" customHeight="false" outlineLevel="0" collapsed="false">
      <c r="A826" s="1" t="s">
        <v>17</v>
      </c>
      <c r="B826" s="12" t="n">
        <v>42154</v>
      </c>
      <c r="C826" s="1" t="s">
        <v>19</v>
      </c>
      <c r="D826" s="1" t="s">
        <v>19</v>
      </c>
      <c r="E826" s="1" t="s">
        <v>19</v>
      </c>
      <c r="F826" s="1" t="s">
        <v>20</v>
      </c>
      <c r="G826" s="1" t="n">
        <v>4</v>
      </c>
      <c r="H826" s="1" t="n">
        <v>5</v>
      </c>
      <c r="I826" s="23" t="str">
        <f aca="false">IF(J826="RHAP", "Rhizophora apiculata", IF(J826="EXAG", "Excoecaria agallocha", IF(J826="BRPA", "Bruguiera parviflora", IF(J826="XYMO", "Xylocarpus moluccensis", IF(J826="BRCY", "Bruguiera cylindrica", IF(J826="AVAL", "Avicennia alba", IF(J826="AVOF", "Avicennia officinalis", IF(J826="LURA", "Lumnitzera racemosa", IF(J826="CETA", "Ceriops tagal", IF(J826="XYGR", "Xylocarpus granatum", IF(J826="AVMA", "Avicennia marina", IF(J826="RHMU", "Rhizophora mucronata", IF(J826="BRGY", "Bruguiera gymnorrhiza", IF(J826="BRSE", "Bruguiera sexangula", IF(J826="SOOV", "Sonneratia ovata", IF(J826="SOCA", "Sonneratia caseolaris", IF(J826="HELI", "Heritiera littoralis", IF(J826="HESY", "Heritiera sylvatica", IF(J826="NYFR", "Nypa fruticans", IF(J826="CYRA", "Cynometra ramiflora", IF(J826="PHPA", "Phoenix paludosa", IF(J826="SCHY", "Scyphiphora hydrophyllacea", IF(J826="DIMA", "Diospyros maritima", IF(J826="POPI", "Pongamia pinnata", IF(J826="MAPS", "Maniltoa psilogyne", IF(J826="INBI", "Intsia bijuga", IF(J826="ACEB", "Acanthus ebracteatus", IF(J826="CAER", "Calamus erinaceus", IF(J826="UNUN", "Unknown unknown",  IF(J826="SOAL", "Sonneratia alba",  IF(J826="AECO", "Aegiceras corniculatum", "" )) )))))))))))))))))))))))))))))</f>
        <v>Rhizophora apiculata</v>
      </c>
      <c r="J826" s="55" t="s">
        <v>21</v>
      </c>
      <c r="K826" s="55" t="n">
        <v>9.1</v>
      </c>
    </row>
    <row r="827" customFormat="false" ht="13.8" hidden="false" customHeight="false" outlineLevel="0" collapsed="false">
      <c r="A827" s="1" t="s">
        <v>17</v>
      </c>
      <c r="B827" s="12" t="n">
        <v>42154</v>
      </c>
      <c r="C827" s="1" t="s">
        <v>19</v>
      </c>
      <c r="D827" s="1" t="s">
        <v>19</v>
      </c>
      <c r="E827" s="1" t="s">
        <v>19</v>
      </c>
      <c r="F827" s="1" t="s">
        <v>20</v>
      </c>
      <c r="G827" s="1" t="n">
        <v>4</v>
      </c>
      <c r="H827" s="1" t="n">
        <v>5</v>
      </c>
      <c r="I827" s="23" t="str">
        <f aca="false">IF(J827="RHAP", "Rhizophora apiculata", IF(J827="EXAG", "Excoecaria agallocha", IF(J827="BRPA", "Bruguiera parviflora", IF(J827="XYMO", "Xylocarpus moluccensis", IF(J827="BRCY", "Bruguiera cylindrica", IF(J827="AVAL", "Avicennia alba", IF(J827="AVOF", "Avicennia officinalis", IF(J827="LURA", "Lumnitzera racemosa", IF(J827="CETA", "Ceriops tagal", IF(J827="XYGR", "Xylocarpus granatum", IF(J827="AVMA", "Avicennia marina", IF(J827="RHMU", "Rhizophora mucronata", IF(J827="BRGY", "Bruguiera gymnorrhiza", IF(J827="BRSE", "Bruguiera sexangula", IF(J827="SOOV", "Sonneratia ovata", IF(J827="SOCA", "Sonneratia caseolaris", IF(J827="HELI", "Heritiera littoralis", IF(J827="HESY", "Heritiera sylvatica", IF(J827="NYFR", "Nypa fruticans", IF(J827="CYRA", "Cynometra ramiflora", IF(J827="PHPA", "Phoenix paludosa", IF(J827="SCHY", "Scyphiphora hydrophyllacea", IF(J827="DIMA", "Diospyros maritima", IF(J827="POPI", "Pongamia pinnata", IF(J827="MAPS", "Maniltoa psilogyne", IF(J827="INBI", "Intsia bijuga", IF(J827="ACEB", "Acanthus ebracteatus", IF(J827="CAER", "Calamus erinaceus", IF(J827="UNUN", "Unknown unknown",  IF(J827="SOAL", "Sonneratia alba",  IF(J827="AECO", "Aegiceras corniculatum", "" )) )))))))))))))))))))))))))))))</f>
        <v>Rhizophora apiculata</v>
      </c>
      <c r="J827" s="55" t="s">
        <v>21</v>
      </c>
      <c r="K827" s="55" t="n">
        <v>9.7</v>
      </c>
    </row>
    <row r="828" customFormat="false" ht="13.8" hidden="false" customHeight="false" outlineLevel="0" collapsed="false">
      <c r="A828" s="1" t="s">
        <v>17</v>
      </c>
      <c r="B828" s="12" t="n">
        <v>42154</v>
      </c>
      <c r="C828" s="1" t="s">
        <v>19</v>
      </c>
      <c r="D828" s="1" t="s">
        <v>19</v>
      </c>
      <c r="E828" s="1" t="s">
        <v>19</v>
      </c>
      <c r="F828" s="1" t="s">
        <v>20</v>
      </c>
      <c r="G828" s="1" t="n">
        <v>4</v>
      </c>
      <c r="H828" s="1" t="n">
        <v>5</v>
      </c>
      <c r="I828" s="23" t="str">
        <f aca="false">IF(J828="RHAP", "Rhizophora apiculata", IF(J828="EXAG", "Excoecaria agallocha", IF(J828="BRPA", "Bruguiera parviflora", IF(J828="XYMO", "Xylocarpus moluccensis", IF(J828="BRCY", "Bruguiera cylindrica", IF(J828="AVAL", "Avicennia alba", IF(J828="AVOF", "Avicennia officinalis", IF(J828="LURA", "Lumnitzera racemosa", IF(J828="CETA", "Ceriops tagal", IF(J828="XYGR", "Xylocarpus granatum", IF(J828="AVMA", "Avicennia marina", IF(J828="RHMU", "Rhizophora mucronata", IF(J828="BRGY", "Bruguiera gymnorrhiza", IF(J828="BRSE", "Bruguiera sexangula", IF(J828="SOOV", "Sonneratia ovata", IF(J828="SOCA", "Sonneratia caseolaris", IF(J828="HELI", "Heritiera littoralis", IF(J828="HESY", "Heritiera sylvatica", IF(J828="NYFR", "Nypa fruticans", IF(J828="CYRA", "Cynometra ramiflora", IF(J828="PHPA", "Phoenix paludosa", IF(J828="SCHY", "Scyphiphora hydrophyllacea", IF(J828="DIMA", "Diospyros maritima", IF(J828="POPI", "Pongamia pinnata", IF(J828="MAPS", "Maniltoa psilogyne", IF(J828="INBI", "Intsia bijuga", IF(J828="ACEB", "Acanthus ebracteatus", IF(J828="CAER", "Calamus erinaceus", IF(J828="UNUN", "Unknown unknown",  IF(J828="SOAL", "Sonneratia alba",  IF(J828="AECO", "Aegiceras corniculatum", "" )) )))))))))))))))))))))))))))))</f>
        <v>Rhizophora apiculata</v>
      </c>
      <c r="J828" s="55" t="s">
        <v>21</v>
      </c>
      <c r="K828" s="55" t="n">
        <v>10</v>
      </c>
      <c r="L828" s="55"/>
    </row>
    <row r="829" customFormat="false" ht="13.8" hidden="false" customHeight="false" outlineLevel="0" collapsed="false">
      <c r="A829" s="1" t="s">
        <v>17</v>
      </c>
      <c r="B829" s="12" t="n">
        <v>42154</v>
      </c>
      <c r="C829" s="1" t="s">
        <v>19</v>
      </c>
      <c r="D829" s="1" t="s">
        <v>19</v>
      </c>
      <c r="E829" s="1" t="s">
        <v>19</v>
      </c>
      <c r="F829" s="1" t="s">
        <v>20</v>
      </c>
      <c r="G829" s="1" t="n">
        <v>4</v>
      </c>
      <c r="H829" s="1" t="n">
        <v>5</v>
      </c>
      <c r="I829" s="23" t="str">
        <f aca="false">IF(J829="RHAP", "Rhizophora apiculata", IF(J829="EXAG", "Excoecaria agallocha", IF(J829="BRPA", "Bruguiera parviflora", IF(J829="XYMO", "Xylocarpus moluccensis", IF(J829="BRCY", "Bruguiera cylindrica", IF(J829="AVAL", "Avicennia alba", IF(J829="AVOF", "Avicennia officinalis", IF(J829="LURA", "Lumnitzera racemosa", IF(J829="CETA", "Ceriops tagal", IF(J829="XYGR", "Xylocarpus granatum", IF(J829="AVMA", "Avicennia marina", IF(J829="RHMU", "Rhizophora mucronata", IF(J829="BRGY", "Bruguiera gymnorrhiza", IF(J829="BRSE", "Bruguiera sexangula", IF(J829="SOOV", "Sonneratia ovata", IF(J829="SOCA", "Sonneratia caseolaris", IF(J829="HELI", "Heritiera littoralis", IF(J829="HESY", "Heritiera sylvatica", IF(J829="NYFR", "Nypa fruticans", IF(J829="CYRA", "Cynometra ramiflora", IF(J829="PHPA", "Phoenix paludosa", IF(J829="SCHY", "Scyphiphora hydrophyllacea", IF(J829="DIMA", "Diospyros maritima", IF(J829="POPI", "Pongamia pinnata", IF(J829="MAPS", "Maniltoa psilogyne", IF(J829="INBI", "Intsia bijuga", IF(J829="ACEB", "Acanthus ebracteatus", IF(J829="CAER", "Calamus erinaceus", IF(J829="UNUN", "Unknown unknown",  IF(J829="SOAL", "Sonneratia alba",  IF(J829="AECO", "Aegiceras corniculatum", "" )) )))))))))))))))))))))))))))))</f>
        <v>Rhizophora apiculata</v>
      </c>
      <c r="J829" s="55" t="s">
        <v>21</v>
      </c>
      <c r="K829" s="55" t="n">
        <v>11</v>
      </c>
    </row>
    <row r="830" customFormat="false" ht="13.8" hidden="false" customHeight="false" outlineLevel="0" collapsed="false">
      <c r="A830" s="1" t="s">
        <v>17</v>
      </c>
      <c r="B830" s="12" t="n">
        <v>42154</v>
      </c>
      <c r="C830" s="1" t="s">
        <v>19</v>
      </c>
      <c r="D830" s="1" t="s">
        <v>19</v>
      </c>
      <c r="E830" s="1" t="s">
        <v>19</v>
      </c>
      <c r="F830" s="1" t="s">
        <v>20</v>
      </c>
      <c r="G830" s="1" t="n">
        <v>4</v>
      </c>
      <c r="H830" s="1" t="n">
        <v>5</v>
      </c>
      <c r="I830" s="23" t="str">
        <f aca="false">IF(J830="RHAP", "Rhizophora apiculata", IF(J830="EXAG", "Excoecaria agallocha", IF(J830="BRPA", "Bruguiera parviflora", IF(J830="XYMO", "Xylocarpus moluccensis", IF(J830="BRCY", "Bruguiera cylindrica", IF(J830="AVAL", "Avicennia alba", IF(J830="AVOF", "Avicennia officinalis", IF(J830="LURA", "Lumnitzera racemosa", IF(J830="CETA", "Ceriops tagal", IF(J830="XYGR", "Xylocarpus granatum", IF(J830="AVMA", "Avicennia marina", IF(J830="RHMU", "Rhizophora mucronata", IF(J830="BRGY", "Bruguiera gymnorrhiza", IF(J830="BRSE", "Bruguiera sexangula", IF(J830="SOOV", "Sonneratia ovata", IF(J830="SOCA", "Sonneratia caseolaris", IF(J830="HELI", "Heritiera littoralis", IF(J830="HESY", "Heritiera sylvatica", IF(J830="NYFR", "Nypa fruticans", IF(J830="CYRA", "Cynometra ramiflora", IF(J830="PHPA", "Phoenix paludosa", IF(J830="SCHY", "Scyphiphora hydrophyllacea", IF(J830="DIMA", "Diospyros maritima", IF(J830="POPI", "Pongamia pinnata", IF(J830="MAPS", "Maniltoa psilogyne", IF(J830="INBI", "Intsia bijuga", IF(J830="ACEB", "Acanthus ebracteatus", IF(J830="CAER", "Calamus erinaceus", IF(J830="UNUN", "Unknown unknown",  IF(J830="SOAL", "Sonneratia alba",  IF(J830="AECO", "Aegiceras corniculatum", "" )) )))))))))))))))))))))))))))))</f>
        <v>Rhizophora apiculata</v>
      </c>
      <c r="J830" s="55" t="s">
        <v>21</v>
      </c>
      <c r="K830" s="55" t="n">
        <v>11.1</v>
      </c>
    </row>
    <row r="831" customFormat="false" ht="13.8" hidden="false" customHeight="false" outlineLevel="0" collapsed="false">
      <c r="A831" s="1" t="s">
        <v>17</v>
      </c>
      <c r="B831" s="12" t="n">
        <v>42154</v>
      </c>
      <c r="C831" s="1" t="s">
        <v>19</v>
      </c>
      <c r="D831" s="1" t="s">
        <v>19</v>
      </c>
      <c r="E831" s="1" t="s">
        <v>19</v>
      </c>
      <c r="F831" s="1" t="s">
        <v>20</v>
      </c>
      <c r="G831" s="1" t="n">
        <v>4</v>
      </c>
      <c r="H831" s="1" t="n">
        <v>5</v>
      </c>
      <c r="I831" s="23" t="str">
        <f aca="false">IF(J831="RHAP", "Rhizophora apiculata", IF(J831="EXAG", "Excoecaria agallocha", IF(J831="BRPA", "Bruguiera parviflora", IF(J831="XYMO", "Xylocarpus moluccensis", IF(J831="BRCY", "Bruguiera cylindrica", IF(J831="AVAL", "Avicennia alba", IF(J831="AVOF", "Avicennia officinalis", IF(J831="LURA", "Lumnitzera racemosa", IF(J831="CETA", "Ceriops tagal", IF(J831="XYGR", "Xylocarpus granatum", IF(J831="AVMA", "Avicennia marina", IF(J831="RHMU", "Rhizophora mucronata", IF(J831="BRGY", "Bruguiera gymnorrhiza", IF(J831="BRSE", "Bruguiera sexangula", IF(J831="SOOV", "Sonneratia ovata", IF(J831="SOCA", "Sonneratia caseolaris", IF(J831="HELI", "Heritiera littoralis", IF(J831="HESY", "Heritiera sylvatica", IF(J831="NYFR", "Nypa fruticans", IF(J831="CYRA", "Cynometra ramiflora", IF(J831="PHPA", "Phoenix paludosa", IF(J831="SCHY", "Scyphiphora hydrophyllacea", IF(J831="DIMA", "Diospyros maritima", IF(J831="POPI", "Pongamia pinnata", IF(J831="MAPS", "Maniltoa psilogyne", IF(J831="INBI", "Intsia bijuga", IF(J831="ACEB", "Acanthus ebracteatus", IF(J831="CAER", "Calamus erinaceus", IF(J831="UNUN", "Unknown unknown",  IF(J831="SOAL", "Sonneratia alba",  IF(J831="AECO", "Aegiceras corniculatum", "" )) )))))))))))))))))))))))))))))</f>
        <v>Rhizophora apiculata</v>
      </c>
      <c r="J831" s="55" t="s">
        <v>21</v>
      </c>
      <c r="K831" s="55" t="n">
        <v>11.2</v>
      </c>
    </row>
    <row r="832" customFormat="false" ht="13.8" hidden="false" customHeight="false" outlineLevel="0" collapsed="false">
      <c r="A832" s="1" t="s">
        <v>17</v>
      </c>
      <c r="B832" s="12" t="n">
        <v>42154</v>
      </c>
      <c r="C832" s="1" t="s">
        <v>19</v>
      </c>
      <c r="D832" s="1" t="s">
        <v>19</v>
      </c>
      <c r="E832" s="1" t="s">
        <v>19</v>
      </c>
      <c r="F832" s="1" t="s">
        <v>20</v>
      </c>
      <c r="G832" s="1" t="n">
        <v>4</v>
      </c>
      <c r="H832" s="1" t="n">
        <v>5</v>
      </c>
      <c r="I832" s="23" t="str">
        <f aca="false">IF(J832="RHAP", "Rhizophora apiculata", IF(J832="EXAG", "Excoecaria agallocha", IF(J832="BRPA", "Bruguiera parviflora", IF(J832="XYMO", "Xylocarpus moluccensis", IF(J832="BRCY", "Bruguiera cylindrica", IF(J832="AVAL", "Avicennia alba", IF(J832="AVOF", "Avicennia officinalis", IF(J832="LURA", "Lumnitzera racemosa", IF(J832="CETA", "Ceriops tagal", IF(J832="XYGR", "Xylocarpus granatum", IF(J832="AVMA", "Avicennia marina", IF(J832="RHMU", "Rhizophora mucronata", IF(J832="BRGY", "Bruguiera gymnorrhiza", IF(J832="BRSE", "Bruguiera sexangula", IF(J832="SOOV", "Sonneratia ovata", IF(J832="SOCA", "Sonneratia caseolaris", IF(J832="HELI", "Heritiera littoralis", IF(J832="HESY", "Heritiera sylvatica", IF(J832="NYFR", "Nypa fruticans", IF(J832="CYRA", "Cynometra ramiflora", IF(J832="PHPA", "Phoenix paludosa", IF(J832="SCHY", "Scyphiphora hydrophyllacea", IF(J832="DIMA", "Diospyros maritima", IF(J832="POPI", "Pongamia pinnata", IF(J832="MAPS", "Maniltoa psilogyne", IF(J832="INBI", "Intsia bijuga", IF(J832="ACEB", "Acanthus ebracteatus", IF(J832="CAER", "Calamus erinaceus", IF(J832="UNUN", "Unknown unknown",  IF(J832="SOAL", "Sonneratia alba",  IF(J832="AECO", "Aegiceras corniculatum", "" )) )))))))))))))))))))))))))))))</f>
        <v>Rhizophora apiculata</v>
      </c>
      <c r="J832" s="55" t="s">
        <v>21</v>
      </c>
      <c r="K832" s="55" t="n">
        <v>11.3</v>
      </c>
    </row>
    <row r="833" customFormat="false" ht="13.8" hidden="false" customHeight="false" outlineLevel="0" collapsed="false">
      <c r="A833" s="1" t="s">
        <v>17</v>
      </c>
      <c r="B833" s="12" t="n">
        <v>42154</v>
      </c>
      <c r="C833" s="1" t="s">
        <v>19</v>
      </c>
      <c r="D833" s="1" t="s">
        <v>19</v>
      </c>
      <c r="E833" s="1" t="s">
        <v>19</v>
      </c>
      <c r="F833" s="1" t="s">
        <v>20</v>
      </c>
      <c r="G833" s="1" t="n">
        <v>4</v>
      </c>
      <c r="H833" s="1" t="n">
        <v>5</v>
      </c>
      <c r="I833" s="23" t="str">
        <f aca="false">IF(J833="RHAP", "Rhizophora apiculata", IF(J833="EXAG", "Excoecaria agallocha", IF(J833="BRPA", "Bruguiera parviflora", IF(J833="XYMO", "Xylocarpus moluccensis", IF(J833="BRCY", "Bruguiera cylindrica", IF(J833="AVAL", "Avicennia alba", IF(J833="AVOF", "Avicennia officinalis", IF(J833="LURA", "Lumnitzera racemosa", IF(J833="CETA", "Ceriops tagal", IF(J833="XYGR", "Xylocarpus granatum", IF(J833="AVMA", "Avicennia marina", IF(J833="RHMU", "Rhizophora mucronata", IF(J833="BRGY", "Bruguiera gymnorrhiza", IF(J833="BRSE", "Bruguiera sexangula", IF(J833="SOOV", "Sonneratia ovata", IF(J833="SOCA", "Sonneratia caseolaris", IF(J833="HELI", "Heritiera littoralis", IF(J833="HESY", "Heritiera sylvatica", IF(J833="NYFR", "Nypa fruticans", IF(J833="CYRA", "Cynometra ramiflora", IF(J833="PHPA", "Phoenix paludosa", IF(J833="SCHY", "Scyphiphora hydrophyllacea", IF(J833="DIMA", "Diospyros maritima", IF(J833="POPI", "Pongamia pinnata", IF(J833="MAPS", "Maniltoa psilogyne", IF(J833="INBI", "Intsia bijuga", IF(J833="ACEB", "Acanthus ebracteatus", IF(J833="CAER", "Calamus erinaceus", IF(J833="UNUN", "Unknown unknown",  IF(J833="SOAL", "Sonneratia alba",  IF(J833="AECO", "Aegiceras corniculatum", "" )) )))))))))))))))))))))))))))))</f>
        <v>Rhizophora apiculata</v>
      </c>
      <c r="J833" s="55" t="s">
        <v>21</v>
      </c>
      <c r="K833" s="55" t="n">
        <v>12</v>
      </c>
      <c r="L833" s="55"/>
    </row>
    <row r="834" customFormat="false" ht="13.8" hidden="false" customHeight="false" outlineLevel="0" collapsed="false">
      <c r="A834" s="1" t="s">
        <v>17</v>
      </c>
      <c r="B834" s="12" t="n">
        <v>42154</v>
      </c>
      <c r="C834" s="1" t="s">
        <v>19</v>
      </c>
      <c r="D834" s="1" t="s">
        <v>19</v>
      </c>
      <c r="E834" s="1" t="s">
        <v>19</v>
      </c>
      <c r="F834" s="1" t="s">
        <v>20</v>
      </c>
      <c r="G834" s="1" t="n">
        <v>4</v>
      </c>
      <c r="H834" s="1" t="n">
        <v>5</v>
      </c>
      <c r="I834" s="23" t="str">
        <f aca="false">IF(J834="RHAP", "Rhizophora apiculata", IF(J834="EXAG", "Excoecaria agallocha", IF(J834="BRPA", "Bruguiera parviflora", IF(J834="XYMO", "Xylocarpus moluccensis", IF(J834="BRCY", "Bruguiera cylindrica", IF(J834="AVAL", "Avicennia alba", IF(J834="AVOF", "Avicennia officinalis", IF(J834="LURA", "Lumnitzera racemosa", IF(J834="CETA", "Ceriops tagal", IF(J834="XYGR", "Xylocarpus granatum", IF(J834="AVMA", "Avicennia marina", IF(J834="RHMU", "Rhizophora mucronata", IF(J834="BRGY", "Bruguiera gymnorrhiza", IF(J834="BRSE", "Bruguiera sexangula", IF(J834="SOOV", "Sonneratia ovata", IF(J834="SOCA", "Sonneratia caseolaris", IF(J834="HELI", "Heritiera littoralis", IF(J834="HESY", "Heritiera sylvatica", IF(J834="NYFR", "Nypa fruticans", IF(J834="CYRA", "Cynometra ramiflora", IF(J834="PHPA", "Phoenix paludosa", IF(J834="SCHY", "Scyphiphora hydrophyllacea", IF(J834="DIMA", "Diospyros maritima", IF(J834="POPI", "Pongamia pinnata", IF(J834="MAPS", "Maniltoa psilogyne", IF(J834="INBI", "Intsia bijuga", IF(J834="ACEB", "Acanthus ebracteatus", IF(J834="CAER", "Calamus erinaceus", IF(J834="UNUN", "Unknown unknown",  IF(J834="SOAL", "Sonneratia alba",  IF(J834="AECO", "Aegiceras corniculatum", "" )) )))))))))))))))))))))))))))))</f>
        <v>Excoecaria agallocha</v>
      </c>
      <c r="J834" s="55" t="s">
        <v>162</v>
      </c>
      <c r="K834" s="55" t="n">
        <v>12.2</v>
      </c>
      <c r="L834" s="55" t="n">
        <v>5</v>
      </c>
      <c r="N834" s="1" t="n">
        <v>2</v>
      </c>
    </row>
    <row r="835" customFormat="false" ht="13.8" hidden="false" customHeight="false" outlineLevel="0" collapsed="false">
      <c r="A835" s="1" t="s">
        <v>17</v>
      </c>
      <c r="B835" s="12" t="n">
        <v>42154</v>
      </c>
      <c r="C835" s="1" t="s">
        <v>19</v>
      </c>
      <c r="D835" s="1" t="s">
        <v>19</v>
      </c>
      <c r="E835" s="1" t="s">
        <v>19</v>
      </c>
      <c r="F835" s="1" t="s">
        <v>20</v>
      </c>
      <c r="G835" s="1" t="n">
        <v>4</v>
      </c>
      <c r="H835" s="1" t="n">
        <v>5</v>
      </c>
      <c r="I835" s="23" t="str">
        <f aca="false">IF(J835="RHAP", "Rhizophora apiculata", IF(J835="EXAG", "Excoecaria agallocha", IF(J835="BRPA", "Bruguiera parviflora", IF(J835="XYMO", "Xylocarpus moluccensis", IF(J835="BRCY", "Bruguiera cylindrica", IF(J835="AVAL", "Avicennia alba", IF(J835="AVOF", "Avicennia officinalis", IF(J835="LURA", "Lumnitzera racemosa", IF(J835="CETA", "Ceriops tagal", IF(J835="XYGR", "Xylocarpus granatum", IF(J835="AVMA", "Avicennia marina", IF(J835="RHMU", "Rhizophora mucronata", IF(J835="BRGY", "Bruguiera gymnorrhiza", IF(J835="BRSE", "Bruguiera sexangula", IF(J835="SOOV", "Sonneratia ovata", IF(J835="SOCA", "Sonneratia caseolaris", IF(J835="HELI", "Heritiera littoralis", IF(J835="HESY", "Heritiera sylvatica", IF(J835="NYFR", "Nypa fruticans", IF(J835="CYRA", "Cynometra ramiflora", IF(J835="PHPA", "Phoenix paludosa", IF(J835="SCHY", "Scyphiphora hydrophyllacea", IF(J835="DIMA", "Diospyros maritima", IF(J835="POPI", "Pongamia pinnata", IF(J835="MAPS", "Maniltoa psilogyne", IF(J835="INBI", "Intsia bijuga", IF(J835="ACEB", "Acanthus ebracteatus", IF(J835="CAER", "Calamus erinaceus", IF(J835="UNUN", "Unknown unknown",  IF(J835="SOAL", "Sonneratia alba",  IF(J835="AECO", "Aegiceras corniculatum", "" )) )))))))))))))))))))))))))))))</f>
        <v>Excoecaria agallocha</v>
      </c>
      <c r="J835" s="55" t="s">
        <v>162</v>
      </c>
      <c r="K835" s="55" t="n">
        <v>13.7</v>
      </c>
    </row>
    <row r="836" customFormat="false" ht="13.8" hidden="false" customHeight="false" outlineLevel="0" collapsed="false">
      <c r="A836" s="1" t="s">
        <v>17</v>
      </c>
      <c r="B836" s="12" t="n">
        <v>42154</v>
      </c>
      <c r="C836" s="1" t="s">
        <v>19</v>
      </c>
      <c r="D836" s="1" t="s">
        <v>19</v>
      </c>
      <c r="E836" s="1" t="s">
        <v>19</v>
      </c>
      <c r="F836" s="1" t="s">
        <v>20</v>
      </c>
      <c r="G836" s="1" t="n">
        <v>4</v>
      </c>
      <c r="H836" s="1" t="n">
        <v>5</v>
      </c>
      <c r="I836" s="23" t="str">
        <f aca="false">IF(J836="RHAP", "Rhizophora apiculata", IF(J836="EXAG", "Excoecaria agallocha", IF(J836="BRPA", "Bruguiera parviflora", IF(J836="XYMO", "Xylocarpus moluccensis", IF(J836="BRCY", "Bruguiera cylindrica", IF(J836="AVAL", "Avicennia alba", IF(J836="AVOF", "Avicennia officinalis", IF(J836="LURA", "Lumnitzera racemosa", IF(J836="CETA", "Ceriops tagal", IF(J836="XYGR", "Xylocarpus granatum", IF(J836="AVMA", "Avicennia marina", IF(J836="RHMU", "Rhizophora mucronata", IF(J836="BRGY", "Bruguiera gymnorrhiza", IF(J836="BRSE", "Bruguiera sexangula", IF(J836="SOOV", "Sonneratia ovata", IF(J836="SOCA", "Sonneratia caseolaris", IF(J836="HELI", "Heritiera littoralis", IF(J836="HESY", "Heritiera sylvatica", IF(J836="NYFR", "Nypa fruticans", IF(J836="CYRA", "Cynometra ramiflora", IF(J836="PHPA", "Phoenix paludosa", IF(J836="SCHY", "Scyphiphora hydrophyllacea", IF(J836="DIMA", "Diospyros maritima", IF(J836="POPI", "Pongamia pinnata", IF(J836="MAPS", "Maniltoa psilogyne", IF(J836="INBI", "Intsia bijuga", IF(J836="ACEB", "Acanthus ebracteatus", IF(J836="CAER", "Calamus erinaceus", IF(J836="UNUN", "Unknown unknown",  IF(J836="SOAL", "Sonneratia alba",  IF(J836="AECO", "Aegiceras corniculatum", "" )) )))))))))))))))))))))))))))))</f>
        <v>Rhizophora apiculata</v>
      </c>
      <c r="J836" s="55" t="s">
        <v>21</v>
      </c>
      <c r="K836" s="55" t="n">
        <v>14</v>
      </c>
    </row>
    <row r="837" customFormat="false" ht="13.8" hidden="false" customHeight="false" outlineLevel="0" collapsed="false">
      <c r="A837" s="1" t="s">
        <v>17</v>
      </c>
      <c r="B837" s="12" t="n">
        <v>42154</v>
      </c>
      <c r="C837" s="1" t="s">
        <v>19</v>
      </c>
      <c r="D837" s="1" t="s">
        <v>19</v>
      </c>
      <c r="E837" s="1" t="s">
        <v>19</v>
      </c>
      <c r="F837" s="1" t="s">
        <v>20</v>
      </c>
      <c r="G837" s="1" t="n">
        <v>4</v>
      </c>
      <c r="H837" s="1" t="n">
        <v>5</v>
      </c>
      <c r="I837" s="23" t="str">
        <f aca="false">IF(J837="RHAP", "Rhizophora apiculata", IF(J837="EXAG", "Excoecaria agallocha", IF(J837="BRPA", "Bruguiera parviflora", IF(J837="XYMO", "Xylocarpus moluccensis", IF(J837="BRCY", "Bruguiera cylindrica", IF(J837="AVAL", "Avicennia alba", IF(J837="AVOF", "Avicennia officinalis", IF(J837="LURA", "Lumnitzera racemosa", IF(J837="CETA", "Ceriops tagal", IF(J837="XYGR", "Xylocarpus granatum", IF(J837="AVMA", "Avicennia marina", IF(J837="RHMU", "Rhizophora mucronata", IF(J837="BRGY", "Bruguiera gymnorrhiza", IF(J837="BRSE", "Bruguiera sexangula", IF(J837="SOOV", "Sonneratia ovata", IF(J837="SOCA", "Sonneratia caseolaris", IF(J837="HELI", "Heritiera littoralis", IF(J837="HESY", "Heritiera sylvatica", IF(J837="NYFR", "Nypa fruticans", IF(J837="CYRA", "Cynometra ramiflora", IF(J837="PHPA", "Phoenix paludosa", IF(J837="SCHY", "Scyphiphora hydrophyllacea", IF(J837="DIMA", "Diospyros maritima", IF(J837="POPI", "Pongamia pinnata", IF(J837="MAPS", "Maniltoa psilogyne", IF(J837="INBI", "Intsia bijuga", IF(J837="ACEB", "Acanthus ebracteatus", IF(J837="CAER", "Calamus erinaceus", IF(J837="UNUN", "Unknown unknown",  IF(J837="SOAL", "Sonneratia alba",  IF(J837="AECO", "Aegiceras corniculatum", "" )) )))))))))))))))))))))))))))))</f>
        <v>Excoecaria agallocha</v>
      </c>
      <c r="J837" s="55" t="s">
        <v>162</v>
      </c>
      <c r="K837" s="55" t="n">
        <v>16</v>
      </c>
      <c r="L837" s="55" t="n">
        <v>5</v>
      </c>
      <c r="N837" s="1" t="n">
        <v>2</v>
      </c>
    </row>
    <row r="838" customFormat="false" ht="13.8" hidden="false" customHeight="false" outlineLevel="0" collapsed="false">
      <c r="A838" s="1" t="s">
        <v>17</v>
      </c>
      <c r="B838" s="12" t="n">
        <v>42154</v>
      </c>
      <c r="C838" s="1" t="s">
        <v>19</v>
      </c>
      <c r="D838" s="1" t="s">
        <v>19</v>
      </c>
      <c r="E838" s="1" t="s">
        <v>19</v>
      </c>
      <c r="F838" s="1" t="s">
        <v>20</v>
      </c>
      <c r="G838" s="1" t="n">
        <v>4</v>
      </c>
      <c r="H838" s="1" t="n">
        <v>5</v>
      </c>
      <c r="I838" s="23" t="str">
        <f aca="false">IF(J838="RHAP", "Rhizophora apiculata", IF(J838="EXAG", "Excoecaria agallocha", IF(J838="BRPA", "Bruguiera parviflora", IF(J838="XYMO", "Xylocarpus moluccensis", IF(J838="BRCY", "Bruguiera cylindrica", IF(J838="AVAL", "Avicennia alba", IF(J838="AVOF", "Avicennia officinalis", IF(J838="LURA", "Lumnitzera racemosa", IF(J838="CETA", "Ceriops tagal", IF(J838="XYGR", "Xylocarpus granatum", IF(J838="AVMA", "Avicennia marina", IF(J838="RHMU", "Rhizophora mucronata", IF(J838="BRGY", "Bruguiera gymnorrhiza", IF(J838="BRSE", "Bruguiera sexangula", IF(J838="SOOV", "Sonneratia ovata", IF(J838="SOCA", "Sonneratia caseolaris", IF(J838="HELI", "Heritiera littoralis", IF(J838="HESY", "Heritiera sylvatica", IF(J838="NYFR", "Nypa fruticans", IF(J838="CYRA", "Cynometra ramiflora", IF(J838="PHPA", "Phoenix paludosa", IF(J838="SCHY", "Scyphiphora hydrophyllacea", IF(J838="DIMA", "Diospyros maritima", IF(J838="POPI", "Pongamia pinnata", IF(J838="MAPS", "Maniltoa psilogyne", IF(J838="INBI", "Intsia bijuga", IF(J838="ACEB", "Acanthus ebracteatus", IF(J838="CAER", "Calamus erinaceus", IF(J838="UNUN", "Unknown unknown",  IF(J838="SOAL", "Sonneratia alba",  IF(J838="AECO", "Aegiceras corniculatum", "" )) )))))))))))))))))))))))))))))</f>
        <v>Excoecaria agallocha</v>
      </c>
      <c r="J838" s="55" t="s">
        <v>162</v>
      </c>
      <c r="K838" s="55" t="n">
        <v>24</v>
      </c>
    </row>
    <row r="839" customFormat="false" ht="13.8" hidden="false" customHeight="false" outlineLevel="0" collapsed="false">
      <c r="A839" s="1" t="s">
        <v>17</v>
      </c>
      <c r="B839" s="12" t="n">
        <v>42155</v>
      </c>
      <c r="C839" s="1" t="s">
        <v>19</v>
      </c>
      <c r="D839" s="1" t="s">
        <v>19</v>
      </c>
      <c r="E839" s="1" t="s">
        <v>19</v>
      </c>
      <c r="F839" s="1" t="s">
        <v>20</v>
      </c>
      <c r="G839" s="1" t="n">
        <v>5</v>
      </c>
      <c r="H839" s="1" t="n">
        <v>1</v>
      </c>
      <c r="I839" s="23" t="str">
        <f aca="false">IF(J839="RHAP", "Rhizophora apiculata", IF(J839="EXAG", "Excoecaria agallocha", IF(J839="BRPA", "Bruguiera parviflora", IF(J839="XYMO", "Xylocarpus moluccensis", IF(J839="BRCY", "Bruguiera cylindrica", IF(J839="AVAL", "Avicennia alba", IF(J839="AVOF", "Avicennia officinalis", IF(J839="LURA", "Lumnitzera racemosa", IF(J839="CETA", "Ceriops tagal", IF(J839="XYGR", "Xylocarpus granatum", IF(J839="AVMA", "Avicennia marina", IF(J839="RHMU", "Rhizophora mucronata", IF(J839="BRGY", "Bruguiera gymnorrhiza", IF(J839="BRSE", "Bruguiera sexangula", IF(J839="SOOV", "Sonneratia ovata", IF(J839="SOCA", "Sonneratia caseolaris", IF(J839="HELI", "Heritiera littoralis", IF(J839="HESY", "Heritiera sylvatica", IF(J839="NYFR", "Nypa fruticans", IF(J839="CYRA", "Cynometra ramiflora", IF(J839="PHPA", "Phoenix paludosa", IF(J839="SCHY", "Scyphiphora hydrophyllacea", IF(J839="DIMA", "Diospyros maritima", IF(J839="POPI", "Pongamia pinnata", IF(J839="MAPS", "Maniltoa psilogyne", IF(J839="INBI", "Intsia bijuga", IF(J839="ACEB", "Acanthus ebracteatus", IF(J839="CAER", "Calamus erinaceus", IF(J839="UNUN", "Unknown unknown",  IF(J839="SOAL", "Sonneratia alba",  IF(J839="AECO", "Aegiceras corniculatum", "" )) )))))))))))))))))))))))))))))</f>
        <v>Rhizophora apiculata</v>
      </c>
      <c r="J839" s="55" t="s">
        <v>21</v>
      </c>
      <c r="K839" s="55" t="n">
        <v>5.1</v>
      </c>
    </row>
    <row r="840" customFormat="false" ht="13.8" hidden="false" customHeight="false" outlineLevel="0" collapsed="false">
      <c r="A840" s="1" t="s">
        <v>17</v>
      </c>
      <c r="B840" s="12" t="n">
        <v>42155</v>
      </c>
      <c r="C840" s="1" t="s">
        <v>19</v>
      </c>
      <c r="D840" s="1" t="s">
        <v>19</v>
      </c>
      <c r="E840" s="1" t="s">
        <v>19</v>
      </c>
      <c r="F840" s="1" t="s">
        <v>20</v>
      </c>
      <c r="G840" s="1" t="n">
        <v>5</v>
      </c>
      <c r="H840" s="1" t="n">
        <v>1</v>
      </c>
      <c r="I840" s="23" t="str">
        <f aca="false">IF(J840="RHAP", "Rhizophora apiculata", IF(J840="EXAG", "Excoecaria agallocha", IF(J840="BRPA", "Bruguiera parviflora", IF(J840="XYMO", "Xylocarpus moluccensis", IF(J840="BRCY", "Bruguiera cylindrica", IF(J840="AVAL", "Avicennia alba", IF(J840="AVOF", "Avicennia officinalis", IF(J840="LURA", "Lumnitzera racemosa", IF(J840="CETA", "Ceriops tagal", IF(J840="XYGR", "Xylocarpus granatum", IF(J840="AVMA", "Avicennia marina", IF(J840="RHMU", "Rhizophora mucronata", IF(J840="BRGY", "Bruguiera gymnorrhiza", IF(J840="BRSE", "Bruguiera sexangula", IF(J840="SOOV", "Sonneratia ovata", IF(J840="SOCA", "Sonneratia caseolaris", IF(J840="HELI", "Heritiera littoralis", IF(J840="HESY", "Heritiera sylvatica", IF(J840="NYFR", "Nypa fruticans", IF(J840="CYRA", "Cynometra ramiflora", IF(J840="PHPA", "Phoenix paludosa", IF(J840="SCHY", "Scyphiphora hydrophyllacea", IF(J840="DIMA", "Diospyros maritima", IF(J840="POPI", "Pongamia pinnata", IF(J840="MAPS", "Maniltoa psilogyne", IF(J840="INBI", "Intsia bijuga", IF(J840="ACEB", "Acanthus ebracteatus", IF(J840="CAER", "Calamus erinaceus", IF(J840="UNUN", "Unknown unknown",  IF(J840="SOAL", "Sonneratia alba",  IF(J840="AECO", "Aegiceras corniculatum", "" )) )))))))))))))))))))))))))))))</f>
        <v>Rhizophora apiculata</v>
      </c>
      <c r="J840" s="55" t="s">
        <v>21</v>
      </c>
      <c r="K840" s="55" t="n">
        <v>5.2</v>
      </c>
    </row>
    <row r="841" customFormat="false" ht="13.8" hidden="false" customHeight="false" outlineLevel="0" collapsed="false">
      <c r="A841" s="1" t="s">
        <v>17</v>
      </c>
      <c r="B841" s="12" t="n">
        <v>42155</v>
      </c>
      <c r="C841" s="1" t="s">
        <v>19</v>
      </c>
      <c r="D841" s="1" t="s">
        <v>19</v>
      </c>
      <c r="E841" s="1" t="s">
        <v>19</v>
      </c>
      <c r="F841" s="1" t="s">
        <v>20</v>
      </c>
      <c r="G841" s="1" t="n">
        <v>5</v>
      </c>
      <c r="H841" s="1" t="n">
        <v>1</v>
      </c>
      <c r="I841" s="23" t="str">
        <f aca="false">IF(J841="RHAP", "Rhizophora apiculata", IF(J841="EXAG", "Excoecaria agallocha", IF(J841="BRPA", "Bruguiera parviflora", IF(J841="XYMO", "Xylocarpus moluccensis", IF(J841="BRCY", "Bruguiera cylindrica", IF(J841="AVAL", "Avicennia alba", IF(J841="AVOF", "Avicennia officinalis", IF(J841="LURA", "Lumnitzera racemosa", IF(J841="CETA", "Ceriops tagal", IF(J841="XYGR", "Xylocarpus granatum", IF(J841="AVMA", "Avicennia marina", IF(J841="RHMU", "Rhizophora mucronata", IF(J841="BRGY", "Bruguiera gymnorrhiza", IF(J841="BRSE", "Bruguiera sexangula", IF(J841="SOOV", "Sonneratia ovata", IF(J841="SOCA", "Sonneratia caseolaris", IF(J841="HELI", "Heritiera littoralis", IF(J841="HESY", "Heritiera sylvatica", IF(J841="NYFR", "Nypa fruticans", IF(J841="CYRA", "Cynometra ramiflora", IF(J841="PHPA", "Phoenix paludosa", IF(J841="SCHY", "Scyphiphora hydrophyllacea", IF(J841="DIMA", "Diospyros maritima", IF(J841="POPI", "Pongamia pinnata", IF(J841="MAPS", "Maniltoa psilogyne", IF(J841="INBI", "Intsia bijuga", IF(J841="ACEB", "Acanthus ebracteatus", IF(J841="CAER", "Calamus erinaceus", IF(J841="UNUN", "Unknown unknown",  IF(J841="SOAL", "Sonneratia alba",  IF(J841="AECO", "Aegiceras corniculatum", "" )) )))))))))))))))))))))))))))))</f>
        <v>Rhizophora apiculata</v>
      </c>
      <c r="J841" s="55" t="s">
        <v>21</v>
      </c>
      <c r="K841" s="55" t="n">
        <v>5.7</v>
      </c>
    </row>
    <row r="842" customFormat="false" ht="13.8" hidden="false" customHeight="false" outlineLevel="0" collapsed="false">
      <c r="A842" s="1" t="s">
        <v>17</v>
      </c>
      <c r="B842" s="12" t="n">
        <v>42155</v>
      </c>
      <c r="C842" s="1" t="s">
        <v>19</v>
      </c>
      <c r="D842" s="1" t="s">
        <v>19</v>
      </c>
      <c r="E842" s="1" t="s">
        <v>19</v>
      </c>
      <c r="F842" s="1" t="s">
        <v>20</v>
      </c>
      <c r="G842" s="1" t="n">
        <v>5</v>
      </c>
      <c r="H842" s="1" t="n">
        <v>1</v>
      </c>
      <c r="I842" s="23" t="str">
        <f aca="false">IF(J842="RHAP", "Rhizophora apiculata", IF(J842="EXAG", "Excoecaria agallocha", IF(J842="BRPA", "Bruguiera parviflora", IF(J842="XYMO", "Xylocarpus moluccensis", IF(J842="BRCY", "Bruguiera cylindrica", IF(J842="AVAL", "Avicennia alba", IF(J842="AVOF", "Avicennia officinalis", IF(J842="LURA", "Lumnitzera racemosa", IF(J842="CETA", "Ceriops tagal", IF(J842="XYGR", "Xylocarpus granatum", IF(J842="AVMA", "Avicennia marina", IF(J842="RHMU", "Rhizophora mucronata", IF(J842="BRGY", "Bruguiera gymnorrhiza", IF(J842="BRSE", "Bruguiera sexangula", IF(J842="SOOV", "Sonneratia ovata", IF(J842="SOCA", "Sonneratia caseolaris", IF(J842="HELI", "Heritiera littoralis", IF(J842="HESY", "Heritiera sylvatica", IF(J842="NYFR", "Nypa fruticans", IF(J842="CYRA", "Cynometra ramiflora", IF(J842="PHPA", "Phoenix paludosa", IF(J842="SCHY", "Scyphiphora hydrophyllacea", IF(J842="DIMA", "Diospyros maritima", IF(J842="POPI", "Pongamia pinnata", IF(J842="MAPS", "Maniltoa psilogyne", IF(J842="INBI", "Intsia bijuga", IF(J842="ACEB", "Acanthus ebracteatus", IF(J842="CAER", "Calamus erinaceus", IF(J842="UNUN", "Unknown unknown",  IF(J842="SOAL", "Sonneratia alba",  IF(J842="AECO", "Aegiceras corniculatum", "" )) )))))))))))))))))))))))))))))</f>
        <v>Rhizophora apiculata</v>
      </c>
      <c r="J842" s="55" t="s">
        <v>21</v>
      </c>
      <c r="K842" s="55" t="n">
        <v>5.7</v>
      </c>
    </row>
    <row r="843" customFormat="false" ht="13.8" hidden="false" customHeight="false" outlineLevel="0" collapsed="false">
      <c r="A843" s="1" t="s">
        <v>17</v>
      </c>
      <c r="B843" s="12" t="n">
        <v>42155</v>
      </c>
      <c r="C843" s="1" t="s">
        <v>19</v>
      </c>
      <c r="D843" s="1" t="s">
        <v>19</v>
      </c>
      <c r="E843" s="1" t="s">
        <v>19</v>
      </c>
      <c r="F843" s="1" t="s">
        <v>20</v>
      </c>
      <c r="G843" s="1" t="n">
        <v>5</v>
      </c>
      <c r="H843" s="1" t="n">
        <v>1</v>
      </c>
      <c r="I843" s="23" t="str">
        <f aca="false">IF(J843="RHAP", "Rhizophora apiculata", IF(J843="EXAG", "Excoecaria agallocha", IF(J843="BRPA", "Bruguiera parviflora", IF(J843="XYMO", "Xylocarpus moluccensis", IF(J843="BRCY", "Bruguiera cylindrica", IF(J843="AVAL", "Avicennia alba", IF(J843="AVOF", "Avicennia officinalis", IF(J843="LURA", "Lumnitzera racemosa", IF(J843="CETA", "Ceriops tagal", IF(J843="XYGR", "Xylocarpus granatum", IF(J843="AVMA", "Avicennia marina", IF(J843="RHMU", "Rhizophora mucronata", IF(J843="BRGY", "Bruguiera gymnorrhiza", IF(J843="BRSE", "Bruguiera sexangula", IF(J843="SOOV", "Sonneratia ovata", IF(J843="SOCA", "Sonneratia caseolaris", IF(J843="HELI", "Heritiera littoralis", IF(J843="HESY", "Heritiera sylvatica", IF(J843="NYFR", "Nypa fruticans", IF(J843="CYRA", "Cynometra ramiflora", IF(J843="PHPA", "Phoenix paludosa", IF(J843="SCHY", "Scyphiphora hydrophyllacea", IF(J843="DIMA", "Diospyros maritima", IF(J843="POPI", "Pongamia pinnata", IF(J843="MAPS", "Maniltoa psilogyne", IF(J843="INBI", "Intsia bijuga", IF(J843="ACEB", "Acanthus ebracteatus", IF(J843="CAER", "Calamus erinaceus", IF(J843="UNUN", "Unknown unknown",  IF(J843="SOAL", "Sonneratia alba",  IF(J843="AECO", "Aegiceras corniculatum", "" )) )))))))))))))))))))))))))))))</f>
        <v>Rhizophora apiculata</v>
      </c>
      <c r="J843" s="55" t="s">
        <v>21</v>
      </c>
      <c r="K843" s="55" t="n">
        <v>5.7</v>
      </c>
    </row>
    <row r="844" customFormat="false" ht="13.8" hidden="false" customHeight="false" outlineLevel="0" collapsed="false">
      <c r="A844" s="1" t="s">
        <v>17</v>
      </c>
      <c r="B844" s="12" t="n">
        <v>42155</v>
      </c>
      <c r="C844" s="1" t="s">
        <v>19</v>
      </c>
      <c r="D844" s="1" t="s">
        <v>19</v>
      </c>
      <c r="E844" s="1" t="s">
        <v>19</v>
      </c>
      <c r="F844" s="1" t="s">
        <v>20</v>
      </c>
      <c r="G844" s="1" t="n">
        <v>5</v>
      </c>
      <c r="H844" s="1" t="n">
        <v>1</v>
      </c>
      <c r="I844" s="23" t="str">
        <f aca="false">IF(J844="RHAP", "Rhizophora apiculata", IF(J844="EXAG", "Excoecaria agallocha", IF(J844="BRPA", "Bruguiera parviflora", IF(J844="XYMO", "Xylocarpus moluccensis", IF(J844="BRCY", "Bruguiera cylindrica", IF(J844="AVAL", "Avicennia alba", IF(J844="AVOF", "Avicennia officinalis", IF(J844="LURA", "Lumnitzera racemosa", IF(J844="CETA", "Ceriops tagal", IF(J844="XYGR", "Xylocarpus granatum", IF(J844="AVMA", "Avicennia marina", IF(J844="RHMU", "Rhizophora mucronata", IF(J844="BRGY", "Bruguiera gymnorrhiza", IF(J844="BRSE", "Bruguiera sexangula", IF(J844="SOOV", "Sonneratia ovata", IF(J844="SOCA", "Sonneratia caseolaris", IF(J844="HELI", "Heritiera littoralis", IF(J844="HESY", "Heritiera sylvatica", IF(J844="NYFR", "Nypa fruticans", IF(J844="CYRA", "Cynometra ramiflora", IF(J844="PHPA", "Phoenix paludosa", IF(J844="SCHY", "Scyphiphora hydrophyllacea", IF(J844="DIMA", "Diospyros maritima", IF(J844="POPI", "Pongamia pinnata", IF(J844="MAPS", "Maniltoa psilogyne", IF(J844="INBI", "Intsia bijuga", IF(J844="ACEB", "Acanthus ebracteatus", IF(J844="CAER", "Calamus erinaceus", IF(J844="UNUN", "Unknown unknown",  IF(J844="SOAL", "Sonneratia alba",  IF(J844="AECO", "Aegiceras corniculatum", "" )) )))))))))))))))))))))))))))))</f>
        <v>Rhizophora apiculata</v>
      </c>
      <c r="J844" s="55" t="s">
        <v>21</v>
      </c>
      <c r="K844" s="55" t="n">
        <v>5.8</v>
      </c>
    </row>
    <row r="845" customFormat="false" ht="13.8" hidden="false" customHeight="false" outlineLevel="0" collapsed="false">
      <c r="A845" s="1" t="s">
        <v>17</v>
      </c>
      <c r="B845" s="12" t="n">
        <v>42155</v>
      </c>
      <c r="C845" s="1" t="s">
        <v>19</v>
      </c>
      <c r="D845" s="1" t="s">
        <v>19</v>
      </c>
      <c r="E845" s="1" t="s">
        <v>19</v>
      </c>
      <c r="F845" s="1" t="s">
        <v>20</v>
      </c>
      <c r="G845" s="1" t="n">
        <v>5</v>
      </c>
      <c r="H845" s="1" t="n">
        <v>1</v>
      </c>
      <c r="I845" s="23" t="str">
        <f aca="false">IF(J845="RHAP", "Rhizophora apiculata", IF(J845="EXAG", "Excoecaria agallocha", IF(J845="BRPA", "Bruguiera parviflora", IF(J845="XYMO", "Xylocarpus moluccensis", IF(J845="BRCY", "Bruguiera cylindrica", IF(J845="AVAL", "Avicennia alba", IF(J845="AVOF", "Avicennia officinalis", IF(J845="LURA", "Lumnitzera racemosa", IF(J845="CETA", "Ceriops tagal", IF(J845="XYGR", "Xylocarpus granatum", IF(J845="AVMA", "Avicennia marina", IF(J845="RHMU", "Rhizophora mucronata", IF(J845="BRGY", "Bruguiera gymnorrhiza", IF(J845="BRSE", "Bruguiera sexangula", IF(J845="SOOV", "Sonneratia ovata", IF(J845="SOCA", "Sonneratia caseolaris", IF(J845="HELI", "Heritiera littoralis", IF(J845="HESY", "Heritiera sylvatica", IF(J845="NYFR", "Nypa fruticans", IF(J845="CYRA", "Cynometra ramiflora", IF(J845="PHPA", "Phoenix paludosa", IF(J845="SCHY", "Scyphiphora hydrophyllacea", IF(J845="DIMA", "Diospyros maritima", IF(J845="POPI", "Pongamia pinnata", IF(J845="MAPS", "Maniltoa psilogyne", IF(J845="INBI", "Intsia bijuga", IF(J845="ACEB", "Acanthus ebracteatus", IF(J845="CAER", "Calamus erinaceus", IF(J845="UNUN", "Unknown unknown",  IF(J845="SOAL", "Sonneratia alba",  IF(J845="AECO", "Aegiceras corniculatum", "" )) )))))))))))))))))))))))))))))</f>
        <v>Rhizophora apiculata</v>
      </c>
      <c r="J845" s="55" t="s">
        <v>21</v>
      </c>
      <c r="K845" s="55" t="n">
        <v>6</v>
      </c>
    </row>
    <row r="846" customFormat="false" ht="13.8" hidden="false" customHeight="false" outlineLevel="0" collapsed="false">
      <c r="A846" s="1" t="s">
        <v>17</v>
      </c>
      <c r="B846" s="12" t="n">
        <v>42155</v>
      </c>
      <c r="C846" s="1" t="s">
        <v>19</v>
      </c>
      <c r="D846" s="1" t="s">
        <v>19</v>
      </c>
      <c r="E846" s="1" t="s">
        <v>19</v>
      </c>
      <c r="F846" s="1" t="s">
        <v>20</v>
      </c>
      <c r="G846" s="1" t="n">
        <v>5</v>
      </c>
      <c r="H846" s="1" t="n">
        <v>1</v>
      </c>
      <c r="I846" s="23" t="str">
        <f aca="false">IF(J846="RHAP", "Rhizophora apiculata", IF(J846="EXAG", "Excoecaria agallocha", IF(J846="BRPA", "Bruguiera parviflora", IF(J846="XYMO", "Xylocarpus moluccensis", IF(J846="BRCY", "Bruguiera cylindrica", IF(J846="AVAL", "Avicennia alba", IF(J846="AVOF", "Avicennia officinalis", IF(J846="LURA", "Lumnitzera racemosa", IF(J846="CETA", "Ceriops tagal", IF(J846="XYGR", "Xylocarpus granatum", IF(J846="AVMA", "Avicennia marina", IF(J846="RHMU", "Rhizophora mucronata", IF(J846="BRGY", "Bruguiera gymnorrhiza", IF(J846="BRSE", "Bruguiera sexangula", IF(J846="SOOV", "Sonneratia ovata", IF(J846="SOCA", "Sonneratia caseolaris", IF(J846="HELI", "Heritiera littoralis", IF(J846="HESY", "Heritiera sylvatica", IF(J846="NYFR", "Nypa fruticans", IF(J846="CYRA", "Cynometra ramiflora", IF(J846="PHPA", "Phoenix paludosa", IF(J846="SCHY", "Scyphiphora hydrophyllacea", IF(J846="DIMA", "Diospyros maritima", IF(J846="POPI", "Pongamia pinnata", IF(J846="MAPS", "Maniltoa psilogyne", IF(J846="INBI", "Intsia bijuga", IF(J846="ACEB", "Acanthus ebracteatus", IF(J846="CAER", "Calamus erinaceus", IF(J846="UNUN", "Unknown unknown",  IF(J846="SOAL", "Sonneratia alba",  IF(J846="AECO", "Aegiceras corniculatum", "" )) )))))))))))))))))))))))))))))</f>
        <v>Excoecaria agallocha</v>
      </c>
      <c r="J846" s="55" t="s">
        <v>162</v>
      </c>
      <c r="K846" s="55" t="n">
        <v>6.4</v>
      </c>
    </row>
    <row r="847" customFormat="false" ht="13.8" hidden="false" customHeight="false" outlineLevel="0" collapsed="false">
      <c r="A847" s="1" t="s">
        <v>17</v>
      </c>
      <c r="B847" s="12" t="n">
        <v>42155</v>
      </c>
      <c r="C847" s="1" t="s">
        <v>19</v>
      </c>
      <c r="D847" s="1" t="s">
        <v>19</v>
      </c>
      <c r="E847" s="1" t="s">
        <v>19</v>
      </c>
      <c r="F847" s="1" t="s">
        <v>20</v>
      </c>
      <c r="G847" s="1" t="n">
        <v>5</v>
      </c>
      <c r="H847" s="1" t="n">
        <v>1</v>
      </c>
      <c r="I847" s="23" t="str">
        <f aca="false">IF(J847="RHAP", "Rhizophora apiculata", IF(J847="EXAG", "Excoecaria agallocha", IF(J847="BRPA", "Bruguiera parviflora", IF(J847="XYMO", "Xylocarpus moluccensis", IF(J847="BRCY", "Bruguiera cylindrica", IF(J847="AVAL", "Avicennia alba", IF(J847="AVOF", "Avicennia officinalis", IF(J847="LURA", "Lumnitzera racemosa", IF(J847="CETA", "Ceriops tagal", IF(J847="XYGR", "Xylocarpus granatum", IF(J847="AVMA", "Avicennia marina", IF(J847="RHMU", "Rhizophora mucronata", IF(J847="BRGY", "Bruguiera gymnorrhiza", IF(J847="BRSE", "Bruguiera sexangula", IF(J847="SOOV", "Sonneratia ovata", IF(J847="SOCA", "Sonneratia caseolaris", IF(J847="HELI", "Heritiera littoralis", IF(J847="HESY", "Heritiera sylvatica", IF(J847="NYFR", "Nypa fruticans", IF(J847="CYRA", "Cynometra ramiflora", IF(J847="PHPA", "Phoenix paludosa", IF(J847="SCHY", "Scyphiphora hydrophyllacea", IF(J847="DIMA", "Diospyros maritima", IF(J847="POPI", "Pongamia pinnata", IF(J847="MAPS", "Maniltoa psilogyne", IF(J847="INBI", "Intsia bijuga", IF(J847="ACEB", "Acanthus ebracteatus", IF(J847="CAER", "Calamus erinaceus", IF(J847="UNUN", "Unknown unknown",  IF(J847="SOAL", "Sonneratia alba",  IF(J847="AECO", "Aegiceras corniculatum", "" )) )))))))))))))))))))))))))))))</f>
        <v>Xylocarpus granatum</v>
      </c>
      <c r="J847" s="55" t="s">
        <v>1022</v>
      </c>
      <c r="K847" s="55" t="n">
        <v>6.8</v>
      </c>
      <c r="L847" s="55" t="n">
        <v>4</v>
      </c>
      <c r="N847" s="1" t="n">
        <v>1</v>
      </c>
    </row>
    <row r="848" customFormat="false" ht="13.8" hidden="false" customHeight="false" outlineLevel="0" collapsed="false">
      <c r="A848" s="1" t="s">
        <v>17</v>
      </c>
      <c r="B848" s="12" t="n">
        <v>42155</v>
      </c>
      <c r="C848" s="1" t="s">
        <v>19</v>
      </c>
      <c r="D848" s="1" t="s">
        <v>19</v>
      </c>
      <c r="E848" s="1" t="s">
        <v>19</v>
      </c>
      <c r="F848" s="1" t="s">
        <v>20</v>
      </c>
      <c r="G848" s="1" t="n">
        <v>5</v>
      </c>
      <c r="H848" s="1" t="n">
        <v>1</v>
      </c>
      <c r="I848" s="23" t="str">
        <f aca="false">IF(J848="RHAP", "Rhizophora apiculata", IF(J848="EXAG", "Excoecaria agallocha", IF(J848="BRPA", "Bruguiera parviflora", IF(J848="XYMO", "Xylocarpus moluccensis", IF(J848="BRCY", "Bruguiera cylindrica", IF(J848="AVAL", "Avicennia alba", IF(J848="AVOF", "Avicennia officinalis", IF(J848="LURA", "Lumnitzera racemosa", IF(J848="CETA", "Ceriops tagal", IF(J848="XYGR", "Xylocarpus granatum", IF(J848="AVMA", "Avicennia marina", IF(J848="RHMU", "Rhizophora mucronata", IF(J848="BRGY", "Bruguiera gymnorrhiza", IF(J848="BRSE", "Bruguiera sexangula", IF(J848="SOOV", "Sonneratia ovata", IF(J848="SOCA", "Sonneratia caseolaris", IF(J848="HELI", "Heritiera littoralis", IF(J848="HESY", "Heritiera sylvatica", IF(J848="NYFR", "Nypa fruticans", IF(J848="CYRA", "Cynometra ramiflora", IF(J848="PHPA", "Phoenix paludosa", IF(J848="SCHY", "Scyphiphora hydrophyllacea", IF(J848="DIMA", "Diospyros maritima", IF(J848="POPI", "Pongamia pinnata", IF(J848="MAPS", "Maniltoa psilogyne", IF(J848="INBI", "Intsia bijuga", IF(J848="ACEB", "Acanthus ebracteatus", IF(J848="CAER", "Calamus erinaceus", IF(J848="UNUN", "Unknown unknown",  IF(J848="SOAL", "Sonneratia alba",  IF(J848="AECO", "Aegiceras corniculatum", "" )) )))))))))))))))))))))))))))))</f>
        <v>Xylocarpus granatum</v>
      </c>
      <c r="J848" s="55" t="s">
        <v>1022</v>
      </c>
      <c r="K848" s="55" t="n">
        <v>7.1</v>
      </c>
    </row>
    <row r="849" customFormat="false" ht="13.8" hidden="false" customHeight="false" outlineLevel="0" collapsed="false">
      <c r="A849" s="1" t="s">
        <v>17</v>
      </c>
      <c r="B849" s="12" t="n">
        <v>42155</v>
      </c>
      <c r="C849" s="1" t="s">
        <v>19</v>
      </c>
      <c r="D849" s="1" t="s">
        <v>19</v>
      </c>
      <c r="E849" s="1" t="s">
        <v>19</v>
      </c>
      <c r="F849" s="1" t="s">
        <v>20</v>
      </c>
      <c r="G849" s="1" t="n">
        <v>5</v>
      </c>
      <c r="H849" s="1" t="n">
        <v>1</v>
      </c>
      <c r="I849" s="23" t="str">
        <f aca="false">IF(J849="RHAP", "Rhizophora apiculata", IF(J849="EXAG", "Excoecaria agallocha", IF(J849="BRPA", "Bruguiera parviflora", IF(J849="XYMO", "Xylocarpus moluccensis", IF(J849="BRCY", "Bruguiera cylindrica", IF(J849="AVAL", "Avicennia alba", IF(J849="AVOF", "Avicennia officinalis", IF(J849="LURA", "Lumnitzera racemosa", IF(J849="CETA", "Ceriops tagal", IF(J849="XYGR", "Xylocarpus granatum", IF(J849="AVMA", "Avicennia marina", IF(J849="RHMU", "Rhizophora mucronata", IF(J849="BRGY", "Bruguiera gymnorrhiza", IF(J849="BRSE", "Bruguiera sexangula", IF(J849="SOOV", "Sonneratia ovata", IF(J849="SOCA", "Sonneratia caseolaris", IF(J849="HELI", "Heritiera littoralis", IF(J849="HESY", "Heritiera sylvatica", IF(J849="NYFR", "Nypa fruticans", IF(J849="CYRA", "Cynometra ramiflora", IF(J849="PHPA", "Phoenix paludosa", IF(J849="SCHY", "Scyphiphora hydrophyllacea", IF(J849="DIMA", "Diospyros maritima", IF(J849="POPI", "Pongamia pinnata", IF(J849="MAPS", "Maniltoa psilogyne", IF(J849="INBI", "Intsia bijuga", IF(J849="ACEB", "Acanthus ebracteatus", IF(J849="CAER", "Calamus erinaceus", IF(J849="UNUN", "Unknown unknown",  IF(J849="SOAL", "Sonneratia alba",  IF(J849="AECO", "Aegiceras corniculatum", "" )) )))))))))))))))))))))))))))))</f>
        <v>Rhizophora apiculata</v>
      </c>
      <c r="J849" s="55" t="s">
        <v>21</v>
      </c>
      <c r="K849" s="55" t="n">
        <v>7.5</v>
      </c>
    </row>
    <row r="850" customFormat="false" ht="13.8" hidden="false" customHeight="false" outlineLevel="0" collapsed="false">
      <c r="A850" s="1" t="s">
        <v>17</v>
      </c>
      <c r="B850" s="12" t="n">
        <v>42155</v>
      </c>
      <c r="C850" s="1" t="s">
        <v>19</v>
      </c>
      <c r="D850" s="1" t="s">
        <v>19</v>
      </c>
      <c r="E850" s="1" t="s">
        <v>19</v>
      </c>
      <c r="F850" s="1" t="s">
        <v>20</v>
      </c>
      <c r="G850" s="1" t="n">
        <v>5</v>
      </c>
      <c r="H850" s="1" t="n">
        <v>1</v>
      </c>
      <c r="I850" s="23" t="str">
        <f aca="false">IF(J850="RHAP", "Rhizophora apiculata", IF(J850="EXAG", "Excoecaria agallocha", IF(J850="BRPA", "Bruguiera parviflora", IF(J850="XYMO", "Xylocarpus moluccensis", IF(J850="BRCY", "Bruguiera cylindrica", IF(J850="AVAL", "Avicennia alba", IF(J850="AVOF", "Avicennia officinalis", IF(J850="LURA", "Lumnitzera racemosa", IF(J850="CETA", "Ceriops tagal", IF(J850="XYGR", "Xylocarpus granatum", IF(J850="AVMA", "Avicennia marina", IF(J850="RHMU", "Rhizophora mucronata", IF(J850="BRGY", "Bruguiera gymnorrhiza", IF(J850="BRSE", "Bruguiera sexangula", IF(J850="SOOV", "Sonneratia ovata", IF(J850="SOCA", "Sonneratia caseolaris", IF(J850="HELI", "Heritiera littoralis", IF(J850="HESY", "Heritiera sylvatica", IF(J850="NYFR", "Nypa fruticans", IF(J850="CYRA", "Cynometra ramiflora", IF(J850="PHPA", "Phoenix paludosa", IF(J850="SCHY", "Scyphiphora hydrophyllacea", IF(J850="DIMA", "Diospyros maritima", IF(J850="POPI", "Pongamia pinnata", IF(J850="MAPS", "Maniltoa psilogyne", IF(J850="INBI", "Intsia bijuga", IF(J850="ACEB", "Acanthus ebracteatus", IF(J850="CAER", "Calamus erinaceus", IF(J850="UNUN", "Unknown unknown",  IF(J850="SOAL", "Sonneratia alba",  IF(J850="AECO", "Aegiceras corniculatum", "" )) )))))))))))))))))))))))))))))</f>
        <v>Xylocarpus granatum</v>
      </c>
      <c r="J850" s="55" t="s">
        <v>1022</v>
      </c>
      <c r="K850" s="55" t="n">
        <v>7.7</v>
      </c>
      <c r="L850" s="55" t="n">
        <v>2</v>
      </c>
      <c r="N850" s="1" t="n">
        <v>3</v>
      </c>
    </row>
    <row r="851" customFormat="false" ht="13.8" hidden="false" customHeight="false" outlineLevel="0" collapsed="false">
      <c r="A851" s="1" t="s">
        <v>17</v>
      </c>
      <c r="B851" s="12" t="n">
        <v>42155</v>
      </c>
      <c r="C851" s="1" t="s">
        <v>19</v>
      </c>
      <c r="D851" s="1" t="s">
        <v>19</v>
      </c>
      <c r="E851" s="1" t="s">
        <v>19</v>
      </c>
      <c r="F851" s="1" t="s">
        <v>20</v>
      </c>
      <c r="G851" s="1" t="n">
        <v>5</v>
      </c>
      <c r="H851" s="1" t="n">
        <v>1</v>
      </c>
      <c r="I851" s="23" t="str">
        <f aca="false">IF(J851="RHAP", "Rhizophora apiculata", IF(J851="EXAG", "Excoecaria agallocha", IF(J851="BRPA", "Bruguiera parviflora", IF(J851="XYMO", "Xylocarpus moluccensis", IF(J851="BRCY", "Bruguiera cylindrica", IF(J851="AVAL", "Avicennia alba", IF(J851="AVOF", "Avicennia officinalis", IF(J851="LURA", "Lumnitzera racemosa", IF(J851="CETA", "Ceriops tagal", IF(J851="XYGR", "Xylocarpus granatum", IF(J851="AVMA", "Avicennia marina", IF(J851="RHMU", "Rhizophora mucronata", IF(J851="BRGY", "Bruguiera gymnorrhiza", IF(J851="BRSE", "Bruguiera sexangula", IF(J851="SOOV", "Sonneratia ovata", IF(J851="SOCA", "Sonneratia caseolaris", IF(J851="HELI", "Heritiera littoralis", IF(J851="HESY", "Heritiera sylvatica", IF(J851="NYFR", "Nypa fruticans", IF(J851="CYRA", "Cynometra ramiflora", IF(J851="PHPA", "Phoenix paludosa", IF(J851="SCHY", "Scyphiphora hydrophyllacea", IF(J851="DIMA", "Diospyros maritima", IF(J851="POPI", "Pongamia pinnata", IF(J851="MAPS", "Maniltoa psilogyne", IF(J851="INBI", "Intsia bijuga", IF(J851="ACEB", "Acanthus ebracteatus", IF(J851="CAER", "Calamus erinaceus", IF(J851="UNUN", "Unknown unknown",  IF(J851="SOAL", "Sonneratia alba",  IF(J851="AECO", "Aegiceras corniculatum", "" )) )))))))))))))))))))))))))))))</f>
        <v>Rhizophora apiculata</v>
      </c>
      <c r="J851" s="55" t="s">
        <v>21</v>
      </c>
      <c r="K851" s="55" t="n">
        <v>7.9</v>
      </c>
    </row>
    <row r="852" customFormat="false" ht="13.8" hidden="false" customHeight="false" outlineLevel="0" collapsed="false">
      <c r="A852" s="1" t="s">
        <v>17</v>
      </c>
      <c r="B852" s="12" t="n">
        <v>42155</v>
      </c>
      <c r="C852" s="1" t="s">
        <v>19</v>
      </c>
      <c r="D852" s="1" t="s">
        <v>19</v>
      </c>
      <c r="E852" s="1" t="s">
        <v>19</v>
      </c>
      <c r="F852" s="1" t="s">
        <v>20</v>
      </c>
      <c r="G852" s="1" t="n">
        <v>5</v>
      </c>
      <c r="H852" s="1" t="n">
        <v>1</v>
      </c>
      <c r="I852" s="23" t="str">
        <f aca="false">IF(J852="RHAP", "Rhizophora apiculata", IF(J852="EXAG", "Excoecaria agallocha", IF(J852="BRPA", "Bruguiera parviflora", IF(J852="XYMO", "Xylocarpus moluccensis", IF(J852="BRCY", "Bruguiera cylindrica", IF(J852="AVAL", "Avicennia alba", IF(J852="AVOF", "Avicennia officinalis", IF(J852="LURA", "Lumnitzera racemosa", IF(J852="CETA", "Ceriops tagal", IF(J852="XYGR", "Xylocarpus granatum", IF(J852="AVMA", "Avicennia marina", IF(J852="RHMU", "Rhizophora mucronata", IF(J852="BRGY", "Bruguiera gymnorrhiza", IF(J852="BRSE", "Bruguiera sexangula", IF(J852="SOOV", "Sonneratia ovata", IF(J852="SOCA", "Sonneratia caseolaris", IF(J852="HELI", "Heritiera littoralis", IF(J852="HESY", "Heritiera sylvatica", IF(J852="NYFR", "Nypa fruticans", IF(J852="CYRA", "Cynometra ramiflora", IF(J852="PHPA", "Phoenix paludosa", IF(J852="SCHY", "Scyphiphora hydrophyllacea", IF(J852="DIMA", "Diospyros maritima", IF(J852="POPI", "Pongamia pinnata", IF(J852="MAPS", "Maniltoa psilogyne", IF(J852="INBI", "Intsia bijuga", IF(J852="ACEB", "Acanthus ebracteatus", IF(J852="CAER", "Calamus erinaceus", IF(J852="UNUN", "Unknown unknown",  IF(J852="SOAL", "Sonneratia alba",  IF(J852="AECO", "Aegiceras corniculatum", "" )) )))))))))))))))))))))))))))))</f>
        <v>Xylocarpus granatum</v>
      </c>
      <c r="J852" s="55" t="s">
        <v>1022</v>
      </c>
      <c r="K852" s="55" t="n">
        <v>8.2</v>
      </c>
    </row>
    <row r="853" customFormat="false" ht="13.8" hidden="false" customHeight="false" outlineLevel="0" collapsed="false">
      <c r="A853" s="1" t="s">
        <v>17</v>
      </c>
      <c r="B853" s="12" t="n">
        <v>42155</v>
      </c>
      <c r="C853" s="1" t="s">
        <v>19</v>
      </c>
      <c r="D853" s="1" t="s">
        <v>19</v>
      </c>
      <c r="E853" s="1" t="s">
        <v>19</v>
      </c>
      <c r="F853" s="1" t="s">
        <v>20</v>
      </c>
      <c r="G853" s="1" t="n">
        <v>5</v>
      </c>
      <c r="H853" s="1" t="n">
        <v>1</v>
      </c>
      <c r="I853" s="23" t="str">
        <f aca="false">IF(J853="RHAP", "Rhizophora apiculata", IF(J853="EXAG", "Excoecaria agallocha", IF(J853="BRPA", "Bruguiera parviflora", IF(J853="XYMO", "Xylocarpus moluccensis", IF(J853="BRCY", "Bruguiera cylindrica", IF(J853="AVAL", "Avicennia alba", IF(J853="AVOF", "Avicennia officinalis", IF(J853="LURA", "Lumnitzera racemosa", IF(J853="CETA", "Ceriops tagal", IF(J853="XYGR", "Xylocarpus granatum", IF(J853="AVMA", "Avicennia marina", IF(J853="RHMU", "Rhizophora mucronata", IF(J853="BRGY", "Bruguiera gymnorrhiza", IF(J853="BRSE", "Bruguiera sexangula", IF(J853="SOOV", "Sonneratia ovata", IF(J853="SOCA", "Sonneratia caseolaris", IF(J853="HELI", "Heritiera littoralis", IF(J853="HESY", "Heritiera sylvatica", IF(J853="NYFR", "Nypa fruticans", IF(J853="CYRA", "Cynometra ramiflora", IF(J853="PHPA", "Phoenix paludosa", IF(J853="SCHY", "Scyphiphora hydrophyllacea", IF(J853="DIMA", "Diospyros maritima", IF(J853="POPI", "Pongamia pinnata", IF(J853="MAPS", "Maniltoa psilogyne", IF(J853="INBI", "Intsia bijuga", IF(J853="ACEB", "Acanthus ebracteatus", IF(J853="CAER", "Calamus erinaceus", IF(J853="UNUN", "Unknown unknown",  IF(J853="SOAL", "Sonneratia alba",  IF(J853="AECO", "Aegiceras corniculatum", "" )) )))))))))))))))))))))))))))))</f>
        <v>Rhizophora apiculata</v>
      </c>
      <c r="J853" s="55" t="s">
        <v>21</v>
      </c>
      <c r="K853" s="55" t="n">
        <v>8.3</v>
      </c>
    </row>
    <row r="854" customFormat="false" ht="13.8" hidden="false" customHeight="false" outlineLevel="0" collapsed="false">
      <c r="A854" s="1" t="s">
        <v>17</v>
      </c>
      <c r="B854" s="12" t="n">
        <v>42155</v>
      </c>
      <c r="C854" s="1" t="s">
        <v>19</v>
      </c>
      <c r="D854" s="1" t="s">
        <v>19</v>
      </c>
      <c r="E854" s="1" t="s">
        <v>19</v>
      </c>
      <c r="F854" s="1" t="s">
        <v>20</v>
      </c>
      <c r="G854" s="1" t="n">
        <v>5</v>
      </c>
      <c r="H854" s="1" t="n">
        <v>1</v>
      </c>
      <c r="I854" s="23" t="str">
        <f aca="false">IF(J854="RHAP", "Rhizophora apiculata", IF(J854="EXAG", "Excoecaria agallocha", IF(J854="BRPA", "Bruguiera parviflora", IF(J854="XYMO", "Xylocarpus moluccensis", IF(J854="BRCY", "Bruguiera cylindrica", IF(J854="AVAL", "Avicennia alba", IF(J854="AVOF", "Avicennia officinalis", IF(J854="LURA", "Lumnitzera racemosa", IF(J854="CETA", "Ceriops tagal", IF(J854="XYGR", "Xylocarpus granatum", IF(J854="AVMA", "Avicennia marina", IF(J854="RHMU", "Rhizophora mucronata", IF(J854="BRGY", "Bruguiera gymnorrhiza", IF(J854="BRSE", "Bruguiera sexangula", IF(J854="SOOV", "Sonneratia ovata", IF(J854="SOCA", "Sonneratia caseolaris", IF(J854="HELI", "Heritiera littoralis", IF(J854="HESY", "Heritiera sylvatica", IF(J854="NYFR", "Nypa fruticans", IF(J854="CYRA", "Cynometra ramiflora", IF(J854="PHPA", "Phoenix paludosa", IF(J854="SCHY", "Scyphiphora hydrophyllacea", IF(J854="DIMA", "Diospyros maritima", IF(J854="POPI", "Pongamia pinnata", IF(J854="MAPS", "Maniltoa psilogyne", IF(J854="INBI", "Intsia bijuga", IF(J854="ACEB", "Acanthus ebracteatus", IF(J854="CAER", "Calamus erinaceus", IF(J854="UNUN", "Unknown unknown",  IF(J854="SOAL", "Sonneratia alba",  IF(J854="AECO", "Aegiceras corniculatum", "" )) )))))))))))))))))))))))))))))</f>
        <v>Rhizophora apiculata</v>
      </c>
      <c r="J854" s="55" t="s">
        <v>21</v>
      </c>
      <c r="K854" s="55" t="n">
        <v>8.3</v>
      </c>
    </row>
    <row r="855" customFormat="false" ht="13.8" hidden="false" customHeight="false" outlineLevel="0" collapsed="false">
      <c r="A855" s="1" t="s">
        <v>17</v>
      </c>
      <c r="B855" s="12" t="n">
        <v>42155</v>
      </c>
      <c r="C855" s="1" t="s">
        <v>19</v>
      </c>
      <c r="D855" s="1" t="s">
        <v>19</v>
      </c>
      <c r="E855" s="1" t="s">
        <v>19</v>
      </c>
      <c r="F855" s="1" t="s">
        <v>20</v>
      </c>
      <c r="G855" s="1" t="n">
        <v>5</v>
      </c>
      <c r="H855" s="1" t="n">
        <v>1</v>
      </c>
      <c r="I855" s="23" t="str">
        <f aca="false">IF(J855="RHAP", "Rhizophora apiculata", IF(J855="EXAG", "Excoecaria agallocha", IF(J855="BRPA", "Bruguiera parviflora", IF(J855="XYMO", "Xylocarpus moluccensis", IF(J855="BRCY", "Bruguiera cylindrica", IF(J855="AVAL", "Avicennia alba", IF(J855="AVOF", "Avicennia officinalis", IF(J855="LURA", "Lumnitzera racemosa", IF(J855="CETA", "Ceriops tagal", IF(J855="XYGR", "Xylocarpus granatum", IF(J855="AVMA", "Avicennia marina", IF(J855="RHMU", "Rhizophora mucronata", IF(J855="BRGY", "Bruguiera gymnorrhiza", IF(J855="BRSE", "Bruguiera sexangula", IF(J855="SOOV", "Sonneratia ovata", IF(J855="SOCA", "Sonneratia caseolaris", IF(J855="HELI", "Heritiera littoralis", IF(J855="HESY", "Heritiera sylvatica", IF(J855="NYFR", "Nypa fruticans", IF(J855="CYRA", "Cynometra ramiflora", IF(J855="PHPA", "Phoenix paludosa", IF(J855="SCHY", "Scyphiphora hydrophyllacea", IF(J855="DIMA", "Diospyros maritima", IF(J855="POPI", "Pongamia pinnata", IF(J855="MAPS", "Maniltoa psilogyne", IF(J855="INBI", "Intsia bijuga", IF(J855="ACEB", "Acanthus ebracteatus", IF(J855="CAER", "Calamus erinaceus", IF(J855="UNUN", "Unknown unknown",  IF(J855="SOAL", "Sonneratia alba",  IF(J855="AECO", "Aegiceras corniculatum", "" )) )))))))))))))))))))))))))))))</f>
        <v>Rhizophora apiculata</v>
      </c>
      <c r="J855" s="55" t="s">
        <v>21</v>
      </c>
      <c r="K855" s="55" t="n">
        <v>8.4</v>
      </c>
    </row>
    <row r="856" customFormat="false" ht="13.8" hidden="false" customHeight="false" outlineLevel="0" collapsed="false">
      <c r="A856" s="1" t="s">
        <v>17</v>
      </c>
      <c r="B856" s="12" t="n">
        <v>42155</v>
      </c>
      <c r="C856" s="1" t="s">
        <v>19</v>
      </c>
      <c r="D856" s="1" t="s">
        <v>19</v>
      </c>
      <c r="E856" s="1" t="s">
        <v>19</v>
      </c>
      <c r="F856" s="1" t="s">
        <v>20</v>
      </c>
      <c r="G856" s="1" t="n">
        <v>5</v>
      </c>
      <c r="H856" s="1" t="n">
        <v>1</v>
      </c>
      <c r="I856" s="23" t="str">
        <f aca="false">IF(J856="RHAP", "Rhizophora apiculata", IF(J856="EXAG", "Excoecaria agallocha", IF(J856="BRPA", "Bruguiera parviflora", IF(J856="XYMO", "Xylocarpus moluccensis", IF(J856="BRCY", "Bruguiera cylindrica", IF(J856="AVAL", "Avicennia alba", IF(J856="AVOF", "Avicennia officinalis", IF(J856="LURA", "Lumnitzera racemosa", IF(J856="CETA", "Ceriops tagal", IF(J856="XYGR", "Xylocarpus granatum", IF(J856="AVMA", "Avicennia marina", IF(J856="RHMU", "Rhizophora mucronata", IF(J856="BRGY", "Bruguiera gymnorrhiza", IF(J856="BRSE", "Bruguiera sexangula", IF(J856="SOOV", "Sonneratia ovata", IF(J856="SOCA", "Sonneratia caseolaris", IF(J856="HELI", "Heritiera littoralis", IF(J856="HESY", "Heritiera sylvatica", IF(J856="NYFR", "Nypa fruticans", IF(J856="CYRA", "Cynometra ramiflora", IF(J856="PHPA", "Phoenix paludosa", IF(J856="SCHY", "Scyphiphora hydrophyllacea", IF(J856="DIMA", "Diospyros maritima", IF(J856="POPI", "Pongamia pinnata", IF(J856="MAPS", "Maniltoa psilogyne", IF(J856="INBI", "Intsia bijuga", IF(J856="ACEB", "Acanthus ebracteatus", IF(J856="CAER", "Calamus erinaceus", IF(J856="UNUN", "Unknown unknown",  IF(J856="SOAL", "Sonneratia alba",  IF(J856="AECO", "Aegiceras corniculatum", "" )) )))))))))))))))))))))))))))))</f>
        <v>Rhizophora apiculata</v>
      </c>
      <c r="J856" s="55" t="s">
        <v>21</v>
      </c>
      <c r="K856" s="55" t="n">
        <v>8.4</v>
      </c>
    </row>
    <row r="857" customFormat="false" ht="13.8" hidden="false" customHeight="false" outlineLevel="0" collapsed="false">
      <c r="A857" s="1" t="s">
        <v>17</v>
      </c>
      <c r="B857" s="12" t="n">
        <v>42155</v>
      </c>
      <c r="C857" s="1" t="s">
        <v>19</v>
      </c>
      <c r="D857" s="1" t="s">
        <v>19</v>
      </c>
      <c r="E857" s="1" t="s">
        <v>19</v>
      </c>
      <c r="F857" s="1" t="s">
        <v>20</v>
      </c>
      <c r="G857" s="1" t="n">
        <v>5</v>
      </c>
      <c r="H857" s="1" t="n">
        <v>1</v>
      </c>
      <c r="I857" s="23" t="str">
        <f aca="false">IF(J857="RHAP", "Rhizophora apiculata", IF(J857="EXAG", "Excoecaria agallocha", IF(J857="BRPA", "Bruguiera parviflora", IF(J857="XYMO", "Xylocarpus moluccensis", IF(J857="BRCY", "Bruguiera cylindrica", IF(J857="AVAL", "Avicennia alba", IF(J857="AVOF", "Avicennia officinalis", IF(J857="LURA", "Lumnitzera racemosa", IF(J857="CETA", "Ceriops tagal", IF(J857="XYGR", "Xylocarpus granatum", IF(J857="AVMA", "Avicennia marina", IF(J857="RHMU", "Rhizophora mucronata", IF(J857="BRGY", "Bruguiera gymnorrhiza", IF(J857="BRSE", "Bruguiera sexangula", IF(J857="SOOV", "Sonneratia ovata", IF(J857="SOCA", "Sonneratia caseolaris", IF(J857="HELI", "Heritiera littoralis", IF(J857="HESY", "Heritiera sylvatica", IF(J857="NYFR", "Nypa fruticans", IF(J857="CYRA", "Cynometra ramiflora", IF(J857="PHPA", "Phoenix paludosa", IF(J857="SCHY", "Scyphiphora hydrophyllacea", IF(J857="DIMA", "Diospyros maritima", IF(J857="POPI", "Pongamia pinnata", IF(J857="MAPS", "Maniltoa psilogyne", IF(J857="INBI", "Intsia bijuga", IF(J857="ACEB", "Acanthus ebracteatus", IF(J857="CAER", "Calamus erinaceus", IF(J857="UNUN", "Unknown unknown",  IF(J857="SOAL", "Sonneratia alba",  IF(J857="AECO", "Aegiceras corniculatum", "" )) )))))))))))))))))))))))))))))</f>
        <v>Rhizophora apiculata</v>
      </c>
      <c r="J857" s="55" t="s">
        <v>21</v>
      </c>
      <c r="K857" s="55" t="n">
        <v>8.4</v>
      </c>
    </row>
    <row r="858" customFormat="false" ht="13.8" hidden="false" customHeight="false" outlineLevel="0" collapsed="false">
      <c r="A858" s="1" t="s">
        <v>17</v>
      </c>
      <c r="B858" s="12" t="n">
        <v>42155</v>
      </c>
      <c r="C858" s="1" t="s">
        <v>19</v>
      </c>
      <c r="D858" s="1" t="s">
        <v>19</v>
      </c>
      <c r="E858" s="1" t="s">
        <v>19</v>
      </c>
      <c r="F858" s="1" t="s">
        <v>20</v>
      </c>
      <c r="G858" s="1" t="n">
        <v>5</v>
      </c>
      <c r="H858" s="1" t="n">
        <v>1</v>
      </c>
      <c r="I858" s="23" t="str">
        <f aca="false">IF(J858="RHAP", "Rhizophora apiculata", IF(J858="EXAG", "Excoecaria agallocha", IF(J858="BRPA", "Bruguiera parviflora", IF(J858="XYMO", "Xylocarpus moluccensis", IF(J858="BRCY", "Bruguiera cylindrica", IF(J858="AVAL", "Avicennia alba", IF(J858="AVOF", "Avicennia officinalis", IF(J858="LURA", "Lumnitzera racemosa", IF(J858="CETA", "Ceriops tagal", IF(J858="XYGR", "Xylocarpus granatum", IF(J858="AVMA", "Avicennia marina", IF(J858="RHMU", "Rhizophora mucronata", IF(J858="BRGY", "Bruguiera gymnorrhiza", IF(J858="BRSE", "Bruguiera sexangula", IF(J858="SOOV", "Sonneratia ovata", IF(J858="SOCA", "Sonneratia caseolaris", IF(J858="HELI", "Heritiera littoralis", IF(J858="HESY", "Heritiera sylvatica", IF(J858="NYFR", "Nypa fruticans", IF(J858="CYRA", "Cynometra ramiflora", IF(J858="PHPA", "Phoenix paludosa", IF(J858="SCHY", "Scyphiphora hydrophyllacea", IF(J858="DIMA", "Diospyros maritima", IF(J858="POPI", "Pongamia pinnata", IF(J858="MAPS", "Maniltoa psilogyne", IF(J858="INBI", "Intsia bijuga", IF(J858="ACEB", "Acanthus ebracteatus", IF(J858="CAER", "Calamus erinaceus", IF(J858="UNUN", "Unknown unknown",  IF(J858="SOAL", "Sonneratia alba",  IF(J858="AECO", "Aegiceras corniculatum", "" )) )))))))))))))))))))))))))))))</f>
        <v>Rhizophora apiculata</v>
      </c>
      <c r="J858" s="55" t="s">
        <v>21</v>
      </c>
      <c r="K858" s="55" t="n">
        <v>8.6</v>
      </c>
    </row>
    <row r="859" customFormat="false" ht="13.8" hidden="false" customHeight="false" outlineLevel="0" collapsed="false">
      <c r="A859" s="1" t="s">
        <v>17</v>
      </c>
      <c r="B859" s="12" t="n">
        <v>42155</v>
      </c>
      <c r="C859" s="1" t="s">
        <v>19</v>
      </c>
      <c r="D859" s="1" t="s">
        <v>19</v>
      </c>
      <c r="E859" s="1" t="s">
        <v>19</v>
      </c>
      <c r="F859" s="1" t="s">
        <v>20</v>
      </c>
      <c r="G859" s="1" t="n">
        <v>5</v>
      </c>
      <c r="H859" s="1" t="n">
        <v>1</v>
      </c>
      <c r="I859" s="23" t="str">
        <f aca="false">IF(J859="RHAP", "Rhizophora apiculata", IF(J859="EXAG", "Excoecaria agallocha", IF(J859="BRPA", "Bruguiera parviflora", IF(J859="XYMO", "Xylocarpus moluccensis", IF(J859="BRCY", "Bruguiera cylindrica", IF(J859="AVAL", "Avicennia alba", IF(J859="AVOF", "Avicennia officinalis", IF(J859="LURA", "Lumnitzera racemosa", IF(J859="CETA", "Ceriops tagal", IF(J859="XYGR", "Xylocarpus granatum", IF(J859="AVMA", "Avicennia marina", IF(J859="RHMU", "Rhizophora mucronata", IF(J859="BRGY", "Bruguiera gymnorrhiza", IF(J859="BRSE", "Bruguiera sexangula", IF(J859="SOOV", "Sonneratia ovata", IF(J859="SOCA", "Sonneratia caseolaris", IF(J859="HELI", "Heritiera littoralis", IF(J859="HESY", "Heritiera sylvatica", IF(J859="NYFR", "Nypa fruticans", IF(J859="CYRA", "Cynometra ramiflora", IF(J859="PHPA", "Phoenix paludosa", IF(J859="SCHY", "Scyphiphora hydrophyllacea", IF(J859="DIMA", "Diospyros maritima", IF(J859="POPI", "Pongamia pinnata", IF(J859="MAPS", "Maniltoa psilogyne", IF(J859="INBI", "Intsia bijuga", IF(J859="ACEB", "Acanthus ebracteatus", IF(J859="CAER", "Calamus erinaceus", IF(J859="UNUN", "Unknown unknown",  IF(J859="SOAL", "Sonneratia alba",  IF(J859="AECO", "Aegiceras corniculatum", "" )) )))))))))))))))))))))))))))))</f>
        <v>Xylocarpus granatum</v>
      </c>
      <c r="J859" s="55" t="s">
        <v>1022</v>
      </c>
      <c r="K859" s="55" t="n">
        <v>9.3</v>
      </c>
    </row>
    <row r="860" customFormat="false" ht="13.8" hidden="false" customHeight="false" outlineLevel="0" collapsed="false">
      <c r="A860" s="1" t="s">
        <v>17</v>
      </c>
      <c r="B860" s="12" t="n">
        <v>42155</v>
      </c>
      <c r="C860" s="1" t="s">
        <v>19</v>
      </c>
      <c r="D860" s="1" t="s">
        <v>19</v>
      </c>
      <c r="E860" s="1" t="s">
        <v>19</v>
      </c>
      <c r="F860" s="1" t="s">
        <v>20</v>
      </c>
      <c r="G860" s="1" t="n">
        <v>5</v>
      </c>
      <c r="H860" s="1" t="n">
        <v>1</v>
      </c>
      <c r="I860" s="23" t="str">
        <f aca="false">IF(J860="RHAP", "Rhizophora apiculata", IF(J860="EXAG", "Excoecaria agallocha", IF(J860="BRPA", "Bruguiera parviflora", IF(J860="XYMO", "Xylocarpus moluccensis", IF(J860="BRCY", "Bruguiera cylindrica", IF(J860="AVAL", "Avicennia alba", IF(J860="AVOF", "Avicennia officinalis", IF(J860="LURA", "Lumnitzera racemosa", IF(J860="CETA", "Ceriops tagal", IF(J860="XYGR", "Xylocarpus granatum", IF(J860="AVMA", "Avicennia marina", IF(J860="RHMU", "Rhizophora mucronata", IF(J860="BRGY", "Bruguiera gymnorrhiza", IF(J860="BRSE", "Bruguiera sexangula", IF(J860="SOOV", "Sonneratia ovata", IF(J860="SOCA", "Sonneratia caseolaris", IF(J860="HELI", "Heritiera littoralis", IF(J860="HESY", "Heritiera sylvatica", IF(J860="NYFR", "Nypa fruticans", IF(J860="CYRA", "Cynometra ramiflora", IF(J860="PHPA", "Phoenix paludosa", IF(J860="SCHY", "Scyphiphora hydrophyllacea", IF(J860="DIMA", "Diospyros maritima", IF(J860="POPI", "Pongamia pinnata", IF(J860="MAPS", "Maniltoa psilogyne", IF(J860="INBI", "Intsia bijuga", IF(J860="ACEB", "Acanthus ebracteatus", IF(J860="CAER", "Calamus erinaceus", IF(J860="UNUN", "Unknown unknown",  IF(J860="SOAL", "Sonneratia alba",  IF(J860="AECO", "Aegiceras corniculatum", "" )) )))))))))))))))))))))))))))))</f>
        <v>Rhizophora apiculata</v>
      </c>
      <c r="J860" s="55" t="s">
        <v>21</v>
      </c>
      <c r="K860" s="55" t="n">
        <v>9.4</v>
      </c>
    </row>
    <row r="861" customFormat="false" ht="13.8" hidden="false" customHeight="false" outlineLevel="0" collapsed="false">
      <c r="A861" s="1" t="s">
        <v>17</v>
      </c>
      <c r="B861" s="12" t="n">
        <v>42155</v>
      </c>
      <c r="C861" s="1" t="s">
        <v>19</v>
      </c>
      <c r="D861" s="1" t="s">
        <v>19</v>
      </c>
      <c r="E861" s="1" t="s">
        <v>19</v>
      </c>
      <c r="F861" s="1" t="s">
        <v>20</v>
      </c>
      <c r="G861" s="1" t="n">
        <v>5</v>
      </c>
      <c r="H861" s="1" t="n">
        <v>1</v>
      </c>
      <c r="I861" s="23" t="str">
        <f aca="false">IF(J861="RHAP", "Rhizophora apiculata", IF(J861="EXAG", "Excoecaria agallocha", IF(J861="BRPA", "Bruguiera parviflora", IF(J861="XYMO", "Xylocarpus moluccensis", IF(J861="BRCY", "Bruguiera cylindrica", IF(J861="AVAL", "Avicennia alba", IF(J861="AVOF", "Avicennia officinalis", IF(J861="LURA", "Lumnitzera racemosa", IF(J861="CETA", "Ceriops tagal", IF(J861="XYGR", "Xylocarpus granatum", IF(J861="AVMA", "Avicennia marina", IF(J861="RHMU", "Rhizophora mucronata", IF(J861="BRGY", "Bruguiera gymnorrhiza", IF(J861="BRSE", "Bruguiera sexangula", IF(J861="SOOV", "Sonneratia ovata", IF(J861="SOCA", "Sonneratia caseolaris", IF(J861="HELI", "Heritiera littoralis", IF(J861="HESY", "Heritiera sylvatica", IF(J861="NYFR", "Nypa fruticans", IF(J861="CYRA", "Cynometra ramiflora", IF(J861="PHPA", "Phoenix paludosa", IF(J861="SCHY", "Scyphiphora hydrophyllacea", IF(J861="DIMA", "Diospyros maritima", IF(J861="POPI", "Pongamia pinnata", IF(J861="MAPS", "Maniltoa psilogyne", IF(J861="INBI", "Intsia bijuga", IF(J861="ACEB", "Acanthus ebracteatus", IF(J861="CAER", "Calamus erinaceus", IF(J861="UNUN", "Unknown unknown",  IF(J861="SOAL", "Sonneratia alba",  IF(J861="AECO", "Aegiceras corniculatum", "" )) )))))))))))))))))))))))))))))</f>
        <v>Rhizophora apiculata</v>
      </c>
      <c r="J861" s="55" t="s">
        <v>21</v>
      </c>
      <c r="K861" s="55" t="n">
        <v>9.5</v>
      </c>
    </row>
    <row r="862" customFormat="false" ht="13.8" hidden="false" customHeight="false" outlineLevel="0" collapsed="false">
      <c r="A862" s="1" t="s">
        <v>17</v>
      </c>
      <c r="B862" s="12" t="n">
        <v>42155</v>
      </c>
      <c r="C862" s="1" t="s">
        <v>19</v>
      </c>
      <c r="D862" s="1" t="s">
        <v>19</v>
      </c>
      <c r="E862" s="1" t="s">
        <v>19</v>
      </c>
      <c r="F862" s="1" t="s">
        <v>20</v>
      </c>
      <c r="G862" s="1" t="n">
        <v>5</v>
      </c>
      <c r="H862" s="1" t="n">
        <v>1</v>
      </c>
      <c r="I862" s="23" t="str">
        <f aca="false">IF(J862="RHAP", "Rhizophora apiculata", IF(J862="EXAG", "Excoecaria agallocha", IF(J862="BRPA", "Bruguiera parviflora", IF(J862="XYMO", "Xylocarpus moluccensis", IF(J862="BRCY", "Bruguiera cylindrica", IF(J862="AVAL", "Avicennia alba", IF(J862="AVOF", "Avicennia officinalis", IF(J862="LURA", "Lumnitzera racemosa", IF(J862="CETA", "Ceriops tagal", IF(J862="XYGR", "Xylocarpus granatum", IF(J862="AVMA", "Avicennia marina", IF(J862="RHMU", "Rhizophora mucronata", IF(J862="BRGY", "Bruguiera gymnorrhiza", IF(J862="BRSE", "Bruguiera sexangula", IF(J862="SOOV", "Sonneratia ovata", IF(J862="SOCA", "Sonneratia caseolaris", IF(J862="HELI", "Heritiera littoralis", IF(J862="HESY", "Heritiera sylvatica", IF(J862="NYFR", "Nypa fruticans", IF(J862="CYRA", "Cynometra ramiflora", IF(J862="PHPA", "Phoenix paludosa", IF(J862="SCHY", "Scyphiphora hydrophyllacea", IF(J862="DIMA", "Diospyros maritima", IF(J862="POPI", "Pongamia pinnata", IF(J862="MAPS", "Maniltoa psilogyne", IF(J862="INBI", "Intsia bijuga", IF(J862="ACEB", "Acanthus ebracteatus", IF(J862="CAER", "Calamus erinaceus", IF(J862="UNUN", "Unknown unknown",  IF(J862="SOAL", "Sonneratia alba",  IF(J862="AECO", "Aegiceras corniculatum", "" )) )))))))))))))))))))))))))))))</f>
        <v>Rhizophora apiculata</v>
      </c>
      <c r="J862" s="55" t="s">
        <v>21</v>
      </c>
      <c r="K862" s="55" t="n">
        <v>9.5</v>
      </c>
    </row>
    <row r="863" customFormat="false" ht="13.8" hidden="false" customHeight="false" outlineLevel="0" collapsed="false">
      <c r="A863" s="1" t="s">
        <v>17</v>
      </c>
      <c r="B863" s="12" t="n">
        <v>42155</v>
      </c>
      <c r="C863" s="1" t="s">
        <v>19</v>
      </c>
      <c r="D863" s="1" t="s">
        <v>19</v>
      </c>
      <c r="E863" s="1" t="s">
        <v>19</v>
      </c>
      <c r="F863" s="1" t="s">
        <v>20</v>
      </c>
      <c r="G863" s="1" t="n">
        <v>5</v>
      </c>
      <c r="H863" s="1" t="n">
        <v>1</v>
      </c>
      <c r="I863" s="23" t="str">
        <f aca="false">IF(J863="RHAP", "Rhizophora apiculata", IF(J863="EXAG", "Excoecaria agallocha", IF(J863="BRPA", "Bruguiera parviflora", IF(J863="XYMO", "Xylocarpus moluccensis", IF(J863="BRCY", "Bruguiera cylindrica", IF(J863="AVAL", "Avicennia alba", IF(J863="AVOF", "Avicennia officinalis", IF(J863="LURA", "Lumnitzera racemosa", IF(J863="CETA", "Ceriops tagal", IF(J863="XYGR", "Xylocarpus granatum", IF(J863="AVMA", "Avicennia marina", IF(J863="RHMU", "Rhizophora mucronata", IF(J863="BRGY", "Bruguiera gymnorrhiza", IF(J863="BRSE", "Bruguiera sexangula", IF(J863="SOOV", "Sonneratia ovata", IF(J863="SOCA", "Sonneratia caseolaris", IF(J863="HELI", "Heritiera littoralis", IF(J863="HESY", "Heritiera sylvatica", IF(J863="NYFR", "Nypa fruticans", IF(J863="CYRA", "Cynometra ramiflora", IF(J863="PHPA", "Phoenix paludosa", IF(J863="SCHY", "Scyphiphora hydrophyllacea", IF(J863="DIMA", "Diospyros maritima", IF(J863="POPI", "Pongamia pinnata", IF(J863="MAPS", "Maniltoa psilogyne", IF(J863="INBI", "Intsia bijuga", IF(J863="ACEB", "Acanthus ebracteatus", IF(J863="CAER", "Calamus erinaceus", IF(J863="UNUN", "Unknown unknown",  IF(J863="SOAL", "Sonneratia alba",  IF(J863="AECO", "Aegiceras corniculatum", "" )) )))))))))))))))))))))))))))))</f>
        <v>Rhizophora apiculata</v>
      </c>
      <c r="J863" s="55" t="s">
        <v>21</v>
      </c>
      <c r="K863" s="55" t="n">
        <v>9.6</v>
      </c>
    </row>
    <row r="864" customFormat="false" ht="13.8" hidden="false" customHeight="false" outlineLevel="0" collapsed="false">
      <c r="A864" s="1" t="s">
        <v>17</v>
      </c>
      <c r="B864" s="12" t="n">
        <v>42155</v>
      </c>
      <c r="C864" s="1" t="s">
        <v>19</v>
      </c>
      <c r="D864" s="1" t="s">
        <v>19</v>
      </c>
      <c r="E864" s="1" t="s">
        <v>19</v>
      </c>
      <c r="F864" s="1" t="s">
        <v>20</v>
      </c>
      <c r="G864" s="1" t="n">
        <v>5</v>
      </c>
      <c r="H864" s="1" t="n">
        <v>1</v>
      </c>
      <c r="I864" s="23" t="str">
        <f aca="false">IF(J864="RHAP", "Rhizophora apiculata", IF(J864="EXAG", "Excoecaria agallocha", IF(J864="BRPA", "Bruguiera parviflora", IF(J864="XYMO", "Xylocarpus moluccensis", IF(J864="BRCY", "Bruguiera cylindrica", IF(J864="AVAL", "Avicennia alba", IF(J864="AVOF", "Avicennia officinalis", IF(J864="LURA", "Lumnitzera racemosa", IF(J864="CETA", "Ceriops tagal", IF(J864="XYGR", "Xylocarpus granatum", IF(J864="AVMA", "Avicennia marina", IF(J864="RHMU", "Rhizophora mucronata", IF(J864="BRGY", "Bruguiera gymnorrhiza", IF(J864="BRSE", "Bruguiera sexangula", IF(J864="SOOV", "Sonneratia ovata", IF(J864="SOCA", "Sonneratia caseolaris", IF(J864="HELI", "Heritiera littoralis", IF(J864="HESY", "Heritiera sylvatica", IF(J864="NYFR", "Nypa fruticans", IF(J864="CYRA", "Cynometra ramiflora", IF(J864="PHPA", "Phoenix paludosa", IF(J864="SCHY", "Scyphiphora hydrophyllacea", IF(J864="DIMA", "Diospyros maritima", IF(J864="POPI", "Pongamia pinnata", IF(J864="MAPS", "Maniltoa psilogyne", IF(J864="INBI", "Intsia bijuga", IF(J864="ACEB", "Acanthus ebracteatus", IF(J864="CAER", "Calamus erinaceus", IF(J864="UNUN", "Unknown unknown",  IF(J864="SOAL", "Sonneratia alba",  IF(J864="AECO", "Aegiceras corniculatum", "" )) )))))))))))))))))))))))))))))</f>
        <v>Xylocarpus granatum</v>
      </c>
      <c r="J864" s="55" t="s">
        <v>1022</v>
      </c>
      <c r="K864" s="55" t="n">
        <v>9.7</v>
      </c>
    </row>
    <row r="865" customFormat="false" ht="13.8" hidden="false" customHeight="false" outlineLevel="0" collapsed="false">
      <c r="A865" s="1" t="s">
        <v>17</v>
      </c>
      <c r="B865" s="12" t="n">
        <v>42155</v>
      </c>
      <c r="C865" s="1" t="s">
        <v>19</v>
      </c>
      <c r="D865" s="1" t="s">
        <v>19</v>
      </c>
      <c r="E865" s="1" t="s">
        <v>19</v>
      </c>
      <c r="F865" s="1" t="s">
        <v>20</v>
      </c>
      <c r="G865" s="1" t="n">
        <v>5</v>
      </c>
      <c r="H865" s="1" t="n">
        <v>1</v>
      </c>
      <c r="I865" s="23" t="str">
        <f aca="false">IF(J865="RHAP", "Rhizophora apiculata", IF(J865="EXAG", "Excoecaria agallocha", IF(J865="BRPA", "Bruguiera parviflora", IF(J865="XYMO", "Xylocarpus moluccensis", IF(J865="BRCY", "Bruguiera cylindrica", IF(J865="AVAL", "Avicennia alba", IF(J865="AVOF", "Avicennia officinalis", IF(J865="LURA", "Lumnitzera racemosa", IF(J865="CETA", "Ceriops tagal", IF(J865="XYGR", "Xylocarpus granatum", IF(J865="AVMA", "Avicennia marina", IF(J865="RHMU", "Rhizophora mucronata", IF(J865="BRGY", "Bruguiera gymnorrhiza", IF(J865="BRSE", "Bruguiera sexangula", IF(J865="SOOV", "Sonneratia ovata", IF(J865="SOCA", "Sonneratia caseolaris", IF(J865="HELI", "Heritiera littoralis", IF(J865="HESY", "Heritiera sylvatica", IF(J865="NYFR", "Nypa fruticans", IF(J865="CYRA", "Cynometra ramiflora", IF(J865="PHPA", "Phoenix paludosa", IF(J865="SCHY", "Scyphiphora hydrophyllacea", IF(J865="DIMA", "Diospyros maritima", IF(J865="POPI", "Pongamia pinnata", IF(J865="MAPS", "Maniltoa psilogyne", IF(J865="INBI", "Intsia bijuga", IF(J865="ACEB", "Acanthus ebracteatus", IF(J865="CAER", "Calamus erinaceus", IF(J865="UNUN", "Unknown unknown",  IF(J865="SOAL", "Sonneratia alba",  IF(J865="AECO", "Aegiceras corniculatum", "" )) )))))))))))))))))))))))))))))</f>
        <v>Rhizophora apiculata</v>
      </c>
      <c r="J865" s="55" t="s">
        <v>21</v>
      </c>
      <c r="K865" s="55" t="n">
        <v>9.9</v>
      </c>
    </row>
    <row r="866" customFormat="false" ht="13.8" hidden="false" customHeight="false" outlineLevel="0" collapsed="false">
      <c r="A866" s="1" t="s">
        <v>17</v>
      </c>
      <c r="B866" s="12" t="n">
        <v>42155</v>
      </c>
      <c r="C866" s="1" t="s">
        <v>19</v>
      </c>
      <c r="D866" s="1" t="s">
        <v>19</v>
      </c>
      <c r="E866" s="1" t="s">
        <v>19</v>
      </c>
      <c r="F866" s="1" t="s">
        <v>20</v>
      </c>
      <c r="G866" s="1" t="n">
        <v>5</v>
      </c>
      <c r="H866" s="1" t="n">
        <v>1</v>
      </c>
      <c r="I866" s="23" t="str">
        <f aca="false">IF(J866="RHAP", "Rhizophora apiculata", IF(J866="EXAG", "Excoecaria agallocha", IF(J866="BRPA", "Bruguiera parviflora", IF(J866="XYMO", "Xylocarpus moluccensis", IF(J866="BRCY", "Bruguiera cylindrica", IF(J866="AVAL", "Avicennia alba", IF(J866="AVOF", "Avicennia officinalis", IF(J866="LURA", "Lumnitzera racemosa", IF(J866="CETA", "Ceriops tagal", IF(J866="XYGR", "Xylocarpus granatum", IF(J866="AVMA", "Avicennia marina", IF(J866="RHMU", "Rhizophora mucronata", IF(J866="BRGY", "Bruguiera gymnorrhiza", IF(J866="BRSE", "Bruguiera sexangula", IF(J866="SOOV", "Sonneratia ovata", IF(J866="SOCA", "Sonneratia caseolaris", IF(J866="HELI", "Heritiera littoralis", IF(J866="HESY", "Heritiera sylvatica", IF(J866="NYFR", "Nypa fruticans", IF(J866="CYRA", "Cynometra ramiflora", IF(J866="PHPA", "Phoenix paludosa", IF(J866="SCHY", "Scyphiphora hydrophyllacea", IF(J866="DIMA", "Diospyros maritima", IF(J866="POPI", "Pongamia pinnata", IF(J866="MAPS", "Maniltoa psilogyne", IF(J866="INBI", "Intsia bijuga", IF(J866="ACEB", "Acanthus ebracteatus", IF(J866="CAER", "Calamus erinaceus", IF(J866="UNUN", "Unknown unknown",  IF(J866="SOAL", "Sonneratia alba",  IF(J866="AECO", "Aegiceras corniculatum", "" )) )))))))))))))))))))))))))))))</f>
        <v>Rhizophora apiculata</v>
      </c>
      <c r="J866" s="55" t="s">
        <v>21</v>
      </c>
      <c r="K866" s="55" t="n">
        <v>10</v>
      </c>
    </row>
    <row r="867" customFormat="false" ht="13.8" hidden="false" customHeight="false" outlineLevel="0" collapsed="false">
      <c r="A867" s="1" t="s">
        <v>17</v>
      </c>
      <c r="B867" s="12" t="n">
        <v>42155</v>
      </c>
      <c r="C867" s="1" t="s">
        <v>19</v>
      </c>
      <c r="D867" s="1" t="s">
        <v>19</v>
      </c>
      <c r="E867" s="1" t="s">
        <v>19</v>
      </c>
      <c r="F867" s="1" t="s">
        <v>20</v>
      </c>
      <c r="G867" s="1" t="n">
        <v>5</v>
      </c>
      <c r="H867" s="1" t="n">
        <v>1</v>
      </c>
      <c r="I867" s="23" t="str">
        <f aca="false">IF(J867="RHAP", "Rhizophora apiculata", IF(J867="EXAG", "Excoecaria agallocha", IF(J867="BRPA", "Bruguiera parviflora", IF(J867="XYMO", "Xylocarpus moluccensis", IF(J867="BRCY", "Bruguiera cylindrica", IF(J867="AVAL", "Avicennia alba", IF(J867="AVOF", "Avicennia officinalis", IF(J867="LURA", "Lumnitzera racemosa", IF(J867="CETA", "Ceriops tagal", IF(J867="XYGR", "Xylocarpus granatum", IF(J867="AVMA", "Avicennia marina", IF(J867="RHMU", "Rhizophora mucronata", IF(J867="BRGY", "Bruguiera gymnorrhiza", IF(J867="BRSE", "Bruguiera sexangula", IF(J867="SOOV", "Sonneratia ovata", IF(J867="SOCA", "Sonneratia caseolaris", IF(J867="HELI", "Heritiera littoralis", IF(J867="HESY", "Heritiera sylvatica", IF(J867="NYFR", "Nypa fruticans", IF(J867="CYRA", "Cynometra ramiflora", IF(J867="PHPA", "Phoenix paludosa", IF(J867="SCHY", "Scyphiphora hydrophyllacea", IF(J867="DIMA", "Diospyros maritima", IF(J867="POPI", "Pongamia pinnata", IF(J867="MAPS", "Maniltoa psilogyne", IF(J867="INBI", "Intsia bijuga", IF(J867="ACEB", "Acanthus ebracteatus", IF(J867="CAER", "Calamus erinaceus", IF(J867="UNUN", "Unknown unknown",  IF(J867="SOAL", "Sonneratia alba",  IF(J867="AECO", "Aegiceras corniculatum", "" )) )))))))))))))))))))))))))))))</f>
        <v>Rhizophora apiculata</v>
      </c>
      <c r="J867" s="55" t="s">
        <v>21</v>
      </c>
      <c r="K867" s="55" t="n">
        <v>10.6</v>
      </c>
    </row>
    <row r="868" customFormat="false" ht="13.8" hidden="false" customHeight="false" outlineLevel="0" collapsed="false">
      <c r="A868" s="1" t="s">
        <v>17</v>
      </c>
      <c r="B868" s="12" t="n">
        <v>42155</v>
      </c>
      <c r="C868" s="1" t="s">
        <v>19</v>
      </c>
      <c r="D868" s="1" t="s">
        <v>19</v>
      </c>
      <c r="E868" s="1" t="s">
        <v>19</v>
      </c>
      <c r="F868" s="1" t="s">
        <v>20</v>
      </c>
      <c r="G868" s="1" t="n">
        <v>5</v>
      </c>
      <c r="H868" s="1" t="n">
        <v>1</v>
      </c>
      <c r="I868" s="23" t="str">
        <f aca="false">IF(J868="RHAP", "Rhizophora apiculata", IF(J868="EXAG", "Excoecaria agallocha", IF(J868="BRPA", "Bruguiera parviflora", IF(J868="XYMO", "Xylocarpus moluccensis", IF(J868="BRCY", "Bruguiera cylindrica", IF(J868="AVAL", "Avicennia alba", IF(J868="AVOF", "Avicennia officinalis", IF(J868="LURA", "Lumnitzera racemosa", IF(J868="CETA", "Ceriops tagal", IF(J868="XYGR", "Xylocarpus granatum", IF(J868="AVMA", "Avicennia marina", IF(J868="RHMU", "Rhizophora mucronata", IF(J868="BRGY", "Bruguiera gymnorrhiza", IF(J868="BRSE", "Bruguiera sexangula", IF(J868="SOOV", "Sonneratia ovata", IF(J868="SOCA", "Sonneratia caseolaris", IF(J868="HELI", "Heritiera littoralis", IF(J868="HESY", "Heritiera sylvatica", IF(J868="NYFR", "Nypa fruticans", IF(J868="CYRA", "Cynometra ramiflora", IF(J868="PHPA", "Phoenix paludosa", IF(J868="SCHY", "Scyphiphora hydrophyllacea", IF(J868="DIMA", "Diospyros maritima", IF(J868="POPI", "Pongamia pinnata", IF(J868="MAPS", "Maniltoa psilogyne", IF(J868="INBI", "Intsia bijuga", IF(J868="ACEB", "Acanthus ebracteatus", IF(J868="CAER", "Calamus erinaceus", IF(J868="UNUN", "Unknown unknown",  IF(J868="SOAL", "Sonneratia alba",  IF(J868="AECO", "Aegiceras corniculatum", "" )) )))))))))))))))))))))))))))))</f>
        <v>Rhizophora apiculata</v>
      </c>
      <c r="J868" s="55" t="s">
        <v>21</v>
      </c>
      <c r="K868" s="55" t="n">
        <v>10.8</v>
      </c>
    </row>
    <row r="869" customFormat="false" ht="13.8" hidden="false" customHeight="false" outlineLevel="0" collapsed="false">
      <c r="A869" s="1" t="s">
        <v>17</v>
      </c>
      <c r="B869" s="12" t="n">
        <v>42155</v>
      </c>
      <c r="C869" s="1" t="s">
        <v>19</v>
      </c>
      <c r="D869" s="1" t="s">
        <v>19</v>
      </c>
      <c r="E869" s="1" t="s">
        <v>19</v>
      </c>
      <c r="F869" s="1" t="s">
        <v>20</v>
      </c>
      <c r="G869" s="1" t="n">
        <v>5</v>
      </c>
      <c r="H869" s="1" t="n">
        <v>1</v>
      </c>
      <c r="I869" s="23" t="str">
        <f aca="false">IF(J869="RHAP", "Rhizophora apiculata", IF(J869="EXAG", "Excoecaria agallocha", IF(J869="BRPA", "Bruguiera parviflora", IF(J869="XYMO", "Xylocarpus moluccensis", IF(J869="BRCY", "Bruguiera cylindrica", IF(J869="AVAL", "Avicennia alba", IF(J869="AVOF", "Avicennia officinalis", IF(J869="LURA", "Lumnitzera racemosa", IF(J869="CETA", "Ceriops tagal", IF(J869="XYGR", "Xylocarpus granatum", IF(J869="AVMA", "Avicennia marina", IF(J869="RHMU", "Rhizophora mucronata", IF(J869="BRGY", "Bruguiera gymnorrhiza", IF(J869="BRSE", "Bruguiera sexangula", IF(J869="SOOV", "Sonneratia ovata", IF(J869="SOCA", "Sonneratia caseolaris", IF(J869="HELI", "Heritiera littoralis", IF(J869="HESY", "Heritiera sylvatica", IF(J869="NYFR", "Nypa fruticans", IF(J869="CYRA", "Cynometra ramiflora", IF(J869="PHPA", "Phoenix paludosa", IF(J869="SCHY", "Scyphiphora hydrophyllacea", IF(J869="DIMA", "Diospyros maritima", IF(J869="POPI", "Pongamia pinnata", IF(J869="MAPS", "Maniltoa psilogyne", IF(J869="INBI", "Intsia bijuga", IF(J869="ACEB", "Acanthus ebracteatus", IF(J869="CAER", "Calamus erinaceus", IF(J869="UNUN", "Unknown unknown",  IF(J869="SOAL", "Sonneratia alba",  IF(J869="AECO", "Aegiceras corniculatum", "" )) )))))))))))))))))))))))))))))</f>
        <v>Xylocarpus granatum</v>
      </c>
      <c r="J869" s="55" t="s">
        <v>1022</v>
      </c>
      <c r="K869" s="55" t="n">
        <v>11</v>
      </c>
    </row>
    <row r="870" customFormat="false" ht="13.8" hidden="false" customHeight="false" outlineLevel="0" collapsed="false">
      <c r="A870" s="1" t="s">
        <v>17</v>
      </c>
      <c r="B870" s="12" t="n">
        <v>42155</v>
      </c>
      <c r="C870" s="1" t="s">
        <v>19</v>
      </c>
      <c r="D870" s="1" t="s">
        <v>19</v>
      </c>
      <c r="E870" s="1" t="s">
        <v>19</v>
      </c>
      <c r="F870" s="1" t="s">
        <v>20</v>
      </c>
      <c r="G870" s="1" t="n">
        <v>5</v>
      </c>
      <c r="H870" s="1" t="n">
        <v>1</v>
      </c>
      <c r="I870" s="23" t="str">
        <f aca="false">IF(J870="RHAP", "Rhizophora apiculata", IF(J870="EXAG", "Excoecaria agallocha", IF(J870="BRPA", "Bruguiera parviflora", IF(J870="XYMO", "Xylocarpus moluccensis", IF(J870="BRCY", "Bruguiera cylindrica", IF(J870="AVAL", "Avicennia alba", IF(J870="AVOF", "Avicennia officinalis", IF(J870="LURA", "Lumnitzera racemosa", IF(J870="CETA", "Ceriops tagal", IF(J870="XYGR", "Xylocarpus granatum", IF(J870="AVMA", "Avicennia marina", IF(J870="RHMU", "Rhizophora mucronata", IF(J870="BRGY", "Bruguiera gymnorrhiza", IF(J870="BRSE", "Bruguiera sexangula", IF(J870="SOOV", "Sonneratia ovata", IF(J870="SOCA", "Sonneratia caseolaris", IF(J870="HELI", "Heritiera littoralis", IF(J870="HESY", "Heritiera sylvatica", IF(J870="NYFR", "Nypa fruticans", IF(J870="CYRA", "Cynometra ramiflora", IF(J870="PHPA", "Phoenix paludosa", IF(J870="SCHY", "Scyphiphora hydrophyllacea", IF(J870="DIMA", "Diospyros maritima", IF(J870="POPI", "Pongamia pinnata", IF(J870="MAPS", "Maniltoa psilogyne", IF(J870="INBI", "Intsia bijuga", IF(J870="ACEB", "Acanthus ebracteatus", IF(J870="CAER", "Calamus erinaceus", IF(J870="UNUN", "Unknown unknown",  IF(J870="SOAL", "Sonneratia alba",  IF(J870="AECO", "Aegiceras corniculatum", "" )) )))))))))))))))))))))))))))))</f>
        <v>Rhizophora apiculata</v>
      </c>
      <c r="J870" s="55" t="s">
        <v>21</v>
      </c>
      <c r="K870" s="55" t="n">
        <v>11</v>
      </c>
    </row>
    <row r="871" customFormat="false" ht="13.8" hidden="false" customHeight="false" outlineLevel="0" collapsed="false">
      <c r="A871" s="1" t="s">
        <v>17</v>
      </c>
      <c r="B871" s="12" t="n">
        <v>42155</v>
      </c>
      <c r="C871" s="1" t="s">
        <v>19</v>
      </c>
      <c r="D871" s="1" t="s">
        <v>19</v>
      </c>
      <c r="E871" s="1" t="s">
        <v>19</v>
      </c>
      <c r="F871" s="1" t="s">
        <v>20</v>
      </c>
      <c r="G871" s="1" t="n">
        <v>5</v>
      </c>
      <c r="H871" s="1" t="n">
        <v>1</v>
      </c>
      <c r="I871" s="23" t="str">
        <f aca="false">IF(J871="RHAP", "Rhizophora apiculata", IF(J871="EXAG", "Excoecaria agallocha", IF(J871="BRPA", "Bruguiera parviflora", IF(J871="XYMO", "Xylocarpus moluccensis", IF(J871="BRCY", "Bruguiera cylindrica", IF(J871="AVAL", "Avicennia alba", IF(J871="AVOF", "Avicennia officinalis", IF(J871="LURA", "Lumnitzera racemosa", IF(J871="CETA", "Ceriops tagal", IF(J871="XYGR", "Xylocarpus granatum", IF(J871="AVMA", "Avicennia marina", IF(J871="RHMU", "Rhizophora mucronata", IF(J871="BRGY", "Bruguiera gymnorrhiza", IF(J871="BRSE", "Bruguiera sexangula", IF(J871="SOOV", "Sonneratia ovata", IF(J871="SOCA", "Sonneratia caseolaris", IF(J871="HELI", "Heritiera littoralis", IF(J871="HESY", "Heritiera sylvatica", IF(J871="NYFR", "Nypa fruticans", IF(J871="CYRA", "Cynometra ramiflora", IF(J871="PHPA", "Phoenix paludosa", IF(J871="SCHY", "Scyphiphora hydrophyllacea", IF(J871="DIMA", "Diospyros maritima", IF(J871="POPI", "Pongamia pinnata", IF(J871="MAPS", "Maniltoa psilogyne", IF(J871="INBI", "Intsia bijuga", IF(J871="ACEB", "Acanthus ebracteatus", IF(J871="CAER", "Calamus erinaceus", IF(J871="UNUN", "Unknown unknown",  IF(J871="SOAL", "Sonneratia alba",  IF(J871="AECO", "Aegiceras corniculatum", "" )) )))))))))))))))))))))))))))))</f>
        <v>Xylocarpus granatum</v>
      </c>
      <c r="J871" s="55" t="s">
        <v>1022</v>
      </c>
      <c r="K871" s="55" t="n">
        <v>11.1</v>
      </c>
    </row>
    <row r="872" customFormat="false" ht="13.8" hidden="false" customHeight="false" outlineLevel="0" collapsed="false">
      <c r="A872" s="1" t="s">
        <v>17</v>
      </c>
      <c r="B872" s="12" t="n">
        <v>42155</v>
      </c>
      <c r="C872" s="1" t="s">
        <v>19</v>
      </c>
      <c r="D872" s="1" t="s">
        <v>19</v>
      </c>
      <c r="E872" s="1" t="s">
        <v>19</v>
      </c>
      <c r="F872" s="1" t="s">
        <v>20</v>
      </c>
      <c r="G872" s="1" t="n">
        <v>5</v>
      </c>
      <c r="H872" s="1" t="n">
        <v>1</v>
      </c>
      <c r="I872" s="23" t="str">
        <f aca="false">IF(J872="RHAP", "Rhizophora apiculata", IF(J872="EXAG", "Excoecaria agallocha", IF(J872="BRPA", "Bruguiera parviflora", IF(J872="XYMO", "Xylocarpus moluccensis", IF(J872="BRCY", "Bruguiera cylindrica", IF(J872="AVAL", "Avicennia alba", IF(J872="AVOF", "Avicennia officinalis", IF(J872="LURA", "Lumnitzera racemosa", IF(J872="CETA", "Ceriops tagal", IF(J872="XYGR", "Xylocarpus granatum", IF(J872="AVMA", "Avicennia marina", IF(J872="RHMU", "Rhizophora mucronata", IF(J872="BRGY", "Bruguiera gymnorrhiza", IF(J872="BRSE", "Bruguiera sexangula", IF(J872="SOOV", "Sonneratia ovata", IF(J872="SOCA", "Sonneratia caseolaris", IF(J872="HELI", "Heritiera littoralis", IF(J872="HESY", "Heritiera sylvatica", IF(J872="NYFR", "Nypa fruticans", IF(J872="CYRA", "Cynometra ramiflora", IF(J872="PHPA", "Phoenix paludosa", IF(J872="SCHY", "Scyphiphora hydrophyllacea", IF(J872="DIMA", "Diospyros maritima", IF(J872="POPI", "Pongamia pinnata", IF(J872="MAPS", "Maniltoa psilogyne", IF(J872="INBI", "Intsia bijuga", IF(J872="ACEB", "Acanthus ebracteatus", IF(J872="CAER", "Calamus erinaceus", IF(J872="UNUN", "Unknown unknown",  IF(J872="SOAL", "Sonneratia alba",  IF(J872="AECO", "Aegiceras corniculatum", "" )) )))))))))))))))))))))))))))))</f>
        <v>Rhizophora apiculata</v>
      </c>
      <c r="J872" s="55" t="s">
        <v>21</v>
      </c>
      <c r="K872" s="55" t="n">
        <v>11.4</v>
      </c>
    </row>
    <row r="873" customFormat="false" ht="13.8" hidden="false" customHeight="false" outlineLevel="0" collapsed="false">
      <c r="A873" s="1" t="s">
        <v>17</v>
      </c>
      <c r="B873" s="12" t="n">
        <v>42155</v>
      </c>
      <c r="C873" s="1" t="s">
        <v>19</v>
      </c>
      <c r="D873" s="1" t="s">
        <v>19</v>
      </c>
      <c r="E873" s="1" t="s">
        <v>19</v>
      </c>
      <c r="F873" s="1" t="s">
        <v>20</v>
      </c>
      <c r="G873" s="1" t="n">
        <v>5</v>
      </c>
      <c r="H873" s="1" t="n">
        <v>1</v>
      </c>
      <c r="I873" s="23" t="str">
        <f aca="false">IF(J873="RHAP", "Rhizophora apiculata", IF(J873="EXAG", "Excoecaria agallocha", IF(J873="BRPA", "Bruguiera parviflora", IF(J873="XYMO", "Xylocarpus moluccensis", IF(J873="BRCY", "Bruguiera cylindrica", IF(J873="AVAL", "Avicennia alba", IF(J873="AVOF", "Avicennia officinalis", IF(J873="LURA", "Lumnitzera racemosa", IF(J873="CETA", "Ceriops tagal", IF(J873="XYGR", "Xylocarpus granatum", IF(J873="AVMA", "Avicennia marina", IF(J873="RHMU", "Rhizophora mucronata", IF(J873="BRGY", "Bruguiera gymnorrhiza", IF(J873="BRSE", "Bruguiera sexangula", IF(J873="SOOV", "Sonneratia ovata", IF(J873="SOCA", "Sonneratia caseolaris", IF(J873="HELI", "Heritiera littoralis", IF(J873="HESY", "Heritiera sylvatica", IF(J873="NYFR", "Nypa fruticans", IF(J873="CYRA", "Cynometra ramiflora", IF(J873="PHPA", "Phoenix paludosa", IF(J873="SCHY", "Scyphiphora hydrophyllacea", IF(J873="DIMA", "Diospyros maritima", IF(J873="POPI", "Pongamia pinnata", IF(J873="MAPS", "Maniltoa psilogyne", IF(J873="INBI", "Intsia bijuga", IF(J873="ACEB", "Acanthus ebracteatus", IF(J873="CAER", "Calamus erinaceus", IF(J873="UNUN", "Unknown unknown",  IF(J873="SOAL", "Sonneratia alba",  IF(J873="AECO", "Aegiceras corniculatum", "" )) )))))))))))))))))))))))))))))</f>
        <v>Rhizophora apiculata</v>
      </c>
      <c r="J873" s="55" t="s">
        <v>21</v>
      </c>
      <c r="K873" s="55" t="n">
        <v>11.6</v>
      </c>
    </row>
    <row r="874" customFormat="false" ht="13.8" hidden="false" customHeight="false" outlineLevel="0" collapsed="false">
      <c r="A874" s="1" t="s">
        <v>17</v>
      </c>
      <c r="B874" s="12" t="n">
        <v>42155</v>
      </c>
      <c r="C874" s="1" t="s">
        <v>19</v>
      </c>
      <c r="D874" s="1" t="s">
        <v>19</v>
      </c>
      <c r="E874" s="1" t="s">
        <v>19</v>
      </c>
      <c r="F874" s="1" t="s">
        <v>20</v>
      </c>
      <c r="G874" s="1" t="n">
        <v>5</v>
      </c>
      <c r="H874" s="1" t="n">
        <v>1</v>
      </c>
      <c r="I874" s="23" t="str">
        <f aca="false">IF(J874="RHAP", "Rhizophora apiculata", IF(J874="EXAG", "Excoecaria agallocha", IF(J874="BRPA", "Bruguiera parviflora", IF(J874="XYMO", "Xylocarpus moluccensis", IF(J874="BRCY", "Bruguiera cylindrica", IF(J874="AVAL", "Avicennia alba", IF(J874="AVOF", "Avicennia officinalis", IF(J874="LURA", "Lumnitzera racemosa", IF(J874="CETA", "Ceriops tagal", IF(J874="XYGR", "Xylocarpus granatum", IF(J874="AVMA", "Avicennia marina", IF(J874="RHMU", "Rhizophora mucronata", IF(J874="BRGY", "Bruguiera gymnorrhiza", IF(J874="BRSE", "Bruguiera sexangula", IF(J874="SOOV", "Sonneratia ovata", IF(J874="SOCA", "Sonneratia caseolaris", IF(J874="HELI", "Heritiera littoralis", IF(J874="HESY", "Heritiera sylvatica", IF(J874="NYFR", "Nypa fruticans", IF(J874="CYRA", "Cynometra ramiflora", IF(J874="PHPA", "Phoenix paludosa", IF(J874="SCHY", "Scyphiphora hydrophyllacea", IF(J874="DIMA", "Diospyros maritima", IF(J874="POPI", "Pongamia pinnata", IF(J874="MAPS", "Maniltoa psilogyne", IF(J874="INBI", "Intsia bijuga", IF(J874="ACEB", "Acanthus ebracteatus", IF(J874="CAER", "Calamus erinaceus", IF(J874="UNUN", "Unknown unknown",  IF(J874="SOAL", "Sonneratia alba",  IF(J874="AECO", "Aegiceras corniculatum", "" )) )))))))))))))))))))))))))))))</f>
        <v>Rhizophora apiculata</v>
      </c>
      <c r="J874" s="55" t="s">
        <v>21</v>
      </c>
      <c r="K874" s="55" t="n">
        <v>12</v>
      </c>
    </row>
    <row r="875" customFormat="false" ht="13.8" hidden="false" customHeight="false" outlineLevel="0" collapsed="false">
      <c r="A875" s="1" t="s">
        <v>17</v>
      </c>
      <c r="B875" s="12" t="n">
        <v>42155</v>
      </c>
      <c r="C875" s="1" t="s">
        <v>19</v>
      </c>
      <c r="D875" s="1" t="s">
        <v>19</v>
      </c>
      <c r="E875" s="1" t="s">
        <v>19</v>
      </c>
      <c r="F875" s="1" t="s">
        <v>20</v>
      </c>
      <c r="G875" s="1" t="n">
        <v>5</v>
      </c>
      <c r="H875" s="1" t="n">
        <v>1</v>
      </c>
      <c r="I875" s="23" t="str">
        <f aca="false">IF(J875="RHAP", "Rhizophora apiculata", IF(J875="EXAG", "Excoecaria agallocha", IF(J875="BRPA", "Bruguiera parviflora", IF(J875="XYMO", "Xylocarpus moluccensis", IF(J875="BRCY", "Bruguiera cylindrica", IF(J875="AVAL", "Avicennia alba", IF(J875="AVOF", "Avicennia officinalis", IF(J875="LURA", "Lumnitzera racemosa", IF(J875="CETA", "Ceriops tagal", IF(J875="XYGR", "Xylocarpus granatum", IF(J875="AVMA", "Avicennia marina", IF(J875="RHMU", "Rhizophora mucronata", IF(J875="BRGY", "Bruguiera gymnorrhiza", IF(J875="BRSE", "Bruguiera sexangula", IF(J875="SOOV", "Sonneratia ovata", IF(J875="SOCA", "Sonneratia caseolaris", IF(J875="HELI", "Heritiera littoralis", IF(J875="HESY", "Heritiera sylvatica", IF(J875="NYFR", "Nypa fruticans", IF(J875="CYRA", "Cynometra ramiflora", IF(J875="PHPA", "Phoenix paludosa", IF(J875="SCHY", "Scyphiphora hydrophyllacea", IF(J875="DIMA", "Diospyros maritima", IF(J875="POPI", "Pongamia pinnata", IF(J875="MAPS", "Maniltoa psilogyne", IF(J875="INBI", "Intsia bijuga", IF(J875="ACEB", "Acanthus ebracteatus", IF(J875="CAER", "Calamus erinaceus", IF(J875="UNUN", "Unknown unknown",  IF(J875="SOAL", "Sonneratia alba",  IF(J875="AECO", "Aegiceras corniculatum", "" )) )))))))))))))))))))))))))))))</f>
        <v>Rhizophora apiculata</v>
      </c>
      <c r="J875" s="55" t="s">
        <v>21</v>
      </c>
      <c r="K875" s="55" t="n">
        <v>12.5</v>
      </c>
    </row>
    <row r="876" customFormat="false" ht="13.8" hidden="false" customHeight="false" outlineLevel="0" collapsed="false">
      <c r="A876" s="1" t="s">
        <v>17</v>
      </c>
      <c r="B876" s="12" t="n">
        <v>42155</v>
      </c>
      <c r="C876" s="1" t="s">
        <v>19</v>
      </c>
      <c r="D876" s="1" t="s">
        <v>19</v>
      </c>
      <c r="E876" s="1" t="s">
        <v>19</v>
      </c>
      <c r="F876" s="1" t="s">
        <v>20</v>
      </c>
      <c r="G876" s="1" t="n">
        <v>5</v>
      </c>
      <c r="H876" s="1" t="n">
        <v>1</v>
      </c>
      <c r="I876" s="23" t="str">
        <f aca="false">IF(J876="RHAP", "Rhizophora apiculata", IF(J876="EXAG", "Excoecaria agallocha", IF(J876="BRPA", "Bruguiera parviflora", IF(J876="XYMO", "Xylocarpus moluccensis", IF(J876="BRCY", "Bruguiera cylindrica", IF(J876="AVAL", "Avicennia alba", IF(J876="AVOF", "Avicennia officinalis", IF(J876="LURA", "Lumnitzera racemosa", IF(J876="CETA", "Ceriops tagal", IF(J876="XYGR", "Xylocarpus granatum", IF(J876="AVMA", "Avicennia marina", IF(J876="RHMU", "Rhizophora mucronata", IF(J876="BRGY", "Bruguiera gymnorrhiza", IF(J876="BRSE", "Bruguiera sexangula", IF(J876="SOOV", "Sonneratia ovata", IF(J876="SOCA", "Sonneratia caseolaris", IF(J876="HELI", "Heritiera littoralis", IF(J876="HESY", "Heritiera sylvatica", IF(J876="NYFR", "Nypa fruticans", IF(J876="CYRA", "Cynometra ramiflora", IF(J876="PHPA", "Phoenix paludosa", IF(J876="SCHY", "Scyphiphora hydrophyllacea", IF(J876="DIMA", "Diospyros maritima", IF(J876="POPI", "Pongamia pinnata", IF(J876="MAPS", "Maniltoa psilogyne", IF(J876="INBI", "Intsia bijuga", IF(J876="ACEB", "Acanthus ebracteatus", IF(J876="CAER", "Calamus erinaceus", IF(J876="UNUN", "Unknown unknown",  IF(J876="SOAL", "Sonneratia alba",  IF(J876="AECO", "Aegiceras corniculatum", "" )) )))))))))))))))))))))))))))))</f>
        <v>Rhizophora apiculata</v>
      </c>
      <c r="J876" s="55" t="s">
        <v>21</v>
      </c>
      <c r="K876" s="55" t="n">
        <v>13.2</v>
      </c>
    </row>
    <row r="877" customFormat="false" ht="13.8" hidden="false" customHeight="false" outlineLevel="0" collapsed="false">
      <c r="A877" s="1" t="s">
        <v>17</v>
      </c>
      <c r="B877" s="12" t="n">
        <v>42155</v>
      </c>
      <c r="C877" s="1" t="s">
        <v>19</v>
      </c>
      <c r="D877" s="1" t="s">
        <v>19</v>
      </c>
      <c r="E877" s="1" t="s">
        <v>19</v>
      </c>
      <c r="F877" s="1" t="s">
        <v>20</v>
      </c>
      <c r="G877" s="1" t="n">
        <v>5</v>
      </c>
      <c r="H877" s="1" t="n">
        <v>1</v>
      </c>
      <c r="I877" s="23" t="str">
        <f aca="false">IF(J877="RHAP", "Rhizophora apiculata", IF(J877="EXAG", "Excoecaria agallocha", IF(J877="BRPA", "Bruguiera parviflora", IF(J877="XYMO", "Xylocarpus moluccensis", IF(J877="BRCY", "Bruguiera cylindrica", IF(J877="AVAL", "Avicennia alba", IF(J877="AVOF", "Avicennia officinalis", IF(J877="LURA", "Lumnitzera racemosa", IF(J877="CETA", "Ceriops tagal", IF(J877="XYGR", "Xylocarpus granatum", IF(J877="AVMA", "Avicennia marina", IF(J877="RHMU", "Rhizophora mucronata", IF(J877="BRGY", "Bruguiera gymnorrhiza", IF(J877="BRSE", "Bruguiera sexangula", IF(J877="SOOV", "Sonneratia ovata", IF(J877="SOCA", "Sonneratia caseolaris", IF(J877="HELI", "Heritiera littoralis", IF(J877="HESY", "Heritiera sylvatica", IF(J877="NYFR", "Nypa fruticans", IF(J877="CYRA", "Cynometra ramiflora", IF(J877="PHPA", "Phoenix paludosa", IF(J877="SCHY", "Scyphiphora hydrophyllacea", IF(J877="DIMA", "Diospyros maritima", IF(J877="POPI", "Pongamia pinnata", IF(J877="MAPS", "Maniltoa psilogyne", IF(J877="INBI", "Intsia bijuga", IF(J877="ACEB", "Acanthus ebracteatus", IF(J877="CAER", "Calamus erinaceus", IF(J877="UNUN", "Unknown unknown",  IF(J877="SOAL", "Sonneratia alba",  IF(J877="AECO", "Aegiceras corniculatum", "" )) )))))))))))))))))))))))))))))</f>
        <v>Xylocarpus granatum</v>
      </c>
      <c r="J877" s="55" t="s">
        <v>1022</v>
      </c>
      <c r="K877" s="55" t="n">
        <v>13.3</v>
      </c>
    </row>
    <row r="878" customFormat="false" ht="13.8" hidden="false" customHeight="false" outlineLevel="0" collapsed="false">
      <c r="A878" s="1" t="s">
        <v>17</v>
      </c>
      <c r="B878" s="12" t="n">
        <v>42155</v>
      </c>
      <c r="C878" s="1" t="s">
        <v>19</v>
      </c>
      <c r="D878" s="1" t="s">
        <v>19</v>
      </c>
      <c r="E878" s="1" t="s">
        <v>19</v>
      </c>
      <c r="F878" s="1" t="s">
        <v>20</v>
      </c>
      <c r="G878" s="1" t="n">
        <v>5</v>
      </c>
      <c r="H878" s="1" t="n">
        <v>1</v>
      </c>
      <c r="I878" s="23" t="str">
        <f aca="false">IF(J878="RHAP", "Rhizophora apiculata", IF(J878="EXAG", "Excoecaria agallocha", IF(J878="BRPA", "Bruguiera parviflora", IF(J878="XYMO", "Xylocarpus moluccensis", IF(J878="BRCY", "Bruguiera cylindrica", IF(J878="AVAL", "Avicennia alba", IF(J878="AVOF", "Avicennia officinalis", IF(J878="LURA", "Lumnitzera racemosa", IF(J878="CETA", "Ceriops tagal", IF(J878="XYGR", "Xylocarpus granatum", IF(J878="AVMA", "Avicennia marina", IF(J878="RHMU", "Rhizophora mucronata", IF(J878="BRGY", "Bruguiera gymnorrhiza", IF(J878="BRSE", "Bruguiera sexangula", IF(J878="SOOV", "Sonneratia ovata", IF(J878="SOCA", "Sonneratia caseolaris", IF(J878="HELI", "Heritiera littoralis", IF(J878="HESY", "Heritiera sylvatica", IF(J878="NYFR", "Nypa fruticans", IF(J878="CYRA", "Cynometra ramiflora", IF(J878="PHPA", "Phoenix paludosa", IF(J878="SCHY", "Scyphiphora hydrophyllacea", IF(J878="DIMA", "Diospyros maritima", IF(J878="POPI", "Pongamia pinnata", IF(J878="MAPS", "Maniltoa psilogyne", IF(J878="INBI", "Intsia bijuga", IF(J878="ACEB", "Acanthus ebracteatus", IF(J878="CAER", "Calamus erinaceus", IF(J878="UNUN", "Unknown unknown",  IF(J878="SOAL", "Sonneratia alba",  IF(J878="AECO", "Aegiceras corniculatum", "" )) )))))))))))))))))))))))))))))</f>
        <v>Rhizophora apiculata</v>
      </c>
      <c r="J878" s="55" t="s">
        <v>21</v>
      </c>
      <c r="K878" s="55" t="n">
        <v>13.6</v>
      </c>
    </row>
    <row r="879" customFormat="false" ht="13.8" hidden="false" customHeight="false" outlineLevel="0" collapsed="false">
      <c r="A879" s="1" t="s">
        <v>17</v>
      </c>
      <c r="B879" s="12" t="n">
        <v>42155</v>
      </c>
      <c r="C879" s="1" t="s">
        <v>19</v>
      </c>
      <c r="D879" s="1" t="s">
        <v>19</v>
      </c>
      <c r="E879" s="1" t="s">
        <v>19</v>
      </c>
      <c r="F879" s="1" t="s">
        <v>20</v>
      </c>
      <c r="G879" s="1" t="n">
        <v>5</v>
      </c>
      <c r="H879" s="1" t="n">
        <v>1</v>
      </c>
      <c r="I879" s="23" t="str">
        <f aca="false">IF(J879="RHAP", "Rhizophora apiculata", IF(J879="EXAG", "Excoecaria agallocha", IF(J879="BRPA", "Bruguiera parviflora", IF(J879="XYMO", "Xylocarpus moluccensis", IF(J879="BRCY", "Bruguiera cylindrica", IF(J879="AVAL", "Avicennia alba", IF(J879="AVOF", "Avicennia officinalis", IF(J879="LURA", "Lumnitzera racemosa", IF(J879="CETA", "Ceriops tagal", IF(J879="XYGR", "Xylocarpus granatum", IF(J879="AVMA", "Avicennia marina", IF(J879="RHMU", "Rhizophora mucronata", IF(J879="BRGY", "Bruguiera gymnorrhiza", IF(J879="BRSE", "Bruguiera sexangula", IF(J879="SOOV", "Sonneratia ovata", IF(J879="SOCA", "Sonneratia caseolaris", IF(J879="HELI", "Heritiera littoralis", IF(J879="HESY", "Heritiera sylvatica", IF(J879="NYFR", "Nypa fruticans", IF(J879="CYRA", "Cynometra ramiflora", IF(J879="PHPA", "Phoenix paludosa", IF(J879="SCHY", "Scyphiphora hydrophyllacea", IF(J879="DIMA", "Diospyros maritima", IF(J879="POPI", "Pongamia pinnata", IF(J879="MAPS", "Maniltoa psilogyne", IF(J879="INBI", "Intsia bijuga", IF(J879="ACEB", "Acanthus ebracteatus", IF(J879="CAER", "Calamus erinaceus", IF(J879="UNUN", "Unknown unknown",  IF(J879="SOAL", "Sonneratia alba",  IF(J879="AECO", "Aegiceras corniculatum", "" )) )))))))))))))))))))))))))))))</f>
        <v>Rhizophora apiculata</v>
      </c>
      <c r="J879" s="55" t="s">
        <v>21</v>
      </c>
      <c r="K879" s="55" t="n">
        <v>13.6</v>
      </c>
    </row>
    <row r="880" customFormat="false" ht="13.8" hidden="false" customHeight="false" outlineLevel="0" collapsed="false">
      <c r="A880" s="1" t="s">
        <v>17</v>
      </c>
      <c r="B880" s="12" t="n">
        <v>42155</v>
      </c>
      <c r="C880" s="1" t="s">
        <v>19</v>
      </c>
      <c r="D880" s="1" t="s">
        <v>19</v>
      </c>
      <c r="E880" s="1" t="s">
        <v>19</v>
      </c>
      <c r="F880" s="1" t="s">
        <v>20</v>
      </c>
      <c r="G880" s="1" t="n">
        <v>5</v>
      </c>
      <c r="H880" s="1" t="n">
        <v>1</v>
      </c>
      <c r="I880" s="23" t="str">
        <f aca="false">IF(J880="RHAP", "Rhizophora apiculata", IF(J880="EXAG", "Excoecaria agallocha", IF(J880="BRPA", "Bruguiera parviflora", IF(J880="XYMO", "Xylocarpus moluccensis", IF(J880="BRCY", "Bruguiera cylindrica", IF(J880="AVAL", "Avicennia alba", IF(J880="AVOF", "Avicennia officinalis", IF(J880="LURA", "Lumnitzera racemosa", IF(J880="CETA", "Ceriops tagal", IF(J880="XYGR", "Xylocarpus granatum", IF(J880="AVMA", "Avicennia marina", IF(J880="RHMU", "Rhizophora mucronata", IF(J880="BRGY", "Bruguiera gymnorrhiza", IF(J880="BRSE", "Bruguiera sexangula", IF(J880="SOOV", "Sonneratia ovata", IF(J880="SOCA", "Sonneratia caseolaris", IF(J880="HELI", "Heritiera littoralis", IF(J880="HESY", "Heritiera sylvatica", IF(J880="NYFR", "Nypa fruticans", IF(J880="CYRA", "Cynometra ramiflora", IF(J880="PHPA", "Phoenix paludosa", IF(J880="SCHY", "Scyphiphora hydrophyllacea", IF(J880="DIMA", "Diospyros maritima", IF(J880="POPI", "Pongamia pinnata", IF(J880="MAPS", "Maniltoa psilogyne", IF(J880="INBI", "Intsia bijuga", IF(J880="ACEB", "Acanthus ebracteatus", IF(J880="CAER", "Calamus erinaceus", IF(J880="UNUN", "Unknown unknown",  IF(J880="SOAL", "Sonneratia alba",  IF(J880="AECO", "Aegiceras corniculatum", "" )) )))))))))))))))))))))))))))))</f>
        <v>Rhizophora apiculata</v>
      </c>
      <c r="J880" s="55" t="s">
        <v>21</v>
      </c>
      <c r="K880" s="55" t="n">
        <v>13.8</v>
      </c>
    </row>
    <row r="881" customFormat="false" ht="13.8" hidden="false" customHeight="false" outlineLevel="0" collapsed="false">
      <c r="A881" s="1" t="s">
        <v>17</v>
      </c>
      <c r="B881" s="12" t="n">
        <v>42155</v>
      </c>
      <c r="C881" s="1" t="s">
        <v>19</v>
      </c>
      <c r="D881" s="1" t="s">
        <v>19</v>
      </c>
      <c r="E881" s="1" t="s">
        <v>19</v>
      </c>
      <c r="F881" s="1" t="s">
        <v>20</v>
      </c>
      <c r="G881" s="1" t="n">
        <v>5</v>
      </c>
      <c r="H881" s="1" t="n">
        <v>1</v>
      </c>
      <c r="I881" s="23" t="str">
        <f aca="false">IF(J881="RHAP", "Rhizophora apiculata", IF(J881="EXAG", "Excoecaria agallocha", IF(J881="BRPA", "Bruguiera parviflora", IF(J881="XYMO", "Xylocarpus moluccensis", IF(J881="BRCY", "Bruguiera cylindrica", IF(J881="AVAL", "Avicennia alba", IF(J881="AVOF", "Avicennia officinalis", IF(J881="LURA", "Lumnitzera racemosa", IF(J881="CETA", "Ceriops tagal", IF(J881="XYGR", "Xylocarpus granatum", IF(J881="AVMA", "Avicennia marina", IF(J881="RHMU", "Rhizophora mucronata", IF(J881="BRGY", "Bruguiera gymnorrhiza", IF(J881="BRSE", "Bruguiera sexangula", IF(J881="SOOV", "Sonneratia ovata", IF(J881="SOCA", "Sonneratia caseolaris", IF(J881="HELI", "Heritiera littoralis", IF(J881="HESY", "Heritiera sylvatica", IF(J881="NYFR", "Nypa fruticans", IF(J881="CYRA", "Cynometra ramiflora", IF(J881="PHPA", "Phoenix paludosa", IF(J881="SCHY", "Scyphiphora hydrophyllacea", IF(J881="DIMA", "Diospyros maritima", IF(J881="POPI", "Pongamia pinnata", IF(J881="MAPS", "Maniltoa psilogyne", IF(J881="INBI", "Intsia bijuga", IF(J881="ACEB", "Acanthus ebracteatus", IF(J881="CAER", "Calamus erinaceus", IF(J881="UNUN", "Unknown unknown",  IF(J881="SOAL", "Sonneratia alba",  IF(J881="AECO", "Aegiceras corniculatum", "" )) )))))))))))))))))))))))))))))</f>
        <v>Rhizophora apiculata</v>
      </c>
      <c r="J881" s="55" t="s">
        <v>21</v>
      </c>
      <c r="K881" s="55" t="n">
        <v>13.9</v>
      </c>
    </row>
    <row r="882" customFormat="false" ht="13.8" hidden="false" customHeight="false" outlineLevel="0" collapsed="false">
      <c r="A882" s="1" t="s">
        <v>17</v>
      </c>
      <c r="B882" s="12" t="n">
        <v>42155</v>
      </c>
      <c r="C882" s="1" t="s">
        <v>19</v>
      </c>
      <c r="D882" s="1" t="s">
        <v>19</v>
      </c>
      <c r="E882" s="1" t="s">
        <v>19</v>
      </c>
      <c r="F882" s="1" t="s">
        <v>20</v>
      </c>
      <c r="G882" s="1" t="n">
        <v>5</v>
      </c>
      <c r="H882" s="1" t="n">
        <v>1</v>
      </c>
      <c r="I882" s="23" t="str">
        <f aca="false">IF(J882="RHAP", "Rhizophora apiculata", IF(J882="EXAG", "Excoecaria agallocha", IF(J882="BRPA", "Bruguiera parviflora", IF(J882="XYMO", "Xylocarpus moluccensis", IF(J882="BRCY", "Bruguiera cylindrica", IF(J882="AVAL", "Avicennia alba", IF(J882="AVOF", "Avicennia officinalis", IF(J882="LURA", "Lumnitzera racemosa", IF(J882="CETA", "Ceriops tagal", IF(J882="XYGR", "Xylocarpus granatum", IF(J882="AVMA", "Avicennia marina", IF(J882="RHMU", "Rhizophora mucronata", IF(J882="BRGY", "Bruguiera gymnorrhiza", IF(J882="BRSE", "Bruguiera sexangula", IF(J882="SOOV", "Sonneratia ovata", IF(J882="SOCA", "Sonneratia caseolaris", IF(J882="HELI", "Heritiera littoralis", IF(J882="HESY", "Heritiera sylvatica", IF(J882="NYFR", "Nypa fruticans", IF(J882="CYRA", "Cynometra ramiflora", IF(J882="PHPA", "Phoenix paludosa", IF(J882="SCHY", "Scyphiphora hydrophyllacea", IF(J882="DIMA", "Diospyros maritima", IF(J882="POPI", "Pongamia pinnata", IF(J882="MAPS", "Maniltoa psilogyne", IF(J882="INBI", "Intsia bijuga", IF(J882="ACEB", "Acanthus ebracteatus", IF(J882="CAER", "Calamus erinaceus", IF(J882="UNUN", "Unknown unknown",  IF(J882="SOAL", "Sonneratia alba",  IF(J882="AECO", "Aegiceras corniculatum", "" )) )))))))))))))))))))))))))))))</f>
        <v>Rhizophora apiculata</v>
      </c>
      <c r="J882" s="55" t="s">
        <v>21</v>
      </c>
      <c r="K882" s="55" t="n">
        <v>14</v>
      </c>
    </row>
    <row r="883" customFormat="false" ht="13.8" hidden="false" customHeight="false" outlineLevel="0" collapsed="false">
      <c r="A883" s="1" t="s">
        <v>17</v>
      </c>
      <c r="B883" s="12" t="n">
        <v>42155</v>
      </c>
      <c r="C883" s="1" t="s">
        <v>19</v>
      </c>
      <c r="D883" s="1" t="s">
        <v>19</v>
      </c>
      <c r="E883" s="1" t="s">
        <v>19</v>
      </c>
      <c r="F883" s="1" t="s">
        <v>20</v>
      </c>
      <c r="G883" s="1" t="n">
        <v>5</v>
      </c>
      <c r="H883" s="1" t="n">
        <v>1</v>
      </c>
      <c r="I883" s="23" t="str">
        <f aca="false">IF(J883="RHAP", "Rhizophora apiculata", IF(J883="EXAG", "Excoecaria agallocha", IF(J883="BRPA", "Bruguiera parviflora", IF(J883="XYMO", "Xylocarpus moluccensis", IF(J883="BRCY", "Bruguiera cylindrica", IF(J883="AVAL", "Avicennia alba", IF(J883="AVOF", "Avicennia officinalis", IF(J883="LURA", "Lumnitzera racemosa", IF(J883="CETA", "Ceriops tagal", IF(J883="XYGR", "Xylocarpus granatum", IF(J883="AVMA", "Avicennia marina", IF(J883="RHMU", "Rhizophora mucronata", IF(J883="BRGY", "Bruguiera gymnorrhiza", IF(J883="BRSE", "Bruguiera sexangula", IF(J883="SOOV", "Sonneratia ovata", IF(J883="SOCA", "Sonneratia caseolaris", IF(J883="HELI", "Heritiera littoralis", IF(J883="HESY", "Heritiera sylvatica", IF(J883="NYFR", "Nypa fruticans", IF(J883="CYRA", "Cynometra ramiflora", IF(J883="PHPA", "Phoenix paludosa", IF(J883="SCHY", "Scyphiphora hydrophyllacea", IF(J883="DIMA", "Diospyros maritima", IF(J883="POPI", "Pongamia pinnata", IF(J883="MAPS", "Maniltoa psilogyne", IF(J883="INBI", "Intsia bijuga", IF(J883="ACEB", "Acanthus ebracteatus", IF(J883="CAER", "Calamus erinaceus", IF(J883="UNUN", "Unknown unknown",  IF(J883="SOAL", "Sonneratia alba",  IF(J883="AECO", "Aegiceras corniculatum", "" )) )))))))))))))))))))))))))))))</f>
        <v>Rhizophora apiculata</v>
      </c>
      <c r="J883" s="55" t="s">
        <v>21</v>
      </c>
      <c r="K883" s="55" t="n">
        <v>14.8</v>
      </c>
    </row>
    <row r="884" customFormat="false" ht="13.8" hidden="false" customHeight="false" outlineLevel="0" collapsed="false">
      <c r="A884" s="1" t="s">
        <v>17</v>
      </c>
      <c r="B884" s="12" t="n">
        <v>42155</v>
      </c>
      <c r="C884" s="1" t="s">
        <v>19</v>
      </c>
      <c r="D884" s="1" t="s">
        <v>19</v>
      </c>
      <c r="E884" s="1" t="s">
        <v>19</v>
      </c>
      <c r="F884" s="1" t="s">
        <v>20</v>
      </c>
      <c r="G884" s="1" t="n">
        <v>5</v>
      </c>
      <c r="H884" s="1" t="n">
        <v>1</v>
      </c>
      <c r="I884" s="23" t="str">
        <f aca="false">IF(J884="RHAP", "Rhizophora apiculata", IF(J884="EXAG", "Excoecaria agallocha", IF(J884="BRPA", "Bruguiera parviflora", IF(J884="XYMO", "Xylocarpus moluccensis", IF(J884="BRCY", "Bruguiera cylindrica", IF(J884="AVAL", "Avicennia alba", IF(J884="AVOF", "Avicennia officinalis", IF(J884="LURA", "Lumnitzera racemosa", IF(J884="CETA", "Ceriops tagal", IF(J884="XYGR", "Xylocarpus granatum", IF(J884="AVMA", "Avicennia marina", IF(J884="RHMU", "Rhizophora mucronata", IF(J884="BRGY", "Bruguiera gymnorrhiza", IF(J884="BRSE", "Bruguiera sexangula", IF(J884="SOOV", "Sonneratia ovata", IF(J884="SOCA", "Sonneratia caseolaris", IF(J884="HELI", "Heritiera littoralis", IF(J884="HESY", "Heritiera sylvatica", IF(J884="NYFR", "Nypa fruticans", IF(J884="CYRA", "Cynometra ramiflora", IF(J884="PHPA", "Phoenix paludosa", IF(J884="SCHY", "Scyphiphora hydrophyllacea", IF(J884="DIMA", "Diospyros maritima", IF(J884="POPI", "Pongamia pinnata", IF(J884="MAPS", "Maniltoa psilogyne", IF(J884="INBI", "Intsia bijuga", IF(J884="ACEB", "Acanthus ebracteatus", IF(J884="CAER", "Calamus erinaceus", IF(J884="UNUN", "Unknown unknown",  IF(J884="SOAL", "Sonneratia alba",  IF(J884="AECO", "Aegiceras corniculatum", "" )) )))))))))))))))))))))))))))))</f>
        <v>Xylocarpus granatum</v>
      </c>
      <c r="J884" s="55" t="s">
        <v>1022</v>
      </c>
      <c r="K884" s="55" t="n">
        <v>32.4</v>
      </c>
    </row>
    <row r="885" customFormat="false" ht="13.8" hidden="false" customHeight="false" outlineLevel="0" collapsed="false">
      <c r="A885" s="1" t="s">
        <v>17</v>
      </c>
      <c r="B885" s="12" t="n">
        <v>42155</v>
      </c>
      <c r="C885" s="1" t="s">
        <v>19</v>
      </c>
      <c r="D885" s="1" t="s">
        <v>19</v>
      </c>
      <c r="E885" s="1" t="s">
        <v>19</v>
      </c>
      <c r="F885" s="1" t="s">
        <v>20</v>
      </c>
      <c r="G885" s="1" t="n">
        <v>5</v>
      </c>
      <c r="H885" s="1" t="n">
        <v>2</v>
      </c>
      <c r="I885" s="23" t="str">
        <f aca="false">IF(J885="RHAP", "Rhizophora apiculata", IF(J885="EXAG", "Excoecaria agallocha", IF(J885="BRPA", "Bruguiera parviflora", IF(J885="XYMO", "Xylocarpus moluccensis", IF(J885="BRCY", "Bruguiera cylindrica", IF(J885="AVAL", "Avicennia alba", IF(J885="AVOF", "Avicennia officinalis", IF(J885="LURA", "Lumnitzera racemosa", IF(J885="CETA", "Ceriops tagal", IF(J885="XYGR", "Xylocarpus granatum", IF(J885="AVMA", "Avicennia marina", IF(J885="RHMU", "Rhizophora mucronata", IF(J885="BRGY", "Bruguiera gymnorrhiza", IF(J885="BRSE", "Bruguiera sexangula", IF(J885="SOOV", "Sonneratia ovata", IF(J885="SOCA", "Sonneratia caseolaris", IF(J885="HELI", "Heritiera littoralis", IF(J885="HESY", "Heritiera sylvatica", IF(J885="NYFR", "Nypa fruticans", IF(J885="CYRA", "Cynometra ramiflora", IF(J885="PHPA", "Phoenix paludosa", IF(J885="SCHY", "Scyphiphora hydrophyllacea", IF(J885="DIMA", "Diospyros maritima", IF(J885="POPI", "Pongamia pinnata", IF(J885="MAPS", "Maniltoa psilogyne", IF(J885="INBI", "Intsia bijuga", IF(J885="ACEB", "Acanthus ebracteatus", IF(J885="CAER", "Calamus erinaceus", IF(J885="UNUN", "Unknown unknown",  IF(J885="SOAL", "Sonneratia alba",  IF(J885="AECO", "Aegiceras corniculatum", "" )) )))))))))))))))))))))))))))))</f>
        <v>Rhizophora apiculata</v>
      </c>
      <c r="J885" s="55" t="s">
        <v>21</v>
      </c>
      <c r="K885" s="55" t="n">
        <v>5</v>
      </c>
    </row>
    <row r="886" customFormat="false" ht="13.8" hidden="false" customHeight="false" outlineLevel="0" collapsed="false">
      <c r="A886" s="1" t="s">
        <v>17</v>
      </c>
      <c r="B886" s="12" t="n">
        <v>42155</v>
      </c>
      <c r="C886" s="1" t="s">
        <v>19</v>
      </c>
      <c r="D886" s="1" t="s">
        <v>19</v>
      </c>
      <c r="E886" s="1" t="s">
        <v>19</v>
      </c>
      <c r="F886" s="1" t="s">
        <v>20</v>
      </c>
      <c r="G886" s="1" t="n">
        <v>5</v>
      </c>
      <c r="H886" s="1" t="n">
        <v>2</v>
      </c>
      <c r="I886" s="23" t="str">
        <f aca="false">IF(J886="RHAP", "Rhizophora apiculata", IF(J886="EXAG", "Excoecaria agallocha", IF(J886="BRPA", "Bruguiera parviflora", IF(J886="XYMO", "Xylocarpus moluccensis", IF(J886="BRCY", "Bruguiera cylindrica", IF(J886="AVAL", "Avicennia alba", IF(J886="AVOF", "Avicennia officinalis", IF(J886="LURA", "Lumnitzera racemosa", IF(J886="CETA", "Ceriops tagal", IF(J886="XYGR", "Xylocarpus granatum", IF(J886="AVMA", "Avicennia marina", IF(J886="RHMU", "Rhizophora mucronata", IF(J886="BRGY", "Bruguiera gymnorrhiza", IF(J886="BRSE", "Bruguiera sexangula", IF(J886="SOOV", "Sonneratia ovata", IF(J886="SOCA", "Sonneratia caseolaris", IF(J886="HELI", "Heritiera littoralis", IF(J886="HESY", "Heritiera sylvatica", IF(J886="NYFR", "Nypa fruticans", IF(J886="CYRA", "Cynometra ramiflora", IF(J886="PHPA", "Phoenix paludosa", IF(J886="SCHY", "Scyphiphora hydrophyllacea", IF(J886="DIMA", "Diospyros maritima", IF(J886="POPI", "Pongamia pinnata", IF(J886="MAPS", "Maniltoa psilogyne", IF(J886="INBI", "Intsia bijuga", IF(J886="ACEB", "Acanthus ebracteatus", IF(J886="CAER", "Calamus erinaceus", IF(J886="UNUN", "Unknown unknown",  IF(J886="SOAL", "Sonneratia alba",  IF(J886="AECO", "Aegiceras corniculatum", "" )) )))))))))))))))))))))))))))))</f>
        <v>Rhizophora apiculata</v>
      </c>
      <c r="J886" s="55" t="s">
        <v>21</v>
      </c>
      <c r="K886" s="55" t="n">
        <v>5.5</v>
      </c>
    </row>
    <row r="887" customFormat="false" ht="13.8" hidden="false" customHeight="false" outlineLevel="0" collapsed="false">
      <c r="A887" s="1" t="s">
        <v>17</v>
      </c>
      <c r="B887" s="12" t="n">
        <v>42155</v>
      </c>
      <c r="C887" s="1" t="s">
        <v>19</v>
      </c>
      <c r="D887" s="1" t="s">
        <v>19</v>
      </c>
      <c r="E887" s="1" t="s">
        <v>19</v>
      </c>
      <c r="F887" s="1" t="s">
        <v>20</v>
      </c>
      <c r="G887" s="1" t="n">
        <v>5</v>
      </c>
      <c r="H887" s="1" t="n">
        <v>2</v>
      </c>
      <c r="I887" s="23" t="str">
        <f aca="false">IF(J887="RHAP", "Rhizophora apiculata", IF(J887="EXAG", "Excoecaria agallocha", IF(J887="BRPA", "Bruguiera parviflora", IF(J887="XYMO", "Xylocarpus moluccensis", IF(J887="BRCY", "Bruguiera cylindrica", IF(J887="AVAL", "Avicennia alba", IF(J887="AVOF", "Avicennia officinalis", IF(J887="LURA", "Lumnitzera racemosa", IF(J887="CETA", "Ceriops tagal", IF(J887="XYGR", "Xylocarpus granatum", IF(J887="AVMA", "Avicennia marina", IF(J887="RHMU", "Rhizophora mucronata", IF(J887="BRGY", "Bruguiera gymnorrhiza", IF(J887="BRSE", "Bruguiera sexangula", IF(J887="SOOV", "Sonneratia ovata", IF(J887="SOCA", "Sonneratia caseolaris", IF(J887="HELI", "Heritiera littoralis", IF(J887="HESY", "Heritiera sylvatica", IF(J887="NYFR", "Nypa fruticans", IF(J887="CYRA", "Cynometra ramiflora", IF(J887="PHPA", "Phoenix paludosa", IF(J887="SCHY", "Scyphiphora hydrophyllacea", IF(J887="DIMA", "Diospyros maritima", IF(J887="POPI", "Pongamia pinnata", IF(J887="MAPS", "Maniltoa psilogyne", IF(J887="INBI", "Intsia bijuga", IF(J887="ACEB", "Acanthus ebracteatus", IF(J887="CAER", "Calamus erinaceus", IF(J887="UNUN", "Unknown unknown",  IF(J887="SOAL", "Sonneratia alba",  IF(J887="AECO", "Aegiceras corniculatum", "" )) )))))))))))))))))))))))))))))</f>
        <v>Rhizophora apiculata</v>
      </c>
      <c r="J887" s="55" t="s">
        <v>21</v>
      </c>
      <c r="K887" s="55" t="n">
        <v>6</v>
      </c>
    </row>
    <row r="888" customFormat="false" ht="13.8" hidden="false" customHeight="false" outlineLevel="0" collapsed="false">
      <c r="A888" s="1" t="s">
        <v>17</v>
      </c>
      <c r="B888" s="12" t="n">
        <v>42155</v>
      </c>
      <c r="C888" s="1" t="s">
        <v>19</v>
      </c>
      <c r="D888" s="1" t="s">
        <v>19</v>
      </c>
      <c r="E888" s="1" t="s">
        <v>19</v>
      </c>
      <c r="F888" s="1" t="s">
        <v>20</v>
      </c>
      <c r="G888" s="1" t="n">
        <v>5</v>
      </c>
      <c r="H888" s="1" t="n">
        <v>2</v>
      </c>
      <c r="I888" s="23" t="str">
        <f aca="false">IF(J888="RHAP", "Rhizophora apiculata", IF(J888="EXAG", "Excoecaria agallocha", IF(J888="BRPA", "Bruguiera parviflora", IF(J888="XYMO", "Xylocarpus moluccensis", IF(J888="BRCY", "Bruguiera cylindrica", IF(J888="AVAL", "Avicennia alba", IF(J888="AVOF", "Avicennia officinalis", IF(J888="LURA", "Lumnitzera racemosa", IF(J888="CETA", "Ceriops tagal", IF(J888="XYGR", "Xylocarpus granatum", IF(J888="AVMA", "Avicennia marina", IF(J888="RHMU", "Rhizophora mucronata", IF(J888="BRGY", "Bruguiera gymnorrhiza", IF(J888="BRSE", "Bruguiera sexangula", IF(J888="SOOV", "Sonneratia ovata", IF(J888="SOCA", "Sonneratia caseolaris", IF(J888="HELI", "Heritiera littoralis", IF(J888="HESY", "Heritiera sylvatica", IF(J888="NYFR", "Nypa fruticans", IF(J888="CYRA", "Cynometra ramiflora", IF(J888="PHPA", "Phoenix paludosa", IF(J888="SCHY", "Scyphiphora hydrophyllacea", IF(J888="DIMA", "Diospyros maritima", IF(J888="POPI", "Pongamia pinnata", IF(J888="MAPS", "Maniltoa psilogyne", IF(J888="INBI", "Intsia bijuga", IF(J888="ACEB", "Acanthus ebracteatus", IF(J888="CAER", "Calamus erinaceus", IF(J888="UNUN", "Unknown unknown",  IF(J888="SOAL", "Sonneratia alba",  IF(J888="AECO", "Aegiceras corniculatum", "" )) )))))))))))))))))))))))))))))</f>
        <v>Xylocarpus granatum</v>
      </c>
      <c r="J888" s="55" t="s">
        <v>1022</v>
      </c>
      <c r="K888" s="55" t="n">
        <v>6.2</v>
      </c>
    </row>
    <row r="889" customFormat="false" ht="13.8" hidden="false" customHeight="false" outlineLevel="0" collapsed="false">
      <c r="A889" s="1" t="s">
        <v>17</v>
      </c>
      <c r="B889" s="12" t="n">
        <v>42155</v>
      </c>
      <c r="C889" s="1" t="s">
        <v>19</v>
      </c>
      <c r="D889" s="1" t="s">
        <v>19</v>
      </c>
      <c r="E889" s="1" t="s">
        <v>19</v>
      </c>
      <c r="F889" s="1" t="s">
        <v>20</v>
      </c>
      <c r="G889" s="1" t="n">
        <v>5</v>
      </c>
      <c r="H889" s="1" t="n">
        <v>2</v>
      </c>
      <c r="I889" s="23" t="str">
        <f aca="false">IF(J889="RHAP", "Rhizophora apiculata", IF(J889="EXAG", "Excoecaria agallocha", IF(J889="BRPA", "Bruguiera parviflora", IF(J889="XYMO", "Xylocarpus moluccensis", IF(J889="BRCY", "Bruguiera cylindrica", IF(J889="AVAL", "Avicennia alba", IF(J889="AVOF", "Avicennia officinalis", IF(J889="LURA", "Lumnitzera racemosa", IF(J889="CETA", "Ceriops tagal", IF(J889="XYGR", "Xylocarpus granatum", IF(J889="AVMA", "Avicennia marina", IF(J889="RHMU", "Rhizophora mucronata", IF(J889="BRGY", "Bruguiera gymnorrhiza", IF(J889="BRSE", "Bruguiera sexangula", IF(J889="SOOV", "Sonneratia ovata", IF(J889="SOCA", "Sonneratia caseolaris", IF(J889="HELI", "Heritiera littoralis", IF(J889="HESY", "Heritiera sylvatica", IF(J889="NYFR", "Nypa fruticans", IF(J889="CYRA", "Cynometra ramiflora", IF(J889="PHPA", "Phoenix paludosa", IF(J889="SCHY", "Scyphiphora hydrophyllacea", IF(J889="DIMA", "Diospyros maritima", IF(J889="POPI", "Pongamia pinnata", IF(J889="MAPS", "Maniltoa psilogyne", IF(J889="INBI", "Intsia bijuga", IF(J889="ACEB", "Acanthus ebracteatus", IF(J889="CAER", "Calamus erinaceus", IF(J889="UNUN", "Unknown unknown",  IF(J889="SOAL", "Sonneratia alba",  IF(J889="AECO", "Aegiceras corniculatum", "" )) )))))))))))))))))))))))))))))</f>
        <v>Rhizophora apiculata</v>
      </c>
      <c r="J889" s="55" t="s">
        <v>21</v>
      </c>
      <c r="K889" s="55" t="n">
        <v>6.5</v>
      </c>
    </row>
    <row r="890" customFormat="false" ht="13.8" hidden="false" customHeight="false" outlineLevel="0" collapsed="false">
      <c r="A890" s="1" t="s">
        <v>17</v>
      </c>
      <c r="B890" s="12" t="n">
        <v>42155</v>
      </c>
      <c r="C890" s="1" t="s">
        <v>19</v>
      </c>
      <c r="D890" s="1" t="s">
        <v>19</v>
      </c>
      <c r="E890" s="1" t="s">
        <v>19</v>
      </c>
      <c r="F890" s="1" t="s">
        <v>20</v>
      </c>
      <c r="G890" s="1" t="n">
        <v>5</v>
      </c>
      <c r="H890" s="1" t="n">
        <v>2</v>
      </c>
      <c r="I890" s="23" t="str">
        <f aca="false">IF(J890="RHAP", "Rhizophora apiculata", IF(J890="EXAG", "Excoecaria agallocha", IF(J890="BRPA", "Bruguiera parviflora", IF(J890="XYMO", "Xylocarpus moluccensis", IF(J890="BRCY", "Bruguiera cylindrica", IF(J890="AVAL", "Avicennia alba", IF(J890="AVOF", "Avicennia officinalis", IF(J890="LURA", "Lumnitzera racemosa", IF(J890="CETA", "Ceriops tagal", IF(J890="XYGR", "Xylocarpus granatum", IF(J890="AVMA", "Avicennia marina", IF(J890="RHMU", "Rhizophora mucronata", IF(J890="BRGY", "Bruguiera gymnorrhiza", IF(J890="BRSE", "Bruguiera sexangula", IF(J890="SOOV", "Sonneratia ovata", IF(J890="SOCA", "Sonneratia caseolaris", IF(J890="HELI", "Heritiera littoralis", IF(J890="HESY", "Heritiera sylvatica", IF(J890="NYFR", "Nypa fruticans", IF(J890="CYRA", "Cynometra ramiflora", IF(J890="PHPA", "Phoenix paludosa", IF(J890="SCHY", "Scyphiphora hydrophyllacea", IF(J890="DIMA", "Diospyros maritima", IF(J890="POPI", "Pongamia pinnata", IF(J890="MAPS", "Maniltoa psilogyne", IF(J890="INBI", "Intsia bijuga", IF(J890="ACEB", "Acanthus ebracteatus", IF(J890="CAER", "Calamus erinaceus", IF(J890="UNUN", "Unknown unknown",  IF(J890="SOAL", "Sonneratia alba",  IF(J890="AECO", "Aegiceras corniculatum", "" )) )))))))))))))))))))))))))))))</f>
        <v>Rhizophora apiculata</v>
      </c>
      <c r="J890" s="55" t="s">
        <v>21</v>
      </c>
      <c r="K890" s="55" t="n">
        <v>6.8</v>
      </c>
    </row>
    <row r="891" customFormat="false" ht="13.8" hidden="false" customHeight="false" outlineLevel="0" collapsed="false">
      <c r="A891" s="1" t="s">
        <v>17</v>
      </c>
      <c r="B891" s="12" t="n">
        <v>42155</v>
      </c>
      <c r="C891" s="1" t="s">
        <v>19</v>
      </c>
      <c r="D891" s="1" t="s">
        <v>19</v>
      </c>
      <c r="E891" s="1" t="s">
        <v>19</v>
      </c>
      <c r="F891" s="1" t="s">
        <v>20</v>
      </c>
      <c r="G891" s="1" t="n">
        <v>5</v>
      </c>
      <c r="H891" s="1" t="n">
        <v>2</v>
      </c>
      <c r="I891" s="23" t="str">
        <f aca="false">IF(J891="RHAP", "Rhizophora apiculata", IF(J891="EXAG", "Excoecaria agallocha", IF(J891="BRPA", "Bruguiera parviflora", IF(J891="XYMO", "Xylocarpus moluccensis", IF(J891="BRCY", "Bruguiera cylindrica", IF(J891="AVAL", "Avicennia alba", IF(J891="AVOF", "Avicennia officinalis", IF(J891="LURA", "Lumnitzera racemosa", IF(J891="CETA", "Ceriops tagal", IF(J891="XYGR", "Xylocarpus granatum", IF(J891="AVMA", "Avicennia marina", IF(J891="RHMU", "Rhizophora mucronata", IF(J891="BRGY", "Bruguiera gymnorrhiza", IF(J891="BRSE", "Bruguiera sexangula", IF(J891="SOOV", "Sonneratia ovata", IF(J891="SOCA", "Sonneratia caseolaris", IF(J891="HELI", "Heritiera littoralis", IF(J891="HESY", "Heritiera sylvatica", IF(J891="NYFR", "Nypa fruticans", IF(J891="CYRA", "Cynometra ramiflora", IF(J891="PHPA", "Phoenix paludosa", IF(J891="SCHY", "Scyphiphora hydrophyllacea", IF(J891="DIMA", "Diospyros maritima", IF(J891="POPI", "Pongamia pinnata", IF(J891="MAPS", "Maniltoa psilogyne", IF(J891="INBI", "Intsia bijuga", IF(J891="ACEB", "Acanthus ebracteatus", IF(J891="CAER", "Calamus erinaceus", IF(J891="UNUN", "Unknown unknown",  IF(J891="SOAL", "Sonneratia alba",  IF(J891="AECO", "Aegiceras corniculatum", "" )) )))))))))))))))))))))))))))))</f>
        <v>Rhizophora apiculata</v>
      </c>
      <c r="J891" s="55" t="s">
        <v>21</v>
      </c>
      <c r="K891" s="55" t="n">
        <v>7.2</v>
      </c>
    </row>
    <row r="892" customFormat="false" ht="13.8" hidden="false" customHeight="false" outlineLevel="0" collapsed="false">
      <c r="A892" s="1" t="s">
        <v>17</v>
      </c>
      <c r="B892" s="12" t="n">
        <v>42155</v>
      </c>
      <c r="C892" s="1" t="s">
        <v>19</v>
      </c>
      <c r="D892" s="1" t="s">
        <v>19</v>
      </c>
      <c r="E892" s="1" t="s">
        <v>19</v>
      </c>
      <c r="F892" s="1" t="s">
        <v>20</v>
      </c>
      <c r="G892" s="1" t="n">
        <v>5</v>
      </c>
      <c r="H892" s="1" t="n">
        <v>2</v>
      </c>
      <c r="I892" s="23" t="str">
        <f aca="false">IF(J892="RHAP", "Rhizophora apiculata", IF(J892="EXAG", "Excoecaria agallocha", IF(J892="BRPA", "Bruguiera parviflora", IF(J892="XYMO", "Xylocarpus moluccensis", IF(J892="BRCY", "Bruguiera cylindrica", IF(J892="AVAL", "Avicennia alba", IF(J892="AVOF", "Avicennia officinalis", IF(J892="LURA", "Lumnitzera racemosa", IF(J892="CETA", "Ceriops tagal", IF(J892="XYGR", "Xylocarpus granatum", IF(J892="AVMA", "Avicennia marina", IF(J892="RHMU", "Rhizophora mucronata", IF(J892="BRGY", "Bruguiera gymnorrhiza", IF(J892="BRSE", "Bruguiera sexangula", IF(J892="SOOV", "Sonneratia ovata", IF(J892="SOCA", "Sonneratia caseolaris", IF(J892="HELI", "Heritiera littoralis", IF(J892="HESY", "Heritiera sylvatica", IF(J892="NYFR", "Nypa fruticans", IF(J892="CYRA", "Cynometra ramiflora", IF(J892="PHPA", "Phoenix paludosa", IF(J892="SCHY", "Scyphiphora hydrophyllacea", IF(J892="DIMA", "Diospyros maritima", IF(J892="POPI", "Pongamia pinnata", IF(J892="MAPS", "Maniltoa psilogyne", IF(J892="INBI", "Intsia bijuga", IF(J892="ACEB", "Acanthus ebracteatus", IF(J892="CAER", "Calamus erinaceus", IF(J892="UNUN", "Unknown unknown",  IF(J892="SOAL", "Sonneratia alba",  IF(J892="AECO", "Aegiceras corniculatum", "" )) )))))))))))))))))))))))))))))</f>
        <v>Rhizophora apiculata</v>
      </c>
      <c r="J892" s="55" t="s">
        <v>21</v>
      </c>
      <c r="K892" s="55" t="n">
        <v>7.5</v>
      </c>
    </row>
    <row r="893" customFormat="false" ht="13.8" hidden="false" customHeight="false" outlineLevel="0" collapsed="false">
      <c r="A893" s="1" t="s">
        <v>17</v>
      </c>
      <c r="B893" s="12" t="n">
        <v>42155</v>
      </c>
      <c r="C893" s="1" t="s">
        <v>19</v>
      </c>
      <c r="D893" s="1" t="s">
        <v>19</v>
      </c>
      <c r="E893" s="1" t="s">
        <v>19</v>
      </c>
      <c r="F893" s="1" t="s">
        <v>20</v>
      </c>
      <c r="G893" s="1" t="n">
        <v>5</v>
      </c>
      <c r="H893" s="1" t="n">
        <v>2</v>
      </c>
      <c r="I893" s="23" t="str">
        <f aca="false">IF(J893="RHAP", "Rhizophora apiculata", IF(J893="EXAG", "Excoecaria agallocha", IF(J893="BRPA", "Bruguiera parviflora", IF(J893="XYMO", "Xylocarpus moluccensis", IF(J893="BRCY", "Bruguiera cylindrica", IF(J893="AVAL", "Avicennia alba", IF(J893="AVOF", "Avicennia officinalis", IF(J893="LURA", "Lumnitzera racemosa", IF(J893="CETA", "Ceriops tagal", IF(J893="XYGR", "Xylocarpus granatum", IF(J893="AVMA", "Avicennia marina", IF(J893="RHMU", "Rhizophora mucronata", IF(J893="BRGY", "Bruguiera gymnorrhiza", IF(J893="BRSE", "Bruguiera sexangula", IF(J893="SOOV", "Sonneratia ovata", IF(J893="SOCA", "Sonneratia caseolaris", IF(J893="HELI", "Heritiera littoralis", IF(J893="HESY", "Heritiera sylvatica", IF(J893="NYFR", "Nypa fruticans", IF(J893="CYRA", "Cynometra ramiflora", IF(J893="PHPA", "Phoenix paludosa", IF(J893="SCHY", "Scyphiphora hydrophyllacea", IF(J893="DIMA", "Diospyros maritima", IF(J893="POPI", "Pongamia pinnata", IF(J893="MAPS", "Maniltoa psilogyne", IF(J893="INBI", "Intsia bijuga", IF(J893="ACEB", "Acanthus ebracteatus", IF(J893="CAER", "Calamus erinaceus", IF(J893="UNUN", "Unknown unknown",  IF(J893="SOAL", "Sonneratia alba",  IF(J893="AECO", "Aegiceras corniculatum", "" )) )))))))))))))))))))))))))))))</f>
        <v>Rhizophora apiculata</v>
      </c>
      <c r="J893" s="55" t="s">
        <v>21</v>
      </c>
      <c r="K893" s="55" t="n">
        <v>8.4</v>
      </c>
    </row>
    <row r="894" customFormat="false" ht="13.8" hidden="false" customHeight="false" outlineLevel="0" collapsed="false">
      <c r="A894" s="1" t="s">
        <v>17</v>
      </c>
      <c r="B894" s="12" t="n">
        <v>42155</v>
      </c>
      <c r="C894" s="1" t="s">
        <v>19</v>
      </c>
      <c r="D894" s="1" t="s">
        <v>19</v>
      </c>
      <c r="E894" s="1" t="s">
        <v>19</v>
      </c>
      <c r="F894" s="1" t="s">
        <v>20</v>
      </c>
      <c r="G894" s="1" t="n">
        <v>5</v>
      </c>
      <c r="H894" s="1" t="n">
        <v>2</v>
      </c>
      <c r="I894" s="23" t="str">
        <f aca="false">IF(J894="RHAP", "Rhizophora apiculata", IF(J894="EXAG", "Excoecaria agallocha", IF(J894="BRPA", "Bruguiera parviflora", IF(J894="XYMO", "Xylocarpus moluccensis", IF(J894="BRCY", "Bruguiera cylindrica", IF(J894="AVAL", "Avicennia alba", IF(J894="AVOF", "Avicennia officinalis", IF(J894="LURA", "Lumnitzera racemosa", IF(J894="CETA", "Ceriops tagal", IF(J894="XYGR", "Xylocarpus granatum", IF(J894="AVMA", "Avicennia marina", IF(J894="RHMU", "Rhizophora mucronata", IF(J894="BRGY", "Bruguiera gymnorrhiza", IF(J894="BRSE", "Bruguiera sexangula", IF(J894="SOOV", "Sonneratia ovata", IF(J894="SOCA", "Sonneratia caseolaris", IF(J894="HELI", "Heritiera littoralis", IF(J894="HESY", "Heritiera sylvatica", IF(J894="NYFR", "Nypa fruticans", IF(J894="CYRA", "Cynometra ramiflora", IF(J894="PHPA", "Phoenix paludosa", IF(J894="SCHY", "Scyphiphora hydrophyllacea", IF(J894="DIMA", "Diospyros maritima", IF(J894="POPI", "Pongamia pinnata", IF(J894="MAPS", "Maniltoa psilogyne", IF(J894="INBI", "Intsia bijuga", IF(J894="ACEB", "Acanthus ebracteatus", IF(J894="CAER", "Calamus erinaceus", IF(J894="UNUN", "Unknown unknown",  IF(J894="SOAL", "Sonneratia alba",  IF(J894="AECO", "Aegiceras corniculatum", "" )) )))))))))))))))))))))))))))))</f>
        <v>Xylocarpus granatum</v>
      </c>
      <c r="J894" s="55" t="s">
        <v>1022</v>
      </c>
      <c r="K894" s="55" t="n">
        <v>8.4</v>
      </c>
    </row>
    <row r="895" customFormat="false" ht="13.8" hidden="false" customHeight="false" outlineLevel="0" collapsed="false">
      <c r="A895" s="1" t="s">
        <v>17</v>
      </c>
      <c r="B895" s="12" t="n">
        <v>42155</v>
      </c>
      <c r="C895" s="1" t="s">
        <v>19</v>
      </c>
      <c r="D895" s="1" t="s">
        <v>19</v>
      </c>
      <c r="E895" s="1" t="s">
        <v>19</v>
      </c>
      <c r="F895" s="1" t="s">
        <v>20</v>
      </c>
      <c r="G895" s="1" t="n">
        <v>5</v>
      </c>
      <c r="H895" s="1" t="n">
        <v>2</v>
      </c>
      <c r="I895" s="23" t="str">
        <f aca="false">IF(J895="RHAP", "Rhizophora apiculata", IF(J895="EXAG", "Excoecaria agallocha", IF(J895="BRPA", "Bruguiera parviflora", IF(J895="XYMO", "Xylocarpus moluccensis", IF(J895="BRCY", "Bruguiera cylindrica", IF(J895="AVAL", "Avicennia alba", IF(J895="AVOF", "Avicennia officinalis", IF(J895="LURA", "Lumnitzera racemosa", IF(J895="CETA", "Ceriops tagal", IF(J895="XYGR", "Xylocarpus granatum", IF(J895="AVMA", "Avicennia marina", IF(J895="RHMU", "Rhizophora mucronata", IF(J895="BRGY", "Bruguiera gymnorrhiza", IF(J895="BRSE", "Bruguiera sexangula", IF(J895="SOOV", "Sonneratia ovata", IF(J895="SOCA", "Sonneratia caseolaris", IF(J895="HELI", "Heritiera littoralis", IF(J895="HESY", "Heritiera sylvatica", IF(J895="NYFR", "Nypa fruticans", IF(J895="CYRA", "Cynometra ramiflora", IF(J895="PHPA", "Phoenix paludosa", IF(J895="SCHY", "Scyphiphora hydrophyllacea", IF(J895="DIMA", "Diospyros maritima", IF(J895="POPI", "Pongamia pinnata", IF(J895="MAPS", "Maniltoa psilogyne", IF(J895="INBI", "Intsia bijuga", IF(J895="ACEB", "Acanthus ebracteatus", IF(J895="CAER", "Calamus erinaceus", IF(J895="UNUN", "Unknown unknown",  IF(J895="SOAL", "Sonneratia alba",  IF(J895="AECO", "Aegiceras corniculatum", "" )) )))))))))))))))))))))))))))))</f>
        <v>Xylocarpus granatum</v>
      </c>
      <c r="J895" s="55" t="s">
        <v>1022</v>
      </c>
      <c r="K895" s="55" t="n">
        <v>8.8</v>
      </c>
      <c r="L895" s="55" t="n">
        <v>4.5</v>
      </c>
      <c r="N895" s="1" t="n">
        <v>2</v>
      </c>
    </row>
    <row r="896" customFormat="false" ht="13.8" hidden="false" customHeight="false" outlineLevel="0" collapsed="false">
      <c r="A896" s="1" t="s">
        <v>17</v>
      </c>
      <c r="B896" s="12" t="n">
        <v>42155</v>
      </c>
      <c r="C896" s="1" t="s">
        <v>19</v>
      </c>
      <c r="D896" s="1" t="s">
        <v>19</v>
      </c>
      <c r="E896" s="1" t="s">
        <v>19</v>
      </c>
      <c r="F896" s="1" t="s">
        <v>20</v>
      </c>
      <c r="G896" s="1" t="n">
        <v>5</v>
      </c>
      <c r="H896" s="1" t="n">
        <v>2</v>
      </c>
      <c r="I896" s="23" t="str">
        <f aca="false">IF(J896="RHAP", "Rhizophora apiculata", IF(J896="EXAG", "Excoecaria agallocha", IF(J896="BRPA", "Bruguiera parviflora", IF(J896="XYMO", "Xylocarpus moluccensis", IF(J896="BRCY", "Bruguiera cylindrica", IF(J896="AVAL", "Avicennia alba", IF(J896="AVOF", "Avicennia officinalis", IF(J896="LURA", "Lumnitzera racemosa", IF(J896="CETA", "Ceriops tagal", IF(J896="XYGR", "Xylocarpus granatum", IF(J896="AVMA", "Avicennia marina", IF(J896="RHMU", "Rhizophora mucronata", IF(J896="BRGY", "Bruguiera gymnorrhiza", IF(J896="BRSE", "Bruguiera sexangula", IF(J896="SOOV", "Sonneratia ovata", IF(J896="SOCA", "Sonneratia caseolaris", IF(J896="HELI", "Heritiera littoralis", IF(J896="HESY", "Heritiera sylvatica", IF(J896="NYFR", "Nypa fruticans", IF(J896="CYRA", "Cynometra ramiflora", IF(J896="PHPA", "Phoenix paludosa", IF(J896="SCHY", "Scyphiphora hydrophyllacea", IF(J896="DIMA", "Diospyros maritima", IF(J896="POPI", "Pongamia pinnata", IF(J896="MAPS", "Maniltoa psilogyne", IF(J896="INBI", "Intsia bijuga", IF(J896="ACEB", "Acanthus ebracteatus", IF(J896="CAER", "Calamus erinaceus", IF(J896="UNUN", "Unknown unknown",  IF(J896="SOAL", "Sonneratia alba",  IF(J896="AECO", "Aegiceras corniculatum", "" )) )))))))))))))))))))))))))))))</f>
        <v>Rhizophora apiculata</v>
      </c>
      <c r="J896" s="55" t="s">
        <v>21</v>
      </c>
      <c r="K896" s="55" t="n">
        <v>8.8</v>
      </c>
    </row>
    <row r="897" customFormat="false" ht="13.8" hidden="false" customHeight="false" outlineLevel="0" collapsed="false">
      <c r="A897" s="1" t="s">
        <v>17</v>
      </c>
      <c r="B897" s="12" t="n">
        <v>42155</v>
      </c>
      <c r="C897" s="1" t="s">
        <v>19</v>
      </c>
      <c r="D897" s="1" t="s">
        <v>19</v>
      </c>
      <c r="E897" s="1" t="s">
        <v>19</v>
      </c>
      <c r="F897" s="1" t="s">
        <v>20</v>
      </c>
      <c r="G897" s="1" t="n">
        <v>5</v>
      </c>
      <c r="H897" s="1" t="n">
        <v>2</v>
      </c>
      <c r="I897" s="23" t="str">
        <f aca="false">IF(J897="RHAP", "Rhizophora apiculata", IF(J897="EXAG", "Excoecaria agallocha", IF(J897="BRPA", "Bruguiera parviflora", IF(J897="XYMO", "Xylocarpus moluccensis", IF(J897="BRCY", "Bruguiera cylindrica", IF(J897="AVAL", "Avicennia alba", IF(J897="AVOF", "Avicennia officinalis", IF(J897="LURA", "Lumnitzera racemosa", IF(J897="CETA", "Ceriops tagal", IF(J897="XYGR", "Xylocarpus granatum", IF(J897="AVMA", "Avicennia marina", IF(J897="RHMU", "Rhizophora mucronata", IF(J897="BRGY", "Bruguiera gymnorrhiza", IF(J897="BRSE", "Bruguiera sexangula", IF(J897="SOOV", "Sonneratia ovata", IF(J897="SOCA", "Sonneratia caseolaris", IF(J897="HELI", "Heritiera littoralis", IF(J897="HESY", "Heritiera sylvatica", IF(J897="NYFR", "Nypa fruticans", IF(J897="CYRA", "Cynometra ramiflora", IF(J897="PHPA", "Phoenix paludosa", IF(J897="SCHY", "Scyphiphora hydrophyllacea", IF(J897="DIMA", "Diospyros maritima", IF(J897="POPI", "Pongamia pinnata", IF(J897="MAPS", "Maniltoa psilogyne", IF(J897="INBI", "Intsia bijuga", IF(J897="ACEB", "Acanthus ebracteatus", IF(J897="CAER", "Calamus erinaceus", IF(J897="UNUN", "Unknown unknown",  IF(J897="SOAL", "Sonneratia alba",  IF(J897="AECO", "Aegiceras corniculatum", "" )) )))))))))))))))))))))))))))))</f>
        <v>Rhizophora apiculata</v>
      </c>
      <c r="J897" s="55" t="s">
        <v>21</v>
      </c>
      <c r="K897" s="55" t="n">
        <v>9.4</v>
      </c>
    </row>
    <row r="898" customFormat="false" ht="13.8" hidden="false" customHeight="false" outlineLevel="0" collapsed="false">
      <c r="A898" s="1" t="s">
        <v>17</v>
      </c>
      <c r="B898" s="12" t="n">
        <v>42155</v>
      </c>
      <c r="C898" s="1" t="s">
        <v>19</v>
      </c>
      <c r="D898" s="1" t="s">
        <v>19</v>
      </c>
      <c r="E898" s="1" t="s">
        <v>19</v>
      </c>
      <c r="F898" s="1" t="s">
        <v>20</v>
      </c>
      <c r="G898" s="1" t="n">
        <v>5</v>
      </c>
      <c r="H898" s="1" t="n">
        <v>2</v>
      </c>
      <c r="I898" s="23" t="str">
        <f aca="false">IF(J898="RHAP", "Rhizophora apiculata", IF(J898="EXAG", "Excoecaria agallocha", IF(J898="BRPA", "Bruguiera parviflora", IF(J898="XYMO", "Xylocarpus moluccensis", IF(J898="BRCY", "Bruguiera cylindrica", IF(J898="AVAL", "Avicennia alba", IF(J898="AVOF", "Avicennia officinalis", IF(J898="LURA", "Lumnitzera racemosa", IF(J898="CETA", "Ceriops tagal", IF(J898="XYGR", "Xylocarpus granatum", IF(J898="AVMA", "Avicennia marina", IF(J898="RHMU", "Rhizophora mucronata", IF(J898="BRGY", "Bruguiera gymnorrhiza", IF(J898="BRSE", "Bruguiera sexangula", IF(J898="SOOV", "Sonneratia ovata", IF(J898="SOCA", "Sonneratia caseolaris", IF(J898="HELI", "Heritiera littoralis", IF(J898="HESY", "Heritiera sylvatica", IF(J898="NYFR", "Nypa fruticans", IF(J898="CYRA", "Cynometra ramiflora", IF(J898="PHPA", "Phoenix paludosa", IF(J898="SCHY", "Scyphiphora hydrophyllacea", IF(J898="DIMA", "Diospyros maritima", IF(J898="POPI", "Pongamia pinnata", IF(J898="MAPS", "Maniltoa psilogyne", IF(J898="INBI", "Intsia bijuga", IF(J898="ACEB", "Acanthus ebracteatus", IF(J898="CAER", "Calamus erinaceus", IF(J898="UNUN", "Unknown unknown",  IF(J898="SOAL", "Sonneratia alba",  IF(J898="AECO", "Aegiceras corniculatum", "" )) )))))))))))))))))))))))))))))</f>
        <v>Rhizophora apiculata</v>
      </c>
      <c r="J898" s="55" t="s">
        <v>21</v>
      </c>
      <c r="K898" s="55" t="n">
        <v>9.7</v>
      </c>
    </row>
    <row r="899" customFormat="false" ht="13.8" hidden="false" customHeight="false" outlineLevel="0" collapsed="false">
      <c r="A899" s="1" t="s">
        <v>17</v>
      </c>
      <c r="B899" s="12" t="n">
        <v>42155</v>
      </c>
      <c r="C899" s="1" t="s">
        <v>19</v>
      </c>
      <c r="D899" s="1" t="s">
        <v>19</v>
      </c>
      <c r="E899" s="1" t="s">
        <v>19</v>
      </c>
      <c r="F899" s="1" t="s">
        <v>20</v>
      </c>
      <c r="G899" s="1" t="n">
        <v>5</v>
      </c>
      <c r="H899" s="1" t="n">
        <v>2</v>
      </c>
      <c r="I899" s="23" t="str">
        <f aca="false">IF(J899="RHAP", "Rhizophora apiculata", IF(J899="EXAG", "Excoecaria agallocha", IF(J899="BRPA", "Bruguiera parviflora", IF(J899="XYMO", "Xylocarpus moluccensis", IF(J899="BRCY", "Bruguiera cylindrica", IF(J899="AVAL", "Avicennia alba", IF(J899="AVOF", "Avicennia officinalis", IF(J899="LURA", "Lumnitzera racemosa", IF(J899="CETA", "Ceriops tagal", IF(J899="XYGR", "Xylocarpus granatum", IF(J899="AVMA", "Avicennia marina", IF(J899="RHMU", "Rhizophora mucronata", IF(J899="BRGY", "Bruguiera gymnorrhiza", IF(J899="BRSE", "Bruguiera sexangula", IF(J899="SOOV", "Sonneratia ovata", IF(J899="SOCA", "Sonneratia caseolaris", IF(J899="HELI", "Heritiera littoralis", IF(J899="HESY", "Heritiera sylvatica", IF(J899="NYFR", "Nypa fruticans", IF(J899="CYRA", "Cynometra ramiflora", IF(J899="PHPA", "Phoenix paludosa", IF(J899="SCHY", "Scyphiphora hydrophyllacea", IF(J899="DIMA", "Diospyros maritima", IF(J899="POPI", "Pongamia pinnata", IF(J899="MAPS", "Maniltoa psilogyne", IF(J899="INBI", "Intsia bijuga", IF(J899="ACEB", "Acanthus ebracteatus", IF(J899="CAER", "Calamus erinaceus", IF(J899="UNUN", "Unknown unknown",  IF(J899="SOAL", "Sonneratia alba",  IF(J899="AECO", "Aegiceras corniculatum", "" )) )))))))))))))))))))))))))))))</f>
        <v>Rhizophora apiculata</v>
      </c>
      <c r="J899" s="55" t="s">
        <v>21</v>
      </c>
      <c r="K899" s="55" t="n">
        <v>10.4</v>
      </c>
    </row>
    <row r="900" customFormat="false" ht="13.8" hidden="false" customHeight="false" outlineLevel="0" collapsed="false">
      <c r="A900" s="1" t="s">
        <v>17</v>
      </c>
      <c r="B900" s="12" t="n">
        <v>42155</v>
      </c>
      <c r="C900" s="1" t="s">
        <v>19</v>
      </c>
      <c r="D900" s="1" t="s">
        <v>19</v>
      </c>
      <c r="E900" s="1" t="s">
        <v>19</v>
      </c>
      <c r="F900" s="1" t="s">
        <v>20</v>
      </c>
      <c r="G900" s="1" t="n">
        <v>5</v>
      </c>
      <c r="H900" s="1" t="n">
        <v>2</v>
      </c>
      <c r="I900" s="23" t="str">
        <f aca="false">IF(J900="RHAP", "Rhizophora apiculata", IF(J900="EXAG", "Excoecaria agallocha", IF(J900="BRPA", "Bruguiera parviflora", IF(J900="XYMO", "Xylocarpus moluccensis", IF(J900="BRCY", "Bruguiera cylindrica", IF(J900="AVAL", "Avicennia alba", IF(J900="AVOF", "Avicennia officinalis", IF(J900="LURA", "Lumnitzera racemosa", IF(J900="CETA", "Ceriops tagal", IF(J900="XYGR", "Xylocarpus granatum", IF(J900="AVMA", "Avicennia marina", IF(J900="RHMU", "Rhizophora mucronata", IF(J900="BRGY", "Bruguiera gymnorrhiza", IF(J900="BRSE", "Bruguiera sexangula", IF(J900="SOOV", "Sonneratia ovata", IF(J900="SOCA", "Sonneratia caseolaris", IF(J900="HELI", "Heritiera littoralis", IF(J900="HESY", "Heritiera sylvatica", IF(J900="NYFR", "Nypa fruticans", IF(J900="CYRA", "Cynometra ramiflora", IF(J900="PHPA", "Phoenix paludosa", IF(J900="SCHY", "Scyphiphora hydrophyllacea", IF(J900="DIMA", "Diospyros maritima", IF(J900="POPI", "Pongamia pinnata", IF(J900="MAPS", "Maniltoa psilogyne", IF(J900="INBI", "Intsia bijuga", IF(J900="ACEB", "Acanthus ebracteatus", IF(J900="CAER", "Calamus erinaceus", IF(J900="UNUN", "Unknown unknown",  IF(J900="SOAL", "Sonneratia alba",  IF(J900="AECO", "Aegiceras corniculatum", "" )) )))))))))))))))))))))))))))))</f>
        <v>Rhizophora apiculata</v>
      </c>
      <c r="J900" s="55" t="s">
        <v>21</v>
      </c>
      <c r="K900" s="55" t="n">
        <v>10.5</v>
      </c>
    </row>
    <row r="901" customFormat="false" ht="13.8" hidden="false" customHeight="false" outlineLevel="0" collapsed="false">
      <c r="A901" s="1" t="s">
        <v>17</v>
      </c>
      <c r="B901" s="12" t="n">
        <v>42155</v>
      </c>
      <c r="C901" s="1" t="s">
        <v>19</v>
      </c>
      <c r="D901" s="1" t="s">
        <v>19</v>
      </c>
      <c r="E901" s="1" t="s">
        <v>19</v>
      </c>
      <c r="F901" s="1" t="s">
        <v>20</v>
      </c>
      <c r="G901" s="1" t="n">
        <v>5</v>
      </c>
      <c r="H901" s="1" t="n">
        <v>2</v>
      </c>
      <c r="I901" s="23" t="str">
        <f aca="false">IF(J901="RHAP", "Rhizophora apiculata", IF(J901="EXAG", "Excoecaria agallocha", IF(J901="BRPA", "Bruguiera parviflora", IF(J901="XYMO", "Xylocarpus moluccensis", IF(J901="BRCY", "Bruguiera cylindrica", IF(J901="AVAL", "Avicennia alba", IF(J901="AVOF", "Avicennia officinalis", IF(J901="LURA", "Lumnitzera racemosa", IF(J901="CETA", "Ceriops tagal", IF(J901="XYGR", "Xylocarpus granatum", IF(J901="AVMA", "Avicennia marina", IF(J901="RHMU", "Rhizophora mucronata", IF(J901="BRGY", "Bruguiera gymnorrhiza", IF(J901="BRSE", "Bruguiera sexangula", IF(J901="SOOV", "Sonneratia ovata", IF(J901="SOCA", "Sonneratia caseolaris", IF(J901="HELI", "Heritiera littoralis", IF(J901="HESY", "Heritiera sylvatica", IF(J901="NYFR", "Nypa fruticans", IF(J901="CYRA", "Cynometra ramiflora", IF(J901="PHPA", "Phoenix paludosa", IF(J901="SCHY", "Scyphiphora hydrophyllacea", IF(J901="DIMA", "Diospyros maritima", IF(J901="POPI", "Pongamia pinnata", IF(J901="MAPS", "Maniltoa psilogyne", IF(J901="INBI", "Intsia bijuga", IF(J901="ACEB", "Acanthus ebracteatus", IF(J901="CAER", "Calamus erinaceus", IF(J901="UNUN", "Unknown unknown",  IF(J901="SOAL", "Sonneratia alba",  IF(J901="AECO", "Aegiceras corniculatum", "" )) )))))))))))))))))))))))))))))</f>
        <v>Xylocarpus granatum</v>
      </c>
      <c r="J901" s="55" t="s">
        <v>1022</v>
      </c>
      <c r="K901" s="55" t="n">
        <v>11.2</v>
      </c>
    </row>
    <row r="902" customFormat="false" ht="13.8" hidden="false" customHeight="false" outlineLevel="0" collapsed="false">
      <c r="A902" s="1" t="s">
        <v>17</v>
      </c>
      <c r="B902" s="12" t="n">
        <v>42155</v>
      </c>
      <c r="C902" s="1" t="s">
        <v>19</v>
      </c>
      <c r="D902" s="1" t="s">
        <v>19</v>
      </c>
      <c r="E902" s="1" t="s">
        <v>19</v>
      </c>
      <c r="F902" s="1" t="s">
        <v>20</v>
      </c>
      <c r="G902" s="1" t="n">
        <v>5</v>
      </c>
      <c r="H902" s="1" t="n">
        <v>2</v>
      </c>
      <c r="I902" s="23" t="str">
        <f aca="false">IF(J902="RHAP", "Rhizophora apiculata", IF(J902="EXAG", "Excoecaria agallocha", IF(J902="BRPA", "Bruguiera parviflora", IF(J902="XYMO", "Xylocarpus moluccensis", IF(J902="BRCY", "Bruguiera cylindrica", IF(J902="AVAL", "Avicennia alba", IF(J902="AVOF", "Avicennia officinalis", IF(J902="LURA", "Lumnitzera racemosa", IF(J902="CETA", "Ceriops tagal", IF(J902="XYGR", "Xylocarpus granatum", IF(J902="AVMA", "Avicennia marina", IF(J902="RHMU", "Rhizophora mucronata", IF(J902="BRGY", "Bruguiera gymnorrhiza", IF(J902="BRSE", "Bruguiera sexangula", IF(J902="SOOV", "Sonneratia ovata", IF(J902="SOCA", "Sonneratia caseolaris", IF(J902="HELI", "Heritiera littoralis", IF(J902="HESY", "Heritiera sylvatica", IF(J902="NYFR", "Nypa fruticans", IF(J902="CYRA", "Cynometra ramiflora", IF(J902="PHPA", "Phoenix paludosa", IF(J902="SCHY", "Scyphiphora hydrophyllacea", IF(J902="DIMA", "Diospyros maritima", IF(J902="POPI", "Pongamia pinnata", IF(J902="MAPS", "Maniltoa psilogyne", IF(J902="INBI", "Intsia bijuga", IF(J902="ACEB", "Acanthus ebracteatus", IF(J902="CAER", "Calamus erinaceus", IF(J902="UNUN", "Unknown unknown",  IF(J902="SOAL", "Sonneratia alba",  IF(J902="AECO", "Aegiceras corniculatum", "" )) )))))))))))))))))))))))))))))</f>
        <v>Rhizophora apiculata</v>
      </c>
      <c r="J902" s="55" t="s">
        <v>21</v>
      </c>
      <c r="K902" s="55" t="n">
        <v>11.2</v>
      </c>
    </row>
    <row r="903" customFormat="false" ht="13.8" hidden="false" customHeight="false" outlineLevel="0" collapsed="false">
      <c r="A903" s="1" t="s">
        <v>17</v>
      </c>
      <c r="B903" s="12" t="n">
        <v>42155</v>
      </c>
      <c r="C903" s="1" t="s">
        <v>19</v>
      </c>
      <c r="D903" s="1" t="s">
        <v>19</v>
      </c>
      <c r="E903" s="1" t="s">
        <v>19</v>
      </c>
      <c r="F903" s="1" t="s">
        <v>20</v>
      </c>
      <c r="G903" s="1" t="n">
        <v>5</v>
      </c>
      <c r="H903" s="1" t="n">
        <v>2</v>
      </c>
      <c r="I903" s="23" t="str">
        <f aca="false">IF(J903="RHAP", "Rhizophora apiculata", IF(J903="EXAG", "Excoecaria agallocha", IF(J903="BRPA", "Bruguiera parviflora", IF(J903="XYMO", "Xylocarpus moluccensis", IF(J903="BRCY", "Bruguiera cylindrica", IF(J903="AVAL", "Avicennia alba", IF(J903="AVOF", "Avicennia officinalis", IF(J903="LURA", "Lumnitzera racemosa", IF(J903="CETA", "Ceriops tagal", IF(J903="XYGR", "Xylocarpus granatum", IF(J903="AVMA", "Avicennia marina", IF(J903="RHMU", "Rhizophora mucronata", IF(J903="BRGY", "Bruguiera gymnorrhiza", IF(J903="BRSE", "Bruguiera sexangula", IF(J903="SOOV", "Sonneratia ovata", IF(J903="SOCA", "Sonneratia caseolaris", IF(J903="HELI", "Heritiera littoralis", IF(J903="HESY", "Heritiera sylvatica", IF(J903="NYFR", "Nypa fruticans", IF(J903="CYRA", "Cynometra ramiflora", IF(J903="PHPA", "Phoenix paludosa", IF(J903="SCHY", "Scyphiphora hydrophyllacea", IF(J903="DIMA", "Diospyros maritima", IF(J903="POPI", "Pongamia pinnata", IF(J903="MAPS", "Maniltoa psilogyne", IF(J903="INBI", "Intsia bijuga", IF(J903="ACEB", "Acanthus ebracteatus", IF(J903="CAER", "Calamus erinaceus", IF(J903="UNUN", "Unknown unknown",  IF(J903="SOAL", "Sonneratia alba",  IF(J903="AECO", "Aegiceras corniculatum", "" )) )))))))))))))))))))))))))))))</f>
        <v>Rhizophora apiculata</v>
      </c>
      <c r="J903" s="55" t="s">
        <v>21</v>
      </c>
      <c r="K903" s="55" t="n">
        <v>11.4</v>
      </c>
    </row>
    <row r="904" customFormat="false" ht="13.8" hidden="false" customHeight="false" outlineLevel="0" collapsed="false">
      <c r="A904" s="1" t="s">
        <v>17</v>
      </c>
      <c r="B904" s="12" t="n">
        <v>42155</v>
      </c>
      <c r="C904" s="1" t="s">
        <v>19</v>
      </c>
      <c r="D904" s="1" t="s">
        <v>19</v>
      </c>
      <c r="E904" s="1" t="s">
        <v>19</v>
      </c>
      <c r="F904" s="1" t="s">
        <v>20</v>
      </c>
      <c r="G904" s="1" t="n">
        <v>5</v>
      </c>
      <c r="H904" s="1" t="n">
        <v>2</v>
      </c>
      <c r="I904" s="23" t="str">
        <f aca="false">IF(J904="RHAP", "Rhizophora apiculata", IF(J904="EXAG", "Excoecaria agallocha", IF(J904="BRPA", "Bruguiera parviflora", IF(J904="XYMO", "Xylocarpus moluccensis", IF(J904="BRCY", "Bruguiera cylindrica", IF(J904="AVAL", "Avicennia alba", IF(J904="AVOF", "Avicennia officinalis", IF(J904="LURA", "Lumnitzera racemosa", IF(J904="CETA", "Ceriops tagal", IF(J904="XYGR", "Xylocarpus granatum", IF(J904="AVMA", "Avicennia marina", IF(J904="RHMU", "Rhizophora mucronata", IF(J904="BRGY", "Bruguiera gymnorrhiza", IF(J904="BRSE", "Bruguiera sexangula", IF(J904="SOOV", "Sonneratia ovata", IF(J904="SOCA", "Sonneratia caseolaris", IF(J904="HELI", "Heritiera littoralis", IF(J904="HESY", "Heritiera sylvatica", IF(J904="NYFR", "Nypa fruticans", IF(J904="CYRA", "Cynometra ramiflora", IF(J904="PHPA", "Phoenix paludosa", IF(J904="SCHY", "Scyphiphora hydrophyllacea", IF(J904="DIMA", "Diospyros maritima", IF(J904="POPI", "Pongamia pinnata", IF(J904="MAPS", "Maniltoa psilogyne", IF(J904="INBI", "Intsia bijuga", IF(J904="ACEB", "Acanthus ebracteatus", IF(J904="CAER", "Calamus erinaceus", IF(J904="UNUN", "Unknown unknown",  IF(J904="SOAL", "Sonneratia alba",  IF(J904="AECO", "Aegiceras corniculatum", "" )) )))))))))))))))))))))))))))))</f>
        <v>Rhizophora apiculata</v>
      </c>
      <c r="J904" s="55" t="s">
        <v>21</v>
      </c>
      <c r="K904" s="55" t="n">
        <v>11.5</v>
      </c>
    </row>
    <row r="905" customFormat="false" ht="13.8" hidden="false" customHeight="false" outlineLevel="0" collapsed="false">
      <c r="A905" s="1" t="s">
        <v>17</v>
      </c>
      <c r="B905" s="12" t="n">
        <v>42155</v>
      </c>
      <c r="C905" s="1" t="s">
        <v>19</v>
      </c>
      <c r="D905" s="1" t="s">
        <v>19</v>
      </c>
      <c r="E905" s="1" t="s">
        <v>19</v>
      </c>
      <c r="F905" s="1" t="s">
        <v>20</v>
      </c>
      <c r="G905" s="1" t="n">
        <v>5</v>
      </c>
      <c r="H905" s="1" t="n">
        <v>2</v>
      </c>
      <c r="I905" s="23" t="str">
        <f aca="false">IF(J905="RHAP", "Rhizophora apiculata", IF(J905="EXAG", "Excoecaria agallocha", IF(J905="BRPA", "Bruguiera parviflora", IF(J905="XYMO", "Xylocarpus moluccensis", IF(J905="BRCY", "Bruguiera cylindrica", IF(J905="AVAL", "Avicennia alba", IF(J905="AVOF", "Avicennia officinalis", IF(J905="LURA", "Lumnitzera racemosa", IF(J905="CETA", "Ceriops tagal", IF(J905="XYGR", "Xylocarpus granatum", IF(J905="AVMA", "Avicennia marina", IF(J905="RHMU", "Rhizophora mucronata", IF(J905="BRGY", "Bruguiera gymnorrhiza", IF(J905="BRSE", "Bruguiera sexangula", IF(J905="SOOV", "Sonneratia ovata", IF(J905="SOCA", "Sonneratia caseolaris", IF(J905="HELI", "Heritiera littoralis", IF(J905="HESY", "Heritiera sylvatica", IF(J905="NYFR", "Nypa fruticans", IF(J905="CYRA", "Cynometra ramiflora", IF(J905="PHPA", "Phoenix paludosa", IF(J905="SCHY", "Scyphiphora hydrophyllacea", IF(J905="DIMA", "Diospyros maritima", IF(J905="POPI", "Pongamia pinnata", IF(J905="MAPS", "Maniltoa psilogyne", IF(J905="INBI", "Intsia bijuga", IF(J905="ACEB", "Acanthus ebracteatus", IF(J905="CAER", "Calamus erinaceus", IF(J905="UNUN", "Unknown unknown",  IF(J905="SOAL", "Sonneratia alba",  IF(J905="AECO", "Aegiceras corniculatum", "" )) )))))))))))))))))))))))))))))</f>
        <v>Rhizophora apiculata</v>
      </c>
      <c r="J905" s="55" t="s">
        <v>21</v>
      </c>
      <c r="K905" s="55" t="n">
        <v>11.8</v>
      </c>
    </row>
    <row r="906" customFormat="false" ht="13.8" hidden="false" customHeight="false" outlineLevel="0" collapsed="false">
      <c r="A906" s="1" t="s">
        <v>17</v>
      </c>
      <c r="B906" s="12" t="n">
        <v>42155</v>
      </c>
      <c r="C906" s="1" t="s">
        <v>19</v>
      </c>
      <c r="D906" s="1" t="s">
        <v>19</v>
      </c>
      <c r="E906" s="1" t="s">
        <v>19</v>
      </c>
      <c r="F906" s="1" t="s">
        <v>20</v>
      </c>
      <c r="G906" s="1" t="n">
        <v>5</v>
      </c>
      <c r="H906" s="1" t="n">
        <v>2</v>
      </c>
      <c r="I906" s="23" t="str">
        <f aca="false">IF(J906="RHAP", "Rhizophora apiculata", IF(J906="EXAG", "Excoecaria agallocha", IF(J906="BRPA", "Bruguiera parviflora", IF(J906="XYMO", "Xylocarpus moluccensis", IF(J906="BRCY", "Bruguiera cylindrica", IF(J906="AVAL", "Avicennia alba", IF(J906="AVOF", "Avicennia officinalis", IF(J906="LURA", "Lumnitzera racemosa", IF(J906="CETA", "Ceriops tagal", IF(J906="XYGR", "Xylocarpus granatum", IF(J906="AVMA", "Avicennia marina", IF(J906="RHMU", "Rhizophora mucronata", IF(J906="BRGY", "Bruguiera gymnorrhiza", IF(J906="BRSE", "Bruguiera sexangula", IF(J906="SOOV", "Sonneratia ovata", IF(J906="SOCA", "Sonneratia caseolaris", IF(J906="HELI", "Heritiera littoralis", IF(J906="HESY", "Heritiera sylvatica", IF(J906="NYFR", "Nypa fruticans", IF(J906="CYRA", "Cynometra ramiflora", IF(J906="PHPA", "Phoenix paludosa", IF(J906="SCHY", "Scyphiphora hydrophyllacea", IF(J906="DIMA", "Diospyros maritima", IF(J906="POPI", "Pongamia pinnata", IF(J906="MAPS", "Maniltoa psilogyne", IF(J906="INBI", "Intsia bijuga", IF(J906="ACEB", "Acanthus ebracteatus", IF(J906="CAER", "Calamus erinaceus", IF(J906="UNUN", "Unknown unknown",  IF(J906="SOAL", "Sonneratia alba",  IF(J906="AECO", "Aegiceras corniculatum", "" )) )))))))))))))))))))))))))))))</f>
        <v>Rhizophora apiculata</v>
      </c>
      <c r="J906" s="55" t="s">
        <v>21</v>
      </c>
      <c r="K906" s="55" t="n">
        <v>12.1</v>
      </c>
    </row>
    <row r="907" customFormat="false" ht="13.8" hidden="false" customHeight="false" outlineLevel="0" collapsed="false">
      <c r="A907" s="1" t="s">
        <v>17</v>
      </c>
      <c r="B907" s="12" t="n">
        <v>42155</v>
      </c>
      <c r="C907" s="1" t="s">
        <v>19</v>
      </c>
      <c r="D907" s="1" t="s">
        <v>19</v>
      </c>
      <c r="E907" s="1" t="s">
        <v>19</v>
      </c>
      <c r="F907" s="1" t="s">
        <v>20</v>
      </c>
      <c r="G907" s="1" t="n">
        <v>5</v>
      </c>
      <c r="H907" s="1" t="n">
        <v>2</v>
      </c>
      <c r="I907" s="23" t="str">
        <f aca="false">IF(J907="RHAP", "Rhizophora apiculata", IF(J907="EXAG", "Excoecaria agallocha", IF(J907="BRPA", "Bruguiera parviflora", IF(J907="XYMO", "Xylocarpus moluccensis", IF(J907="BRCY", "Bruguiera cylindrica", IF(J907="AVAL", "Avicennia alba", IF(J907="AVOF", "Avicennia officinalis", IF(J907="LURA", "Lumnitzera racemosa", IF(J907="CETA", "Ceriops tagal", IF(J907="XYGR", "Xylocarpus granatum", IF(J907="AVMA", "Avicennia marina", IF(J907="RHMU", "Rhizophora mucronata", IF(J907="BRGY", "Bruguiera gymnorrhiza", IF(J907="BRSE", "Bruguiera sexangula", IF(J907="SOOV", "Sonneratia ovata", IF(J907="SOCA", "Sonneratia caseolaris", IF(J907="HELI", "Heritiera littoralis", IF(J907="HESY", "Heritiera sylvatica", IF(J907="NYFR", "Nypa fruticans", IF(J907="CYRA", "Cynometra ramiflora", IF(J907="PHPA", "Phoenix paludosa", IF(J907="SCHY", "Scyphiphora hydrophyllacea", IF(J907="DIMA", "Diospyros maritima", IF(J907="POPI", "Pongamia pinnata", IF(J907="MAPS", "Maniltoa psilogyne", IF(J907="INBI", "Intsia bijuga", IF(J907="ACEB", "Acanthus ebracteatus", IF(J907="CAER", "Calamus erinaceus", IF(J907="UNUN", "Unknown unknown",  IF(J907="SOAL", "Sonneratia alba",  IF(J907="AECO", "Aegiceras corniculatum", "" )) )))))))))))))))))))))))))))))</f>
        <v>Xylocarpus granatum</v>
      </c>
      <c r="J907" s="55" t="s">
        <v>1022</v>
      </c>
      <c r="K907" s="55" t="n">
        <v>12.2</v>
      </c>
    </row>
    <row r="908" customFormat="false" ht="13.8" hidden="false" customHeight="false" outlineLevel="0" collapsed="false">
      <c r="A908" s="1" t="s">
        <v>17</v>
      </c>
      <c r="B908" s="12" t="n">
        <v>42155</v>
      </c>
      <c r="C908" s="1" t="s">
        <v>19</v>
      </c>
      <c r="D908" s="1" t="s">
        <v>19</v>
      </c>
      <c r="E908" s="1" t="s">
        <v>19</v>
      </c>
      <c r="F908" s="1" t="s">
        <v>20</v>
      </c>
      <c r="G908" s="1" t="n">
        <v>5</v>
      </c>
      <c r="H908" s="1" t="n">
        <v>2</v>
      </c>
      <c r="I908" s="23" t="str">
        <f aca="false">IF(J908="RHAP", "Rhizophora apiculata", IF(J908="EXAG", "Excoecaria agallocha", IF(J908="BRPA", "Bruguiera parviflora", IF(J908="XYMO", "Xylocarpus moluccensis", IF(J908="BRCY", "Bruguiera cylindrica", IF(J908="AVAL", "Avicennia alba", IF(J908="AVOF", "Avicennia officinalis", IF(J908="LURA", "Lumnitzera racemosa", IF(J908="CETA", "Ceriops tagal", IF(J908="XYGR", "Xylocarpus granatum", IF(J908="AVMA", "Avicennia marina", IF(J908="RHMU", "Rhizophora mucronata", IF(J908="BRGY", "Bruguiera gymnorrhiza", IF(J908="BRSE", "Bruguiera sexangula", IF(J908="SOOV", "Sonneratia ovata", IF(J908="SOCA", "Sonneratia caseolaris", IF(J908="HELI", "Heritiera littoralis", IF(J908="HESY", "Heritiera sylvatica", IF(J908="NYFR", "Nypa fruticans", IF(J908="CYRA", "Cynometra ramiflora", IF(J908="PHPA", "Phoenix paludosa", IF(J908="SCHY", "Scyphiphora hydrophyllacea", IF(J908="DIMA", "Diospyros maritima", IF(J908="POPI", "Pongamia pinnata", IF(J908="MAPS", "Maniltoa psilogyne", IF(J908="INBI", "Intsia bijuga", IF(J908="ACEB", "Acanthus ebracteatus", IF(J908="CAER", "Calamus erinaceus", IF(J908="UNUN", "Unknown unknown",  IF(J908="SOAL", "Sonneratia alba",  IF(J908="AECO", "Aegiceras corniculatum", "" )) )))))))))))))))))))))))))))))</f>
        <v>Xylocarpus granatum</v>
      </c>
      <c r="J908" s="55" t="s">
        <v>1022</v>
      </c>
      <c r="K908" s="55" t="n">
        <v>12.8</v>
      </c>
      <c r="O908" s="3" t="s">
        <v>1067</v>
      </c>
    </row>
    <row r="909" customFormat="false" ht="13.8" hidden="false" customHeight="false" outlineLevel="0" collapsed="false">
      <c r="A909" s="1" t="s">
        <v>17</v>
      </c>
      <c r="B909" s="12" t="n">
        <v>42155</v>
      </c>
      <c r="C909" s="1" t="s">
        <v>19</v>
      </c>
      <c r="D909" s="1" t="s">
        <v>19</v>
      </c>
      <c r="E909" s="1" t="s">
        <v>19</v>
      </c>
      <c r="F909" s="1" t="s">
        <v>20</v>
      </c>
      <c r="G909" s="1" t="n">
        <v>5</v>
      </c>
      <c r="H909" s="1" t="n">
        <v>2</v>
      </c>
      <c r="I909" s="23" t="str">
        <f aca="false">IF(J909="RHAP", "Rhizophora apiculata", IF(J909="EXAG", "Excoecaria agallocha", IF(J909="BRPA", "Bruguiera parviflora", IF(J909="XYMO", "Xylocarpus moluccensis", IF(J909="BRCY", "Bruguiera cylindrica", IF(J909="AVAL", "Avicennia alba", IF(J909="AVOF", "Avicennia officinalis", IF(J909="LURA", "Lumnitzera racemosa", IF(J909="CETA", "Ceriops tagal", IF(J909="XYGR", "Xylocarpus granatum", IF(J909="AVMA", "Avicennia marina", IF(J909="RHMU", "Rhizophora mucronata", IF(J909="BRGY", "Bruguiera gymnorrhiza", IF(J909="BRSE", "Bruguiera sexangula", IF(J909="SOOV", "Sonneratia ovata", IF(J909="SOCA", "Sonneratia caseolaris", IF(J909="HELI", "Heritiera littoralis", IF(J909="HESY", "Heritiera sylvatica", IF(J909="NYFR", "Nypa fruticans", IF(J909="CYRA", "Cynometra ramiflora", IF(J909="PHPA", "Phoenix paludosa", IF(J909="SCHY", "Scyphiphora hydrophyllacea", IF(J909="DIMA", "Diospyros maritima", IF(J909="POPI", "Pongamia pinnata", IF(J909="MAPS", "Maniltoa psilogyne", IF(J909="INBI", "Intsia bijuga", IF(J909="ACEB", "Acanthus ebracteatus", IF(J909="CAER", "Calamus erinaceus", IF(J909="UNUN", "Unknown unknown",  IF(J909="SOAL", "Sonneratia alba",  IF(J909="AECO", "Aegiceras corniculatum", "" )) )))))))))))))))))))))))))))))</f>
        <v>Rhizophora apiculata</v>
      </c>
      <c r="J909" s="55" t="s">
        <v>21</v>
      </c>
      <c r="K909" s="55" t="n">
        <v>13.2</v>
      </c>
    </row>
    <row r="910" customFormat="false" ht="13.8" hidden="false" customHeight="false" outlineLevel="0" collapsed="false">
      <c r="A910" s="1" t="s">
        <v>17</v>
      </c>
      <c r="B910" s="12" t="n">
        <v>42155</v>
      </c>
      <c r="C910" s="1" t="s">
        <v>19</v>
      </c>
      <c r="D910" s="1" t="s">
        <v>19</v>
      </c>
      <c r="E910" s="1" t="s">
        <v>19</v>
      </c>
      <c r="F910" s="1" t="s">
        <v>20</v>
      </c>
      <c r="G910" s="1" t="n">
        <v>5</v>
      </c>
      <c r="H910" s="1" t="n">
        <v>2</v>
      </c>
      <c r="I910" s="23" t="str">
        <f aca="false">IF(J910="RHAP", "Rhizophora apiculata", IF(J910="EXAG", "Excoecaria agallocha", IF(J910="BRPA", "Bruguiera parviflora", IF(J910="XYMO", "Xylocarpus moluccensis", IF(J910="BRCY", "Bruguiera cylindrica", IF(J910="AVAL", "Avicennia alba", IF(J910="AVOF", "Avicennia officinalis", IF(J910="LURA", "Lumnitzera racemosa", IF(J910="CETA", "Ceriops tagal", IF(J910="XYGR", "Xylocarpus granatum", IF(J910="AVMA", "Avicennia marina", IF(J910="RHMU", "Rhizophora mucronata", IF(J910="BRGY", "Bruguiera gymnorrhiza", IF(J910="BRSE", "Bruguiera sexangula", IF(J910="SOOV", "Sonneratia ovata", IF(J910="SOCA", "Sonneratia caseolaris", IF(J910="HELI", "Heritiera littoralis", IF(J910="HESY", "Heritiera sylvatica", IF(J910="NYFR", "Nypa fruticans", IF(J910="CYRA", "Cynometra ramiflora", IF(J910="PHPA", "Phoenix paludosa", IF(J910="SCHY", "Scyphiphora hydrophyllacea", IF(J910="DIMA", "Diospyros maritima", IF(J910="POPI", "Pongamia pinnata", IF(J910="MAPS", "Maniltoa psilogyne", IF(J910="INBI", "Intsia bijuga", IF(J910="ACEB", "Acanthus ebracteatus", IF(J910="CAER", "Calamus erinaceus", IF(J910="UNUN", "Unknown unknown",  IF(J910="SOAL", "Sonneratia alba",  IF(J910="AECO", "Aegiceras corniculatum", "" )) )))))))))))))))))))))))))))))</f>
        <v>Rhizophora apiculata</v>
      </c>
      <c r="J910" s="55" t="s">
        <v>21</v>
      </c>
      <c r="K910" s="55" t="n">
        <v>13.3</v>
      </c>
    </row>
    <row r="911" customFormat="false" ht="13.8" hidden="false" customHeight="false" outlineLevel="0" collapsed="false">
      <c r="A911" s="1" t="s">
        <v>17</v>
      </c>
      <c r="B911" s="12" t="n">
        <v>42155</v>
      </c>
      <c r="C911" s="1" t="s">
        <v>19</v>
      </c>
      <c r="D911" s="1" t="s">
        <v>19</v>
      </c>
      <c r="E911" s="1" t="s">
        <v>19</v>
      </c>
      <c r="F911" s="1" t="s">
        <v>20</v>
      </c>
      <c r="G911" s="1" t="n">
        <v>5</v>
      </c>
      <c r="H911" s="1" t="n">
        <v>2</v>
      </c>
      <c r="I911" s="23" t="str">
        <f aca="false">IF(J911="RHAP", "Rhizophora apiculata", IF(J911="EXAG", "Excoecaria agallocha", IF(J911="BRPA", "Bruguiera parviflora", IF(J911="XYMO", "Xylocarpus moluccensis", IF(J911="BRCY", "Bruguiera cylindrica", IF(J911="AVAL", "Avicennia alba", IF(J911="AVOF", "Avicennia officinalis", IF(J911="LURA", "Lumnitzera racemosa", IF(J911="CETA", "Ceriops tagal", IF(J911="XYGR", "Xylocarpus granatum", IF(J911="AVMA", "Avicennia marina", IF(J911="RHMU", "Rhizophora mucronata", IF(J911="BRGY", "Bruguiera gymnorrhiza", IF(J911="BRSE", "Bruguiera sexangula", IF(J911="SOOV", "Sonneratia ovata", IF(J911="SOCA", "Sonneratia caseolaris", IF(J911="HELI", "Heritiera littoralis", IF(J911="HESY", "Heritiera sylvatica", IF(J911="NYFR", "Nypa fruticans", IF(J911="CYRA", "Cynometra ramiflora", IF(J911="PHPA", "Phoenix paludosa", IF(J911="SCHY", "Scyphiphora hydrophyllacea", IF(J911="DIMA", "Diospyros maritima", IF(J911="POPI", "Pongamia pinnata", IF(J911="MAPS", "Maniltoa psilogyne", IF(J911="INBI", "Intsia bijuga", IF(J911="ACEB", "Acanthus ebracteatus", IF(J911="CAER", "Calamus erinaceus", IF(J911="UNUN", "Unknown unknown",  IF(J911="SOAL", "Sonneratia alba",  IF(J911="AECO", "Aegiceras corniculatum", "" )) )))))))))))))))))))))))))))))</f>
        <v>Rhizophora apiculata</v>
      </c>
      <c r="J911" s="55" t="s">
        <v>21</v>
      </c>
      <c r="K911" s="55" t="n">
        <v>13.5</v>
      </c>
    </row>
    <row r="912" customFormat="false" ht="13.8" hidden="false" customHeight="false" outlineLevel="0" collapsed="false">
      <c r="A912" s="1" t="s">
        <v>17</v>
      </c>
      <c r="B912" s="12" t="n">
        <v>42155</v>
      </c>
      <c r="C912" s="1" t="s">
        <v>19</v>
      </c>
      <c r="D912" s="1" t="s">
        <v>19</v>
      </c>
      <c r="E912" s="1" t="s">
        <v>19</v>
      </c>
      <c r="F912" s="1" t="s">
        <v>20</v>
      </c>
      <c r="G912" s="1" t="n">
        <v>5</v>
      </c>
      <c r="H912" s="1" t="n">
        <v>2</v>
      </c>
      <c r="I912" s="23" t="str">
        <f aca="false">IF(J912="RHAP", "Rhizophora apiculata", IF(J912="EXAG", "Excoecaria agallocha", IF(J912="BRPA", "Bruguiera parviflora", IF(J912="XYMO", "Xylocarpus moluccensis", IF(J912="BRCY", "Bruguiera cylindrica", IF(J912="AVAL", "Avicennia alba", IF(J912="AVOF", "Avicennia officinalis", IF(J912="LURA", "Lumnitzera racemosa", IF(J912="CETA", "Ceriops tagal", IF(J912="XYGR", "Xylocarpus granatum", IF(J912="AVMA", "Avicennia marina", IF(J912="RHMU", "Rhizophora mucronata", IF(J912="BRGY", "Bruguiera gymnorrhiza", IF(J912="BRSE", "Bruguiera sexangula", IF(J912="SOOV", "Sonneratia ovata", IF(J912="SOCA", "Sonneratia caseolaris", IF(J912="HELI", "Heritiera littoralis", IF(J912="HESY", "Heritiera sylvatica", IF(J912="NYFR", "Nypa fruticans", IF(J912="CYRA", "Cynometra ramiflora", IF(J912="PHPA", "Phoenix paludosa", IF(J912="SCHY", "Scyphiphora hydrophyllacea", IF(J912="DIMA", "Diospyros maritima", IF(J912="POPI", "Pongamia pinnata", IF(J912="MAPS", "Maniltoa psilogyne", IF(J912="INBI", "Intsia bijuga", IF(J912="ACEB", "Acanthus ebracteatus", IF(J912="CAER", "Calamus erinaceus", IF(J912="UNUN", "Unknown unknown",  IF(J912="SOAL", "Sonneratia alba",  IF(J912="AECO", "Aegiceras corniculatum", "" )) )))))))))))))))))))))))))))))</f>
        <v>Rhizophora apiculata</v>
      </c>
      <c r="J912" s="55" t="s">
        <v>21</v>
      </c>
      <c r="K912" s="55" t="n">
        <v>14.2</v>
      </c>
    </row>
    <row r="913" customFormat="false" ht="13.8" hidden="false" customHeight="false" outlineLevel="0" collapsed="false">
      <c r="A913" s="1" t="s">
        <v>17</v>
      </c>
      <c r="B913" s="12" t="n">
        <v>42155</v>
      </c>
      <c r="C913" s="1" t="s">
        <v>19</v>
      </c>
      <c r="D913" s="1" t="s">
        <v>19</v>
      </c>
      <c r="E913" s="1" t="s">
        <v>19</v>
      </c>
      <c r="F913" s="1" t="s">
        <v>20</v>
      </c>
      <c r="G913" s="1" t="n">
        <v>5</v>
      </c>
      <c r="H913" s="1" t="n">
        <v>2</v>
      </c>
      <c r="I913" s="23" t="str">
        <f aca="false">IF(J913="RHAP", "Rhizophora apiculata", IF(J913="EXAG", "Excoecaria agallocha", IF(J913="BRPA", "Bruguiera parviflora", IF(J913="XYMO", "Xylocarpus moluccensis", IF(J913="BRCY", "Bruguiera cylindrica", IF(J913="AVAL", "Avicennia alba", IF(J913="AVOF", "Avicennia officinalis", IF(J913="LURA", "Lumnitzera racemosa", IF(J913="CETA", "Ceriops tagal", IF(J913="XYGR", "Xylocarpus granatum", IF(J913="AVMA", "Avicennia marina", IF(J913="RHMU", "Rhizophora mucronata", IF(J913="BRGY", "Bruguiera gymnorrhiza", IF(J913="BRSE", "Bruguiera sexangula", IF(J913="SOOV", "Sonneratia ovata", IF(J913="SOCA", "Sonneratia caseolaris", IF(J913="HELI", "Heritiera littoralis", IF(J913="HESY", "Heritiera sylvatica", IF(J913="NYFR", "Nypa fruticans", IF(J913="CYRA", "Cynometra ramiflora", IF(J913="PHPA", "Phoenix paludosa", IF(J913="SCHY", "Scyphiphora hydrophyllacea", IF(J913="DIMA", "Diospyros maritima", IF(J913="POPI", "Pongamia pinnata", IF(J913="MAPS", "Maniltoa psilogyne", IF(J913="INBI", "Intsia bijuga", IF(J913="ACEB", "Acanthus ebracteatus", IF(J913="CAER", "Calamus erinaceus", IF(J913="UNUN", "Unknown unknown",  IF(J913="SOAL", "Sonneratia alba",  IF(J913="AECO", "Aegiceras corniculatum", "" )) )))))))))))))))))))))))))))))</f>
        <v>Rhizophora apiculata</v>
      </c>
      <c r="J913" s="55" t="s">
        <v>21</v>
      </c>
      <c r="K913" s="55" t="n">
        <v>15</v>
      </c>
    </row>
    <row r="914" customFormat="false" ht="13.8" hidden="false" customHeight="false" outlineLevel="0" collapsed="false">
      <c r="A914" s="1" t="s">
        <v>17</v>
      </c>
      <c r="B914" s="12" t="n">
        <v>42155</v>
      </c>
      <c r="C914" s="1" t="s">
        <v>19</v>
      </c>
      <c r="D914" s="1" t="s">
        <v>19</v>
      </c>
      <c r="E914" s="1" t="s">
        <v>19</v>
      </c>
      <c r="F914" s="1" t="s">
        <v>20</v>
      </c>
      <c r="G914" s="1" t="n">
        <v>5</v>
      </c>
      <c r="H914" s="1" t="n">
        <v>2</v>
      </c>
      <c r="I914" s="23" t="str">
        <f aca="false">IF(J914="RHAP", "Rhizophora apiculata", IF(J914="EXAG", "Excoecaria agallocha", IF(J914="BRPA", "Bruguiera parviflora", IF(J914="XYMO", "Xylocarpus moluccensis", IF(J914="BRCY", "Bruguiera cylindrica", IF(J914="AVAL", "Avicennia alba", IF(J914="AVOF", "Avicennia officinalis", IF(J914="LURA", "Lumnitzera racemosa", IF(J914="CETA", "Ceriops tagal", IF(J914="XYGR", "Xylocarpus granatum", IF(J914="AVMA", "Avicennia marina", IF(J914="RHMU", "Rhizophora mucronata", IF(J914="BRGY", "Bruguiera gymnorrhiza", IF(J914="BRSE", "Bruguiera sexangula", IF(J914="SOOV", "Sonneratia ovata", IF(J914="SOCA", "Sonneratia caseolaris", IF(J914="HELI", "Heritiera littoralis", IF(J914="HESY", "Heritiera sylvatica", IF(J914="NYFR", "Nypa fruticans", IF(J914="CYRA", "Cynometra ramiflora", IF(J914="PHPA", "Phoenix paludosa", IF(J914="SCHY", "Scyphiphora hydrophyllacea", IF(J914="DIMA", "Diospyros maritima", IF(J914="POPI", "Pongamia pinnata", IF(J914="MAPS", "Maniltoa psilogyne", IF(J914="INBI", "Intsia bijuga", IF(J914="ACEB", "Acanthus ebracteatus", IF(J914="CAER", "Calamus erinaceus", IF(J914="UNUN", "Unknown unknown",  IF(J914="SOAL", "Sonneratia alba",  IF(J914="AECO", "Aegiceras corniculatum", "" )) )))))))))))))))))))))))))))))</f>
        <v>Rhizophora apiculata</v>
      </c>
      <c r="J914" s="55" t="s">
        <v>21</v>
      </c>
      <c r="K914" s="55" t="n">
        <v>15.2</v>
      </c>
    </row>
    <row r="915" customFormat="false" ht="13.8" hidden="false" customHeight="false" outlineLevel="0" collapsed="false">
      <c r="A915" s="1" t="s">
        <v>17</v>
      </c>
      <c r="B915" s="12" t="n">
        <v>42155</v>
      </c>
      <c r="C915" s="1" t="s">
        <v>19</v>
      </c>
      <c r="D915" s="1" t="s">
        <v>19</v>
      </c>
      <c r="E915" s="1" t="s">
        <v>19</v>
      </c>
      <c r="F915" s="1" t="s">
        <v>20</v>
      </c>
      <c r="G915" s="1" t="n">
        <v>5</v>
      </c>
      <c r="H915" s="1" t="n">
        <v>2</v>
      </c>
      <c r="I915" s="23" t="str">
        <f aca="false">IF(J915="RHAP", "Rhizophora apiculata", IF(J915="EXAG", "Excoecaria agallocha", IF(J915="BRPA", "Bruguiera parviflora", IF(J915="XYMO", "Xylocarpus moluccensis", IF(J915="BRCY", "Bruguiera cylindrica", IF(J915="AVAL", "Avicennia alba", IF(J915="AVOF", "Avicennia officinalis", IF(J915="LURA", "Lumnitzera racemosa", IF(J915="CETA", "Ceriops tagal", IF(J915="XYGR", "Xylocarpus granatum", IF(J915="AVMA", "Avicennia marina", IF(J915="RHMU", "Rhizophora mucronata", IF(J915="BRGY", "Bruguiera gymnorrhiza", IF(J915="BRSE", "Bruguiera sexangula", IF(J915="SOOV", "Sonneratia ovata", IF(J915="SOCA", "Sonneratia caseolaris", IF(J915="HELI", "Heritiera littoralis", IF(J915="HESY", "Heritiera sylvatica", IF(J915="NYFR", "Nypa fruticans", IF(J915="CYRA", "Cynometra ramiflora", IF(J915="PHPA", "Phoenix paludosa", IF(J915="SCHY", "Scyphiphora hydrophyllacea", IF(J915="DIMA", "Diospyros maritima", IF(J915="POPI", "Pongamia pinnata", IF(J915="MAPS", "Maniltoa psilogyne", IF(J915="INBI", "Intsia bijuga", IF(J915="ACEB", "Acanthus ebracteatus", IF(J915="CAER", "Calamus erinaceus", IF(J915="UNUN", "Unknown unknown",  IF(J915="SOAL", "Sonneratia alba",  IF(J915="AECO", "Aegiceras corniculatum", "" )) )))))))))))))))))))))))))))))</f>
        <v>Rhizophora apiculata</v>
      </c>
      <c r="J915" s="55" t="s">
        <v>21</v>
      </c>
      <c r="K915" s="55" t="n">
        <v>15.7</v>
      </c>
    </row>
    <row r="916" customFormat="false" ht="13.8" hidden="false" customHeight="false" outlineLevel="0" collapsed="false">
      <c r="A916" s="1" t="s">
        <v>17</v>
      </c>
      <c r="B916" s="12" t="n">
        <v>42155</v>
      </c>
      <c r="C916" s="1" t="s">
        <v>19</v>
      </c>
      <c r="D916" s="1" t="s">
        <v>19</v>
      </c>
      <c r="E916" s="1" t="s">
        <v>19</v>
      </c>
      <c r="F916" s="1" t="s">
        <v>20</v>
      </c>
      <c r="G916" s="1" t="n">
        <v>5</v>
      </c>
      <c r="H916" s="1" t="n">
        <v>2</v>
      </c>
      <c r="I916" s="23" t="str">
        <f aca="false">IF(J916="RHAP", "Rhizophora apiculata", IF(J916="EXAG", "Excoecaria agallocha", IF(J916="BRPA", "Bruguiera parviflora", IF(J916="XYMO", "Xylocarpus moluccensis", IF(J916="BRCY", "Bruguiera cylindrica", IF(J916="AVAL", "Avicennia alba", IF(J916="AVOF", "Avicennia officinalis", IF(J916="LURA", "Lumnitzera racemosa", IF(J916="CETA", "Ceriops tagal", IF(J916="XYGR", "Xylocarpus granatum", IF(J916="AVMA", "Avicennia marina", IF(J916="RHMU", "Rhizophora mucronata", IF(J916="BRGY", "Bruguiera gymnorrhiza", IF(J916="BRSE", "Bruguiera sexangula", IF(J916="SOOV", "Sonneratia ovata", IF(J916="SOCA", "Sonneratia caseolaris", IF(J916="HELI", "Heritiera littoralis", IF(J916="HESY", "Heritiera sylvatica", IF(J916="NYFR", "Nypa fruticans", IF(J916="CYRA", "Cynometra ramiflora", IF(J916="PHPA", "Phoenix paludosa", IF(J916="SCHY", "Scyphiphora hydrophyllacea", IF(J916="DIMA", "Diospyros maritima", IF(J916="POPI", "Pongamia pinnata", IF(J916="MAPS", "Maniltoa psilogyne", IF(J916="INBI", "Intsia bijuga", IF(J916="ACEB", "Acanthus ebracteatus", IF(J916="CAER", "Calamus erinaceus", IF(J916="UNUN", "Unknown unknown",  IF(J916="SOAL", "Sonneratia alba",  IF(J916="AECO", "Aegiceras corniculatum", "" )) )))))))))))))))))))))))))))))</f>
        <v>Xylocarpus granatum</v>
      </c>
      <c r="J916" s="55" t="s">
        <v>1022</v>
      </c>
      <c r="K916" s="55" t="n">
        <v>17.4</v>
      </c>
    </row>
    <row r="917" customFormat="false" ht="13.8" hidden="false" customHeight="false" outlineLevel="0" collapsed="false">
      <c r="A917" s="1" t="s">
        <v>17</v>
      </c>
      <c r="B917" s="12" t="n">
        <v>42155</v>
      </c>
      <c r="C917" s="1" t="s">
        <v>19</v>
      </c>
      <c r="D917" s="1" t="s">
        <v>19</v>
      </c>
      <c r="E917" s="1" t="s">
        <v>19</v>
      </c>
      <c r="F917" s="1" t="s">
        <v>20</v>
      </c>
      <c r="G917" s="1" t="n">
        <v>5</v>
      </c>
      <c r="H917" s="1" t="n">
        <v>2</v>
      </c>
      <c r="I917" s="23" t="str">
        <f aca="false">IF(J917="RHAP", "Rhizophora apiculata", IF(J917="EXAG", "Excoecaria agallocha", IF(J917="BRPA", "Bruguiera parviflora", IF(J917="XYMO", "Xylocarpus moluccensis", IF(J917="BRCY", "Bruguiera cylindrica", IF(J917="AVAL", "Avicennia alba", IF(J917="AVOF", "Avicennia officinalis", IF(J917="LURA", "Lumnitzera racemosa", IF(J917="CETA", "Ceriops tagal", IF(J917="XYGR", "Xylocarpus granatum", IF(J917="AVMA", "Avicennia marina", IF(J917="RHMU", "Rhizophora mucronata", IF(J917="BRGY", "Bruguiera gymnorrhiza", IF(J917="BRSE", "Bruguiera sexangula", IF(J917="SOOV", "Sonneratia ovata", IF(J917="SOCA", "Sonneratia caseolaris", IF(J917="HELI", "Heritiera littoralis", IF(J917="HESY", "Heritiera sylvatica", IF(J917="NYFR", "Nypa fruticans", IF(J917="CYRA", "Cynometra ramiflora", IF(J917="PHPA", "Phoenix paludosa", IF(J917="SCHY", "Scyphiphora hydrophyllacea", IF(J917="DIMA", "Diospyros maritima", IF(J917="POPI", "Pongamia pinnata", IF(J917="MAPS", "Maniltoa psilogyne", IF(J917="INBI", "Intsia bijuga", IF(J917="ACEB", "Acanthus ebracteatus", IF(J917="CAER", "Calamus erinaceus", IF(J917="UNUN", "Unknown unknown",  IF(J917="SOAL", "Sonneratia alba",  IF(J917="AECO", "Aegiceras corniculatum", "" )) )))))))))))))))))))))))))))))</f>
        <v>Xylocarpus granatum</v>
      </c>
      <c r="J917" s="55" t="s">
        <v>1022</v>
      </c>
      <c r="K917" s="55" t="n">
        <v>27.4</v>
      </c>
    </row>
    <row r="918" customFormat="false" ht="13.8" hidden="false" customHeight="false" outlineLevel="0" collapsed="false">
      <c r="A918" s="1" t="s">
        <v>17</v>
      </c>
      <c r="B918" s="12" t="n">
        <v>42155</v>
      </c>
      <c r="C918" s="1" t="s">
        <v>19</v>
      </c>
      <c r="D918" s="1" t="s">
        <v>19</v>
      </c>
      <c r="E918" s="1" t="s">
        <v>19</v>
      </c>
      <c r="F918" s="1" t="s">
        <v>20</v>
      </c>
      <c r="G918" s="1" t="n">
        <v>5</v>
      </c>
      <c r="H918" s="1" t="n">
        <v>3</v>
      </c>
      <c r="I918" s="23" t="str">
        <f aca="false">IF(J918="RHAP", "Rhizophora apiculata", IF(J918="EXAG", "Excoecaria agallocha", IF(J918="BRPA", "Bruguiera parviflora", IF(J918="XYMO", "Xylocarpus moluccensis", IF(J918="BRCY", "Bruguiera cylindrica", IF(J918="AVAL", "Avicennia alba", IF(J918="AVOF", "Avicennia officinalis", IF(J918="LURA", "Lumnitzera racemosa", IF(J918="CETA", "Ceriops tagal", IF(J918="XYGR", "Xylocarpus granatum", IF(J918="AVMA", "Avicennia marina", IF(J918="RHMU", "Rhizophora mucronata", IF(J918="BRGY", "Bruguiera gymnorrhiza", IF(J918="BRSE", "Bruguiera sexangula", IF(J918="SOOV", "Sonneratia ovata", IF(J918="SOCA", "Sonneratia caseolaris", IF(J918="HELI", "Heritiera littoralis", IF(J918="HESY", "Heritiera sylvatica", IF(J918="NYFR", "Nypa fruticans", IF(J918="CYRA", "Cynometra ramiflora", IF(J918="PHPA", "Phoenix paludosa", IF(J918="SCHY", "Scyphiphora hydrophyllacea", IF(J918="DIMA", "Diospyros maritima", IF(J918="POPI", "Pongamia pinnata", IF(J918="MAPS", "Maniltoa psilogyne", IF(J918="INBI", "Intsia bijuga", IF(J918="ACEB", "Acanthus ebracteatus", IF(J918="CAER", "Calamus erinaceus", IF(J918="UNUN", "Unknown unknown",  IF(J918="SOAL", "Sonneratia alba",  IF(J918="AECO", "Aegiceras corniculatum", "" )) )))))))))))))))))))))))))))))</f>
        <v>Rhizophora apiculata</v>
      </c>
      <c r="J918" s="55" t="s">
        <v>21</v>
      </c>
      <c r="K918" s="55" t="n">
        <v>5</v>
      </c>
    </row>
    <row r="919" customFormat="false" ht="13.8" hidden="false" customHeight="false" outlineLevel="0" collapsed="false">
      <c r="A919" s="1" t="s">
        <v>17</v>
      </c>
      <c r="B919" s="12" t="n">
        <v>42155</v>
      </c>
      <c r="C919" s="1" t="s">
        <v>19</v>
      </c>
      <c r="D919" s="1" t="s">
        <v>19</v>
      </c>
      <c r="E919" s="1" t="s">
        <v>19</v>
      </c>
      <c r="F919" s="1" t="s">
        <v>20</v>
      </c>
      <c r="G919" s="1" t="n">
        <v>5</v>
      </c>
      <c r="H919" s="1" t="n">
        <v>3</v>
      </c>
      <c r="I919" s="23" t="str">
        <f aca="false">IF(J919="RHAP", "Rhizophora apiculata", IF(J919="EXAG", "Excoecaria agallocha", IF(J919="BRPA", "Bruguiera parviflora", IF(J919="XYMO", "Xylocarpus moluccensis", IF(J919="BRCY", "Bruguiera cylindrica", IF(J919="AVAL", "Avicennia alba", IF(J919="AVOF", "Avicennia officinalis", IF(J919="LURA", "Lumnitzera racemosa", IF(J919="CETA", "Ceriops tagal", IF(J919="XYGR", "Xylocarpus granatum", IF(J919="AVMA", "Avicennia marina", IF(J919="RHMU", "Rhizophora mucronata", IF(J919="BRGY", "Bruguiera gymnorrhiza", IF(J919="BRSE", "Bruguiera sexangula", IF(J919="SOOV", "Sonneratia ovata", IF(J919="SOCA", "Sonneratia caseolaris", IF(J919="HELI", "Heritiera littoralis", IF(J919="HESY", "Heritiera sylvatica", IF(J919="NYFR", "Nypa fruticans", IF(J919="CYRA", "Cynometra ramiflora", IF(J919="PHPA", "Phoenix paludosa", IF(J919="SCHY", "Scyphiphora hydrophyllacea", IF(J919="DIMA", "Diospyros maritima", IF(J919="POPI", "Pongamia pinnata", IF(J919="MAPS", "Maniltoa psilogyne", IF(J919="INBI", "Intsia bijuga", IF(J919="ACEB", "Acanthus ebracteatus", IF(J919="CAER", "Calamus erinaceus", IF(J919="UNUN", "Unknown unknown",  IF(J919="SOAL", "Sonneratia alba",  IF(J919="AECO", "Aegiceras corniculatum", "" )) )))))))))))))))))))))))))))))</f>
        <v>Rhizophora apiculata</v>
      </c>
      <c r="J919" s="55" t="s">
        <v>21</v>
      </c>
      <c r="K919" s="55" t="n">
        <v>5.5</v>
      </c>
    </row>
    <row r="920" customFormat="false" ht="13.8" hidden="false" customHeight="false" outlineLevel="0" collapsed="false">
      <c r="A920" s="1" t="s">
        <v>17</v>
      </c>
      <c r="B920" s="12" t="n">
        <v>42155</v>
      </c>
      <c r="C920" s="1" t="s">
        <v>19</v>
      </c>
      <c r="D920" s="1" t="s">
        <v>19</v>
      </c>
      <c r="E920" s="1" t="s">
        <v>19</v>
      </c>
      <c r="F920" s="1" t="s">
        <v>20</v>
      </c>
      <c r="G920" s="1" t="n">
        <v>5</v>
      </c>
      <c r="H920" s="1" t="n">
        <v>3</v>
      </c>
      <c r="I920" s="23" t="str">
        <f aca="false">IF(J920="RHAP", "Rhizophora apiculata", IF(J920="EXAG", "Excoecaria agallocha", IF(J920="BRPA", "Bruguiera parviflora", IF(J920="XYMO", "Xylocarpus moluccensis", IF(J920="BRCY", "Bruguiera cylindrica", IF(J920="AVAL", "Avicennia alba", IF(J920="AVOF", "Avicennia officinalis", IF(J920="LURA", "Lumnitzera racemosa", IF(J920="CETA", "Ceriops tagal", IF(J920="XYGR", "Xylocarpus granatum", IF(J920="AVMA", "Avicennia marina", IF(J920="RHMU", "Rhizophora mucronata", IF(J920="BRGY", "Bruguiera gymnorrhiza", IF(J920="BRSE", "Bruguiera sexangula", IF(J920="SOOV", "Sonneratia ovata", IF(J920="SOCA", "Sonneratia caseolaris", IF(J920="HELI", "Heritiera littoralis", IF(J920="HESY", "Heritiera sylvatica", IF(J920="NYFR", "Nypa fruticans", IF(J920="CYRA", "Cynometra ramiflora", IF(J920="PHPA", "Phoenix paludosa", IF(J920="SCHY", "Scyphiphora hydrophyllacea", IF(J920="DIMA", "Diospyros maritima", IF(J920="POPI", "Pongamia pinnata", IF(J920="MAPS", "Maniltoa psilogyne", IF(J920="INBI", "Intsia bijuga", IF(J920="ACEB", "Acanthus ebracteatus", IF(J920="CAER", "Calamus erinaceus", IF(J920="UNUN", "Unknown unknown",  IF(J920="SOAL", "Sonneratia alba",  IF(J920="AECO", "Aegiceras corniculatum", "" )) )))))))))))))))))))))))))))))</f>
        <v>Xylocarpus granatum</v>
      </c>
      <c r="J920" s="55" t="s">
        <v>1022</v>
      </c>
      <c r="K920" s="55" t="n">
        <v>6.1</v>
      </c>
    </row>
    <row r="921" customFormat="false" ht="13.8" hidden="false" customHeight="false" outlineLevel="0" collapsed="false">
      <c r="A921" s="1" t="s">
        <v>17</v>
      </c>
      <c r="B921" s="12" t="n">
        <v>42155</v>
      </c>
      <c r="C921" s="1" t="s">
        <v>19</v>
      </c>
      <c r="D921" s="1" t="s">
        <v>19</v>
      </c>
      <c r="E921" s="1" t="s">
        <v>19</v>
      </c>
      <c r="F921" s="1" t="s">
        <v>20</v>
      </c>
      <c r="G921" s="1" t="n">
        <v>5</v>
      </c>
      <c r="H921" s="1" t="n">
        <v>3</v>
      </c>
      <c r="I921" s="23" t="str">
        <f aca="false">IF(J921="RHAP", "Rhizophora apiculata", IF(J921="EXAG", "Excoecaria agallocha", IF(J921="BRPA", "Bruguiera parviflora", IF(J921="XYMO", "Xylocarpus moluccensis", IF(J921="BRCY", "Bruguiera cylindrica", IF(J921="AVAL", "Avicennia alba", IF(J921="AVOF", "Avicennia officinalis", IF(J921="LURA", "Lumnitzera racemosa", IF(J921="CETA", "Ceriops tagal", IF(J921="XYGR", "Xylocarpus granatum", IF(J921="AVMA", "Avicennia marina", IF(J921="RHMU", "Rhizophora mucronata", IF(J921="BRGY", "Bruguiera gymnorrhiza", IF(J921="BRSE", "Bruguiera sexangula", IF(J921="SOOV", "Sonneratia ovata", IF(J921="SOCA", "Sonneratia caseolaris", IF(J921="HELI", "Heritiera littoralis", IF(J921="HESY", "Heritiera sylvatica", IF(J921="NYFR", "Nypa fruticans", IF(J921="CYRA", "Cynometra ramiflora", IF(J921="PHPA", "Phoenix paludosa", IF(J921="SCHY", "Scyphiphora hydrophyllacea", IF(J921="DIMA", "Diospyros maritima", IF(J921="POPI", "Pongamia pinnata", IF(J921="MAPS", "Maniltoa psilogyne", IF(J921="INBI", "Intsia bijuga", IF(J921="ACEB", "Acanthus ebracteatus", IF(J921="CAER", "Calamus erinaceus", IF(J921="UNUN", "Unknown unknown",  IF(J921="SOAL", "Sonneratia alba",  IF(J921="AECO", "Aegiceras corniculatum", "" )) )))))))))))))))))))))))))))))</f>
        <v>Rhizophora apiculata</v>
      </c>
      <c r="J921" s="55" t="s">
        <v>21</v>
      </c>
      <c r="K921" s="55" t="n">
        <v>6.4</v>
      </c>
    </row>
    <row r="922" customFormat="false" ht="13.8" hidden="false" customHeight="false" outlineLevel="0" collapsed="false">
      <c r="A922" s="1" t="s">
        <v>17</v>
      </c>
      <c r="B922" s="12" t="n">
        <v>42155</v>
      </c>
      <c r="C922" s="1" t="s">
        <v>19</v>
      </c>
      <c r="D922" s="1" t="s">
        <v>19</v>
      </c>
      <c r="E922" s="1" t="s">
        <v>19</v>
      </c>
      <c r="F922" s="1" t="s">
        <v>20</v>
      </c>
      <c r="G922" s="1" t="n">
        <v>5</v>
      </c>
      <c r="H922" s="1" t="n">
        <v>3</v>
      </c>
      <c r="I922" s="23" t="str">
        <f aca="false">IF(J922="RHAP", "Rhizophora apiculata", IF(J922="EXAG", "Excoecaria agallocha", IF(J922="BRPA", "Bruguiera parviflora", IF(J922="XYMO", "Xylocarpus moluccensis", IF(J922="BRCY", "Bruguiera cylindrica", IF(J922="AVAL", "Avicennia alba", IF(J922="AVOF", "Avicennia officinalis", IF(J922="LURA", "Lumnitzera racemosa", IF(J922="CETA", "Ceriops tagal", IF(J922="XYGR", "Xylocarpus granatum", IF(J922="AVMA", "Avicennia marina", IF(J922="RHMU", "Rhizophora mucronata", IF(J922="BRGY", "Bruguiera gymnorrhiza", IF(J922="BRSE", "Bruguiera sexangula", IF(J922="SOOV", "Sonneratia ovata", IF(J922="SOCA", "Sonneratia caseolaris", IF(J922="HELI", "Heritiera littoralis", IF(J922="HESY", "Heritiera sylvatica", IF(J922="NYFR", "Nypa fruticans", IF(J922="CYRA", "Cynometra ramiflora", IF(J922="PHPA", "Phoenix paludosa", IF(J922="SCHY", "Scyphiphora hydrophyllacea", IF(J922="DIMA", "Diospyros maritima", IF(J922="POPI", "Pongamia pinnata", IF(J922="MAPS", "Maniltoa psilogyne", IF(J922="INBI", "Intsia bijuga", IF(J922="ACEB", "Acanthus ebracteatus", IF(J922="CAER", "Calamus erinaceus", IF(J922="UNUN", "Unknown unknown",  IF(J922="SOAL", "Sonneratia alba",  IF(J922="AECO", "Aegiceras corniculatum", "" )) )))))))))))))))))))))))))))))</f>
        <v>Xylocarpus granatum</v>
      </c>
      <c r="J922" s="55" t="s">
        <v>1022</v>
      </c>
      <c r="K922" s="55" t="n">
        <v>6.5</v>
      </c>
    </row>
    <row r="923" customFormat="false" ht="13.8" hidden="false" customHeight="false" outlineLevel="0" collapsed="false">
      <c r="A923" s="1" t="s">
        <v>17</v>
      </c>
      <c r="B923" s="12" t="n">
        <v>42155</v>
      </c>
      <c r="C923" s="1" t="s">
        <v>19</v>
      </c>
      <c r="D923" s="1" t="s">
        <v>19</v>
      </c>
      <c r="E923" s="1" t="s">
        <v>19</v>
      </c>
      <c r="F923" s="1" t="s">
        <v>20</v>
      </c>
      <c r="G923" s="1" t="n">
        <v>5</v>
      </c>
      <c r="H923" s="1" t="n">
        <v>3</v>
      </c>
      <c r="I923" s="23" t="str">
        <f aca="false">IF(J923="RHAP", "Rhizophora apiculata", IF(J923="EXAG", "Excoecaria agallocha", IF(J923="BRPA", "Bruguiera parviflora", IF(J923="XYMO", "Xylocarpus moluccensis", IF(J923="BRCY", "Bruguiera cylindrica", IF(J923="AVAL", "Avicennia alba", IF(J923="AVOF", "Avicennia officinalis", IF(J923="LURA", "Lumnitzera racemosa", IF(J923="CETA", "Ceriops tagal", IF(J923="XYGR", "Xylocarpus granatum", IF(J923="AVMA", "Avicennia marina", IF(J923="RHMU", "Rhizophora mucronata", IF(J923="BRGY", "Bruguiera gymnorrhiza", IF(J923="BRSE", "Bruguiera sexangula", IF(J923="SOOV", "Sonneratia ovata", IF(J923="SOCA", "Sonneratia caseolaris", IF(J923="HELI", "Heritiera littoralis", IF(J923="HESY", "Heritiera sylvatica", IF(J923="NYFR", "Nypa fruticans", IF(J923="CYRA", "Cynometra ramiflora", IF(J923="PHPA", "Phoenix paludosa", IF(J923="SCHY", "Scyphiphora hydrophyllacea", IF(J923="DIMA", "Diospyros maritima", IF(J923="POPI", "Pongamia pinnata", IF(J923="MAPS", "Maniltoa psilogyne", IF(J923="INBI", "Intsia bijuga", IF(J923="ACEB", "Acanthus ebracteatus", IF(J923="CAER", "Calamus erinaceus", IF(J923="UNUN", "Unknown unknown",  IF(J923="SOAL", "Sonneratia alba",  IF(J923="AECO", "Aegiceras corniculatum", "" )) )))))))))))))))))))))))))))))</f>
        <v>Xylocarpus granatum</v>
      </c>
      <c r="J923" s="55" t="s">
        <v>1022</v>
      </c>
      <c r="K923" s="55" t="n">
        <v>6.5</v>
      </c>
    </row>
    <row r="924" customFormat="false" ht="13.8" hidden="false" customHeight="false" outlineLevel="0" collapsed="false">
      <c r="A924" s="1" t="s">
        <v>17</v>
      </c>
      <c r="B924" s="12" t="n">
        <v>42155</v>
      </c>
      <c r="C924" s="1" t="s">
        <v>19</v>
      </c>
      <c r="D924" s="1" t="s">
        <v>19</v>
      </c>
      <c r="E924" s="1" t="s">
        <v>19</v>
      </c>
      <c r="F924" s="1" t="s">
        <v>20</v>
      </c>
      <c r="G924" s="1" t="n">
        <v>5</v>
      </c>
      <c r="H924" s="1" t="n">
        <v>3</v>
      </c>
      <c r="I924" s="23" t="str">
        <f aca="false">IF(J924="RHAP", "Rhizophora apiculata", IF(J924="EXAG", "Excoecaria agallocha", IF(J924="BRPA", "Bruguiera parviflora", IF(J924="XYMO", "Xylocarpus moluccensis", IF(J924="BRCY", "Bruguiera cylindrica", IF(J924="AVAL", "Avicennia alba", IF(J924="AVOF", "Avicennia officinalis", IF(J924="LURA", "Lumnitzera racemosa", IF(J924="CETA", "Ceriops tagal", IF(J924="XYGR", "Xylocarpus granatum", IF(J924="AVMA", "Avicennia marina", IF(J924="RHMU", "Rhizophora mucronata", IF(J924="BRGY", "Bruguiera gymnorrhiza", IF(J924="BRSE", "Bruguiera sexangula", IF(J924="SOOV", "Sonneratia ovata", IF(J924="SOCA", "Sonneratia caseolaris", IF(J924="HELI", "Heritiera littoralis", IF(J924="HESY", "Heritiera sylvatica", IF(J924="NYFR", "Nypa fruticans", IF(J924="CYRA", "Cynometra ramiflora", IF(J924="PHPA", "Phoenix paludosa", IF(J924="SCHY", "Scyphiphora hydrophyllacea", IF(J924="DIMA", "Diospyros maritima", IF(J924="POPI", "Pongamia pinnata", IF(J924="MAPS", "Maniltoa psilogyne", IF(J924="INBI", "Intsia bijuga", IF(J924="ACEB", "Acanthus ebracteatus", IF(J924="CAER", "Calamus erinaceus", IF(J924="UNUN", "Unknown unknown",  IF(J924="SOAL", "Sonneratia alba",  IF(J924="AECO", "Aegiceras corniculatum", "" )) )))))))))))))))))))))))))))))</f>
        <v>Xylocarpus granatum</v>
      </c>
      <c r="J924" s="55" t="s">
        <v>1022</v>
      </c>
      <c r="K924" s="55" t="n">
        <v>6.5</v>
      </c>
    </row>
    <row r="925" customFormat="false" ht="13.8" hidden="false" customHeight="false" outlineLevel="0" collapsed="false">
      <c r="A925" s="1" t="s">
        <v>17</v>
      </c>
      <c r="B925" s="12" t="n">
        <v>42155</v>
      </c>
      <c r="C925" s="1" t="s">
        <v>19</v>
      </c>
      <c r="D925" s="1" t="s">
        <v>19</v>
      </c>
      <c r="E925" s="1" t="s">
        <v>19</v>
      </c>
      <c r="F925" s="1" t="s">
        <v>20</v>
      </c>
      <c r="G925" s="1" t="n">
        <v>5</v>
      </c>
      <c r="H925" s="1" t="n">
        <v>3</v>
      </c>
      <c r="I925" s="23" t="str">
        <f aca="false">IF(J925="RHAP", "Rhizophora apiculata", IF(J925="EXAG", "Excoecaria agallocha", IF(J925="BRPA", "Bruguiera parviflora", IF(J925="XYMO", "Xylocarpus moluccensis", IF(J925="BRCY", "Bruguiera cylindrica", IF(J925="AVAL", "Avicennia alba", IF(J925="AVOF", "Avicennia officinalis", IF(J925="LURA", "Lumnitzera racemosa", IF(J925="CETA", "Ceriops tagal", IF(J925="XYGR", "Xylocarpus granatum", IF(J925="AVMA", "Avicennia marina", IF(J925="RHMU", "Rhizophora mucronata", IF(J925="BRGY", "Bruguiera gymnorrhiza", IF(J925="BRSE", "Bruguiera sexangula", IF(J925="SOOV", "Sonneratia ovata", IF(J925="SOCA", "Sonneratia caseolaris", IF(J925="HELI", "Heritiera littoralis", IF(J925="HESY", "Heritiera sylvatica", IF(J925="NYFR", "Nypa fruticans", IF(J925="CYRA", "Cynometra ramiflora", IF(J925="PHPA", "Phoenix paludosa", IF(J925="SCHY", "Scyphiphora hydrophyllacea", IF(J925="DIMA", "Diospyros maritima", IF(J925="POPI", "Pongamia pinnata", IF(J925="MAPS", "Maniltoa psilogyne", IF(J925="INBI", "Intsia bijuga", IF(J925="ACEB", "Acanthus ebracteatus", IF(J925="CAER", "Calamus erinaceus", IF(J925="UNUN", "Unknown unknown",  IF(J925="SOAL", "Sonneratia alba",  IF(J925="AECO", "Aegiceras corniculatum", "" )) )))))))))))))))))))))))))))))</f>
        <v>Xylocarpus granatum</v>
      </c>
      <c r="J925" s="55" t="s">
        <v>1022</v>
      </c>
      <c r="K925" s="55" t="n">
        <v>6.6</v>
      </c>
    </row>
    <row r="926" customFormat="false" ht="13.8" hidden="false" customHeight="false" outlineLevel="0" collapsed="false">
      <c r="A926" s="1" t="s">
        <v>17</v>
      </c>
      <c r="B926" s="12" t="n">
        <v>42155</v>
      </c>
      <c r="C926" s="1" t="s">
        <v>19</v>
      </c>
      <c r="D926" s="1" t="s">
        <v>19</v>
      </c>
      <c r="E926" s="1" t="s">
        <v>19</v>
      </c>
      <c r="F926" s="1" t="s">
        <v>20</v>
      </c>
      <c r="G926" s="1" t="n">
        <v>5</v>
      </c>
      <c r="H926" s="1" t="n">
        <v>3</v>
      </c>
      <c r="I926" s="23" t="str">
        <f aca="false">IF(J926="RHAP", "Rhizophora apiculata", IF(J926="EXAG", "Excoecaria agallocha", IF(J926="BRPA", "Bruguiera parviflora", IF(J926="XYMO", "Xylocarpus moluccensis", IF(J926="BRCY", "Bruguiera cylindrica", IF(J926="AVAL", "Avicennia alba", IF(J926="AVOF", "Avicennia officinalis", IF(J926="LURA", "Lumnitzera racemosa", IF(J926="CETA", "Ceriops tagal", IF(J926="XYGR", "Xylocarpus granatum", IF(J926="AVMA", "Avicennia marina", IF(J926="RHMU", "Rhizophora mucronata", IF(J926="BRGY", "Bruguiera gymnorrhiza", IF(J926="BRSE", "Bruguiera sexangula", IF(J926="SOOV", "Sonneratia ovata", IF(J926="SOCA", "Sonneratia caseolaris", IF(J926="HELI", "Heritiera littoralis", IF(J926="HESY", "Heritiera sylvatica", IF(J926="NYFR", "Nypa fruticans", IF(J926="CYRA", "Cynometra ramiflora", IF(J926="PHPA", "Phoenix paludosa", IF(J926="SCHY", "Scyphiphora hydrophyllacea", IF(J926="DIMA", "Diospyros maritima", IF(J926="POPI", "Pongamia pinnata", IF(J926="MAPS", "Maniltoa psilogyne", IF(J926="INBI", "Intsia bijuga", IF(J926="ACEB", "Acanthus ebracteatus", IF(J926="CAER", "Calamus erinaceus", IF(J926="UNUN", "Unknown unknown",  IF(J926="SOAL", "Sonneratia alba",  IF(J926="AECO", "Aegiceras corniculatum", "" )) )))))))))))))))))))))))))))))</f>
        <v>Rhizophora apiculata</v>
      </c>
      <c r="J926" s="55" t="s">
        <v>21</v>
      </c>
      <c r="K926" s="55" t="n">
        <v>6.7</v>
      </c>
    </row>
    <row r="927" customFormat="false" ht="13.8" hidden="false" customHeight="false" outlineLevel="0" collapsed="false">
      <c r="A927" s="1" t="s">
        <v>17</v>
      </c>
      <c r="B927" s="12" t="n">
        <v>42155</v>
      </c>
      <c r="C927" s="1" t="s">
        <v>19</v>
      </c>
      <c r="D927" s="1" t="s">
        <v>19</v>
      </c>
      <c r="E927" s="1" t="s">
        <v>19</v>
      </c>
      <c r="F927" s="1" t="s">
        <v>20</v>
      </c>
      <c r="G927" s="1" t="n">
        <v>5</v>
      </c>
      <c r="H927" s="1" t="n">
        <v>3</v>
      </c>
      <c r="I927" s="23" t="str">
        <f aca="false">IF(J927="RHAP", "Rhizophora apiculata", IF(J927="EXAG", "Excoecaria agallocha", IF(J927="BRPA", "Bruguiera parviflora", IF(J927="XYMO", "Xylocarpus moluccensis", IF(J927="BRCY", "Bruguiera cylindrica", IF(J927="AVAL", "Avicennia alba", IF(J927="AVOF", "Avicennia officinalis", IF(J927="LURA", "Lumnitzera racemosa", IF(J927="CETA", "Ceriops tagal", IF(J927="XYGR", "Xylocarpus granatum", IF(J927="AVMA", "Avicennia marina", IF(J927="RHMU", "Rhizophora mucronata", IF(J927="BRGY", "Bruguiera gymnorrhiza", IF(J927="BRSE", "Bruguiera sexangula", IF(J927="SOOV", "Sonneratia ovata", IF(J927="SOCA", "Sonneratia caseolaris", IF(J927="HELI", "Heritiera littoralis", IF(J927="HESY", "Heritiera sylvatica", IF(J927="NYFR", "Nypa fruticans", IF(J927="CYRA", "Cynometra ramiflora", IF(J927="PHPA", "Phoenix paludosa", IF(J927="SCHY", "Scyphiphora hydrophyllacea", IF(J927="DIMA", "Diospyros maritima", IF(J927="POPI", "Pongamia pinnata", IF(J927="MAPS", "Maniltoa psilogyne", IF(J927="INBI", "Intsia bijuga", IF(J927="ACEB", "Acanthus ebracteatus", IF(J927="CAER", "Calamus erinaceus", IF(J927="UNUN", "Unknown unknown",  IF(J927="SOAL", "Sonneratia alba",  IF(J927="AECO", "Aegiceras corniculatum", "" )) )))))))))))))))))))))))))))))</f>
        <v>Xylocarpus granatum</v>
      </c>
      <c r="J927" s="55" t="s">
        <v>1022</v>
      </c>
      <c r="K927" s="55" t="n">
        <v>6.7</v>
      </c>
    </row>
    <row r="928" customFormat="false" ht="13.8" hidden="false" customHeight="false" outlineLevel="0" collapsed="false">
      <c r="A928" s="1" t="s">
        <v>17</v>
      </c>
      <c r="B928" s="12" t="n">
        <v>42155</v>
      </c>
      <c r="C928" s="1" t="s">
        <v>19</v>
      </c>
      <c r="D928" s="1" t="s">
        <v>19</v>
      </c>
      <c r="E928" s="1" t="s">
        <v>19</v>
      </c>
      <c r="F928" s="1" t="s">
        <v>20</v>
      </c>
      <c r="G928" s="1" t="n">
        <v>5</v>
      </c>
      <c r="H928" s="1" t="n">
        <v>3</v>
      </c>
      <c r="I928" s="23" t="str">
        <f aca="false">IF(J928="RHAP", "Rhizophora apiculata", IF(J928="EXAG", "Excoecaria agallocha", IF(J928="BRPA", "Bruguiera parviflora", IF(J928="XYMO", "Xylocarpus moluccensis", IF(J928="BRCY", "Bruguiera cylindrica", IF(J928="AVAL", "Avicennia alba", IF(J928="AVOF", "Avicennia officinalis", IF(J928="LURA", "Lumnitzera racemosa", IF(J928="CETA", "Ceriops tagal", IF(J928="XYGR", "Xylocarpus granatum", IF(J928="AVMA", "Avicennia marina", IF(J928="RHMU", "Rhizophora mucronata", IF(J928="BRGY", "Bruguiera gymnorrhiza", IF(J928="BRSE", "Bruguiera sexangula", IF(J928="SOOV", "Sonneratia ovata", IF(J928="SOCA", "Sonneratia caseolaris", IF(J928="HELI", "Heritiera littoralis", IF(J928="HESY", "Heritiera sylvatica", IF(J928="NYFR", "Nypa fruticans", IF(J928="CYRA", "Cynometra ramiflora", IF(J928="PHPA", "Phoenix paludosa", IF(J928="SCHY", "Scyphiphora hydrophyllacea", IF(J928="DIMA", "Diospyros maritima", IF(J928="POPI", "Pongamia pinnata", IF(J928="MAPS", "Maniltoa psilogyne", IF(J928="INBI", "Intsia bijuga", IF(J928="ACEB", "Acanthus ebracteatus", IF(J928="CAER", "Calamus erinaceus", IF(J928="UNUN", "Unknown unknown",  IF(J928="SOAL", "Sonneratia alba",  IF(J928="AECO", "Aegiceras corniculatum", "" )) )))))))))))))))))))))))))))))</f>
        <v>Rhizophora apiculata</v>
      </c>
      <c r="J928" s="55" t="s">
        <v>21</v>
      </c>
      <c r="K928" s="55" t="n">
        <v>6.8</v>
      </c>
    </row>
    <row r="929" customFormat="false" ht="13.8" hidden="false" customHeight="false" outlineLevel="0" collapsed="false">
      <c r="A929" s="1" t="s">
        <v>17</v>
      </c>
      <c r="B929" s="12" t="n">
        <v>42155</v>
      </c>
      <c r="C929" s="1" t="s">
        <v>19</v>
      </c>
      <c r="D929" s="1" t="s">
        <v>19</v>
      </c>
      <c r="E929" s="1" t="s">
        <v>19</v>
      </c>
      <c r="F929" s="1" t="s">
        <v>20</v>
      </c>
      <c r="G929" s="1" t="n">
        <v>5</v>
      </c>
      <c r="H929" s="1" t="n">
        <v>3</v>
      </c>
      <c r="I929" s="23" t="str">
        <f aca="false">IF(J929="RHAP", "Rhizophora apiculata", IF(J929="EXAG", "Excoecaria agallocha", IF(J929="BRPA", "Bruguiera parviflora", IF(J929="XYMO", "Xylocarpus moluccensis", IF(J929="BRCY", "Bruguiera cylindrica", IF(J929="AVAL", "Avicennia alba", IF(J929="AVOF", "Avicennia officinalis", IF(J929="LURA", "Lumnitzera racemosa", IF(J929="CETA", "Ceriops tagal", IF(J929="XYGR", "Xylocarpus granatum", IF(J929="AVMA", "Avicennia marina", IF(J929="RHMU", "Rhizophora mucronata", IF(J929="BRGY", "Bruguiera gymnorrhiza", IF(J929="BRSE", "Bruguiera sexangula", IF(J929="SOOV", "Sonneratia ovata", IF(J929="SOCA", "Sonneratia caseolaris", IF(J929="HELI", "Heritiera littoralis", IF(J929="HESY", "Heritiera sylvatica", IF(J929="NYFR", "Nypa fruticans", IF(J929="CYRA", "Cynometra ramiflora", IF(J929="PHPA", "Phoenix paludosa", IF(J929="SCHY", "Scyphiphora hydrophyllacea", IF(J929="DIMA", "Diospyros maritima", IF(J929="POPI", "Pongamia pinnata", IF(J929="MAPS", "Maniltoa psilogyne", IF(J929="INBI", "Intsia bijuga", IF(J929="ACEB", "Acanthus ebracteatus", IF(J929="CAER", "Calamus erinaceus", IF(J929="UNUN", "Unknown unknown",  IF(J929="SOAL", "Sonneratia alba",  IF(J929="AECO", "Aegiceras corniculatum", "" )) )))))))))))))))))))))))))))))</f>
        <v>Xylocarpus granatum</v>
      </c>
      <c r="J929" s="55" t="s">
        <v>1022</v>
      </c>
      <c r="K929" s="55" t="n">
        <v>7</v>
      </c>
    </row>
    <row r="930" customFormat="false" ht="13.8" hidden="false" customHeight="false" outlineLevel="0" collapsed="false">
      <c r="A930" s="1" t="s">
        <v>17</v>
      </c>
      <c r="B930" s="12" t="n">
        <v>42155</v>
      </c>
      <c r="C930" s="1" t="s">
        <v>19</v>
      </c>
      <c r="D930" s="1" t="s">
        <v>19</v>
      </c>
      <c r="E930" s="1" t="s">
        <v>19</v>
      </c>
      <c r="F930" s="1" t="s">
        <v>20</v>
      </c>
      <c r="G930" s="1" t="n">
        <v>5</v>
      </c>
      <c r="H930" s="1" t="n">
        <v>3</v>
      </c>
      <c r="I930" s="23" t="str">
        <f aca="false">IF(J930="RHAP", "Rhizophora apiculata", IF(J930="EXAG", "Excoecaria agallocha", IF(J930="BRPA", "Bruguiera parviflora", IF(J930="XYMO", "Xylocarpus moluccensis", IF(J930="BRCY", "Bruguiera cylindrica", IF(J930="AVAL", "Avicennia alba", IF(J930="AVOF", "Avicennia officinalis", IF(J930="LURA", "Lumnitzera racemosa", IF(J930="CETA", "Ceriops tagal", IF(J930="XYGR", "Xylocarpus granatum", IF(J930="AVMA", "Avicennia marina", IF(J930="RHMU", "Rhizophora mucronata", IF(J930="BRGY", "Bruguiera gymnorrhiza", IF(J930="BRSE", "Bruguiera sexangula", IF(J930="SOOV", "Sonneratia ovata", IF(J930="SOCA", "Sonneratia caseolaris", IF(J930="HELI", "Heritiera littoralis", IF(J930="HESY", "Heritiera sylvatica", IF(J930="NYFR", "Nypa fruticans", IF(J930="CYRA", "Cynometra ramiflora", IF(J930="PHPA", "Phoenix paludosa", IF(J930="SCHY", "Scyphiphora hydrophyllacea", IF(J930="DIMA", "Diospyros maritima", IF(J930="POPI", "Pongamia pinnata", IF(J930="MAPS", "Maniltoa psilogyne", IF(J930="INBI", "Intsia bijuga", IF(J930="ACEB", "Acanthus ebracteatus", IF(J930="CAER", "Calamus erinaceus", IF(J930="UNUN", "Unknown unknown",  IF(J930="SOAL", "Sonneratia alba",  IF(J930="AECO", "Aegiceras corniculatum", "" )) )))))))))))))))))))))))))))))</f>
        <v>Xylocarpus granatum</v>
      </c>
      <c r="J930" s="55" t="s">
        <v>1022</v>
      </c>
      <c r="K930" s="55" t="n">
        <v>7.6</v>
      </c>
    </row>
    <row r="931" customFormat="false" ht="13.8" hidden="false" customHeight="false" outlineLevel="0" collapsed="false">
      <c r="A931" s="1" t="s">
        <v>17</v>
      </c>
      <c r="B931" s="12" t="n">
        <v>42155</v>
      </c>
      <c r="C931" s="1" t="s">
        <v>19</v>
      </c>
      <c r="D931" s="1" t="s">
        <v>19</v>
      </c>
      <c r="E931" s="1" t="s">
        <v>19</v>
      </c>
      <c r="F931" s="1" t="s">
        <v>20</v>
      </c>
      <c r="G931" s="1" t="n">
        <v>5</v>
      </c>
      <c r="H931" s="1" t="n">
        <v>3</v>
      </c>
      <c r="I931" s="23" t="str">
        <f aca="false">IF(J931="RHAP", "Rhizophora apiculata", IF(J931="EXAG", "Excoecaria agallocha", IF(J931="BRPA", "Bruguiera parviflora", IF(J931="XYMO", "Xylocarpus moluccensis", IF(J931="BRCY", "Bruguiera cylindrica", IF(J931="AVAL", "Avicennia alba", IF(J931="AVOF", "Avicennia officinalis", IF(J931="LURA", "Lumnitzera racemosa", IF(J931="CETA", "Ceriops tagal", IF(J931="XYGR", "Xylocarpus granatum", IF(J931="AVMA", "Avicennia marina", IF(J931="RHMU", "Rhizophora mucronata", IF(J931="BRGY", "Bruguiera gymnorrhiza", IF(J931="BRSE", "Bruguiera sexangula", IF(J931="SOOV", "Sonneratia ovata", IF(J931="SOCA", "Sonneratia caseolaris", IF(J931="HELI", "Heritiera littoralis", IF(J931="HESY", "Heritiera sylvatica", IF(J931="NYFR", "Nypa fruticans", IF(J931="CYRA", "Cynometra ramiflora", IF(J931="PHPA", "Phoenix paludosa", IF(J931="SCHY", "Scyphiphora hydrophyllacea", IF(J931="DIMA", "Diospyros maritima", IF(J931="POPI", "Pongamia pinnata", IF(J931="MAPS", "Maniltoa psilogyne", IF(J931="INBI", "Intsia bijuga", IF(J931="ACEB", "Acanthus ebracteatus", IF(J931="CAER", "Calamus erinaceus", IF(J931="UNUN", "Unknown unknown",  IF(J931="SOAL", "Sonneratia alba",  IF(J931="AECO", "Aegiceras corniculatum", "" )) )))))))))))))))))))))))))))))</f>
        <v>Xylocarpus granatum</v>
      </c>
      <c r="J931" s="55" t="s">
        <v>1022</v>
      </c>
      <c r="K931" s="55" t="n">
        <v>7.6</v>
      </c>
    </row>
    <row r="932" customFormat="false" ht="13.8" hidden="false" customHeight="false" outlineLevel="0" collapsed="false">
      <c r="A932" s="1" t="s">
        <v>17</v>
      </c>
      <c r="B932" s="12" t="n">
        <v>42155</v>
      </c>
      <c r="C932" s="1" t="s">
        <v>19</v>
      </c>
      <c r="D932" s="1" t="s">
        <v>19</v>
      </c>
      <c r="E932" s="1" t="s">
        <v>19</v>
      </c>
      <c r="F932" s="1" t="s">
        <v>20</v>
      </c>
      <c r="G932" s="1" t="n">
        <v>5</v>
      </c>
      <c r="H932" s="1" t="n">
        <v>3</v>
      </c>
      <c r="I932" s="23" t="str">
        <f aca="false">IF(J932="RHAP", "Rhizophora apiculata", IF(J932="EXAG", "Excoecaria agallocha", IF(J932="BRPA", "Bruguiera parviflora", IF(J932="XYMO", "Xylocarpus moluccensis", IF(J932="BRCY", "Bruguiera cylindrica", IF(J932="AVAL", "Avicennia alba", IF(J932="AVOF", "Avicennia officinalis", IF(J932="LURA", "Lumnitzera racemosa", IF(J932="CETA", "Ceriops tagal", IF(J932="XYGR", "Xylocarpus granatum", IF(J932="AVMA", "Avicennia marina", IF(J932="RHMU", "Rhizophora mucronata", IF(J932="BRGY", "Bruguiera gymnorrhiza", IF(J932="BRSE", "Bruguiera sexangula", IF(J932="SOOV", "Sonneratia ovata", IF(J932="SOCA", "Sonneratia caseolaris", IF(J932="HELI", "Heritiera littoralis", IF(J932="HESY", "Heritiera sylvatica", IF(J932="NYFR", "Nypa fruticans", IF(J932="CYRA", "Cynometra ramiflora", IF(J932="PHPA", "Phoenix paludosa", IF(J932="SCHY", "Scyphiphora hydrophyllacea", IF(J932="DIMA", "Diospyros maritima", IF(J932="POPI", "Pongamia pinnata", IF(J932="MAPS", "Maniltoa psilogyne", IF(J932="INBI", "Intsia bijuga", IF(J932="ACEB", "Acanthus ebracteatus", IF(J932="CAER", "Calamus erinaceus", IF(J932="UNUN", "Unknown unknown",  IF(J932="SOAL", "Sonneratia alba",  IF(J932="AECO", "Aegiceras corniculatum", "" )) )))))))))))))))))))))))))))))</f>
        <v>Xylocarpus granatum</v>
      </c>
      <c r="J932" s="55" t="s">
        <v>1022</v>
      </c>
      <c r="K932" s="55" t="n">
        <v>7.7</v>
      </c>
    </row>
    <row r="933" customFormat="false" ht="13.8" hidden="false" customHeight="false" outlineLevel="0" collapsed="false">
      <c r="A933" s="1" t="s">
        <v>17</v>
      </c>
      <c r="B933" s="12" t="n">
        <v>42155</v>
      </c>
      <c r="C933" s="1" t="s">
        <v>19</v>
      </c>
      <c r="D933" s="1" t="s">
        <v>19</v>
      </c>
      <c r="E933" s="1" t="s">
        <v>19</v>
      </c>
      <c r="F933" s="1" t="s">
        <v>20</v>
      </c>
      <c r="G933" s="1" t="n">
        <v>5</v>
      </c>
      <c r="H933" s="1" t="n">
        <v>3</v>
      </c>
      <c r="I933" s="23" t="str">
        <f aca="false">IF(J933="RHAP", "Rhizophora apiculata", IF(J933="EXAG", "Excoecaria agallocha", IF(J933="BRPA", "Bruguiera parviflora", IF(J933="XYMO", "Xylocarpus moluccensis", IF(J933="BRCY", "Bruguiera cylindrica", IF(J933="AVAL", "Avicennia alba", IF(J933="AVOF", "Avicennia officinalis", IF(J933="LURA", "Lumnitzera racemosa", IF(J933="CETA", "Ceriops tagal", IF(J933="XYGR", "Xylocarpus granatum", IF(J933="AVMA", "Avicennia marina", IF(J933="RHMU", "Rhizophora mucronata", IF(J933="BRGY", "Bruguiera gymnorrhiza", IF(J933="BRSE", "Bruguiera sexangula", IF(J933="SOOV", "Sonneratia ovata", IF(J933="SOCA", "Sonneratia caseolaris", IF(J933="HELI", "Heritiera littoralis", IF(J933="HESY", "Heritiera sylvatica", IF(J933="NYFR", "Nypa fruticans", IF(J933="CYRA", "Cynometra ramiflora", IF(J933="PHPA", "Phoenix paludosa", IF(J933="SCHY", "Scyphiphora hydrophyllacea", IF(J933="DIMA", "Diospyros maritima", IF(J933="POPI", "Pongamia pinnata", IF(J933="MAPS", "Maniltoa psilogyne", IF(J933="INBI", "Intsia bijuga", IF(J933="ACEB", "Acanthus ebracteatus", IF(J933="CAER", "Calamus erinaceus", IF(J933="UNUN", "Unknown unknown",  IF(J933="SOAL", "Sonneratia alba",  IF(J933="AECO", "Aegiceras corniculatum", "" )) )))))))))))))))))))))))))))))</f>
        <v>Xylocarpus granatum</v>
      </c>
      <c r="J933" s="55" t="s">
        <v>1022</v>
      </c>
      <c r="K933" s="55" t="n">
        <v>7.9</v>
      </c>
    </row>
    <row r="934" customFormat="false" ht="13.8" hidden="false" customHeight="false" outlineLevel="0" collapsed="false">
      <c r="A934" s="1" t="s">
        <v>17</v>
      </c>
      <c r="B934" s="12" t="n">
        <v>42155</v>
      </c>
      <c r="C934" s="1" t="s">
        <v>19</v>
      </c>
      <c r="D934" s="1" t="s">
        <v>19</v>
      </c>
      <c r="E934" s="1" t="s">
        <v>19</v>
      </c>
      <c r="F934" s="1" t="s">
        <v>20</v>
      </c>
      <c r="G934" s="1" t="n">
        <v>5</v>
      </c>
      <c r="H934" s="1" t="n">
        <v>3</v>
      </c>
      <c r="I934" s="23" t="str">
        <f aca="false">IF(J934="RHAP", "Rhizophora apiculata", IF(J934="EXAG", "Excoecaria agallocha", IF(J934="BRPA", "Bruguiera parviflora", IF(J934="XYMO", "Xylocarpus moluccensis", IF(J934="BRCY", "Bruguiera cylindrica", IF(J934="AVAL", "Avicennia alba", IF(J934="AVOF", "Avicennia officinalis", IF(J934="LURA", "Lumnitzera racemosa", IF(J934="CETA", "Ceriops tagal", IF(J934="XYGR", "Xylocarpus granatum", IF(J934="AVMA", "Avicennia marina", IF(J934="RHMU", "Rhizophora mucronata", IF(J934="BRGY", "Bruguiera gymnorrhiza", IF(J934="BRSE", "Bruguiera sexangula", IF(J934="SOOV", "Sonneratia ovata", IF(J934="SOCA", "Sonneratia caseolaris", IF(J934="HELI", "Heritiera littoralis", IF(J934="HESY", "Heritiera sylvatica", IF(J934="NYFR", "Nypa fruticans", IF(J934="CYRA", "Cynometra ramiflora", IF(J934="PHPA", "Phoenix paludosa", IF(J934="SCHY", "Scyphiphora hydrophyllacea", IF(J934="DIMA", "Diospyros maritima", IF(J934="POPI", "Pongamia pinnata", IF(J934="MAPS", "Maniltoa psilogyne", IF(J934="INBI", "Intsia bijuga", IF(J934="ACEB", "Acanthus ebracteatus", IF(J934="CAER", "Calamus erinaceus", IF(J934="UNUN", "Unknown unknown",  IF(J934="SOAL", "Sonneratia alba",  IF(J934="AECO", "Aegiceras corniculatum", "" )) )))))))))))))))))))))))))))))</f>
        <v>Rhizophora apiculata</v>
      </c>
      <c r="J934" s="55" t="s">
        <v>21</v>
      </c>
      <c r="K934" s="55" t="n">
        <v>8</v>
      </c>
    </row>
    <row r="935" customFormat="false" ht="13.8" hidden="false" customHeight="false" outlineLevel="0" collapsed="false">
      <c r="A935" s="1" t="s">
        <v>17</v>
      </c>
      <c r="B935" s="12" t="n">
        <v>42155</v>
      </c>
      <c r="C935" s="1" t="s">
        <v>19</v>
      </c>
      <c r="D935" s="1" t="s">
        <v>19</v>
      </c>
      <c r="E935" s="1" t="s">
        <v>19</v>
      </c>
      <c r="F935" s="1" t="s">
        <v>20</v>
      </c>
      <c r="G935" s="1" t="n">
        <v>5</v>
      </c>
      <c r="H935" s="1" t="n">
        <v>3</v>
      </c>
      <c r="I935" s="23" t="str">
        <f aca="false">IF(J935="RHAP", "Rhizophora apiculata", IF(J935="EXAG", "Excoecaria agallocha", IF(J935="BRPA", "Bruguiera parviflora", IF(J935="XYMO", "Xylocarpus moluccensis", IF(J935="BRCY", "Bruguiera cylindrica", IF(J935="AVAL", "Avicennia alba", IF(J935="AVOF", "Avicennia officinalis", IF(J935="LURA", "Lumnitzera racemosa", IF(J935="CETA", "Ceriops tagal", IF(J935="XYGR", "Xylocarpus granatum", IF(J935="AVMA", "Avicennia marina", IF(J935="RHMU", "Rhizophora mucronata", IF(J935="BRGY", "Bruguiera gymnorrhiza", IF(J935="BRSE", "Bruguiera sexangula", IF(J935="SOOV", "Sonneratia ovata", IF(J935="SOCA", "Sonneratia caseolaris", IF(J935="HELI", "Heritiera littoralis", IF(J935="HESY", "Heritiera sylvatica", IF(J935="NYFR", "Nypa fruticans", IF(J935="CYRA", "Cynometra ramiflora", IF(J935="PHPA", "Phoenix paludosa", IF(J935="SCHY", "Scyphiphora hydrophyllacea", IF(J935="DIMA", "Diospyros maritima", IF(J935="POPI", "Pongamia pinnata", IF(J935="MAPS", "Maniltoa psilogyne", IF(J935="INBI", "Intsia bijuga", IF(J935="ACEB", "Acanthus ebracteatus", IF(J935="CAER", "Calamus erinaceus", IF(J935="UNUN", "Unknown unknown",  IF(J935="SOAL", "Sonneratia alba",  IF(J935="AECO", "Aegiceras corniculatum", "" )) )))))))))))))))))))))))))))))</f>
        <v>Rhizophora apiculata</v>
      </c>
      <c r="J935" s="55" t="s">
        <v>21</v>
      </c>
      <c r="K935" s="55" t="n">
        <v>8.3</v>
      </c>
    </row>
    <row r="936" customFormat="false" ht="13.8" hidden="false" customHeight="false" outlineLevel="0" collapsed="false">
      <c r="A936" s="1" t="s">
        <v>17</v>
      </c>
      <c r="B936" s="12" t="n">
        <v>42155</v>
      </c>
      <c r="C936" s="1" t="s">
        <v>19</v>
      </c>
      <c r="D936" s="1" t="s">
        <v>19</v>
      </c>
      <c r="E936" s="1" t="s">
        <v>19</v>
      </c>
      <c r="F936" s="1" t="s">
        <v>20</v>
      </c>
      <c r="G936" s="1" t="n">
        <v>5</v>
      </c>
      <c r="H936" s="1" t="n">
        <v>3</v>
      </c>
      <c r="I936" s="23" t="str">
        <f aca="false">IF(J936="RHAP", "Rhizophora apiculata", IF(J936="EXAG", "Excoecaria agallocha", IF(J936="BRPA", "Bruguiera parviflora", IF(J936="XYMO", "Xylocarpus moluccensis", IF(J936="BRCY", "Bruguiera cylindrica", IF(J936="AVAL", "Avicennia alba", IF(J936="AVOF", "Avicennia officinalis", IF(J936="LURA", "Lumnitzera racemosa", IF(J936="CETA", "Ceriops tagal", IF(J936="XYGR", "Xylocarpus granatum", IF(J936="AVMA", "Avicennia marina", IF(J936="RHMU", "Rhizophora mucronata", IF(J936="BRGY", "Bruguiera gymnorrhiza", IF(J936="BRSE", "Bruguiera sexangula", IF(J936="SOOV", "Sonneratia ovata", IF(J936="SOCA", "Sonneratia caseolaris", IF(J936="HELI", "Heritiera littoralis", IF(J936="HESY", "Heritiera sylvatica", IF(J936="NYFR", "Nypa fruticans", IF(J936="CYRA", "Cynometra ramiflora", IF(J936="PHPA", "Phoenix paludosa", IF(J936="SCHY", "Scyphiphora hydrophyllacea", IF(J936="DIMA", "Diospyros maritima", IF(J936="POPI", "Pongamia pinnata", IF(J936="MAPS", "Maniltoa psilogyne", IF(J936="INBI", "Intsia bijuga", IF(J936="ACEB", "Acanthus ebracteatus", IF(J936="CAER", "Calamus erinaceus", IF(J936="UNUN", "Unknown unknown",  IF(J936="SOAL", "Sonneratia alba",  IF(J936="AECO", "Aegiceras corniculatum", "" )) )))))))))))))))))))))))))))))</f>
        <v>Rhizophora apiculata</v>
      </c>
      <c r="J936" s="55" t="s">
        <v>21</v>
      </c>
      <c r="K936" s="55" t="n">
        <v>8.3</v>
      </c>
    </row>
    <row r="937" customFormat="false" ht="13.8" hidden="false" customHeight="false" outlineLevel="0" collapsed="false">
      <c r="A937" s="1" t="s">
        <v>17</v>
      </c>
      <c r="B937" s="12" t="n">
        <v>42155</v>
      </c>
      <c r="C937" s="1" t="s">
        <v>19</v>
      </c>
      <c r="D937" s="1" t="s">
        <v>19</v>
      </c>
      <c r="E937" s="1" t="s">
        <v>19</v>
      </c>
      <c r="F937" s="1" t="s">
        <v>20</v>
      </c>
      <c r="G937" s="1" t="n">
        <v>5</v>
      </c>
      <c r="H937" s="1" t="n">
        <v>3</v>
      </c>
      <c r="I937" s="23" t="str">
        <f aca="false">IF(J937="RHAP", "Rhizophora apiculata", IF(J937="EXAG", "Excoecaria agallocha", IF(J937="BRPA", "Bruguiera parviflora", IF(J937="XYMO", "Xylocarpus moluccensis", IF(J937="BRCY", "Bruguiera cylindrica", IF(J937="AVAL", "Avicennia alba", IF(J937="AVOF", "Avicennia officinalis", IF(J937="LURA", "Lumnitzera racemosa", IF(J937="CETA", "Ceriops tagal", IF(J937="XYGR", "Xylocarpus granatum", IF(J937="AVMA", "Avicennia marina", IF(J937="RHMU", "Rhizophora mucronata", IF(J937="BRGY", "Bruguiera gymnorrhiza", IF(J937="BRSE", "Bruguiera sexangula", IF(J937="SOOV", "Sonneratia ovata", IF(J937="SOCA", "Sonneratia caseolaris", IF(J937="HELI", "Heritiera littoralis", IF(J937="HESY", "Heritiera sylvatica", IF(J937="NYFR", "Nypa fruticans", IF(J937="CYRA", "Cynometra ramiflora", IF(J937="PHPA", "Phoenix paludosa", IF(J937="SCHY", "Scyphiphora hydrophyllacea", IF(J937="DIMA", "Diospyros maritima", IF(J937="POPI", "Pongamia pinnata", IF(J937="MAPS", "Maniltoa psilogyne", IF(J937="INBI", "Intsia bijuga", IF(J937="ACEB", "Acanthus ebracteatus", IF(J937="CAER", "Calamus erinaceus", IF(J937="UNUN", "Unknown unknown",  IF(J937="SOAL", "Sonneratia alba",  IF(J937="AECO", "Aegiceras corniculatum", "" )) )))))))))))))))))))))))))))))</f>
        <v>Xylocarpus granatum</v>
      </c>
      <c r="J937" s="55" t="s">
        <v>1022</v>
      </c>
      <c r="K937" s="55" t="n">
        <v>8.4</v>
      </c>
    </row>
    <row r="938" customFormat="false" ht="13.8" hidden="false" customHeight="false" outlineLevel="0" collapsed="false">
      <c r="A938" s="1" t="s">
        <v>17</v>
      </c>
      <c r="B938" s="12" t="n">
        <v>42155</v>
      </c>
      <c r="C938" s="1" t="s">
        <v>19</v>
      </c>
      <c r="D938" s="1" t="s">
        <v>19</v>
      </c>
      <c r="E938" s="1" t="s">
        <v>19</v>
      </c>
      <c r="F938" s="1" t="s">
        <v>20</v>
      </c>
      <c r="G938" s="1" t="n">
        <v>5</v>
      </c>
      <c r="H938" s="1" t="n">
        <v>3</v>
      </c>
      <c r="I938" s="23" t="str">
        <f aca="false">IF(J938="RHAP", "Rhizophora apiculata", IF(J938="EXAG", "Excoecaria agallocha", IF(J938="BRPA", "Bruguiera parviflora", IF(J938="XYMO", "Xylocarpus moluccensis", IF(J938="BRCY", "Bruguiera cylindrica", IF(J938="AVAL", "Avicennia alba", IF(J938="AVOF", "Avicennia officinalis", IF(J938="LURA", "Lumnitzera racemosa", IF(J938="CETA", "Ceriops tagal", IF(J938="XYGR", "Xylocarpus granatum", IF(J938="AVMA", "Avicennia marina", IF(J938="RHMU", "Rhizophora mucronata", IF(J938="BRGY", "Bruguiera gymnorrhiza", IF(J938="BRSE", "Bruguiera sexangula", IF(J938="SOOV", "Sonneratia ovata", IF(J938="SOCA", "Sonneratia caseolaris", IF(J938="HELI", "Heritiera littoralis", IF(J938="HESY", "Heritiera sylvatica", IF(J938="NYFR", "Nypa fruticans", IF(J938="CYRA", "Cynometra ramiflora", IF(J938="PHPA", "Phoenix paludosa", IF(J938="SCHY", "Scyphiphora hydrophyllacea", IF(J938="DIMA", "Diospyros maritima", IF(J938="POPI", "Pongamia pinnata", IF(J938="MAPS", "Maniltoa psilogyne", IF(J938="INBI", "Intsia bijuga", IF(J938="ACEB", "Acanthus ebracteatus", IF(J938="CAER", "Calamus erinaceus", IF(J938="UNUN", "Unknown unknown",  IF(J938="SOAL", "Sonneratia alba",  IF(J938="AECO", "Aegiceras corniculatum", "" )) )))))))))))))))))))))))))))))</f>
        <v>Xylocarpus granatum</v>
      </c>
      <c r="J938" s="55" t="s">
        <v>1022</v>
      </c>
      <c r="K938" s="55" t="n">
        <v>8.5</v>
      </c>
    </row>
    <row r="939" customFormat="false" ht="13.8" hidden="false" customHeight="false" outlineLevel="0" collapsed="false">
      <c r="A939" s="1" t="s">
        <v>17</v>
      </c>
      <c r="B939" s="12" t="n">
        <v>42155</v>
      </c>
      <c r="C939" s="1" t="s">
        <v>19</v>
      </c>
      <c r="D939" s="1" t="s">
        <v>19</v>
      </c>
      <c r="E939" s="1" t="s">
        <v>19</v>
      </c>
      <c r="F939" s="1" t="s">
        <v>20</v>
      </c>
      <c r="G939" s="1" t="n">
        <v>5</v>
      </c>
      <c r="H939" s="1" t="n">
        <v>3</v>
      </c>
      <c r="I939" s="23" t="str">
        <f aca="false">IF(J939="RHAP", "Rhizophora apiculata", IF(J939="EXAG", "Excoecaria agallocha", IF(J939="BRPA", "Bruguiera parviflora", IF(J939="XYMO", "Xylocarpus moluccensis", IF(J939="BRCY", "Bruguiera cylindrica", IF(J939="AVAL", "Avicennia alba", IF(J939="AVOF", "Avicennia officinalis", IF(J939="LURA", "Lumnitzera racemosa", IF(J939="CETA", "Ceriops tagal", IF(J939="XYGR", "Xylocarpus granatum", IF(J939="AVMA", "Avicennia marina", IF(J939="RHMU", "Rhizophora mucronata", IF(J939="BRGY", "Bruguiera gymnorrhiza", IF(J939="BRSE", "Bruguiera sexangula", IF(J939="SOOV", "Sonneratia ovata", IF(J939="SOCA", "Sonneratia caseolaris", IF(J939="HELI", "Heritiera littoralis", IF(J939="HESY", "Heritiera sylvatica", IF(J939="NYFR", "Nypa fruticans", IF(J939="CYRA", "Cynometra ramiflora", IF(J939="PHPA", "Phoenix paludosa", IF(J939="SCHY", "Scyphiphora hydrophyllacea", IF(J939="DIMA", "Diospyros maritima", IF(J939="POPI", "Pongamia pinnata", IF(J939="MAPS", "Maniltoa psilogyne", IF(J939="INBI", "Intsia bijuga", IF(J939="ACEB", "Acanthus ebracteatus", IF(J939="CAER", "Calamus erinaceus", IF(J939="UNUN", "Unknown unknown",  IF(J939="SOAL", "Sonneratia alba",  IF(J939="AECO", "Aegiceras corniculatum", "" )) )))))))))))))))))))))))))))))</f>
        <v>Rhizophora apiculata</v>
      </c>
      <c r="J939" s="55" t="s">
        <v>21</v>
      </c>
      <c r="K939" s="55" t="n">
        <v>8.6</v>
      </c>
    </row>
    <row r="940" customFormat="false" ht="13.8" hidden="false" customHeight="false" outlineLevel="0" collapsed="false">
      <c r="A940" s="1" t="s">
        <v>17</v>
      </c>
      <c r="B940" s="12" t="n">
        <v>42155</v>
      </c>
      <c r="C940" s="1" t="s">
        <v>19</v>
      </c>
      <c r="D940" s="1" t="s">
        <v>19</v>
      </c>
      <c r="E940" s="1" t="s">
        <v>19</v>
      </c>
      <c r="F940" s="1" t="s">
        <v>20</v>
      </c>
      <c r="G940" s="1" t="n">
        <v>5</v>
      </c>
      <c r="H940" s="1" t="n">
        <v>3</v>
      </c>
      <c r="I940" s="23" t="str">
        <f aca="false">IF(J940="RHAP", "Rhizophora apiculata", IF(J940="EXAG", "Excoecaria agallocha", IF(J940="BRPA", "Bruguiera parviflora", IF(J940="XYMO", "Xylocarpus moluccensis", IF(J940="BRCY", "Bruguiera cylindrica", IF(J940="AVAL", "Avicennia alba", IF(J940="AVOF", "Avicennia officinalis", IF(J940="LURA", "Lumnitzera racemosa", IF(J940="CETA", "Ceriops tagal", IF(J940="XYGR", "Xylocarpus granatum", IF(J940="AVMA", "Avicennia marina", IF(J940="RHMU", "Rhizophora mucronata", IF(J940="BRGY", "Bruguiera gymnorrhiza", IF(J940="BRSE", "Bruguiera sexangula", IF(J940="SOOV", "Sonneratia ovata", IF(J940="SOCA", "Sonneratia caseolaris", IF(J940="HELI", "Heritiera littoralis", IF(J940="HESY", "Heritiera sylvatica", IF(J940="NYFR", "Nypa fruticans", IF(J940="CYRA", "Cynometra ramiflora", IF(J940="PHPA", "Phoenix paludosa", IF(J940="SCHY", "Scyphiphora hydrophyllacea", IF(J940="DIMA", "Diospyros maritima", IF(J940="POPI", "Pongamia pinnata", IF(J940="MAPS", "Maniltoa psilogyne", IF(J940="INBI", "Intsia bijuga", IF(J940="ACEB", "Acanthus ebracteatus", IF(J940="CAER", "Calamus erinaceus", IF(J940="UNUN", "Unknown unknown",  IF(J940="SOAL", "Sonneratia alba",  IF(J940="AECO", "Aegiceras corniculatum", "" )) )))))))))))))))))))))))))))))</f>
        <v>Rhizophora apiculata</v>
      </c>
      <c r="J940" s="55" t="s">
        <v>21</v>
      </c>
      <c r="K940" s="55" t="n">
        <v>9</v>
      </c>
    </row>
    <row r="941" customFormat="false" ht="13.8" hidden="false" customHeight="false" outlineLevel="0" collapsed="false">
      <c r="A941" s="1" t="s">
        <v>17</v>
      </c>
      <c r="B941" s="12" t="n">
        <v>42155</v>
      </c>
      <c r="C941" s="1" t="s">
        <v>19</v>
      </c>
      <c r="D941" s="1" t="s">
        <v>19</v>
      </c>
      <c r="E941" s="1" t="s">
        <v>19</v>
      </c>
      <c r="F941" s="1" t="s">
        <v>20</v>
      </c>
      <c r="G941" s="1" t="n">
        <v>5</v>
      </c>
      <c r="H941" s="1" t="n">
        <v>3</v>
      </c>
      <c r="I941" s="23" t="str">
        <f aca="false">IF(J941="RHAP", "Rhizophora apiculata", IF(J941="EXAG", "Excoecaria agallocha", IF(J941="BRPA", "Bruguiera parviflora", IF(J941="XYMO", "Xylocarpus moluccensis", IF(J941="BRCY", "Bruguiera cylindrica", IF(J941="AVAL", "Avicennia alba", IF(J941="AVOF", "Avicennia officinalis", IF(J941="LURA", "Lumnitzera racemosa", IF(J941="CETA", "Ceriops tagal", IF(J941="XYGR", "Xylocarpus granatum", IF(J941="AVMA", "Avicennia marina", IF(J941="RHMU", "Rhizophora mucronata", IF(J941="BRGY", "Bruguiera gymnorrhiza", IF(J941="BRSE", "Bruguiera sexangula", IF(J941="SOOV", "Sonneratia ovata", IF(J941="SOCA", "Sonneratia caseolaris", IF(J941="HELI", "Heritiera littoralis", IF(J941="HESY", "Heritiera sylvatica", IF(J941="NYFR", "Nypa fruticans", IF(J941="CYRA", "Cynometra ramiflora", IF(J941="PHPA", "Phoenix paludosa", IF(J941="SCHY", "Scyphiphora hydrophyllacea", IF(J941="DIMA", "Diospyros maritima", IF(J941="POPI", "Pongamia pinnata", IF(J941="MAPS", "Maniltoa psilogyne", IF(J941="INBI", "Intsia bijuga", IF(J941="ACEB", "Acanthus ebracteatus", IF(J941="CAER", "Calamus erinaceus", IF(J941="UNUN", "Unknown unknown",  IF(J941="SOAL", "Sonneratia alba",  IF(J941="AECO", "Aegiceras corniculatum", "" )) )))))))))))))))))))))))))))))</f>
        <v>Rhizophora apiculata</v>
      </c>
      <c r="J941" s="55" t="s">
        <v>21</v>
      </c>
      <c r="K941" s="55" t="n">
        <v>9</v>
      </c>
    </row>
    <row r="942" customFormat="false" ht="13.8" hidden="false" customHeight="false" outlineLevel="0" collapsed="false">
      <c r="A942" s="1" t="s">
        <v>17</v>
      </c>
      <c r="B942" s="12" t="n">
        <v>42155</v>
      </c>
      <c r="C942" s="1" t="s">
        <v>19</v>
      </c>
      <c r="D942" s="1" t="s">
        <v>19</v>
      </c>
      <c r="E942" s="1" t="s">
        <v>19</v>
      </c>
      <c r="F942" s="1" t="s">
        <v>20</v>
      </c>
      <c r="G942" s="1" t="n">
        <v>5</v>
      </c>
      <c r="H942" s="1" t="n">
        <v>3</v>
      </c>
      <c r="I942" s="23" t="str">
        <f aca="false">IF(J942="RHAP", "Rhizophora apiculata", IF(J942="EXAG", "Excoecaria agallocha", IF(J942="BRPA", "Bruguiera parviflora", IF(J942="XYMO", "Xylocarpus moluccensis", IF(J942="BRCY", "Bruguiera cylindrica", IF(J942="AVAL", "Avicennia alba", IF(J942="AVOF", "Avicennia officinalis", IF(J942="LURA", "Lumnitzera racemosa", IF(J942="CETA", "Ceriops tagal", IF(J942="XYGR", "Xylocarpus granatum", IF(J942="AVMA", "Avicennia marina", IF(J942="RHMU", "Rhizophora mucronata", IF(J942="BRGY", "Bruguiera gymnorrhiza", IF(J942="BRSE", "Bruguiera sexangula", IF(J942="SOOV", "Sonneratia ovata", IF(J942="SOCA", "Sonneratia caseolaris", IF(J942="HELI", "Heritiera littoralis", IF(J942="HESY", "Heritiera sylvatica", IF(J942="NYFR", "Nypa fruticans", IF(J942="CYRA", "Cynometra ramiflora", IF(J942="PHPA", "Phoenix paludosa", IF(J942="SCHY", "Scyphiphora hydrophyllacea", IF(J942="DIMA", "Diospyros maritima", IF(J942="POPI", "Pongamia pinnata", IF(J942="MAPS", "Maniltoa psilogyne", IF(J942="INBI", "Intsia bijuga", IF(J942="ACEB", "Acanthus ebracteatus", IF(J942="CAER", "Calamus erinaceus", IF(J942="UNUN", "Unknown unknown",  IF(J942="SOAL", "Sonneratia alba",  IF(J942="AECO", "Aegiceras corniculatum", "" )) )))))))))))))))))))))))))))))</f>
        <v>Rhizophora apiculata</v>
      </c>
      <c r="J942" s="55" t="s">
        <v>21</v>
      </c>
      <c r="K942" s="55" t="n">
        <v>9.1</v>
      </c>
    </row>
    <row r="943" customFormat="false" ht="13.8" hidden="false" customHeight="false" outlineLevel="0" collapsed="false">
      <c r="A943" s="1" t="s">
        <v>17</v>
      </c>
      <c r="B943" s="12" t="n">
        <v>42155</v>
      </c>
      <c r="C943" s="1" t="s">
        <v>19</v>
      </c>
      <c r="D943" s="1" t="s">
        <v>19</v>
      </c>
      <c r="E943" s="1" t="s">
        <v>19</v>
      </c>
      <c r="F943" s="1" t="s">
        <v>20</v>
      </c>
      <c r="G943" s="1" t="n">
        <v>5</v>
      </c>
      <c r="H943" s="1" t="n">
        <v>3</v>
      </c>
      <c r="I943" s="23" t="str">
        <f aca="false">IF(J943="RHAP", "Rhizophora apiculata", IF(J943="EXAG", "Excoecaria agallocha", IF(J943="BRPA", "Bruguiera parviflora", IF(J943="XYMO", "Xylocarpus moluccensis", IF(J943="BRCY", "Bruguiera cylindrica", IF(J943="AVAL", "Avicennia alba", IF(J943="AVOF", "Avicennia officinalis", IF(J943="LURA", "Lumnitzera racemosa", IF(J943="CETA", "Ceriops tagal", IF(J943="XYGR", "Xylocarpus granatum", IF(J943="AVMA", "Avicennia marina", IF(J943="RHMU", "Rhizophora mucronata", IF(J943="BRGY", "Bruguiera gymnorrhiza", IF(J943="BRSE", "Bruguiera sexangula", IF(J943="SOOV", "Sonneratia ovata", IF(J943="SOCA", "Sonneratia caseolaris", IF(J943="HELI", "Heritiera littoralis", IF(J943="HESY", "Heritiera sylvatica", IF(J943="NYFR", "Nypa fruticans", IF(J943="CYRA", "Cynometra ramiflora", IF(J943="PHPA", "Phoenix paludosa", IF(J943="SCHY", "Scyphiphora hydrophyllacea", IF(J943="DIMA", "Diospyros maritima", IF(J943="POPI", "Pongamia pinnata", IF(J943="MAPS", "Maniltoa psilogyne", IF(J943="INBI", "Intsia bijuga", IF(J943="ACEB", "Acanthus ebracteatus", IF(J943="CAER", "Calamus erinaceus", IF(J943="UNUN", "Unknown unknown",  IF(J943="SOAL", "Sonneratia alba",  IF(J943="AECO", "Aegiceras corniculatum", "" )) )))))))))))))))))))))))))))))</f>
        <v>Rhizophora apiculata</v>
      </c>
      <c r="J943" s="55" t="s">
        <v>21</v>
      </c>
      <c r="K943" s="55" t="n">
        <v>9.2</v>
      </c>
    </row>
    <row r="944" customFormat="false" ht="13.8" hidden="false" customHeight="false" outlineLevel="0" collapsed="false">
      <c r="A944" s="1" t="s">
        <v>17</v>
      </c>
      <c r="B944" s="12" t="n">
        <v>42155</v>
      </c>
      <c r="C944" s="1" t="s">
        <v>19</v>
      </c>
      <c r="D944" s="1" t="s">
        <v>19</v>
      </c>
      <c r="E944" s="1" t="s">
        <v>19</v>
      </c>
      <c r="F944" s="1" t="s">
        <v>20</v>
      </c>
      <c r="G944" s="1" t="n">
        <v>5</v>
      </c>
      <c r="H944" s="1" t="n">
        <v>3</v>
      </c>
      <c r="I944" s="23" t="str">
        <f aca="false">IF(J944="RHAP", "Rhizophora apiculata", IF(J944="EXAG", "Excoecaria agallocha", IF(J944="BRPA", "Bruguiera parviflora", IF(J944="XYMO", "Xylocarpus moluccensis", IF(J944="BRCY", "Bruguiera cylindrica", IF(J944="AVAL", "Avicennia alba", IF(J944="AVOF", "Avicennia officinalis", IF(J944="LURA", "Lumnitzera racemosa", IF(J944="CETA", "Ceriops tagal", IF(J944="XYGR", "Xylocarpus granatum", IF(J944="AVMA", "Avicennia marina", IF(J944="RHMU", "Rhizophora mucronata", IF(J944="BRGY", "Bruguiera gymnorrhiza", IF(J944="BRSE", "Bruguiera sexangula", IF(J944="SOOV", "Sonneratia ovata", IF(J944="SOCA", "Sonneratia caseolaris", IF(J944="HELI", "Heritiera littoralis", IF(J944="HESY", "Heritiera sylvatica", IF(J944="NYFR", "Nypa fruticans", IF(J944="CYRA", "Cynometra ramiflora", IF(J944="PHPA", "Phoenix paludosa", IF(J944="SCHY", "Scyphiphora hydrophyllacea", IF(J944="DIMA", "Diospyros maritima", IF(J944="POPI", "Pongamia pinnata", IF(J944="MAPS", "Maniltoa psilogyne", IF(J944="INBI", "Intsia bijuga", IF(J944="ACEB", "Acanthus ebracteatus", IF(J944="CAER", "Calamus erinaceus", IF(J944="UNUN", "Unknown unknown",  IF(J944="SOAL", "Sonneratia alba",  IF(J944="AECO", "Aegiceras corniculatum", "" )) )))))))))))))))))))))))))))))</f>
        <v>Rhizophora apiculata</v>
      </c>
      <c r="J944" s="55" t="s">
        <v>21</v>
      </c>
      <c r="K944" s="55" t="n">
        <v>9.4</v>
      </c>
    </row>
    <row r="945" customFormat="false" ht="13.8" hidden="false" customHeight="false" outlineLevel="0" collapsed="false">
      <c r="A945" s="1" t="s">
        <v>17</v>
      </c>
      <c r="B945" s="12" t="n">
        <v>42155</v>
      </c>
      <c r="C945" s="1" t="s">
        <v>19</v>
      </c>
      <c r="D945" s="1" t="s">
        <v>19</v>
      </c>
      <c r="E945" s="1" t="s">
        <v>19</v>
      </c>
      <c r="F945" s="1" t="s">
        <v>20</v>
      </c>
      <c r="G945" s="1" t="n">
        <v>5</v>
      </c>
      <c r="H945" s="1" t="n">
        <v>3</v>
      </c>
      <c r="I945" s="23" t="str">
        <f aca="false">IF(J945="RHAP", "Rhizophora apiculata", IF(J945="EXAG", "Excoecaria agallocha", IF(J945="BRPA", "Bruguiera parviflora", IF(J945="XYMO", "Xylocarpus moluccensis", IF(J945="BRCY", "Bruguiera cylindrica", IF(J945="AVAL", "Avicennia alba", IF(J945="AVOF", "Avicennia officinalis", IF(J945="LURA", "Lumnitzera racemosa", IF(J945="CETA", "Ceriops tagal", IF(J945="XYGR", "Xylocarpus granatum", IF(J945="AVMA", "Avicennia marina", IF(J945="RHMU", "Rhizophora mucronata", IF(J945="BRGY", "Bruguiera gymnorrhiza", IF(J945="BRSE", "Bruguiera sexangula", IF(J945="SOOV", "Sonneratia ovata", IF(J945="SOCA", "Sonneratia caseolaris", IF(J945="HELI", "Heritiera littoralis", IF(J945="HESY", "Heritiera sylvatica", IF(J945="NYFR", "Nypa fruticans", IF(J945="CYRA", "Cynometra ramiflora", IF(J945="PHPA", "Phoenix paludosa", IF(J945="SCHY", "Scyphiphora hydrophyllacea", IF(J945="DIMA", "Diospyros maritima", IF(J945="POPI", "Pongamia pinnata", IF(J945="MAPS", "Maniltoa psilogyne", IF(J945="INBI", "Intsia bijuga", IF(J945="ACEB", "Acanthus ebracteatus", IF(J945="CAER", "Calamus erinaceus", IF(J945="UNUN", "Unknown unknown",  IF(J945="SOAL", "Sonneratia alba",  IF(J945="AECO", "Aegiceras corniculatum", "" )) )))))))))))))))))))))))))))))</f>
        <v>Rhizophora apiculata</v>
      </c>
      <c r="J945" s="55" t="s">
        <v>21</v>
      </c>
      <c r="K945" s="55" t="n">
        <v>9.6</v>
      </c>
    </row>
    <row r="946" customFormat="false" ht="13.8" hidden="false" customHeight="false" outlineLevel="0" collapsed="false">
      <c r="A946" s="1" t="s">
        <v>17</v>
      </c>
      <c r="B946" s="12" t="n">
        <v>42155</v>
      </c>
      <c r="C946" s="1" t="s">
        <v>19</v>
      </c>
      <c r="D946" s="1" t="s">
        <v>19</v>
      </c>
      <c r="E946" s="1" t="s">
        <v>19</v>
      </c>
      <c r="F946" s="1" t="s">
        <v>20</v>
      </c>
      <c r="G946" s="1" t="n">
        <v>5</v>
      </c>
      <c r="H946" s="1" t="n">
        <v>3</v>
      </c>
      <c r="I946" s="23" t="str">
        <f aca="false">IF(J946="RHAP", "Rhizophora apiculata", IF(J946="EXAG", "Excoecaria agallocha", IF(J946="BRPA", "Bruguiera parviflora", IF(J946="XYMO", "Xylocarpus moluccensis", IF(J946="BRCY", "Bruguiera cylindrica", IF(J946="AVAL", "Avicennia alba", IF(J946="AVOF", "Avicennia officinalis", IF(J946="LURA", "Lumnitzera racemosa", IF(J946="CETA", "Ceriops tagal", IF(J946="XYGR", "Xylocarpus granatum", IF(J946="AVMA", "Avicennia marina", IF(J946="RHMU", "Rhizophora mucronata", IF(J946="BRGY", "Bruguiera gymnorrhiza", IF(J946="BRSE", "Bruguiera sexangula", IF(J946="SOOV", "Sonneratia ovata", IF(J946="SOCA", "Sonneratia caseolaris", IF(J946="HELI", "Heritiera littoralis", IF(J946="HESY", "Heritiera sylvatica", IF(J946="NYFR", "Nypa fruticans", IF(J946="CYRA", "Cynometra ramiflora", IF(J946="PHPA", "Phoenix paludosa", IF(J946="SCHY", "Scyphiphora hydrophyllacea", IF(J946="DIMA", "Diospyros maritima", IF(J946="POPI", "Pongamia pinnata", IF(J946="MAPS", "Maniltoa psilogyne", IF(J946="INBI", "Intsia bijuga", IF(J946="ACEB", "Acanthus ebracteatus", IF(J946="CAER", "Calamus erinaceus", IF(J946="UNUN", "Unknown unknown",  IF(J946="SOAL", "Sonneratia alba",  IF(J946="AECO", "Aegiceras corniculatum", "" )) )))))))))))))))))))))))))))))</f>
        <v>Rhizophora apiculata</v>
      </c>
      <c r="J946" s="55" t="s">
        <v>21</v>
      </c>
      <c r="K946" s="55" t="n">
        <v>9.6</v>
      </c>
    </row>
    <row r="947" customFormat="false" ht="13.8" hidden="false" customHeight="false" outlineLevel="0" collapsed="false">
      <c r="A947" s="1" t="s">
        <v>17</v>
      </c>
      <c r="B947" s="12" t="n">
        <v>42155</v>
      </c>
      <c r="C947" s="1" t="s">
        <v>19</v>
      </c>
      <c r="D947" s="1" t="s">
        <v>19</v>
      </c>
      <c r="E947" s="1" t="s">
        <v>19</v>
      </c>
      <c r="F947" s="1" t="s">
        <v>20</v>
      </c>
      <c r="G947" s="1" t="n">
        <v>5</v>
      </c>
      <c r="H947" s="1" t="n">
        <v>3</v>
      </c>
      <c r="I947" s="23" t="str">
        <f aca="false">IF(J947="RHAP", "Rhizophora apiculata", IF(J947="EXAG", "Excoecaria agallocha", IF(J947="BRPA", "Bruguiera parviflora", IF(J947="XYMO", "Xylocarpus moluccensis", IF(J947="BRCY", "Bruguiera cylindrica", IF(J947="AVAL", "Avicennia alba", IF(J947="AVOF", "Avicennia officinalis", IF(J947="LURA", "Lumnitzera racemosa", IF(J947="CETA", "Ceriops tagal", IF(J947="XYGR", "Xylocarpus granatum", IF(J947="AVMA", "Avicennia marina", IF(J947="RHMU", "Rhizophora mucronata", IF(J947="BRGY", "Bruguiera gymnorrhiza", IF(J947="BRSE", "Bruguiera sexangula", IF(J947="SOOV", "Sonneratia ovata", IF(J947="SOCA", "Sonneratia caseolaris", IF(J947="HELI", "Heritiera littoralis", IF(J947="HESY", "Heritiera sylvatica", IF(J947="NYFR", "Nypa fruticans", IF(J947="CYRA", "Cynometra ramiflora", IF(J947="PHPA", "Phoenix paludosa", IF(J947="SCHY", "Scyphiphora hydrophyllacea", IF(J947="DIMA", "Diospyros maritima", IF(J947="POPI", "Pongamia pinnata", IF(J947="MAPS", "Maniltoa psilogyne", IF(J947="INBI", "Intsia bijuga", IF(J947="ACEB", "Acanthus ebracteatus", IF(J947="CAER", "Calamus erinaceus", IF(J947="UNUN", "Unknown unknown",  IF(J947="SOAL", "Sonneratia alba",  IF(J947="AECO", "Aegiceras corniculatum", "" )) )))))))))))))))))))))))))))))</f>
        <v>Rhizophora apiculata</v>
      </c>
      <c r="J947" s="55" t="s">
        <v>21</v>
      </c>
      <c r="K947" s="55" t="n">
        <v>9.8</v>
      </c>
    </row>
    <row r="948" customFormat="false" ht="13.8" hidden="false" customHeight="false" outlineLevel="0" collapsed="false">
      <c r="A948" s="1" t="s">
        <v>17</v>
      </c>
      <c r="B948" s="12" t="n">
        <v>42155</v>
      </c>
      <c r="C948" s="1" t="s">
        <v>19</v>
      </c>
      <c r="D948" s="1" t="s">
        <v>19</v>
      </c>
      <c r="E948" s="1" t="s">
        <v>19</v>
      </c>
      <c r="F948" s="1" t="s">
        <v>20</v>
      </c>
      <c r="G948" s="1" t="n">
        <v>5</v>
      </c>
      <c r="H948" s="1" t="n">
        <v>3</v>
      </c>
      <c r="I948" s="23" t="str">
        <f aca="false">IF(J948="RHAP", "Rhizophora apiculata", IF(J948="EXAG", "Excoecaria agallocha", IF(J948="BRPA", "Bruguiera parviflora", IF(J948="XYMO", "Xylocarpus moluccensis", IF(J948="BRCY", "Bruguiera cylindrica", IF(J948="AVAL", "Avicennia alba", IF(J948="AVOF", "Avicennia officinalis", IF(J948="LURA", "Lumnitzera racemosa", IF(J948="CETA", "Ceriops tagal", IF(J948="XYGR", "Xylocarpus granatum", IF(J948="AVMA", "Avicennia marina", IF(J948="RHMU", "Rhizophora mucronata", IF(J948="BRGY", "Bruguiera gymnorrhiza", IF(J948="BRSE", "Bruguiera sexangula", IF(J948="SOOV", "Sonneratia ovata", IF(J948="SOCA", "Sonneratia caseolaris", IF(J948="HELI", "Heritiera littoralis", IF(J948="HESY", "Heritiera sylvatica", IF(J948="NYFR", "Nypa fruticans", IF(J948="CYRA", "Cynometra ramiflora", IF(J948="PHPA", "Phoenix paludosa", IF(J948="SCHY", "Scyphiphora hydrophyllacea", IF(J948="DIMA", "Diospyros maritima", IF(J948="POPI", "Pongamia pinnata", IF(J948="MAPS", "Maniltoa psilogyne", IF(J948="INBI", "Intsia bijuga", IF(J948="ACEB", "Acanthus ebracteatus", IF(J948="CAER", "Calamus erinaceus", IF(J948="UNUN", "Unknown unknown",  IF(J948="SOAL", "Sonneratia alba",  IF(J948="AECO", "Aegiceras corniculatum", "" )) )))))))))))))))))))))))))))))</f>
        <v>Xylocarpus granatum</v>
      </c>
      <c r="J948" s="55" t="s">
        <v>1022</v>
      </c>
      <c r="K948" s="55" t="n">
        <v>10.4</v>
      </c>
    </row>
    <row r="949" customFormat="false" ht="13.8" hidden="false" customHeight="false" outlineLevel="0" collapsed="false">
      <c r="A949" s="1" t="s">
        <v>17</v>
      </c>
      <c r="B949" s="12" t="n">
        <v>42155</v>
      </c>
      <c r="C949" s="1" t="s">
        <v>19</v>
      </c>
      <c r="D949" s="1" t="s">
        <v>19</v>
      </c>
      <c r="E949" s="1" t="s">
        <v>19</v>
      </c>
      <c r="F949" s="1" t="s">
        <v>20</v>
      </c>
      <c r="G949" s="1" t="n">
        <v>5</v>
      </c>
      <c r="H949" s="1" t="n">
        <v>3</v>
      </c>
      <c r="I949" s="23" t="str">
        <f aca="false">IF(J949="RHAP", "Rhizophora apiculata", IF(J949="EXAG", "Excoecaria agallocha", IF(J949="BRPA", "Bruguiera parviflora", IF(J949="XYMO", "Xylocarpus moluccensis", IF(J949="BRCY", "Bruguiera cylindrica", IF(J949="AVAL", "Avicennia alba", IF(J949="AVOF", "Avicennia officinalis", IF(J949="LURA", "Lumnitzera racemosa", IF(J949="CETA", "Ceriops tagal", IF(J949="XYGR", "Xylocarpus granatum", IF(J949="AVMA", "Avicennia marina", IF(J949="RHMU", "Rhizophora mucronata", IF(J949="BRGY", "Bruguiera gymnorrhiza", IF(J949="BRSE", "Bruguiera sexangula", IF(J949="SOOV", "Sonneratia ovata", IF(J949="SOCA", "Sonneratia caseolaris", IF(J949="HELI", "Heritiera littoralis", IF(J949="HESY", "Heritiera sylvatica", IF(J949="NYFR", "Nypa fruticans", IF(J949="CYRA", "Cynometra ramiflora", IF(J949="PHPA", "Phoenix paludosa", IF(J949="SCHY", "Scyphiphora hydrophyllacea", IF(J949="DIMA", "Diospyros maritima", IF(J949="POPI", "Pongamia pinnata", IF(J949="MAPS", "Maniltoa psilogyne", IF(J949="INBI", "Intsia bijuga", IF(J949="ACEB", "Acanthus ebracteatus", IF(J949="CAER", "Calamus erinaceus", IF(J949="UNUN", "Unknown unknown",  IF(J949="SOAL", "Sonneratia alba",  IF(J949="AECO", "Aegiceras corniculatum", "" )) )))))))))))))))))))))))))))))</f>
        <v>Xylocarpus granatum</v>
      </c>
      <c r="J949" s="55" t="s">
        <v>1022</v>
      </c>
      <c r="K949" s="55" t="n">
        <v>11.5</v>
      </c>
    </row>
    <row r="950" customFormat="false" ht="13.8" hidden="false" customHeight="false" outlineLevel="0" collapsed="false">
      <c r="A950" s="1" t="s">
        <v>17</v>
      </c>
      <c r="B950" s="12" t="n">
        <v>42155</v>
      </c>
      <c r="C950" s="1" t="s">
        <v>19</v>
      </c>
      <c r="D950" s="1" t="s">
        <v>19</v>
      </c>
      <c r="E950" s="1" t="s">
        <v>19</v>
      </c>
      <c r="F950" s="1" t="s">
        <v>20</v>
      </c>
      <c r="G950" s="1" t="n">
        <v>5</v>
      </c>
      <c r="H950" s="1" t="n">
        <v>3</v>
      </c>
      <c r="I950" s="23" t="str">
        <f aca="false">IF(J950="RHAP", "Rhizophora apiculata", IF(J950="EXAG", "Excoecaria agallocha", IF(J950="BRPA", "Bruguiera parviflora", IF(J950="XYMO", "Xylocarpus moluccensis", IF(J950="BRCY", "Bruguiera cylindrica", IF(J950="AVAL", "Avicennia alba", IF(J950="AVOF", "Avicennia officinalis", IF(J950="LURA", "Lumnitzera racemosa", IF(J950="CETA", "Ceriops tagal", IF(J950="XYGR", "Xylocarpus granatum", IF(J950="AVMA", "Avicennia marina", IF(J950="RHMU", "Rhizophora mucronata", IF(J950="BRGY", "Bruguiera gymnorrhiza", IF(J950="BRSE", "Bruguiera sexangula", IF(J950="SOOV", "Sonneratia ovata", IF(J950="SOCA", "Sonneratia caseolaris", IF(J950="HELI", "Heritiera littoralis", IF(J950="HESY", "Heritiera sylvatica", IF(J950="NYFR", "Nypa fruticans", IF(J950="CYRA", "Cynometra ramiflora", IF(J950="PHPA", "Phoenix paludosa", IF(J950="SCHY", "Scyphiphora hydrophyllacea", IF(J950="DIMA", "Diospyros maritima", IF(J950="POPI", "Pongamia pinnata", IF(J950="MAPS", "Maniltoa psilogyne", IF(J950="INBI", "Intsia bijuga", IF(J950="ACEB", "Acanthus ebracteatus", IF(J950="CAER", "Calamus erinaceus", IF(J950="UNUN", "Unknown unknown",  IF(J950="SOAL", "Sonneratia alba",  IF(J950="AECO", "Aegiceras corniculatum", "" )) )))))))))))))))))))))))))))))</f>
        <v>Rhizophora apiculata</v>
      </c>
      <c r="J950" s="55" t="s">
        <v>21</v>
      </c>
      <c r="K950" s="55" t="n">
        <v>11.5</v>
      </c>
    </row>
    <row r="951" customFormat="false" ht="13.8" hidden="false" customHeight="false" outlineLevel="0" collapsed="false">
      <c r="A951" s="1" t="s">
        <v>17</v>
      </c>
      <c r="B951" s="12" t="n">
        <v>42155</v>
      </c>
      <c r="C951" s="1" t="s">
        <v>19</v>
      </c>
      <c r="D951" s="1" t="s">
        <v>19</v>
      </c>
      <c r="E951" s="1" t="s">
        <v>19</v>
      </c>
      <c r="F951" s="1" t="s">
        <v>20</v>
      </c>
      <c r="G951" s="1" t="n">
        <v>5</v>
      </c>
      <c r="H951" s="1" t="n">
        <v>3</v>
      </c>
      <c r="I951" s="23" t="str">
        <f aca="false">IF(J951="RHAP", "Rhizophora apiculata", IF(J951="EXAG", "Excoecaria agallocha", IF(J951="BRPA", "Bruguiera parviflora", IF(J951="XYMO", "Xylocarpus moluccensis", IF(J951="BRCY", "Bruguiera cylindrica", IF(J951="AVAL", "Avicennia alba", IF(J951="AVOF", "Avicennia officinalis", IF(J951="LURA", "Lumnitzera racemosa", IF(J951="CETA", "Ceriops tagal", IF(J951="XYGR", "Xylocarpus granatum", IF(J951="AVMA", "Avicennia marina", IF(J951="RHMU", "Rhizophora mucronata", IF(J951="BRGY", "Bruguiera gymnorrhiza", IF(J951="BRSE", "Bruguiera sexangula", IF(J951="SOOV", "Sonneratia ovata", IF(J951="SOCA", "Sonneratia caseolaris", IF(J951="HELI", "Heritiera littoralis", IF(J951="HESY", "Heritiera sylvatica", IF(J951="NYFR", "Nypa fruticans", IF(J951="CYRA", "Cynometra ramiflora", IF(J951="PHPA", "Phoenix paludosa", IF(J951="SCHY", "Scyphiphora hydrophyllacea", IF(J951="DIMA", "Diospyros maritima", IF(J951="POPI", "Pongamia pinnata", IF(J951="MAPS", "Maniltoa psilogyne", IF(J951="INBI", "Intsia bijuga", IF(J951="ACEB", "Acanthus ebracteatus", IF(J951="CAER", "Calamus erinaceus", IF(J951="UNUN", "Unknown unknown",  IF(J951="SOAL", "Sonneratia alba",  IF(J951="AECO", "Aegiceras corniculatum", "" )) )))))))))))))))))))))))))))))</f>
        <v>Xylocarpus granatum</v>
      </c>
      <c r="J951" s="55" t="s">
        <v>1022</v>
      </c>
      <c r="K951" s="55" t="n">
        <v>11.5</v>
      </c>
    </row>
    <row r="952" customFormat="false" ht="13.8" hidden="false" customHeight="false" outlineLevel="0" collapsed="false">
      <c r="A952" s="1" t="s">
        <v>17</v>
      </c>
      <c r="B952" s="12" t="n">
        <v>42155</v>
      </c>
      <c r="C952" s="1" t="s">
        <v>19</v>
      </c>
      <c r="D952" s="1" t="s">
        <v>19</v>
      </c>
      <c r="E952" s="1" t="s">
        <v>19</v>
      </c>
      <c r="F952" s="1" t="s">
        <v>20</v>
      </c>
      <c r="G952" s="1" t="n">
        <v>5</v>
      </c>
      <c r="H952" s="1" t="n">
        <v>3</v>
      </c>
      <c r="I952" s="23" t="str">
        <f aca="false">IF(J952="RHAP", "Rhizophora apiculata", IF(J952="EXAG", "Excoecaria agallocha", IF(J952="BRPA", "Bruguiera parviflora", IF(J952="XYMO", "Xylocarpus moluccensis", IF(J952="BRCY", "Bruguiera cylindrica", IF(J952="AVAL", "Avicennia alba", IF(J952="AVOF", "Avicennia officinalis", IF(J952="LURA", "Lumnitzera racemosa", IF(J952="CETA", "Ceriops tagal", IF(J952="XYGR", "Xylocarpus granatum", IF(J952="AVMA", "Avicennia marina", IF(J952="RHMU", "Rhizophora mucronata", IF(J952="BRGY", "Bruguiera gymnorrhiza", IF(J952="BRSE", "Bruguiera sexangula", IF(J952="SOOV", "Sonneratia ovata", IF(J952="SOCA", "Sonneratia caseolaris", IF(J952="HELI", "Heritiera littoralis", IF(J952="HESY", "Heritiera sylvatica", IF(J952="NYFR", "Nypa fruticans", IF(J952="CYRA", "Cynometra ramiflora", IF(J952="PHPA", "Phoenix paludosa", IF(J952="SCHY", "Scyphiphora hydrophyllacea", IF(J952="DIMA", "Diospyros maritima", IF(J952="POPI", "Pongamia pinnata", IF(J952="MAPS", "Maniltoa psilogyne", IF(J952="INBI", "Intsia bijuga", IF(J952="ACEB", "Acanthus ebracteatus", IF(J952="CAER", "Calamus erinaceus", IF(J952="UNUN", "Unknown unknown",  IF(J952="SOAL", "Sonneratia alba",  IF(J952="AECO", "Aegiceras corniculatum", "" )) )))))))))))))))))))))))))))))</f>
        <v>Rhizophora apiculata</v>
      </c>
      <c r="J952" s="55" t="s">
        <v>21</v>
      </c>
      <c r="K952" s="55" t="n">
        <v>11.6</v>
      </c>
    </row>
    <row r="953" customFormat="false" ht="13.8" hidden="false" customHeight="false" outlineLevel="0" collapsed="false">
      <c r="A953" s="1" t="s">
        <v>17</v>
      </c>
      <c r="B953" s="12" t="n">
        <v>42155</v>
      </c>
      <c r="C953" s="1" t="s">
        <v>19</v>
      </c>
      <c r="D953" s="1" t="s">
        <v>19</v>
      </c>
      <c r="E953" s="1" t="s">
        <v>19</v>
      </c>
      <c r="F953" s="1" t="s">
        <v>20</v>
      </c>
      <c r="G953" s="1" t="n">
        <v>5</v>
      </c>
      <c r="H953" s="1" t="n">
        <v>3</v>
      </c>
      <c r="I953" s="23" t="str">
        <f aca="false">IF(J953="RHAP", "Rhizophora apiculata", IF(J953="EXAG", "Excoecaria agallocha", IF(J953="BRPA", "Bruguiera parviflora", IF(J953="XYMO", "Xylocarpus moluccensis", IF(J953="BRCY", "Bruguiera cylindrica", IF(J953="AVAL", "Avicennia alba", IF(J953="AVOF", "Avicennia officinalis", IF(J953="LURA", "Lumnitzera racemosa", IF(J953="CETA", "Ceriops tagal", IF(J953="XYGR", "Xylocarpus granatum", IF(J953="AVMA", "Avicennia marina", IF(J953="RHMU", "Rhizophora mucronata", IF(J953="BRGY", "Bruguiera gymnorrhiza", IF(J953="BRSE", "Bruguiera sexangula", IF(J953="SOOV", "Sonneratia ovata", IF(J953="SOCA", "Sonneratia caseolaris", IF(J953="HELI", "Heritiera littoralis", IF(J953="HESY", "Heritiera sylvatica", IF(J953="NYFR", "Nypa fruticans", IF(J953="CYRA", "Cynometra ramiflora", IF(J953="PHPA", "Phoenix paludosa", IF(J953="SCHY", "Scyphiphora hydrophyllacea", IF(J953="DIMA", "Diospyros maritima", IF(J953="POPI", "Pongamia pinnata", IF(J953="MAPS", "Maniltoa psilogyne", IF(J953="INBI", "Intsia bijuga", IF(J953="ACEB", "Acanthus ebracteatus", IF(J953="CAER", "Calamus erinaceus", IF(J953="UNUN", "Unknown unknown",  IF(J953="SOAL", "Sonneratia alba",  IF(J953="AECO", "Aegiceras corniculatum", "" )) )))))))))))))))))))))))))))))</f>
        <v>Xylocarpus granatum</v>
      </c>
      <c r="J953" s="55" t="s">
        <v>1022</v>
      </c>
      <c r="K953" s="55" t="n">
        <v>11.6</v>
      </c>
    </row>
    <row r="954" customFormat="false" ht="13.8" hidden="false" customHeight="false" outlineLevel="0" collapsed="false">
      <c r="A954" s="1" t="s">
        <v>17</v>
      </c>
      <c r="B954" s="12" t="n">
        <v>42155</v>
      </c>
      <c r="C954" s="1" t="s">
        <v>19</v>
      </c>
      <c r="D954" s="1" t="s">
        <v>19</v>
      </c>
      <c r="E954" s="1" t="s">
        <v>19</v>
      </c>
      <c r="F954" s="1" t="s">
        <v>20</v>
      </c>
      <c r="G954" s="1" t="n">
        <v>5</v>
      </c>
      <c r="H954" s="1" t="n">
        <v>3</v>
      </c>
      <c r="I954" s="23" t="str">
        <f aca="false">IF(J954="RHAP", "Rhizophora apiculata", IF(J954="EXAG", "Excoecaria agallocha", IF(J954="BRPA", "Bruguiera parviflora", IF(J954="XYMO", "Xylocarpus moluccensis", IF(J954="BRCY", "Bruguiera cylindrica", IF(J954="AVAL", "Avicennia alba", IF(J954="AVOF", "Avicennia officinalis", IF(J954="LURA", "Lumnitzera racemosa", IF(J954="CETA", "Ceriops tagal", IF(J954="XYGR", "Xylocarpus granatum", IF(J954="AVMA", "Avicennia marina", IF(J954="RHMU", "Rhizophora mucronata", IF(J954="BRGY", "Bruguiera gymnorrhiza", IF(J954="BRSE", "Bruguiera sexangula", IF(J954="SOOV", "Sonneratia ovata", IF(J954="SOCA", "Sonneratia caseolaris", IF(J954="HELI", "Heritiera littoralis", IF(J954="HESY", "Heritiera sylvatica", IF(J954="NYFR", "Nypa fruticans", IF(J954="CYRA", "Cynometra ramiflora", IF(J954="PHPA", "Phoenix paludosa", IF(J954="SCHY", "Scyphiphora hydrophyllacea", IF(J954="DIMA", "Diospyros maritima", IF(J954="POPI", "Pongamia pinnata", IF(J954="MAPS", "Maniltoa psilogyne", IF(J954="INBI", "Intsia bijuga", IF(J954="ACEB", "Acanthus ebracteatus", IF(J954="CAER", "Calamus erinaceus", IF(J954="UNUN", "Unknown unknown",  IF(J954="SOAL", "Sonneratia alba",  IF(J954="AECO", "Aegiceras corniculatum", "" )) )))))))))))))))))))))))))))))</f>
        <v>Xylocarpus granatum</v>
      </c>
      <c r="J954" s="55" t="s">
        <v>1022</v>
      </c>
      <c r="K954" s="55" t="n">
        <v>12.5</v>
      </c>
    </row>
    <row r="955" customFormat="false" ht="13.8" hidden="false" customHeight="false" outlineLevel="0" collapsed="false">
      <c r="A955" s="1" t="s">
        <v>17</v>
      </c>
      <c r="B955" s="12" t="n">
        <v>42155</v>
      </c>
      <c r="C955" s="1" t="s">
        <v>19</v>
      </c>
      <c r="D955" s="1" t="s">
        <v>19</v>
      </c>
      <c r="E955" s="1" t="s">
        <v>19</v>
      </c>
      <c r="F955" s="1" t="s">
        <v>20</v>
      </c>
      <c r="G955" s="1" t="n">
        <v>5</v>
      </c>
      <c r="H955" s="1" t="n">
        <v>3</v>
      </c>
      <c r="I955" s="23" t="str">
        <f aca="false">IF(J955="RHAP", "Rhizophora apiculata", IF(J955="EXAG", "Excoecaria agallocha", IF(J955="BRPA", "Bruguiera parviflora", IF(J955="XYMO", "Xylocarpus moluccensis", IF(J955="BRCY", "Bruguiera cylindrica", IF(J955="AVAL", "Avicennia alba", IF(J955="AVOF", "Avicennia officinalis", IF(J955="LURA", "Lumnitzera racemosa", IF(J955="CETA", "Ceriops tagal", IF(J955="XYGR", "Xylocarpus granatum", IF(J955="AVMA", "Avicennia marina", IF(J955="RHMU", "Rhizophora mucronata", IF(J955="BRGY", "Bruguiera gymnorrhiza", IF(J955="BRSE", "Bruguiera sexangula", IF(J955="SOOV", "Sonneratia ovata", IF(J955="SOCA", "Sonneratia caseolaris", IF(J955="HELI", "Heritiera littoralis", IF(J955="HESY", "Heritiera sylvatica", IF(J955="NYFR", "Nypa fruticans", IF(J955="CYRA", "Cynometra ramiflora", IF(J955="PHPA", "Phoenix paludosa", IF(J955="SCHY", "Scyphiphora hydrophyllacea", IF(J955="DIMA", "Diospyros maritima", IF(J955="POPI", "Pongamia pinnata", IF(J955="MAPS", "Maniltoa psilogyne", IF(J955="INBI", "Intsia bijuga", IF(J955="ACEB", "Acanthus ebracteatus", IF(J955="CAER", "Calamus erinaceus", IF(J955="UNUN", "Unknown unknown",  IF(J955="SOAL", "Sonneratia alba",  IF(J955="AECO", "Aegiceras corniculatum", "" )) )))))))))))))))))))))))))))))</f>
        <v>Xylocarpus granatum</v>
      </c>
      <c r="J955" s="55" t="s">
        <v>1022</v>
      </c>
      <c r="K955" s="55" t="n">
        <v>12.5</v>
      </c>
    </row>
    <row r="956" customFormat="false" ht="13.8" hidden="false" customHeight="false" outlineLevel="0" collapsed="false">
      <c r="A956" s="1" t="s">
        <v>17</v>
      </c>
      <c r="B956" s="12" t="n">
        <v>42155</v>
      </c>
      <c r="C956" s="1" t="s">
        <v>19</v>
      </c>
      <c r="D956" s="1" t="s">
        <v>19</v>
      </c>
      <c r="E956" s="1" t="s">
        <v>19</v>
      </c>
      <c r="F956" s="1" t="s">
        <v>20</v>
      </c>
      <c r="G956" s="1" t="n">
        <v>5</v>
      </c>
      <c r="H956" s="1" t="n">
        <v>3</v>
      </c>
      <c r="I956" s="23" t="str">
        <f aca="false">IF(J956="RHAP", "Rhizophora apiculata", IF(J956="EXAG", "Excoecaria agallocha", IF(J956="BRPA", "Bruguiera parviflora", IF(J956="XYMO", "Xylocarpus moluccensis", IF(J956="BRCY", "Bruguiera cylindrica", IF(J956="AVAL", "Avicennia alba", IF(J956="AVOF", "Avicennia officinalis", IF(J956="LURA", "Lumnitzera racemosa", IF(J956="CETA", "Ceriops tagal", IF(J956="XYGR", "Xylocarpus granatum", IF(J956="AVMA", "Avicennia marina", IF(J956="RHMU", "Rhizophora mucronata", IF(J956="BRGY", "Bruguiera gymnorrhiza", IF(J956="BRSE", "Bruguiera sexangula", IF(J956="SOOV", "Sonneratia ovata", IF(J956="SOCA", "Sonneratia caseolaris", IF(J956="HELI", "Heritiera littoralis", IF(J956="HESY", "Heritiera sylvatica", IF(J956="NYFR", "Nypa fruticans", IF(J956="CYRA", "Cynometra ramiflora", IF(J956="PHPA", "Phoenix paludosa", IF(J956="SCHY", "Scyphiphora hydrophyllacea", IF(J956="DIMA", "Diospyros maritima", IF(J956="POPI", "Pongamia pinnata", IF(J956="MAPS", "Maniltoa psilogyne", IF(J956="INBI", "Intsia bijuga", IF(J956="ACEB", "Acanthus ebracteatus", IF(J956="CAER", "Calamus erinaceus", IF(J956="UNUN", "Unknown unknown",  IF(J956="SOAL", "Sonneratia alba",  IF(J956="AECO", "Aegiceras corniculatum", "" )) )))))))))))))))))))))))))))))</f>
        <v>Rhizophora apiculata</v>
      </c>
      <c r="J956" s="55" t="s">
        <v>21</v>
      </c>
      <c r="K956" s="55" t="n">
        <v>12.5</v>
      </c>
    </row>
    <row r="957" customFormat="false" ht="13.8" hidden="false" customHeight="false" outlineLevel="0" collapsed="false">
      <c r="A957" s="1" t="s">
        <v>17</v>
      </c>
      <c r="B957" s="12" t="n">
        <v>42155</v>
      </c>
      <c r="C957" s="1" t="s">
        <v>19</v>
      </c>
      <c r="D957" s="1" t="s">
        <v>19</v>
      </c>
      <c r="E957" s="1" t="s">
        <v>19</v>
      </c>
      <c r="F957" s="1" t="s">
        <v>20</v>
      </c>
      <c r="G957" s="1" t="n">
        <v>5</v>
      </c>
      <c r="H957" s="1" t="n">
        <v>3</v>
      </c>
      <c r="I957" s="23" t="str">
        <f aca="false">IF(J957="RHAP", "Rhizophora apiculata", IF(J957="EXAG", "Excoecaria agallocha", IF(J957="BRPA", "Bruguiera parviflora", IF(J957="XYMO", "Xylocarpus moluccensis", IF(J957="BRCY", "Bruguiera cylindrica", IF(J957="AVAL", "Avicennia alba", IF(J957="AVOF", "Avicennia officinalis", IF(J957="LURA", "Lumnitzera racemosa", IF(J957="CETA", "Ceriops tagal", IF(J957="XYGR", "Xylocarpus granatum", IF(J957="AVMA", "Avicennia marina", IF(J957="RHMU", "Rhizophora mucronata", IF(J957="BRGY", "Bruguiera gymnorrhiza", IF(J957="BRSE", "Bruguiera sexangula", IF(J957="SOOV", "Sonneratia ovata", IF(J957="SOCA", "Sonneratia caseolaris", IF(J957="HELI", "Heritiera littoralis", IF(J957="HESY", "Heritiera sylvatica", IF(J957="NYFR", "Nypa fruticans", IF(J957="CYRA", "Cynometra ramiflora", IF(J957="PHPA", "Phoenix paludosa", IF(J957="SCHY", "Scyphiphora hydrophyllacea", IF(J957="DIMA", "Diospyros maritima", IF(J957="POPI", "Pongamia pinnata", IF(J957="MAPS", "Maniltoa psilogyne", IF(J957="INBI", "Intsia bijuga", IF(J957="ACEB", "Acanthus ebracteatus", IF(J957="CAER", "Calamus erinaceus", IF(J957="UNUN", "Unknown unknown",  IF(J957="SOAL", "Sonneratia alba",  IF(J957="AECO", "Aegiceras corniculatum", "" )) )))))))))))))))))))))))))))))</f>
        <v>Rhizophora apiculata</v>
      </c>
      <c r="J957" s="55" t="s">
        <v>21</v>
      </c>
      <c r="K957" s="55" t="n">
        <v>12.8</v>
      </c>
    </row>
    <row r="958" customFormat="false" ht="13.8" hidden="false" customHeight="false" outlineLevel="0" collapsed="false">
      <c r="A958" s="1" t="s">
        <v>17</v>
      </c>
      <c r="B958" s="12" t="n">
        <v>42155</v>
      </c>
      <c r="C958" s="1" t="s">
        <v>19</v>
      </c>
      <c r="D958" s="1" t="s">
        <v>19</v>
      </c>
      <c r="E958" s="1" t="s">
        <v>19</v>
      </c>
      <c r="F958" s="1" t="s">
        <v>20</v>
      </c>
      <c r="G958" s="1" t="n">
        <v>5</v>
      </c>
      <c r="H958" s="1" t="n">
        <v>3</v>
      </c>
      <c r="I958" s="23" t="str">
        <f aca="false">IF(J958="RHAP", "Rhizophora apiculata", IF(J958="EXAG", "Excoecaria agallocha", IF(J958="BRPA", "Bruguiera parviflora", IF(J958="XYMO", "Xylocarpus moluccensis", IF(J958="BRCY", "Bruguiera cylindrica", IF(J958="AVAL", "Avicennia alba", IF(J958="AVOF", "Avicennia officinalis", IF(J958="LURA", "Lumnitzera racemosa", IF(J958="CETA", "Ceriops tagal", IF(J958="XYGR", "Xylocarpus granatum", IF(J958="AVMA", "Avicennia marina", IF(J958="RHMU", "Rhizophora mucronata", IF(J958="BRGY", "Bruguiera gymnorrhiza", IF(J958="BRSE", "Bruguiera sexangula", IF(J958="SOOV", "Sonneratia ovata", IF(J958="SOCA", "Sonneratia caseolaris", IF(J958="HELI", "Heritiera littoralis", IF(J958="HESY", "Heritiera sylvatica", IF(J958="NYFR", "Nypa fruticans", IF(J958="CYRA", "Cynometra ramiflora", IF(J958="PHPA", "Phoenix paludosa", IF(J958="SCHY", "Scyphiphora hydrophyllacea", IF(J958="DIMA", "Diospyros maritima", IF(J958="POPI", "Pongamia pinnata", IF(J958="MAPS", "Maniltoa psilogyne", IF(J958="INBI", "Intsia bijuga", IF(J958="ACEB", "Acanthus ebracteatus", IF(J958="CAER", "Calamus erinaceus", IF(J958="UNUN", "Unknown unknown",  IF(J958="SOAL", "Sonneratia alba",  IF(J958="AECO", "Aegiceras corniculatum", "" )) )))))))))))))))))))))))))))))</f>
        <v>Rhizophora apiculata</v>
      </c>
      <c r="J958" s="55" t="s">
        <v>21</v>
      </c>
      <c r="K958" s="55" t="n">
        <v>12.8</v>
      </c>
    </row>
    <row r="959" customFormat="false" ht="13.8" hidden="false" customHeight="false" outlineLevel="0" collapsed="false">
      <c r="A959" s="1" t="s">
        <v>17</v>
      </c>
      <c r="B959" s="12" t="n">
        <v>42155</v>
      </c>
      <c r="C959" s="1" t="s">
        <v>19</v>
      </c>
      <c r="D959" s="1" t="s">
        <v>19</v>
      </c>
      <c r="E959" s="1" t="s">
        <v>19</v>
      </c>
      <c r="F959" s="1" t="s">
        <v>20</v>
      </c>
      <c r="G959" s="1" t="n">
        <v>5</v>
      </c>
      <c r="H959" s="1" t="n">
        <v>3</v>
      </c>
      <c r="I959" s="23" t="str">
        <f aca="false">IF(J959="RHAP", "Rhizophora apiculata", IF(J959="EXAG", "Excoecaria agallocha", IF(J959="BRPA", "Bruguiera parviflora", IF(J959="XYMO", "Xylocarpus moluccensis", IF(J959="BRCY", "Bruguiera cylindrica", IF(J959="AVAL", "Avicennia alba", IF(J959="AVOF", "Avicennia officinalis", IF(J959="LURA", "Lumnitzera racemosa", IF(J959="CETA", "Ceriops tagal", IF(J959="XYGR", "Xylocarpus granatum", IF(J959="AVMA", "Avicennia marina", IF(J959="RHMU", "Rhizophora mucronata", IF(J959="BRGY", "Bruguiera gymnorrhiza", IF(J959="BRSE", "Bruguiera sexangula", IF(J959="SOOV", "Sonneratia ovata", IF(J959="SOCA", "Sonneratia caseolaris", IF(J959="HELI", "Heritiera littoralis", IF(J959="HESY", "Heritiera sylvatica", IF(J959="NYFR", "Nypa fruticans", IF(J959="CYRA", "Cynometra ramiflora", IF(J959="PHPA", "Phoenix paludosa", IF(J959="SCHY", "Scyphiphora hydrophyllacea", IF(J959="DIMA", "Diospyros maritima", IF(J959="POPI", "Pongamia pinnata", IF(J959="MAPS", "Maniltoa psilogyne", IF(J959="INBI", "Intsia bijuga", IF(J959="ACEB", "Acanthus ebracteatus", IF(J959="CAER", "Calamus erinaceus", IF(J959="UNUN", "Unknown unknown",  IF(J959="SOAL", "Sonneratia alba",  IF(J959="AECO", "Aegiceras corniculatum", "" )) )))))))))))))))))))))))))))))</f>
        <v>Rhizophora apiculata</v>
      </c>
      <c r="J959" s="55" t="s">
        <v>21</v>
      </c>
      <c r="K959" s="55" t="n">
        <v>13.3</v>
      </c>
    </row>
    <row r="960" customFormat="false" ht="13.8" hidden="false" customHeight="false" outlineLevel="0" collapsed="false">
      <c r="A960" s="1" t="s">
        <v>17</v>
      </c>
      <c r="B960" s="12" t="n">
        <v>42155</v>
      </c>
      <c r="C960" s="1" t="s">
        <v>19</v>
      </c>
      <c r="D960" s="1" t="s">
        <v>19</v>
      </c>
      <c r="E960" s="1" t="s">
        <v>19</v>
      </c>
      <c r="F960" s="1" t="s">
        <v>20</v>
      </c>
      <c r="G960" s="1" t="n">
        <v>5</v>
      </c>
      <c r="H960" s="1" t="n">
        <v>3</v>
      </c>
      <c r="I960" s="23" t="str">
        <f aca="false">IF(J960="RHAP", "Rhizophora apiculata", IF(J960="EXAG", "Excoecaria agallocha", IF(J960="BRPA", "Bruguiera parviflora", IF(J960="XYMO", "Xylocarpus moluccensis", IF(J960="BRCY", "Bruguiera cylindrica", IF(J960="AVAL", "Avicennia alba", IF(J960="AVOF", "Avicennia officinalis", IF(J960="LURA", "Lumnitzera racemosa", IF(J960="CETA", "Ceriops tagal", IF(J960="XYGR", "Xylocarpus granatum", IF(J960="AVMA", "Avicennia marina", IF(J960="RHMU", "Rhizophora mucronata", IF(J960="BRGY", "Bruguiera gymnorrhiza", IF(J960="BRSE", "Bruguiera sexangula", IF(J960="SOOV", "Sonneratia ovata", IF(J960="SOCA", "Sonneratia caseolaris", IF(J960="HELI", "Heritiera littoralis", IF(J960="HESY", "Heritiera sylvatica", IF(J960="NYFR", "Nypa fruticans", IF(J960="CYRA", "Cynometra ramiflora", IF(J960="PHPA", "Phoenix paludosa", IF(J960="SCHY", "Scyphiphora hydrophyllacea", IF(J960="DIMA", "Diospyros maritima", IF(J960="POPI", "Pongamia pinnata", IF(J960="MAPS", "Maniltoa psilogyne", IF(J960="INBI", "Intsia bijuga", IF(J960="ACEB", "Acanthus ebracteatus", IF(J960="CAER", "Calamus erinaceus", IF(J960="UNUN", "Unknown unknown",  IF(J960="SOAL", "Sonneratia alba",  IF(J960="AECO", "Aegiceras corniculatum", "" )) )))))))))))))))))))))))))))))</f>
        <v>Xylocarpus granatum</v>
      </c>
      <c r="J960" s="55" t="s">
        <v>1022</v>
      </c>
      <c r="K960" s="55" t="n">
        <v>15.3</v>
      </c>
    </row>
    <row r="961" customFormat="false" ht="13.8" hidden="false" customHeight="false" outlineLevel="0" collapsed="false">
      <c r="A961" s="1" t="s">
        <v>17</v>
      </c>
      <c r="B961" s="12" t="n">
        <v>42155</v>
      </c>
      <c r="C961" s="1" t="s">
        <v>19</v>
      </c>
      <c r="D961" s="1" t="s">
        <v>19</v>
      </c>
      <c r="E961" s="1" t="s">
        <v>19</v>
      </c>
      <c r="F961" s="1" t="s">
        <v>20</v>
      </c>
      <c r="G961" s="1" t="n">
        <v>5</v>
      </c>
      <c r="H961" s="1" t="n">
        <v>3</v>
      </c>
      <c r="I961" s="23" t="str">
        <f aca="false">IF(J961="RHAP", "Rhizophora apiculata", IF(J961="EXAG", "Excoecaria agallocha", IF(J961="BRPA", "Bruguiera parviflora", IF(J961="XYMO", "Xylocarpus moluccensis", IF(J961="BRCY", "Bruguiera cylindrica", IF(J961="AVAL", "Avicennia alba", IF(J961="AVOF", "Avicennia officinalis", IF(J961="LURA", "Lumnitzera racemosa", IF(J961="CETA", "Ceriops tagal", IF(J961="XYGR", "Xylocarpus granatum", IF(J961="AVMA", "Avicennia marina", IF(J961="RHMU", "Rhizophora mucronata", IF(J961="BRGY", "Bruguiera gymnorrhiza", IF(J961="BRSE", "Bruguiera sexangula", IF(J961="SOOV", "Sonneratia ovata", IF(J961="SOCA", "Sonneratia caseolaris", IF(J961="HELI", "Heritiera littoralis", IF(J961="HESY", "Heritiera sylvatica", IF(J961="NYFR", "Nypa fruticans", IF(J961="CYRA", "Cynometra ramiflora", IF(J961="PHPA", "Phoenix paludosa", IF(J961="SCHY", "Scyphiphora hydrophyllacea", IF(J961="DIMA", "Diospyros maritima", IF(J961="POPI", "Pongamia pinnata", IF(J961="MAPS", "Maniltoa psilogyne", IF(J961="INBI", "Intsia bijuga", IF(J961="ACEB", "Acanthus ebracteatus", IF(J961="CAER", "Calamus erinaceus", IF(J961="UNUN", "Unknown unknown",  IF(J961="SOAL", "Sonneratia alba",  IF(J961="AECO", "Aegiceras corniculatum", "" )) )))))))))))))))))))))))))))))</f>
        <v>Xylocarpus granatum</v>
      </c>
      <c r="J961" s="55" t="s">
        <v>1022</v>
      </c>
      <c r="K961" s="55" t="n">
        <v>15.3</v>
      </c>
    </row>
    <row r="962" customFormat="false" ht="13.8" hidden="false" customHeight="false" outlineLevel="0" collapsed="false">
      <c r="A962" s="1" t="s">
        <v>17</v>
      </c>
      <c r="B962" s="12" t="n">
        <v>42155</v>
      </c>
      <c r="C962" s="1" t="s">
        <v>19</v>
      </c>
      <c r="D962" s="1" t="s">
        <v>19</v>
      </c>
      <c r="E962" s="1" t="s">
        <v>19</v>
      </c>
      <c r="F962" s="1" t="s">
        <v>20</v>
      </c>
      <c r="G962" s="1" t="n">
        <v>5</v>
      </c>
      <c r="H962" s="1" t="n">
        <v>3</v>
      </c>
      <c r="I962" s="23" t="str">
        <f aca="false">IF(J962="RHAP", "Rhizophora apiculata", IF(J962="EXAG", "Excoecaria agallocha", IF(J962="BRPA", "Bruguiera parviflora", IF(J962="XYMO", "Xylocarpus moluccensis", IF(J962="BRCY", "Bruguiera cylindrica", IF(J962="AVAL", "Avicennia alba", IF(J962="AVOF", "Avicennia officinalis", IF(J962="LURA", "Lumnitzera racemosa", IF(J962="CETA", "Ceriops tagal", IF(J962="XYGR", "Xylocarpus granatum", IF(J962="AVMA", "Avicennia marina", IF(J962="RHMU", "Rhizophora mucronata", IF(J962="BRGY", "Bruguiera gymnorrhiza", IF(J962="BRSE", "Bruguiera sexangula", IF(J962="SOOV", "Sonneratia ovata", IF(J962="SOCA", "Sonneratia caseolaris", IF(J962="HELI", "Heritiera littoralis", IF(J962="HESY", "Heritiera sylvatica", IF(J962="NYFR", "Nypa fruticans", IF(J962="CYRA", "Cynometra ramiflora", IF(J962="PHPA", "Phoenix paludosa", IF(J962="SCHY", "Scyphiphora hydrophyllacea", IF(J962="DIMA", "Diospyros maritima", IF(J962="POPI", "Pongamia pinnata", IF(J962="MAPS", "Maniltoa psilogyne", IF(J962="INBI", "Intsia bijuga", IF(J962="ACEB", "Acanthus ebracteatus", IF(J962="CAER", "Calamus erinaceus", IF(J962="UNUN", "Unknown unknown",  IF(J962="SOAL", "Sonneratia alba",  IF(J962="AECO", "Aegiceras corniculatum", "" )) )))))))))))))))))))))))))))))</f>
        <v>Xylocarpus granatum</v>
      </c>
      <c r="J962" s="55" t="s">
        <v>1022</v>
      </c>
      <c r="K962" s="55" t="n">
        <v>16.7</v>
      </c>
    </row>
    <row r="963" customFormat="false" ht="13.8" hidden="false" customHeight="false" outlineLevel="0" collapsed="false">
      <c r="A963" s="1" t="s">
        <v>17</v>
      </c>
      <c r="B963" s="12" t="n">
        <v>42155</v>
      </c>
      <c r="C963" s="1" t="s">
        <v>19</v>
      </c>
      <c r="D963" s="1" t="s">
        <v>19</v>
      </c>
      <c r="E963" s="1" t="s">
        <v>19</v>
      </c>
      <c r="F963" s="1" t="s">
        <v>20</v>
      </c>
      <c r="G963" s="1" t="n">
        <v>5</v>
      </c>
      <c r="H963" s="1" t="n">
        <v>3</v>
      </c>
      <c r="I963" s="23" t="str">
        <f aca="false">IF(J963="RHAP", "Rhizophora apiculata", IF(J963="EXAG", "Excoecaria agallocha", IF(J963="BRPA", "Bruguiera parviflora", IF(J963="XYMO", "Xylocarpus moluccensis", IF(J963="BRCY", "Bruguiera cylindrica", IF(J963="AVAL", "Avicennia alba", IF(J963="AVOF", "Avicennia officinalis", IF(J963="LURA", "Lumnitzera racemosa", IF(J963="CETA", "Ceriops tagal", IF(J963="XYGR", "Xylocarpus granatum", IF(J963="AVMA", "Avicennia marina", IF(J963="RHMU", "Rhizophora mucronata", IF(J963="BRGY", "Bruguiera gymnorrhiza", IF(J963="BRSE", "Bruguiera sexangula", IF(J963="SOOV", "Sonneratia ovata", IF(J963="SOCA", "Sonneratia caseolaris", IF(J963="HELI", "Heritiera littoralis", IF(J963="HESY", "Heritiera sylvatica", IF(J963="NYFR", "Nypa fruticans", IF(J963="CYRA", "Cynometra ramiflora", IF(J963="PHPA", "Phoenix paludosa", IF(J963="SCHY", "Scyphiphora hydrophyllacea", IF(J963="DIMA", "Diospyros maritima", IF(J963="POPI", "Pongamia pinnata", IF(J963="MAPS", "Maniltoa psilogyne", IF(J963="INBI", "Intsia bijuga", IF(J963="ACEB", "Acanthus ebracteatus", IF(J963="CAER", "Calamus erinaceus", IF(J963="UNUN", "Unknown unknown",  IF(J963="SOAL", "Sonneratia alba",  IF(J963="AECO", "Aegiceras corniculatum", "" )) )))))))))))))))))))))))))))))</f>
        <v>Rhizophora apiculata</v>
      </c>
      <c r="J963" s="55" t="s">
        <v>21</v>
      </c>
      <c r="K963" s="55" t="n">
        <v>17.4</v>
      </c>
    </row>
    <row r="964" customFormat="false" ht="13.8" hidden="false" customHeight="false" outlineLevel="0" collapsed="false">
      <c r="A964" s="1" t="s">
        <v>17</v>
      </c>
      <c r="B964" s="12" t="n">
        <v>42155</v>
      </c>
      <c r="C964" s="1" t="s">
        <v>19</v>
      </c>
      <c r="D964" s="1" t="s">
        <v>19</v>
      </c>
      <c r="E964" s="1" t="s">
        <v>19</v>
      </c>
      <c r="F964" s="1" t="s">
        <v>20</v>
      </c>
      <c r="G964" s="1" t="n">
        <v>5</v>
      </c>
      <c r="H964" s="1" t="n">
        <v>3</v>
      </c>
      <c r="I964" s="23" t="str">
        <f aca="false">IF(J964="RHAP", "Rhizophora apiculata", IF(J964="EXAG", "Excoecaria agallocha", IF(J964="BRPA", "Bruguiera parviflora", IF(J964="XYMO", "Xylocarpus moluccensis", IF(J964="BRCY", "Bruguiera cylindrica", IF(J964="AVAL", "Avicennia alba", IF(J964="AVOF", "Avicennia officinalis", IF(J964="LURA", "Lumnitzera racemosa", IF(J964="CETA", "Ceriops tagal", IF(J964="XYGR", "Xylocarpus granatum", IF(J964="AVMA", "Avicennia marina", IF(J964="RHMU", "Rhizophora mucronata", IF(J964="BRGY", "Bruguiera gymnorrhiza", IF(J964="BRSE", "Bruguiera sexangula", IF(J964="SOOV", "Sonneratia ovata", IF(J964="SOCA", "Sonneratia caseolaris", IF(J964="HELI", "Heritiera littoralis", IF(J964="HESY", "Heritiera sylvatica", IF(J964="NYFR", "Nypa fruticans", IF(J964="CYRA", "Cynometra ramiflora", IF(J964="PHPA", "Phoenix paludosa", IF(J964="SCHY", "Scyphiphora hydrophyllacea", IF(J964="DIMA", "Diospyros maritima", IF(J964="POPI", "Pongamia pinnata", IF(J964="MAPS", "Maniltoa psilogyne", IF(J964="INBI", "Intsia bijuga", IF(J964="ACEB", "Acanthus ebracteatus", IF(J964="CAER", "Calamus erinaceus", IF(J964="UNUN", "Unknown unknown",  IF(J964="SOAL", "Sonneratia alba",  IF(J964="AECO", "Aegiceras corniculatum", "" )) )))))))))))))))))))))))))))))</f>
        <v>Xylocarpus granatum</v>
      </c>
      <c r="J964" s="55" t="s">
        <v>1022</v>
      </c>
      <c r="K964" s="55" t="n">
        <v>19</v>
      </c>
    </row>
    <row r="965" customFormat="false" ht="13.8" hidden="false" customHeight="false" outlineLevel="0" collapsed="false">
      <c r="A965" s="1" t="s">
        <v>17</v>
      </c>
      <c r="B965" s="12" t="n">
        <v>42155</v>
      </c>
      <c r="C965" s="1" t="s">
        <v>19</v>
      </c>
      <c r="D965" s="1" t="s">
        <v>19</v>
      </c>
      <c r="E965" s="1" t="s">
        <v>19</v>
      </c>
      <c r="F965" s="1" t="s">
        <v>20</v>
      </c>
      <c r="G965" s="1" t="n">
        <v>5</v>
      </c>
      <c r="H965" s="1" t="n">
        <v>3</v>
      </c>
      <c r="I965" s="23" t="str">
        <f aca="false">IF(J965="RHAP", "Rhizophora apiculata", IF(J965="EXAG", "Excoecaria agallocha", IF(J965="BRPA", "Bruguiera parviflora", IF(J965="XYMO", "Xylocarpus moluccensis", IF(J965="BRCY", "Bruguiera cylindrica", IF(J965="AVAL", "Avicennia alba", IF(J965="AVOF", "Avicennia officinalis", IF(J965="LURA", "Lumnitzera racemosa", IF(J965="CETA", "Ceriops tagal", IF(J965="XYGR", "Xylocarpus granatum", IF(J965="AVMA", "Avicennia marina", IF(J965="RHMU", "Rhizophora mucronata", IF(J965="BRGY", "Bruguiera gymnorrhiza", IF(J965="BRSE", "Bruguiera sexangula", IF(J965="SOOV", "Sonneratia ovata", IF(J965="SOCA", "Sonneratia caseolaris", IF(J965="HELI", "Heritiera littoralis", IF(J965="HESY", "Heritiera sylvatica", IF(J965="NYFR", "Nypa fruticans", IF(J965="CYRA", "Cynometra ramiflora", IF(J965="PHPA", "Phoenix paludosa", IF(J965="SCHY", "Scyphiphora hydrophyllacea", IF(J965="DIMA", "Diospyros maritima", IF(J965="POPI", "Pongamia pinnata", IF(J965="MAPS", "Maniltoa psilogyne", IF(J965="INBI", "Intsia bijuga", IF(J965="ACEB", "Acanthus ebracteatus", IF(J965="CAER", "Calamus erinaceus", IF(J965="UNUN", "Unknown unknown",  IF(J965="SOAL", "Sonneratia alba",  IF(J965="AECO", "Aegiceras corniculatum", "" )) )))))))))))))))))))))))))))))</f>
        <v>Rhizophora apiculata</v>
      </c>
      <c r="J965" s="55" t="s">
        <v>21</v>
      </c>
      <c r="K965" s="55" t="n">
        <v>21.1</v>
      </c>
    </row>
    <row r="966" customFormat="false" ht="13.8" hidden="false" customHeight="false" outlineLevel="0" collapsed="false">
      <c r="A966" s="1" t="s">
        <v>17</v>
      </c>
      <c r="B966" s="12" t="n">
        <v>42155</v>
      </c>
      <c r="C966" s="1" t="s">
        <v>19</v>
      </c>
      <c r="D966" s="1" t="s">
        <v>19</v>
      </c>
      <c r="E966" s="1" t="s">
        <v>19</v>
      </c>
      <c r="F966" s="1" t="s">
        <v>20</v>
      </c>
      <c r="G966" s="1" t="n">
        <v>5</v>
      </c>
      <c r="H966" s="1" t="n">
        <v>4</v>
      </c>
      <c r="I966" s="23" t="str">
        <f aca="false">IF(J966="RHAP", "Rhizophora apiculata", IF(J966="EXAG", "Excoecaria agallocha", IF(J966="BRPA", "Bruguiera parviflora", IF(J966="XYMO", "Xylocarpus moluccensis", IF(J966="BRCY", "Bruguiera cylindrica", IF(J966="AVAL", "Avicennia alba", IF(J966="AVOF", "Avicennia officinalis", IF(J966="LURA", "Lumnitzera racemosa", IF(J966="CETA", "Ceriops tagal", IF(J966="XYGR", "Xylocarpus granatum", IF(J966="AVMA", "Avicennia marina", IF(J966="RHMU", "Rhizophora mucronata", IF(J966="BRGY", "Bruguiera gymnorrhiza", IF(J966="BRSE", "Bruguiera sexangula", IF(J966="SOOV", "Sonneratia ovata", IF(J966="SOCA", "Sonneratia caseolaris", IF(J966="HELI", "Heritiera littoralis", IF(J966="HESY", "Heritiera sylvatica", IF(J966="NYFR", "Nypa fruticans", IF(J966="CYRA", "Cynometra ramiflora", IF(J966="PHPA", "Phoenix paludosa", IF(J966="SCHY", "Scyphiphora hydrophyllacea", IF(J966="DIMA", "Diospyros maritima", IF(J966="POPI", "Pongamia pinnata", IF(J966="MAPS", "Maniltoa psilogyne", IF(J966="INBI", "Intsia bijuga", IF(J966="ACEB", "Acanthus ebracteatus", IF(J966="CAER", "Calamus erinaceus", IF(J966="UNUN", "Unknown unknown",  IF(J966="SOAL", "Sonneratia alba",  IF(J966="AECO", "Aegiceras corniculatum", "" )) )))))))))))))))))))))))))))))</f>
        <v>Rhizophora apiculata</v>
      </c>
      <c r="J966" s="55" t="s">
        <v>21</v>
      </c>
      <c r="K966" s="55" t="n">
        <v>5.6</v>
      </c>
    </row>
    <row r="967" customFormat="false" ht="13.8" hidden="false" customHeight="false" outlineLevel="0" collapsed="false">
      <c r="A967" s="1" t="s">
        <v>17</v>
      </c>
      <c r="B967" s="12" t="n">
        <v>42155</v>
      </c>
      <c r="C967" s="1" t="s">
        <v>19</v>
      </c>
      <c r="D967" s="1" t="s">
        <v>19</v>
      </c>
      <c r="E967" s="1" t="s">
        <v>19</v>
      </c>
      <c r="F967" s="1" t="s">
        <v>20</v>
      </c>
      <c r="G967" s="1" t="n">
        <v>5</v>
      </c>
      <c r="H967" s="1" t="n">
        <v>4</v>
      </c>
      <c r="I967" s="23" t="str">
        <f aca="false">IF(J967="RHAP", "Rhizophora apiculata", IF(J967="EXAG", "Excoecaria agallocha", IF(J967="BRPA", "Bruguiera parviflora", IF(J967="XYMO", "Xylocarpus moluccensis", IF(J967="BRCY", "Bruguiera cylindrica", IF(J967="AVAL", "Avicennia alba", IF(J967="AVOF", "Avicennia officinalis", IF(J967="LURA", "Lumnitzera racemosa", IF(J967="CETA", "Ceriops tagal", IF(J967="XYGR", "Xylocarpus granatum", IF(J967="AVMA", "Avicennia marina", IF(J967="RHMU", "Rhizophora mucronata", IF(J967="BRGY", "Bruguiera gymnorrhiza", IF(J967="BRSE", "Bruguiera sexangula", IF(J967="SOOV", "Sonneratia ovata", IF(J967="SOCA", "Sonneratia caseolaris", IF(J967="HELI", "Heritiera littoralis", IF(J967="HESY", "Heritiera sylvatica", IF(J967="NYFR", "Nypa fruticans", IF(J967="CYRA", "Cynometra ramiflora", IF(J967="PHPA", "Phoenix paludosa", IF(J967="SCHY", "Scyphiphora hydrophyllacea", IF(J967="DIMA", "Diospyros maritima", IF(J967="POPI", "Pongamia pinnata", IF(J967="MAPS", "Maniltoa psilogyne", IF(J967="INBI", "Intsia bijuga", IF(J967="ACEB", "Acanthus ebracteatus", IF(J967="CAER", "Calamus erinaceus", IF(J967="UNUN", "Unknown unknown",  IF(J967="SOAL", "Sonneratia alba",  IF(J967="AECO", "Aegiceras corniculatum", "" )) )))))))))))))))))))))))))))))</f>
        <v>Rhizophora apiculata</v>
      </c>
      <c r="J967" s="55" t="s">
        <v>21</v>
      </c>
      <c r="K967" s="55" t="n">
        <v>6</v>
      </c>
    </row>
    <row r="968" customFormat="false" ht="13.8" hidden="false" customHeight="false" outlineLevel="0" collapsed="false">
      <c r="A968" s="1" t="s">
        <v>17</v>
      </c>
      <c r="B968" s="12" t="n">
        <v>42155</v>
      </c>
      <c r="C968" s="1" t="s">
        <v>19</v>
      </c>
      <c r="D968" s="1" t="s">
        <v>19</v>
      </c>
      <c r="E968" s="1" t="s">
        <v>19</v>
      </c>
      <c r="F968" s="1" t="s">
        <v>20</v>
      </c>
      <c r="G968" s="1" t="n">
        <v>5</v>
      </c>
      <c r="H968" s="1" t="n">
        <v>4</v>
      </c>
      <c r="I968" s="23" t="str">
        <f aca="false">IF(J968="RHAP", "Rhizophora apiculata", IF(J968="EXAG", "Excoecaria agallocha", IF(J968="BRPA", "Bruguiera parviflora", IF(J968="XYMO", "Xylocarpus moluccensis", IF(J968="BRCY", "Bruguiera cylindrica", IF(J968="AVAL", "Avicennia alba", IF(J968="AVOF", "Avicennia officinalis", IF(J968="LURA", "Lumnitzera racemosa", IF(J968="CETA", "Ceriops tagal", IF(J968="XYGR", "Xylocarpus granatum", IF(J968="AVMA", "Avicennia marina", IF(J968="RHMU", "Rhizophora mucronata", IF(J968="BRGY", "Bruguiera gymnorrhiza", IF(J968="BRSE", "Bruguiera sexangula", IF(J968="SOOV", "Sonneratia ovata", IF(J968="SOCA", "Sonneratia caseolaris", IF(J968="HELI", "Heritiera littoralis", IF(J968="HESY", "Heritiera sylvatica", IF(J968="NYFR", "Nypa fruticans", IF(J968="CYRA", "Cynometra ramiflora", IF(J968="PHPA", "Phoenix paludosa", IF(J968="SCHY", "Scyphiphora hydrophyllacea", IF(J968="DIMA", "Diospyros maritima", IF(J968="POPI", "Pongamia pinnata", IF(J968="MAPS", "Maniltoa psilogyne", IF(J968="INBI", "Intsia bijuga", IF(J968="ACEB", "Acanthus ebracteatus", IF(J968="CAER", "Calamus erinaceus", IF(J968="UNUN", "Unknown unknown",  IF(J968="SOAL", "Sonneratia alba",  IF(J968="AECO", "Aegiceras corniculatum", "" )) )))))))))))))))))))))))))))))</f>
        <v>Excoecaria agallocha</v>
      </c>
      <c r="J968" s="55" t="s">
        <v>162</v>
      </c>
      <c r="K968" s="55" t="n">
        <v>6</v>
      </c>
    </row>
    <row r="969" customFormat="false" ht="13.8" hidden="false" customHeight="false" outlineLevel="0" collapsed="false">
      <c r="A969" s="1" t="s">
        <v>17</v>
      </c>
      <c r="B969" s="12" t="n">
        <v>42155</v>
      </c>
      <c r="C969" s="1" t="s">
        <v>19</v>
      </c>
      <c r="D969" s="1" t="s">
        <v>19</v>
      </c>
      <c r="E969" s="1" t="s">
        <v>19</v>
      </c>
      <c r="F969" s="1" t="s">
        <v>20</v>
      </c>
      <c r="G969" s="1" t="n">
        <v>5</v>
      </c>
      <c r="H969" s="1" t="n">
        <v>4</v>
      </c>
      <c r="I969" s="23" t="str">
        <f aca="false">IF(J969="RHAP", "Rhizophora apiculata", IF(J969="EXAG", "Excoecaria agallocha", IF(J969="BRPA", "Bruguiera parviflora", IF(J969="XYMO", "Xylocarpus moluccensis", IF(J969="BRCY", "Bruguiera cylindrica", IF(J969="AVAL", "Avicennia alba", IF(J969="AVOF", "Avicennia officinalis", IF(J969="LURA", "Lumnitzera racemosa", IF(J969="CETA", "Ceriops tagal", IF(J969="XYGR", "Xylocarpus granatum", IF(J969="AVMA", "Avicennia marina", IF(J969="RHMU", "Rhizophora mucronata", IF(J969="BRGY", "Bruguiera gymnorrhiza", IF(J969="BRSE", "Bruguiera sexangula", IF(J969="SOOV", "Sonneratia ovata", IF(J969="SOCA", "Sonneratia caseolaris", IF(J969="HELI", "Heritiera littoralis", IF(J969="HESY", "Heritiera sylvatica", IF(J969="NYFR", "Nypa fruticans", IF(J969="CYRA", "Cynometra ramiflora", IF(J969="PHPA", "Phoenix paludosa", IF(J969="SCHY", "Scyphiphora hydrophyllacea", IF(J969="DIMA", "Diospyros maritima", IF(J969="POPI", "Pongamia pinnata", IF(J969="MAPS", "Maniltoa psilogyne", IF(J969="INBI", "Intsia bijuga", IF(J969="ACEB", "Acanthus ebracteatus", IF(J969="CAER", "Calamus erinaceus", IF(J969="UNUN", "Unknown unknown",  IF(J969="SOAL", "Sonneratia alba",  IF(J969="AECO", "Aegiceras corniculatum", "" )) )))))))))))))))))))))))))))))</f>
        <v>Xylocarpus granatum</v>
      </c>
      <c r="J969" s="55" t="s">
        <v>1022</v>
      </c>
      <c r="K969" s="55" t="n">
        <v>6</v>
      </c>
      <c r="L969" s="55"/>
    </row>
    <row r="970" customFormat="false" ht="13.8" hidden="false" customHeight="false" outlineLevel="0" collapsed="false">
      <c r="A970" s="1" t="s">
        <v>17</v>
      </c>
      <c r="B970" s="12" t="n">
        <v>42155</v>
      </c>
      <c r="C970" s="1" t="s">
        <v>19</v>
      </c>
      <c r="D970" s="1" t="s">
        <v>19</v>
      </c>
      <c r="E970" s="1" t="s">
        <v>19</v>
      </c>
      <c r="F970" s="1" t="s">
        <v>20</v>
      </c>
      <c r="G970" s="1" t="n">
        <v>5</v>
      </c>
      <c r="H970" s="1" t="n">
        <v>4</v>
      </c>
      <c r="I970" s="23" t="str">
        <f aca="false">IF(J970="RHAP", "Rhizophora apiculata", IF(J970="EXAG", "Excoecaria agallocha", IF(J970="BRPA", "Bruguiera parviflora", IF(J970="XYMO", "Xylocarpus moluccensis", IF(J970="BRCY", "Bruguiera cylindrica", IF(J970="AVAL", "Avicennia alba", IF(J970="AVOF", "Avicennia officinalis", IF(J970="LURA", "Lumnitzera racemosa", IF(J970="CETA", "Ceriops tagal", IF(J970="XYGR", "Xylocarpus granatum", IF(J970="AVMA", "Avicennia marina", IF(J970="RHMU", "Rhizophora mucronata", IF(J970="BRGY", "Bruguiera gymnorrhiza", IF(J970="BRSE", "Bruguiera sexangula", IF(J970="SOOV", "Sonneratia ovata", IF(J970="SOCA", "Sonneratia caseolaris", IF(J970="HELI", "Heritiera littoralis", IF(J970="HESY", "Heritiera sylvatica", IF(J970="NYFR", "Nypa fruticans", IF(J970="CYRA", "Cynometra ramiflora", IF(J970="PHPA", "Phoenix paludosa", IF(J970="SCHY", "Scyphiphora hydrophyllacea", IF(J970="DIMA", "Diospyros maritima", IF(J970="POPI", "Pongamia pinnata", IF(J970="MAPS", "Maniltoa psilogyne", IF(J970="INBI", "Intsia bijuga", IF(J970="ACEB", "Acanthus ebracteatus", IF(J970="CAER", "Calamus erinaceus", IF(J970="UNUN", "Unknown unknown",  IF(J970="SOAL", "Sonneratia alba",  IF(J970="AECO", "Aegiceras corniculatum", "" )) )))))))))))))))))))))))))))))</f>
        <v>Xylocarpus granatum</v>
      </c>
      <c r="J970" s="55" t="s">
        <v>1022</v>
      </c>
      <c r="K970" s="55" t="n">
        <v>6.2</v>
      </c>
    </row>
    <row r="971" customFormat="false" ht="13.8" hidden="false" customHeight="false" outlineLevel="0" collapsed="false">
      <c r="A971" s="1" t="s">
        <v>17</v>
      </c>
      <c r="B971" s="12" t="n">
        <v>42155</v>
      </c>
      <c r="C971" s="1" t="s">
        <v>19</v>
      </c>
      <c r="D971" s="1" t="s">
        <v>19</v>
      </c>
      <c r="E971" s="1" t="s">
        <v>19</v>
      </c>
      <c r="F971" s="1" t="s">
        <v>20</v>
      </c>
      <c r="G971" s="1" t="n">
        <v>5</v>
      </c>
      <c r="H971" s="1" t="n">
        <v>4</v>
      </c>
      <c r="I971" s="23" t="str">
        <f aca="false">IF(J971="RHAP", "Rhizophora apiculata", IF(J971="EXAG", "Excoecaria agallocha", IF(J971="BRPA", "Bruguiera parviflora", IF(J971="XYMO", "Xylocarpus moluccensis", IF(J971="BRCY", "Bruguiera cylindrica", IF(J971="AVAL", "Avicennia alba", IF(J971="AVOF", "Avicennia officinalis", IF(J971="LURA", "Lumnitzera racemosa", IF(J971="CETA", "Ceriops tagal", IF(J971="XYGR", "Xylocarpus granatum", IF(J971="AVMA", "Avicennia marina", IF(J971="RHMU", "Rhizophora mucronata", IF(J971="BRGY", "Bruguiera gymnorrhiza", IF(J971="BRSE", "Bruguiera sexangula", IF(J971="SOOV", "Sonneratia ovata", IF(J971="SOCA", "Sonneratia caseolaris", IF(J971="HELI", "Heritiera littoralis", IF(J971="HESY", "Heritiera sylvatica", IF(J971="NYFR", "Nypa fruticans", IF(J971="CYRA", "Cynometra ramiflora", IF(J971="PHPA", "Phoenix paludosa", IF(J971="SCHY", "Scyphiphora hydrophyllacea", IF(J971="DIMA", "Diospyros maritima", IF(J971="POPI", "Pongamia pinnata", IF(J971="MAPS", "Maniltoa psilogyne", IF(J971="INBI", "Intsia bijuga", IF(J971="ACEB", "Acanthus ebracteatus", IF(J971="CAER", "Calamus erinaceus", IF(J971="UNUN", "Unknown unknown",  IF(J971="SOAL", "Sonneratia alba",  IF(J971="AECO", "Aegiceras corniculatum", "" )) )))))))))))))))))))))))))))))</f>
        <v>Xylocarpus granatum</v>
      </c>
      <c r="J971" s="55" t="s">
        <v>1022</v>
      </c>
      <c r="K971" s="55" t="n">
        <v>6.4</v>
      </c>
    </row>
    <row r="972" customFormat="false" ht="13.8" hidden="false" customHeight="false" outlineLevel="0" collapsed="false">
      <c r="A972" s="1" t="s">
        <v>17</v>
      </c>
      <c r="B972" s="12" t="n">
        <v>42155</v>
      </c>
      <c r="C972" s="1" t="s">
        <v>19</v>
      </c>
      <c r="D972" s="1" t="s">
        <v>19</v>
      </c>
      <c r="E972" s="1" t="s">
        <v>19</v>
      </c>
      <c r="F972" s="1" t="s">
        <v>20</v>
      </c>
      <c r="G972" s="1" t="n">
        <v>5</v>
      </c>
      <c r="H972" s="1" t="n">
        <v>4</v>
      </c>
      <c r="I972" s="23" t="str">
        <f aca="false">IF(J972="RHAP", "Rhizophora apiculata", IF(J972="EXAG", "Excoecaria agallocha", IF(J972="BRPA", "Bruguiera parviflora", IF(J972="XYMO", "Xylocarpus moluccensis", IF(J972="BRCY", "Bruguiera cylindrica", IF(J972="AVAL", "Avicennia alba", IF(J972="AVOF", "Avicennia officinalis", IF(J972="LURA", "Lumnitzera racemosa", IF(J972="CETA", "Ceriops tagal", IF(J972="XYGR", "Xylocarpus granatum", IF(J972="AVMA", "Avicennia marina", IF(J972="RHMU", "Rhizophora mucronata", IF(J972="BRGY", "Bruguiera gymnorrhiza", IF(J972="BRSE", "Bruguiera sexangula", IF(J972="SOOV", "Sonneratia ovata", IF(J972="SOCA", "Sonneratia caseolaris", IF(J972="HELI", "Heritiera littoralis", IF(J972="HESY", "Heritiera sylvatica", IF(J972="NYFR", "Nypa fruticans", IF(J972="CYRA", "Cynometra ramiflora", IF(J972="PHPA", "Phoenix paludosa", IF(J972="SCHY", "Scyphiphora hydrophyllacea", IF(J972="DIMA", "Diospyros maritima", IF(J972="POPI", "Pongamia pinnata", IF(J972="MAPS", "Maniltoa psilogyne", IF(J972="INBI", "Intsia bijuga", IF(J972="ACEB", "Acanthus ebracteatus", IF(J972="CAER", "Calamus erinaceus", IF(J972="UNUN", "Unknown unknown",  IF(J972="SOAL", "Sonneratia alba",  IF(J972="AECO", "Aegiceras corniculatum", "" )) )))))))))))))))))))))))))))))</f>
        <v>Xylocarpus granatum</v>
      </c>
      <c r="J972" s="55" t="s">
        <v>1022</v>
      </c>
      <c r="K972" s="55" t="n">
        <v>6.7</v>
      </c>
      <c r="L972" s="55"/>
    </row>
    <row r="973" customFormat="false" ht="13.8" hidden="false" customHeight="false" outlineLevel="0" collapsed="false">
      <c r="A973" s="1" t="s">
        <v>17</v>
      </c>
      <c r="B973" s="12" t="n">
        <v>42155</v>
      </c>
      <c r="C973" s="1" t="s">
        <v>19</v>
      </c>
      <c r="D973" s="1" t="s">
        <v>19</v>
      </c>
      <c r="E973" s="1" t="s">
        <v>19</v>
      </c>
      <c r="F973" s="1" t="s">
        <v>20</v>
      </c>
      <c r="G973" s="1" t="n">
        <v>5</v>
      </c>
      <c r="H973" s="1" t="n">
        <v>4</v>
      </c>
      <c r="I973" s="23" t="str">
        <f aca="false">IF(J973="RHAP", "Rhizophora apiculata", IF(J973="EXAG", "Excoecaria agallocha", IF(J973="BRPA", "Bruguiera parviflora", IF(J973="XYMO", "Xylocarpus moluccensis", IF(J973="BRCY", "Bruguiera cylindrica", IF(J973="AVAL", "Avicennia alba", IF(J973="AVOF", "Avicennia officinalis", IF(J973="LURA", "Lumnitzera racemosa", IF(J973="CETA", "Ceriops tagal", IF(J973="XYGR", "Xylocarpus granatum", IF(J973="AVMA", "Avicennia marina", IF(J973="RHMU", "Rhizophora mucronata", IF(J973="BRGY", "Bruguiera gymnorrhiza", IF(J973="BRSE", "Bruguiera sexangula", IF(J973="SOOV", "Sonneratia ovata", IF(J973="SOCA", "Sonneratia caseolaris", IF(J973="HELI", "Heritiera littoralis", IF(J973="HESY", "Heritiera sylvatica", IF(J973="NYFR", "Nypa fruticans", IF(J973="CYRA", "Cynometra ramiflora", IF(J973="PHPA", "Phoenix paludosa", IF(J973="SCHY", "Scyphiphora hydrophyllacea", IF(J973="DIMA", "Diospyros maritima", IF(J973="POPI", "Pongamia pinnata", IF(J973="MAPS", "Maniltoa psilogyne", IF(J973="INBI", "Intsia bijuga", IF(J973="ACEB", "Acanthus ebracteatus", IF(J973="CAER", "Calamus erinaceus", IF(J973="UNUN", "Unknown unknown",  IF(J973="SOAL", "Sonneratia alba",  IF(J973="AECO", "Aegiceras corniculatum", "" )) )))))))))))))))))))))))))))))</f>
        <v>Xylocarpus granatum</v>
      </c>
      <c r="J973" s="55" t="s">
        <v>1022</v>
      </c>
      <c r="K973" s="55" t="n">
        <v>6.8</v>
      </c>
    </row>
    <row r="974" customFormat="false" ht="13.8" hidden="false" customHeight="false" outlineLevel="0" collapsed="false">
      <c r="A974" s="1" t="s">
        <v>17</v>
      </c>
      <c r="B974" s="12" t="n">
        <v>42155</v>
      </c>
      <c r="C974" s="1" t="s">
        <v>19</v>
      </c>
      <c r="D974" s="1" t="s">
        <v>19</v>
      </c>
      <c r="E974" s="1" t="s">
        <v>19</v>
      </c>
      <c r="F974" s="1" t="s">
        <v>20</v>
      </c>
      <c r="G974" s="1" t="n">
        <v>5</v>
      </c>
      <c r="H974" s="1" t="n">
        <v>4</v>
      </c>
      <c r="I974" s="23" t="str">
        <f aca="false">IF(J974="RHAP", "Rhizophora apiculata", IF(J974="EXAG", "Excoecaria agallocha", IF(J974="BRPA", "Bruguiera parviflora", IF(J974="XYMO", "Xylocarpus moluccensis", IF(J974="BRCY", "Bruguiera cylindrica", IF(J974="AVAL", "Avicennia alba", IF(J974="AVOF", "Avicennia officinalis", IF(J974="LURA", "Lumnitzera racemosa", IF(J974="CETA", "Ceriops tagal", IF(J974="XYGR", "Xylocarpus granatum", IF(J974="AVMA", "Avicennia marina", IF(J974="RHMU", "Rhizophora mucronata", IF(J974="BRGY", "Bruguiera gymnorrhiza", IF(J974="BRSE", "Bruguiera sexangula", IF(J974="SOOV", "Sonneratia ovata", IF(J974="SOCA", "Sonneratia caseolaris", IF(J974="HELI", "Heritiera littoralis", IF(J974="HESY", "Heritiera sylvatica", IF(J974="NYFR", "Nypa fruticans", IF(J974="CYRA", "Cynometra ramiflora", IF(J974="PHPA", "Phoenix paludosa", IF(J974="SCHY", "Scyphiphora hydrophyllacea", IF(J974="DIMA", "Diospyros maritima", IF(J974="POPI", "Pongamia pinnata", IF(J974="MAPS", "Maniltoa psilogyne", IF(J974="INBI", "Intsia bijuga", IF(J974="ACEB", "Acanthus ebracteatus", IF(J974="CAER", "Calamus erinaceus", IF(J974="UNUN", "Unknown unknown",  IF(J974="SOAL", "Sonneratia alba",  IF(J974="AECO", "Aegiceras corniculatum", "" )) )))))))))))))))))))))))))))))</f>
        <v>Xylocarpus granatum</v>
      </c>
      <c r="J974" s="55" t="s">
        <v>1022</v>
      </c>
      <c r="K974" s="55" t="n">
        <v>6.8</v>
      </c>
    </row>
    <row r="975" customFormat="false" ht="13.8" hidden="false" customHeight="false" outlineLevel="0" collapsed="false">
      <c r="A975" s="1" t="s">
        <v>17</v>
      </c>
      <c r="B975" s="12" t="n">
        <v>42155</v>
      </c>
      <c r="C975" s="1" t="s">
        <v>19</v>
      </c>
      <c r="D975" s="1" t="s">
        <v>19</v>
      </c>
      <c r="E975" s="1" t="s">
        <v>19</v>
      </c>
      <c r="F975" s="1" t="s">
        <v>20</v>
      </c>
      <c r="G975" s="1" t="n">
        <v>5</v>
      </c>
      <c r="H975" s="1" t="n">
        <v>4</v>
      </c>
      <c r="I975" s="23" t="str">
        <f aca="false">IF(J975="RHAP", "Rhizophora apiculata", IF(J975="EXAG", "Excoecaria agallocha", IF(J975="BRPA", "Bruguiera parviflora", IF(J975="XYMO", "Xylocarpus moluccensis", IF(J975="BRCY", "Bruguiera cylindrica", IF(J975="AVAL", "Avicennia alba", IF(J975="AVOF", "Avicennia officinalis", IF(J975="LURA", "Lumnitzera racemosa", IF(J975="CETA", "Ceriops tagal", IF(J975="XYGR", "Xylocarpus granatum", IF(J975="AVMA", "Avicennia marina", IF(J975="RHMU", "Rhizophora mucronata", IF(J975="BRGY", "Bruguiera gymnorrhiza", IF(J975="BRSE", "Bruguiera sexangula", IF(J975="SOOV", "Sonneratia ovata", IF(J975="SOCA", "Sonneratia caseolaris", IF(J975="HELI", "Heritiera littoralis", IF(J975="HESY", "Heritiera sylvatica", IF(J975="NYFR", "Nypa fruticans", IF(J975="CYRA", "Cynometra ramiflora", IF(J975="PHPA", "Phoenix paludosa", IF(J975="SCHY", "Scyphiphora hydrophyllacea", IF(J975="DIMA", "Diospyros maritima", IF(J975="POPI", "Pongamia pinnata", IF(J975="MAPS", "Maniltoa psilogyne", IF(J975="INBI", "Intsia bijuga", IF(J975="ACEB", "Acanthus ebracteatus", IF(J975="CAER", "Calamus erinaceus", IF(J975="UNUN", "Unknown unknown",  IF(J975="SOAL", "Sonneratia alba",  IF(J975="AECO", "Aegiceras corniculatum", "" )) )))))))))))))))))))))))))))))</f>
        <v>Rhizophora apiculata</v>
      </c>
      <c r="J975" s="55" t="s">
        <v>21</v>
      </c>
      <c r="K975" s="55" t="n">
        <v>7.1</v>
      </c>
    </row>
    <row r="976" customFormat="false" ht="13.8" hidden="false" customHeight="false" outlineLevel="0" collapsed="false">
      <c r="A976" s="1" t="s">
        <v>17</v>
      </c>
      <c r="B976" s="12" t="n">
        <v>42155</v>
      </c>
      <c r="C976" s="1" t="s">
        <v>19</v>
      </c>
      <c r="D976" s="1" t="s">
        <v>19</v>
      </c>
      <c r="E976" s="1" t="s">
        <v>19</v>
      </c>
      <c r="F976" s="1" t="s">
        <v>20</v>
      </c>
      <c r="G976" s="1" t="n">
        <v>5</v>
      </c>
      <c r="H976" s="1" t="n">
        <v>4</v>
      </c>
      <c r="I976" s="23" t="str">
        <f aca="false">IF(J976="RHAP", "Rhizophora apiculata", IF(J976="EXAG", "Excoecaria agallocha", IF(J976="BRPA", "Bruguiera parviflora", IF(J976="XYMO", "Xylocarpus moluccensis", IF(J976="BRCY", "Bruguiera cylindrica", IF(J976="AVAL", "Avicennia alba", IF(J976="AVOF", "Avicennia officinalis", IF(J976="LURA", "Lumnitzera racemosa", IF(J976="CETA", "Ceriops tagal", IF(J976="XYGR", "Xylocarpus granatum", IF(J976="AVMA", "Avicennia marina", IF(J976="RHMU", "Rhizophora mucronata", IF(J976="BRGY", "Bruguiera gymnorrhiza", IF(J976="BRSE", "Bruguiera sexangula", IF(J976="SOOV", "Sonneratia ovata", IF(J976="SOCA", "Sonneratia caseolaris", IF(J976="HELI", "Heritiera littoralis", IF(J976="HESY", "Heritiera sylvatica", IF(J976="NYFR", "Nypa fruticans", IF(J976="CYRA", "Cynometra ramiflora", IF(J976="PHPA", "Phoenix paludosa", IF(J976="SCHY", "Scyphiphora hydrophyllacea", IF(J976="DIMA", "Diospyros maritima", IF(J976="POPI", "Pongamia pinnata", IF(J976="MAPS", "Maniltoa psilogyne", IF(J976="INBI", "Intsia bijuga", IF(J976="ACEB", "Acanthus ebracteatus", IF(J976="CAER", "Calamus erinaceus", IF(J976="UNUN", "Unknown unknown",  IF(J976="SOAL", "Sonneratia alba",  IF(J976="AECO", "Aegiceras corniculatum", "" )) )))))))))))))))))))))))))))))</f>
        <v>Rhizophora apiculata</v>
      </c>
      <c r="J976" s="55" t="s">
        <v>21</v>
      </c>
      <c r="K976" s="55" t="n">
        <v>7.2</v>
      </c>
    </row>
    <row r="977" customFormat="false" ht="13.8" hidden="false" customHeight="false" outlineLevel="0" collapsed="false">
      <c r="A977" s="1" t="s">
        <v>17</v>
      </c>
      <c r="B977" s="12" t="n">
        <v>42155</v>
      </c>
      <c r="C977" s="1" t="s">
        <v>19</v>
      </c>
      <c r="D977" s="1" t="s">
        <v>19</v>
      </c>
      <c r="E977" s="1" t="s">
        <v>19</v>
      </c>
      <c r="F977" s="1" t="s">
        <v>20</v>
      </c>
      <c r="G977" s="1" t="n">
        <v>5</v>
      </c>
      <c r="H977" s="1" t="n">
        <v>4</v>
      </c>
      <c r="I977" s="23" t="str">
        <f aca="false">IF(J977="RHAP", "Rhizophora apiculata", IF(J977="EXAG", "Excoecaria agallocha", IF(J977="BRPA", "Bruguiera parviflora", IF(J977="XYMO", "Xylocarpus moluccensis", IF(J977="BRCY", "Bruguiera cylindrica", IF(J977="AVAL", "Avicennia alba", IF(J977="AVOF", "Avicennia officinalis", IF(J977="LURA", "Lumnitzera racemosa", IF(J977="CETA", "Ceriops tagal", IF(J977="XYGR", "Xylocarpus granatum", IF(J977="AVMA", "Avicennia marina", IF(J977="RHMU", "Rhizophora mucronata", IF(J977="BRGY", "Bruguiera gymnorrhiza", IF(J977="BRSE", "Bruguiera sexangula", IF(J977="SOOV", "Sonneratia ovata", IF(J977="SOCA", "Sonneratia caseolaris", IF(J977="HELI", "Heritiera littoralis", IF(J977="HESY", "Heritiera sylvatica", IF(J977="NYFR", "Nypa fruticans", IF(J977="CYRA", "Cynometra ramiflora", IF(J977="PHPA", "Phoenix paludosa", IF(J977="SCHY", "Scyphiphora hydrophyllacea", IF(J977="DIMA", "Diospyros maritima", IF(J977="POPI", "Pongamia pinnata", IF(J977="MAPS", "Maniltoa psilogyne", IF(J977="INBI", "Intsia bijuga", IF(J977="ACEB", "Acanthus ebracteatus", IF(J977="CAER", "Calamus erinaceus", IF(J977="UNUN", "Unknown unknown",  IF(J977="SOAL", "Sonneratia alba",  IF(J977="AECO", "Aegiceras corniculatum", "" )) )))))))))))))))))))))))))))))</f>
        <v>Rhizophora apiculata</v>
      </c>
      <c r="J977" s="55" t="s">
        <v>21</v>
      </c>
      <c r="K977" s="55" t="n">
        <v>7.8</v>
      </c>
    </row>
    <row r="978" customFormat="false" ht="13.8" hidden="false" customHeight="false" outlineLevel="0" collapsed="false">
      <c r="A978" s="1" t="s">
        <v>17</v>
      </c>
      <c r="B978" s="12" t="n">
        <v>42155</v>
      </c>
      <c r="C978" s="1" t="s">
        <v>19</v>
      </c>
      <c r="D978" s="1" t="s">
        <v>19</v>
      </c>
      <c r="E978" s="1" t="s">
        <v>19</v>
      </c>
      <c r="F978" s="1" t="s">
        <v>20</v>
      </c>
      <c r="G978" s="1" t="n">
        <v>5</v>
      </c>
      <c r="H978" s="1" t="n">
        <v>4</v>
      </c>
      <c r="I978" s="23" t="str">
        <f aca="false">IF(J978="RHAP", "Rhizophora apiculata", IF(J978="EXAG", "Excoecaria agallocha", IF(J978="BRPA", "Bruguiera parviflora", IF(J978="XYMO", "Xylocarpus moluccensis", IF(J978="BRCY", "Bruguiera cylindrica", IF(J978="AVAL", "Avicennia alba", IF(J978="AVOF", "Avicennia officinalis", IF(J978="LURA", "Lumnitzera racemosa", IF(J978="CETA", "Ceriops tagal", IF(J978="XYGR", "Xylocarpus granatum", IF(J978="AVMA", "Avicennia marina", IF(J978="RHMU", "Rhizophora mucronata", IF(J978="BRGY", "Bruguiera gymnorrhiza", IF(J978="BRSE", "Bruguiera sexangula", IF(J978="SOOV", "Sonneratia ovata", IF(J978="SOCA", "Sonneratia caseolaris", IF(J978="HELI", "Heritiera littoralis", IF(J978="HESY", "Heritiera sylvatica", IF(J978="NYFR", "Nypa fruticans", IF(J978="CYRA", "Cynometra ramiflora", IF(J978="PHPA", "Phoenix paludosa", IF(J978="SCHY", "Scyphiphora hydrophyllacea", IF(J978="DIMA", "Diospyros maritima", IF(J978="POPI", "Pongamia pinnata", IF(J978="MAPS", "Maniltoa psilogyne", IF(J978="INBI", "Intsia bijuga", IF(J978="ACEB", "Acanthus ebracteatus", IF(J978="CAER", "Calamus erinaceus", IF(J978="UNUN", "Unknown unknown",  IF(J978="SOAL", "Sonneratia alba",  IF(J978="AECO", "Aegiceras corniculatum", "" )) )))))))))))))))))))))))))))))</f>
        <v>Rhizophora apiculata</v>
      </c>
      <c r="J978" s="55" t="s">
        <v>21</v>
      </c>
      <c r="K978" s="55" t="n">
        <v>8.2</v>
      </c>
    </row>
    <row r="979" customFormat="false" ht="13.8" hidden="false" customHeight="false" outlineLevel="0" collapsed="false">
      <c r="A979" s="1" t="s">
        <v>17</v>
      </c>
      <c r="B979" s="12" t="n">
        <v>42155</v>
      </c>
      <c r="C979" s="1" t="s">
        <v>19</v>
      </c>
      <c r="D979" s="1" t="s">
        <v>19</v>
      </c>
      <c r="E979" s="1" t="s">
        <v>19</v>
      </c>
      <c r="F979" s="1" t="s">
        <v>20</v>
      </c>
      <c r="G979" s="1" t="n">
        <v>5</v>
      </c>
      <c r="H979" s="1" t="n">
        <v>4</v>
      </c>
      <c r="I979" s="23" t="str">
        <f aca="false">IF(J979="RHAP", "Rhizophora apiculata", IF(J979="EXAG", "Excoecaria agallocha", IF(J979="BRPA", "Bruguiera parviflora", IF(J979="XYMO", "Xylocarpus moluccensis", IF(J979="BRCY", "Bruguiera cylindrica", IF(J979="AVAL", "Avicennia alba", IF(J979="AVOF", "Avicennia officinalis", IF(J979="LURA", "Lumnitzera racemosa", IF(J979="CETA", "Ceriops tagal", IF(J979="XYGR", "Xylocarpus granatum", IF(J979="AVMA", "Avicennia marina", IF(J979="RHMU", "Rhizophora mucronata", IF(J979="BRGY", "Bruguiera gymnorrhiza", IF(J979="BRSE", "Bruguiera sexangula", IF(J979="SOOV", "Sonneratia ovata", IF(J979="SOCA", "Sonneratia caseolaris", IF(J979="HELI", "Heritiera littoralis", IF(J979="HESY", "Heritiera sylvatica", IF(J979="NYFR", "Nypa fruticans", IF(J979="CYRA", "Cynometra ramiflora", IF(J979="PHPA", "Phoenix paludosa", IF(J979="SCHY", "Scyphiphora hydrophyllacea", IF(J979="DIMA", "Diospyros maritima", IF(J979="POPI", "Pongamia pinnata", IF(J979="MAPS", "Maniltoa psilogyne", IF(J979="INBI", "Intsia bijuga", IF(J979="ACEB", "Acanthus ebracteatus", IF(J979="CAER", "Calamus erinaceus", IF(J979="UNUN", "Unknown unknown",  IF(J979="SOAL", "Sonneratia alba",  IF(J979="AECO", "Aegiceras corniculatum", "" )) )))))))))))))))))))))))))))))</f>
        <v>Xylocarpus granatum</v>
      </c>
      <c r="J979" s="55" t="s">
        <v>1022</v>
      </c>
      <c r="K979" s="55" t="n">
        <v>8.3</v>
      </c>
    </row>
    <row r="980" customFormat="false" ht="13.8" hidden="false" customHeight="false" outlineLevel="0" collapsed="false">
      <c r="A980" s="1" t="s">
        <v>17</v>
      </c>
      <c r="B980" s="12" t="n">
        <v>42155</v>
      </c>
      <c r="C980" s="1" t="s">
        <v>19</v>
      </c>
      <c r="D980" s="1" t="s">
        <v>19</v>
      </c>
      <c r="E980" s="1" t="s">
        <v>19</v>
      </c>
      <c r="F980" s="1" t="s">
        <v>20</v>
      </c>
      <c r="G980" s="1" t="n">
        <v>5</v>
      </c>
      <c r="H980" s="1" t="n">
        <v>4</v>
      </c>
      <c r="I980" s="23" t="str">
        <f aca="false">IF(J980="RHAP", "Rhizophora apiculata", IF(J980="EXAG", "Excoecaria agallocha", IF(J980="BRPA", "Bruguiera parviflora", IF(J980="XYMO", "Xylocarpus moluccensis", IF(J980="BRCY", "Bruguiera cylindrica", IF(J980="AVAL", "Avicennia alba", IF(J980="AVOF", "Avicennia officinalis", IF(J980="LURA", "Lumnitzera racemosa", IF(J980="CETA", "Ceriops tagal", IF(J980="XYGR", "Xylocarpus granatum", IF(J980="AVMA", "Avicennia marina", IF(J980="RHMU", "Rhizophora mucronata", IF(J980="BRGY", "Bruguiera gymnorrhiza", IF(J980="BRSE", "Bruguiera sexangula", IF(J980="SOOV", "Sonneratia ovata", IF(J980="SOCA", "Sonneratia caseolaris", IF(J980="HELI", "Heritiera littoralis", IF(J980="HESY", "Heritiera sylvatica", IF(J980="NYFR", "Nypa fruticans", IF(J980="CYRA", "Cynometra ramiflora", IF(J980="PHPA", "Phoenix paludosa", IF(J980="SCHY", "Scyphiphora hydrophyllacea", IF(J980="DIMA", "Diospyros maritima", IF(J980="POPI", "Pongamia pinnata", IF(J980="MAPS", "Maniltoa psilogyne", IF(J980="INBI", "Intsia bijuga", IF(J980="ACEB", "Acanthus ebracteatus", IF(J980="CAER", "Calamus erinaceus", IF(J980="UNUN", "Unknown unknown",  IF(J980="SOAL", "Sonneratia alba",  IF(J980="AECO", "Aegiceras corniculatum", "" )) )))))))))))))))))))))))))))))</f>
        <v>Xylocarpus granatum</v>
      </c>
      <c r="J980" s="55" t="s">
        <v>1022</v>
      </c>
      <c r="K980" s="55" t="n">
        <v>8.3</v>
      </c>
    </row>
    <row r="981" customFormat="false" ht="13.8" hidden="false" customHeight="false" outlineLevel="0" collapsed="false">
      <c r="A981" s="1" t="s">
        <v>17</v>
      </c>
      <c r="B981" s="12" t="n">
        <v>42155</v>
      </c>
      <c r="C981" s="1" t="s">
        <v>19</v>
      </c>
      <c r="D981" s="1" t="s">
        <v>19</v>
      </c>
      <c r="E981" s="1" t="s">
        <v>19</v>
      </c>
      <c r="F981" s="1" t="s">
        <v>20</v>
      </c>
      <c r="G981" s="1" t="n">
        <v>5</v>
      </c>
      <c r="H981" s="1" t="n">
        <v>4</v>
      </c>
      <c r="I981" s="23" t="str">
        <f aca="false">IF(J981="RHAP", "Rhizophora apiculata", IF(J981="EXAG", "Excoecaria agallocha", IF(J981="BRPA", "Bruguiera parviflora", IF(J981="XYMO", "Xylocarpus moluccensis", IF(J981="BRCY", "Bruguiera cylindrica", IF(J981="AVAL", "Avicennia alba", IF(J981="AVOF", "Avicennia officinalis", IF(J981="LURA", "Lumnitzera racemosa", IF(J981="CETA", "Ceriops tagal", IF(J981="XYGR", "Xylocarpus granatum", IF(J981="AVMA", "Avicennia marina", IF(J981="RHMU", "Rhizophora mucronata", IF(J981="BRGY", "Bruguiera gymnorrhiza", IF(J981="BRSE", "Bruguiera sexangula", IF(J981="SOOV", "Sonneratia ovata", IF(J981="SOCA", "Sonneratia caseolaris", IF(J981="HELI", "Heritiera littoralis", IF(J981="HESY", "Heritiera sylvatica", IF(J981="NYFR", "Nypa fruticans", IF(J981="CYRA", "Cynometra ramiflora", IF(J981="PHPA", "Phoenix paludosa", IF(J981="SCHY", "Scyphiphora hydrophyllacea", IF(J981="DIMA", "Diospyros maritima", IF(J981="POPI", "Pongamia pinnata", IF(J981="MAPS", "Maniltoa psilogyne", IF(J981="INBI", "Intsia bijuga", IF(J981="ACEB", "Acanthus ebracteatus", IF(J981="CAER", "Calamus erinaceus", IF(J981="UNUN", "Unknown unknown",  IF(J981="SOAL", "Sonneratia alba",  IF(J981="AECO", "Aegiceras corniculatum", "" )) )))))))))))))))))))))))))))))</f>
        <v>Xylocarpus granatum</v>
      </c>
      <c r="J981" s="55" t="s">
        <v>1022</v>
      </c>
      <c r="K981" s="55" t="n">
        <v>8.5</v>
      </c>
      <c r="L981" s="55"/>
    </row>
    <row r="982" customFormat="false" ht="13.8" hidden="false" customHeight="false" outlineLevel="0" collapsed="false">
      <c r="A982" s="1" t="s">
        <v>17</v>
      </c>
      <c r="B982" s="12" t="n">
        <v>42155</v>
      </c>
      <c r="C982" s="1" t="s">
        <v>19</v>
      </c>
      <c r="D982" s="1" t="s">
        <v>19</v>
      </c>
      <c r="E982" s="1" t="s">
        <v>19</v>
      </c>
      <c r="F982" s="1" t="s">
        <v>20</v>
      </c>
      <c r="G982" s="1" t="n">
        <v>5</v>
      </c>
      <c r="H982" s="1" t="n">
        <v>4</v>
      </c>
      <c r="I982" s="23" t="str">
        <f aca="false">IF(J982="RHAP", "Rhizophora apiculata", IF(J982="EXAG", "Excoecaria agallocha", IF(J982="BRPA", "Bruguiera parviflora", IF(J982="XYMO", "Xylocarpus moluccensis", IF(J982="BRCY", "Bruguiera cylindrica", IF(J982="AVAL", "Avicennia alba", IF(J982="AVOF", "Avicennia officinalis", IF(J982="LURA", "Lumnitzera racemosa", IF(J982="CETA", "Ceriops tagal", IF(J982="XYGR", "Xylocarpus granatum", IF(J982="AVMA", "Avicennia marina", IF(J982="RHMU", "Rhizophora mucronata", IF(J982="BRGY", "Bruguiera gymnorrhiza", IF(J982="BRSE", "Bruguiera sexangula", IF(J982="SOOV", "Sonneratia ovata", IF(J982="SOCA", "Sonneratia caseolaris", IF(J982="HELI", "Heritiera littoralis", IF(J982="HESY", "Heritiera sylvatica", IF(J982="NYFR", "Nypa fruticans", IF(J982="CYRA", "Cynometra ramiflora", IF(J982="PHPA", "Phoenix paludosa", IF(J982="SCHY", "Scyphiphora hydrophyllacea", IF(J982="DIMA", "Diospyros maritima", IF(J982="POPI", "Pongamia pinnata", IF(J982="MAPS", "Maniltoa psilogyne", IF(J982="INBI", "Intsia bijuga", IF(J982="ACEB", "Acanthus ebracteatus", IF(J982="CAER", "Calamus erinaceus", IF(J982="UNUN", "Unknown unknown",  IF(J982="SOAL", "Sonneratia alba",  IF(J982="AECO", "Aegiceras corniculatum", "" )) )))))))))))))))))))))))))))))</f>
        <v>Rhizophora apiculata</v>
      </c>
      <c r="J982" s="55" t="s">
        <v>21</v>
      </c>
      <c r="K982" s="55" t="n">
        <v>8.8</v>
      </c>
    </row>
    <row r="983" customFormat="false" ht="13.8" hidden="false" customHeight="false" outlineLevel="0" collapsed="false">
      <c r="A983" s="1" t="s">
        <v>17</v>
      </c>
      <c r="B983" s="12" t="n">
        <v>42155</v>
      </c>
      <c r="C983" s="1" t="s">
        <v>19</v>
      </c>
      <c r="D983" s="1" t="s">
        <v>19</v>
      </c>
      <c r="E983" s="1" t="s">
        <v>19</v>
      </c>
      <c r="F983" s="1" t="s">
        <v>20</v>
      </c>
      <c r="G983" s="1" t="n">
        <v>5</v>
      </c>
      <c r="H983" s="1" t="n">
        <v>4</v>
      </c>
      <c r="I983" s="23" t="str">
        <f aca="false">IF(J983="RHAP", "Rhizophora apiculata", IF(J983="EXAG", "Excoecaria agallocha", IF(J983="BRPA", "Bruguiera parviflora", IF(J983="XYMO", "Xylocarpus moluccensis", IF(J983="BRCY", "Bruguiera cylindrica", IF(J983="AVAL", "Avicennia alba", IF(J983="AVOF", "Avicennia officinalis", IF(J983="LURA", "Lumnitzera racemosa", IF(J983="CETA", "Ceriops tagal", IF(J983="XYGR", "Xylocarpus granatum", IF(J983="AVMA", "Avicennia marina", IF(J983="RHMU", "Rhizophora mucronata", IF(J983="BRGY", "Bruguiera gymnorrhiza", IF(J983="BRSE", "Bruguiera sexangula", IF(J983="SOOV", "Sonneratia ovata", IF(J983="SOCA", "Sonneratia caseolaris", IF(J983="HELI", "Heritiera littoralis", IF(J983="HESY", "Heritiera sylvatica", IF(J983="NYFR", "Nypa fruticans", IF(J983="CYRA", "Cynometra ramiflora", IF(J983="PHPA", "Phoenix paludosa", IF(J983="SCHY", "Scyphiphora hydrophyllacea", IF(J983="DIMA", "Diospyros maritima", IF(J983="POPI", "Pongamia pinnata", IF(J983="MAPS", "Maniltoa psilogyne", IF(J983="INBI", "Intsia bijuga", IF(J983="ACEB", "Acanthus ebracteatus", IF(J983="CAER", "Calamus erinaceus", IF(J983="UNUN", "Unknown unknown",  IF(J983="SOAL", "Sonneratia alba",  IF(J983="AECO", "Aegiceras corniculatum", "" )) )))))))))))))))))))))))))))))</f>
        <v>Xylocarpus granatum</v>
      </c>
      <c r="J983" s="55" t="s">
        <v>1022</v>
      </c>
      <c r="K983" s="55" t="n">
        <v>9.3</v>
      </c>
    </row>
    <row r="984" customFormat="false" ht="13.8" hidden="false" customHeight="false" outlineLevel="0" collapsed="false">
      <c r="A984" s="1" t="s">
        <v>17</v>
      </c>
      <c r="B984" s="12" t="n">
        <v>42155</v>
      </c>
      <c r="C984" s="1" t="s">
        <v>19</v>
      </c>
      <c r="D984" s="1" t="s">
        <v>19</v>
      </c>
      <c r="E984" s="1" t="s">
        <v>19</v>
      </c>
      <c r="F984" s="1" t="s">
        <v>20</v>
      </c>
      <c r="G984" s="1" t="n">
        <v>5</v>
      </c>
      <c r="H984" s="1" t="n">
        <v>4</v>
      </c>
      <c r="I984" s="23" t="str">
        <f aca="false">IF(J984="RHAP", "Rhizophora apiculata", IF(J984="EXAG", "Excoecaria agallocha", IF(J984="BRPA", "Bruguiera parviflora", IF(J984="XYMO", "Xylocarpus moluccensis", IF(J984="BRCY", "Bruguiera cylindrica", IF(J984="AVAL", "Avicennia alba", IF(J984="AVOF", "Avicennia officinalis", IF(J984="LURA", "Lumnitzera racemosa", IF(J984="CETA", "Ceriops tagal", IF(J984="XYGR", "Xylocarpus granatum", IF(J984="AVMA", "Avicennia marina", IF(J984="RHMU", "Rhizophora mucronata", IF(J984="BRGY", "Bruguiera gymnorrhiza", IF(J984="BRSE", "Bruguiera sexangula", IF(J984="SOOV", "Sonneratia ovata", IF(J984="SOCA", "Sonneratia caseolaris", IF(J984="HELI", "Heritiera littoralis", IF(J984="HESY", "Heritiera sylvatica", IF(J984="NYFR", "Nypa fruticans", IF(J984="CYRA", "Cynometra ramiflora", IF(J984="PHPA", "Phoenix paludosa", IF(J984="SCHY", "Scyphiphora hydrophyllacea", IF(J984="DIMA", "Diospyros maritima", IF(J984="POPI", "Pongamia pinnata", IF(J984="MAPS", "Maniltoa psilogyne", IF(J984="INBI", "Intsia bijuga", IF(J984="ACEB", "Acanthus ebracteatus", IF(J984="CAER", "Calamus erinaceus", IF(J984="UNUN", "Unknown unknown",  IF(J984="SOAL", "Sonneratia alba",  IF(J984="AECO", "Aegiceras corniculatum", "" )) )))))))))))))))))))))))))))))</f>
        <v>Xylocarpus granatum</v>
      </c>
      <c r="J984" s="55" t="s">
        <v>1022</v>
      </c>
      <c r="K984" s="55" t="n">
        <v>9.4</v>
      </c>
    </row>
    <row r="985" customFormat="false" ht="13.8" hidden="false" customHeight="false" outlineLevel="0" collapsed="false">
      <c r="A985" s="1" t="s">
        <v>17</v>
      </c>
      <c r="B985" s="12" t="n">
        <v>42155</v>
      </c>
      <c r="C985" s="1" t="s">
        <v>19</v>
      </c>
      <c r="D985" s="1" t="s">
        <v>19</v>
      </c>
      <c r="E985" s="1" t="s">
        <v>19</v>
      </c>
      <c r="F985" s="1" t="s">
        <v>20</v>
      </c>
      <c r="G985" s="1" t="n">
        <v>5</v>
      </c>
      <c r="H985" s="1" t="n">
        <v>4</v>
      </c>
      <c r="I985" s="23" t="str">
        <f aca="false">IF(J985="RHAP", "Rhizophora apiculata", IF(J985="EXAG", "Excoecaria agallocha", IF(J985="BRPA", "Bruguiera parviflora", IF(J985="XYMO", "Xylocarpus moluccensis", IF(J985="BRCY", "Bruguiera cylindrica", IF(J985="AVAL", "Avicennia alba", IF(J985="AVOF", "Avicennia officinalis", IF(J985="LURA", "Lumnitzera racemosa", IF(J985="CETA", "Ceriops tagal", IF(J985="XYGR", "Xylocarpus granatum", IF(J985="AVMA", "Avicennia marina", IF(J985="RHMU", "Rhizophora mucronata", IF(J985="BRGY", "Bruguiera gymnorrhiza", IF(J985="BRSE", "Bruguiera sexangula", IF(J985="SOOV", "Sonneratia ovata", IF(J985="SOCA", "Sonneratia caseolaris", IF(J985="HELI", "Heritiera littoralis", IF(J985="HESY", "Heritiera sylvatica", IF(J985="NYFR", "Nypa fruticans", IF(J985="CYRA", "Cynometra ramiflora", IF(J985="PHPA", "Phoenix paludosa", IF(J985="SCHY", "Scyphiphora hydrophyllacea", IF(J985="DIMA", "Diospyros maritima", IF(J985="POPI", "Pongamia pinnata", IF(J985="MAPS", "Maniltoa psilogyne", IF(J985="INBI", "Intsia bijuga", IF(J985="ACEB", "Acanthus ebracteatus", IF(J985="CAER", "Calamus erinaceus", IF(J985="UNUN", "Unknown unknown",  IF(J985="SOAL", "Sonneratia alba",  IF(J985="AECO", "Aegiceras corniculatum", "" )) )))))))))))))))))))))))))))))</f>
        <v>Rhizophora apiculata</v>
      </c>
      <c r="J985" s="55" t="s">
        <v>21</v>
      </c>
      <c r="K985" s="55" t="n">
        <v>9.5</v>
      </c>
    </row>
    <row r="986" customFormat="false" ht="13.8" hidden="false" customHeight="false" outlineLevel="0" collapsed="false">
      <c r="A986" s="1" t="s">
        <v>17</v>
      </c>
      <c r="B986" s="12" t="n">
        <v>42155</v>
      </c>
      <c r="C986" s="1" t="s">
        <v>19</v>
      </c>
      <c r="D986" s="1" t="s">
        <v>19</v>
      </c>
      <c r="E986" s="1" t="s">
        <v>19</v>
      </c>
      <c r="F986" s="1" t="s">
        <v>20</v>
      </c>
      <c r="G986" s="1" t="n">
        <v>5</v>
      </c>
      <c r="H986" s="1" t="n">
        <v>4</v>
      </c>
      <c r="I986" s="23" t="str">
        <f aca="false">IF(J986="RHAP", "Rhizophora apiculata", IF(J986="EXAG", "Excoecaria agallocha", IF(J986="BRPA", "Bruguiera parviflora", IF(J986="XYMO", "Xylocarpus moluccensis", IF(J986="BRCY", "Bruguiera cylindrica", IF(J986="AVAL", "Avicennia alba", IF(J986="AVOF", "Avicennia officinalis", IF(J986="LURA", "Lumnitzera racemosa", IF(J986="CETA", "Ceriops tagal", IF(J986="XYGR", "Xylocarpus granatum", IF(J986="AVMA", "Avicennia marina", IF(J986="RHMU", "Rhizophora mucronata", IF(J986="BRGY", "Bruguiera gymnorrhiza", IF(J986="BRSE", "Bruguiera sexangula", IF(J986="SOOV", "Sonneratia ovata", IF(J986="SOCA", "Sonneratia caseolaris", IF(J986="HELI", "Heritiera littoralis", IF(J986="HESY", "Heritiera sylvatica", IF(J986="NYFR", "Nypa fruticans", IF(J986="CYRA", "Cynometra ramiflora", IF(J986="PHPA", "Phoenix paludosa", IF(J986="SCHY", "Scyphiphora hydrophyllacea", IF(J986="DIMA", "Diospyros maritima", IF(J986="POPI", "Pongamia pinnata", IF(J986="MAPS", "Maniltoa psilogyne", IF(J986="INBI", "Intsia bijuga", IF(J986="ACEB", "Acanthus ebracteatus", IF(J986="CAER", "Calamus erinaceus", IF(J986="UNUN", "Unknown unknown",  IF(J986="SOAL", "Sonneratia alba",  IF(J986="AECO", "Aegiceras corniculatum", "" )) )))))))))))))))))))))))))))))</f>
        <v>Rhizophora apiculata</v>
      </c>
      <c r="J986" s="55" t="s">
        <v>21</v>
      </c>
      <c r="K986" s="55" t="n">
        <v>9.9</v>
      </c>
    </row>
    <row r="987" customFormat="false" ht="13.8" hidden="false" customHeight="false" outlineLevel="0" collapsed="false">
      <c r="A987" s="1" t="s">
        <v>17</v>
      </c>
      <c r="B987" s="12" t="n">
        <v>42155</v>
      </c>
      <c r="C987" s="1" t="s">
        <v>19</v>
      </c>
      <c r="D987" s="1" t="s">
        <v>19</v>
      </c>
      <c r="E987" s="1" t="s">
        <v>19</v>
      </c>
      <c r="F987" s="1" t="s">
        <v>20</v>
      </c>
      <c r="G987" s="1" t="n">
        <v>5</v>
      </c>
      <c r="H987" s="1" t="n">
        <v>4</v>
      </c>
      <c r="I987" s="23" t="str">
        <f aca="false">IF(J987="RHAP", "Rhizophora apiculata", IF(J987="EXAG", "Excoecaria agallocha", IF(J987="BRPA", "Bruguiera parviflora", IF(J987="XYMO", "Xylocarpus moluccensis", IF(J987="BRCY", "Bruguiera cylindrica", IF(J987="AVAL", "Avicennia alba", IF(J987="AVOF", "Avicennia officinalis", IF(J987="LURA", "Lumnitzera racemosa", IF(J987="CETA", "Ceriops tagal", IF(J987="XYGR", "Xylocarpus granatum", IF(J987="AVMA", "Avicennia marina", IF(J987="RHMU", "Rhizophora mucronata", IF(J987="BRGY", "Bruguiera gymnorrhiza", IF(J987="BRSE", "Bruguiera sexangula", IF(J987="SOOV", "Sonneratia ovata", IF(J987="SOCA", "Sonneratia caseolaris", IF(J987="HELI", "Heritiera littoralis", IF(J987="HESY", "Heritiera sylvatica", IF(J987="NYFR", "Nypa fruticans", IF(J987="CYRA", "Cynometra ramiflora", IF(J987="PHPA", "Phoenix paludosa", IF(J987="SCHY", "Scyphiphora hydrophyllacea", IF(J987="DIMA", "Diospyros maritima", IF(J987="POPI", "Pongamia pinnata", IF(J987="MAPS", "Maniltoa psilogyne", IF(J987="INBI", "Intsia bijuga", IF(J987="ACEB", "Acanthus ebracteatus", IF(J987="CAER", "Calamus erinaceus", IF(J987="UNUN", "Unknown unknown",  IF(J987="SOAL", "Sonneratia alba",  IF(J987="AECO", "Aegiceras corniculatum", "" )) )))))))))))))))))))))))))))))</f>
        <v>Rhizophora apiculata</v>
      </c>
      <c r="J987" s="55" t="s">
        <v>21</v>
      </c>
      <c r="K987" s="55" t="n">
        <v>10.1</v>
      </c>
    </row>
    <row r="988" customFormat="false" ht="13.8" hidden="false" customHeight="false" outlineLevel="0" collapsed="false">
      <c r="A988" s="1" t="s">
        <v>17</v>
      </c>
      <c r="B988" s="12" t="n">
        <v>42155</v>
      </c>
      <c r="C988" s="1" t="s">
        <v>19</v>
      </c>
      <c r="D988" s="1" t="s">
        <v>19</v>
      </c>
      <c r="E988" s="1" t="s">
        <v>19</v>
      </c>
      <c r="F988" s="1" t="s">
        <v>20</v>
      </c>
      <c r="G988" s="1" t="n">
        <v>5</v>
      </c>
      <c r="H988" s="1" t="n">
        <v>4</v>
      </c>
      <c r="I988" s="23" t="str">
        <f aca="false">IF(J988="RHAP", "Rhizophora apiculata", IF(J988="EXAG", "Excoecaria agallocha", IF(J988="BRPA", "Bruguiera parviflora", IF(J988="XYMO", "Xylocarpus moluccensis", IF(J988="BRCY", "Bruguiera cylindrica", IF(J988="AVAL", "Avicennia alba", IF(J988="AVOF", "Avicennia officinalis", IF(J988="LURA", "Lumnitzera racemosa", IF(J988="CETA", "Ceriops tagal", IF(J988="XYGR", "Xylocarpus granatum", IF(J988="AVMA", "Avicennia marina", IF(J988="RHMU", "Rhizophora mucronata", IF(J988="BRGY", "Bruguiera gymnorrhiza", IF(J988="BRSE", "Bruguiera sexangula", IF(J988="SOOV", "Sonneratia ovata", IF(J988="SOCA", "Sonneratia caseolaris", IF(J988="HELI", "Heritiera littoralis", IF(J988="HESY", "Heritiera sylvatica", IF(J988="NYFR", "Nypa fruticans", IF(J988="CYRA", "Cynometra ramiflora", IF(J988="PHPA", "Phoenix paludosa", IF(J988="SCHY", "Scyphiphora hydrophyllacea", IF(J988="DIMA", "Diospyros maritima", IF(J988="POPI", "Pongamia pinnata", IF(J988="MAPS", "Maniltoa psilogyne", IF(J988="INBI", "Intsia bijuga", IF(J988="ACEB", "Acanthus ebracteatus", IF(J988="CAER", "Calamus erinaceus", IF(J988="UNUN", "Unknown unknown",  IF(J988="SOAL", "Sonneratia alba",  IF(J988="AECO", "Aegiceras corniculatum", "" )) )))))))))))))))))))))))))))))</f>
        <v>Rhizophora apiculata</v>
      </c>
      <c r="J988" s="55" t="s">
        <v>21</v>
      </c>
      <c r="K988" s="55" t="n">
        <v>10.1</v>
      </c>
    </row>
    <row r="989" customFormat="false" ht="13.8" hidden="false" customHeight="false" outlineLevel="0" collapsed="false">
      <c r="A989" s="1" t="s">
        <v>17</v>
      </c>
      <c r="B989" s="12" t="n">
        <v>42155</v>
      </c>
      <c r="C989" s="1" t="s">
        <v>19</v>
      </c>
      <c r="D989" s="1" t="s">
        <v>19</v>
      </c>
      <c r="E989" s="1" t="s">
        <v>19</v>
      </c>
      <c r="F989" s="1" t="s">
        <v>20</v>
      </c>
      <c r="G989" s="1" t="n">
        <v>5</v>
      </c>
      <c r="H989" s="1" t="n">
        <v>4</v>
      </c>
      <c r="I989" s="23" t="str">
        <f aca="false">IF(J989="RHAP", "Rhizophora apiculata", IF(J989="EXAG", "Excoecaria agallocha", IF(J989="BRPA", "Bruguiera parviflora", IF(J989="XYMO", "Xylocarpus moluccensis", IF(J989="BRCY", "Bruguiera cylindrica", IF(J989="AVAL", "Avicennia alba", IF(J989="AVOF", "Avicennia officinalis", IF(J989="LURA", "Lumnitzera racemosa", IF(J989="CETA", "Ceriops tagal", IF(J989="XYGR", "Xylocarpus granatum", IF(J989="AVMA", "Avicennia marina", IF(J989="RHMU", "Rhizophora mucronata", IF(J989="BRGY", "Bruguiera gymnorrhiza", IF(J989="BRSE", "Bruguiera sexangula", IF(J989="SOOV", "Sonneratia ovata", IF(J989="SOCA", "Sonneratia caseolaris", IF(J989="HELI", "Heritiera littoralis", IF(J989="HESY", "Heritiera sylvatica", IF(J989="NYFR", "Nypa fruticans", IF(J989="CYRA", "Cynometra ramiflora", IF(J989="PHPA", "Phoenix paludosa", IF(J989="SCHY", "Scyphiphora hydrophyllacea", IF(J989="DIMA", "Diospyros maritima", IF(J989="POPI", "Pongamia pinnata", IF(J989="MAPS", "Maniltoa psilogyne", IF(J989="INBI", "Intsia bijuga", IF(J989="ACEB", "Acanthus ebracteatus", IF(J989="CAER", "Calamus erinaceus", IF(J989="UNUN", "Unknown unknown",  IF(J989="SOAL", "Sonneratia alba",  IF(J989="AECO", "Aegiceras corniculatum", "" )) )))))))))))))))))))))))))))))</f>
        <v>Rhizophora apiculata</v>
      </c>
      <c r="J989" s="55" t="s">
        <v>21</v>
      </c>
      <c r="K989" s="55" t="n">
        <v>10.2</v>
      </c>
    </row>
    <row r="990" customFormat="false" ht="13.8" hidden="false" customHeight="false" outlineLevel="0" collapsed="false">
      <c r="A990" s="1" t="s">
        <v>17</v>
      </c>
      <c r="B990" s="12" t="n">
        <v>42155</v>
      </c>
      <c r="C990" s="1" t="s">
        <v>19</v>
      </c>
      <c r="D990" s="1" t="s">
        <v>19</v>
      </c>
      <c r="E990" s="1" t="s">
        <v>19</v>
      </c>
      <c r="F990" s="1" t="s">
        <v>20</v>
      </c>
      <c r="G990" s="1" t="n">
        <v>5</v>
      </c>
      <c r="H990" s="1" t="n">
        <v>4</v>
      </c>
      <c r="I990" s="23" t="str">
        <f aca="false">IF(J990="RHAP", "Rhizophora apiculata", IF(J990="EXAG", "Excoecaria agallocha", IF(J990="BRPA", "Bruguiera parviflora", IF(J990="XYMO", "Xylocarpus moluccensis", IF(J990="BRCY", "Bruguiera cylindrica", IF(J990="AVAL", "Avicennia alba", IF(J990="AVOF", "Avicennia officinalis", IF(J990="LURA", "Lumnitzera racemosa", IF(J990="CETA", "Ceriops tagal", IF(J990="XYGR", "Xylocarpus granatum", IF(J990="AVMA", "Avicennia marina", IF(J990="RHMU", "Rhizophora mucronata", IF(J990="BRGY", "Bruguiera gymnorrhiza", IF(J990="BRSE", "Bruguiera sexangula", IF(J990="SOOV", "Sonneratia ovata", IF(J990="SOCA", "Sonneratia caseolaris", IF(J990="HELI", "Heritiera littoralis", IF(J990="HESY", "Heritiera sylvatica", IF(J990="NYFR", "Nypa fruticans", IF(J990="CYRA", "Cynometra ramiflora", IF(J990="PHPA", "Phoenix paludosa", IF(J990="SCHY", "Scyphiphora hydrophyllacea", IF(J990="DIMA", "Diospyros maritima", IF(J990="POPI", "Pongamia pinnata", IF(J990="MAPS", "Maniltoa psilogyne", IF(J990="INBI", "Intsia bijuga", IF(J990="ACEB", "Acanthus ebracteatus", IF(J990="CAER", "Calamus erinaceus", IF(J990="UNUN", "Unknown unknown",  IF(J990="SOAL", "Sonneratia alba",  IF(J990="AECO", "Aegiceras corniculatum", "" )) )))))))))))))))))))))))))))))</f>
        <v>Xylocarpus granatum</v>
      </c>
      <c r="J990" s="55" t="s">
        <v>1022</v>
      </c>
      <c r="K990" s="55" t="n">
        <v>10.3</v>
      </c>
    </row>
    <row r="991" customFormat="false" ht="13.8" hidden="false" customHeight="false" outlineLevel="0" collapsed="false">
      <c r="A991" s="1" t="s">
        <v>17</v>
      </c>
      <c r="B991" s="12" t="n">
        <v>42155</v>
      </c>
      <c r="C991" s="1" t="s">
        <v>19</v>
      </c>
      <c r="D991" s="1" t="s">
        <v>19</v>
      </c>
      <c r="E991" s="1" t="s">
        <v>19</v>
      </c>
      <c r="F991" s="1" t="s">
        <v>20</v>
      </c>
      <c r="G991" s="1" t="n">
        <v>5</v>
      </c>
      <c r="H991" s="1" t="n">
        <v>4</v>
      </c>
      <c r="I991" s="23" t="str">
        <f aca="false">IF(J991="RHAP", "Rhizophora apiculata", IF(J991="EXAG", "Excoecaria agallocha", IF(J991="BRPA", "Bruguiera parviflora", IF(J991="XYMO", "Xylocarpus moluccensis", IF(J991="BRCY", "Bruguiera cylindrica", IF(J991="AVAL", "Avicennia alba", IF(J991="AVOF", "Avicennia officinalis", IF(J991="LURA", "Lumnitzera racemosa", IF(J991="CETA", "Ceriops tagal", IF(J991="XYGR", "Xylocarpus granatum", IF(J991="AVMA", "Avicennia marina", IF(J991="RHMU", "Rhizophora mucronata", IF(J991="BRGY", "Bruguiera gymnorrhiza", IF(J991="BRSE", "Bruguiera sexangula", IF(J991="SOOV", "Sonneratia ovata", IF(J991="SOCA", "Sonneratia caseolaris", IF(J991="HELI", "Heritiera littoralis", IF(J991="HESY", "Heritiera sylvatica", IF(J991="NYFR", "Nypa fruticans", IF(J991="CYRA", "Cynometra ramiflora", IF(J991="PHPA", "Phoenix paludosa", IF(J991="SCHY", "Scyphiphora hydrophyllacea", IF(J991="DIMA", "Diospyros maritima", IF(J991="POPI", "Pongamia pinnata", IF(J991="MAPS", "Maniltoa psilogyne", IF(J991="INBI", "Intsia bijuga", IF(J991="ACEB", "Acanthus ebracteatus", IF(J991="CAER", "Calamus erinaceus", IF(J991="UNUN", "Unknown unknown",  IF(J991="SOAL", "Sonneratia alba",  IF(J991="AECO", "Aegiceras corniculatum", "" )) )))))))))))))))))))))))))))))</f>
        <v>Rhizophora apiculata</v>
      </c>
      <c r="J991" s="55" t="s">
        <v>21</v>
      </c>
      <c r="K991" s="55" t="n">
        <v>10.3</v>
      </c>
    </row>
    <row r="992" customFormat="false" ht="13.8" hidden="false" customHeight="false" outlineLevel="0" collapsed="false">
      <c r="A992" s="1" t="s">
        <v>17</v>
      </c>
      <c r="B992" s="12" t="n">
        <v>42155</v>
      </c>
      <c r="C992" s="1" t="s">
        <v>19</v>
      </c>
      <c r="D992" s="1" t="s">
        <v>19</v>
      </c>
      <c r="E992" s="1" t="s">
        <v>19</v>
      </c>
      <c r="F992" s="1" t="s">
        <v>20</v>
      </c>
      <c r="G992" s="1" t="n">
        <v>5</v>
      </c>
      <c r="H992" s="1" t="n">
        <v>4</v>
      </c>
      <c r="I992" s="23" t="str">
        <f aca="false">IF(J992="RHAP", "Rhizophora apiculata", IF(J992="EXAG", "Excoecaria agallocha", IF(J992="BRPA", "Bruguiera parviflora", IF(J992="XYMO", "Xylocarpus moluccensis", IF(J992="BRCY", "Bruguiera cylindrica", IF(J992="AVAL", "Avicennia alba", IF(J992="AVOF", "Avicennia officinalis", IF(J992="LURA", "Lumnitzera racemosa", IF(J992="CETA", "Ceriops tagal", IF(J992="XYGR", "Xylocarpus granatum", IF(J992="AVMA", "Avicennia marina", IF(J992="RHMU", "Rhizophora mucronata", IF(J992="BRGY", "Bruguiera gymnorrhiza", IF(J992="BRSE", "Bruguiera sexangula", IF(J992="SOOV", "Sonneratia ovata", IF(J992="SOCA", "Sonneratia caseolaris", IF(J992="HELI", "Heritiera littoralis", IF(J992="HESY", "Heritiera sylvatica", IF(J992="NYFR", "Nypa fruticans", IF(J992="CYRA", "Cynometra ramiflora", IF(J992="PHPA", "Phoenix paludosa", IF(J992="SCHY", "Scyphiphora hydrophyllacea", IF(J992="DIMA", "Diospyros maritima", IF(J992="POPI", "Pongamia pinnata", IF(J992="MAPS", "Maniltoa psilogyne", IF(J992="INBI", "Intsia bijuga", IF(J992="ACEB", "Acanthus ebracteatus", IF(J992="CAER", "Calamus erinaceus", IF(J992="UNUN", "Unknown unknown",  IF(J992="SOAL", "Sonneratia alba",  IF(J992="AECO", "Aegiceras corniculatum", "" )) )))))))))))))))))))))))))))))</f>
        <v>Xylocarpus granatum</v>
      </c>
      <c r="J992" s="55" t="s">
        <v>1022</v>
      </c>
      <c r="K992" s="55" t="n">
        <v>10.8</v>
      </c>
    </row>
    <row r="993" customFormat="false" ht="13.8" hidden="false" customHeight="false" outlineLevel="0" collapsed="false">
      <c r="A993" s="1" t="s">
        <v>17</v>
      </c>
      <c r="B993" s="12" t="n">
        <v>42155</v>
      </c>
      <c r="C993" s="1" t="s">
        <v>19</v>
      </c>
      <c r="D993" s="1" t="s">
        <v>19</v>
      </c>
      <c r="E993" s="1" t="s">
        <v>19</v>
      </c>
      <c r="F993" s="1" t="s">
        <v>20</v>
      </c>
      <c r="G993" s="1" t="n">
        <v>5</v>
      </c>
      <c r="H993" s="1" t="n">
        <v>4</v>
      </c>
      <c r="I993" s="23" t="str">
        <f aca="false">IF(J993="RHAP", "Rhizophora apiculata", IF(J993="EXAG", "Excoecaria agallocha", IF(J993="BRPA", "Bruguiera parviflora", IF(J993="XYMO", "Xylocarpus moluccensis", IF(J993="BRCY", "Bruguiera cylindrica", IF(J993="AVAL", "Avicennia alba", IF(J993="AVOF", "Avicennia officinalis", IF(J993="LURA", "Lumnitzera racemosa", IF(J993="CETA", "Ceriops tagal", IF(J993="XYGR", "Xylocarpus granatum", IF(J993="AVMA", "Avicennia marina", IF(J993="RHMU", "Rhizophora mucronata", IF(J993="BRGY", "Bruguiera gymnorrhiza", IF(J993="BRSE", "Bruguiera sexangula", IF(J993="SOOV", "Sonneratia ovata", IF(J993="SOCA", "Sonneratia caseolaris", IF(J993="HELI", "Heritiera littoralis", IF(J993="HESY", "Heritiera sylvatica", IF(J993="NYFR", "Nypa fruticans", IF(J993="CYRA", "Cynometra ramiflora", IF(J993="PHPA", "Phoenix paludosa", IF(J993="SCHY", "Scyphiphora hydrophyllacea", IF(J993="DIMA", "Diospyros maritima", IF(J993="POPI", "Pongamia pinnata", IF(J993="MAPS", "Maniltoa psilogyne", IF(J993="INBI", "Intsia bijuga", IF(J993="ACEB", "Acanthus ebracteatus", IF(J993="CAER", "Calamus erinaceus", IF(J993="UNUN", "Unknown unknown",  IF(J993="SOAL", "Sonneratia alba",  IF(J993="AECO", "Aegiceras corniculatum", "" )) )))))))))))))))))))))))))))))</f>
        <v>Xylocarpus granatum</v>
      </c>
      <c r="J993" s="55" t="s">
        <v>1022</v>
      </c>
      <c r="K993" s="55" t="n">
        <v>10.8</v>
      </c>
      <c r="L993" s="55" t="n">
        <v>4</v>
      </c>
      <c r="N993" s="1" t="n">
        <v>2</v>
      </c>
    </row>
    <row r="994" customFormat="false" ht="13.8" hidden="false" customHeight="false" outlineLevel="0" collapsed="false">
      <c r="A994" s="1" t="s">
        <v>17</v>
      </c>
      <c r="B994" s="12" t="n">
        <v>42155</v>
      </c>
      <c r="C994" s="1" t="s">
        <v>19</v>
      </c>
      <c r="D994" s="1" t="s">
        <v>19</v>
      </c>
      <c r="E994" s="1" t="s">
        <v>19</v>
      </c>
      <c r="F994" s="1" t="s">
        <v>20</v>
      </c>
      <c r="G994" s="1" t="n">
        <v>5</v>
      </c>
      <c r="H994" s="1" t="n">
        <v>4</v>
      </c>
      <c r="I994" s="23" t="str">
        <f aca="false">IF(J994="RHAP", "Rhizophora apiculata", IF(J994="EXAG", "Excoecaria agallocha", IF(J994="BRPA", "Bruguiera parviflora", IF(J994="XYMO", "Xylocarpus moluccensis", IF(J994="BRCY", "Bruguiera cylindrica", IF(J994="AVAL", "Avicennia alba", IF(J994="AVOF", "Avicennia officinalis", IF(J994="LURA", "Lumnitzera racemosa", IF(J994="CETA", "Ceriops tagal", IF(J994="XYGR", "Xylocarpus granatum", IF(J994="AVMA", "Avicennia marina", IF(J994="RHMU", "Rhizophora mucronata", IF(J994="BRGY", "Bruguiera gymnorrhiza", IF(J994="BRSE", "Bruguiera sexangula", IF(J994="SOOV", "Sonneratia ovata", IF(J994="SOCA", "Sonneratia caseolaris", IF(J994="HELI", "Heritiera littoralis", IF(J994="HESY", "Heritiera sylvatica", IF(J994="NYFR", "Nypa fruticans", IF(J994="CYRA", "Cynometra ramiflora", IF(J994="PHPA", "Phoenix paludosa", IF(J994="SCHY", "Scyphiphora hydrophyllacea", IF(J994="DIMA", "Diospyros maritima", IF(J994="POPI", "Pongamia pinnata", IF(J994="MAPS", "Maniltoa psilogyne", IF(J994="INBI", "Intsia bijuga", IF(J994="ACEB", "Acanthus ebracteatus", IF(J994="CAER", "Calamus erinaceus", IF(J994="UNUN", "Unknown unknown",  IF(J994="SOAL", "Sonneratia alba",  IF(J994="AECO", "Aegiceras corniculatum", "" )) )))))))))))))))))))))))))))))</f>
        <v>Rhizophora apiculata</v>
      </c>
      <c r="J994" s="55" t="s">
        <v>21</v>
      </c>
      <c r="K994" s="55" t="n">
        <v>11</v>
      </c>
    </row>
    <row r="995" customFormat="false" ht="13.8" hidden="false" customHeight="false" outlineLevel="0" collapsed="false">
      <c r="A995" s="1" t="s">
        <v>17</v>
      </c>
      <c r="B995" s="12" t="n">
        <v>42155</v>
      </c>
      <c r="C995" s="1" t="s">
        <v>19</v>
      </c>
      <c r="D995" s="1" t="s">
        <v>19</v>
      </c>
      <c r="E995" s="1" t="s">
        <v>19</v>
      </c>
      <c r="F995" s="1" t="s">
        <v>20</v>
      </c>
      <c r="G995" s="1" t="n">
        <v>5</v>
      </c>
      <c r="H995" s="1" t="n">
        <v>4</v>
      </c>
      <c r="I995" s="23" t="str">
        <f aca="false">IF(J995="RHAP", "Rhizophora apiculata", IF(J995="EXAG", "Excoecaria agallocha", IF(J995="BRPA", "Bruguiera parviflora", IF(J995="XYMO", "Xylocarpus moluccensis", IF(J995="BRCY", "Bruguiera cylindrica", IF(J995="AVAL", "Avicennia alba", IF(J995="AVOF", "Avicennia officinalis", IF(J995="LURA", "Lumnitzera racemosa", IF(J995="CETA", "Ceriops tagal", IF(J995="XYGR", "Xylocarpus granatum", IF(J995="AVMA", "Avicennia marina", IF(J995="RHMU", "Rhizophora mucronata", IF(J995="BRGY", "Bruguiera gymnorrhiza", IF(J995="BRSE", "Bruguiera sexangula", IF(J995="SOOV", "Sonneratia ovata", IF(J995="SOCA", "Sonneratia caseolaris", IF(J995="HELI", "Heritiera littoralis", IF(J995="HESY", "Heritiera sylvatica", IF(J995="NYFR", "Nypa fruticans", IF(J995="CYRA", "Cynometra ramiflora", IF(J995="PHPA", "Phoenix paludosa", IF(J995="SCHY", "Scyphiphora hydrophyllacea", IF(J995="DIMA", "Diospyros maritima", IF(J995="POPI", "Pongamia pinnata", IF(J995="MAPS", "Maniltoa psilogyne", IF(J995="INBI", "Intsia bijuga", IF(J995="ACEB", "Acanthus ebracteatus", IF(J995="CAER", "Calamus erinaceus", IF(J995="UNUN", "Unknown unknown",  IF(J995="SOAL", "Sonneratia alba",  IF(J995="AECO", "Aegiceras corniculatum", "" )) )))))))))))))))))))))))))))))</f>
        <v>Rhizophora apiculata</v>
      </c>
      <c r="J995" s="55" t="s">
        <v>21</v>
      </c>
      <c r="K995" s="55" t="n">
        <v>11</v>
      </c>
    </row>
    <row r="996" customFormat="false" ht="13.8" hidden="false" customHeight="false" outlineLevel="0" collapsed="false">
      <c r="A996" s="1" t="s">
        <v>17</v>
      </c>
      <c r="B996" s="12" t="n">
        <v>42155</v>
      </c>
      <c r="C996" s="1" t="s">
        <v>19</v>
      </c>
      <c r="D996" s="1" t="s">
        <v>19</v>
      </c>
      <c r="E996" s="1" t="s">
        <v>19</v>
      </c>
      <c r="F996" s="1" t="s">
        <v>20</v>
      </c>
      <c r="G996" s="1" t="n">
        <v>5</v>
      </c>
      <c r="H996" s="1" t="n">
        <v>4</v>
      </c>
      <c r="I996" s="23" t="str">
        <f aca="false">IF(J996="RHAP", "Rhizophora apiculata", IF(J996="EXAG", "Excoecaria agallocha", IF(J996="BRPA", "Bruguiera parviflora", IF(J996="XYMO", "Xylocarpus moluccensis", IF(J996="BRCY", "Bruguiera cylindrica", IF(J996="AVAL", "Avicennia alba", IF(J996="AVOF", "Avicennia officinalis", IF(J996="LURA", "Lumnitzera racemosa", IF(J996="CETA", "Ceriops tagal", IF(J996="XYGR", "Xylocarpus granatum", IF(J996="AVMA", "Avicennia marina", IF(J996="RHMU", "Rhizophora mucronata", IF(J996="BRGY", "Bruguiera gymnorrhiza", IF(J996="BRSE", "Bruguiera sexangula", IF(J996="SOOV", "Sonneratia ovata", IF(J996="SOCA", "Sonneratia caseolaris", IF(J996="HELI", "Heritiera littoralis", IF(J996="HESY", "Heritiera sylvatica", IF(J996="NYFR", "Nypa fruticans", IF(J996="CYRA", "Cynometra ramiflora", IF(J996="PHPA", "Phoenix paludosa", IF(J996="SCHY", "Scyphiphora hydrophyllacea", IF(J996="DIMA", "Diospyros maritima", IF(J996="POPI", "Pongamia pinnata", IF(J996="MAPS", "Maniltoa psilogyne", IF(J996="INBI", "Intsia bijuga", IF(J996="ACEB", "Acanthus ebracteatus", IF(J996="CAER", "Calamus erinaceus", IF(J996="UNUN", "Unknown unknown",  IF(J996="SOAL", "Sonneratia alba",  IF(J996="AECO", "Aegiceras corniculatum", "" )) )))))))))))))))))))))))))))))</f>
        <v>Rhizophora apiculata</v>
      </c>
      <c r="J996" s="55" t="s">
        <v>21</v>
      </c>
      <c r="K996" s="55" t="n">
        <v>11.7</v>
      </c>
    </row>
    <row r="997" customFormat="false" ht="13.8" hidden="false" customHeight="false" outlineLevel="0" collapsed="false">
      <c r="A997" s="1" t="s">
        <v>17</v>
      </c>
      <c r="B997" s="12" t="n">
        <v>42155</v>
      </c>
      <c r="C997" s="1" t="s">
        <v>19</v>
      </c>
      <c r="D997" s="1" t="s">
        <v>19</v>
      </c>
      <c r="E997" s="1" t="s">
        <v>19</v>
      </c>
      <c r="F997" s="1" t="s">
        <v>20</v>
      </c>
      <c r="G997" s="1" t="n">
        <v>5</v>
      </c>
      <c r="H997" s="1" t="n">
        <v>4</v>
      </c>
      <c r="I997" s="23" t="str">
        <f aca="false">IF(J997="RHAP", "Rhizophora apiculata", IF(J997="EXAG", "Excoecaria agallocha", IF(J997="BRPA", "Bruguiera parviflora", IF(J997="XYMO", "Xylocarpus moluccensis", IF(J997="BRCY", "Bruguiera cylindrica", IF(J997="AVAL", "Avicennia alba", IF(J997="AVOF", "Avicennia officinalis", IF(J997="LURA", "Lumnitzera racemosa", IF(J997="CETA", "Ceriops tagal", IF(J997="XYGR", "Xylocarpus granatum", IF(J997="AVMA", "Avicennia marina", IF(J997="RHMU", "Rhizophora mucronata", IF(J997="BRGY", "Bruguiera gymnorrhiza", IF(J997="BRSE", "Bruguiera sexangula", IF(J997="SOOV", "Sonneratia ovata", IF(J997="SOCA", "Sonneratia caseolaris", IF(J997="HELI", "Heritiera littoralis", IF(J997="HESY", "Heritiera sylvatica", IF(J997="NYFR", "Nypa fruticans", IF(J997="CYRA", "Cynometra ramiflora", IF(J997="PHPA", "Phoenix paludosa", IF(J997="SCHY", "Scyphiphora hydrophyllacea", IF(J997="DIMA", "Diospyros maritima", IF(J997="POPI", "Pongamia pinnata", IF(J997="MAPS", "Maniltoa psilogyne", IF(J997="INBI", "Intsia bijuga", IF(J997="ACEB", "Acanthus ebracteatus", IF(J997="CAER", "Calamus erinaceus", IF(J997="UNUN", "Unknown unknown",  IF(J997="SOAL", "Sonneratia alba",  IF(J997="AECO", "Aegiceras corniculatum", "" )) )))))))))))))))))))))))))))))</f>
        <v>Rhizophora apiculata</v>
      </c>
      <c r="J997" s="55" t="s">
        <v>21</v>
      </c>
      <c r="K997" s="55" t="n">
        <v>12.5</v>
      </c>
    </row>
    <row r="998" customFormat="false" ht="13.8" hidden="false" customHeight="false" outlineLevel="0" collapsed="false">
      <c r="A998" s="1" t="s">
        <v>17</v>
      </c>
      <c r="B998" s="12" t="n">
        <v>42155</v>
      </c>
      <c r="C998" s="1" t="s">
        <v>19</v>
      </c>
      <c r="D998" s="1" t="s">
        <v>19</v>
      </c>
      <c r="E998" s="1" t="s">
        <v>19</v>
      </c>
      <c r="F998" s="1" t="s">
        <v>20</v>
      </c>
      <c r="G998" s="1" t="n">
        <v>5</v>
      </c>
      <c r="H998" s="1" t="n">
        <v>4</v>
      </c>
      <c r="I998" s="23" t="str">
        <f aca="false">IF(J998="RHAP", "Rhizophora apiculata", IF(J998="EXAG", "Excoecaria agallocha", IF(J998="BRPA", "Bruguiera parviflora", IF(J998="XYMO", "Xylocarpus moluccensis", IF(J998="BRCY", "Bruguiera cylindrica", IF(J998="AVAL", "Avicennia alba", IF(J998="AVOF", "Avicennia officinalis", IF(J998="LURA", "Lumnitzera racemosa", IF(J998="CETA", "Ceriops tagal", IF(J998="XYGR", "Xylocarpus granatum", IF(J998="AVMA", "Avicennia marina", IF(J998="RHMU", "Rhizophora mucronata", IF(J998="BRGY", "Bruguiera gymnorrhiza", IF(J998="BRSE", "Bruguiera sexangula", IF(J998="SOOV", "Sonneratia ovata", IF(J998="SOCA", "Sonneratia caseolaris", IF(J998="HELI", "Heritiera littoralis", IF(J998="HESY", "Heritiera sylvatica", IF(J998="NYFR", "Nypa fruticans", IF(J998="CYRA", "Cynometra ramiflora", IF(J998="PHPA", "Phoenix paludosa", IF(J998="SCHY", "Scyphiphora hydrophyllacea", IF(J998="DIMA", "Diospyros maritima", IF(J998="POPI", "Pongamia pinnata", IF(J998="MAPS", "Maniltoa psilogyne", IF(J998="INBI", "Intsia bijuga", IF(J998="ACEB", "Acanthus ebracteatus", IF(J998="CAER", "Calamus erinaceus", IF(J998="UNUN", "Unknown unknown",  IF(J998="SOAL", "Sonneratia alba",  IF(J998="AECO", "Aegiceras corniculatum", "" )) )))))))))))))))))))))))))))))</f>
        <v>Xylocarpus granatum</v>
      </c>
      <c r="J998" s="55" t="s">
        <v>1022</v>
      </c>
      <c r="K998" s="55" t="n">
        <v>13.5</v>
      </c>
    </row>
    <row r="999" customFormat="false" ht="13.8" hidden="false" customHeight="false" outlineLevel="0" collapsed="false">
      <c r="A999" s="1" t="s">
        <v>17</v>
      </c>
      <c r="B999" s="12" t="n">
        <v>42155</v>
      </c>
      <c r="C999" s="1" t="s">
        <v>19</v>
      </c>
      <c r="D999" s="1" t="s">
        <v>19</v>
      </c>
      <c r="E999" s="1" t="s">
        <v>19</v>
      </c>
      <c r="F999" s="1" t="s">
        <v>20</v>
      </c>
      <c r="G999" s="1" t="n">
        <v>5</v>
      </c>
      <c r="H999" s="1" t="n">
        <v>4</v>
      </c>
      <c r="I999" s="23" t="str">
        <f aca="false">IF(J999="RHAP", "Rhizophora apiculata", IF(J999="EXAG", "Excoecaria agallocha", IF(J999="BRPA", "Bruguiera parviflora", IF(J999="XYMO", "Xylocarpus moluccensis", IF(J999="BRCY", "Bruguiera cylindrica", IF(J999="AVAL", "Avicennia alba", IF(J999="AVOF", "Avicennia officinalis", IF(J999="LURA", "Lumnitzera racemosa", IF(J999="CETA", "Ceriops tagal", IF(J999="XYGR", "Xylocarpus granatum", IF(J999="AVMA", "Avicennia marina", IF(J999="RHMU", "Rhizophora mucronata", IF(J999="BRGY", "Bruguiera gymnorrhiza", IF(J999="BRSE", "Bruguiera sexangula", IF(J999="SOOV", "Sonneratia ovata", IF(J999="SOCA", "Sonneratia caseolaris", IF(J999="HELI", "Heritiera littoralis", IF(J999="HESY", "Heritiera sylvatica", IF(J999="NYFR", "Nypa fruticans", IF(J999="CYRA", "Cynometra ramiflora", IF(J999="PHPA", "Phoenix paludosa", IF(J999="SCHY", "Scyphiphora hydrophyllacea", IF(J999="DIMA", "Diospyros maritima", IF(J999="POPI", "Pongamia pinnata", IF(J999="MAPS", "Maniltoa psilogyne", IF(J999="INBI", "Intsia bijuga", IF(J999="ACEB", "Acanthus ebracteatus", IF(J999="CAER", "Calamus erinaceus", IF(J999="UNUN", "Unknown unknown",  IF(J999="SOAL", "Sonneratia alba",  IF(J999="AECO", "Aegiceras corniculatum", "" )) )))))))))))))))))))))))))))))</f>
        <v>Rhizophora apiculata</v>
      </c>
      <c r="J999" s="55" t="s">
        <v>21</v>
      </c>
      <c r="K999" s="55" t="n">
        <v>14</v>
      </c>
    </row>
    <row r="1000" customFormat="false" ht="13.8" hidden="false" customHeight="false" outlineLevel="0" collapsed="false">
      <c r="A1000" s="1" t="s">
        <v>17</v>
      </c>
      <c r="B1000" s="12" t="n">
        <v>42155</v>
      </c>
      <c r="C1000" s="1" t="s">
        <v>19</v>
      </c>
      <c r="D1000" s="1" t="s">
        <v>19</v>
      </c>
      <c r="E1000" s="1" t="s">
        <v>19</v>
      </c>
      <c r="F1000" s="1" t="s">
        <v>20</v>
      </c>
      <c r="G1000" s="1" t="n">
        <v>5</v>
      </c>
      <c r="H1000" s="1" t="n">
        <v>4</v>
      </c>
      <c r="I1000" s="23" t="str">
        <f aca="false">IF(J1000="RHAP", "Rhizophora apiculata", IF(J1000="EXAG", "Excoecaria agallocha", IF(J1000="BRPA", "Bruguiera parviflora", IF(J1000="XYMO", "Xylocarpus moluccensis", IF(J1000="BRCY", "Bruguiera cylindrica", IF(J1000="AVAL", "Avicennia alba", IF(J1000="AVOF", "Avicennia officinalis", IF(J1000="LURA", "Lumnitzera racemosa", IF(J1000="CETA", "Ceriops tagal", IF(J1000="XYGR", "Xylocarpus granatum", IF(J1000="AVMA", "Avicennia marina", IF(J1000="RHMU", "Rhizophora mucronata", IF(J1000="BRGY", "Bruguiera gymnorrhiza", IF(J1000="BRSE", "Bruguiera sexangula", IF(J1000="SOOV", "Sonneratia ovata", IF(J1000="SOCA", "Sonneratia caseolaris", IF(J1000="HELI", "Heritiera littoralis", IF(J1000="HESY", "Heritiera sylvatica", IF(J1000="NYFR", "Nypa fruticans", IF(J1000="CYRA", "Cynometra ramiflora", IF(J1000="PHPA", "Phoenix paludosa", IF(J1000="SCHY", "Scyphiphora hydrophyllacea", IF(J1000="DIMA", "Diospyros maritima", IF(J1000="POPI", "Pongamia pinnata", IF(J1000="MAPS", "Maniltoa psilogyne", IF(J1000="INBI", "Intsia bijuga", IF(J1000="ACEB", "Acanthus ebracteatus", IF(J1000="CAER", "Calamus erinaceus", IF(J1000="UNUN", "Unknown unknown",  IF(J1000="SOAL", "Sonneratia alba",  IF(J1000="AECO", "Aegiceras corniculatum", "" )) )))))))))))))))))))))))))))))</f>
        <v>Xylocarpus granatum</v>
      </c>
      <c r="J1000" s="55" t="s">
        <v>1022</v>
      </c>
      <c r="K1000" s="55" t="n">
        <v>14</v>
      </c>
    </row>
    <row r="1001" customFormat="false" ht="13.8" hidden="false" customHeight="false" outlineLevel="0" collapsed="false">
      <c r="A1001" s="1" t="s">
        <v>17</v>
      </c>
      <c r="B1001" s="12" t="n">
        <v>42155</v>
      </c>
      <c r="C1001" s="1" t="s">
        <v>19</v>
      </c>
      <c r="D1001" s="1" t="s">
        <v>19</v>
      </c>
      <c r="E1001" s="1" t="s">
        <v>19</v>
      </c>
      <c r="F1001" s="1" t="s">
        <v>20</v>
      </c>
      <c r="G1001" s="1" t="n">
        <v>5</v>
      </c>
      <c r="H1001" s="1" t="n">
        <v>4</v>
      </c>
      <c r="I1001" s="23" t="str">
        <f aca="false">IF(J1001="RHAP", "Rhizophora apiculata", IF(J1001="EXAG", "Excoecaria agallocha", IF(J1001="BRPA", "Bruguiera parviflora", IF(J1001="XYMO", "Xylocarpus moluccensis", IF(J1001="BRCY", "Bruguiera cylindrica", IF(J1001="AVAL", "Avicennia alba", IF(J1001="AVOF", "Avicennia officinalis", IF(J1001="LURA", "Lumnitzera racemosa", IF(J1001="CETA", "Ceriops tagal", IF(J1001="XYGR", "Xylocarpus granatum", IF(J1001="AVMA", "Avicennia marina", IF(J1001="RHMU", "Rhizophora mucronata", IF(J1001="BRGY", "Bruguiera gymnorrhiza", IF(J1001="BRSE", "Bruguiera sexangula", IF(J1001="SOOV", "Sonneratia ovata", IF(J1001="SOCA", "Sonneratia caseolaris", IF(J1001="HELI", "Heritiera littoralis", IF(J1001="HESY", "Heritiera sylvatica", IF(J1001="NYFR", "Nypa fruticans", IF(J1001="CYRA", "Cynometra ramiflora", IF(J1001="PHPA", "Phoenix paludosa", IF(J1001="SCHY", "Scyphiphora hydrophyllacea", IF(J1001="DIMA", "Diospyros maritima", IF(J1001="POPI", "Pongamia pinnata", IF(J1001="MAPS", "Maniltoa psilogyne", IF(J1001="INBI", "Intsia bijuga", IF(J1001="ACEB", "Acanthus ebracteatus", IF(J1001="CAER", "Calamus erinaceus", IF(J1001="UNUN", "Unknown unknown",  IF(J1001="SOAL", "Sonneratia alba",  IF(J1001="AECO", "Aegiceras corniculatum", "" )) )))))))))))))))))))))))))))))</f>
        <v>Xylocarpus granatum</v>
      </c>
      <c r="J1001" s="55" t="s">
        <v>1022</v>
      </c>
      <c r="K1001" s="55" t="n">
        <v>15</v>
      </c>
    </row>
    <row r="1002" customFormat="false" ht="13.8" hidden="false" customHeight="false" outlineLevel="0" collapsed="false">
      <c r="A1002" s="1" t="s">
        <v>17</v>
      </c>
      <c r="B1002" s="12" t="n">
        <v>42155</v>
      </c>
      <c r="C1002" s="1" t="s">
        <v>19</v>
      </c>
      <c r="D1002" s="1" t="s">
        <v>19</v>
      </c>
      <c r="E1002" s="1" t="s">
        <v>19</v>
      </c>
      <c r="F1002" s="1" t="s">
        <v>20</v>
      </c>
      <c r="G1002" s="1" t="n">
        <v>5</v>
      </c>
      <c r="H1002" s="1" t="n">
        <v>4</v>
      </c>
      <c r="I1002" s="23" t="str">
        <f aca="false">IF(J1002="RHAP", "Rhizophora apiculata", IF(J1002="EXAG", "Excoecaria agallocha", IF(J1002="BRPA", "Bruguiera parviflora", IF(J1002="XYMO", "Xylocarpus moluccensis", IF(J1002="BRCY", "Bruguiera cylindrica", IF(J1002="AVAL", "Avicennia alba", IF(J1002="AVOF", "Avicennia officinalis", IF(J1002="LURA", "Lumnitzera racemosa", IF(J1002="CETA", "Ceriops tagal", IF(J1002="XYGR", "Xylocarpus granatum", IF(J1002="AVMA", "Avicennia marina", IF(J1002="RHMU", "Rhizophora mucronata", IF(J1002="BRGY", "Bruguiera gymnorrhiza", IF(J1002="BRSE", "Bruguiera sexangula", IF(J1002="SOOV", "Sonneratia ovata", IF(J1002="SOCA", "Sonneratia caseolaris", IF(J1002="HELI", "Heritiera littoralis", IF(J1002="HESY", "Heritiera sylvatica", IF(J1002="NYFR", "Nypa fruticans", IF(J1002="CYRA", "Cynometra ramiflora", IF(J1002="PHPA", "Phoenix paludosa", IF(J1002="SCHY", "Scyphiphora hydrophyllacea", IF(J1002="DIMA", "Diospyros maritima", IF(J1002="POPI", "Pongamia pinnata", IF(J1002="MAPS", "Maniltoa psilogyne", IF(J1002="INBI", "Intsia bijuga", IF(J1002="ACEB", "Acanthus ebracteatus", IF(J1002="CAER", "Calamus erinaceus", IF(J1002="UNUN", "Unknown unknown",  IF(J1002="SOAL", "Sonneratia alba",  IF(J1002="AECO", "Aegiceras corniculatum", "" )) )))))))))))))))))))))))))))))</f>
        <v>Rhizophora apiculata</v>
      </c>
      <c r="J1002" s="55" t="s">
        <v>21</v>
      </c>
      <c r="K1002" s="55" t="n">
        <v>15.8</v>
      </c>
    </row>
    <row r="1003" customFormat="false" ht="13.8" hidden="false" customHeight="false" outlineLevel="0" collapsed="false">
      <c r="A1003" s="1" t="s">
        <v>17</v>
      </c>
      <c r="B1003" s="12" t="n">
        <v>42155</v>
      </c>
      <c r="C1003" s="1" t="s">
        <v>19</v>
      </c>
      <c r="D1003" s="1" t="s">
        <v>19</v>
      </c>
      <c r="E1003" s="1" t="s">
        <v>19</v>
      </c>
      <c r="F1003" s="1" t="s">
        <v>20</v>
      </c>
      <c r="G1003" s="1" t="n">
        <v>5</v>
      </c>
      <c r="H1003" s="1" t="n">
        <v>4</v>
      </c>
      <c r="I1003" s="23" t="str">
        <f aca="false">IF(J1003="RHAP", "Rhizophora apiculata", IF(J1003="EXAG", "Excoecaria agallocha", IF(J1003="BRPA", "Bruguiera parviflora", IF(J1003="XYMO", "Xylocarpus moluccensis", IF(J1003="BRCY", "Bruguiera cylindrica", IF(J1003="AVAL", "Avicennia alba", IF(J1003="AVOF", "Avicennia officinalis", IF(J1003="LURA", "Lumnitzera racemosa", IF(J1003="CETA", "Ceriops tagal", IF(J1003="XYGR", "Xylocarpus granatum", IF(J1003="AVMA", "Avicennia marina", IF(J1003="RHMU", "Rhizophora mucronata", IF(J1003="BRGY", "Bruguiera gymnorrhiza", IF(J1003="BRSE", "Bruguiera sexangula", IF(J1003="SOOV", "Sonneratia ovata", IF(J1003="SOCA", "Sonneratia caseolaris", IF(J1003="HELI", "Heritiera littoralis", IF(J1003="HESY", "Heritiera sylvatica", IF(J1003="NYFR", "Nypa fruticans", IF(J1003="CYRA", "Cynometra ramiflora", IF(J1003="PHPA", "Phoenix paludosa", IF(J1003="SCHY", "Scyphiphora hydrophyllacea", IF(J1003="DIMA", "Diospyros maritima", IF(J1003="POPI", "Pongamia pinnata", IF(J1003="MAPS", "Maniltoa psilogyne", IF(J1003="INBI", "Intsia bijuga", IF(J1003="ACEB", "Acanthus ebracteatus", IF(J1003="CAER", "Calamus erinaceus", IF(J1003="UNUN", "Unknown unknown",  IF(J1003="SOAL", "Sonneratia alba",  IF(J1003="AECO", "Aegiceras corniculatum", "" )) )))))))))))))))))))))))))))))</f>
        <v>Xylocarpus granatum</v>
      </c>
      <c r="J1003" s="55" t="s">
        <v>1022</v>
      </c>
      <c r="K1003" s="55" t="n">
        <v>16.2</v>
      </c>
      <c r="L1003" s="55"/>
    </row>
    <row r="1004" customFormat="false" ht="13.8" hidden="false" customHeight="false" outlineLevel="0" collapsed="false">
      <c r="A1004" s="1" t="s">
        <v>17</v>
      </c>
      <c r="B1004" s="12" t="n">
        <v>42155</v>
      </c>
      <c r="C1004" s="1" t="s">
        <v>19</v>
      </c>
      <c r="D1004" s="1" t="s">
        <v>19</v>
      </c>
      <c r="E1004" s="1" t="s">
        <v>19</v>
      </c>
      <c r="F1004" s="1" t="s">
        <v>20</v>
      </c>
      <c r="G1004" s="1" t="n">
        <v>5</v>
      </c>
      <c r="H1004" s="1" t="n">
        <v>4</v>
      </c>
      <c r="I1004" s="23" t="str">
        <f aca="false">IF(J1004="RHAP", "Rhizophora apiculata", IF(J1004="EXAG", "Excoecaria agallocha", IF(J1004="BRPA", "Bruguiera parviflora", IF(J1004="XYMO", "Xylocarpus moluccensis", IF(J1004="BRCY", "Bruguiera cylindrica", IF(J1004="AVAL", "Avicennia alba", IF(J1004="AVOF", "Avicennia officinalis", IF(J1004="LURA", "Lumnitzera racemosa", IF(J1004="CETA", "Ceriops tagal", IF(J1004="XYGR", "Xylocarpus granatum", IF(J1004="AVMA", "Avicennia marina", IF(J1004="RHMU", "Rhizophora mucronata", IF(J1004="BRGY", "Bruguiera gymnorrhiza", IF(J1004="BRSE", "Bruguiera sexangula", IF(J1004="SOOV", "Sonneratia ovata", IF(J1004="SOCA", "Sonneratia caseolaris", IF(J1004="HELI", "Heritiera littoralis", IF(J1004="HESY", "Heritiera sylvatica", IF(J1004="NYFR", "Nypa fruticans", IF(J1004="CYRA", "Cynometra ramiflora", IF(J1004="PHPA", "Phoenix paludosa", IF(J1004="SCHY", "Scyphiphora hydrophyllacea", IF(J1004="DIMA", "Diospyros maritima", IF(J1004="POPI", "Pongamia pinnata", IF(J1004="MAPS", "Maniltoa psilogyne", IF(J1004="INBI", "Intsia bijuga", IF(J1004="ACEB", "Acanthus ebracteatus", IF(J1004="CAER", "Calamus erinaceus", IF(J1004="UNUN", "Unknown unknown",  IF(J1004="SOAL", "Sonneratia alba",  IF(J1004="AECO", "Aegiceras corniculatum", "" )) )))))))))))))))))))))))))))))</f>
        <v>Xylocarpus granatum</v>
      </c>
      <c r="J1004" s="55" t="s">
        <v>1022</v>
      </c>
      <c r="K1004" s="55" t="n">
        <v>45.5</v>
      </c>
      <c r="L1004" s="55" t="n">
        <v>3.5</v>
      </c>
      <c r="N1004" s="1" t="n">
        <v>3</v>
      </c>
      <c r="O1004" s="3" t="s">
        <v>1068</v>
      </c>
    </row>
    <row r="1005" customFormat="false" ht="13.8" hidden="false" customHeight="false" outlineLevel="0" collapsed="false">
      <c r="A1005" s="1" t="s">
        <v>17</v>
      </c>
      <c r="B1005" s="12" t="n">
        <v>42155</v>
      </c>
      <c r="C1005" s="1" t="s">
        <v>19</v>
      </c>
      <c r="D1005" s="1" t="s">
        <v>19</v>
      </c>
      <c r="E1005" s="1" t="s">
        <v>19</v>
      </c>
      <c r="F1005" s="1" t="s">
        <v>20</v>
      </c>
      <c r="G1005" s="1" t="n">
        <v>5</v>
      </c>
      <c r="H1005" s="1" t="n">
        <v>5</v>
      </c>
      <c r="I1005" s="23" t="str">
        <f aca="false">IF(J1005="RHAP", "Rhizophora apiculata", IF(J1005="EXAG", "Excoecaria agallocha", IF(J1005="BRPA", "Bruguiera parviflora", IF(J1005="XYMO", "Xylocarpus moluccensis", IF(J1005="BRCY", "Bruguiera cylindrica", IF(J1005="AVAL", "Avicennia alba", IF(J1005="AVOF", "Avicennia officinalis", IF(J1005="LURA", "Lumnitzera racemosa", IF(J1005="CETA", "Ceriops tagal", IF(J1005="XYGR", "Xylocarpus granatum", IF(J1005="AVMA", "Avicennia marina", IF(J1005="RHMU", "Rhizophora mucronata", IF(J1005="BRGY", "Bruguiera gymnorrhiza", IF(J1005="BRSE", "Bruguiera sexangula", IF(J1005="SOOV", "Sonneratia ovata", IF(J1005="SOCA", "Sonneratia caseolaris", IF(J1005="HELI", "Heritiera littoralis", IF(J1005="HESY", "Heritiera sylvatica", IF(J1005="NYFR", "Nypa fruticans", IF(J1005="CYRA", "Cynometra ramiflora", IF(J1005="PHPA", "Phoenix paludosa", IF(J1005="SCHY", "Scyphiphora hydrophyllacea", IF(J1005="DIMA", "Diospyros maritima", IF(J1005="POPI", "Pongamia pinnata", IF(J1005="MAPS", "Maniltoa psilogyne", IF(J1005="INBI", "Intsia bijuga", IF(J1005="ACEB", "Acanthus ebracteatus", IF(J1005="CAER", "Calamus erinaceus", IF(J1005="UNUN", "Unknown unknown",  IF(J1005="SOAL", "Sonneratia alba",  IF(J1005="AECO", "Aegiceras corniculatum", "" )) )))))))))))))))))))))))))))))</f>
        <v>Rhizophora apiculata</v>
      </c>
      <c r="J1005" s="55" t="s">
        <v>21</v>
      </c>
      <c r="K1005" s="55" t="n">
        <v>5</v>
      </c>
    </row>
    <row r="1006" customFormat="false" ht="13.8" hidden="false" customHeight="false" outlineLevel="0" collapsed="false">
      <c r="A1006" s="1" t="s">
        <v>17</v>
      </c>
      <c r="B1006" s="12" t="n">
        <v>42155</v>
      </c>
      <c r="C1006" s="1" t="s">
        <v>19</v>
      </c>
      <c r="D1006" s="1" t="s">
        <v>19</v>
      </c>
      <c r="E1006" s="1" t="s">
        <v>19</v>
      </c>
      <c r="F1006" s="1" t="s">
        <v>20</v>
      </c>
      <c r="G1006" s="1" t="n">
        <v>5</v>
      </c>
      <c r="H1006" s="1" t="n">
        <v>5</v>
      </c>
      <c r="I1006" s="23" t="str">
        <f aca="false">IF(J1006="RHAP", "Rhizophora apiculata", IF(J1006="EXAG", "Excoecaria agallocha", IF(J1006="BRPA", "Bruguiera parviflora", IF(J1006="XYMO", "Xylocarpus moluccensis", IF(J1006="BRCY", "Bruguiera cylindrica", IF(J1006="AVAL", "Avicennia alba", IF(J1006="AVOF", "Avicennia officinalis", IF(J1006="LURA", "Lumnitzera racemosa", IF(J1006="CETA", "Ceriops tagal", IF(J1006="XYGR", "Xylocarpus granatum", IF(J1006="AVMA", "Avicennia marina", IF(J1006="RHMU", "Rhizophora mucronata", IF(J1006="BRGY", "Bruguiera gymnorrhiza", IF(J1006="BRSE", "Bruguiera sexangula", IF(J1006="SOOV", "Sonneratia ovata", IF(J1006="SOCA", "Sonneratia caseolaris", IF(J1006="HELI", "Heritiera littoralis", IF(J1006="HESY", "Heritiera sylvatica", IF(J1006="NYFR", "Nypa fruticans", IF(J1006="CYRA", "Cynometra ramiflora", IF(J1006="PHPA", "Phoenix paludosa", IF(J1006="SCHY", "Scyphiphora hydrophyllacea", IF(J1006="DIMA", "Diospyros maritima", IF(J1006="POPI", "Pongamia pinnata", IF(J1006="MAPS", "Maniltoa psilogyne", IF(J1006="INBI", "Intsia bijuga", IF(J1006="ACEB", "Acanthus ebracteatus", IF(J1006="CAER", "Calamus erinaceus", IF(J1006="UNUN", "Unknown unknown",  IF(J1006="SOAL", "Sonneratia alba",  IF(J1006="AECO", "Aegiceras corniculatum", "" )) )))))))))))))))))))))))))))))</f>
        <v>Rhizophora apiculata</v>
      </c>
      <c r="J1006" s="55" t="s">
        <v>21</v>
      </c>
      <c r="K1006" s="55" t="n">
        <v>5</v>
      </c>
    </row>
    <row r="1007" customFormat="false" ht="13.8" hidden="false" customHeight="false" outlineLevel="0" collapsed="false">
      <c r="A1007" s="1" t="s">
        <v>17</v>
      </c>
      <c r="B1007" s="12" t="n">
        <v>42155</v>
      </c>
      <c r="C1007" s="1" t="s">
        <v>19</v>
      </c>
      <c r="D1007" s="1" t="s">
        <v>19</v>
      </c>
      <c r="E1007" s="1" t="s">
        <v>19</v>
      </c>
      <c r="F1007" s="1" t="s">
        <v>20</v>
      </c>
      <c r="G1007" s="1" t="n">
        <v>5</v>
      </c>
      <c r="H1007" s="1" t="n">
        <v>5</v>
      </c>
      <c r="I1007" s="23" t="str">
        <f aca="false">IF(J1007="RHAP", "Rhizophora apiculata", IF(J1007="EXAG", "Excoecaria agallocha", IF(J1007="BRPA", "Bruguiera parviflora", IF(J1007="XYMO", "Xylocarpus moluccensis", IF(J1007="BRCY", "Bruguiera cylindrica", IF(J1007="AVAL", "Avicennia alba", IF(J1007="AVOF", "Avicennia officinalis", IF(J1007="LURA", "Lumnitzera racemosa", IF(J1007="CETA", "Ceriops tagal", IF(J1007="XYGR", "Xylocarpus granatum", IF(J1007="AVMA", "Avicennia marina", IF(J1007="RHMU", "Rhizophora mucronata", IF(J1007="BRGY", "Bruguiera gymnorrhiza", IF(J1007="BRSE", "Bruguiera sexangula", IF(J1007="SOOV", "Sonneratia ovata", IF(J1007="SOCA", "Sonneratia caseolaris", IF(J1007="HELI", "Heritiera littoralis", IF(J1007="HESY", "Heritiera sylvatica", IF(J1007="NYFR", "Nypa fruticans", IF(J1007="CYRA", "Cynometra ramiflora", IF(J1007="PHPA", "Phoenix paludosa", IF(J1007="SCHY", "Scyphiphora hydrophyllacea", IF(J1007="DIMA", "Diospyros maritima", IF(J1007="POPI", "Pongamia pinnata", IF(J1007="MAPS", "Maniltoa psilogyne", IF(J1007="INBI", "Intsia bijuga", IF(J1007="ACEB", "Acanthus ebracteatus", IF(J1007="CAER", "Calamus erinaceus", IF(J1007="UNUN", "Unknown unknown",  IF(J1007="SOAL", "Sonneratia alba",  IF(J1007="AECO", "Aegiceras corniculatum", "" )) )))))))))))))))))))))))))))))</f>
        <v>Rhizophora apiculata</v>
      </c>
      <c r="J1007" s="55" t="s">
        <v>21</v>
      </c>
      <c r="K1007" s="55" t="n">
        <v>5.2</v>
      </c>
    </row>
    <row r="1008" customFormat="false" ht="13.8" hidden="false" customHeight="false" outlineLevel="0" collapsed="false">
      <c r="A1008" s="1" t="s">
        <v>17</v>
      </c>
      <c r="B1008" s="12" t="n">
        <v>42155</v>
      </c>
      <c r="C1008" s="1" t="s">
        <v>19</v>
      </c>
      <c r="D1008" s="1" t="s">
        <v>19</v>
      </c>
      <c r="E1008" s="1" t="s">
        <v>19</v>
      </c>
      <c r="F1008" s="1" t="s">
        <v>20</v>
      </c>
      <c r="G1008" s="1" t="n">
        <v>5</v>
      </c>
      <c r="H1008" s="1" t="n">
        <v>5</v>
      </c>
      <c r="I1008" s="23" t="str">
        <f aca="false">IF(J1008="RHAP", "Rhizophora apiculata", IF(J1008="EXAG", "Excoecaria agallocha", IF(J1008="BRPA", "Bruguiera parviflora", IF(J1008="XYMO", "Xylocarpus moluccensis", IF(J1008="BRCY", "Bruguiera cylindrica", IF(J1008="AVAL", "Avicennia alba", IF(J1008="AVOF", "Avicennia officinalis", IF(J1008="LURA", "Lumnitzera racemosa", IF(J1008="CETA", "Ceriops tagal", IF(J1008="XYGR", "Xylocarpus granatum", IF(J1008="AVMA", "Avicennia marina", IF(J1008="RHMU", "Rhizophora mucronata", IF(J1008="BRGY", "Bruguiera gymnorrhiza", IF(J1008="BRSE", "Bruguiera sexangula", IF(J1008="SOOV", "Sonneratia ovata", IF(J1008="SOCA", "Sonneratia caseolaris", IF(J1008="HELI", "Heritiera littoralis", IF(J1008="HESY", "Heritiera sylvatica", IF(J1008="NYFR", "Nypa fruticans", IF(J1008="CYRA", "Cynometra ramiflora", IF(J1008="PHPA", "Phoenix paludosa", IF(J1008="SCHY", "Scyphiphora hydrophyllacea", IF(J1008="DIMA", "Diospyros maritima", IF(J1008="POPI", "Pongamia pinnata", IF(J1008="MAPS", "Maniltoa psilogyne", IF(J1008="INBI", "Intsia bijuga", IF(J1008="ACEB", "Acanthus ebracteatus", IF(J1008="CAER", "Calamus erinaceus", IF(J1008="UNUN", "Unknown unknown",  IF(J1008="SOAL", "Sonneratia alba",  IF(J1008="AECO", "Aegiceras corniculatum", "" )) )))))))))))))))))))))))))))))</f>
        <v>Rhizophora apiculata</v>
      </c>
      <c r="J1008" s="55" t="s">
        <v>21</v>
      </c>
      <c r="K1008" s="55" t="n">
        <v>5.3</v>
      </c>
    </row>
    <row r="1009" customFormat="false" ht="13.8" hidden="false" customHeight="false" outlineLevel="0" collapsed="false">
      <c r="A1009" s="1" t="s">
        <v>17</v>
      </c>
      <c r="B1009" s="12" t="n">
        <v>42155</v>
      </c>
      <c r="C1009" s="1" t="s">
        <v>19</v>
      </c>
      <c r="D1009" s="1" t="s">
        <v>19</v>
      </c>
      <c r="E1009" s="1" t="s">
        <v>19</v>
      </c>
      <c r="F1009" s="1" t="s">
        <v>20</v>
      </c>
      <c r="G1009" s="1" t="n">
        <v>5</v>
      </c>
      <c r="H1009" s="1" t="n">
        <v>5</v>
      </c>
      <c r="I1009" s="23" t="str">
        <f aca="false">IF(J1009="RHAP", "Rhizophora apiculata", IF(J1009="EXAG", "Excoecaria agallocha", IF(J1009="BRPA", "Bruguiera parviflora", IF(J1009="XYMO", "Xylocarpus moluccensis", IF(J1009="BRCY", "Bruguiera cylindrica", IF(J1009="AVAL", "Avicennia alba", IF(J1009="AVOF", "Avicennia officinalis", IF(J1009="LURA", "Lumnitzera racemosa", IF(J1009="CETA", "Ceriops tagal", IF(J1009="XYGR", "Xylocarpus granatum", IF(J1009="AVMA", "Avicennia marina", IF(J1009="RHMU", "Rhizophora mucronata", IF(J1009="BRGY", "Bruguiera gymnorrhiza", IF(J1009="BRSE", "Bruguiera sexangula", IF(J1009="SOOV", "Sonneratia ovata", IF(J1009="SOCA", "Sonneratia caseolaris", IF(J1009="HELI", "Heritiera littoralis", IF(J1009="HESY", "Heritiera sylvatica", IF(J1009="NYFR", "Nypa fruticans", IF(J1009="CYRA", "Cynometra ramiflora", IF(J1009="PHPA", "Phoenix paludosa", IF(J1009="SCHY", "Scyphiphora hydrophyllacea", IF(J1009="DIMA", "Diospyros maritima", IF(J1009="POPI", "Pongamia pinnata", IF(J1009="MAPS", "Maniltoa psilogyne", IF(J1009="INBI", "Intsia bijuga", IF(J1009="ACEB", "Acanthus ebracteatus", IF(J1009="CAER", "Calamus erinaceus", IF(J1009="UNUN", "Unknown unknown",  IF(J1009="SOAL", "Sonneratia alba",  IF(J1009="AECO", "Aegiceras corniculatum", "" )) )))))))))))))))))))))))))))))</f>
        <v>Rhizophora apiculata</v>
      </c>
      <c r="J1009" s="55" t="s">
        <v>21</v>
      </c>
      <c r="K1009" s="55" t="n">
        <v>5.5</v>
      </c>
    </row>
    <row r="1010" customFormat="false" ht="13.8" hidden="false" customHeight="false" outlineLevel="0" collapsed="false">
      <c r="A1010" s="1" t="s">
        <v>17</v>
      </c>
      <c r="B1010" s="12" t="n">
        <v>42155</v>
      </c>
      <c r="C1010" s="1" t="s">
        <v>19</v>
      </c>
      <c r="D1010" s="1" t="s">
        <v>19</v>
      </c>
      <c r="E1010" s="1" t="s">
        <v>19</v>
      </c>
      <c r="F1010" s="1" t="s">
        <v>20</v>
      </c>
      <c r="G1010" s="1" t="n">
        <v>5</v>
      </c>
      <c r="H1010" s="1" t="n">
        <v>5</v>
      </c>
      <c r="I1010" s="23" t="str">
        <f aca="false">IF(J1010="RHAP", "Rhizophora apiculata", IF(J1010="EXAG", "Excoecaria agallocha", IF(J1010="BRPA", "Bruguiera parviflora", IF(J1010="XYMO", "Xylocarpus moluccensis", IF(J1010="BRCY", "Bruguiera cylindrica", IF(J1010="AVAL", "Avicennia alba", IF(J1010="AVOF", "Avicennia officinalis", IF(J1010="LURA", "Lumnitzera racemosa", IF(J1010="CETA", "Ceriops tagal", IF(J1010="XYGR", "Xylocarpus granatum", IF(J1010="AVMA", "Avicennia marina", IF(J1010="RHMU", "Rhizophora mucronata", IF(J1010="BRGY", "Bruguiera gymnorrhiza", IF(J1010="BRSE", "Bruguiera sexangula", IF(J1010="SOOV", "Sonneratia ovata", IF(J1010="SOCA", "Sonneratia caseolaris", IF(J1010="HELI", "Heritiera littoralis", IF(J1010="HESY", "Heritiera sylvatica", IF(J1010="NYFR", "Nypa fruticans", IF(J1010="CYRA", "Cynometra ramiflora", IF(J1010="PHPA", "Phoenix paludosa", IF(J1010="SCHY", "Scyphiphora hydrophyllacea", IF(J1010="DIMA", "Diospyros maritima", IF(J1010="POPI", "Pongamia pinnata", IF(J1010="MAPS", "Maniltoa psilogyne", IF(J1010="INBI", "Intsia bijuga", IF(J1010="ACEB", "Acanthus ebracteatus", IF(J1010="CAER", "Calamus erinaceus", IF(J1010="UNUN", "Unknown unknown",  IF(J1010="SOAL", "Sonneratia alba",  IF(J1010="AECO", "Aegiceras corniculatum", "" )) )))))))))))))))))))))))))))))</f>
        <v>Xylocarpus granatum</v>
      </c>
      <c r="J1010" s="55" t="s">
        <v>1022</v>
      </c>
      <c r="K1010" s="55" t="n">
        <v>5.5</v>
      </c>
    </row>
    <row r="1011" customFormat="false" ht="13.8" hidden="false" customHeight="false" outlineLevel="0" collapsed="false">
      <c r="A1011" s="1" t="s">
        <v>17</v>
      </c>
      <c r="B1011" s="12" t="n">
        <v>42155</v>
      </c>
      <c r="C1011" s="1" t="s">
        <v>19</v>
      </c>
      <c r="D1011" s="1" t="s">
        <v>19</v>
      </c>
      <c r="E1011" s="1" t="s">
        <v>19</v>
      </c>
      <c r="F1011" s="1" t="s">
        <v>20</v>
      </c>
      <c r="G1011" s="1" t="n">
        <v>5</v>
      </c>
      <c r="H1011" s="1" t="n">
        <v>5</v>
      </c>
      <c r="I1011" s="23" t="str">
        <f aca="false">IF(J1011="RHAP", "Rhizophora apiculata", IF(J1011="EXAG", "Excoecaria agallocha", IF(J1011="BRPA", "Bruguiera parviflora", IF(J1011="XYMO", "Xylocarpus moluccensis", IF(J1011="BRCY", "Bruguiera cylindrica", IF(J1011="AVAL", "Avicennia alba", IF(J1011="AVOF", "Avicennia officinalis", IF(J1011="LURA", "Lumnitzera racemosa", IF(J1011="CETA", "Ceriops tagal", IF(J1011="XYGR", "Xylocarpus granatum", IF(J1011="AVMA", "Avicennia marina", IF(J1011="RHMU", "Rhizophora mucronata", IF(J1011="BRGY", "Bruguiera gymnorrhiza", IF(J1011="BRSE", "Bruguiera sexangula", IF(J1011="SOOV", "Sonneratia ovata", IF(J1011="SOCA", "Sonneratia caseolaris", IF(J1011="HELI", "Heritiera littoralis", IF(J1011="HESY", "Heritiera sylvatica", IF(J1011="NYFR", "Nypa fruticans", IF(J1011="CYRA", "Cynometra ramiflora", IF(J1011="PHPA", "Phoenix paludosa", IF(J1011="SCHY", "Scyphiphora hydrophyllacea", IF(J1011="DIMA", "Diospyros maritima", IF(J1011="POPI", "Pongamia pinnata", IF(J1011="MAPS", "Maniltoa psilogyne", IF(J1011="INBI", "Intsia bijuga", IF(J1011="ACEB", "Acanthus ebracteatus", IF(J1011="CAER", "Calamus erinaceus", IF(J1011="UNUN", "Unknown unknown",  IF(J1011="SOAL", "Sonneratia alba",  IF(J1011="AECO", "Aegiceras corniculatum", "" )) )))))))))))))))))))))))))))))</f>
        <v>Rhizophora apiculata</v>
      </c>
      <c r="J1011" s="55" t="s">
        <v>21</v>
      </c>
      <c r="K1011" s="55" t="n">
        <v>5.7</v>
      </c>
    </row>
    <row r="1012" customFormat="false" ht="13.8" hidden="false" customHeight="false" outlineLevel="0" collapsed="false">
      <c r="A1012" s="1" t="s">
        <v>17</v>
      </c>
      <c r="B1012" s="12" t="n">
        <v>42155</v>
      </c>
      <c r="C1012" s="1" t="s">
        <v>19</v>
      </c>
      <c r="D1012" s="1" t="s">
        <v>19</v>
      </c>
      <c r="E1012" s="1" t="s">
        <v>19</v>
      </c>
      <c r="F1012" s="1" t="s">
        <v>20</v>
      </c>
      <c r="G1012" s="1" t="n">
        <v>5</v>
      </c>
      <c r="H1012" s="1" t="n">
        <v>5</v>
      </c>
      <c r="I1012" s="23" t="str">
        <f aca="false">IF(J1012="RHAP", "Rhizophora apiculata", IF(J1012="EXAG", "Excoecaria agallocha", IF(J1012="BRPA", "Bruguiera parviflora", IF(J1012="XYMO", "Xylocarpus moluccensis", IF(J1012="BRCY", "Bruguiera cylindrica", IF(J1012="AVAL", "Avicennia alba", IF(J1012="AVOF", "Avicennia officinalis", IF(J1012="LURA", "Lumnitzera racemosa", IF(J1012="CETA", "Ceriops tagal", IF(J1012="XYGR", "Xylocarpus granatum", IF(J1012="AVMA", "Avicennia marina", IF(J1012="RHMU", "Rhizophora mucronata", IF(J1012="BRGY", "Bruguiera gymnorrhiza", IF(J1012="BRSE", "Bruguiera sexangula", IF(J1012="SOOV", "Sonneratia ovata", IF(J1012="SOCA", "Sonneratia caseolaris", IF(J1012="HELI", "Heritiera littoralis", IF(J1012="HESY", "Heritiera sylvatica", IF(J1012="NYFR", "Nypa fruticans", IF(J1012="CYRA", "Cynometra ramiflora", IF(J1012="PHPA", "Phoenix paludosa", IF(J1012="SCHY", "Scyphiphora hydrophyllacea", IF(J1012="DIMA", "Diospyros maritima", IF(J1012="POPI", "Pongamia pinnata", IF(J1012="MAPS", "Maniltoa psilogyne", IF(J1012="INBI", "Intsia bijuga", IF(J1012="ACEB", "Acanthus ebracteatus", IF(J1012="CAER", "Calamus erinaceus", IF(J1012="UNUN", "Unknown unknown",  IF(J1012="SOAL", "Sonneratia alba",  IF(J1012="AECO", "Aegiceras corniculatum", "" )) )))))))))))))))))))))))))))))</f>
        <v>Rhizophora apiculata</v>
      </c>
      <c r="J1012" s="55" t="s">
        <v>21</v>
      </c>
      <c r="K1012" s="55" t="n">
        <v>6</v>
      </c>
    </row>
    <row r="1013" customFormat="false" ht="13.8" hidden="false" customHeight="false" outlineLevel="0" collapsed="false">
      <c r="A1013" s="1" t="s">
        <v>17</v>
      </c>
      <c r="B1013" s="12" t="n">
        <v>42155</v>
      </c>
      <c r="C1013" s="1" t="s">
        <v>19</v>
      </c>
      <c r="D1013" s="1" t="s">
        <v>19</v>
      </c>
      <c r="E1013" s="1" t="s">
        <v>19</v>
      </c>
      <c r="F1013" s="1" t="s">
        <v>20</v>
      </c>
      <c r="G1013" s="1" t="n">
        <v>5</v>
      </c>
      <c r="H1013" s="1" t="n">
        <v>5</v>
      </c>
      <c r="I1013" s="23" t="str">
        <f aca="false">IF(J1013="RHAP", "Rhizophora apiculata", IF(J1013="EXAG", "Excoecaria agallocha", IF(J1013="BRPA", "Bruguiera parviflora", IF(J1013="XYMO", "Xylocarpus moluccensis", IF(J1013="BRCY", "Bruguiera cylindrica", IF(J1013="AVAL", "Avicennia alba", IF(J1013="AVOF", "Avicennia officinalis", IF(J1013="LURA", "Lumnitzera racemosa", IF(J1013="CETA", "Ceriops tagal", IF(J1013="XYGR", "Xylocarpus granatum", IF(J1013="AVMA", "Avicennia marina", IF(J1013="RHMU", "Rhizophora mucronata", IF(J1013="BRGY", "Bruguiera gymnorrhiza", IF(J1013="BRSE", "Bruguiera sexangula", IF(J1013="SOOV", "Sonneratia ovata", IF(J1013="SOCA", "Sonneratia caseolaris", IF(J1013="HELI", "Heritiera littoralis", IF(J1013="HESY", "Heritiera sylvatica", IF(J1013="NYFR", "Nypa fruticans", IF(J1013="CYRA", "Cynometra ramiflora", IF(J1013="PHPA", "Phoenix paludosa", IF(J1013="SCHY", "Scyphiphora hydrophyllacea", IF(J1013="DIMA", "Diospyros maritima", IF(J1013="POPI", "Pongamia pinnata", IF(J1013="MAPS", "Maniltoa psilogyne", IF(J1013="INBI", "Intsia bijuga", IF(J1013="ACEB", "Acanthus ebracteatus", IF(J1013="CAER", "Calamus erinaceus", IF(J1013="UNUN", "Unknown unknown",  IF(J1013="SOAL", "Sonneratia alba",  IF(J1013="AECO", "Aegiceras corniculatum", "" )) )))))))))))))))))))))))))))))</f>
        <v>Rhizophora apiculata</v>
      </c>
      <c r="J1013" s="55" t="s">
        <v>21</v>
      </c>
      <c r="K1013" s="55" t="n">
        <v>6.2</v>
      </c>
    </row>
    <row r="1014" customFormat="false" ht="13.8" hidden="false" customHeight="false" outlineLevel="0" collapsed="false">
      <c r="A1014" s="1" t="s">
        <v>17</v>
      </c>
      <c r="B1014" s="12" t="n">
        <v>42155</v>
      </c>
      <c r="C1014" s="1" t="s">
        <v>19</v>
      </c>
      <c r="D1014" s="1" t="s">
        <v>19</v>
      </c>
      <c r="E1014" s="1" t="s">
        <v>19</v>
      </c>
      <c r="F1014" s="1" t="s">
        <v>20</v>
      </c>
      <c r="G1014" s="1" t="n">
        <v>5</v>
      </c>
      <c r="H1014" s="1" t="n">
        <v>5</v>
      </c>
      <c r="I1014" s="23" t="str">
        <f aca="false">IF(J1014="RHAP", "Rhizophora apiculata", IF(J1014="EXAG", "Excoecaria agallocha", IF(J1014="BRPA", "Bruguiera parviflora", IF(J1014="XYMO", "Xylocarpus moluccensis", IF(J1014="BRCY", "Bruguiera cylindrica", IF(J1014="AVAL", "Avicennia alba", IF(J1014="AVOF", "Avicennia officinalis", IF(J1014="LURA", "Lumnitzera racemosa", IF(J1014="CETA", "Ceriops tagal", IF(J1014="XYGR", "Xylocarpus granatum", IF(J1014="AVMA", "Avicennia marina", IF(J1014="RHMU", "Rhizophora mucronata", IF(J1014="BRGY", "Bruguiera gymnorrhiza", IF(J1014="BRSE", "Bruguiera sexangula", IF(J1014="SOOV", "Sonneratia ovata", IF(J1014="SOCA", "Sonneratia caseolaris", IF(J1014="HELI", "Heritiera littoralis", IF(J1014="HESY", "Heritiera sylvatica", IF(J1014="NYFR", "Nypa fruticans", IF(J1014="CYRA", "Cynometra ramiflora", IF(J1014="PHPA", "Phoenix paludosa", IF(J1014="SCHY", "Scyphiphora hydrophyllacea", IF(J1014="DIMA", "Diospyros maritima", IF(J1014="POPI", "Pongamia pinnata", IF(J1014="MAPS", "Maniltoa psilogyne", IF(J1014="INBI", "Intsia bijuga", IF(J1014="ACEB", "Acanthus ebracteatus", IF(J1014="CAER", "Calamus erinaceus", IF(J1014="UNUN", "Unknown unknown",  IF(J1014="SOAL", "Sonneratia alba",  IF(J1014="AECO", "Aegiceras corniculatum", "" )) )))))))))))))))))))))))))))))</f>
        <v>Rhizophora apiculata</v>
      </c>
      <c r="J1014" s="55" t="s">
        <v>21</v>
      </c>
      <c r="K1014" s="55" t="n">
        <v>6.2</v>
      </c>
    </row>
    <row r="1015" customFormat="false" ht="13.8" hidden="false" customHeight="false" outlineLevel="0" collapsed="false">
      <c r="A1015" s="1" t="s">
        <v>17</v>
      </c>
      <c r="B1015" s="12" t="n">
        <v>42155</v>
      </c>
      <c r="C1015" s="1" t="s">
        <v>19</v>
      </c>
      <c r="D1015" s="1" t="s">
        <v>19</v>
      </c>
      <c r="E1015" s="1" t="s">
        <v>19</v>
      </c>
      <c r="F1015" s="1" t="s">
        <v>20</v>
      </c>
      <c r="G1015" s="1" t="n">
        <v>5</v>
      </c>
      <c r="H1015" s="1" t="n">
        <v>5</v>
      </c>
      <c r="I1015" s="23" t="str">
        <f aca="false">IF(J1015="RHAP", "Rhizophora apiculata", IF(J1015="EXAG", "Excoecaria agallocha", IF(J1015="BRPA", "Bruguiera parviflora", IF(J1015="XYMO", "Xylocarpus moluccensis", IF(J1015="BRCY", "Bruguiera cylindrica", IF(J1015="AVAL", "Avicennia alba", IF(J1015="AVOF", "Avicennia officinalis", IF(J1015="LURA", "Lumnitzera racemosa", IF(J1015="CETA", "Ceriops tagal", IF(J1015="XYGR", "Xylocarpus granatum", IF(J1015="AVMA", "Avicennia marina", IF(J1015="RHMU", "Rhizophora mucronata", IF(J1015="BRGY", "Bruguiera gymnorrhiza", IF(J1015="BRSE", "Bruguiera sexangula", IF(J1015="SOOV", "Sonneratia ovata", IF(J1015="SOCA", "Sonneratia caseolaris", IF(J1015="HELI", "Heritiera littoralis", IF(J1015="HESY", "Heritiera sylvatica", IF(J1015="NYFR", "Nypa fruticans", IF(J1015="CYRA", "Cynometra ramiflora", IF(J1015="PHPA", "Phoenix paludosa", IF(J1015="SCHY", "Scyphiphora hydrophyllacea", IF(J1015="DIMA", "Diospyros maritima", IF(J1015="POPI", "Pongamia pinnata", IF(J1015="MAPS", "Maniltoa psilogyne", IF(J1015="INBI", "Intsia bijuga", IF(J1015="ACEB", "Acanthus ebracteatus", IF(J1015="CAER", "Calamus erinaceus", IF(J1015="UNUN", "Unknown unknown",  IF(J1015="SOAL", "Sonneratia alba",  IF(J1015="AECO", "Aegiceras corniculatum", "" )) )))))))))))))))))))))))))))))</f>
        <v>Xylocarpus granatum</v>
      </c>
      <c r="J1015" s="55" t="s">
        <v>1022</v>
      </c>
      <c r="K1015" s="55" t="n">
        <v>6.5</v>
      </c>
    </row>
    <row r="1016" customFormat="false" ht="13.8" hidden="false" customHeight="false" outlineLevel="0" collapsed="false">
      <c r="A1016" s="1" t="s">
        <v>17</v>
      </c>
      <c r="B1016" s="12" t="n">
        <v>42155</v>
      </c>
      <c r="C1016" s="1" t="s">
        <v>19</v>
      </c>
      <c r="D1016" s="1" t="s">
        <v>19</v>
      </c>
      <c r="E1016" s="1" t="s">
        <v>19</v>
      </c>
      <c r="F1016" s="1" t="s">
        <v>20</v>
      </c>
      <c r="G1016" s="1" t="n">
        <v>5</v>
      </c>
      <c r="H1016" s="1" t="n">
        <v>5</v>
      </c>
      <c r="I1016" s="23" t="str">
        <f aca="false">IF(J1016="RHAP", "Rhizophora apiculata", IF(J1016="EXAG", "Excoecaria agallocha", IF(J1016="BRPA", "Bruguiera parviflora", IF(J1016="XYMO", "Xylocarpus moluccensis", IF(J1016="BRCY", "Bruguiera cylindrica", IF(J1016="AVAL", "Avicennia alba", IF(J1016="AVOF", "Avicennia officinalis", IF(J1016="LURA", "Lumnitzera racemosa", IF(J1016="CETA", "Ceriops tagal", IF(J1016="XYGR", "Xylocarpus granatum", IF(J1016="AVMA", "Avicennia marina", IF(J1016="RHMU", "Rhizophora mucronata", IF(J1016="BRGY", "Bruguiera gymnorrhiza", IF(J1016="BRSE", "Bruguiera sexangula", IF(J1016="SOOV", "Sonneratia ovata", IF(J1016="SOCA", "Sonneratia caseolaris", IF(J1016="HELI", "Heritiera littoralis", IF(J1016="HESY", "Heritiera sylvatica", IF(J1016="NYFR", "Nypa fruticans", IF(J1016="CYRA", "Cynometra ramiflora", IF(J1016="PHPA", "Phoenix paludosa", IF(J1016="SCHY", "Scyphiphora hydrophyllacea", IF(J1016="DIMA", "Diospyros maritima", IF(J1016="POPI", "Pongamia pinnata", IF(J1016="MAPS", "Maniltoa psilogyne", IF(J1016="INBI", "Intsia bijuga", IF(J1016="ACEB", "Acanthus ebracteatus", IF(J1016="CAER", "Calamus erinaceus", IF(J1016="UNUN", "Unknown unknown",  IF(J1016="SOAL", "Sonneratia alba",  IF(J1016="AECO", "Aegiceras corniculatum", "" )) )))))))))))))))))))))))))))))</f>
        <v>Rhizophora apiculata</v>
      </c>
      <c r="J1016" s="55" t="s">
        <v>21</v>
      </c>
      <c r="K1016" s="55" t="n">
        <v>6.5</v>
      </c>
    </row>
    <row r="1017" customFormat="false" ht="13.8" hidden="false" customHeight="false" outlineLevel="0" collapsed="false">
      <c r="A1017" s="1" t="s">
        <v>17</v>
      </c>
      <c r="B1017" s="12" t="n">
        <v>42155</v>
      </c>
      <c r="C1017" s="1" t="s">
        <v>19</v>
      </c>
      <c r="D1017" s="1" t="s">
        <v>19</v>
      </c>
      <c r="E1017" s="1" t="s">
        <v>19</v>
      </c>
      <c r="F1017" s="1" t="s">
        <v>20</v>
      </c>
      <c r="G1017" s="1" t="n">
        <v>5</v>
      </c>
      <c r="H1017" s="1" t="n">
        <v>5</v>
      </c>
      <c r="I1017" s="23" t="str">
        <f aca="false">IF(J1017="RHAP", "Rhizophora apiculata", IF(J1017="EXAG", "Excoecaria agallocha", IF(J1017="BRPA", "Bruguiera parviflora", IF(J1017="XYMO", "Xylocarpus moluccensis", IF(J1017="BRCY", "Bruguiera cylindrica", IF(J1017="AVAL", "Avicennia alba", IF(J1017="AVOF", "Avicennia officinalis", IF(J1017="LURA", "Lumnitzera racemosa", IF(J1017="CETA", "Ceriops tagal", IF(J1017="XYGR", "Xylocarpus granatum", IF(J1017="AVMA", "Avicennia marina", IF(J1017="RHMU", "Rhizophora mucronata", IF(J1017="BRGY", "Bruguiera gymnorrhiza", IF(J1017="BRSE", "Bruguiera sexangula", IF(J1017="SOOV", "Sonneratia ovata", IF(J1017="SOCA", "Sonneratia caseolaris", IF(J1017="HELI", "Heritiera littoralis", IF(J1017="HESY", "Heritiera sylvatica", IF(J1017="NYFR", "Nypa fruticans", IF(J1017="CYRA", "Cynometra ramiflora", IF(J1017="PHPA", "Phoenix paludosa", IF(J1017="SCHY", "Scyphiphora hydrophyllacea", IF(J1017="DIMA", "Diospyros maritima", IF(J1017="POPI", "Pongamia pinnata", IF(J1017="MAPS", "Maniltoa psilogyne", IF(J1017="INBI", "Intsia bijuga", IF(J1017="ACEB", "Acanthus ebracteatus", IF(J1017="CAER", "Calamus erinaceus", IF(J1017="UNUN", "Unknown unknown",  IF(J1017="SOAL", "Sonneratia alba",  IF(J1017="AECO", "Aegiceras corniculatum", "" )) )))))))))))))))))))))))))))))</f>
        <v>Rhizophora apiculata</v>
      </c>
      <c r="J1017" s="55" t="s">
        <v>21</v>
      </c>
      <c r="K1017" s="55" t="n">
        <v>6.5</v>
      </c>
    </row>
    <row r="1018" customFormat="false" ht="13.8" hidden="false" customHeight="false" outlineLevel="0" collapsed="false">
      <c r="A1018" s="1" t="s">
        <v>17</v>
      </c>
      <c r="B1018" s="12" t="n">
        <v>42155</v>
      </c>
      <c r="C1018" s="1" t="s">
        <v>19</v>
      </c>
      <c r="D1018" s="1" t="s">
        <v>19</v>
      </c>
      <c r="E1018" s="1" t="s">
        <v>19</v>
      </c>
      <c r="F1018" s="1" t="s">
        <v>20</v>
      </c>
      <c r="G1018" s="1" t="n">
        <v>5</v>
      </c>
      <c r="H1018" s="1" t="n">
        <v>5</v>
      </c>
      <c r="I1018" s="23" t="str">
        <f aca="false">IF(J1018="RHAP", "Rhizophora apiculata", IF(J1018="EXAG", "Excoecaria agallocha", IF(J1018="BRPA", "Bruguiera parviflora", IF(J1018="XYMO", "Xylocarpus moluccensis", IF(J1018="BRCY", "Bruguiera cylindrica", IF(J1018="AVAL", "Avicennia alba", IF(J1018="AVOF", "Avicennia officinalis", IF(J1018="LURA", "Lumnitzera racemosa", IF(J1018="CETA", "Ceriops tagal", IF(J1018="XYGR", "Xylocarpus granatum", IF(J1018="AVMA", "Avicennia marina", IF(J1018="RHMU", "Rhizophora mucronata", IF(J1018="BRGY", "Bruguiera gymnorrhiza", IF(J1018="BRSE", "Bruguiera sexangula", IF(J1018="SOOV", "Sonneratia ovata", IF(J1018="SOCA", "Sonneratia caseolaris", IF(J1018="HELI", "Heritiera littoralis", IF(J1018="HESY", "Heritiera sylvatica", IF(J1018="NYFR", "Nypa fruticans", IF(J1018="CYRA", "Cynometra ramiflora", IF(J1018="PHPA", "Phoenix paludosa", IF(J1018="SCHY", "Scyphiphora hydrophyllacea", IF(J1018="DIMA", "Diospyros maritima", IF(J1018="POPI", "Pongamia pinnata", IF(J1018="MAPS", "Maniltoa psilogyne", IF(J1018="INBI", "Intsia bijuga", IF(J1018="ACEB", "Acanthus ebracteatus", IF(J1018="CAER", "Calamus erinaceus", IF(J1018="UNUN", "Unknown unknown",  IF(J1018="SOAL", "Sonneratia alba",  IF(J1018="AECO", "Aegiceras corniculatum", "" )) )))))))))))))))))))))))))))))</f>
        <v>Rhizophora apiculata</v>
      </c>
      <c r="J1018" s="55" t="s">
        <v>21</v>
      </c>
      <c r="K1018" s="55" t="n">
        <v>6.6</v>
      </c>
    </row>
    <row r="1019" customFormat="false" ht="13.8" hidden="false" customHeight="false" outlineLevel="0" collapsed="false">
      <c r="A1019" s="1" t="s">
        <v>17</v>
      </c>
      <c r="B1019" s="12" t="n">
        <v>42155</v>
      </c>
      <c r="C1019" s="1" t="s">
        <v>19</v>
      </c>
      <c r="D1019" s="1" t="s">
        <v>19</v>
      </c>
      <c r="E1019" s="1" t="s">
        <v>19</v>
      </c>
      <c r="F1019" s="1" t="s">
        <v>20</v>
      </c>
      <c r="G1019" s="1" t="n">
        <v>5</v>
      </c>
      <c r="H1019" s="1" t="n">
        <v>5</v>
      </c>
      <c r="I1019" s="23" t="str">
        <f aca="false">IF(J1019="RHAP", "Rhizophora apiculata", IF(J1019="EXAG", "Excoecaria agallocha", IF(J1019="BRPA", "Bruguiera parviflora", IF(J1019="XYMO", "Xylocarpus moluccensis", IF(J1019="BRCY", "Bruguiera cylindrica", IF(J1019="AVAL", "Avicennia alba", IF(J1019="AVOF", "Avicennia officinalis", IF(J1019="LURA", "Lumnitzera racemosa", IF(J1019="CETA", "Ceriops tagal", IF(J1019="XYGR", "Xylocarpus granatum", IF(J1019="AVMA", "Avicennia marina", IF(J1019="RHMU", "Rhizophora mucronata", IF(J1019="BRGY", "Bruguiera gymnorrhiza", IF(J1019="BRSE", "Bruguiera sexangula", IF(J1019="SOOV", "Sonneratia ovata", IF(J1019="SOCA", "Sonneratia caseolaris", IF(J1019="HELI", "Heritiera littoralis", IF(J1019="HESY", "Heritiera sylvatica", IF(J1019="NYFR", "Nypa fruticans", IF(J1019="CYRA", "Cynometra ramiflora", IF(J1019="PHPA", "Phoenix paludosa", IF(J1019="SCHY", "Scyphiphora hydrophyllacea", IF(J1019="DIMA", "Diospyros maritima", IF(J1019="POPI", "Pongamia pinnata", IF(J1019="MAPS", "Maniltoa psilogyne", IF(J1019="INBI", "Intsia bijuga", IF(J1019="ACEB", "Acanthus ebracteatus", IF(J1019="CAER", "Calamus erinaceus", IF(J1019="UNUN", "Unknown unknown",  IF(J1019="SOAL", "Sonneratia alba",  IF(J1019="AECO", "Aegiceras corniculatum", "" )) )))))))))))))))))))))))))))))</f>
        <v>Rhizophora apiculata</v>
      </c>
      <c r="J1019" s="55" t="s">
        <v>21</v>
      </c>
      <c r="K1019" s="55" t="n">
        <v>6.7</v>
      </c>
    </row>
    <row r="1020" customFormat="false" ht="13.8" hidden="false" customHeight="false" outlineLevel="0" collapsed="false">
      <c r="A1020" s="1" t="s">
        <v>17</v>
      </c>
      <c r="B1020" s="12" t="n">
        <v>42155</v>
      </c>
      <c r="C1020" s="1" t="s">
        <v>19</v>
      </c>
      <c r="D1020" s="1" t="s">
        <v>19</v>
      </c>
      <c r="E1020" s="1" t="s">
        <v>19</v>
      </c>
      <c r="F1020" s="1" t="s">
        <v>20</v>
      </c>
      <c r="G1020" s="1" t="n">
        <v>5</v>
      </c>
      <c r="H1020" s="1" t="n">
        <v>5</v>
      </c>
      <c r="I1020" s="23" t="str">
        <f aca="false">IF(J1020="RHAP", "Rhizophora apiculata", IF(J1020="EXAG", "Excoecaria agallocha", IF(J1020="BRPA", "Bruguiera parviflora", IF(J1020="XYMO", "Xylocarpus moluccensis", IF(J1020="BRCY", "Bruguiera cylindrica", IF(J1020="AVAL", "Avicennia alba", IF(J1020="AVOF", "Avicennia officinalis", IF(J1020="LURA", "Lumnitzera racemosa", IF(J1020="CETA", "Ceriops tagal", IF(J1020="XYGR", "Xylocarpus granatum", IF(J1020="AVMA", "Avicennia marina", IF(J1020="RHMU", "Rhizophora mucronata", IF(J1020="BRGY", "Bruguiera gymnorrhiza", IF(J1020="BRSE", "Bruguiera sexangula", IF(J1020="SOOV", "Sonneratia ovata", IF(J1020="SOCA", "Sonneratia caseolaris", IF(J1020="HELI", "Heritiera littoralis", IF(J1020="HESY", "Heritiera sylvatica", IF(J1020="NYFR", "Nypa fruticans", IF(J1020="CYRA", "Cynometra ramiflora", IF(J1020="PHPA", "Phoenix paludosa", IF(J1020="SCHY", "Scyphiphora hydrophyllacea", IF(J1020="DIMA", "Diospyros maritima", IF(J1020="POPI", "Pongamia pinnata", IF(J1020="MAPS", "Maniltoa psilogyne", IF(J1020="INBI", "Intsia bijuga", IF(J1020="ACEB", "Acanthus ebracteatus", IF(J1020="CAER", "Calamus erinaceus", IF(J1020="UNUN", "Unknown unknown",  IF(J1020="SOAL", "Sonneratia alba",  IF(J1020="AECO", "Aegiceras corniculatum", "" )) )))))))))))))))))))))))))))))</f>
        <v>Rhizophora apiculata</v>
      </c>
      <c r="J1020" s="55" t="s">
        <v>21</v>
      </c>
      <c r="K1020" s="55" t="n">
        <v>6.8</v>
      </c>
    </row>
    <row r="1021" customFormat="false" ht="13.8" hidden="false" customHeight="false" outlineLevel="0" collapsed="false">
      <c r="A1021" s="1" t="s">
        <v>17</v>
      </c>
      <c r="B1021" s="12" t="n">
        <v>42155</v>
      </c>
      <c r="C1021" s="1" t="s">
        <v>19</v>
      </c>
      <c r="D1021" s="1" t="s">
        <v>19</v>
      </c>
      <c r="E1021" s="1" t="s">
        <v>19</v>
      </c>
      <c r="F1021" s="1" t="s">
        <v>20</v>
      </c>
      <c r="G1021" s="1" t="n">
        <v>5</v>
      </c>
      <c r="H1021" s="1" t="n">
        <v>5</v>
      </c>
      <c r="I1021" s="23" t="str">
        <f aca="false">IF(J1021="RHAP", "Rhizophora apiculata", IF(J1021="EXAG", "Excoecaria agallocha", IF(J1021="BRPA", "Bruguiera parviflora", IF(J1021="XYMO", "Xylocarpus moluccensis", IF(J1021="BRCY", "Bruguiera cylindrica", IF(J1021="AVAL", "Avicennia alba", IF(J1021="AVOF", "Avicennia officinalis", IF(J1021="LURA", "Lumnitzera racemosa", IF(J1021="CETA", "Ceriops tagal", IF(J1021="XYGR", "Xylocarpus granatum", IF(J1021="AVMA", "Avicennia marina", IF(J1021="RHMU", "Rhizophora mucronata", IF(J1021="BRGY", "Bruguiera gymnorrhiza", IF(J1021="BRSE", "Bruguiera sexangula", IF(J1021="SOOV", "Sonneratia ovata", IF(J1021="SOCA", "Sonneratia caseolaris", IF(J1021="HELI", "Heritiera littoralis", IF(J1021="HESY", "Heritiera sylvatica", IF(J1021="NYFR", "Nypa fruticans", IF(J1021="CYRA", "Cynometra ramiflora", IF(J1021="PHPA", "Phoenix paludosa", IF(J1021="SCHY", "Scyphiphora hydrophyllacea", IF(J1021="DIMA", "Diospyros maritima", IF(J1021="POPI", "Pongamia pinnata", IF(J1021="MAPS", "Maniltoa psilogyne", IF(J1021="INBI", "Intsia bijuga", IF(J1021="ACEB", "Acanthus ebracteatus", IF(J1021="CAER", "Calamus erinaceus", IF(J1021="UNUN", "Unknown unknown",  IF(J1021="SOAL", "Sonneratia alba",  IF(J1021="AECO", "Aegiceras corniculatum", "" )) )))))))))))))))))))))))))))))</f>
        <v>Xylocarpus granatum</v>
      </c>
      <c r="J1021" s="55" t="s">
        <v>1022</v>
      </c>
      <c r="K1021" s="55" t="n">
        <v>6.8</v>
      </c>
    </row>
    <row r="1022" customFormat="false" ht="13.8" hidden="false" customHeight="false" outlineLevel="0" collapsed="false">
      <c r="A1022" s="1" t="s">
        <v>17</v>
      </c>
      <c r="B1022" s="12" t="n">
        <v>42155</v>
      </c>
      <c r="C1022" s="1" t="s">
        <v>19</v>
      </c>
      <c r="D1022" s="1" t="s">
        <v>19</v>
      </c>
      <c r="E1022" s="1" t="s">
        <v>19</v>
      </c>
      <c r="F1022" s="1" t="s">
        <v>20</v>
      </c>
      <c r="G1022" s="1" t="n">
        <v>5</v>
      </c>
      <c r="H1022" s="1" t="n">
        <v>5</v>
      </c>
      <c r="I1022" s="23" t="str">
        <f aca="false">IF(J1022="RHAP", "Rhizophora apiculata", IF(J1022="EXAG", "Excoecaria agallocha", IF(J1022="BRPA", "Bruguiera parviflora", IF(J1022="XYMO", "Xylocarpus moluccensis", IF(J1022="BRCY", "Bruguiera cylindrica", IF(J1022="AVAL", "Avicennia alba", IF(J1022="AVOF", "Avicennia officinalis", IF(J1022="LURA", "Lumnitzera racemosa", IF(J1022="CETA", "Ceriops tagal", IF(J1022="XYGR", "Xylocarpus granatum", IF(J1022="AVMA", "Avicennia marina", IF(J1022="RHMU", "Rhizophora mucronata", IF(J1022="BRGY", "Bruguiera gymnorrhiza", IF(J1022="BRSE", "Bruguiera sexangula", IF(J1022="SOOV", "Sonneratia ovata", IF(J1022="SOCA", "Sonneratia caseolaris", IF(J1022="HELI", "Heritiera littoralis", IF(J1022="HESY", "Heritiera sylvatica", IF(J1022="NYFR", "Nypa fruticans", IF(J1022="CYRA", "Cynometra ramiflora", IF(J1022="PHPA", "Phoenix paludosa", IF(J1022="SCHY", "Scyphiphora hydrophyllacea", IF(J1022="DIMA", "Diospyros maritima", IF(J1022="POPI", "Pongamia pinnata", IF(J1022="MAPS", "Maniltoa psilogyne", IF(J1022="INBI", "Intsia bijuga", IF(J1022="ACEB", "Acanthus ebracteatus", IF(J1022="CAER", "Calamus erinaceus", IF(J1022="UNUN", "Unknown unknown",  IF(J1022="SOAL", "Sonneratia alba",  IF(J1022="AECO", "Aegiceras corniculatum", "" )) )))))))))))))))))))))))))))))</f>
        <v>Rhizophora apiculata</v>
      </c>
      <c r="J1022" s="55" t="s">
        <v>21</v>
      </c>
      <c r="K1022" s="55" t="n">
        <v>6.9</v>
      </c>
    </row>
    <row r="1023" customFormat="false" ht="13.8" hidden="false" customHeight="false" outlineLevel="0" collapsed="false">
      <c r="A1023" s="1" t="s">
        <v>17</v>
      </c>
      <c r="B1023" s="12" t="n">
        <v>42155</v>
      </c>
      <c r="C1023" s="1" t="s">
        <v>19</v>
      </c>
      <c r="D1023" s="1" t="s">
        <v>19</v>
      </c>
      <c r="E1023" s="1" t="s">
        <v>19</v>
      </c>
      <c r="F1023" s="1" t="s">
        <v>20</v>
      </c>
      <c r="G1023" s="1" t="n">
        <v>5</v>
      </c>
      <c r="H1023" s="1" t="n">
        <v>5</v>
      </c>
      <c r="I1023" s="23" t="str">
        <f aca="false">IF(J1023="RHAP", "Rhizophora apiculata", IF(J1023="EXAG", "Excoecaria agallocha", IF(J1023="BRPA", "Bruguiera parviflora", IF(J1023="XYMO", "Xylocarpus moluccensis", IF(J1023="BRCY", "Bruguiera cylindrica", IF(J1023="AVAL", "Avicennia alba", IF(J1023="AVOF", "Avicennia officinalis", IF(J1023="LURA", "Lumnitzera racemosa", IF(J1023="CETA", "Ceriops tagal", IF(J1023="XYGR", "Xylocarpus granatum", IF(J1023="AVMA", "Avicennia marina", IF(J1023="RHMU", "Rhizophora mucronata", IF(J1023="BRGY", "Bruguiera gymnorrhiza", IF(J1023="BRSE", "Bruguiera sexangula", IF(J1023="SOOV", "Sonneratia ovata", IF(J1023="SOCA", "Sonneratia caseolaris", IF(J1023="HELI", "Heritiera littoralis", IF(J1023="HESY", "Heritiera sylvatica", IF(J1023="NYFR", "Nypa fruticans", IF(J1023="CYRA", "Cynometra ramiflora", IF(J1023="PHPA", "Phoenix paludosa", IF(J1023="SCHY", "Scyphiphora hydrophyllacea", IF(J1023="DIMA", "Diospyros maritima", IF(J1023="POPI", "Pongamia pinnata", IF(J1023="MAPS", "Maniltoa psilogyne", IF(J1023="INBI", "Intsia bijuga", IF(J1023="ACEB", "Acanthus ebracteatus", IF(J1023="CAER", "Calamus erinaceus", IF(J1023="UNUN", "Unknown unknown",  IF(J1023="SOAL", "Sonneratia alba",  IF(J1023="AECO", "Aegiceras corniculatum", "" )) )))))))))))))))))))))))))))))</f>
        <v>Rhizophora apiculata</v>
      </c>
      <c r="J1023" s="55" t="s">
        <v>21</v>
      </c>
      <c r="K1023" s="55" t="n">
        <v>7.2</v>
      </c>
    </row>
    <row r="1024" customFormat="false" ht="13.8" hidden="false" customHeight="false" outlineLevel="0" collapsed="false">
      <c r="A1024" s="1" t="s">
        <v>17</v>
      </c>
      <c r="B1024" s="12" t="n">
        <v>42155</v>
      </c>
      <c r="C1024" s="1" t="s">
        <v>19</v>
      </c>
      <c r="D1024" s="1" t="s">
        <v>19</v>
      </c>
      <c r="E1024" s="1" t="s">
        <v>19</v>
      </c>
      <c r="F1024" s="1" t="s">
        <v>20</v>
      </c>
      <c r="G1024" s="1" t="n">
        <v>5</v>
      </c>
      <c r="H1024" s="1" t="n">
        <v>5</v>
      </c>
      <c r="I1024" s="23" t="str">
        <f aca="false">IF(J1024="RHAP", "Rhizophora apiculata", IF(J1024="EXAG", "Excoecaria agallocha", IF(J1024="BRPA", "Bruguiera parviflora", IF(J1024="XYMO", "Xylocarpus moluccensis", IF(J1024="BRCY", "Bruguiera cylindrica", IF(J1024="AVAL", "Avicennia alba", IF(J1024="AVOF", "Avicennia officinalis", IF(J1024="LURA", "Lumnitzera racemosa", IF(J1024="CETA", "Ceriops tagal", IF(J1024="XYGR", "Xylocarpus granatum", IF(J1024="AVMA", "Avicennia marina", IF(J1024="RHMU", "Rhizophora mucronata", IF(J1024="BRGY", "Bruguiera gymnorrhiza", IF(J1024="BRSE", "Bruguiera sexangula", IF(J1024="SOOV", "Sonneratia ovata", IF(J1024="SOCA", "Sonneratia caseolaris", IF(J1024="HELI", "Heritiera littoralis", IF(J1024="HESY", "Heritiera sylvatica", IF(J1024="NYFR", "Nypa fruticans", IF(J1024="CYRA", "Cynometra ramiflora", IF(J1024="PHPA", "Phoenix paludosa", IF(J1024="SCHY", "Scyphiphora hydrophyllacea", IF(J1024="DIMA", "Diospyros maritima", IF(J1024="POPI", "Pongamia pinnata", IF(J1024="MAPS", "Maniltoa psilogyne", IF(J1024="INBI", "Intsia bijuga", IF(J1024="ACEB", "Acanthus ebracteatus", IF(J1024="CAER", "Calamus erinaceus", IF(J1024="UNUN", "Unknown unknown",  IF(J1024="SOAL", "Sonneratia alba",  IF(J1024="AECO", "Aegiceras corniculatum", "" )) )))))))))))))))))))))))))))))</f>
        <v>Xylocarpus granatum</v>
      </c>
      <c r="J1024" s="55" t="s">
        <v>1022</v>
      </c>
      <c r="K1024" s="55" t="n">
        <v>7.4</v>
      </c>
    </row>
    <row r="1025" customFormat="false" ht="13.8" hidden="false" customHeight="false" outlineLevel="0" collapsed="false">
      <c r="A1025" s="1" t="s">
        <v>17</v>
      </c>
      <c r="B1025" s="12" t="n">
        <v>42155</v>
      </c>
      <c r="C1025" s="1" t="s">
        <v>19</v>
      </c>
      <c r="D1025" s="1" t="s">
        <v>19</v>
      </c>
      <c r="E1025" s="1" t="s">
        <v>19</v>
      </c>
      <c r="F1025" s="1" t="s">
        <v>20</v>
      </c>
      <c r="G1025" s="1" t="n">
        <v>5</v>
      </c>
      <c r="H1025" s="1" t="n">
        <v>5</v>
      </c>
      <c r="I1025" s="23" t="str">
        <f aca="false">IF(J1025="RHAP", "Rhizophora apiculata", IF(J1025="EXAG", "Excoecaria agallocha", IF(J1025="BRPA", "Bruguiera parviflora", IF(J1025="XYMO", "Xylocarpus moluccensis", IF(J1025="BRCY", "Bruguiera cylindrica", IF(J1025="AVAL", "Avicennia alba", IF(J1025="AVOF", "Avicennia officinalis", IF(J1025="LURA", "Lumnitzera racemosa", IF(J1025="CETA", "Ceriops tagal", IF(J1025="XYGR", "Xylocarpus granatum", IF(J1025="AVMA", "Avicennia marina", IF(J1025="RHMU", "Rhizophora mucronata", IF(J1025="BRGY", "Bruguiera gymnorrhiza", IF(J1025="BRSE", "Bruguiera sexangula", IF(J1025="SOOV", "Sonneratia ovata", IF(J1025="SOCA", "Sonneratia caseolaris", IF(J1025="HELI", "Heritiera littoralis", IF(J1025="HESY", "Heritiera sylvatica", IF(J1025="NYFR", "Nypa fruticans", IF(J1025="CYRA", "Cynometra ramiflora", IF(J1025="PHPA", "Phoenix paludosa", IF(J1025="SCHY", "Scyphiphora hydrophyllacea", IF(J1025="DIMA", "Diospyros maritima", IF(J1025="POPI", "Pongamia pinnata", IF(J1025="MAPS", "Maniltoa psilogyne", IF(J1025="INBI", "Intsia bijuga", IF(J1025="ACEB", "Acanthus ebracteatus", IF(J1025="CAER", "Calamus erinaceus", IF(J1025="UNUN", "Unknown unknown",  IF(J1025="SOAL", "Sonneratia alba",  IF(J1025="AECO", "Aegiceras corniculatum", "" )) )))))))))))))))))))))))))))))</f>
        <v>Xylocarpus granatum</v>
      </c>
      <c r="J1025" s="55" t="s">
        <v>1022</v>
      </c>
      <c r="K1025" s="55" t="n">
        <v>7.5</v>
      </c>
    </row>
    <row r="1026" customFormat="false" ht="13.8" hidden="false" customHeight="false" outlineLevel="0" collapsed="false">
      <c r="A1026" s="1" t="s">
        <v>17</v>
      </c>
      <c r="B1026" s="12" t="n">
        <v>42155</v>
      </c>
      <c r="C1026" s="1" t="s">
        <v>19</v>
      </c>
      <c r="D1026" s="1" t="s">
        <v>19</v>
      </c>
      <c r="E1026" s="1" t="s">
        <v>19</v>
      </c>
      <c r="F1026" s="1" t="s">
        <v>20</v>
      </c>
      <c r="G1026" s="1" t="n">
        <v>5</v>
      </c>
      <c r="H1026" s="1" t="n">
        <v>5</v>
      </c>
      <c r="I1026" s="23" t="str">
        <f aca="false">IF(J1026="RHAP", "Rhizophora apiculata", IF(J1026="EXAG", "Excoecaria agallocha", IF(J1026="BRPA", "Bruguiera parviflora", IF(J1026="XYMO", "Xylocarpus moluccensis", IF(J1026="BRCY", "Bruguiera cylindrica", IF(J1026="AVAL", "Avicennia alba", IF(J1026="AVOF", "Avicennia officinalis", IF(J1026="LURA", "Lumnitzera racemosa", IF(J1026="CETA", "Ceriops tagal", IF(J1026="XYGR", "Xylocarpus granatum", IF(J1026="AVMA", "Avicennia marina", IF(J1026="RHMU", "Rhizophora mucronata", IF(J1026="BRGY", "Bruguiera gymnorrhiza", IF(J1026="BRSE", "Bruguiera sexangula", IF(J1026="SOOV", "Sonneratia ovata", IF(J1026="SOCA", "Sonneratia caseolaris", IF(J1026="HELI", "Heritiera littoralis", IF(J1026="HESY", "Heritiera sylvatica", IF(J1026="NYFR", "Nypa fruticans", IF(J1026="CYRA", "Cynometra ramiflora", IF(J1026="PHPA", "Phoenix paludosa", IF(J1026="SCHY", "Scyphiphora hydrophyllacea", IF(J1026="DIMA", "Diospyros maritima", IF(J1026="POPI", "Pongamia pinnata", IF(J1026="MAPS", "Maniltoa psilogyne", IF(J1026="INBI", "Intsia bijuga", IF(J1026="ACEB", "Acanthus ebracteatus", IF(J1026="CAER", "Calamus erinaceus", IF(J1026="UNUN", "Unknown unknown",  IF(J1026="SOAL", "Sonneratia alba",  IF(J1026="AECO", "Aegiceras corniculatum", "" )) )))))))))))))))))))))))))))))</f>
        <v>Xylocarpus granatum</v>
      </c>
      <c r="J1026" s="55" t="s">
        <v>1022</v>
      </c>
      <c r="K1026" s="55" t="n">
        <v>7.6</v>
      </c>
    </row>
    <row r="1027" customFormat="false" ht="13.8" hidden="false" customHeight="false" outlineLevel="0" collapsed="false">
      <c r="A1027" s="1" t="s">
        <v>17</v>
      </c>
      <c r="B1027" s="12" t="n">
        <v>42155</v>
      </c>
      <c r="C1027" s="1" t="s">
        <v>19</v>
      </c>
      <c r="D1027" s="1" t="s">
        <v>19</v>
      </c>
      <c r="E1027" s="1" t="s">
        <v>19</v>
      </c>
      <c r="F1027" s="1" t="s">
        <v>20</v>
      </c>
      <c r="G1027" s="1" t="n">
        <v>5</v>
      </c>
      <c r="H1027" s="1" t="n">
        <v>5</v>
      </c>
      <c r="I1027" s="23" t="str">
        <f aca="false">IF(J1027="RHAP", "Rhizophora apiculata", IF(J1027="EXAG", "Excoecaria agallocha", IF(J1027="BRPA", "Bruguiera parviflora", IF(J1027="XYMO", "Xylocarpus moluccensis", IF(J1027="BRCY", "Bruguiera cylindrica", IF(J1027="AVAL", "Avicennia alba", IF(J1027="AVOF", "Avicennia officinalis", IF(J1027="LURA", "Lumnitzera racemosa", IF(J1027="CETA", "Ceriops tagal", IF(J1027="XYGR", "Xylocarpus granatum", IF(J1027="AVMA", "Avicennia marina", IF(J1027="RHMU", "Rhizophora mucronata", IF(J1027="BRGY", "Bruguiera gymnorrhiza", IF(J1027="BRSE", "Bruguiera sexangula", IF(J1027="SOOV", "Sonneratia ovata", IF(J1027="SOCA", "Sonneratia caseolaris", IF(J1027="HELI", "Heritiera littoralis", IF(J1027="HESY", "Heritiera sylvatica", IF(J1027="NYFR", "Nypa fruticans", IF(J1027="CYRA", "Cynometra ramiflora", IF(J1027="PHPA", "Phoenix paludosa", IF(J1027="SCHY", "Scyphiphora hydrophyllacea", IF(J1027="DIMA", "Diospyros maritima", IF(J1027="POPI", "Pongamia pinnata", IF(J1027="MAPS", "Maniltoa psilogyne", IF(J1027="INBI", "Intsia bijuga", IF(J1027="ACEB", "Acanthus ebracteatus", IF(J1027="CAER", "Calamus erinaceus", IF(J1027="UNUN", "Unknown unknown",  IF(J1027="SOAL", "Sonneratia alba",  IF(J1027="AECO", "Aegiceras corniculatum", "" )) )))))))))))))))))))))))))))))</f>
        <v>Rhizophora apiculata</v>
      </c>
      <c r="J1027" s="55" t="s">
        <v>21</v>
      </c>
      <c r="K1027" s="55" t="n">
        <v>7.8</v>
      </c>
    </row>
    <row r="1028" customFormat="false" ht="13.8" hidden="false" customHeight="false" outlineLevel="0" collapsed="false">
      <c r="A1028" s="1" t="s">
        <v>17</v>
      </c>
      <c r="B1028" s="12" t="n">
        <v>42155</v>
      </c>
      <c r="C1028" s="1" t="s">
        <v>19</v>
      </c>
      <c r="D1028" s="1" t="s">
        <v>19</v>
      </c>
      <c r="E1028" s="1" t="s">
        <v>19</v>
      </c>
      <c r="F1028" s="1" t="s">
        <v>20</v>
      </c>
      <c r="G1028" s="1" t="n">
        <v>5</v>
      </c>
      <c r="H1028" s="1" t="n">
        <v>5</v>
      </c>
      <c r="I1028" s="23" t="str">
        <f aca="false">IF(J1028="RHAP", "Rhizophora apiculata", IF(J1028="EXAG", "Excoecaria agallocha", IF(J1028="BRPA", "Bruguiera parviflora", IF(J1028="XYMO", "Xylocarpus moluccensis", IF(J1028="BRCY", "Bruguiera cylindrica", IF(J1028="AVAL", "Avicennia alba", IF(J1028="AVOF", "Avicennia officinalis", IF(J1028="LURA", "Lumnitzera racemosa", IF(J1028="CETA", "Ceriops tagal", IF(J1028="XYGR", "Xylocarpus granatum", IF(J1028="AVMA", "Avicennia marina", IF(J1028="RHMU", "Rhizophora mucronata", IF(J1028="BRGY", "Bruguiera gymnorrhiza", IF(J1028="BRSE", "Bruguiera sexangula", IF(J1028="SOOV", "Sonneratia ovata", IF(J1028="SOCA", "Sonneratia caseolaris", IF(J1028="HELI", "Heritiera littoralis", IF(J1028="HESY", "Heritiera sylvatica", IF(J1028="NYFR", "Nypa fruticans", IF(J1028="CYRA", "Cynometra ramiflora", IF(J1028="PHPA", "Phoenix paludosa", IF(J1028="SCHY", "Scyphiphora hydrophyllacea", IF(J1028="DIMA", "Diospyros maritima", IF(J1028="POPI", "Pongamia pinnata", IF(J1028="MAPS", "Maniltoa psilogyne", IF(J1028="INBI", "Intsia bijuga", IF(J1028="ACEB", "Acanthus ebracteatus", IF(J1028="CAER", "Calamus erinaceus", IF(J1028="UNUN", "Unknown unknown",  IF(J1028="SOAL", "Sonneratia alba",  IF(J1028="AECO", "Aegiceras corniculatum", "" )) )))))))))))))))))))))))))))))</f>
        <v>Xylocarpus granatum</v>
      </c>
      <c r="J1028" s="55" t="s">
        <v>1022</v>
      </c>
      <c r="K1028" s="55" t="n">
        <v>7.9</v>
      </c>
    </row>
    <row r="1029" customFormat="false" ht="13.8" hidden="false" customHeight="false" outlineLevel="0" collapsed="false">
      <c r="A1029" s="1" t="s">
        <v>17</v>
      </c>
      <c r="B1029" s="12" t="n">
        <v>42155</v>
      </c>
      <c r="C1029" s="1" t="s">
        <v>19</v>
      </c>
      <c r="D1029" s="1" t="s">
        <v>19</v>
      </c>
      <c r="E1029" s="1" t="s">
        <v>19</v>
      </c>
      <c r="F1029" s="1" t="s">
        <v>20</v>
      </c>
      <c r="G1029" s="1" t="n">
        <v>5</v>
      </c>
      <c r="H1029" s="1" t="n">
        <v>5</v>
      </c>
      <c r="I1029" s="23" t="str">
        <f aca="false">IF(J1029="RHAP", "Rhizophora apiculata", IF(J1029="EXAG", "Excoecaria agallocha", IF(J1029="BRPA", "Bruguiera parviflora", IF(J1029="XYMO", "Xylocarpus moluccensis", IF(J1029="BRCY", "Bruguiera cylindrica", IF(J1029="AVAL", "Avicennia alba", IF(J1029="AVOF", "Avicennia officinalis", IF(J1029="LURA", "Lumnitzera racemosa", IF(J1029="CETA", "Ceriops tagal", IF(J1029="XYGR", "Xylocarpus granatum", IF(J1029="AVMA", "Avicennia marina", IF(J1029="RHMU", "Rhizophora mucronata", IF(J1029="BRGY", "Bruguiera gymnorrhiza", IF(J1029="BRSE", "Bruguiera sexangula", IF(J1029="SOOV", "Sonneratia ovata", IF(J1029="SOCA", "Sonneratia caseolaris", IF(J1029="HELI", "Heritiera littoralis", IF(J1029="HESY", "Heritiera sylvatica", IF(J1029="NYFR", "Nypa fruticans", IF(J1029="CYRA", "Cynometra ramiflora", IF(J1029="PHPA", "Phoenix paludosa", IF(J1029="SCHY", "Scyphiphora hydrophyllacea", IF(J1029="DIMA", "Diospyros maritima", IF(J1029="POPI", "Pongamia pinnata", IF(J1029="MAPS", "Maniltoa psilogyne", IF(J1029="INBI", "Intsia bijuga", IF(J1029="ACEB", "Acanthus ebracteatus", IF(J1029="CAER", "Calamus erinaceus", IF(J1029="UNUN", "Unknown unknown",  IF(J1029="SOAL", "Sonneratia alba",  IF(J1029="AECO", "Aegiceras corniculatum", "" )) )))))))))))))))))))))))))))))</f>
        <v>Rhizophora apiculata</v>
      </c>
      <c r="J1029" s="55" t="s">
        <v>21</v>
      </c>
      <c r="K1029" s="55" t="n">
        <v>8.2</v>
      </c>
    </row>
    <row r="1030" customFormat="false" ht="13.8" hidden="false" customHeight="false" outlineLevel="0" collapsed="false">
      <c r="A1030" s="1" t="s">
        <v>17</v>
      </c>
      <c r="B1030" s="12" t="n">
        <v>42155</v>
      </c>
      <c r="C1030" s="1" t="s">
        <v>19</v>
      </c>
      <c r="D1030" s="1" t="s">
        <v>19</v>
      </c>
      <c r="E1030" s="1" t="s">
        <v>19</v>
      </c>
      <c r="F1030" s="1" t="s">
        <v>20</v>
      </c>
      <c r="G1030" s="1" t="n">
        <v>5</v>
      </c>
      <c r="H1030" s="1" t="n">
        <v>5</v>
      </c>
      <c r="I1030" s="23" t="str">
        <f aca="false">IF(J1030="RHAP", "Rhizophora apiculata", IF(J1030="EXAG", "Excoecaria agallocha", IF(J1030="BRPA", "Bruguiera parviflora", IF(J1030="XYMO", "Xylocarpus moluccensis", IF(J1030="BRCY", "Bruguiera cylindrica", IF(J1030="AVAL", "Avicennia alba", IF(J1030="AVOF", "Avicennia officinalis", IF(J1030="LURA", "Lumnitzera racemosa", IF(J1030="CETA", "Ceriops tagal", IF(J1030="XYGR", "Xylocarpus granatum", IF(J1030="AVMA", "Avicennia marina", IF(J1030="RHMU", "Rhizophora mucronata", IF(J1030="BRGY", "Bruguiera gymnorrhiza", IF(J1030="BRSE", "Bruguiera sexangula", IF(J1030="SOOV", "Sonneratia ovata", IF(J1030="SOCA", "Sonneratia caseolaris", IF(J1030="HELI", "Heritiera littoralis", IF(J1030="HESY", "Heritiera sylvatica", IF(J1030="NYFR", "Nypa fruticans", IF(J1030="CYRA", "Cynometra ramiflora", IF(J1030="PHPA", "Phoenix paludosa", IF(J1030="SCHY", "Scyphiphora hydrophyllacea", IF(J1030="DIMA", "Diospyros maritima", IF(J1030="POPI", "Pongamia pinnata", IF(J1030="MAPS", "Maniltoa psilogyne", IF(J1030="INBI", "Intsia bijuga", IF(J1030="ACEB", "Acanthus ebracteatus", IF(J1030="CAER", "Calamus erinaceus", IF(J1030="UNUN", "Unknown unknown",  IF(J1030="SOAL", "Sonneratia alba",  IF(J1030="AECO", "Aegiceras corniculatum", "" )) )))))))))))))))))))))))))))))</f>
        <v>Rhizophora apiculata</v>
      </c>
      <c r="J1030" s="55" t="s">
        <v>21</v>
      </c>
      <c r="K1030" s="55" t="n">
        <v>8.2</v>
      </c>
      <c r="L1030" s="55" t="n">
        <v>8</v>
      </c>
      <c r="N1030" s="1" t="n">
        <v>2</v>
      </c>
    </row>
    <row r="1031" customFormat="false" ht="13.8" hidden="false" customHeight="false" outlineLevel="0" collapsed="false">
      <c r="A1031" s="1" t="s">
        <v>17</v>
      </c>
      <c r="B1031" s="12" t="n">
        <v>42155</v>
      </c>
      <c r="C1031" s="1" t="s">
        <v>19</v>
      </c>
      <c r="D1031" s="1" t="s">
        <v>19</v>
      </c>
      <c r="E1031" s="1" t="s">
        <v>19</v>
      </c>
      <c r="F1031" s="1" t="s">
        <v>20</v>
      </c>
      <c r="G1031" s="1" t="n">
        <v>5</v>
      </c>
      <c r="H1031" s="1" t="n">
        <v>5</v>
      </c>
      <c r="I1031" s="23" t="str">
        <f aca="false">IF(J1031="RHAP", "Rhizophora apiculata", IF(J1031="EXAG", "Excoecaria agallocha", IF(J1031="BRPA", "Bruguiera parviflora", IF(J1031="XYMO", "Xylocarpus moluccensis", IF(J1031="BRCY", "Bruguiera cylindrica", IF(J1031="AVAL", "Avicennia alba", IF(J1031="AVOF", "Avicennia officinalis", IF(J1031="LURA", "Lumnitzera racemosa", IF(J1031="CETA", "Ceriops tagal", IF(J1031="XYGR", "Xylocarpus granatum", IF(J1031="AVMA", "Avicennia marina", IF(J1031="RHMU", "Rhizophora mucronata", IF(J1031="BRGY", "Bruguiera gymnorrhiza", IF(J1031="BRSE", "Bruguiera sexangula", IF(J1031="SOOV", "Sonneratia ovata", IF(J1031="SOCA", "Sonneratia caseolaris", IF(J1031="HELI", "Heritiera littoralis", IF(J1031="HESY", "Heritiera sylvatica", IF(J1031="NYFR", "Nypa fruticans", IF(J1031="CYRA", "Cynometra ramiflora", IF(J1031="PHPA", "Phoenix paludosa", IF(J1031="SCHY", "Scyphiphora hydrophyllacea", IF(J1031="DIMA", "Diospyros maritima", IF(J1031="POPI", "Pongamia pinnata", IF(J1031="MAPS", "Maniltoa psilogyne", IF(J1031="INBI", "Intsia bijuga", IF(J1031="ACEB", "Acanthus ebracteatus", IF(J1031="CAER", "Calamus erinaceus", IF(J1031="UNUN", "Unknown unknown",  IF(J1031="SOAL", "Sonneratia alba",  IF(J1031="AECO", "Aegiceras corniculatum", "" )) )))))))))))))))))))))))))))))</f>
        <v>Rhizophora apiculata</v>
      </c>
      <c r="J1031" s="55" t="s">
        <v>21</v>
      </c>
      <c r="K1031" s="55" t="n">
        <v>8.3</v>
      </c>
    </row>
    <row r="1032" customFormat="false" ht="13.8" hidden="false" customHeight="false" outlineLevel="0" collapsed="false">
      <c r="A1032" s="1" t="s">
        <v>17</v>
      </c>
      <c r="B1032" s="12" t="n">
        <v>42155</v>
      </c>
      <c r="C1032" s="1" t="s">
        <v>19</v>
      </c>
      <c r="D1032" s="1" t="s">
        <v>19</v>
      </c>
      <c r="E1032" s="1" t="s">
        <v>19</v>
      </c>
      <c r="F1032" s="1" t="s">
        <v>20</v>
      </c>
      <c r="G1032" s="1" t="n">
        <v>5</v>
      </c>
      <c r="H1032" s="1" t="n">
        <v>5</v>
      </c>
      <c r="I1032" s="23" t="str">
        <f aca="false">IF(J1032="RHAP", "Rhizophora apiculata", IF(J1032="EXAG", "Excoecaria agallocha", IF(J1032="BRPA", "Bruguiera parviflora", IF(J1032="XYMO", "Xylocarpus moluccensis", IF(J1032="BRCY", "Bruguiera cylindrica", IF(J1032="AVAL", "Avicennia alba", IF(J1032="AVOF", "Avicennia officinalis", IF(J1032="LURA", "Lumnitzera racemosa", IF(J1032="CETA", "Ceriops tagal", IF(J1032="XYGR", "Xylocarpus granatum", IF(J1032="AVMA", "Avicennia marina", IF(J1032="RHMU", "Rhizophora mucronata", IF(J1032="BRGY", "Bruguiera gymnorrhiza", IF(J1032="BRSE", "Bruguiera sexangula", IF(J1032="SOOV", "Sonneratia ovata", IF(J1032="SOCA", "Sonneratia caseolaris", IF(J1032="HELI", "Heritiera littoralis", IF(J1032="HESY", "Heritiera sylvatica", IF(J1032="NYFR", "Nypa fruticans", IF(J1032="CYRA", "Cynometra ramiflora", IF(J1032="PHPA", "Phoenix paludosa", IF(J1032="SCHY", "Scyphiphora hydrophyllacea", IF(J1032="DIMA", "Diospyros maritima", IF(J1032="POPI", "Pongamia pinnata", IF(J1032="MAPS", "Maniltoa psilogyne", IF(J1032="INBI", "Intsia bijuga", IF(J1032="ACEB", "Acanthus ebracteatus", IF(J1032="CAER", "Calamus erinaceus", IF(J1032="UNUN", "Unknown unknown",  IF(J1032="SOAL", "Sonneratia alba",  IF(J1032="AECO", "Aegiceras corniculatum", "" )) )))))))))))))))))))))))))))))</f>
        <v>Xylocarpus granatum</v>
      </c>
      <c r="J1032" s="55" t="s">
        <v>1022</v>
      </c>
      <c r="K1032" s="55" t="n">
        <v>8.3</v>
      </c>
    </row>
    <row r="1033" customFormat="false" ht="13.8" hidden="false" customHeight="false" outlineLevel="0" collapsed="false">
      <c r="A1033" s="1" t="s">
        <v>17</v>
      </c>
      <c r="B1033" s="12" t="n">
        <v>42155</v>
      </c>
      <c r="C1033" s="1" t="s">
        <v>19</v>
      </c>
      <c r="D1033" s="1" t="s">
        <v>19</v>
      </c>
      <c r="E1033" s="1" t="s">
        <v>19</v>
      </c>
      <c r="F1033" s="1" t="s">
        <v>20</v>
      </c>
      <c r="G1033" s="1" t="n">
        <v>5</v>
      </c>
      <c r="H1033" s="1" t="n">
        <v>5</v>
      </c>
      <c r="I1033" s="23" t="str">
        <f aca="false">IF(J1033="RHAP", "Rhizophora apiculata", IF(J1033="EXAG", "Excoecaria agallocha", IF(J1033="BRPA", "Bruguiera parviflora", IF(J1033="XYMO", "Xylocarpus moluccensis", IF(J1033="BRCY", "Bruguiera cylindrica", IF(J1033="AVAL", "Avicennia alba", IF(J1033="AVOF", "Avicennia officinalis", IF(J1033="LURA", "Lumnitzera racemosa", IF(J1033="CETA", "Ceriops tagal", IF(J1033="XYGR", "Xylocarpus granatum", IF(J1033="AVMA", "Avicennia marina", IF(J1033="RHMU", "Rhizophora mucronata", IF(J1033="BRGY", "Bruguiera gymnorrhiza", IF(J1033="BRSE", "Bruguiera sexangula", IF(J1033="SOOV", "Sonneratia ovata", IF(J1033="SOCA", "Sonneratia caseolaris", IF(J1033="HELI", "Heritiera littoralis", IF(J1033="HESY", "Heritiera sylvatica", IF(J1033="NYFR", "Nypa fruticans", IF(J1033="CYRA", "Cynometra ramiflora", IF(J1033="PHPA", "Phoenix paludosa", IF(J1033="SCHY", "Scyphiphora hydrophyllacea", IF(J1033="DIMA", "Diospyros maritima", IF(J1033="POPI", "Pongamia pinnata", IF(J1033="MAPS", "Maniltoa psilogyne", IF(J1033="INBI", "Intsia bijuga", IF(J1033="ACEB", "Acanthus ebracteatus", IF(J1033="CAER", "Calamus erinaceus", IF(J1033="UNUN", "Unknown unknown",  IF(J1033="SOAL", "Sonneratia alba",  IF(J1033="AECO", "Aegiceras corniculatum", "" )) )))))))))))))))))))))))))))))</f>
        <v>Rhizophora apiculata</v>
      </c>
      <c r="J1033" s="55" t="s">
        <v>21</v>
      </c>
      <c r="K1033" s="55" t="n">
        <v>8.5</v>
      </c>
    </row>
    <row r="1034" customFormat="false" ht="13.8" hidden="false" customHeight="false" outlineLevel="0" collapsed="false">
      <c r="A1034" s="1" t="s">
        <v>17</v>
      </c>
      <c r="B1034" s="12" t="n">
        <v>42155</v>
      </c>
      <c r="C1034" s="1" t="s">
        <v>19</v>
      </c>
      <c r="D1034" s="1" t="s">
        <v>19</v>
      </c>
      <c r="E1034" s="1" t="s">
        <v>19</v>
      </c>
      <c r="F1034" s="1" t="s">
        <v>20</v>
      </c>
      <c r="G1034" s="1" t="n">
        <v>5</v>
      </c>
      <c r="H1034" s="1" t="n">
        <v>5</v>
      </c>
      <c r="I1034" s="23" t="str">
        <f aca="false">IF(J1034="RHAP", "Rhizophora apiculata", IF(J1034="EXAG", "Excoecaria agallocha", IF(J1034="BRPA", "Bruguiera parviflora", IF(J1034="XYMO", "Xylocarpus moluccensis", IF(J1034="BRCY", "Bruguiera cylindrica", IF(J1034="AVAL", "Avicennia alba", IF(J1034="AVOF", "Avicennia officinalis", IF(J1034="LURA", "Lumnitzera racemosa", IF(J1034="CETA", "Ceriops tagal", IF(J1034="XYGR", "Xylocarpus granatum", IF(J1034="AVMA", "Avicennia marina", IF(J1034="RHMU", "Rhizophora mucronata", IF(J1034="BRGY", "Bruguiera gymnorrhiza", IF(J1034="BRSE", "Bruguiera sexangula", IF(J1034="SOOV", "Sonneratia ovata", IF(J1034="SOCA", "Sonneratia caseolaris", IF(J1034="HELI", "Heritiera littoralis", IF(J1034="HESY", "Heritiera sylvatica", IF(J1034="NYFR", "Nypa fruticans", IF(J1034="CYRA", "Cynometra ramiflora", IF(J1034="PHPA", "Phoenix paludosa", IF(J1034="SCHY", "Scyphiphora hydrophyllacea", IF(J1034="DIMA", "Diospyros maritima", IF(J1034="POPI", "Pongamia pinnata", IF(J1034="MAPS", "Maniltoa psilogyne", IF(J1034="INBI", "Intsia bijuga", IF(J1034="ACEB", "Acanthus ebracteatus", IF(J1034="CAER", "Calamus erinaceus", IF(J1034="UNUN", "Unknown unknown",  IF(J1034="SOAL", "Sonneratia alba",  IF(J1034="AECO", "Aegiceras corniculatum", "" )) )))))))))))))))))))))))))))))</f>
        <v>Rhizophora apiculata</v>
      </c>
      <c r="J1034" s="55" t="s">
        <v>21</v>
      </c>
      <c r="K1034" s="55" t="n">
        <v>9.1</v>
      </c>
    </row>
    <row r="1035" customFormat="false" ht="13.8" hidden="false" customHeight="false" outlineLevel="0" collapsed="false">
      <c r="A1035" s="1" t="s">
        <v>17</v>
      </c>
      <c r="B1035" s="12" t="n">
        <v>42155</v>
      </c>
      <c r="C1035" s="1" t="s">
        <v>19</v>
      </c>
      <c r="D1035" s="1" t="s">
        <v>19</v>
      </c>
      <c r="E1035" s="1" t="s">
        <v>19</v>
      </c>
      <c r="F1035" s="1" t="s">
        <v>20</v>
      </c>
      <c r="G1035" s="1" t="n">
        <v>5</v>
      </c>
      <c r="H1035" s="1" t="n">
        <v>5</v>
      </c>
      <c r="I1035" s="23" t="str">
        <f aca="false">IF(J1035="RHAP", "Rhizophora apiculata", IF(J1035="EXAG", "Excoecaria agallocha", IF(J1035="BRPA", "Bruguiera parviflora", IF(J1035="XYMO", "Xylocarpus moluccensis", IF(J1035="BRCY", "Bruguiera cylindrica", IF(J1035="AVAL", "Avicennia alba", IF(J1035="AVOF", "Avicennia officinalis", IF(J1035="LURA", "Lumnitzera racemosa", IF(J1035="CETA", "Ceriops tagal", IF(J1035="XYGR", "Xylocarpus granatum", IF(J1035="AVMA", "Avicennia marina", IF(J1035="RHMU", "Rhizophora mucronata", IF(J1035="BRGY", "Bruguiera gymnorrhiza", IF(J1035="BRSE", "Bruguiera sexangula", IF(J1035="SOOV", "Sonneratia ovata", IF(J1035="SOCA", "Sonneratia caseolaris", IF(J1035="HELI", "Heritiera littoralis", IF(J1035="HESY", "Heritiera sylvatica", IF(J1035="NYFR", "Nypa fruticans", IF(J1035="CYRA", "Cynometra ramiflora", IF(J1035="PHPA", "Phoenix paludosa", IF(J1035="SCHY", "Scyphiphora hydrophyllacea", IF(J1035="DIMA", "Diospyros maritima", IF(J1035="POPI", "Pongamia pinnata", IF(J1035="MAPS", "Maniltoa psilogyne", IF(J1035="INBI", "Intsia bijuga", IF(J1035="ACEB", "Acanthus ebracteatus", IF(J1035="CAER", "Calamus erinaceus", IF(J1035="UNUN", "Unknown unknown",  IF(J1035="SOAL", "Sonneratia alba",  IF(J1035="AECO", "Aegiceras corniculatum", "" )) )))))))))))))))))))))))))))))</f>
        <v>Rhizophora apiculata</v>
      </c>
      <c r="J1035" s="55" t="s">
        <v>21</v>
      </c>
      <c r="K1035" s="55" t="n">
        <v>9.3</v>
      </c>
    </row>
    <row r="1036" customFormat="false" ht="13.8" hidden="false" customHeight="false" outlineLevel="0" collapsed="false">
      <c r="A1036" s="1" t="s">
        <v>17</v>
      </c>
      <c r="B1036" s="12" t="n">
        <v>42155</v>
      </c>
      <c r="C1036" s="1" t="s">
        <v>19</v>
      </c>
      <c r="D1036" s="1" t="s">
        <v>19</v>
      </c>
      <c r="E1036" s="1" t="s">
        <v>19</v>
      </c>
      <c r="F1036" s="1" t="s">
        <v>20</v>
      </c>
      <c r="G1036" s="1" t="n">
        <v>5</v>
      </c>
      <c r="H1036" s="1" t="n">
        <v>5</v>
      </c>
      <c r="I1036" s="23" t="str">
        <f aca="false">IF(J1036="RHAP", "Rhizophora apiculata", IF(J1036="EXAG", "Excoecaria agallocha", IF(J1036="BRPA", "Bruguiera parviflora", IF(J1036="XYMO", "Xylocarpus moluccensis", IF(J1036="BRCY", "Bruguiera cylindrica", IF(J1036="AVAL", "Avicennia alba", IF(J1036="AVOF", "Avicennia officinalis", IF(J1036="LURA", "Lumnitzera racemosa", IF(J1036="CETA", "Ceriops tagal", IF(J1036="XYGR", "Xylocarpus granatum", IF(J1036="AVMA", "Avicennia marina", IF(J1036="RHMU", "Rhizophora mucronata", IF(J1036="BRGY", "Bruguiera gymnorrhiza", IF(J1036="BRSE", "Bruguiera sexangula", IF(J1036="SOOV", "Sonneratia ovata", IF(J1036="SOCA", "Sonneratia caseolaris", IF(J1036="HELI", "Heritiera littoralis", IF(J1036="HESY", "Heritiera sylvatica", IF(J1036="NYFR", "Nypa fruticans", IF(J1036="CYRA", "Cynometra ramiflora", IF(J1036="PHPA", "Phoenix paludosa", IF(J1036="SCHY", "Scyphiphora hydrophyllacea", IF(J1036="DIMA", "Diospyros maritima", IF(J1036="POPI", "Pongamia pinnata", IF(J1036="MAPS", "Maniltoa psilogyne", IF(J1036="INBI", "Intsia bijuga", IF(J1036="ACEB", "Acanthus ebracteatus", IF(J1036="CAER", "Calamus erinaceus", IF(J1036="UNUN", "Unknown unknown",  IF(J1036="SOAL", "Sonneratia alba",  IF(J1036="AECO", "Aegiceras corniculatum", "" )) )))))))))))))))))))))))))))))</f>
        <v>Xylocarpus granatum</v>
      </c>
      <c r="J1036" s="55" t="s">
        <v>1022</v>
      </c>
      <c r="K1036" s="55" t="n">
        <v>9.5</v>
      </c>
    </row>
    <row r="1037" customFormat="false" ht="13.8" hidden="false" customHeight="false" outlineLevel="0" collapsed="false">
      <c r="A1037" s="1" t="s">
        <v>17</v>
      </c>
      <c r="B1037" s="12" t="n">
        <v>42155</v>
      </c>
      <c r="C1037" s="1" t="s">
        <v>19</v>
      </c>
      <c r="D1037" s="1" t="s">
        <v>19</v>
      </c>
      <c r="E1037" s="1" t="s">
        <v>19</v>
      </c>
      <c r="F1037" s="1" t="s">
        <v>20</v>
      </c>
      <c r="G1037" s="1" t="n">
        <v>5</v>
      </c>
      <c r="H1037" s="1" t="n">
        <v>5</v>
      </c>
      <c r="I1037" s="23" t="str">
        <f aca="false">IF(J1037="RHAP", "Rhizophora apiculata", IF(J1037="EXAG", "Excoecaria agallocha", IF(J1037="BRPA", "Bruguiera parviflora", IF(J1037="XYMO", "Xylocarpus moluccensis", IF(J1037="BRCY", "Bruguiera cylindrica", IF(J1037="AVAL", "Avicennia alba", IF(J1037="AVOF", "Avicennia officinalis", IF(J1037="LURA", "Lumnitzera racemosa", IF(J1037="CETA", "Ceriops tagal", IF(J1037="XYGR", "Xylocarpus granatum", IF(J1037="AVMA", "Avicennia marina", IF(J1037="RHMU", "Rhizophora mucronata", IF(J1037="BRGY", "Bruguiera gymnorrhiza", IF(J1037="BRSE", "Bruguiera sexangula", IF(J1037="SOOV", "Sonneratia ovata", IF(J1037="SOCA", "Sonneratia caseolaris", IF(J1037="HELI", "Heritiera littoralis", IF(J1037="HESY", "Heritiera sylvatica", IF(J1037="NYFR", "Nypa fruticans", IF(J1037="CYRA", "Cynometra ramiflora", IF(J1037="PHPA", "Phoenix paludosa", IF(J1037="SCHY", "Scyphiphora hydrophyllacea", IF(J1037="DIMA", "Diospyros maritima", IF(J1037="POPI", "Pongamia pinnata", IF(J1037="MAPS", "Maniltoa psilogyne", IF(J1037="INBI", "Intsia bijuga", IF(J1037="ACEB", "Acanthus ebracteatus", IF(J1037="CAER", "Calamus erinaceus", IF(J1037="UNUN", "Unknown unknown",  IF(J1037="SOAL", "Sonneratia alba",  IF(J1037="AECO", "Aegiceras corniculatum", "" )) )))))))))))))))))))))))))))))</f>
        <v>Rhizophora apiculata</v>
      </c>
      <c r="J1037" s="55" t="s">
        <v>21</v>
      </c>
      <c r="K1037" s="55" t="n">
        <v>9.6</v>
      </c>
    </row>
    <row r="1038" customFormat="false" ht="13.8" hidden="false" customHeight="false" outlineLevel="0" collapsed="false">
      <c r="A1038" s="1" t="s">
        <v>17</v>
      </c>
      <c r="B1038" s="12" t="n">
        <v>42155</v>
      </c>
      <c r="C1038" s="1" t="s">
        <v>19</v>
      </c>
      <c r="D1038" s="1" t="s">
        <v>19</v>
      </c>
      <c r="E1038" s="1" t="s">
        <v>19</v>
      </c>
      <c r="F1038" s="1" t="s">
        <v>20</v>
      </c>
      <c r="G1038" s="1" t="n">
        <v>5</v>
      </c>
      <c r="H1038" s="1" t="n">
        <v>5</v>
      </c>
      <c r="I1038" s="23" t="str">
        <f aca="false">IF(J1038="RHAP", "Rhizophora apiculata", IF(J1038="EXAG", "Excoecaria agallocha", IF(J1038="BRPA", "Bruguiera parviflora", IF(J1038="XYMO", "Xylocarpus moluccensis", IF(J1038="BRCY", "Bruguiera cylindrica", IF(J1038="AVAL", "Avicennia alba", IF(J1038="AVOF", "Avicennia officinalis", IF(J1038="LURA", "Lumnitzera racemosa", IF(J1038="CETA", "Ceriops tagal", IF(J1038="XYGR", "Xylocarpus granatum", IF(J1038="AVMA", "Avicennia marina", IF(J1038="RHMU", "Rhizophora mucronata", IF(J1038="BRGY", "Bruguiera gymnorrhiza", IF(J1038="BRSE", "Bruguiera sexangula", IF(J1038="SOOV", "Sonneratia ovata", IF(J1038="SOCA", "Sonneratia caseolaris", IF(J1038="HELI", "Heritiera littoralis", IF(J1038="HESY", "Heritiera sylvatica", IF(J1038="NYFR", "Nypa fruticans", IF(J1038="CYRA", "Cynometra ramiflora", IF(J1038="PHPA", "Phoenix paludosa", IF(J1038="SCHY", "Scyphiphora hydrophyllacea", IF(J1038="DIMA", "Diospyros maritima", IF(J1038="POPI", "Pongamia pinnata", IF(J1038="MAPS", "Maniltoa psilogyne", IF(J1038="INBI", "Intsia bijuga", IF(J1038="ACEB", "Acanthus ebracteatus", IF(J1038="CAER", "Calamus erinaceus", IF(J1038="UNUN", "Unknown unknown",  IF(J1038="SOAL", "Sonneratia alba",  IF(J1038="AECO", "Aegiceras corniculatum", "" )) )))))))))))))))))))))))))))))</f>
        <v>Rhizophora apiculata</v>
      </c>
      <c r="J1038" s="55" t="s">
        <v>21</v>
      </c>
      <c r="K1038" s="55" t="n">
        <v>9.8</v>
      </c>
    </row>
    <row r="1039" customFormat="false" ht="13.8" hidden="false" customHeight="false" outlineLevel="0" collapsed="false">
      <c r="A1039" s="1" t="s">
        <v>17</v>
      </c>
      <c r="B1039" s="12" t="n">
        <v>42155</v>
      </c>
      <c r="C1039" s="1" t="s">
        <v>19</v>
      </c>
      <c r="D1039" s="1" t="s">
        <v>19</v>
      </c>
      <c r="E1039" s="1" t="s">
        <v>19</v>
      </c>
      <c r="F1039" s="1" t="s">
        <v>20</v>
      </c>
      <c r="G1039" s="1" t="n">
        <v>5</v>
      </c>
      <c r="H1039" s="1" t="n">
        <v>5</v>
      </c>
      <c r="I1039" s="23" t="str">
        <f aca="false">IF(J1039="RHAP", "Rhizophora apiculata", IF(J1039="EXAG", "Excoecaria agallocha", IF(J1039="BRPA", "Bruguiera parviflora", IF(J1039="XYMO", "Xylocarpus moluccensis", IF(J1039="BRCY", "Bruguiera cylindrica", IF(J1039="AVAL", "Avicennia alba", IF(J1039="AVOF", "Avicennia officinalis", IF(J1039="LURA", "Lumnitzera racemosa", IF(J1039="CETA", "Ceriops tagal", IF(J1039="XYGR", "Xylocarpus granatum", IF(J1039="AVMA", "Avicennia marina", IF(J1039="RHMU", "Rhizophora mucronata", IF(J1039="BRGY", "Bruguiera gymnorrhiza", IF(J1039="BRSE", "Bruguiera sexangula", IF(J1039="SOOV", "Sonneratia ovata", IF(J1039="SOCA", "Sonneratia caseolaris", IF(J1039="HELI", "Heritiera littoralis", IF(J1039="HESY", "Heritiera sylvatica", IF(J1039="NYFR", "Nypa fruticans", IF(J1039="CYRA", "Cynometra ramiflora", IF(J1039="PHPA", "Phoenix paludosa", IF(J1039="SCHY", "Scyphiphora hydrophyllacea", IF(J1039="DIMA", "Diospyros maritima", IF(J1039="POPI", "Pongamia pinnata", IF(J1039="MAPS", "Maniltoa psilogyne", IF(J1039="INBI", "Intsia bijuga", IF(J1039="ACEB", "Acanthus ebracteatus", IF(J1039="CAER", "Calamus erinaceus", IF(J1039="UNUN", "Unknown unknown",  IF(J1039="SOAL", "Sonneratia alba",  IF(J1039="AECO", "Aegiceras corniculatum", "" )) )))))))))))))))))))))))))))))</f>
        <v>Rhizophora apiculata</v>
      </c>
      <c r="J1039" s="55" t="s">
        <v>21</v>
      </c>
      <c r="K1039" s="55" t="n">
        <v>9.8</v>
      </c>
    </row>
    <row r="1040" customFormat="false" ht="13.8" hidden="false" customHeight="false" outlineLevel="0" collapsed="false">
      <c r="A1040" s="1" t="s">
        <v>17</v>
      </c>
      <c r="B1040" s="12" t="n">
        <v>42155</v>
      </c>
      <c r="C1040" s="1" t="s">
        <v>19</v>
      </c>
      <c r="D1040" s="1" t="s">
        <v>19</v>
      </c>
      <c r="E1040" s="1" t="s">
        <v>19</v>
      </c>
      <c r="F1040" s="1" t="s">
        <v>20</v>
      </c>
      <c r="G1040" s="1" t="n">
        <v>5</v>
      </c>
      <c r="H1040" s="1" t="n">
        <v>5</v>
      </c>
      <c r="I1040" s="23" t="str">
        <f aca="false">IF(J1040="RHAP", "Rhizophora apiculata", IF(J1040="EXAG", "Excoecaria agallocha", IF(J1040="BRPA", "Bruguiera parviflora", IF(J1040="XYMO", "Xylocarpus moluccensis", IF(J1040="BRCY", "Bruguiera cylindrica", IF(J1040="AVAL", "Avicennia alba", IF(J1040="AVOF", "Avicennia officinalis", IF(J1040="LURA", "Lumnitzera racemosa", IF(J1040="CETA", "Ceriops tagal", IF(J1040="XYGR", "Xylocarpus granatum", IF(J1040="AVMA", "Avicennia marina", IF(J1040="RHMU", "Rhizophora mucronata", IF(J1040="BRGY", "Bruguiera gymnorrhiza", IF(J1040="BRSE", "Bruguiera sexangula", IF(J1040="SOOV", "Sonneratia ovata", IF(J1040="SOCA", "Sonneratia caseolaris", IF(J1040="HELI", "Heritiera littoralis", IF(J1040="HESY", "Heritiera sylvatica", IF(J1040="NYFR", "Nypa fruticans", IF(J1040="CYRA", "Cynometra ramiflora", IF(J1040="PHPA", "Phoenix paludosa", IF(J1040="SCHY", "Scyphiphora hydrophyllacea", IF(J1040="DIMA", "Diospyros maritima", IF(J1040="POPI", "Pongamia pinnata", IF(J1040="MAPS", "Maniltoa psilogyne", IF(J1040="INBI", "Intsia bijuga", IF(J1040="ACEB", "Acanthus ebracteatus", IF(J1040="CAER", "Calamus erinaceus", IF(J1040="UNUN", "Unknown unknown",  IF(J1040="SOAL", "Sonneratia alba",  IF(J1040="AECO", "Aegiceras corniculatum", "" )) )))))))))))))))))))))))))))))</f>
        <v>Xylocarpus granatum</v>
      </c>
      <c r="J1040" s="55" t="s">
        <v>1022</v>
      </c>
      <c r="K1040" s="55" t="n">
        <v>10.4</v>
      </c>
    </row>
    <row r="1041" customFormat="false" ht="13.8" hidden="false" customHeight="false" outlineLevel="0" collapsed="false">
      <c r="A1041" s="1" t="s">
        <v>17</v>
      </c>
      <c r="B1041" s="12" t="n">
        <v>42155</v>
      </c>
      <c r="C1041" s="1" t="s">
        <v>19</v>
      </c>
      <c r="D1041" s="1" t="s">
        <v>19</v>
      </c>
      <c r="E1041" s="1" t="s">
        <v>19</v>
      </c>
      <c r="F1041" s="1" t="s">
        <v>20</v>
      </c>
      <c r="G1041" s="1" t="n">
        <v>5</v>
      </c>
      <c r="H1041" s="1" t="n">
        <v>5</v>
      </c>
      <c r="I1041" s="23" t="str">
        <f aca="false">IF(J1041="RHAP", "Rhizophora apiculata", IF(J1041="EXAG", "Excoecaria agallocha", IF(J1041="BRPA", "Bruguiera parviflora", IF(J1041="XYMO", "Xylocarpus moluccensis", IF(J1041="BRCY", "Bruguiera cylindrica", IF(J1041="AVAL", "Avicennia alba", IF(J1041="AVOF", "Avicennia officinalis", IF(J1041="LURA", "Lumnitzera racemosa", IF(J1041="CETA", "Ceriops tagal", IF(J1041="XYGR", "Xylocarpus granatum", IF(J1041="AVMA", "Avicennia marina", IF(J1041="RHMU", "Rhizophora mucronata", IF(J1041="BRGY", "Bruguiera gymnorrhiza", IF(J1041="BRSE", "Bruguiera sexangula", IF(J1041="SOOV", "Sonneratia ovata", IF(J1041="SOCA", "Sonneratia caseolaris", IF(J1041="HELI", "Heritiera littoralis", IF(J1041="HESY", "Heritiera sylvatica", IF(J1041="NYFR", "Nypa fruticans", IF(J1041="CYRA", "Cynometra ramiflora", IF(J1041="PHPA", "Phoenix paludosa", IF(J1041="SCHY", "Scyphiphora hydrophyllacea", IF(J1041="DIMA", "Diospyros maritima", IF(J1041="POPI", "Pongamia pinnata", IF(J1041="MAPS", "Maniltoa psilogyne", IF(J1041="INBI", "Intsia bijuga", IF(J1041="ACEB", "Acanthus ebracteatus", IF(J1041="CAER", "Calamus erinaceus", IF(J1041="UNUN", "Unknown unknown",  IF(J1041="SOAL", "Sonneratia alba",  IF(J1041="AECO", "Aegiceras corniculatum", "" )) )))))))))))))))))))))))))))))</f>
        <v>Xylocarpus granatum</v>
      </c>
      <c r="J1041" s="55" t="s">
        <v>1022</v>
      </c>
      <c r="K1041" s="55" t="n">
        <v>10.5</v>
      </c>
    </row>
    <row r="1042" customFormat="false" ht="13.8" hidden="false" customHeight="false" outlineLevel="0" collapsed="false">
      <c r="A1042" s="1" t="s">
        <v>17</v>
      </c>
      <c r="B1042" s="12" t="n">
        <v>42155</v>
      </c>
      <c r="C1042" s="1" t="s">
        <v>19</v>
      </c>
      <c r="D1042" s="1" t="s">
        <v>19</v>
      </c>
      <c r="E1042" s="1" t="s">
        <v>19</v>
      </c>
      <c r="F1042" s="1" t="s">
        <v>20</v>
      </c>
      <c r="G1042" s="1" t="n">
        <v>5</v>
      </c>
      <c r="H1042" s="1" t="n">
        <v>5</v>
      </c>
      <c r="I1042" s="23" t="str">
        <f aca="false">IF(J1042="RHAP", "Rhizophora apiculata", IF(J1042="EXAG", "Excoecaria agallocha", IF(J1042="BRPA", "Bruguiera parviflora", IF(J1042="XYMO", "Xylocarpus moluccensis", IF(J1042="BRCY", "Bruguiera cylindrica", IF(J1042="AVAL", "Avicennia alba", IF(J1042="AVOF", "Avicennia officinalis", IF(J1042="LURA", "Lumnitzera racemosa", IF(J1042="CETA", "Ceriops tagal", IF(J1042="XYGR", "Xylocarpus granatum", IF(J1042="AVMA", "Avicennia marina", IF(J1042="RHMU", "Rhizophora mucronata", IF(J1042="BRGY", "Bruguiera gymnorrhiza", IF(J1042="BRSE", "Bruguiera sexangula", IF(J1042="SOOV", "Sonneratia ovata", IF(J1042="SOCA", "Sonneratia caseolaris", IF(J1042="HELI", "Heritiera littoralis", IF(J1042="HESY", "Heritiera sylvatica", IF(J1042="NYFR", "Nypa fruticans", IF(J1042="CYRA", "Cynometra ramiflora", IF(J1042="PHPA", "Phoenix paludosa", IF(J1042="SCHY", "Scyphiphora hydrophyllacea", IF(J1042="DIMA", "Diospyros maritima", IF(J1042="POPI", "Pongamia pinnata", IF(J1042="MAPS", "Maniltoa psilogyne", IF(J1042="INBI", "Intsia bijuga", IF(J1042="ACEB", "Acanthus ebracteatus", IF(J1042="CAER", "Calamus erinaceus", IF(J1042="UNUN", "Unknown unknown",  IF(J1042="SOAL", "Sonneratia alba",  IF(J1042="AECO", "Aegiceras corniculatum", "" )) )))))))))))))))))))))))))))))</f>
        <v>Xylocarpus granatum</v>
      </c>
      <c r="J1042" s="55" t="s">
        <v>1022</v>
      </c>
      <c r="K1042" s="55" t="n">
        <v>10.5</v>
      </c>
    </row>
    <row r="1043" customFormat="false" ht="13.8" hidden="false" customHeight="false" outlineLevel="0" collapsed="false">
      <c r="A1043" s="1" t="s">
        <v>17</v>
      </c>
      <c r="B1043" s="12" t="n">
        <v>42155</v>
      </c>
      <c r="C1043" s="1" t="s">
        <v>19</v>
      </c>
      <c r="D1043" s="1" t="s">
        <v>19</v>
      </c>
      <c r="E1043" s="1" t="s">
        <v>19</v>
      </c>
      <c r="F1043" s="1" t="s">
        <v>20</v>
      </c>
      <c r="G1043" s="1" t="n">
        <v>5</v>
      </c>
      <c r="H1043" s="1" t="n">
        <v>5</v>
      </c>
      <c r="I1043" s="23" t="str">
        <f aca="false">IF(J1043="RHAP", "Rhizophora apiculata", IF(J1043="EXAG", "Excoecaria agallocha", IF(J1043="BRPA", "Bruguiera parviflora", IF(J1043="XYMO", "Xylocarpus moluccensis", IF(J1043="BRCY", "Bruguiera cylindrica", IF(J1043="AVAL", "Avicennia alba", IF(J1043="AVOF", "Avicennia officinalis", IF(J1043="LURA", "Lumnitzera racemosa", IF(J1043="CETA", "Ceriops tagal", IF(J1043="XYGR", "Xylocarpus granatum", IF(J1043="AVMA", "Avicennia marina", IF(J1043="RHMU", "Rhizophora mucronata", IF(J1043="BRGY", "Bruguiera gymnorrhiza", IF(J1043="BRSE", "Bruguiera sexangula", IF(J1043="SOOV", "Sonneratia ovata", IF(J1043="SOCA", "Sonneratia caseolaris", IF(J1043="HELI", "Heritiera littoralis", IF(J1043="HESY", "Heritiera sylvatica", IF(J1043="NYFR", "Nypa fruticans", IF(J1043="CYRA", "Cynometra ramiflora", IF(J1043="PHPA", "Phoenix paludosa", IF(J1043="SCHY", "Scyphiphora hydrophyllacea", IF(J1043="DIMA", "Diospyros maritima", IF(J1043="POPI", "Pongamia pinnata", IF(J1043="MAPS", "Maniltoa psilogyne", IF(J1043="INBI", "Intsia bijuga", IF(J1043="ACEB", "Acanthus ebracteatus", IF(J1043="CAER", "Calamus erinaceus", IF(J1043="UNUN", "Unknown unknown",  IF(J1043="SOAL", "Sonneratia alba",  IF(J1043="AECO", "Aegiceras corniculatum", "" )) )))))))))))))))))))))))))))))</f>
        <v>Xylocarpus granatum</v>
      </c>
      <c r="J1043" s="55" t="s">
        <v>1022</v>
      </c>
      <c r="K1043" s="55" t="n">
        <v>10.7</v>
      </c>
    </row>
    <row r="1044" customFormat="false" ht="13.8" hidden="false" customHeight="false" outlineLevel="0" collapsed="false">
      <c r="A1044" s="1" t="s">
        <v>17</v>
      </c>
      <c r="B1044" s="12" t="n">
        <v>42155</v>
      </c>
      <c r="C1044" s="1" t="s">
        <v>19</v>
      </c>
      <c r="D1044" s="1" t="s">
        <v>19</v>
      </c>
      <c r="E1044" s="1" t="s">
        <v>19</v>
      </c>
      <c r="F1044" s="1" t="s">
        <v>20</v>
      </c>
      <c r="G1044" s="1" t="n">
        <v>5</v>
      </c>
      <c r="H1044" s="1" t="n">
        <v>5</v>
      </c>
      <c r="I1044" s="23" t="str">
        <f aca="false">IF(J1044="RHAP", "Rhizophora apiculata", IF(J1044="EXAG", "Excoecaria agallocha", IF(J1044="BRPA", "Bruguiera parviflora", IF(J1044="XYMO", "Xylocarpus moluccensis", IF(J1044="BRCY", "Bruguiera cylindrica", IF(J1044="AVAL", "Avicennia alba", IF(J1044="AVOF", "Avicennia officinalis", IF(J1044="LURA", "Lumnitzera racemosa", IF(J1044="CETA", "Ceriops tagal", IF(J1044="XYGR", "Xylocarpus granatum", IF(J1044="AVMA", "Avicennia marina", IF(J1044="RHMU", "Rhizophora mucronata", IF(J1044="BRGY", "Bruguiera gymnorrhiza", IF(J1044="BRSE", "Bruguiera sexangula", IF(J1044="SOOV", "Sonneratia ovata", IF(J1044="SOCA", "Sonneratia caseolaris", IF(J1044="HELI", "Heritiera littoralis", IF(J1044="HESY", "Heritiera sylvatica", IF(J1044="NYFR", "Nypa fruticans", IF(J1044="CYRA", "Cynometra ramiflora", IF(J1044="PHPA", "Phoenix paludosa", IF(J1044="SCHY", "Scyphiphora hydrophyllacea", IF(J1044="DIMA", "Diospyros maritima", IF(J1044="POPI", "Pongamia pinnata", IF(J1044="MAPS", "Maniltoa psilogyne", IF(J1044="INBI", "Intsia bijuga", IF(J1044="ACEB", "Acanthus ebracteatus", IF(J1044="CAER", "Calamus erinaceus", IF(J1044="UNUN", "Unknown unknown",  IF(J1044="SOAL", "Sonneratia alba",  IF(J1044="AECO", "Aegiceras corniculatum", "" )) )))))))))))))))))))))))))))))</f>
        <v>Avicennia alba</v>
      </c>
      <c r="J1044" s="55" t="s">
        <v>27</v>
      </c>
      <c r="K1044" s="55" t="n">
        <v>11</v>
      </c>
    </row>
    <row r="1045" customFormat="false" ht="13.8" hidden="false" customHeight="false" outlineLevel="0" collapsed="false">
      <c r="A1045" s="1" t="s">
        <v>17</v>
      </c>
      <c r="B1045" s="12" t="n">
        <v>42155</v>
      </c>
      <c r="C1045" s="1" t="s">
        <v>19</v>
      </c>
      <c r="D1045" s="1" t="s">
        <v>19</v>
      </c>
      <c r="E1045" s="1" t="s">
        <v>19</v>
      </c>
      <c r="F1045" s="1" t="s">
        <v>20</v>
      </c>
      <c r="G1045" s="1" t="n">
        <v>5</v>
      </c>
      <c r="H1045" s="1" t="n">
        <v>5</v>
      </c>
      <c r="I1045" s="23" t="str">
        <f aca="false">IF(J1045="RHAP", "Rhizophora apiculata", IF(J1045="EXAG", "Excoecaria agallocha", IF(J1045="BRPA", "Bruguiera parviflora", IF(J1045="XYMO", "Xylocarpus moluccensis", IF(J1045="BRCY", "Bruguiera cylindrica", IF(J1045="AVAL", "Avicennia alba", IF(J1045="AVOF", "Avicennia officinalis", IF(J1045="LURA", "Lumnitzera racemosa", IF(J1045="CETA", "Ceriops tagal", IF(J1045="XYGR", "Xylocarpus granatum", IF(J1045="AVMA", "Avicennia marina", IF(J1045="RHMU", "Rhizophora mucronata", IF(J1045="BRGY", "Bruguiera gymnorrhiza", IF(J1045="BRSE", "Bruguiera sexangula", IF(J1045="SOOV", "Sonneratia ovata", IF(J1045="SOCA", "Sonneratia caseolaris", IF(J1045="HELI", "Heritiera littoralis", IF(J1045="HESY", "Heritiera sylvatica", IF(J1045="NYFR", "Nypa fruticans", IF(J1045="CYRA", "Cynometra ramiflora", IF(J1045="PHPA", "Phoenix paludosa", IF(J1045="SCHY", "Scyphiphora hydrophyllacea", IF(J1045="DIMA", "Diospyros maritima", IF(J1045="POPI", "Pongamia pinnata", IF(J1045="MAPS", "Maniltoa psilogyne", IF(J1045="INBI", "Intsia bijuga", IF(J1045="ACEB", "Acanthus ebracteatus", IF(J1045="CAER", "Calamus erinaceus", IF(J1045="UNUN", "Unknown unknown",  IF(J1045="SOAL", "Sonneratia alba",  IF(J1045="AECO", "Aegiceras corniculatum", "" )) )))))))))))))))))))))))))))))</f>
        <v>Xylocarpus granatum</v>
      </c>
      <c r="J1045" s="55" t="s">
        <v>1022</v>
      </c>
      <c r="K1045" s="55" t="n">
        <v>11.2</v>
      </c>
    </row>
    <row r="1046" customFormat="false" ht="13.8" hidden="false" customHeight="false" outlineLevel="0" collapsed="false">
      <c r="A1046" s="1" t="s">
        <v>17</v>
      </c>
      <c r="B1046" s="12" t="n">
        <v>42155</v>
      </c>
      <c r="C1046" s="1" t="s">
        <v>19</v>
      </c>
      <c r="D1046" s="1" t="s">
        <v>19</v>
      </c>
      <c r="E1046" s="1" t="s">
        <v>19</v>
      </c>
      <c r="F1046" s="1" t="s">
        <v>20</v>
      </c>
      <c r="G1046" s="1" t="n">
        <v>5</v>
      </c>
      <c r="H1046" s="1" t="n">
        <v>5</v>
      </c>
      <c r="I1046" s="23" t="str">
        <f aca="false">IF(J1046="RHAP", "Rhizophora apiculata", IF(J1046="EXAG", "Excoecaria agallocha", IF(J1046="BRPA", "Bruguiera parviflora", IF(J1046="XYMO", "Xylocarpus moluccensis", IF(J1046="BRCY", "Bruguiera cylindrica", IF(J1046="AVAL", "Avicennia alba", IF(J1046="AVOF", "Avicennia officinalis", IF(J1046="LURA", "Lumnitzera racemosa", IF(J1046="CETA", "Ceriops tagal", IF(J1046="XYGR", "Xylocarpus granatum", IF(J1046="AVMA", "Avicennia marina", IF(J1046="RHMU", "Rhizophora mucronata", IF(J1046="BRGY", "Bruguiera gymnorrhiza", IF(J1046="BRSE", "Bruguiera sexangula", IF(J1046="SOOV", "Sonneratia ovata", IF(J1046="SOCA", "Sonneratia caseolaris", IF(J1046="HELI", "Heritiera littoralis", IF(J1046="HESY", "Heritiera sylvatica", IF(J1046="NYFR", "Nypa fruticans", IF(J1046="CYRA", "Cynometra ramiflora", IF(J1046="PHPA", "Phoenix paludosa", IF(J1046="SCHY", "Scyphiphora hydrophyllacea", IF(J1046="DIMA", "Diospyros maritima", IF(J1046="POPI", "Pongamia pinnata", IF(J1046="MAPS", "Maniltoa psilogyne", IF(J1046="INBI", "Intsia bijuga", IF(J1046="ACEB", "Acanthus ebracteatus", IF(J1046="CAER", "Calamus erinaceus", IF(J1046="UNUN", "Unknown unknown",  IF(J1046="SOAL", "Sonneratia alba",  IF(J1046="AECO", "Aegiceras corniculatum", "" )) )))))))))))))))))))))))))))))</f>
        <v>Xylocarpus granatum</v>
      </c>
      <c r="J1046" s="55" t="s">
        <v>1022</v>
      </c>
      <c r="K1046" s="55" t="n">
        <v>12.2</v>
      </c>
    </row>
    <row r="1047" customFormat="false" ht="13.8" hidden="false" customHeight="false" outlineLevel="0" collapsed="false">
      <c r="A1047" s="1" t="s">
        <v>17</v>
      </c>
      <c r="B1047" s="12" t="n">
        <v>42155</v>
      </c>
      <c r="C1047" s="1" t="s">
        <v>19</v>
      </c>
      <c r="D1047" s="1" t="s">
        <v>19</v>
      </c>
      <c r="E1047" s="1" t="s">
        <v>19</v>
      </c>
      <c r="F1047" s="1" t="s">
        <v>20</v>
      </c>
      <c r="G1047" s="1" t="n">
        <v>5</v>
      </c>
      <c r="H1047" s="1" t="n">
        <v>5</v>
      </c>
      <c r="I1047" s="23" t="str">
        <f aca="false">IF(J1047="RHAP", "Rhizophora apiculata", IF(J1047="EXAG", "Excoecaria agallocha", IF(J1047="BRPA", "Bruguiera parviflora", IF(J1047="XYMO", "Xylocarpus moluccensis", IF(J1047="BRCY", "Bruguiera cylindrica", IF(J1047="AVAL", "Avicennia alba", IF(J1047="AVOF", "Avicennia officinalis", IF(J1047="LURA", "Lumnitzera racemosa", IF(J1047="CETA", "Ceriops tagal", IF(J1047="XYGR", "Xylocarpus granatum", IF(J1047="AVMA", "Avicennia marina", IF(J1047="RHMU", "Rhizophora mucronata", IF(J1047="BRGY", "Bruguiera gymnorrhiza", IF(J1047="BRSE", "Bruguiera sexangula", IF(J1047="SOOV", "Sonneratia ovata", IF(J1047="SOCA", "Sonneratia caseolaris", IF(J1047="HELI", "Heritiera littoralis", IF(J1047="HESY", "Heritiera sylvatica", IF(J1047="NYFR", "Nypa fruticans", IF(J1047="CYRA", "Cynometra ramiflora", IF(J1047="PHPA", "Phoenix paludosa", IF(J1047="SCHY", "Scyphiphora hydrophyllacea", IF(J1047="DIMA", "Diospyros maritima", IF(J1047="POPI", "Pongamia pinnata", IF(J1047="MAPS", "Maniltoa psilogyne", IF(J1047="INBI", "Intsia bijuga", IF(J1047="ACEB", "Acanthus ebracteatus", IF(J1047="CAER", "Calamus erinaceus", IF(J1047="UNUN", "Unknown unknown",  IF(J1047="SOAL", "Sonneratia alba",  IF(J1047="AECO", "Aegiceras corniculatum", "" )) )))))))))))))))))))))))))))))</f>
        <v>Rhizophora apiculata</v>
      </c>
      <c r="J1047" s="55" t="s">
        <v>21</v>
      </c>
      <c r="K1047" s="55" t="n">
        <v>12.3</v>
      </c>
    </row>
    <row r="1048" customFormat="false" ht="13.8" hidden="false" customHeight="false" outlineLevel="0" collapsed="false">
      <c r="A1048" s="1" t="s">
        <v>17</v>
      </c>
      <c r="B1048" s="12" t="n">
        <v>42155</v>
      </c>
      <c r="C1048" s="1" t="s">
        <v>19</v>
      </c>
      <c r="D1048" s="1" t="s">
        <v>19</v>
      </c>
      <c r="E1048" s="1" t="s">
        <v>19</v>
      </c>
      <c r="F1048" s="1" t="s">
        <v>20</v>
      </c>
      <c r="G1048" s="1" t="n">
        <v>5</v>
      </c>
      <c r="H1048" s="1" t="n">
        <v>5</v>
      </c>
      <c r="I1048" s="23" t="str">
        <f aca="false">IF(J1048="RHAP", "Rhizophora apiculata", IF(J1048="EXAG", "Excoecaria agallocha", IF(J1048="BRPA", "Bruguiera parviflora", IF(J1048="XYMO", "Xylocarpus moluccensis", IF(J1048="BRCY", "Bruguiera cylindrica", IF(J1048="AVAL", "Avicennia alba", IF(J1048="AVOF", "Avicennia officinalis", IF(J1048="LURA", "Lumnitzera racemosa", IF(J1048="CETA", "Ceriops tagal", IF(J1048="XYGR", "Xylocarpus granatum", IF(J1048="AVMA", "Avicennia marina", IF(J1048="RHMU", "Rhizophora mucronata", IF(J1048="BRGY", "Bruguiera gymnorrhiza", IF(J1048="BRSE", "Bruguiera sexangula", IF(J1048="SOOV", "Sonneratia ovata", IF(J1048="SOCA", "Sonneratia caseolaris", IF(J1048="HELI", "Heritiera littoralis", IF(J1048="HESY", "Heritiera sylvatica", IF(J1048="NYFR", "Nypa fruticans", IF(J1048="CYRA", "Cynometra ramiflora", IF(J1048="PHPA", "Phoenix paludosa", IF(J1048="SCHY", "Scyphiphora hydrophyllacea", IF(J1048="DIMA", "Diospyros maritima", IF(J1048="POPI", "Pongamia pinnata", IF(J1048="MAPS", "Maniltoa psilogyne", IF(J1048="INBI", "Intsia bijuga", IF(J1048="ACEB", "Acanthus ebracteatus", IF(J1048="CAER", "Calamus erinaceus", IF(J1048="UNUN", "Unknown unknown",  IF(J1048="SOAL", "Sonneratia alba",  IF(J1048="AECO", "Aegiceras corniculatum", "" )) )))))))))))))))))))))))))))))</f>
        <v>Xylocarpus granatum</v>
      </c>
      <c r="J1048" s="55" t="s">
        <v>1022</v>
      </c>
      <c r="K1048" s="55" t="n">
        <v>27.4</v>
      </c>
    </row>
    <row r="1049" customFormat="false" ht="13.8" hidden="false" customHeight="false" outlineLevel="0" collapsed="false">
      <c r="A1049" s="1" t="s">
        <v>17</v>
      </c>
      <c r="B1049" s="12" t="n">
        <v>42156</v>
      </c>
      <c r="C1049" s="1" t="s">
        <v>19</v>
      </c>
      <c r="D1049" s="1" t="s">
        <v>19</v>
      </c>
      <c r="E1049" s="1" t="s">
        <v>19</v>
      </c>
      <c r="F1049" s="1" t="s">
        <v>20</v>
      </c>
      <c r="G1049" s="1" t="n">
        <v>6</v>
      </c>
      <c r="H1049" s="1" t="n">
        <v>1</v>
      </c>
      <c r="I1049" s="23" t="str">
        <f aca="false">IF(J1049="RHAP", "Rhizophora apiculata", IF(J1049="EXAG", "Excoecaria agallocha", IF(J1049="BRPA", "Bruguiera parviflora", IF(J1049="XYMO", "Xylocarpus moluccensis", IF(J1049="BRCY", "Bruguiera cylindrica", IF(J1049="AVAL", "Avicennia alba", IF(J1049="AVOF", "Avicennia officinalis", IF(J1049="LURA", "Lumnitzera racemosa", IF(J1049="CETA", "Ceriops tagal", IF(J1049="XYGR", "Xylocarpus granatum", IF(J1049="AVMA", "Avicennia marina", IF(J1049="RHMU", "Rhizophora mucronata", IF(J1049="BRGY", "Bruguiera gymnorrhiza", IF(J1049="BRSE", "Bruguiera sexangula", IF(J1049="SOOV", "Sonneratia ovata", IF(J1049="SOCA", "Sonneratia caseolaris", IF(J1049="HELI", "Heritiera littoralis", IF(J1049="HESY", "Heritiera sylvatica", IF(J1049="NYFR", "Nypa fruticans", IF(J1049="CYRA", "Cynometra ramiflora", IF(J1049="PHPA", "Phoenix paludosa", IF(J1049="SCHY", "Scyphiphora hydrophyllacea", IF(J1049="DIMA", "Diospyros maritima", IF(J1049="POPI", "Pongamia pinnata", IF(J1049="MAPS", "Maniltoa psilogyne", IF(J1049="INBI", "Intsia bijuga", IF(J1049="ACEB", "Acanthus ebracteatus", IF(J1049="CAER", "Calamus erinaceus", IF(J1049="UNUN", "Unknown unknown",  IF(J1049="SOAL", "Sonneratia alba",  IF(J1049="AECO", "Aegiceras corniculatum", "" )) )))))))))))))))))))))))))))))</f>
        <v>Rhizophora apiculata</v>
      </c>
      <c r="J1049" s="55" t="s">
        <v>21</v>
      </c>
      <c r="K1049" s="55" t="n">
        <v>5</v>
      </c>
    </row>
    <row r="1050" customFormat="false" ht="13.8" hidden="false" customHeight="false" outlineLevel="0" collapsed="false">
      <c r="A1050" s="1" t="s">
        <v>17</v>
      </c>
      <c r="B1050" s="12" t="n">
        <v>42156</v>
      </c>
      <c r="C1050" s="1" t="s">
        <v>19</v>
      </c>
      <c r="D1050" s="1" t="s">
        <v>19</v>
      </c>
      <c r="E1050" s="1" t="s">
        <v>19</v>
      </c>
      <c r="F1050" s="1" t="s">
        <v>20</v>
      </c>
      <c r="G1050" s="1" t="n">
        <v>6</v>
      </c>
      <c r="H1050" s="1" t="n">
        <v>1</v>
      </c>
      <c r="I1050" s="23" t="str">
        <f aca="false">IF(J1050="RHAP", "Rhizophora apiculata", IF(J1050="EXAG", "Excoecaria agallocha", IF(J1050="BRPA", "Bruguiera parviflora", IF(J1050="XYMO", "Xylocarpus moluccensis", IF(J1050="BRCY", "Bruguiera cylindrica", IF(J1050="AVAL", "Avicennia alba", IF(J1050="AVOF", "Avicennia officinalis", IF(J1050="LURA", "Lumnitzera racemosa", IF(J1050="CETA", "Ceriops tagal", IF(J1050="XYGR", "Xylocarpus granatum", IF(J1050="AVMA", "Avicennia marina", IF(J1050="RHMU", "Rhizophora mucronata", IF(J1050="BRGY", "Bruguiera gymnorrhiza", IF(J1050="BRSE", "Bruguiera sexangula", IF(J1050="SOOV", "Sonneratia ovata", IF(J1050="SOCA", "Sonneratia caseolaris", IF(J1050="HELI", "Heritiera littoralis", IF(J1050="HESY", "Heritiera sylvatica", IF(J1050="NYFR", "Nypa fruticans", IF(J1050="CYRA", "Cynometra ramiflora", IF(J1050="PHPA", "Phoenix paludosa", IF(J1050="SCHY", "Scyphiphora hydrophyllacea", IF(J1050="DIMA", "Diospyros maritima", IF(J1050="POPI", "Pongamia pinnata", IF(J1050="MAPS", "Maniltoa psilogyne", IF(J1050="INBI", "Intsia bijuga", IF(J1050="ACEB", "Acanthus ebracteatus", IF(J1050="CAER", "Calamus erinaceus", IF(J1050="UNUN", "Unknown unknown",  IF(J1050="SOAL", "Sonneratia alba",  IF(J1050="AECO", "Aegiceras corniculatum", "" )) )))))))))))))))))))))))))))))</f>
        <v>Rhizophora apiculata</v>
      </c>
      <c r="J1050" s="55" t="s">
        <v>21</v>
      </c>
      <c r="K1050" s="55" t="n">
        <v>5.2</v>
      </c>
    </row>
    <row r="1051" customFormat="false" ht="13.8" hidden="false" customHeight="false" outlineLevel="0" collapsed="false">
      <c r="A1051" s="1" t="s">
        <v>17</v>
      </c>
      <c r="B1051" s="12" t="n">
        <v>42156</v>
      </c>
      <c r="C1051" s="1" t="s">
        <v>19</v>
      </c>
      <c r="D1051" s="1" t="s">
        <v>19</v>
      </c>
      <c r="E1051" s="1" t="s">
        <v>19</v>
      </c>
      <c r="F1051" s="1" t="s">
        <v>20</v>
      </c>
      <c r="G1051" s="1" t="n">
        <v>6</v>
      </c>
      <c r="H1051" s="1" t="n">
        <v>1</v>
      </c>
      <c r="I1051" s="23" t="str">
        <f aca="false">IF(J1051="RHAP", "Rhizophora apiculata", IF(J1051="EXAG", "Excoecaria agallocha", IF(J1051="BRPA", "Bruguiera parviflora", IF(J1051="XYMO", "Xylocarpus moluccensis", IF(J1051="BRCY", "Bruguiera cylindrica", IF(J1051="AVAL", "Avicennia alba", IF(J1051="AVOF", "Avicennia officinalis", IF(J1051="LURA", "Lumnitzera racemosa", IF(J1051="CETA", "Ceriops tagal", IF(J1051="XYGR", "Xylocarpus granatum", IF(J1051="AVMA", "Avicennia marina", IF(J1051="RHMU", "Rhizophora mucronata", IF(J1051="BRGY", "Bruguiera gymnorrhiza", IF(J1051="BRSE", "Bruguiera sexangula", IF(J1051="SOOV", "Sonneratia ovata", IF(J1051="SOCA", "Sonneratia caseolaris", IF(J1051="HELI", "Heritiera littoralis", IF(J1051="HESY", "Heritiera sylvatica", IF(J1051="NYFR", "Nypa fruticans", IF(J1051="CYRA", "Cynometra ramiflora", IF(J1051="PHPA", "Phoenix paludosa", IF(J1051="SCHY", "Scyphiphora hydrophyllacea", IF(J1051="DIMA", "Diospyros maritima", IF(J1051="POPI", "Pongamia pinnata", IF(J1051="MAPS", "Maniltoa psilogyne", IF(J1051="INBI", "Intsia bijuga", IF(J1051="ACEB", "Acanthus ebracteatus", IF(J1051="CAER", "Calamus erinaceus", IF(J1051="UNUN", "Unknown unknown",  IF(J1051="SOAL", "Sonneratia alba",  IF(J1051="AECO", "Aegiceras corniculatum", "" )) )))))))))))))))))))))))))))))</f>
        <v>Scyphiphora hydrophyllacea</v>
      </c>
      <c r="J1051" s="55" t="s">
        <v>1065</v>
      </c>
      <c r="K1051" s="55" t="n">
        <v>5.8</v>
      </c>
    </row>
    <row r="1052" customFormat="false" ht="13.8" hidden="false" customHeight="false" outlineLevel="0" collapsed="false">
      <c r="A1052" s="1" t="s">
        <v>17</v>
      </c>
      <c r="B1052" s="12" t="n">
        <v>42156</v>
      </c>
      <c r="C1052" s="1" t="s">
        <v>19</v>
      </c>
      <c r="D1052" s="1" t="s">
        <v>19</v>
      </c>
      <c r="E1052" s="1" t="s">
        <v>19</v>
      </c>
      <c r="F1052" s="1" t="s">
        <v>20</v>
      </c>
      <c r="G1052" s="1" t="n">
        <v>6</v>
      </c>
      <c r="H1052" s="1" t="n">
        <v>1</v>
      </c>
      <c r="I1052" s="23" t="str">
        <f aca="false">IF(J1052="RHAP", "Rhizophora apiculata", IF(J1052="EXAG", "Excoecaria agallocha", IF(J1052="BRPA", "Bruguiera parviflora", IF(J1052="XYMO", "Xylocarpus moluccensis", IF(J1052="BRCY", "Bruguiera cylindrica", IF(J1052="AVAL", "Avicennia alba", IF(J1052="AVOF", "Avicennia officinalis", IF(J1052="LURA", "Lumnitzera racemosa", IF(J1052="CETA", "Ceriops tagal", IF(J1052="XYGR", "Xylocarpus granatum", IF(J1052="AVMA", "Avicennia marina", IF(J1052="RHMU", "Rhizophora mucronata", IF(J1052="BRGY", "Bruguiera gymnorrhiza", IF(J1052="BRSE", "Bruguiera sexangula", IF(J1052="SOOV", "Sonneratia ovata", IF(J1052="SOCA", "Sonneratia caseolaris", IF(J1052="HELI", "Heritiera littoralis", IF(J1052="HESY", "Heritiera sylvatica", IF(J1052="NYFR", "Nypa fruticans", IF(J1052="CYRA", "Cynometra ramiflora", IF(J1052="PHPA", "Phoenix paludosa", IF(J1052="SCHY", "Scyphiphora hydrophyllacea", IF(J1052="DIMA", "Diospyros maritima", IF(J1052="POPI", "Pongamia pinnata", IF(J1052="MAPS", "Maniltoa psilogyne", IF(J1052="INBI", "Intsia bijuga", IF(J1052="ACEB", "Acanthus ebracteatus", IF(J1052="CAER", "Calamus erinaceus", IF(J1052="UNUN", "Unknown unknown",  IF(J1052="SOAL", "Sonneratia alba",  IF(J1052="AECO", "Aegiceras corniculatum", "" )) )))))))))))))))))))))))))))))</f>
        <v>Scyphiphora hydrophyllacea</v>
      </c>
      <c r="J1052" s="55" t="s">
        <v>1065</v>
      </c>
      <c r="K1052" s="55" t="n">
        <v>5.9</v>
      </c>
      <c r="L1052" s="55" t="n">
        <v>3</v>
      </c>
      <c r="N1052" s="1" t="n">
        <v>2</v>
      </c>
    </row>
    <row r="1053" customFormat="false" ht="13.8" hidden="false" customHeight="false" outlineLevel="0" collapsed="false">
      <c r="A1053" s="1" t="s">
        <v>17</v>
      </c>
      <c r="B1053" s="12" t="n">
        <v>42156</v>
      </c>
      <c r="C1053" s="1" t="s">
        <v>19</v>
      </c>
      <c r="D1053" s="1" t="s">
        <v>19</v>
      </c>
      <c r="E1053" s="1" t="s">
        <v>19</v>
      </c>
      <c r="F1053" s="1" t="s">
        <v>20</v>
      </c>
      <c r="G1053" s="1" t="n">
        <v>6</v>
      </c>
      <c r="H1053" s="1" t="n">
        <v>1</v>
      </c>
      <c r="I1053" s="23" t="str">
        <f aca="false">IF(J1053="RHAP", "Rhizophora apiculata", IF(J1053="EXAG", "Excoecaria agallocha", IF(J1053="BRPA", "Bruguiera parviflora", IF(J1053="XYMO", "Xylocarpus moluccensis", IF(J1053="BRCY", "Bruguiera cylindrica", IF(J1053="AVAL", "Avicennia alba", IF(J1053="AVOF", "Avicennia officinalis", IF(J1053="LURA", "Lumnitzera racemosa", IF(J1053="CETA", "Ceriops tagal", IF(J1053="XYGR", "Xylocarpus granatum", IF(J1053="AVMA", "Avicennia marina", IF(J1053="RHMU", "Rhizophora mucronata", IF(J1053="BRGY", "Bruguiera gymnorrhiza", IF(J1053="BRSE", "Bruguiera sexangula", IF(J1053="SOOV", "Sonneratia ovata", IF(J1053="SOCA", "Sonneratia caseolaris", IF(J1053="HELI", "Heritiera littoralis", IF(J1053="HESY", "Heritiera sylvatica", IF(J1053="NYFR", "Nypa fruticans", IF(J1053="CYRA", "Cynometra ramiflora", IF(J1053="PHPA", "Phoenix paludosa", IF(J1053="SCHY", "Scyphiphora hydrophyllacea", IF(J1053="DIMA", "Diospyros maritima", IF(J1053="POPI", "Pongamia pinnata", IF(J1053="MAPS", "Maniltoa psilogyne", IF(J1053="INBI", "Intsia bijuga", IF(J1053="ACEB", "Acanthus ebracteatus", IF(J1053="CAER", "Calamus erinaceus", IF(J1053="UNUN", "Unknown unknown",  IF(J1053="SOAL", "Sonneratia alba",  IF(J1053="AECO", "Aegiceras corniculatum", "" )) )))))))))))))))))))))))))))))</f>
        <v>Xylocarpus granatum</v>
      </c>
      <c r="J1053" s="55" t="s">
        <v>1022</v>
      </c>
      <c r="K1053" s="55" t="n">
        <v>6.1</v>
      </c>
    </row>
    <row r="1054" customFormat="false" ht="13.8" hidden="false" customHeight="false" outlineLevel="0" collapsed="false">
      <c r="A1054" s="1" t="s">
        <v>17</v>
      </c>
      <c r="B1054" s="12" t="n">
        <v>42156</v>
      </c>
      <c r="C1054" s="1" t="s">
        <v>19</v>
      </c>
      <c r="D1054" s="1" t="s">
        <v>19</v>
      </c>
      <c r="E1054" s="1" t="s">
        <v>19</v>
      </c>
      <c r="F1054" s="1" t="s">
        <v>20</v>
      </c>
      <c r="G1054" s="1" t="n">
        <v>6</v>
      </c>
      <c r="H1054" s="1" t="n">
        <v>1</v>
      </c>
      <c r="I1054" s="23" t="str">
        <f aca="false">IF(J1054="RHAP", "Rhizophora apiculata", IF(J1054="EXAG", "Excoecaria agallocha", IF(J1054="BRPA", "Bruguiera parviflora", IF(J1054="XYMO", "Xylocarpus moluccensis", IF(J1054="BRCY", "Bruguiera cylindrica", IF(J1054="AVAL", "Avicennia alba", IF(J1054="AVOF", "Avicennia officinalis", IF(J1054="LURA", "Lumnitzera racemosa", IF(J1054="CETA", "Ceriops tagal", IF(J1054="XYGR", "Xylocarpus granatum", IF(J1054="AVMA", "Avicennia marina", IF(J1054="RHMU", "Rhizophora mucronata", IF(J1054="BRGY", "Bruguiera gymnorrhiza", IF(J1054="BRSE", "Bruguiera sexangula", IF(J1054="SOOV", "Sonneratia ovata", IF(J1054="SOCA", "Sonneratia caseolaris", IF(J1054="HELI", "Heritiera littoralis", IF(J1054="HESY", "Heritiera sylvatica", IF(J1054="NYFR", "Nypa fruticans", IF(J1054="CYRA", "Cynometra ramiflora", IF(J1054="PHPA", "Phoenix paludosa", IF(J1054="SCHY", "Scyphiphora hydrophyllacea", IF(J1054="DIMA", "Diospyros maritima", IF(J1054="POPI", "Pongamia pinnata", IF(J1054="MAPS", "Maniltoa psilogyne", IF(J1054="INBI", "Intsia bijuga", IF(J1054="ACEB", "Acanthus ebracteatus", IF(J1054="CAER", "Calamus erinaceus", IF(J1054="UNUN", "Unknown unknown",  IF(J1054="SOAL", "Sonneratia alba",  IF(J1054="AECO", "Aegiceras corniculatum", "" )) )))))))))))))))))))))))))))))</f>
        <v>Rhizophora apiculata</v>
      </c>
      <c r="J1054" s="55" t="s">
        <v>21</v>
      </c>
      <c r="K1054" s="55" t="n">
        <v>6.2</v>
      </c>
    </row>
    <row r="1055" customFormat="false" ht="13.8" hidden="false" customHeight="false" outlineLevel="0" collapsed="false">
      <c r="A1055" s="1" t="s">
        <v>17</v>
      </c>
      <c r="B1055" s="12" t="n">
        <v>42156</v>
      </c>
      <c r="C1055" s="1" t="s">
        <v>19</v>
      </c>
      <c r="D1055" s="1" t="s">
        <v>19</v>
      </c>
      <c r="E1055" s="1" t="s">
        <v>19</v>
      </c>
      <c r="F1055" s="1" t="s">
        <v>20</v>
      </c>
      <c r="G1055" s="1" t="n">
        <v>6</v>
      </c>
      <c r="H1055" s="1" t="n">
        <v>1</v>
      </c>
      <c r="I1055" s="23" t="str">
        <f aca="false">IF(J1055="RHAP", "Rhizophora apiculata", IF(J1055="EXAG", "Excoecaria agallocha", IF(J1055="BRPA", "Bruguiera parviflora", IF(J1055="XYMO", "Xylocarpus moluccensis", IF(J1055="BRCY", "Bruguiera cylindrica", IF(J1055="AVAL", "Avicennia alba", IF(J1055="AVOF", "Avicennia officinalis", IF(J1055="LURA", "Lumnitzera racemosa", IF(J1055="CETA", "Ceriops tagal", IF(J1055="XYGR", "Xylocarpus granatum", IF(J1055="AVMA", "Avicennia marina", IF(J1055="RHMU", "Rhizophora mucronata", IF(J1055="BRGY", "Bruguiera gymnorrhiza", IF(J1055="BRSE", "Bruguiera sexangula", IF(J1055="SOOV", "Sonneratia ovata", IF(J1055="SOCA", "Sonneratia caseolaris", IF(J1055="HELI", "Heritiera littoralis", IF(J1055="HESY", "Heritiera sylvatica", IF(J1055="NYFR", "Nypa fruticans", IF(J1055="CYRA", "Cynometra ramiflora", IF(J1055="PHPA", "Phoenix paludosa", IF(J1055="SCHY", "Scyphiphora hydrophyllacea", IF(J1055="DIMA", "Diospyros maritima", IF(J1055="POPI", "Pongamia pinnata", IF(J1055="MAPS", "Maniltoa psilogyne", IF(J1055="INBI", "Intsia bijuga", IF(J1055="ACEB", "Acanthus ebracteatus", IF(J1055="CAER", "Calamus erinaceus", IF(J1055="UNUN", "Unknown unknown",  IF(J1055="SOAL", "Sonneratia alba",  IF(J1055="AECO", "Aegiceras corniculatum", "" )) )))))))))))))))))))))))))))))</f>
        <v>Rhizophora apiculata</v>
      </c>
      <c r="J1055" s="55" t="s">
        <v>21</v>
      </c>
      <c r="K1055" s="55" t="n">
        <v>6.3</v>
      </c>
    </row>
    <row r="1056" customFormat="false" ht="13.8" hidden="false" customHeight="false" outlineLevel="0" collapsed="false">
      <c r="A1056" s="1" t="s">
        <v>17</v>
      </c>
      <c r="B1056" s="12" t="n">
        <v>42156</v>
      </c>
      <c r="C1056" s="1" t="s">
        <v>19</v>
      </c>
      <c r="D1056" s="1" t="s">
        <v>19</v>
      </c>
      <c r="E1056" s="1" t="s">
        <v>19</v>
      </c>
      <c r="F1056" s="1" t="s">
        <v>20</v>
      </c>
      <c r="G1056" s="1" t="n">
        <v>6</v>
      </c>
      <c r="H1056" s="1" t="n">
        <v>1</v>
      </c>
      <c r="I1056" s="23" t="str">
        <f aca="false">IF(J1056="RHAP", "Rhizophora apiculata", IF(J1056="EXAG", "Excoecaria agallocha", IF(J1056="BRPA", "Bruguiera parviflora", IF(J1056="XYMO", "Xylocarpus moluccensis", IF(J1056="BRCY", "Bruguiera cylindrica", IF(J1056="AVAL", "Avicennia alba", IF(J1056="AVOF", "Avicennia officinalis", IF(J1056="LURA", "Lumnitzera racemosa", IF(J1056="CETA", "Ceriops tagal", IF(J1056="XYGR", "Xylocarpus granatum", IF(J1056="AVMA", "Avicennia marina", IF(J1056="RHMU", "Rhizophora mucronata", IF(J1056="BRGY", "Bruguiera gymnorrhiza", IF(J1056="BRSE", "Bruguiera sexangula", IF(J1056="SOOV", "Sonneratia ovata", IF(J1056="SOCA", "Sonneratia caseolaris", IF(J1056="HELI", "Heritiera littoralis", IF(J1056="HESY", "Heritiera sylvatica", IF(J1056="NYFR", "Nypa fruticans", IF(J1056="CYRA", "Cynometra ramiflora", IF(J1056="PHPA", "Phoenix paludosa", IF(J1056="SCHY", "Scyphiphora hydrophyllacea", IF(J1056="DIMA", "Diospyros maritima", IF(J1056="POPI", "Pongamia pinnata", IF(J1056="MAPS", "Maniltoa psilogyne", IF(J1056="INBI", "Intsia bijuga", IF(J1056="ACEB", "Acanthus ebracteatus", IF(J1056="CAER", "Calamus erinaceus", IF(J1056="UNUN", "Unknown unknown",  IF(J1056="SOAL", "Sonneratia alba",  IF(J1056="AECO", "Aegiceras corniculatum", "" )) )))))))))))))))))))))))))))))</f>
        <v>Xylocarpus granatum</v>
      </c>
      <c r="J1056" s="55" t="s">
        <v>1022</v>
      </c>
      <c r="K1056" s="55" t="n">
        <v>6.5</v>
      </c>
    </row>
    <row r="1057" customFormat="false" ht="13.8" hidden="false" customHeight="false" outlineLevel="0" collapsed="false">
      <c r="A1057" s="1" t="s">
        <v>17</v>
      </c>
      <c r="B1057" s="12" t="n">
        <v>42156</v>
      </c>
      <c r="C1057" s="1" t="s">
        <v>19</v>
      </c>
      <c r="D1057" s="1" t="s">
        <v>19</v>
      </c>
      <c r="E1057" s="1" t="s">
        <v>19</v>
      </c>
      <c r="F1057" s="1" t="s">
        <v>20</v>
      </c>
      <c r="G1057" s="1" t="n">
        <v>6</v>
      </c>
      <c r="H1057" s="1" t="n">
        <v>1</v>
      </c>
      <c r="I1057" s="23" t="str">
        <f aca="false">IF(J1057="RHAP", "Rhizophora apiculata", IF(J1057="EXAG", "Excoecaria agallocha", IF(J1057="BRPA", "Bruguiera parviflora", IF(J1057="XYMO", "Xylocarpus moluccensis", IF(J1057="BRCY", "Bruguiera cylindrica", IF(J1057="AVAL", "Avicennia alba", IF(J1057="AVOF", "Avicennia officinalis", IF(J1057="LURA", "Lumnitzera racemosa", IF(J1057="CETA", "Ceriops tagal", IF(J1057="XYGR", "Xylocarpus granatum", IF(J1057="AVMA", "Avicennia marina", IF(J1057="RHMU", "Rhizophora mucronata", IF(J1057="BRGY", "Bruguiera gymnorrhiza", IF(J1057="BRSE", "Bruguiera sexangula", IF(J1057="SOOV", "Sonneratia ovata", IF(J1057="SOCA", "Sonneratia caseolaris", IF(J1057="HELI", "Heritiera littoralis", IF(J1057="HESY", "Heritiera sylvatica", IF(J1057="NYFR", "Nypa fruticans", IF(J1057="CYRA", "Cynometra ramiflora", IF(J1057="PHPA", "Phoenix paludosa", IF(J1057="SCHY", "Scyphiphora hydrophyllacea", IF(J1057="DIMA", "Diospyros maritima", IF(J1057="POPI", "Pongamia pinnata", IF(J1057="MAPS", "Maniltoa psilogyne", IF(J1057="INBI", "Intsia bijuga", IF(J1057="ACEB", "Acanthus ebracteatus", IF(J1057="CAER", "Calamus erinaceus", IF(J1057="UNUN", "Unknown unknown",  IF(J1057="SOAL", "Sonneratia alba",  IF(J1057="AECO", "Aegiceras corniculatum", "" )) )))))))))))))))))))))))))))))</f>
        <v>Rhizophora apiculata</v>
      </c>
      <c r="J1057" s="55" t="s">
        <v>21</v>
      </c>
      <c r="K1057" s="55" t="n">
        <v>6.6</v>
      </c>
    </row>
    <row r="1058" customFormat="false" ht="13.8" hidden="false" customHeight="false" outlineLevel="0" collapsed="false">
      <c r="A1058" s="1" t="s">
        <v>17</v>
      </c>
      <c r="B1058" s="12" t="n">
        <v>42156</v>
      </c>
      <c r="C1058" s="1" t="s">
        <v>19</v>
      </c>
      <c r="D1058" s="1" t="s">
        <v>19</v>
      </c>
      <c r="E1058" s="1" t="s">
        <v>19</v>
      </c>
      <c r="F1058" s="1" t="s">
        <v>20</v>
      </c>
      <c r="G1058" s="1" t="n">
        <v>6</v>
      </c>
      <c r="H1058" s="1" t="n">
        <v>1</v>
      </c>
      <c r="I1058" s="23" t="str">
        <f aca="false">IF(J1058="RHAP", "Rhizophora apiculata", IF(J1058="EXAG", "Excoecaria agallocha", IF(J1058="BRPA", "Bruguiera parviflora", IF(J1058="XYMO", "Xylocarpus moluccensis", IF(J1058="BRCY", "Bruguiera cylindrica", IF(J1058="AVAL", "Avicennia alba", IF(J1058="AVOF", "Avicennia officinalis", IF(J1058="LURA", "Lumnitzera racemosa", IF(J1058="CETA", "Ceriops tagal", IF(J1058="XYGR", "Xylocarpus granatum", IF(J1058="AVMA", "Avicennia marina", IF(J1058="RHMU", "Rhizophora mucronata", IF(J1058="BRGY", "Bruguiera gymnorrhiza", IF(J1058="BRSE", "Bruguiera sexangula", IF(J1058="SOOV", "Sonneratia ovata", IF(J1058="SOCA", "Sonneratia caseolaris", IF(J1058="HELI", "Heritiera littoralis", IF(J1058="HESY", "Heritiera sylvatica", IF(J1058="NYFR", "Nypa fruticans", IF(J1058="CYRA", "Cynometra ramiflora", IF(J1058="PHPA", "Phoenix paludosa", IF(J1058="SCHY", "Scyphiphora hydrophyllacea", IF(J1058="DIMA", "Diospyros maritima", IF(J1058="POPI", "Pongamia pinnata", IF(J1058="MAPS", "Maniltoa psilogyne", IF(J1058="INBI", "Intsia bijuga", IF(J1058="ACEB", "Acanthus ebracteatus", IF(J1058="CAER", "Calamus erinaceus", IF(J1058="UNUN", "Unknown unknown",  IF(J1058="SOAL", "Sonneratia alba",  IF(J1058="AECO", "Aegiceras corniculatum", "" )) )))))))))))))))))))))))))))))</f>
        <v>Rhizophora apiculata</v>
      </c>
      <c r="J1058" s="55" t="s">
        <v>21</v>
      </c>
      <c r="K1058" s="55" t="n">
        <v>6.7</v>
      </c>
    </row>
    <row r="1059" customFormat="false" ht="13.8" hidden="false" customHeight="false" outlineLevel="0" collapsed="false">
      <c r="A1059" s="1" t="s">
        <v>17</v>
      </c>
      <c r="B1059" s="12" t="n">
        <v>42156</v>
      </c>
      <c r="C1059" s="1" t="s">
        <v>19</v>
      </c>
      <c r="D1059" s="1" t="s">
        <v>19</v>
      </c>
      <c r="E1059" s="1" t="s">
        <v>19</v>
      </c>
      <c r="F1059" s="1" t="s">
        <v>20</v>
      </c>
      <c r="G1059" s="1" t="n">
        <v>6</v>
      </c>
      <c r="H1059" s="1" t="n">
        <v>1</v>
      </c>
      <c r="I1059" s="23" t="str">
        <f aca="false">IF(J1059="RHAP", "Rhizophora apiculata", IF(J1059="EXAG", "Excoecaria agallocha", IF(J1059="BRPA", "Bruguiera parviflora", IF(J1059="XYMO", "Xylocarpus moluccensis", IF(J1059="BRCY", "Bruguiera cylindrica", IF(J1059="AVAL", "Avicennia alba", IF(J1059="AVOF", "Avicennia officinalis", IF(J1059="LURA", "Lumnitzera racemosa", IF(J1059="CETA", "Ceriops tagal", IF(J1059="XYGR", "Xylocarpus granatum", IF(J1059="AVMA", "Avicennia marina", IF(J1059="RHMU", "Rhizophora mucronata", IF(J1059="BRGY", "Bruguiera gymnorrhiza", IF(J1059="BRSE", "Bruguiera sexangula", IF(J1059="SOOV", "Sonneratia ovata", IF(J1059="SOCA", "Sonneratia caseolaris", IF(J1059="HELI", "Heritiera littoralis", IF(J1059="HESY", "Heritiera sylvatica", IF(J1059="NYFR", "Nypa fruticans", IF(J1059="CYRA", "Cynometra ramiflora", IF(J1059="PHPA", "Phoenix paludosa", IF(J1059="SCHY", "Scyphiphora hydrophyllacea", IF(J1059="DIMA", "Diospyros maritima", IF(J1059="POPI", "Pongamia pinnata", IF(J1059="MAPS", "Maniltoa psilogyne", IF(J1059="INBI", "Intsia bijuga", IF(J1059="ACEB", "Acanthus ebracteatus", IF(J1059="CAER", "Calamus erinaceus", IF(J1059="UNUN", "Unknown unknown",  IF(J1059="SOAL", "Sonneratia alba",  IF(J1059="AECO", "Aegiceras corniculatum", "" )) )))))))))))))))))))))))))))))</f>
        <v>Rhizophora apiculata</v>
      </c>
      <c r="J1059" s="55" t="s">
        <v>21</v>
      </c>
      <c r="K1059" s="55" t="n">
        <v>7.2</v>
      </c>
    </row>
    <row r="1060" customFormat="false" ht="13.8" hidden="false" customHeight="false" outlineLevel="0" collapsed="false">
      <c r="A1060" s="1" t="s">
        <v>17</v>
      </c>
      <c r="B1060" s="12" t="n">
        <v>42156</v>
      </c>
      <c r="C1060" s="1" t="s">
        <v>19</v>
      </c>
      <c r="D1060" s="1" t="s">
        <v>19</v>
      </c>
      <c r="E1060" s="1" t="s">
        <v>19</v>
      </c>
      <c r="F1060" s="1" t="s">
        <v>20</v>
      </c>
      <c r="G1060" s="1" t="n">
        <v>6</v>
      </c>
      <c r="H1060" s="1" t="n">
        <v>1</v>
      </c>
      <c r="I1060" s="23" t="str">
        <f aca="false">IF(J1060="RHAP", "Rhizophora apiculata", IF(J1060="EXAG", "Excoecaria agallocha", IF(J1060="BRPA", "Bruguiera parviflora", IF(J1060="XYMO", "Xylocarpus moluccensis", IF(J1060="BRCY", "Bruguiera cylindrica", IF(J1060="AVAL", "Avicennia alba", IF(J1060="AVOF", "Avicennia officinalis", IF(J1060="LURA", "Lumnitzera racemosa", IF(J1060="CETA", "Ceriops tagal", IF(J1060="XYGR", "Xylocarpus granatum", IF(J1060="AVMA", "Avicennia marina", IF(J1060="RHMU", "Rhizophora mucronata", IF(J1060="BRGY", "Bruguiera gymnorrhiza", IF(J1060="BRSE", "Bruguiera sexangula", IF(J1060="SOOV", "Sonneratia ovata", IF(J1060="SOCA", "Sonneratia caseolaris", IF(J1060="HELI", "Heritiera littoralis", IF(J1060="HESY", "Heritiera sylvatica", IF(J1060="NYFR", "Nypa fruticans", IF(J1060="CYRA", "Cynometra ramiflora", IF(J1060="PHPA", "Phoenix paludosa", IF(J1060="SCHY", "Scyphiphora hydrophyllacea", IF(J1060="DIMA", "Diospyros maritima", IF(J1060="POPI", "Pongamia pinnata", IF(J1060="MAPS", "Maniltoa psilogyne", IF(J1060="INBI", "Intsia bijuga", IF(J1060="ACEB", "Acanthus ebracteatus", IF(J1060="CAER", "Calamus erinaceus", IF(J1060="UNUN", "Unknown unknown",  IF(J1060="SOAL", "Sonneratia alba",  IF(J1060="AECO", "Aegiceras corniculatum", "" )) )))))))))))))))))))))))))))))</f>
        <v>Rhizophora apiculata</v>
      </c>
      <c r="J1060" s="55" t="s">
        <v>21</v>
      </c>
      <c r="K1060" s="55" t="n">
        <v>7.8</v>
      </c>
    </row>
    <row r="1061" customFormat="false" ht="13.8" hidden="false" customHeight="false" outlineLevel="0" collapsed="false">
      <c r="A1061" s="1" t="s">
        <v>17</v>
      </c>
      <c r="B1061" s="12" t="n">
        <v>42156</v>
      </c>
      <c r="C1061" s="1" t="s">
        <v>19</v>
      </c>
      <c r="D1061" s="1" t="s">
        <v>19</v>
      </c>
      <c r="E1061" s="1" t="s">
        <v>19</v>
      </c>
      <c r="F1061" s="1" t="s">
        <v>20</v>
      </c>
      <c r="G1061" s="1" t="n">
        <v>6</v>
      </c>
      <c r="H1061" s="1" t="n">
        <v>1</v>
      </c>
      <c r="I1061" s="23" t="str">
        <f aca="false">IF(J1061="RHAP", "Rhizophora apiculata", IF(J1061="EXAG", "Excoecaria agallocha", IF(J1061="BRPA", "Bruguiera parviflora", IF(J1061="XYMO", "Xylocarpus moluccensis", IF(J1061="BRCY", "Bruguiera cylindrica", IF(J1061="AVAL", "Avicennia alba", IF(J1061="AVOF", "Avicennia officinalis", IF(J1061="LURA", "Lumnitzera racemosa", IF(J1061="CETA", "Ceriops tagal", IF(J1061="XYGR", "Xylocarpus granatum", IF(J1061="AVMA", "Avicennia marina", IF(J1061="RHMU", "Rhizophora mucronata", IF(J1061="BRGY", "Bruguiera gymnorrhiza", IF(J1061="BRSE", "Bruguiera sexangula", IF(J1061="SOOV", "Sonneratia ovata", IF(J1061="SOCA", "Sonneratia caseolaris", IF(J1061="HELI", "Heritiera littoralis", IF(J1061="HESY", "Heritiera sylvatica", IF(J1061="NYFR", "Nypa fruticans", IF(J1061="CYRA", "Cynometra ramiflora", IF(J1061="PHPA", "Phoenix paludosa", IF(J1061="SCHY", "Scyphiphora hydrophyllacea", IF(J1061="DIMA", "Diospyros maritima", IF(J1061="POPI", "Pongamia pinnata", IF(J1061="MAPS", "Maniltoa psilogyne", IF(J1061="INBI", "Intsia bijuga", IF(J1061="ACEB", "Acanthus ebracteatus", IF(J1061="CAER", "Calamus erinaceus", IF(J1061="UNUN", "Unknown unknown",  IF(J1061="SOAL", "Sonneratia alba",  IF(J1061="AECO", "Aegiceras corniculatum", "" )) )))))))))))))))))))))))))))))</f>
        <v>Rhizophora apiculata</v>
      </c>
      <c r="J1061" s="55" t="s">
        <v>21</v>
      </c>
      <c r="K1061" s="55" t="n">
        <v>8.1</v>
      </c>
    </row>
    <row r="1062" customFormat="false" ht="13.8" hidden="false" customHeight="false" outlineLevel="0" collapsed="false">
      <c r="A1062" s="1" t="s">
        <v>17</v>
      </c>
      <c r="B1062" s="12" t="n">
        <v>42156</v>
      </c>
      <c r="C1062" s="1" t="s">
        <v>19</v>
      </c>
      <c r="D1062" s="1" t="s">
        <v>19</v>
      </c>
      <c r="E1062" s="1" t="s">
        <v>19</v>
      </c>
      <c r="F1062" s="1" t="s">
        <v>20</v>
      </c>
      <c r="G1062" s="1" t="n">
        <v>6</v>
      </c>
      <c r="H1062" s="1" t="n">
        <v>1</v>
      </c>
      <c r="I1062" s="23" t="str">
        <f aca="false">IF(J1062="RHAP", "Rhizophora apiculata", IF(J1062="EXAG", "Excoecaria agallocha", IF(J1062="BRPA", "Bruguiera parviflora", IF(J1062="XYMO", "Xylocarpus moluccensis", IF(J1062="BRCY", "Bruguiera cylindrica", IF(J1062="AVAL", "Avicennia alba", IF(J1062="AVOF", "Avicennia officinalis", IF(J1062="LURA", "Lumnitzera racemosa", IF(J1062="CETA", "Ceriops tagal", IF(J1062="XYGR", "Xylocarpus granatum", IF(J1062="AVMA", "Avicennia marina", IF(J1062="RHMU", "Rhizophora mucronata", IF(J1062="BRGY", "Bruguiera gymnorrhiza", IF(J1062="BRSE", "Bruguiera sexangula", IF(J1062="SOOV", "Sonneratia ovata", IF(J1062="SOCA", "Sonneratia caseolaris", IF(J1062="HELI", "Heritiera littoralis", IF(J1062="HESY", "Heritiera sylvatica", IF(J1062="NYFR", "Nypa fruticans", IF(J1062="CYRA", "Cynometra ramiflora", IF(J1062="PHPA", "Phoenix paludosa", IF(J1062="SCHY", "Scyphiphora hydrophyllacea", IF(J1062="DIMA", "Diospyros maritima", IF(J1062="POPI", "Pongamia pinnata", IF(J1062="MAPS", "Maniltoa psilogyne", IF(J1062="INBI", "Intsia bijuga", IF(J1062="ACEB", "Acanthus ebracteatus", IF(J1062="CAER", "Calamus erinaceus", IF(J1062="UNUN", "Unknown unknown",  IF(J1062="SOAL", "Sonneratia alba",  IF(J1062="AECO", "Aegiceras corniculatum", "" )) )))))))))))))))))))))))))))))</f>
        <v>Rhizophora apiculata</v>
      </c>
      <c r="J1062" s="55" t="s">
        <v>21</v>
      </c>
      <c r="K1062" s="55" t="n">
        <v>8.2</v>
      </c>
    </row>
    <row r="1063" customFormat="false" ht="13.8" hidden="false" customHeight="false" outlineLevel="0" collapsed="false">
      <c r="A1063" s="1" t="s">
        <v>17</v>
      </c>
      <c r="B1063" s="12" t="n">
        <v>42156</v>
      </c>
      <c r="C1063" s="1" t="s">
        <v>19</v>
      </c>
      <c r="D1063" s="1" t="s">
        <v>19</v>
      </c>
      <c r="E1063" s="1" t="s">
        <v>19</v>
      </c>
      <c r="F1063" s="1" t="s">
        <v>20</v>
      </c>
      <c r="G1063" s="1" t="n">
        <v>6</v>
      </c>
      <c r="H1063" s="1" t="n">
        <v>1</v>
      </c>
      <c r="I1063" s="23" t="str">
        <f aca="false">IF(J1063="RHAP", "Rhizophora apiculata", IF(J1063="EXAG", "Excoecaria agallocha", IF(J1063="BRPA", "Bruguiera parviflora", IF(J1063="XYMO", "Xylocarpus moluccensis", IF(J1063="BRCY", "Bruguiera cylindrica", IF(J1063="AVAL", "Avicennia alba", IF(J1063="AVOF", "Avicennia officinalis", IF(J1063="LURA", "Lumnitzera racemosa", IF(J1063="CETA", "Ceriops tagal", IF(J1063="XYGR", "Xylocarpus granatum", IF(J1063="AVMA", "Avicennia marina", IF(J1063="RHMU", "Rhizophora mucronata", IF(J1063="BRGY", "Bruguiera gymnorrhiza", IF(J1063="BRSE", "Bruguiera sexangula", IF(J1063="SOOV", "Sonneratia ovata", IF(J1063="SOCA", "Sonneratia caseolaris", IF(J1063="HELI", "Heritiera littoralis", IF(J1063="HESY", "Heritiera sylvatica", IF(J1063="NYFR", "Nypa fruticans", IF(J1063="CYRA", "Cynometra ramiflora", IF(J1063="PHPA", "Phoenix paludosa", IF(J1063="SCHY", "Scyphiphora hydrophyllacea", IF(J1063="DIMA", "Diospyros maritima", IF(J1063="POPI", "Pongamia pinnata", IF(J1063="MAPS", "Maniltoa psilogyne", IF(J1063="INBI", "Intsia bijuga", IF(J1063="ACEB", "Acanthus ebracteatus", IF(J1063="CAER", "Calamus erinaceus", IF(J1063="UNUN", "Unknown unknown",  IF(J1063="SOAL", "Sonneratia alba",  IF(J1063="AECO", "Aegiceras corniculatum", "" )) )))))))))))))))))))))))))))))</f>
        <v>Rhizophora apiculata</v>
      </c>
      <c r="J1063" s="55" t="s">
        <v>21</v>
      </c>
      <c r="K1063" s="55" t="n">
        <v>8.3</v>
      </c>
    </row>
    <row r="1064" customFormat="false" ht="13.8" hidden="false" customHeight="false" outlineLevel="0" collapsed="false">
      <c r="A1064" s="1" t="s">
        <v>17</v>
      </c>
      <c r="B1064" s="12" t="n">
        <v>42156</v>
      </c>
      <c r="C1064" s="1" t="s">
        <v>19</v>
      </c>
      <c r="D1064" s="1" t="s">
        <v>19</v>
      </c>
      <c r="E1064" s="1" t="s">
        <v>19</v>
      </c>
      <c r="F1064" s="1" t="s">
        <v>20</v>
      </c>
      <c r="G1064" s="1" t="n">
        <v>6</v>
      </c>
      <c r="H1064" s="1" t="n">
        <v>1</v>
      </c>
      <c r="I1064" s="23" t="str">
        <f aca="false">IF(J1064="RHAP", "Rhizophora apiculata", IF(J1064="EXAG", "Excoecaria agallocha", IF(J1064="BRPA", "Bruguiera parviflora", IF(J1064="XYMO", "Xylocarpus moluccensis", IF(J1064="BRCY", "Bruguiera cylindrica", IF(J1064="AVAL", "Avicennia alba", IF(J1064="AVOF", "Avicennia officinalis", IF(J1064="LURA", "Lumnitzera racemosa", IF(J1064="CETA", "Ceriops tagal", IF(J1064="XYGR", "Xylocarpus granatum", IF(J1064="AVMA", "Avicennia marina", IF(J1064="RHMU", "Rhizophora mucronata", IF(J1064="BRGY", "Bruguiera gymnorrhiza", IF(J1064="BRSE", "Bruguiera sexangula", IF(J1064="SOOV", "Sonneratia ovata", IF(J1064="SOCA", "Sonneratia caseolaris", IF(J1064="HELI", "Heritiera littoralis", IF(J1064="HESY", "Heritiera sylvatica", IF(J1064="NYFR", "Nypa fruticans", IF(J1064="CYRA", "Cynometra ramiflora", IF(J1064="PHPA", "Phoenix paludosa", IF(J1064="SCHY", "Scyphiphora hydrophyllacea", IF(J1064="DIMA", "Diospyros maritima", IF(J1064="POPI", "Pongamia pinnata", IF(J1064="MAPS", "Maniltoa psilogyne", IF(J1064="INBI", "Intsia bijuga", IF(J1064="ACEB", "Acanthus ebracteatus", IF(J1064="CAER", "Calamus erinaceus", IF(J1064="UNUN", "Unknown unknown",  IF(J1064="SOAL", "Sonneratia alba",  IF(J1064="AECO", "Aegiceras corniculatum", "" )) )))))))))))))))))))))))))))))</f>
        <v>Rhizophora apiculata</v>
      </c>
      <c r="J1064" s="55" t="s">
        <v>21</v>
      </c>
      <c r="K1064" s="55" t="n">
        <v>8.3</v>
      </c>
    </row>
    <row r="1065" customFormat="false" ht="13.8" hidden="false" customHeight="false" outlineLevel="0" collapsed="false">
      <c r="A1065" s="1" t="s">
        <v>17</v>
      </c>
      <c r="B1065" s="12" t="n">
        <v>42156</v>
      </c>
      <c r="C1065" s="1" t="s">
        <v>19</v>
      </c>
      <c r="D1065" s="1" t="s">
        <v>19</v>
      </c>
      <c r="E1065" s="1" t="s">
        <v>19</v>
      </c>
      <c r="F1065" s="1" t="s">
        <v>20</v>
      </c>
      <c r="G1065" s="1" t="n">
        <v>6</v>
      </c>
      <c r="H1065" s="1" t="n">
        <v>1</v>
      </c>
      <c r="I1065" s="23" t="str">
        <f aca="false">IF(J1065="RHAP", "Rhizophora apiculata", IF(J1065="EXAG", "Excoecaria agallocha", IF(J1065="BRPA", "Bruguiera parviflora", IF(J1065="XYMO", "Xylocarpus moluccensis", IF(J1065="BRCY", "Bruguiera cylindrica", IF(J1065="AVAL", "Avicennia alba", IF(J1065="AVOF", "Avicennia officinalis", IF(J1065="LURA", "Lumnitzera racemosa", IF(J1065="CETA", "Ceriops tagal", IF(J1065="XYGR", "Xylocarpus granatum", IF(J1065="AVMA", "Avicennia marina", IF(J1065="RHMU", "Rhizophora mucronata", IF(J1065="BRGY", "Bruguiera gymnorrhiza", IF(J1065="BRSE", "Bruguiera sexangula", IF(J1065="SOOV", "Sonneratia ovata", IF(J1065="SOCA", "Sonneratia caseolaris", IF(J1065="HELI", "Heritiera littoralis", IF(J1065="HESY", "Heritiera sylvatica", IF(J1065="NYFR", "Nypa fruticans", IF(J1065="CYRA", "Cynometra ramiflora", IF(J1065="PHPA", "Phoenix paludosa", IF(J1065="SCHY", "Scyphiphora hydrophyllacea", IF(J1065="DIMA", "Diospyros maritima", IF(J1065="POPI", "Pongamia pinnata", IF(J1065="MAPS", "Maniltoa psilogyne", IF(J1065="INBI", "Intsia bijuga", IF(J1065="ACEB", "Acanthus ebracteatus", IF(J1065="CAER", "Calamus erinaceus", IF(J1065="UNUN", "Unknown unknown",  IF(J1065="SOAL", "Sonneratia alba",  IF(J1065="AECO", "Aegiceras corniculatum", "" )) )))))))))))))))))))))))))))))</f>
        <v>Rhizophora apiculata</v>
      </c>
      <c r="J1065" s="55" t="s">
        <v>21</v>
      </c>
      <c r="K1065" s="55" t="n">
        <v>8.3</v>
      </c>
    </row>
    <row r="1066" customFormat="false" ht="13.8" hidden="false" customHeight="false" outlineLevel="0" collapsed="false">
      <c r="A1066" s="1" t="s">
        <v>17</v>
      </c>
      <c r="B1066" s="12" t="n">
        <v>42156</v>
      </c>
      <c r="C1066" s="1" t="s">
        <v>19</v>
      </c>
      <c r="D1066" s="1" t="s">
        <v>19</v>
      </c>
      <c r="E1066" s="1" t="s">
        <v>19</v>
      </c>
      <c r="F1066" s="1" t="s">
        <v>20</v>
      </c>
      <c r="G1066" s="1" t="n">
        <v>6</v>
      </c>
      <c r="H1066" s="1" t="n">
        <v>1</v>
      </c>
      <c r="I1066" s="23" t="str">
        <f aca="false">IF(J1066="RHAP", "Rhizophora apiculata", IF(J1066="EXAG", "Excoecaria agallocha", IF(J1066="BRPA", "Bruguiera parviflora", IF(J1066="XYMO", "Xylocarpus moluccensis", IF(J1066="BRCY", "Bruguiera cylindrica", IF(J1066="AVAL", "Avicennia alba", IF(J1066="AVOF", "Avicennia officinalis", IF(J1066="LURA", "Lumnitzera racemosa", IF(J1066="CETA", "Ceriops tagal", IF(J1066="XYGR", "Xylocarpus granatum", IF(J1066="AVMA", "Avicennia marina", IF(J1066="RHMU", "Rhizophora mucronata", IF(J1066="BRGY", "Bruguiera gymnorrhiza", IF(J1066="BRSE", "Bruguiera sexangula", IF(J1066="SOOV", "Sonneratia ovata", IF(J1066="SOCA", "Sonneratia caseolaris", IF(J1066="HELI", "Heritiera littoralis", IF(J1066="HESY", "Heritiera sylvatica", IF(J1066="NYFR", "Nypa fruticans", IF(J1066="CYRA", "Cynometra ramiflora", IF(J1066="PHPA", "Phoenix paludosa", IF(J1066="SCHY", "Scyphiphora hydrophyllacea", IF(J1066="DIMA", "Diospyros maritima", IF(J1066="POPI", "Pongamia pinnata", IF(J1066="MAPS", "Maniltoa psilogyne", IF(J1066="INBI", "Intsia bijuga", IF(J1066="ACEB", "Acanthus ebracteatus", IF(J1066="CAER", "Calamus erinaceus", IF(J1066="UNUN", "Unknown unknown",  IF(J1066="SOAL", "Sonneratia alba",  IF(J1066="AECO", "Aegiceras corniculatum", "" )) )))))))))))))))))))))))))))))</f>
        <v>Rhizophora apiculata</v>
      </c>
      <c r="J1066" s="55" t="s">
        <v>21</v>
      </c>
      <c r="K1066" s="55" t="n">
        <v>8.7</v>
      </c>
    </row>
    <row r="1067" customFormat="false" ht="13.8" hidden="false" customHeight="false" outlineLevel="0" collapsed="false">
      <c r="A1067" s="1" t="s">
        <v>17</v>
      </c>
      <c r="B1067" s="12" t="n">
        <v>42156</v>
      </c>
      <c r="C1067" s="1" t="s">
        <v>19</v>
      </c>
      <c r="D1067" s="1" t="s">
        <v>19</v>
      </c>
      <c r="E1067" s="1" t="s">
        <v>19</v>
      </c>
      <c r="F1067" s="1" t="s">
        <v>20</v>
      </c>
      <c r="G1067" s="1" t="n">
        <v>6</v>
      </c>
      <c r="H1067" s="1" t="n">
        <v>1</v>
      </c>
      <c r="I1067" s="23" t="str">
        <f aca="false">IF(J1067="RHAP", "Rhizophora apiculata", IF(J1067="EXAG", "Excoecaria agallocha", IF(J1067="BRPA", "Bruguiera parviflora", IF(J1067="XYMO", "Xylocarpus moluccensis", IF(J1067="BRCY", "Bruguiera cylindrica", IF(J1067="AVAL", "Avicennia alba", IF(J1067="AVOF", "Avicennia officinalis", IF(J1067="LURA", "Lumnitzera racemosa", IF(J1067="CETA", "Ceriops tagal", IF(J1067="XYGR", "Xylocarpus granatum", IF(J1067="AVMA", "Avicennia marina", IF(J1067="RHMU", "Rhizophora mucronata", IF(J1067="BRGY", "Bruguiera gymnorrhiza", IF(J1067="BRSE", "Bruguiera sexangula", IF(J1067="SOOV", "Sonneratia ovata", IF(J1067="SOCA", "Sonneratia caseolaris", IF(J1067="HELI", "Heritiera littoralis", IF(J1067="HESY", "Heritiera sylvatica", IF(J1067="NYFR", "Nypa fruticans", IF(J1067="CYRA", "Cynometra ramiflora", IF(J1067="PHPA", "Phoenix paludosa", IF(J1067="SCHY", "Scyphiphora hydrophyllacea", IF(J1067="DIMA", "Diospyros maritima", IF(J1067="POPI", "Pongamia pinnata", IF(J1067="MAPS", "Maniltoa psilogyne", IF(J1067="INBI", "Intsia bijuga", IF(J1067="ACEB", "Acanthus ebracteatus", IF(J1067="CAER", "Calamus erinaceus", IF(J1067="UNUN", "Unknown unknown",  IF(J1067="SOAL", "Sonneratia alba",  IF(J1067="AECO", "Aegiceras corniculatum", "" )) )))))))))))))))))))))))))))))</f>
        <v>Xylocarpus granatum</v>
      </c>
      <c r="J1067" s="55" t="s">
        <v>1022</v>
      </c>
      <c r="K1067" s="55" t="n">
        <v>8.9</v>
      </c>
    </row>
    <row r="1068" customFormat="false" ht="13.8" hidden="false" customHeight="false" outlineLevel="0" collapsed="false">
      <c r="A1068" s="1" t="s">
        <v>17</v>
      </c>
      <c r="B1068" s="12" t="n">
        <v>42156</v>
      </c>
      <c r="C1068" s="1" t="s">
        <v>19</v>
      </c>
      <c r="D1068" s="1" t="s">
        <v>19</v>
      </c>
      <c r="E1068" s="1" t="s">
        <v>19</v>
      </c>
      <c r="F1068" s="1" t="s">
        <v>20</v>
      </c>
      <c r="G1068" s="1" t="n">
        <v>6</v>
      </c>
      <c r="H1068" s="1" t="n">
        <v>1</v>
      </c>
      <c r="I1068" s="23" t="str">
        <f aca="false">IF(J1068="RHAP", "Rhizophora apiculata", IF(J1068="EXAG", "Excoecaria agallocha", IF(J1068="BRPA", "Bruguiera parviflora", IF(J1068="XYMO", "Xylocarpus moluccensis", IF(J1068="BRCY", "Bruguiera cylindrica", IF(J1068="AVAL", "Avicennia alba", IF(J1068="AVOF", "Avicennia officinalis", IF(J1068="LURA", "Lumnitzera racemosa", IF(J1068="CETA", "Ceriops tagal", IF(J1068="XYGR", "Xylocarpus granatum", IF(J1068="AVMA", "Avicennia marina", IF(J1068="RHMU", "Rhizophora mucronata", IF(J1068="BRGY", "Bruguiera gymnorrhiza", IF(J1068="BRSE", "Bruguiera sexangula", IF(J1068="SOOV", "Sonneratia ovata", IF(J1068="SOCA", "Sonneratia caseolaris", IF(J1068="HELI", "Heritiera littoralis", IF(J1068="HESY", "Heritiera sylvatica", IF(J1068="NYFR", "Nypa fruticans", IF(J1068="CYRA", "Cynometra ramiflora", IF(J1068="PHPA", "Phoenix paludosa", IF(J1068="SCHY", "Scyphiphora hydrophyllacea", IF(J1068="DIMA", "Diospyros maritima", IF(J1068="POPI", "Pongamia pinnata", IF(J1068="MAPS", "Maniltoa psilogyne", IF(J1068="INBI", "Intsia bijuga", IF(J1068="ACEB", "Acanthus ebracteatus", IF(J1068="CAER", "Calamus erinaceus", IF(J1068="UNUN", "Unknown unknown",  IF(J1068="SOAL", "Sonneratia alba",  IF(J1068="AECO", "Aegiceras corniculatum", "" )) )))))))))))))))))))))))))))))</f>
        <v>Scyphiphora hydrophyllacea</v>
      </c>
      <c r="J1068" s="55" t="s">
        <v>1065</v>
      </c>
      <c r="K1068" s="55" t="n">
        <v>8.9</v>
      </c>
      <c r="L1068" s="55"/>
      <c r="N1068" s="1" t="n">
        <v>2</v>
      </c>
    </row>
    <row r="1069" customFormat="false" ht="13.8" hidden="false" customHeight="false" outlineLevel="0" collapsed="false">
      <c r="A1069" s="1" t="s">
        <v>17</v>
      </c>
      <c r="B1069" s="12" t="n">
        <v>42156</v>
      </c>
      <c r="C1069" s="1" t="s">
        <v>19</v>
      </c>
      <c r="D1069" s="1" t="s">
        <v>19</v>
      </c>
      <c r="E1069" s="1" t="s">
        <v>19</v>
      </c>
      <c r="F1069" s="1" t="s">
        <v>20</v>
      </c>
      <c r="G1069" s="1" t="n">
        <v>6</v>
      </c>
      <c r="H1069" s="1" t="n">
        <v>1</v>
      </c>
      <c r="I1069" s="23" t="str">
        <f aca="false">IF(J1069="RHAP", "Rhizophora apiculata", IF(J1069="EXAG", "Excoecaria agallocha", IF(J1069="BRPA", "Bruguiera parviflora", IF(J1069="XYMO", "Xylocarpus moluccensis", IF(J1069="BRCY", "Bruguiera cylindrica", IF(J1069="AVAL", "Avicennia alba", IF(J1069="AVOF", "Avicennia officinalis", IF(J1069="LURA", "Lumnitzera racemosa", IF(J1069="CETA", "Ceriops tagal", IF(J1069="XYGR", "Xylocarpus granatum", IF(J1069="AVMA", "Avicennia marina", IF(J1069="RHMU", "Rhizophora mucronata", IF(J1069="BRGY", "Bruguiera gymnorrhiza", IF(J1069="BRSE", "Bruguiera sexangula", IF(J1069="SOOV", "Sonneratia ovata", IF(J1069="SOCA", "Sonneratia caseolaris", IF(J1069="HELI", "Heritiera littoralis", IF(J1069="HESY", "Heritiera sylvatica", IF(J1069="NYFR", "Nypa fruticans", IF(J1069="CYRA", "Cynometra ramiflora", IF(J1069="PHPA", "Phoenix paludosa", IF(J1069="SCHY", "Scyphiphora hydrophyllacea", IF(J1069="DIMA", "Diospyros maritima", IF(J1069="POPI", "Pongamia pinnata", IF(J1069="MAPS", "Maniltoa psilogyne", IF(J1069="INBI", "Intsia bijuga", IF(J1069="ACEB", "Acanthus ebracteatus", IF(J1069="CAER", "Calamus erinaceus", IF(J1069="UNUN", "Unknown unknown",  IF(J1069="SOAL", "Sonneratia alba",  IF(J1069="AECO", "Aegiceras corniculatum", "" )) )))))))))))))))))))))))))))))</f>
        <v>Rhizophora apiculata</v>
      </c>
      <c r="J1069" s="55" t="s">
        <v>21</v>
      </c>
      <c r="K1069" s="55" t="n">
        <v>9</v>
      </c>
    </row>
    <row r="1070" customFormat="false" ht="13.8" hidden="false" customHeight="false" outlineLevel="0" collapsed="false">
      <c r="A1070" s="1" t="s">
        <v>17</v>
      </c>
      <c r="B1070" s="12" t="n">
        <v>42156</v>
      </c>
      <c r="C1070" s="1" t="s">
        <v>19</v>
      </c>
      <c r="D1070" s="1" t="s">
        <v>19</v>
      </c>
      <c r="E1070" s="1" t="s">
        <v>19</v>
      </c>
      <c r="F1070" s="1" t="s">
        <v>20</v>
      </c>
      <c r="G1070" s="1" t="n">
        <v>6</v>
      </c>
      <c r="H1070" s="1" t="n">
        <v>1</v>
      </c>
      <c r="I1070" s="23" t="str">
        <f aca="false">IF(J1070="RHAP", "Rhizophora apiculata", IF(J1070="EXAG", "Excoecaria agallocha", IF(J1070="BRPA", "Bruguiera parviflora", IF(J1070="XYMO", "Xylocarpus moluccensis", IF(J1070="BRCY", "Bruguiera cylindrica", IF(J1070="AVAL", "Avicennia alba", IF(J1070="AVOF", "Avicennia officinalis", IF(J1070="LURA", "Lumnitzera racemosa", IF(J1070="CETA", "Ceriops tagal", IF(J1070="XYGR", "Xylocarpus granatum", IF(J1070="AVMA", "Avicennia marina", IF(J1070="RHMU", "Rhizophora mucronata", IF(J1070="BRGY", "Bruguiera gymnorrhiza", IF(J1070="BRSE", "Bruguiera sexangula", IF(J1070="SOOV", "Sonneratia ovata", IF(J1070="SOCA", "Sonneratia caseolaris", IF(J1070="HELI", "Heritiera littoralis", IF(J1070="HESY", "Heritiera sylvatica", IF(J1070="NYFR", "Nypa fruticans", IF(J1070="CYRA", "Cynometra ramiflora", IF(J1070="PHPA", "Phoenix paludosa", IF(J1070="SCHY", "Scyphiphora hydrophyllacea", IF(J1070="DIMA", "Diospyros maritima", IF(J1070="POPI", "Pongamia pinnata", IF(J1070="MAPS", "Maniltoa psilogyne", IF(J1070="INBI", "Intsia bijuga", IF(J1070="ACEB", "Acanthus ebracteatus", IF(J1070="CAER", "Calamus erinaceus", IF(J1070="UNUN", "Unknown unknown",  IF(J1070="SOAL", "Sonneratia alba",  IF(J1070="AECO", "Aegiceras corniculatum", "" )) )))))))))))))))))))))))))))))</f>
        <v>Rhizophora apiculata</v>
      </c>
      <c r="J1070" s="55" t="s">
        <v>21</v>
      </c>
      <c r="K1070" s="55" t="n">
        <v>9.2</v>
      </c>
      <c r="L1070" s="55"/>
    </row>
    <row r="1071" customFormat="false" ht="13.8" hidden="false" customHeight="false" outlineLevel="0" collapsed="false">
      <c r="A1071" s="1" t="s">
        <v>17</v>
      </c>
      <c r="B1071" s="12" t="n">
        <v>42156</v>
      </c>
      <c r="C1071" s="1" t="s">
        <v>19</v>
      </c>
      <c r="D1071" s="1" t="s">
        <v>19</v>
      </c>
      <c r="E1071" s="1" t="s">
        <v>19</v>
      </c>
      <c r="F1071" s="1" t="s">
        <v>20</v>
      </c>
      <c r="G1071" s="1" t="n">
        <v>6</v>
      </c>
      <c r="H1071" s="1" t="n">
        <v>1</v>
      </c>
      <c r="I1071" s="23" t="str">
        <f aca="false">IF(J1071="RHAP", "Rhizophora apiculata", IF(J1071="EXAG", "Excoecaria agallocha", IF(J1071="BRPA", "Bruguiera parviflora", IF(J1071="XYMO", "Xylocarpus moluccensis", IF(J1071="BRCY", "Bruguiera cylindrica", IF(J1071="AVAL", "Avicennia alba", IF(J1071="AVOF", "Avicennia officinalis", IF(J1071="LURA", "Lumnitzera racemosa", IF(J1071="CETA", "Ceriops tagal", IF(J1071="XYGR", "Xylocarpus granatum", IF(J1071="AVMA", "Avicennia marina", IF(J1071="RHMU", "Rhizophora mucronata", IF(J1071="BRGY", "Bruguiera gymnorrhiza", IF(J1071="BRSE", "Bruguiera sexangula", IF(J1071="SOOV", "Sonneratia ovata", IF(J1071="SOCA", "Sonneratia caseolaris", IF(J1071="HELI", "Heritiera littoralis", IF(J1071="HESY", "Heritiera sylvatica", IF(J1071="NYFR", "Nypa fruticans", IF(J1071="CYRA", "Cynometra ramiflora", IF(J1071="PHPA", "Phoenix paludosa", IF(J1071="SCHY", "Scyphiphora hydrophyllacea", IF(J1071="DIMA", "Diospyros maritima", IF(J1071="POPI", "Pongamia pinnata", IF(J1071="MAPS", "Maniltoa psilogyne", IF(J1071="INBI", "Intsia bijuga", IF(J1071="ACEB", "Acanthus ebracteatus", IF(J1071="CAER", "Calamus erinaceus", IF(J1071="UNUN", "Unknown unknown",  IF(J1071="SOAL", "Sonneratia alba",  IF(J1071="AECO", "Aegiceras corniculatum", "" )) )))))))))))))))))))))))))))))</f>
        <v>Rhizophora apiculata</v>
      </c>
      <c r="J1071" s="55" t="s">
        <v>21</v>
      </c>
      <c r="K1071" s="55" t="n">
        <v>9.4</v>
      </c>
    </row>
    <row r="1072" customFormat="false" ht="13.8" hidden="false" customHeight="false" outlineLevel="0" collapsed="false">
      <c r="A1072" s="1" t="s">
        <v>17</v>
      </c>
      <c r="B1072" s="12" t="n">
        <v>42156</v>
      </c>
      <c r="C1072" s="1" t="s">
        <v>19</v>
      </c>
      <c r="D1072" s="1" t="s">
        <v>19</v>
      </c>
      <c r="E1072" s="1" t="s">
        <v>19</v>
      </c>
      <c r="F1072" s="1" t="s">
        <v>20</v>
      </c>
      <c r="G1072" s="1" t="n">
        <v>6</v>
      </c>
      <c r="H1072" s="1" t="n">
        <v>1</v>
      </c>
      <c r="I1072" s="23" t="str">
        <f aca="false">IF(J1072="RHAP", "Rhizophora apiculata", IF(J1072="EXAG", "Excoecaria agallocha", IF(J1072="BRPA", "Bruguiera parviflora", IF(J1072="XYMO", "Xylocarpus moluccensis", IF(J1072="BRCY", "Bruguiera cylindrica", IF(J1072="AVAL", "Avicennia alba", IF(J1072="AVOF", "Avicennia officinalis", IF(J1072="LURA", "Lumnitzera racemosa", IF(J1072="CETA", "Ceriops tagal", IF(J1072="XYGR", "Xylocarpus granatum", IF(J1072="AVMA", "Avicennia marina", IF(J1072="RHMU", "Rhizophora mucronata", IF(J1072="BRGY", "Bruguiera gymnorrhiza", IF(J1072="BRSE", "Bruguiera sexangula", IF(J1072="SOOV", "Sonneratia ovata", IF(J1072="SOCA", "Sonneratia caseolaris", IF(J1072="HELI", "Heritiera littoralis", IF(J1072="HESY", "Heritiera sylvatica", IF(J1072="NYFR", "Nypa fruticans", IF(J1072="CYRA", "Cynometra ramiflora", IF(J1072="PHPA", "Phoenix paludosa", IF(J1072="SCHY", "Scyphiphora hydrophyllacea", IF(J1072="DIMA", "Diospyros maritima", IF(J1072="POPI", "Pongamia pinnata", IF(J1072="MAPS", "Maniltoa psilogyne", IF(J1072="INBI", "Intsia bijuga", IF(J1072="ACEB", "Acanthus ebracteatus", IF(J1072="CAER", "Calamus erinaceus", IF(J1072="UNUN", "Unknown unknown",  IF(J1072="SOAL", "Sonneratia alba",  IF(J1072="AECO", "Aegiceras corniculatum", "" )) )))))))))))))))))))))))))))))</f>
        <v>Scyphiphora hydrophyllacea</v>
      </c>
      <c r="J1072" s="55" t="s">
        <v>1065</v>
      </c>
      <c r="K1072" s="55" t="n">
        <v>9.7</v>
      </c>
    </row>
    <row r="1073" customFormat="false" ht="13.8" hidden="false" customHeight="false" outlineLevel="0" collapsed="false">
      <c r="A1073" s="1" t="s">
        <v>17</v>
      </c>
      <c r="B1073" s="12" t="n">
        <v>42156</v>
      </c>
      <c r="C1073" s="1" t="s">
        <v>19</v>
      </c>
      <c r="D1073" s="1" t="s">
        <v>19</v>
      </c>
      <c r="E1073" s="1" t="s">
        <v>19</v>
      </c>
      <c r="F1073" s="1" t="s">
        <v>20</v>
      </c>
      <c r="G1073" s="1" t="n">
        <v>6</v>
      </c>
      <c r="H1073" s="1" t="n">
        <v>1</v>
      </c>
      <c r="I1073" s="23" t="str">
        <f aca="false">IF(J1073="RHAP", "Rhizophora apiculata", IF(J1073="EXAG", "Excoecaria agallocha", IF(J1073="BRPA", "Bruguiera parviflora", IF(J1073="XYMO", "Xylocarpus moluccensis", IF(J1073="BRCY", "Bruguiera cylindrica", IF(J1073="AVAL", "Avicennia alba", IF(J1073="AVOF", "Avicennia officinalis", IF(J1073="LURA", "Lumnitzera racemosa", IF(J1073="CETA", "Ceriops tagal", IF(J1073="XYGR", "Xylocarpus granatum", IF(J1073="AVMA", "Avicennia marina", IF(J1073="RHMU", "Rhizophora mucronata", IF(J1073="BRGY", "Bruguiera gymnorrhiza", IF(J1073="BRSE", "Bruguiera sexangula", IF(J1073="SOOV", "Sonneratia ovata", IF(J1073="SOCA", "Sonneratia caseolaris", IF(J1073="HELI", "Heritiera littoralis", IF(J1073="HESY", "Heritiera sylvatica", IF(J1073="NYFR", "Nypa fruticans", IF(J1073="CYRA", "Cynometra ramiflora", IF(J1073="PHPA", "Phoenix paludosa", IF(J1073="SCHY", "Scyphiphora hydrophyllacea", IF(J1073="DIMA", "Diospyros maritima", IF(J1073="POPI", "Pongamia pinnata", IF(J1073="MAPS", "Maniltoa psilogyne", IF(J1073="INBI", "Intsia bijuga", IF(J1073="ACEB", "Acanthus ebracteatus", IF(J1073="CAER", "Calamus erinaceus", IF(J1073="UNUN", "Unknown unknown",  IF(J1073="SOAL", "Sonneratia alba",  IF(J1073="AECO", "Aegiceras corniculatum", "" )) )))))))))))))))))))))))))))))</f>
        <v>Rhizophora apiculata</v>
      </c>
      <c r="J1073" s="55" t="s">
        <v>21</v>
      </c>
      <c r="K1073" s="55" t="n">
        <v>9.9</v>
      </c>
    </row>
    <row r="1074" customFormat="false" ht="13.8" hidden="false" customHeight="false" outlineLevel="0" collapsed="false">
      <c r="A1074" s="1" t="s">
        <v>17</v>
      </c>
      <c r="B1074" s="12" t="n">
        <v>42156</v>
      </c>
      <c r="C1074" s="1" t="s">
        <v>19</v>
      </c>
      <c r="D1074" s="1" t="s">
        <v>19</v>
      </c>
      <c r="E1074" s="1" t="s">
        <v>19</v>
      </c>
      <c r="F1074" s="1" t="s">
        <v>20</v>
      </c>
      <c r="G1074" s="1" t="n">
        <v>6</v>
      </c>
      <c r="H1074" s="1" t="n">
        <v>1</v>
      </c>
      <c r="I1074" s="23" t="str">
        <f aca="false">IF(J1074="RHAP", "Rhizophora apiculata", IF(J1074="EXAG", "Excoecaria agallocha", IF(J1074="BRPA", "Bruguiera parviflora", IF(J1074="XYMO", "Xylocarpus moluccensis", IF(J1074="BRCY", "Bruguiera cylindrica", IF(J1074="AVAL", "Avicennia alba", IF(J1074="AVOF", "Avicennia officinalis", IF(J1074="LURA", "Lumnitzera racemosa", IF(J1074="CETA", "Ceriops tagal", IF(J1074="XYGR", "Xylocarpus granatum", IF(J1074="AVMA", "Avicennia marina", IF(J1074="RHMU", "Rhizophora mucronata", IF(J1074="BRGY", "Bruguiera gymnorrhiza", IF(J1074="BRSE", "Bruguiera sexangula", IF(J1074="SOOV", "Sonneratia ovata", IF(J1074="SOCA", "Sonneratia caseolaris", IF(J1074="HELI", "Heritiera littoralis", IF(J1074="HESY", "Heritiera sylvatica", IF(J1074="NYFR", "Nypa fruticans", IF(J1074="CYRA", "Cynometra ramiflora", IF(J1074="PHPA", "Phoenix paludosa", IF(J1074="SCHY", "Scyphiphora hydrophyllacea", IF(J1074="DIMA", "Diospyros maritima", IF(J1074="POPI", "Pongamia pinnata", IF(J1074="MAPS", "Maniltoa psilogyne", IF(J1074="INBI", "Intsia bijuga", IF(J1074="ACEB", "Acanthus ebracteatus", IF(J1074="CAER", "Calamus erinaceus", IF(J1074="UNUN", "Unknown unknown",  IF(J1074="SOAL", "Sonneratia alba",  IF(J1074="AECO", "Aegiceras corniculatum", "" )) )))))))))))))))))))))))))))))</f>
        <v>Scyphiphora hydrophyllacea</v>
      </c>
      <c r="J1074" s="55" t="s">
        <v>1065</v>
      </c>
      <c r="K1074" s="55" t="n">
        <v>10</v>
      </c>
      <c r="L1074" s="55"/>
      <c r="N1074" s="1" t="n">
        <v>2</v>
      </c>
    </row>
    <row r="1075" customFormat="false" ht="13.8" hidden="false" customHeight="false" outlineLevel="0" collapsed="false">
      <c r="A1075" s="1" t="s">
        <v>17</v>
      </c>
      <c r="B1075" s="12" t="n">
        <v>42156</v>
      </c>
      <c r="C1075" s="1" t="s">
        <v>19</v>
      </c>
      <c r="D1075" s="1" t="s">
        <v>19</v>
      </c>
      <c r="E1075" s="1" t="s">
        <v>19</v>
      </c>
      <c r="F1075" s="1" t="s">
        <v>20</v>
      </c>
      <c r="G1075" s="1" t="n">
        <v>6</v>
      </c>
      <c r="H1075" s="1" t="n">
        <v>1</v>
      </c>
      <c r="I1075" s="23" t="str">
        <f aca="false">IF(J1075="RHAP", "Rhizophora apiculata", IF(J1075="EXAG", "Excoecaria agallocha", IF(J1075="BRPA", "Bruguiera parviflora", IF(J1075="XYMO", "Xylocarpus moluccensis", IF(J1075="BRCY", "Bruguiera cylindrica", IF(J1075="AVAL", "Avicennia alba", IF(J1075="AVOF", "Avicennia officinalis", IF(J1075="LURA", "Lumnitzera racemosa", IF(J1075="CETA", "Ceriops tagal", IF(J1075="XYGR", "Xylocarpus granatum", IF(J1075="AVMA", "Avicennia marina", IF(J1075="RHMU", "Rhizophora mucronata", IF(J1075="BRGY", "Bruguiera gymnorrhiza", IF(J1075="BRSE", "Bruguiera sexangula", IF(J1075="SOOV", "Sonneratia ovata", IF(J1075="SOCA", "Sonneratia caseolaris", IF(J1075="HELI", "Heritiera littoralis", IF(J1075="HESY", "Heritiera sylvatica", IF(J1075="NYFR", "Nypa fruticans", IF(J1075="CYRA", "Cynometra ramiflora", IF(J1075="PHPA", "Phoenix paludosa", IF(J1075="SCHY", "Scyphiphora hydrophyllacea", IF(J1075="DIMA", "Diospyros maritima", IF(J1075="POPI", "Pongamia pinnata", IF(J1075="MAPS", "Maniltoa psilogyne", IF(J1075="INBI", "Intsia bijuga", IF(J1075="ACEB", "Acanthus ebracteatus", IF(J1075="CAER", "Calamus erinaceus", IF(J1075="UNUN", "Unknown unknown",  IF(J1075="SOAL", "Sonneratia alba",  IF(J1075="AECO", "Aegiceras corniculatum", "" )) )))))))))))))))))))))))))))))</f>
        <v>Rhizophora apiculata</v>
      </c>
      <c r="J1075" s="55" t="s">
        <v>21</v>
      </c>
      <c r="K1075" s="55" t="n">
        <v>10.4</v>
      </c>
    </row>
    <row r="1076" customFormat="false" ht="13.8" hidden="false" customHeight="false" outlineLevel="0" collapsed="false">
      <c r="A1076" s="1" t="s">
        <v>17</v>
      </c>
      <c r="B1076" s="12" t="n">
        <v>42156</v>
      </c>
      <c r="C1076" s="1" t="s">
        <v>19</v>
      </c>
      <c r="D1076" s="1" t="s">
        <v>19</v>
      </c>
      <c r="E1076" s="1" t="s">
        <v>19</v>
      </c>
      <c r="F1076" s="1" t="s">
        <v>20</v>
      </c>
      <c r="G1076" s="1" t="n">
        <v>6</v>
      </c>
      <c r="H1076" s="1" t="n">
        <v>1</v>
      </c>
      <c r="I1076" s="23" t="str">
        <f aca="false">IF(J1076="RHAP", "Rhizophora apiculata", IF(J1076="EXAG", "Excoecaria agallocha", IF(J1076="BRPA", "Bruguiera parviflora", IF(J1076="XYMO", "Xylocarpus moluccensis", IF(J1076="BRCY", "Bruguiera cylindrica", IF(J1076="AVAL", "Avicennia alba", IF(J1076="AVOF", "Avicennia officinalis", IF(J1076="LURA", "Lumnitzera racemosa", IF(J1076="CETA", "Ceriops tagal", IF(J1076="XYGR", "Xylocarpus granatum", IF(J1076="AVMA", "Avicennia marina", IF(J1076="RHMU", "Rhizophora mucronata", IF(J1076="BRGY", "Bruguiera gymnorrhiza", IF(J1076="BRSE", "Bruguiera sexangula", IF(J1076="SOOV", "Sonneratia ovata", IF(J1076="SOCA", "Sonneratia caseolaris", IF(J1076="HELI", "Heritiera littoralis", IF(J1076="HESY", "Heritiera sylvatica", IF(J1076="NYFR", "Nypa fruticans", IF(J1076="CYRA", "Cynometra ramiflora", IF(J1076="PHPA", "Phoenix paludosa", IF(J1076="SCHY", "Scyphiphora hydrophyllacea", IF(J1076="DIMA", "Diospyros maritima", IF(J1076="POPI", "Pongamia pinnata", IF(J1076="MAPS", "Maniltoa psilogyne", IF(J1076="INBI", "Intsia bijuga", IF(J1076="ACEB", "Acanthus ebracteatus", IF(J1076="CAER", "Calamus erinaceus", IF(J1076="UNUN", "Unknown unknown",  IF(J1076="SOAL", "Sonneratia alba",  IF(J1076="AECO", "Aegiceras corniculatum", "" )) )))))))))))))))))))))))))))))</f>
        <v>Rhizophora apiculata</v>
      </c>
      <c r="J1076" s="55" t="s">
        <v>21</v>
      </c>
      <c r="K1076" s="55" t="n">
        <v>11.2</v>
      </c>
    </row>
    <row r="1077" customFormat="false" ht="13.8" hidden="false" customHeight="false" outlineLevel="0" collapsed="false">
      <c r="A1077" s="1" t="s">
        <v>17</v>
      </c>
      <c r="B1077" s="12" t="n">
        <v>42156</v>
      </c>
      <c r="C1077" s="1" t="s">
        <v>19</v>
      </c>
      <c r="D1077" s="1" t="s">
        <v>19</v>
      </c>
      <c r="E1077" s="1" t="s">
        <v>19</v>
      </c>
      <c r="F1077" s="1" t="s">
        <v>20</v>
      </c>
      <c r="G1077" s="1" t="n">
        <v>6</v>
      </c>
      <c r="H1077" s="1" t="n">
        <v>1</v>
      </c>
      <c r="I1077" s="23" t="str">
        <f aca="false">IF(J1077="RHAP", "Rhizophora apiculata", IF(J1077="EXAG", "Excoecaria agallocha", IF(J1077="BRPA", "Bruguiera parviflora", IF(J1077="XYMO", "Xylocarpus moluccensis", IF(J1077="BRCY", "Bruguiera cylindrica", IF(J1077="AVAL", "Avicennia alba", IF(J1077="AVOF", "Avicennia officinalis", IF(J1077="LURA", "Lumnitzera racemosa", IF(J1077="CETA", "Ceriops tagal", IF(J1077="XYGR", "Xylocarpus granatum", IF(J1077="AVMA", "Avicennia marina", IF(J1077="RHMU", "Rhizophora mucronata", IF(J1077="BRGY", "Bruguiera gymnorrhiza", IF(J1077="BRSE", "Bruguiera sexangula", IF(J1077="SOOV", "Sonneratia ovata", IF(J1077="SOCA", "Sonneratia caseolaris", IF(J1077="HELI", "Heritiera littoralis", IF(J1077="HESY", "Heritiera sylvatica", IF(J1077="NYFR", "Nypa fruticans", IF(J1077="CYRA", "Cynometra ramiflora", IF(J1077="PHPA", "Phoenix paludosa", IF(J1077="SCHY", "Scyphiphora hydrophyllacea", IF(J1077="DIMA", "Diospyros maritima", IF(J1077="POPI", "Pongamia pinnata", IF(J1077="MAPS", "Maniltoa psilogyne", IF(J1077="INBI", "Intsia bijuga", IF(J1077="ACEB", "Acanthus ebracteatus", IF(J1077="CAER", "Calamus erinaceus", IF(J1077="UNUN", "Unknown unknown",  IF(J1077="SOAL", "Sonneratia alba",  IF(J1077="AECO", "Aegiceras corniculatum", "" )) )))))))))))))))))))))))))))))</f>
        <v>Rhizophora apiculata</v>
      </c>
      <c r="J1077" s="55" t="s">
        <v>21</v>
      </c>
      <c r="K1077" s="55" t="n">
        <v>11.5</v>
      </c>
    </row>
    <row r="1078" customFormat="false" ht="13.8" hidden="false" customHeight="false" outlineLevel="0" collapsed="false">
      <c r="A1078" s="1" t="s">
        <v>17</v>
      </c>
      <c r="B1078" s="12" t="n">
        <v>42156</v>
      </c>
      <c r="C1078" s="1" t="s">
        <v>19</v>
      </c>
      <c r="D1078" s="1" t="s">
        <v>19</v>
      </c>
      <c r="E1078" s="1" t="s">
        <v>19</v>
      </c>
      <c r="F1078" s="1" t="s">
        <v>20</v>
      </c>
      <c r="G1078" s="1" t="n">
        <v>6</v>
      </c>
      <c r="H1078" s="1" t="n">
        <v>1</v>
      </c>
      <c r="I1078" s="23" t="str">
        <f aca="false">IF(J1078="RHAP", "Rhizophora apiculata", IF(J1078="EXAG", "Excoecaria agallocha", IF(J1078="BRPA", "Bruguiera parviflora", IF(J1078="XYMO", "Xylocarpus moluccensis", IF(J1078="BRCY", "Bruguiera cylindrica", IF(J1078="AVAL", "Avicennia alba", IF(J1078="AVOF", "Avicennia officinalis", IF(J1078="LURA", "Lumnitzera racemosa", IF(J1078="CETA", "Ceriops tagal", IF(J1078="XYGR", "Xylocarpus granatum", IF(J1078="AVMA", "Avicennia marina", IF(J1078="RHMU", "Rhizophora mucronata", IF(J1078="BRGY", "Bruguiera gymnorrhiza", IF(J1078="BRSE", "Bruguiera sexangula", IF(J1078="SOOV", "Sonneratia ovata", IF(J1078="SOCA", "Sonneratia caseolaris", IF(J1078="HELI", "Heritiera littoralis", IF(J1078="HESY", "Heritiera sylvatica", IF(J1078="NYFR", "Nypa fruticans", IF(J1078="CYRA", "Cynometra ramiflora", IF(J1078="PHPA", "Phoenix paludosa", IF(J1078="SCHY", "Scyphiphora hydrophyllacea", IF(J1078="DIMA", "Diospyros maritima", IF(J1078="POPI", "Pongamia pinnata", IF(J1078="MAPS", "Maniltoa psilogyne", IF(J1078="INBI", "Intsia bijuga", IF(J1078="ACEB", "Acanthus ebracteatus", IF(J1078="CAER", "Calamus erinaceus", IF(J1078="UNUN", "Unknown unknown",  IF(J1078="SOAL", "Sonneratia alba",  IF(J1078="AECO", "Aegiceras corniculatum", "" )) )))))))))))))))))))))))))))))</f>
        <v>Rhizophora apiculata</v>
      </c>
      <c r="J1078" s="55" t="s">
        <v>21</v>
      </c>
      <c r="K1078" s="55" t="n">
        <v>11.8</v>
      </c>
    </row>
    <row r="1079" customFormat="false" ht="13.8" hidden="false" customHeight="false" outlineLevel="0" collapsed="false">
      <c r="A1079" s="1" t="s">
        <v>17</v>
      </c>
      <c r="B1079" s="12" t="n">
        <v>42156</v>
      </c>
      <c r="C1079" s="1" t="s">
        <v>19</v>
      </c>
      <c r="D1079" s="1" t="s">
        <v>19</v>
      </c>
      <c r="E1079" s="1" t="s">
        <v>19</v>
      </c>
      <c r="F1079" s="1" t="s">
        <v>20</v>
      </c>
      <c r="G1079" s="1" t="n">
        <v>6</v>
      </c>
      <c r="H1079" s="1" t="n">
        <v>1</v>
      </c>
      <c r="I1079" s="23" t="str">
        <f aca="false">IF(J1079="RHAP", "Rhizophora apiculata", IF(J1079="EXAG", "Excoecaria agallocha", IF(J1079="BRPA", "Bruguiera parviflora", IF(J1079="XYMO", "Xylocarpus moluccensis", IF(J1079="BRCY", "Bruguiera cylindrica", IF(J1079="AVAL", "Avicennia alba", IF(J1079="AVOF", "Avicennia officinalis", IF(J1079="LURA", "Lumnitzera racemosa", IF(J1079="CETA", "Ceriops tagal", IF(J1079="XYGR", "Xylocarpus granatum", IF(J1079="AVMA", "Avicennia marina", IF(J1079="RHMU", "Rhizophora mucronata", IF(J1079="BRGY", "Bruguiera gymnorrhiza", IF(J1079="BRSE", "Bruguiera sexangula", IF(J1079="SOOV", "Sonneratia ovata", IF(J1079="SOCA", "Sonneratia caseolaris", IF(J1079="HELI", "Heritiera littoralis", IF(J1079="HESY", "Heritiera sylvatica", IF(J1079="NYFR", "Nypa fruticans", IF(J1079="CYRA", "Cynometra ramiflora", IF(J1079="PHPA", "Phoenix paludosa", IF(J1079="SCHY", "Scyphiphora hydrophyllacea", IF(J1079="DIMA", "Diospyros maritima", IF(J1079="POPI", "Pongamia pinnata", IF(J1079="MAPS", "Maniltoa psilogyne", IF(J1079="INBI", "Intsia bijuga", IF(J1079="ACEB", "Acanthus ebracteatus", IF(J1079="CAER", "Calamus erinaceus", IF(J1079="UNUN", "Unknown unknown",  IF(J1079="SOAL", "Sonneratia alba",  IF(J1079="AECO", "Aegiceras corniculatum", "" )) )))))))))))))))))))))))))))))</f>
        <v>Xylocarpus granatum</v>
      </c>
      <c r="J1079" s="55" t="s">
        <v>1022</v>
      </c>
      <c r="K1079" s="55" t="n">
        <v>11.8</v>
      </c>
    </row>
    <row r="1080" customFormat="false" ht="13.8" hidden="false" customHeight="false" outlineLevel="0" collapsed="false">
      <c r="A1080" s="1" t="s">
        <v>17</v>
      </c>
      <c r="B1080" s="12" t="n">
        <v>42156</v>
      </c>
      <c r="C1080" s="1" t="s">
        <v>19</v>
      </c>
      <c r="D1080" s="1" t="s">
        <v>19</v>
      </c>
      <c r="E1080" s="1" t="s">
        <v>19</v>
      </c>
      <c r="F1080" s="1" t="s">
        <v>20</v>
      </c>
      <c r="G1080" s="1" t="n">
        <v>6</v>
      </c>
      <c r="H1080" s="1" t="n">
        <v>1</v>
      </c>
      <c r="I1080" s="23" t="str">
        <f aca="false">IF(J1080="RHAP", "Rhizophora apiculata", IF(J1080="EXAG", "Excoecaria agallocha", IF(J1080="BRPA", "Bruguiera parviflora", IF(J1080="XYMO", "Xylocarpus moluccensis", IF(J1080="BRCY", "Bruguiera cylindrica", IF(J1080="AVAL", "Avicennia alba", IF(J1080="AVOF", "Avicennia officinalis", IF(J1080="LURA", "Lumnitzera racemosa", IF(J1080="CETA", "Ceriops tagal", IF(J1080="XYGR", "Xylocarpus granatum", IF(J1080="AVMA", "Avicennia marina", IF(J1080="RHMU", "Rhizophora mucronata", IF(J1080="BRGY", "Bruguiera gymnorrhiza", IF(J1080="BRSE", "Bruguiera sexangula", IF(J1080="SOOV", "Sonneratia ovata", IF(J1080="SOCA", "Sonneratia caseolaris", IF(J1080="HELI", "Heritiera littoralis", IF(J1080="HESY", "Heritiera sylvatica", IF(J1080="NYFR", "Nypa fruticans", IF(J1080="CYRA", "Cynometra ramiflora", IF(J1080="PHPA", "Phoenix paludosa", IF(J1080="SCHY", "Scyphiphora hydrophyllacea", IF(J1080="DIMA", "Diospyros maritima", IF(J1080="POPI", "Pongamia pinnata", IF(J1080="MAPS", "Maniltoa psilogyne", IF(J1080="INBI", "Intsia bijuga", IF(J1080="ACEB", "Acanthus ebracteatus", IF(J1080="CAER", "Calamus erinaceus", IF(J1080="UNUN", "Unknown unknown",  IF(J1080="SOAL", "Sonneratia alba",  IF(J1080="AECO", "Aegiceras corniculatum", "" )) )))))))))))))))))))))))))))))</f>
        <v>Rhizophora apiculata</v>
      </c>
      <c r="J1080" s="55" t="s">
        <v>21</v>
      </c>
      <c r="K1080" s="55" t="n">
        <v>11.9</v>
      </c>
    </row>
    <row r="1081" customFormat="false" ht="13.8" hidden="false" customHeight="false" outlineLevel="0" collapsed="false">
      <c r="A1081" s="1" t="s">
        <v>17</v>
      </c>
      <c r="B1081" s="12" t="n">
        <v>42156</v>
      </c>
      <c r="C1081" s="1" t="s">
        <v>19</v>
      </c>
      <c r="D1081" s="1" t="s">
        <v>19</v>
      </c>
      <c r="E1081" s="1" t="s">
        <v>19</v>
      </c>
      <c r="F1081" s="1" t="s">
        <v>20</v>
      </c>
      <c r="G1081" s="1" t="n">
        <v>6</v>
      </c>
      <c r="H1081" s="1" t="n">
        <v>1</v>
      </c>
      <c r="I1081" s="23" t="str">
        <f aca="false">IF(J1081="RHAP", "Rhizophora apiculata", IF(J1081="EXAG", "Excoecaria agallocha", IF(J1081="BRPA", "Bruguiera parviflora", IF(J1081="XYMO", "Xylocarpus moluccensis", IF(J1081="BRCY", "Bruguiera cylindrica", IF(J1081="AVAL", "Avicennia alba", IF(J1081="AVOF", "Avicennia officinalis", IF(J1081="LURA", "Lumnitzera racemosa", IF(J1081="CETA", "Ceriops tagal", IF(J1081="XYGR", "Xylocarpus granatum", IF(J1081="AVMA", "Avicennia marina", IF(J1081="RHMU", "Rhizophora mucronata", IF(J1081="BRGY", "Bruguiera gymnorrhiza", IF(J1081="BRSE", "Bruguiera sexangula", IF(J1081="SOOV", "Sonneratia ovata", IF(J1081="SOCA", "Sonneratia caseolaris", IF(J1081="HELI", "Heritiera littoralis", IF(J1081="HESY", "Heritiera sylvatica", IF(J1081="NYFR", "Nypa fruticans", IF(J1081="CYRA", "Cynometra ramiflora", IF(J1081="PHPA", "Phoenix paludosa", IF(J1081="SCHY", "Scyphiphora hydrophyllacea", IF(J1081="DIMA", "Diospyros maritima", IF(J1081="POPI", "Pongamia pinnata", IF(J1081="MAPS", "Maniltoa psilogyne", IF(J1081="INBI", "Intsia bijuga", IF(J1081="ACEB", "Acanthus ebracteatus", IF(J1081="CAER", "Calamus erinaceus", IF(J1081="UNUN", "Unknown unknown",  IF(J1081="SOAL", "Sonneratia alba",  IF(J1081="AECO", "Aegiceras corniculatum", "" )) )))))))))))))))))))))))))))))</f>
        <v>Rhizophora apiculata</v>
      </c>
      <c r="J1081" s="55" t="s">
        <v>21</v>
      </c>
      <c r="K1081" s="55" t="n">
        <v>12</v>
      </c>
    </row>
    <row r="1082" customFormat="false" ht="13.8" hidden="false" customHeight="false" outlineLevel="0" collapsed="false">
      <c r="A1082" s="1" t="s">
        <v>17</v>
      </c>
      <c r="B1082" s="12" t="n">
        <v>42156</v>
      </c>
      <c r="C1082" s="1" t="s">
        <v>19</v>
      </c>
      <c r="D1082" s="1" t="s">
        <v>19</v>
      </c>
      <c r="E1082" s="1" t="s">
        <v>19</v>
      </c>
      <c r="F1082" s="1" t="s">
        <v>20</v>
      </c>
      <c r="G1082" s="1" t="n">
        <v>6</v>
      </c>
      <c r="H1082" s="1" t="n">
        <v>1</v>
      </c>
      <c r="I1082" s="23" t="str">
        <f aca="false">IF(J1082="RHAP", "Rhizophora apiculata", IF(J1082="EXAG", "Excoecaria agallocha", IF(J1082="BRPA", "Bruguiera parviflora", IF(J1082="XYMO", "Xylocarpus moluccensis", IF(J1082="BRCY", "Bruguiera cylindrica", IF(J1082="AVAL", "Avicennia alba", IF(J1082="AVOF", "Avicennia officinalis", IF(J1082="LURA", "Lumnitzera racemosa", IF(J1082="CETA", "Ceriops tagal", IF(J1082="XYGR", "Xylocarpus granatum", IF(J1082="AVMA", "Avicennia marina", IF(J1082="RHMU", "Rhizophora mucronata", IF(J1082="BRGY", "Bruguiera gymnorrhiza", IF(J1082="BRSE", "Bruguiera sexangula", IF(J1082="SOOV", "Sonneratia ovata", IF(J1082="SOCA", "Sonneratia caseolaris", IF(J1082="HELI", "Heritiera littoralis", IF(J1082="HESY", "Heritiera sylvatica", IF(J1082="NYFR", "Nypa fruticans", IF(J1082="CYRA", "Cynometra ramiflora", IF(J1082="PHPA", "Phoenix paludosa", IF(J1082="SCHY", "Scyphiphora hydrophyllacea", IF(J1082="DIMA", "Diospyros maritima", IF(J1082="POPI", "Pongamia pinnata", IF(J1082="MAPS", "Maniltoa psilogyne", IF(J1082="INBI", "Intsia bijuga", IF(J1082="ACEB", "Acanthus ebracteatus", IF(J1082="CAER", "Calamus erinaceus", IF(J1082="UNUN", "Unknown unknown",  IF(J1082="SOAL", "Sonneratia alba",  IF(J1082="AECO", "Aegiceras corniculatum", "" )) )))))))))))))))))))))))))))))</f>
        <v>Rhizophora apiculata</v>
      </c>
      <c r="J1082" s="55" t="s">
        <v>21</v>
      </c>
      <c r="K1082" s="55" t="n">
        <v>12.2</v>
      </c>
    </row>
    <row r="1083" customFormat="false" ht="13.8" hidden="false" customHeight="false" outlineLevel="0" collapsed="false">
      <c r="A1083" s="1" t="s">
        <v>17</v>
      </c>
      <c r="B1083" s="12" t="n">
        <v>42156</v>
      </c>
      <c r="C1083" s="1" t="s">
        <v>19</v>
      </c>
      <c r="D1083" s="1" t="s">
        <v>19</v>
      </c>
      <c r="E1083" s="1" t="s">
        <v>19</v>
      </c>
      <c r="F1083" s="1" t="s">
        <v>20</v>
      </c>
      <c r="G1083" s="1" t="n">
        <v>6</v>
      </c>
      <c r="H1083" s="1" t="n">
        <v>1</v>
      </c>
      <c r="I1083" s="23" t="str">
        <f aca="false">IF(J1083="RHAP", "Rhizophora apiculata", IF(J1083="EXAG", "Excoecaria agallocha", IF(J1083="BRPA", "Bruguiera parviflora", IF(J1083="XYMO", "Xylocarpus moluccensis", IF(J1083="BRCY", "Bruguiera cylindrica", IF(J1083="AVAL", "Avicennia alba", IF(J1083="AVOF", "Avicennia officinalis", IF(J1083="LURA", "Lumnitzera racemosa", IF(J1083="CETA", "Ceriops tagal", IF(J1083="XYGR", "Xylocarpus granatum", IF(J1083="AVMA", "Avicennia marina", IF(J1083="RHMU", "Rhizophora mucronata", IF(J1083="BRGY", "Bruguiera gymnorrhiza", IF(J1083="BRSE", "Bruguiera sexangula", IF(J1083="SOOV", "Sonneratia ovata", IF(J1083="SOCA", "Sonneratia caseolaris", IF(J1083="HELI", "Heritiera littoralis", IF(J1083="HESY", "Heritiera sylvatica", IF(J1083="NYFR", "Nypa fruticans", IF(J1083="CYRA", "Cynometra ramiflora", IF(J1083="PHPA", "Phoenix paludosa", IF(J1083="SCHY", "Scyphiphora hydrophyllacea", IF(J1083="DIMA", "Diospyros maritima", IF(J1083="POPI", "Pongamia pinnata", IF(J1083="MAPS", "Maniltoa psilogyne", IF(J1083="INBI", "Intsia bijuga", IF(J1083="ACEB", "Acanthus ebracteatus", IF(J1083="CAER", "Calamus erinaceus", IF(J1083="UNUN", "Unknown unknown",  IF(J1083="SOAL", "Sonneratia alba",  IF(J1083="AECO", "Aegiceras corniculatum", "" )) )))))))))))))))))))))))))))))</f>
        <v>Rhizophora apiculata</v>
      </c>
      <c r="J1083" s="55" t="s">
        <v>21</v>
      </c>
      <c r="K1083" s="55" t="n">
        <v>12.2</v>
      </c>
    </row>
    <row r="1084" customFormat="false" ht="13.8" hidden="false" customHeight="false" outlineLevel="0" collapsed="false">
      <c r="A1084" s="1" t="s">
        <v>17</v>
      </c>
      <c r="B1084" s="12" t="n">
        <v>42156</v>
      </c>
      <c r="C1084" s="1" t="s">
        <v>19</v>
      </c>
      <c r="D1084" s="1" t="s">
        <v>19</v>
      </c>
      <c r="E1084" s="1" t="s">
        <v>19</v>
      </c>
      <c r="F1084" s="1" t="s">
        <v>20</v>
      </c>
      <c r="G1084" s="1" t="n">
        <v>6</v>
      </c>
      <c r="H1084" s="1" t="n">
        <v>1</v>
      </c>
      <c r="I1084" s="23" t="str">
        <f aca="false">IF(J1084="RHAP", "Rhizophora apiculata", IF(J1084="EXAG", "Excoecaria agallocha", IF(J1084="BRPA", "Bruguiera parviflora", IF(J1084="XYMO", "Xylocarpus moluccensis", IF(J1084="BRCY", "Bruguiera cylindrica", IF(J1084="AVAL", "Avicennia alba", IF(J1084="AVOF", "Avicennia officinalis", IF(J1084="LURA", "Lumnitzera racemosa", IF(J1084="CETA", "Ceriops tagal", IF(J1084="XYGR", "Xylocarpus granatum", IF(J1084="AVMA", "Avicennia marina", IF(J1084="RHMU", "Rhizophora mucronata", IF(J1084="BRGY", "Bruguiera gymnorrhiza", IF(J1084="BRSE", "Bruguiera sexangula", IF(J1084="SOOV", "Sonneratia ovata", IF(J1084="SOCA", "Sonneratia caseolaris", IF(J1084="HELI", "Heritiera littoralis", IF(J1084="HESY", "Heritiera sylvatica", IF(J1084="NYFR", "Nypa fruticans", IF(J1084="CYRA", "Cynometra ramiflora", IF(J1084="PHPA", "Phoenix paludosa", IF(J1084="SCHY", "Scyphiphora hydrophyllacea", IF(J1084="DIMA", "Diospyros maritima", IF(J1084="POPI", "Pongamia pinnata", IF(J1084="MAPS", "Maniltoa psilogyne", IF(J1084="INBI", "Intsia bijuga", IF(J1084="ACEB", "Acanthus ebracteatus", IF(J1084="CAER", "Calamus erinaceus", IF(J1084="UNUN", "Unknown unknown",  IF(J1084="SOAL", "Sonneratia alba",  IF(J1084="AECO", "Aegiceras corniculatum", "" )) )))))))))))))))))))))))))))))</f>
        <v>Rhizophora apiculata</v>
      </c>
      <c r="J1084" s="55" t="s">
        <v>21</v>
      </c>
      <c r="K1084" s="55" t="n">
        <v>12.5</v>
      </c>
    </row>
    <row r="1085" customFormat="false" ht="13.8" hidden="false" customHeight="false" outlineLevel="0" collapsed="false">
      <c r="A1085" s="1" t="s">
        <v>17</v>
      </c>
      <c r="B1085" s="12" t="n">
        <v>42156</v>
      </c>
      <c r="C1085" s="1" t="s">
        <v>19</v>
      </c>
      <c r="D1085" s="1" t="s">
        <v>19</v>
      </c>
      <c r="E1085" s="1" t="s">
        <v>19</v>
      </c>
      <c r="F1085" s="1" t="s">
        <v>20</v>
      </c>
      <c r="G1085" s="1" t="n">
        <v>6</v>
      </c>
      <c r="H1085" s="1" t="n">
        <v>1</v>
      </c>
      <c r="I1085" s="23" t="str">
        <f aca="false">IF(J1085="RHAP", "Rhizophora apiculata", IF(J1085="EXAG", "Excoecaria agallocha", IF(J1085="BRPA", "Bruguiera parviflora", IF(J1085="XYMO", "Xylocarpus moluccensis", IF(J1085="BRCY", "Bruguiera cylindrica", IF(J1085="AVAL", "Avicennia alba", IF(J1085="AVOF", "Avicennia officinalis", IF(J1085="LURA", "Lumnitzera racemosa", IF(J1085="CETA", "Ceriops tagal", IF(J1085="XYGR", "Xylocarpus granatum", IF(J1085="AVMA", "Avicennia marina", IF(J1085="RHMU", "Rhizophora mucronata", IF(J1085="BRGY", "Bruguiera gymnorrhiza", IF(J1085="BRSE", "Bruguiera sexangula", IF(J1085="SOOV", "Sonneratia ovata", IF(J1085="SOCA", "Sonneratia caseolaris", IF(J1085="HELI", "Heritiera littoralis", IF(J1085="HESY", "Heritiera sylvatica", IF(J1085="NYFR", "Nypa fruticans", IF(J1085="CYRA", "Cynometra ramiflora", IF(J1085="PHPA", "Phoenix paludosa", IF(J1085="SCHY", "Scyphiphora hydrophyllacea", IF(J1085="DIMA", "Diospyros maritima", IF(J1085="POPI", "Pongamia pinnata", IF(J1085="MAPS", "Maniltoa psilogyne", IF(J1085="INBI", "Intsia bijuga", IF(J1085="ACEB", "Acanthus ebracteatus", IF(J1085="CAER", "Calamus erinaceus", IF(J1085="UNUN", "Unknown unknown",  IF(J1085="SOAL", "Sonneratia alba",  IF(J1085="AECO", "Aegiceras corniculatum", "" )) )))))))))))))))))))))))))))))</f>
        <v>Rhizophora apiculata</v>
      </c>
      <c r="J1085" s="55" t="s">
        <v>21</v>
      </c>
      <c r="K1085" s="55" t="n">
        <v>13.2</v>
      </c>
    </row>
    <row r="1086" customFormat="false" ht="13.8" hidden="false" customHeight="false" outlineLevel="0" collapsed="false">
      <c r="A1086" s="1" t="s">
        <v>17</v>
      </c>
      <c r="B1086" s="12" t="n">
        <v>42156</v>
      </c>
      <c r="C1086" s="1" t="s">
        <v>19</v>
      </c>
      <c r="D1086" s="1" t="s">
        <v>19</v>
      </c>
      <c r="E1086" s="1" t="s">
        <v>19</v>
      </c>
      <c r="F1086" s="1" t="s">
        <v>20</v>
      </c>
      <c r="G1086" s="1" t="n">
        <v>6</v>
      </c>
      <c r="H1086" s="1" t="n">
        <v>1</v>
      </c>
      <c r="I1086" s="23" t="str">
        <f aca="false">IF(J1086="RHAP", "Rhizophora apiculata", IF(J1086="EXAG", "Excoecaria agallocha", IF(J1086="BRPA", "Bruguiera parviflora", IF(J1086="XYMO", "Xylocarpus moluccensis", IF(J1086="BRCY", "Bruguiera cylindrica", IF(J1086="AVAL", "Avicennia alba", IF(J1086="AVOF", "Avicennia officinalis", IF(J1086="LURA", "Lumnitzera racemosa", IF(J1086="CETA", "Ceriops tagal", IF(J1086="XYGR", "Xylocarpus granatum", IF(J1086="AVMA", "Avicennia marina", IF(J1086="RHMU", "Rhizophora mucronata", IF(J1086="BRGY", "Bruguiera gymnorrhiza", IF(J1086="BRSE", "Bruguiera sexangula", IF(J1086="SOOV", "Sonneratia ovata", IF(J1086="SOCA", "Sonneratia caseolaris", IF(J1086="HELI", "Heritiera littoralis", IF(J1086="HESY", "Heritiera sylvatica", IF(J1086="NYFR", "Nypa fruticans", IF(J1086="CYRA", "Cynometra ramiflora", IF(J1086="PHPA", "Phoenix paludosa", IF(J1086="SCHY", "Scyphiphora hydrophyllacea", IF(J1086="DIMA", "Diospyros maritima", IF(J1086="POPI", "Pongamia pinnata", IF(J1086="MAPS", "Maniltoa psilogyne", IF(J1086="INBI", "Intsia bijuga", IF(J1086="ACEB", "Acanthus ebracteatus", IF(J1086="CAER", "Calamus erinaceus", IF(J1086="UNUN", "Unknown unknown",  IF(J1086="SOAL", "Sonneratia alba",  IF(J1086="AECO", "Aegiceras corniculatum", "" )) )))))))))))))))))))))))))))))</f>
        <v>Xylocarpus granatum</v>
      </c>
      <c r="J1086" s="55" t="s">
        <v>1022</v>
      </c>
      <c r="K1086" s="55" t="n">
        <v>14</v>
      </c>
    </row>
    <row r="1087" customFormat="false" ht="13.8" hidden="false" customHeight="false" outlineLevel="0" collapsed="false">
      <c r="A1087" s="1" t="s">
        <v>17</v>
      </c>
      <c r="B1087" s="12" t="n">
        <v>42156</v>
      </c>
      <c r="C1087" s="1" t="s">
        <v>19</v>
      </c>
      <c r="D1087" s="1" t="s">
        <v>19</v>
      </c>
      <c r="E1087" s="1" t="s">
        <v>19</v>
      </c>
      <c r="F1087" s="1" t="s">
        <v>20</v>
      </c>
      <c r="G1087" s="1" t="n">
        <v>6</v>
      </c>
      <c r="H1087" s="1" t="n">
        <v>1</v>
      </c>
      <c r="I1087" s="23" t="str">
        <f aca="false">IF(J1087="RHAP", "Rhizophora apiculata", IF(J1087="EXAG", "Excoecaria agallocha", IF(J1087="BRPA", "Bruguiera parviflora", IF(J1087="XYMO", "Xylocarpus moluccensis", IF(J1087="BRCY", "Bruguiera cylindrica", IF(J1087="AVAL", "Avicennia alba", IF(J1087="AVOF", "Avicennia officinalis", IF(J1087="LURA", "Lumnitzera racemosa", IF(J1087="CETA", "Ceriops tagal", IF(J1087="XYGR", "Xylocarpus granatum", IF(J1087="AVMA", "Avicennia marina", IF(J1087="RHMU", "Rhizophora mucronata", IF(J1087="BRGY", "Bruguiera gymnorrhiza", IF(J1087="BRSE", "Bruguiera sexangula", IF(J1087="SOOV", "Sonneratia ovata", IF(J1087="SOCA", "Sonneratia caseolaris", IF(J1087="HELI", "Heritiera littoralis", IF(J1087="HESY", "Heritiera sylvatica", IF(J1087="NYFR", "Nypa fruticans", IF(J1087="CYRA", "Cynometra ramiflora", IF(J1087="PHPA", "Phoenix paludosa", IF(J1087="SCHY", "Scyphiphora hydrophyllacea", IF(J1087="DIMA", "Diospyros maritima", IF(J1087="POPI", "Pongamia pinnata", IF(J1087="MAPS", "Maniltoa psilogyne", IF(J1087="INBI", "Intsia bijuga", IF(J1087="ACEB", "Acanthus ebracteatus", IF(J1087="CAER", "Calamus erinaceus", IF(J1087="UNUN", "Unknown unknown",  IF(J1087="SOAL", "Sonneratia alba",  IF(J1087="AECO", "Aegiceras corniculatum", "" )) )))))))))))))))))))))))))))))</f>
        <v>Rhizophora apiculata</v>
      </c>
      <c r="J1087" s="55" t="s">
        <v>21</v>
      </c>
      <c r="K1087" s="55" t="n">
        <v>14</v>
      </c>
    </row>
    <row r="1088" customFormat="false" ht="13.8" hidden="false" customHeight="false" outlineLevel="0" collapsed="false">
      <c r="A1088" s="1" t="s">
        <v>17</v>
      </c>
      <c r="B1088" s="12" t="n">
        <v>42156</v>
      </c>
      <c r="C1088" s="1" t="s">
        <v>19</v>
      </c>
      <c r="D1088" s="1" t="s">
        <v>19</v>
      </c>
      <c r="E1088" s="1" t="s">
        <v>19</v>
      </c>
      <c r="F1088" s="1" t="s">
        <v>20</v>
      </c>
      <c r="G1088" s="1" t="n">
        <v>6</v>
      </c>
      <c r="H1088" s="1" t="n">
        <v>1</v>
      </c>
      <c r="I1088" s="23" t="str">
        <f aca="false">IF(J1088="RHAP", "Rhizophora apiculata", IF(J1088="EXAG", "Excoecaria agallocha", IF(J1088="BRPA", "Bruguiera parviflora", IF(J1088="XYMO", "Xylocarpus moluccensis", IF(J1088="BRCY", "Bruguiera cylindrica", IF(J1088="AVAL", "Avicennia alba", IF(J1088="AVOF", "Avicennia officinalis", IF(J1088="LURA", "Lumnitzera racemosa", IF(J1088="CETA", "Ceriops tagal", IF(J1088="XYGR", "Xylocarpus granatum", IF(J1088="AVMA", "Avicennia marina", IF(J1088="RHMU", "Rhizophora mucronata", IF(J1088="BRGY", "Bruguiera gymnorrhiza", IF(J1088="BRSE", "Bruguiera sexangula", IF(J1088="SOOV", "Sonneratia ovata", IF(J1088="SOCA", "Sonneratia caseolaris", IF(J1088="HELI", "Heritiera littoralis", IF(J1088="HESY", "Heritiera sylvatica", IF(J1088="NYFR", "Nypa fruticans", IF(J1088="CYRA", "Cynometra ramiflora", IF(J1088="PHPA", "Phoenix paludosa", IF(J1088="SCHY", "Scyphiphora hydrophyllacea", IF(J1088="DIMA", "Diospyros maritima", IF(J1088="POPI", "Pongamia pinnata", IF(J1088="MAPS", "Maniltoa psilogyne", IF(J1088="INBI", "Intsia bijuga", IF(J1088="ACEB", "Acanthus ebracteatus", IF(J1088="CAER", "Calamus erinaceus", IF(J1088="UNUN", "Unknown unknown",  IF(J1088="SOAL", "Sonneratia alba",  IF(J1088="AECO", "Aegiceras corniculatum", "" )) )))))))))))))))))))))))))))))</f>
        <v>Rhizophora apiculata</v>
      </c>
      <c r="J1088" s="55" t="s">
        <v>21</v>
      </c>
      <c r="K1088" s="55" t="n">
        <v>14.1</v>
      </c>
    </row>
    <row r="1089" customFormat="false" ht="13.8" hidden="false" customHeight="false" outlineLevel="0" collapsed="false">
      <c r="A1089" s="1" t="s">
        <v>17</v>
      </c>
      <c r="B1089" s="12" t="n">
        <v>42156</v>
      </c>
      <c r="C1089" s="1" t="s">
        <v>19</v>
      </c>
      <c r="D1089" s="1" t="s">
        <v>19</v>
      </c>
      <c r="E1089" s="1" t="s">
        <v>19</v>
      </c>
      <c r="F1089" s="1" t="s">
        <v>20</v>
      </c>
      <c r="G1089" s="1" t="n">
        <v>6</v>
      </c>
      <c r="H1089" s="1" t="n">
        <v>1</v>
      </c>
      <c r="I1089" s="23" t="str">
        <f aca="false">IF(J1089="RHAP", "Rhizophora apiculata", IF(J1089="EXAG", "Excoecaria agallocha", IF(J1089="BRPA", "Bruguiera parviflora", IF(J1089="XYMO", "Xylocarpus moluccensis", IF(J1089="BRCY", "Bruguiera cylindrica", IF(J1089="AVAL", "Avicennia alba", IF(J1089="AVOF", "Avicennia officinalis", IF(J1089="LURA", "Lumnitzera racemosa", IF(J1089="CETA", "Ceriops tagal", IF(J1089="XYGR", "Xylocarpus granatum", IF(J1089="AVMA", "Avicennia marina", IF(J1089="RHMU", "Rhizophora mucronata", IF(J1089="BRGY", "Bruguiera gymnorrhiza", IF(J1089="BRSE", "Bruguiera sexangula", IF(J1089="SOOV", "Sonneratia ovata", IF(J1089="SOCA", "Sonneratia caseolaris", IF(J1089="HELI", "Heritiera littoralis", IF(J1089="HESY", "Heritiera sylvatica", IF(J1089="NYFR", "Nypa fruticans", IF(J1089="CYRA", "Cynometra ramiflora", IF(J1089="PHPA", "Phoenix paludosa", IF(J1089="SCHY", "Scyphiphora hydrophyllacea", IF(J1089="DIMA", "Diospyros maritima", IF(J1089="POPI", "Pongamia pinnata", IF(J1089="MAPS", "Maniltoa psilogyne", IF(J1089="INBI", "Intsia bijuga", IF(J1089="ACEB", "Acanthus ebracteatus", IF(J1089="CAER", "Calamus erinaceus", IF(J1089="UNUN", "Unknown unknown",  IF(J1089="SOAL", "Sonneratia alba",  IF(J1089="AECO", "Aegiceras corniculatum", "" )) )))))))))))))))))))))))))))))</f>
        <v>Rhizophora apiculata</v>
      </c>
      <c r="J1089" s="55" t="s">
        <v>21</v>
      </c>
      <c r="K1089" s="55" t="n">
        <v>15</v>
      </c>
    </row>
    <row r="1090" customFormat="false" ht="13.8" hidden="false" customHeight="false" outlineLevel="0" collapsed="false">
      <c r="A1090" s="1" t="s">
        <v>17</v>
      </c>
      <c r="B1090" s="12" t="n">
        <v>42156</v>
      </c>
      <c r="C1090" s="1" t="s">
        <v>19</v>
      </c>
      <c r="D1090" s="1" t="s">
        <v>19</v>
      </c>
      <c r="E1090" s="1" t="s">
        <v>19</v>
      </c>
      <c r="F1090" s="1" t="s">
        <v>20</v>
      </c>
      <c r="G1090" s="1" t="n">
        <v>6</v>
      </c>
      <c r="H1090" s="1" t="n">
        <v>1</v>
      </c>
      <c r="I1090" s="23" t="str">
        <f aca="false">IF(J1090="RHAP", "Rhizophora apiculata", IF(J1090="EXAG", "Excoecaria agallocha", IF(J1090="BRPA", "Bruguiera parviflora", IF(J1090="XYMO", "Xylocarpus moluccensis", IF(J1090="BRCY", "Bruguiera cylindrica", IF(J1090="AVAL", "Avicennia alba", IF(J1090="AVOF", "Avicennia officinalis", IF(J1090="LURA", "Lumnitzera racemosa", IF(J1090="CETA", "Ceriops tagal", IF(J1090="XYGR", "Xylocarpus granatum", IF(J1090="AVMA", "Avicennia marina", IF(J1090="RHMU", "Rhizophora mucronata", IF(J1090="BRGY", "Bruguiera gymnorrhiza", IF(J1090="BRSE", "Bruguiera sexangula", IF(J1090="SOOV", "Sonneratia ovata", IF(J1090="SOCA", "Sonneratia caseolaris", IF(J1090="HELI", "Heritiera littoralis", IF(J1090="HESY", "Heritiera sylvatica", IF(J1090="NYFR", "Nypa fruticans", IF(J1090="CYRA", "Cynometra ramiflora", IF(J1090="PHPA", "Phoenix paludosa", IF(J1090="SCHY", "Scyphiphora hydrophyllacea", IF(J1090="DIMA", "Diospyros maritima", IF(J1090="POPI", "Pongamia pinnata", IF(J1090="MAPS", "Maniltoa psilogyne", IF(J1090="INBI", "Intsia bijuga", IF(J1090="ACEB", "Acanthus ebracteatus", IF(J1090="CAER", "Calamus erinaceus", IF(J1090="UNUN", "Unknown unknown",  IF(J1090="SOAL", "Sonneratia alba",  IF(J1090="AECO", "Aegiceras corniculatum", "" )) )))))))))))))))))))))))))))))</f>
        <v>Rhizophora apiculata</v>
      </c>
      <c r="J1090" s="55" t="s">
        <v>21</v>
      </c>
      <c r="K1090" s="55" t="n">
        <v>15</v>
      </c>
    </row>
    <row r="1091" customFormat="false" ht="13.8" hidden="false" customHeight="false" outlineLevel="0" collapsed="false">
      <c r="A1091" s="1" t="s">
        <v>17</v>
      </c>
      <c r="B1091" s="12" t="n">
        <v>42156</v>
      </c>
      <c r="C1091" s="1" t="s">
        <v>19</v>
      </c>
      <c r="D1091" s="1" t="s">
        <v>19</v>
      </c>
      <c r="E1091" s="1" t="s">
        <v>19</v>
      </c>
      <c r="F1091" s="1" t="s">
        <v>20</v>
      </c>
      <c r="G1091" s="1" t="n">
        <v>6</v>
      </c>
      <c r="H1091" s="1" t="n">
        <v>1</v>
      </c>
      <c r="I1091" s="23" t="str">
        <f aca="false">IF(J1091="RHAP", "Rhizophora apiculata", IF(J1091="EXAG", "Excoecaria agallocha", IF(J1091="BRPA", "Bruguiera parviflora", IF(J1091="XYMO", "Xylocarpus moluccensis", IF(J1091="BRCY", "Bruguiera cylindrica", IF(J1091="AVAL", "Avicennia alba", IF(J1091="AVOF", "Avicennia officinalis", IF(J1091="LURA", "Lumnitzera racemosa", IF(J1091="CETA", "Ceriops tagal", IF(J1091="XYGR", "Xylocarpus granatum", IF(J1091="AVMA", "Avicennia marina", IF(J1091="RHMU", "Rhizophora mucronata", IF(J1091="BRGY", "Bruguiera gymnorrhiza", IF(J1091="BRSE", "Bruguiera sexangula", IF(J1091="SOOV", "Sonneratia ovata", IF(J1091="SOCA", "Sonneratia caseolaris", IF(J1091="HELI", "Heritiera littoralis", IF(J1091="HESY", "Heritiera sylvatica", IF(J1091="NYFR", "Nypa fruticans", IF(J1091="CYRA", "Cynometra ramiflora", IF(J1091="PHPA", "Phoenix paludosa", IF(J1091="SCHY", "Scyphiphora hydrophyllacea", IF(J1091="DIMA", "Diospyros maritima", IF(J1091="POPI", "Pongamia pinnata", IF(J1091="MAPS", "Maniltoa psilogyne", IF(J1091="INBI", "Intsia bijuga", IF(J1091="ACEB", "Acanthus ebracteatus", IF(J1091="CAER", "Calamus erinaceus", IF(J1091="UNUN", "Unknown unknown",  IF(J1091="SOAL", "Sonneratia alba",  IF(J1091="AECO", "Aegiceras corniculatum", "" )) )))))))))))))))))))))))))))))</f>
        <v>Xylocarpus granatum</v>
      </c>
      <c r="J1091" s="55" t="s">
        <v>1022</v>
      </c>
      <c r="K1091" s="55" t="n">
        <v>15.1</v>
      </c>
      <c r="L1091" s="55"/>
    </row>
    <row r="1092" customFormat="false" ht="13.8" hidden="false" customHeight="false" outlineLevel="0" collapsed="false">
      <c r="A1092" s="1" t="s">
        <v>17</v>
      </c>
      <c r="B1092" s="12" t="n">
        <v>42156</v>
      </c>
      <c r="C1092" s="1" t="s">
        <v>19</v>
      </c>
      <c r="D1092" s="1" t="s">
        <v>19</v>
      </c>
      <c r="E1092" s="1" t="s">
        <v>19</v>
      </c>
      <c r="F1092" s="1" t="s">
        <v>20</v>
      </c>
      <c r="G1092" s="1" t="n">
        <v>6</v>
      </c>
      <c r="H1092" s="1" t="n">
        <v>1</v>
      </c>
      <c r="I1092" s="23" t="str">
        <f aca="false">IF(J1092="RHAP", "Rhizophora apiculata", IF(J1092="EXAG", "Excoecaria agallocha", IF(J1092="BRPA", "Bruguiera parviflora", IF(J1092="XYMO", "Xylocarpus moluccensis", IF(J1092="BRCY", "Bruguiera cylindrica", IF(J1092="AVAL", "Avicennia alba", IF(J1092="AVOF", "Avicennia officinalis", IF(J1092="LURA", "Lumnitzera racemosa", IF(J1092="CETA", "Ceriops tagal", IF(J1092="XYGR", "Xylocarpus granatum", IF(J1092="AVMA", "Avicennia marina", IF(J1092="RHMU", "Rhizophora mucronata", IF(J1092="BRGY", "Bruguiera gymnorrhiza", IF(J1092="BRSE", "Bruguiera sexangula", IF(J1092="SOOV", "Sonneratia ovata", IF(J1092="SOCA", "Sonneratia caseolaris", IF(J1092="HELI", "Heritiera littoralis", IF(J1092="HESY", "Heritiera sylvatica", IF(J1092="NYFR", "Nypa fruticans", IF(J1092="CYRA", "Cynometra ramiflora", IF(J1092="PHPA", "Phoenix paludosa", IF(J1092="SCHY", "Scyphiphora hydrophyllacea", IF(J1092="DIMA", "Diospyros maritima", IF(J1092="POPI", "Pongamia pinnata", IF(J1092="MAPS", "Maniltoa psilogyne", IF(J1092="INBI", "Intsia bijuga", IF(J1092="ACEB", "Acanthus ebracteatus", IF(J1092="CAER", "Calamus erinaceus", IF(J1092="UNUN", "Unknown unknown",  IF(J1092="SOAL", "Sonneratia alba",  IF(J1092="AECO", "Aegiceras corniculatum", "" )) )))))))))))))))))))))))))))))</f>
        <v>Rhizophora apiculata</v>
      </c>
      <c r="J1092" s="55" t="s">
        <v>21</v>
      </c>
      <c r="K1092" s="55" t="n">
        <v>15.4</v>
      </c>
    </row>
    <row r="1093" customFormat="false" ht="13.8" hidden="false" customHeight="false" outlineLevel="0" collapsed="false">
      <c r="A1093" s="1" t="s">
        <v>17</v>
      </c>
      <c r="B1093" s="12" t="n">
        <v>42156</v>
      </c>
      <c r="C1093" s="1" t="s">
        <v>19</v>
      </c>
      <c r="D1093" s="1" t="s">
        <v>19</v>
      </c>
      <c r="E1093" s="1" t="s">
        <v>19</v>
      </c>
      <c r="F1093" s="1" t="s">
        <v>20</v>
      </c>
      <c r="G1093" s="1" t="n">
        <v>6</v>
      </c>
      <c r="H1093" s="1" t="n">
        <v>1</v>
      </c>
      <c r="I1093" s="23" t="str">
        <f aca="false">IF(J1093="RHAP", "Rhizophora apiculata", IF(J1093="EXAG", "Excoecaria agallocha", IF(J1093="BRPA", "Bruguiera parviflora", IF(J1093="XYMO", "Xylocarpus moluccensis", IF(J1093="BRCY", "Bruguiera cylindrica", IF(J1093="AVAL", "Avicennia alba", IF(J1093="AVOF", "Avicennia officinalis", IF(J1093="LURA", "Lumnitzera racemosa", IF(J1093="CETA", "Ceriops tagal", IF(J1093="XYGR", "Xylocarpus granatum", IF(J1093="AVMA", "Avicennia marina", IF(J1093="RHMU", "Rhizophora mucronata", IF(J1093="BRGY", "Bruguiera gymnorrhiza", IF(J1093="BRSE", "Bruguiera sexangula", IF(J1093="SOOV", "Sonneratia ovata", IF(J1093="SOCA", "Sonneratia caseolaris", IF(J1093="HELI", "Heritiera littoralis", IF(J1093="HESY", "Heritiera sylvatica", IF(J1093="NYFR", "Nypa fruticans", IF(J1093="CYRA", "Cynometra ramiflora", IF(J1093="PHPA", "Phoenix paludosa", IF(J1093="SCHY", "Scyphiphora hydrophyllacea", IF(J1093="DIMA", "Diospyros maritima", IF(J1093="POPI", "Pongamia pinnata", IF(J1093="MAPS", "Maniltoa psilogyne", IF(J1093="INBI", "Intsia bijuga", IF(J1093="ACEB", "Acanthus ebracteatus", IF(J1093="CAER", "Calamus erinaceus", IF(J1093="UNUN", "Unknown unknown",  IF(J1093="SOAL", "Sonneratia alba",  IF(J1093="AECO", "Aegiceras corniculatum", "" )) )))))))))))))))))))))))))))))</f>
        <v>Rhizophora apiculata</v>
      </c>
      <c r="J1093" s="55" t="s">
        <v>21</v>
      </c>
      <c r="K1093" s="55" t="n">
        <v>15.8</v>
      </c>
    </row>
    <row r="1094" customFormat="false" ht="13.8" hidden="false" customHeight="false" outlineLevel="0" collapsed="false">
      <c r="A1094" s="1" t="s">
        <v>17</v>
      </c>
      <c r="B1094" s="12" t="n">
        <v>42156</v>
      </c>
      <c r="C1094" s="1" t="s">
        <v>19</v>
      </c>
      <c r="D1094" s="1" t="s">
        <v>19</v>
      </c>
      <c r="E1094" s="1" t="s">
        <v>19</v>
      </c>
      <c r="F1094" s="1" t="s">
        <v>20</v>
      </c>
      <c r="G1094" s="1" t="n">
        <v>6</v>
      </c>
      <c r="H1094" s="1" t="n">
        <v>1</v>
      </c>
      <c r="I1094" s="23" t="str">
        <f aca="false">IF(J1094="RHAP", "Rhizophora apiculata", IF(J1094="EXAG", "Excoecaria agallocha", IF(J1094="BRPA", "Bruguiera parviflora", IF(J1094="XYMO", "Xylocarpus moluccensis", IF(J1094="BRCY", "Bruguiera cylindrica", IF(J1094="AVAL", "Avicennia alba", IF(J1094="AVOF", "Avicennia officinalis", IF(J1094="LURA", "Lumnitzera racemosa", IF(J1094="CETA", "Ceriops tagal", IF(J1094="XYGR", "Xylocarpus granatum", IF(J1094="AVMA", "Avicennia marina", IF(J1094="RHMU", "Rhizophora mucronata", IF(J1094="BRGY", "Bruguiera gymnorrhiza", IF(J1094="BRSE", "Bruguiera sexangula", IF(J1094="SOOV", "Sonneratia ovata", IF(J1094="SOCA", "Sonneratia caseolaris", IF(J1094="HELI", "Heritiera littoralis", IF(J1094="HESY", "Heritiera sylvatica", IF(J1094="NYFR", "Nypa fruticans", IF(J1094="CYRA", "Cynometra ramiflora", IF(J1094="PHPA", "Phoenix paludosa", IF(J1094="SCHY", "Scyphiphora hydrophyllacea", IF(J1094="DIMA", "Diospyros maritima", IF(J1094="POPI", "Pongamia pinnata", IF(J1094="MAPS", "Maniltoa psilogyne", IF(J1094="INBI", "Intsia bijuga", IF(J1094="ACEB", "Acanthus ebracteatus", IF(J1094="CAER", "Calamus erinaceus", IF(J1094="UNUN", "Unknown unknown",  IF(J1094="SOAL", "Sonneratia alba",  IF(J1094="AECO", "Aegiceras corniculatum", "" )) )))))))))))))))))))))))))))))</f>
        <v>Xylocarpus granatum</v>
      </c>
      <c r="J1094" s="55" t="s">
        <v>1022</v>
      </c>
      <c r="K1094" s="55" t="n">
        <v>16.6</v>
      </c>
    </row>
    <row r="1095" customFormat="false" ht="13.8" hidden="false" customHeight="false" outlineLevel="0" collapsed="false">
      <c r="A1095" s="1" t="s">
        <v>17</v>
      </c>
      <c r="B1095" s="12" t="n">
        <v>42156</v>
      </c>
      <c r="C1095" s="1" t="s">
        <v>19</v>
      </c>
      <c r="D1095" s="1" t="s">
        <v>19</v>
      </c>
      <c r="E1095" s="1" t="s">
        <v>19</v>
      </c>
      <c r="F1095" s="1" t="s">
        <v>20</v>
      </c>
      <c r="G1095" s="1" t="n">
        <v>6</v>
      </c>
      <c r="H1095" s="1" t="n">
        <v>1</v>
      </c>
      <c r="I1095" s="23" t="str">
        <f aca="false">IF(J1095="RHAP", "Rhizophora apiculata", IF(J1095="EXAG", "Excoecaria agallocha", IF(J1095="BRPA", "Bruguiera parviflora", IF(J1095="XYMO", "Xylocarpus moluccensis", IF(J1095="BRCY", "Bruguiera cylindrica", IF(J1095="AVAL", "Avicennia alba", IF(J1095="AVOF", "Avicennia officinalis", IF(J1095="LURA", "Lumnitzera racemosa", IF(J1095="CETA", "Ceriops tagal", IF(J1095="XYGR", "Xylocarpus granatum", IF(J1095="AVMA", "Avicennia marina", IF(J1095="RHMU", "Rhizophora mucronata", IF(J1095="BRGY", "Bruguiera gymnorrhiza", IF(J1095="BRSE", "Bruguiera sexangula", IF(J1095="SOOV", "Sonneratia ovata", IF(J1095="SOCA", "Sonneratia caseolaris", IF(J1095="HELI", "Heritiera littoralis", IF(J1095="HESY", "Heritiera sylvatica", IF(J1095="NYFR", "Nypa fruticans", IF(J1095="CYRA", "Cynometra ramiflora", IF(J1095="PHPA", "Phoenix paludosa", IF(J1095="SCHY", "Scyphiphora hydrophyllacea", IF(J1095="DIMA", "Diospyros maritima", IF(J1095="POPI", "Pongamia pinnata", IF(J1095="MAPS", "Maniltoa psilogyne", IF(J1095="INBI", "Intsia bijuga", IF(J1095="ACEB", "Acanthus ebracteatus", IF(J1095="CAER", "Calamus erinaceus", IF(J1095="UNUN", "Unknown unknown",  IF(J1095="SOAL", "Sonneratia alba",  IF(J1095="AECO", "Aegiceras corniculatum", "" )) )))))))))))))))))))))))))))))</f>
        <v>Scyphiphora hydrophyllacea</v>
      </c>
      <c r="J1095" s="55" t="s">
        <v>1065</v>
      </c>
      <c r="K1095" s="55" t="n">
        <v>16.7</v>
      </c>
    </row>
    <row r="1096" customFormat="false" ht="13.8" hidden="false" customHeight="false" outlineLevel="0" collapsed="false">
      <c r="A1096" s="1" t="s">
        <v>17</v>
      </c>
      <c r="B1096" s="12" t="n">
        <v>42156</v>
      </c>
      <c r="C1096" s="1" t="s">
        <v>19</v>
      </c>
      <c r="D1096" s="1" t="s">
        <v>19</v>
      </c>
      <c r="E1096" s="1" t="s">
        <v>19</v>
      </c>
      <c r="F1096" s="1" t="s">
        <v>20</v>
      </c>
      <c r="G1096" s="1" t="n">
        <v>6</v>
      </c>
      <c r="H1096" s="1" t="n">
        <v>2</v>
      </c>
      <c r="I1096" s="23" t="str">
        <f aca="false">IF(J1096="RHAP", "Rhizophora apiculata", IF(J1096="EXAG", "Excoecaria agallocha", IF(J1096="BRPA", "Bruguiera parviflora", IF(J1096="XYMO", "Xylocarpus moluccensis", IF(J1096="BRCY", "Bruguiera cylindrica", IF(J1096="AVAL", "Avicennia alba", IF(J1096="AVOF", "Avicennia officinalis", IF(J1096="LURA", "Lumnitzera racemosa", IF(J1096="CETA", "Ceriops tagal", IF(J1096="XYGR", "Xylocarpus granatum", IF(J1096="AVMA", "Avicennia marina", IF(J1096="RHMU", "Rhizophora mucronata", IF(J1096="BRGY", "Bruguiera gymnorrhiza", IF(J1096="BRSE", "Bruguiera sexangula", IF(J1096="SOOV", "Sonneratia ovata", IF(J1096="SOCA", "Sonneratia caseolaris", IF(J1096="HELI", "Heritiera littoralis", IF(J1096="HESY", "Heritiera sylvatica", IF(J1096="NYFR", "Nypa fruticans", IF(J1096="CYRA", "Cynometra ramiflora", IF(J1096="PHPA", "Phoenix paludosa", IF(J1096="SCHY", "Scyphiphora hydrophyllacea", IF(J1096="DIMA", "Diospyros maritima", IF(J1096="POPI", "Pongamia pinnata", IF(J1096="MAPS", "Maniltoa psilogyne", IF(J1096="INBI", "Intsia bijuga", IF(J1096="ACEB", "Acanthus ebracteatus", IF(J1096="CAER", "Calamus erinaceus", IF(J1096="UNUN", "Unknown unknown",  IF(J1096="SOAL", "Sonneratia alba",  IF(J1096="AECO", "Aegiceras corniculatum", "" )) )))))))))))))))))))))))))))))</f>
        <v>Rhizophora apiculata</v>
      </c>
      <c r="J1096" s="55" t="s">
        <v>21</v>
      </c>
      <c r="K1096" s="55" t="n">
        <v>5.2</v>
      </c>
    </row>
    <row r="1097" customFormat="false" ht="13.8" hidden="false" customHeight="false" outlineLevel="0" collapsed="false">
      <c r="A1097" s="1" t="s">
        <v>17</v>
      </c>
      <c r="B1097" s="12" t="n">
        <v>42156</v>
      </c>
      <c r="C1097" s="1" t="s">
        <v>19</v>
      </c>
      <c r="D1097" s="1" t="s">
        <v>19</v>
      </c>
      <c r="E1097" s="1" t="s">
        <v>19</v>
      </c>
      <c r="F1097" s="1" t="s">
        <v>20</v>
      </c>
      <c r="G1097" s="1" t="n">
        <v>6</v>
      </c>
      <c r="H1097" s="1" t="n">
        <v>2</v>
      </c>
      <c r="I1097" s="23" t="str">
        <f aca="false">IF(J1097="RHAP", "Rhizophora apiculata", IF(J1097="EXAG", "Excoecaria agallocha", IF(J1097="BRPA", "Bruguiera parviflora", IF(J1097="XYMO", "Xylocarpus moluccensis", IF(J1097="BRCY", "Bruguiera cylindrica", IF(J1097="AVAL", "Avicennia alba", IF(J1097="AVOF", "Avicennia officinalis", IF(J1097="LURA", "Lumnitzera racemosa", IF(J1097="CETA", "Ceriops tagal", IF(J1097="XYGR", "Xylocarpus granatum", IF(J1097="AVMA", "Avicennia marina", IF(J1097="RHMU", "Rhizophora mucronata", IF(J1097="BRGY", "Bruguiera gymnorrhiza", IF(J1097="BRSE", "Bruguiera sexangula", IF(J1097="SOOV", "Sonneratia ovata", IF(J1097="SOCA", "Sonneratia caseolaris", IF(J1097="HELI", "Heritiera littoralis", IF(J1097="HESY", "Heritiera sylvatica", IF(J1097="NYFR", "Nypa fruticans", IF(J1097="CYRA", "Cynometra ramiflora", IF(J1097="PHPA", "Phoenix paludosa", IF(J1097="SCHY", "Scyphiphora hydrophyllacea", IF(J1097="DIMA", "Diospyros maritima", IF(J1097="POPI", "Pongamia pinnata", IF(J1097="MAPS", "Maniltoa psilogyne", IF(J1097="INBI", "Intsia bijuga", IF(J1097="ACEB", "Acanthus ebracteatus", IF(J1097="CAER", "Calamus erinaceus", IF(J1097="UNUN", "Unknown unknown",  IF(J1097="SOAL", "Sonneratia alba",  IF(J1097="AECO", "Aegiceras corniculatum", "" )) )))))))))))))))))))))))))))))</f>
        <v>Rhizophora apiculata</v>
      </c>
      <c r="J1097" s="55" t="s">
        <v>21</v>
      </c>
      <c r="K1097" s="55" t="n">
        <v>5.2</v>
      </c>
    </row>
    <row r="1098" customFormat="false" ht="13.8" hidden="false" customHeight="false" outlineLevel="0" collapsed="false">
      <c r="A1098" s="1" t="s">
        <v>17</v>
      </c>
      <c r="B1098" s="12" t="n">
        <v>42156</v>
      </c>
      <c r="C1098" s="1" t="s">
        <v>19</v>
      </c>
      <c r="D1098" s="1" t="s">
        <v>19</v>
      </c>
      <c r="E1098" s="1" t="s">
        <v>19</v>
      </c>
      <c r="F1098" s="1" t="s">
        <v>20</v>
      </c>
      <c r="G1098" s="1" t="n">
        <v>6</v>
      </c>
      <c r="H1098" s="1" t="n">
        <v>2</v>
      </c>
      <c r="I1098" s="23" t="str">
        <f aca="false">IF(J1098="RHAP", "Rhizophora apiculata", IF(J1098="EXAG", "Excoecaria agallocha", IF(J1098="BRPA", "Bruguiera parviflora", IF(J1098="XYMO", "Xylocarpus moluccensis", IF(J1098="BRCY", "Bruguiera cylindrica", IF(J1098="AVAL", "Avicennia alba", IF(J1098="AVOF", "Avicennia officinalis", IF(J1098="LURA", "Lumnitzera racemosa", IF(J1098="CETA", "Ceriops tagal", IF(J1098="XYGR", "Xylocarpus granatum", IF(J1098="AVMA", "Avicennia marina", IF(J1098="RHMU", "Rhizophora mucronata", IF(J1098="BRGY", "Bruguiera gymnorrhiza", IF(J1098="BRSE", "Bruguiera sexangula", IF(J1098="SOOV", "Sonneratia ovata", IF(J1098="SOCA", "Sonneratia caseolaris", IF(J1098="HELI", "Heritiera littoralis", IF(J1098="HESY", "Heritiera sylvatica", IF(J1098="NYFR", "Nypa fruticans", IF(J1098="CYRA", "Cynometra ramiflora", IF(J1098="PHPA", "Phoenix paludosa", IF(J1098="SCHY", "Scyphiphora hydrophyllacea", IF(J1098="DIMA", "Diospyros maritima", IF(J1098="POPI", "Pongamia pinnata", IF(J1098="MAPS", "Maniltoa psilogyne", IF(J1098="INBI", "Intsia bijuga", IF(J1098="ACEB", "Acanthus ebracteatus", IF(J1098="CAER", "Calamus erinaceus", IF(J1098="UNUN", "Unknown unknown",  IF(J1098="SOAL", "Sonneratia alba",  IF(J1098="AECO", "Aegiceras corniculatum", "" )) )))))))))))))))))))))))))))))</f>
        <v>Rhizophora apiculata</v>
      </c>
      <c r="J1098" s="55" t="s">
        <v>21</v>
      </c>
      <c r="K1098" s="55" t="n">
        <v>6</v>
      </c>
    </row>
    <row r="1099" customFormat="false" ht="13.8" hidden="false" customHeight="false" outlineLevel="0" collapsed="false">
      <c r="A1099" s="1" t="s">
        <v>17</v>
      </c>
      <c r="B1099" s="12" t="n">
        <v>42156</v>
      </c>
      <c r="C1099" s="1" t="s">
        <v>19</v>
      </c>
      <c r="D1099" s="1" t="s">
        <v>19</v>
      </c>
      <c r="E1099" s="1" t="s">
        <v>19</v>
      </c>
      <c r="F1099" s="1" t="s">
        <v>20</v>
      </c>
      <c r="G1099" s="1" t="n">
        <v>6</v>
      </c>
      <c r="H1099" s="1" t="n">
        <v>2</v>
      </c>
      <c r="I1099" s="23" t="str">
        <f aca="false">IF(J1099="RHAP", "Rhizophora apiculata", IF(J1099="EXAG", "Excoecaria agallocha", IF(J1099="BRPA", "Bruguiera parviflora", IF(J1099="XYMO", "Xylocarpus moluccensis", IF(J1099="BRCY", "Bruguiera cylindrica", IF(J1099="AVAL", "Avicennia alba", IF(J1099="AVOF", "Avicennia officinalis", IF(J1099="LURA", "Lumnitzera racemosa", IF(J1099="CETA", "Ceriops tagal", IF(J1099="XYGR", "Xylocarpus granatum", IF(J1099="AVMA", "Avicennia marina", IF(J1099="RHMU", "Rhizophora mucronata", IF(J1099="BRGY", "Bruguiera gymnorrhiza", IF(J1099="BRSE", "Bruguiera sexangula", IF(J1099="SOOV", "Sonneratia ovata", IF(J1099="SOCA", "Sonneratia caseolaris", IF(J1099="HELI", "Heritiera littoralis", IF(J1099="HESY", "Heritiera sylvatica", IF(J1099="NYFR", "Nypa fruticans", IF(J1099="CYRA", "Cynometra ramiflora", IF(J1099="PHPA", "Phoenix paludosa", IF(J1099="SCHY", "Scyphiphora hydrophyllacea", IF(J1099="DIMA", "Diospyros maritima", IF(J1099="POPI", "Pongamia pinnata", IF(J1099="MAPS", "Maniltoa psilogyne", IF(J1099="INBI", "Intsia bijuga", IF(J1099="ACEB", "Acanthus ebracteatus", IF(J1099="CAER", "Calamus erinaceus", IF(J1099="UNUN", "Unknown unknown",  IF(J1099="SOAL", "Sonneratia alba",  IF(J1099="AECO", "Aegiceras corniculatum", "" )) )))))))))))))))))))))))))))))</f>
        <v>Rhizophora apiculata</v>
      </c>
      <c r="J1099" s="55" t="s">
        <v>21</v>
      </c>
      <c r="K1099" s="55" t="n">
        <v>7</v>
      </c>
    </row>
    <row r="1100" customFormat="false" ht="13.8" hidden="false" customHeight="false" outlineLevel="0" collapsed="false">
      <c r="A1100" s="1" t="s">
        <v>17</v>
      </c>
      <c r="B1100" s="12" t="n">
        <v>42156</v>
      </c>
      <c r="C1100" s="1" t="s">
        <v>19</v>
      </c>
      <c r="D1100" s="1" t="s">
        <v>19</v>
      </c>
      <c r="E1100" s="1" t="s">
        <v>19</v>
      </c>
      <c r="F1100" s="1" t="s">
        <v>20</v>
      </c>
      <c r="G1100" s="1" t="n">
        <v>6</v>
      </c>
      <c r="H1100" s="1" t="n">
        <v>2</v>
      </c>
      <c r="I1100" s="23" t="str">
        <f aca="false">IF(J1100="RHAP", "Rhizophora apiculata", IF(J1100="EXAG", "Excoecaria agallocha", IF(J1100="BRPA", "Bruguiera parviflora", IF(J1100="XYMO", "Xylocarpus moluccensis", IF(J1100="BRCY", "Bruguiera cylindrica", IF(J1100="AVAL", "Avicennia alba", IF(J1100="AVOF", "Avicennia officinalis", IF(J1100="LURA", "Lumnitzera racemosa", IF(J1100="CETA", "Ceriops tagal", IF(J1100="XYGR", "Xylocarpus granatum", IF(J1100="AVMA", "Avicennia marina", IF(J1100="RHMU", "Rhizophora mucronata", IF(J1100="BRGY", "Bruguiera gymnorrhiza", IF(J1100="BRSE", "Bruguiera sexangula", IF(J1100="SOOV", "Sonneratia ovata", IF(J1100="SOCA", "Sonneratia caseolaris", IF(J1100="HELI", "Heritiera littoralis", IF(J1100="HESY", "Heritiera sylvatica", IF(J1100="NYFR", "Nypa fruticans", IF(J1100="CYRA", "Cynometra ramiflora", IF(J1100="PHPA", "Phoenix paludosa", IF(J1100="SCHY", "Scyphiphora hydrophyllacea", IF(J1100="DIMA", "Diospyros maritima", IF(J1100="POPI", "Pongamia pinnata", IF(J1100="MAPS", "Maniltoa psilogyne", IF(J1100="INBI", "Intsia bijuga", IF(J1100="ACEB", "Acanthus ebracteatus", IF(J1100="CAER", "Calamus erinaceus", IF(J1100="UNUN", "Unknown unknown",  IF(J1100="SOAL", "Sonneratia alba",  IF(J1100="AECO", "Aegiceras corniculatum", "" )) )))))))))))))))))))))))))))))</f>
        <v>Xylocarpus moluccensis</v>
      </c>
      <c r="J1100" s="55" t="s">
        <v>146</v>
      </c>
      <c r="K1100" s="55" t="n">
        <v>7</v>
      </c>
    </row>
    <row r="1101" customFormat="false" ht="13.8" hidden="false" customHeight="false" outlineLevel="0" collapsed="false">
      <c r="A1101" s="1" t="s">
        <v>17</v>
      </c>
      <c r="B1101" s="12" t="n">
        <v>42156</v>
      </c>
      <c r="C1101" s="1" t="s">
        <v>19</v>
      </c>
      <c r="D1101" s="1" t="s">
        <v>19</v>
      </c>
      <c r="E1101" s="1" t="s">
        <v>19</v>
      </c>
      <c r="F1101" s="1" t="s">
        <v>20</v>
      </c>
      <c r="G1101" s="1" t="n">
        <v>6</v>
      </c>
      <c r="H1101" s="1" t="n">
        <v>2</v>
      </c>
      <c r="I1101" s="23" t="str">
        <f aca="false">IF(J1101="RHAP", "Rhizophora apiculata", IF(J1101="EXAG", "Excoecaria agallocha", IF(J1101="BRPA", "Bruguiera parviflora", IF(J1101="XYMO", "Xylocarpus moluccensis", IF(J1101="BRCY", "Bruguiera cylindrica", IF(J1101="AVAL", "Avicennia alba", IF(J1101="AVOF", "Avicennia officinalis", IF(J1101="LURA", "Lumnitzera racemosa", IF(J1101="CETA", "Ceriops tagal", IF(J1101="XYGR", "Xylocarpus granatum", IF(J1101="AVMA", "Avicennia marina", IF(J1101="RHMU", "Rhizophora mucronata", IF(J1101="BRGY", "Bruguiera gymnorrhiza", IF(J1101="BRSE", "Bruguiera sexangula", IF(J1101="SOOV", "Sonneratia ovata", IF(J1101="SOCA", "Sonneratia caseolaris", IF(J1101="HELI", "Heritiera littoralis", IF(J1101="HESY", "Heritiera sylvatica", IF(J1101="NYFR", "Nypa fruticans", IF(J1101="CYRA", "Cynometra ramiflora", IF(J1101="PHPA", "Phoenix paludosa", IF(J1101="SCHY", "Scyphiphora hydrophyllacea", IF(J1101="DIMA", "Diospyros maritima", IF(J1101="POPI", "Pongamia pinnata", IF(J1101="MAPS", "Maniltoa psilogyne", IF(J1101="INBI", "Intsia bijuga", IF(J1101="ACEB", "Acanthus ebracteatus", IF(J1101="CAER", "Calamus erinaceus", IF(J1101="UNUN", "Unknown unknown",  IF(J1101="SOAL", "Sonneratia alba",  IF(J1101="AECO", "Aegiceras corniculatum", "" )) )))))))))))))))))))))))))))))</f>
        <v>Rhizophora apiculata</v>
      </c>
      <c r="J1101" s="55" t="s">
        <v>21</v>
      </c>
      <c r="K1101" s="55" t="n">
        <v>8</v>
      </c>
    </row>
    <row r="1102" customFormat="false" ht="13.8" hidden="false" customHeight="false" outlineLevel="0" collapsed="false">
      <c r="A1102" s="1" t="s">
        <v>17</v>
      </c>
      <c r="B1102" s="12" t="n">
        <v>42156</v>
      </c>
      <c r="C1102" s="1" t="s">
        <v>19</v>
      </c>
      <c r="D1102" s="1" t="s">
        <v>19</v>
      </c>
      <c r="E1102" s="1" t="s">
        <v>19</v>
      </c>
      <c r="F1102" s="1" t="s">
        <v>20</v>
      </c>
      <c r="G1102" s="1" t="n">
        <v>6</v>
      </c>
      <c r="H1102" s="1" t="n">
        <v>2</v>
      </c>
      <c r="I1102" s="23" t="str">
        <f aca="false">IF(J1102="RHAP", "Rhizophora apiculata", IF(J1102="EXAG", "Excoecaria agallocha", IF(J1102="BRPA", "Bruguiera parviflora", IF(J1102="XYMO", "Xylocarpus moluccensis", IF(J1102="BRCY", "Bruguiera cylindrica", IF(J1102="AVAL", "Avicennia alba", IF(J1102="AVOF", "Avicennia officinalis", IF(J1102="LURA", "Lumnitzera racemosa", IF(J1102="CETA", "Ceriops tagal", IF(J1102="XYGR", "Xylocarpus granatum", IF(J1102="AVMA", "Avicennia marina", IF(J1102="RHMU", "Rhizophora mucronata", IF(J1102="BRGY", "Bruguiera gymnorrhiza", IF(J1102="BRSE", "Bruguiera sexangula", IF(J1102="SOOV", "Sonneratia ovata", IF(J1102="SOCA", "Sonneratia caseolaris", IF(J1102="HELI", "Heritiera littoralis", IF(J1102="HESY", "Heritiera sylvatica", IF(J1102="NYFR", "Nypa fruticans", IF(J1102="CYRA", "Cynometra ramiflora", IF(J1102="PHPA", "Phoenix paludosa", IF(J1102="SCHY", "Scyphiphora hydrophyllacea", IF(J1102="DIMA", "Diospyros maritima", IF(J1102="POPI", "Pongamia pinnata", IF(J1102="MAPS", "Maniltoa psilogyne", IF(J1102="INBI", "Intsia bijuga", IF(J1102="ACEB", "Acanthus ebracteatus", IF(J1102="CAER", "Calamus erinaceus", IF(J1102="UNUN", "Unknown unknown",  IF(J1102="SOAL", "Sonneratia alba",  IF(J1102="AECO", "Aegiceras corniculatum", "" )) )))))))))))))))))))))))))))))</f>
        <v>Rhizophora apiculata</v>
      </c>
      <c r="J1102" s="55" t="s">
        <v>21</v>
      </c>
      <c r="K1102" s="55" t="n">
        <v>8.1</v>
      </c>
    </row>
    <row r="1103" customFormat="false" ht="13.8" hidden="false" customHeight="false" outlineLevel="0" collapsed="false">
      <c r="A1103" s="1" t="s">
        <v>17</v>
      </c>
      <c r="B1103" s="12" t="n">
        <v>42156</v>
      </c>
      <c r="C1103" s="1" t="s">
        <v>19</v>
      </c>
      <c r="D1103" s="1" t="s">
        <v>19</v>
      </c>
      <c r="E1103" s="1" t="s">
        <v>19</v>
      </c>
      <c r="F1103" s="1" t="s">
        <v>20</v>
      </c>
      <c r="G1103" s="1" t="n">
        <v>6</v>
      </c>
      <c r="H1103" s="1" t="n">
        <v>2</v>
      </c>
      <c r="I1103" s="23" t="str">
        <f aca="false">IF(J1103="RHAP", "Rhizophora apiculata", IF(J1103="EXAG", "Excoecaria agallocha", IF(J1103="BRPA", "Bruguiera parviflora", IF(J1103="XYMO", "Xylocarpus moluccensis", IF(J1103="BRCY", "Bruguiera cylindrica", IF(J1103="AVAL", "Avicennia alba", IF(J1103="AVOF", "Avicennia officinalis", IF(J1103="LURA", "Lumnitzera racemosa", IF(J1103="CETA", "Ceriops tagal", IF(J1103="XYGR", "Xylocarpus granatum", IF(J1103="AVMA", "Avicennia marina", IF(J1103="RHMU", "Rhizophora mucronata", IF(J1103="BRGY", "Bruguiera gymnorrhiza", IF(J1103="BRSE", "Bruguiera sexangula", IF(J1103="SOOV", "Sonneratia ovata", IF(J1103="SOCA", "Sonneratia caseolaris", IF(J1103="HELI", "Heritiera littoralis", IF(J1103="HESY", "Heritiera sylvatica", IF(J1103="NYFR", "Nypa fruticans", IF(J1103="CYRA", "Cynometra ramiflora", IF(J1103="PHPA", "Phoenix paludosa", IF(J1103="SCHY", "Scyphiphora hydrophyllacea", IF(J1103="DIMA", "Diospyros maritima", IF(J1103="POPI", "Pongamia pinnata", IF(J1103="MAPS", "Maniltoa psilogyne", IF(J1103="INBI", "Intsia bijuga", IF(J1103="ACEB", "Acanthus ebracteatus", IF(J1103="CAER", "Calamus erinaceus", IF(J1103="UNUN", "Unknown unknown",  IF(J1103="SOAL", "Sonneratia alba",  IF(J1103="AECO", "Aegiceras corniculatum", "" )) )))))))))))))))))))))))))))))</f>
        <v>Xylocarpus granatum</v>
      </c>
      <c r="J1103" s="55" t="s">
        <v>1022</v>
      </c>
      <c r="K1103" s="55" t="n">
        <v>8.5</v>
      </c>
    </row>
    <row r="1104" customFormat="false" ht="13.8" hidden="false" customHeight="false" outlineLevel="0" collapsed="false">
      <c r="A1104" s="1" t="s">
        <v>17</v>
      </c>
      <c r="B1104" s="12" t="n">
        <v>42156</v>
      </c>
      <c r="C1104" s="1" t="s">
        <v>19</v>
      </c>
      <c r="D1104" s="1" t="s">
        <v>19</v>
      </c>
      <c r="E1104" s="1" t="s">
        <v>19</v>
      </c>
      <c r="F1104" s="1" t="s">
        <v>20</v>
      </c>
      <c r="G1104" s="1" t="n">
        <v>6</v>
      </c>
      <c r="H1104" s="1" t="n">
        <v>2</v>
      </c>
      <c r="I1104" s="23" t="str">
        <f aca="false">IF(J1104="RHAP", "Rhizophora apiculata", IF(J1104="EXAG", "Excoecaria agallocha", IF(J1104="BRPA", "Bruguiera parviflora", IF(J1104="XYMO", "Xylocarpus moluccensis", IF(J1104="BRCY", "Bruguiera cylindrica", IF(J1104="AVAL", "Avicennia alba", IF(J1104="AVOF", "Avicennia officinalis", IF(J1104="LURA", "Lumnitzera racemosa", IF(J1104="CETA", "Ceriops tagal", IF(J1104="XYGR", "Xylocarpus granatum", IF(J1104="AVMA", "Avicennia marina", IF(J1104="RHMU", "Rhizophora mucronata", IF(J1104="BRGY", "Bruguiera gymnorrhiza", IF(J1104="BRSE", "Bruguiera sexangula", IF(J1104="SOOV", "Sonneratia ovata", IF(J1104="SOCA", "Sonneratia caseolaris", IF(J1104="HELI", "Heritiera littoralis", IF(J1104="HESY", "Heritiera sylvatica", IF(J1104="NYFR", "Nypa fruticans", IF(J1104="CYRA", "Cynometra ramiflora", IF(J1104="PHPA", "Phoenix paludosa", IF(J1104="SCHY", "Scyphiphora hydrophyllacea", IF(J1104="DIMA", "Diospyros maritima", IF(J1104="POPI", "Pongamia pinnata", IF(J1104="MAPS", "Maniltoa psilogyne", IF(J1104="INBI", "Intsia bijuga", IF(J1104="ACEB", "Acanthus ebracteatus", IF(J1104="CAER", "Calamus erinaceus", IF(J1104="UNUN", "Unknown unknown",  IF(J1104="SOAL", "Sonneratia alba",  IF(J1104="AECO", "Aegiceras corniculatum", "" )) )))))))))))))))))))))))))))))</f>
        <v>Rhizophora apiculata</v>
      </c>
      <c r="J1104" s="55" t="s">
        <v>21</v>
      </c>
      <c r="K1104" s="55" t="n">
        <v>9</v>
      </c>
    </row>
    <row r="1105" customFormat="false" ht="13.8" hidden="false" customHeight="false" outlineLevel="0" collapsed="false">
      <c r="A1105" s="1" t="s">
        <v>17</v>
      </c>
      <c r="B1105" s="12" t="n">
        <v>42156</v>
      </c>
      <c r="C1105" s="1" t="s">
        <v>19</v>
      </c>
      <c r="D1105" s="1" t="s">
        <v>19</v>
      </c>
      <c r="E1105" s="1" t="s">
        <v>19</v>
      </c>
      <c r="F1105" s="1" t="s">
        <v>20</v>
      </c>
      <c r="G1105" s="1" t="n">
        <v>6</v>
      </c>
      <c r="H1105" s="1" t="n">
        <v>2</v>
      </c>
      <c r="I1105" s="23" t="str">
        <f aca="false">IF(J1105="RHAP", "Rhizophora apiculata", IF(J1105="EXAG", "Excoecaria agallocha", IF(J1105="BRPA", "Bruguiera parviflora", IF(J1105="XYMO", "Xylocarpus moluccensis", IF(J1105="BRCY", "Bruguiera cylindrica", IF(J1105="AVAL", "Avicennia alba", IF(J1105="AVOF", "Avicennia officinalis", IF(J1105="LURA", "Lumnitzera racemosa", IF(J1105="CETA", "Ceriops tagal", IF(J1105="XYGR", "Xylocarpus granatum", IF(J1105="AVMA", "Avicennia marina", IF(J1105="RHMU", "Rhizophora mucronata", IF(J1105="BRGY", "Bruguiera gymnorrhiza", IF(J1105="BRSE", "Bruguiera sexangula", IF(J1105="SOOV", "Sonneratia ovata", IF(J1105="SOCA", "Sonneratia caseolaris", IF(J1105="HELI", "Heritiera littoralis", IF(J1105="HESY", "Heritiera sylvatica", IF(J1105="NYFR", "Nypa fruticans", IF(J1105="CYRA", "Cynometra ramiflora", IF(J1105="PHPA", "Phoenix paludosa", IF(J1105="SCHY", "Scyphiphora hydrophyllacea", IF(J1105="DIMA", "Diospyros maritima", IF(J1105="POPI", "Pongamia pinnata", IF(J1105="MAPS", "Maniltoa psilogyne", IF(J1105="INBI", "Intsia bijuga", IF(J1105="ACEB", "Acanthus ebracteatus", IF(J1105="CAER", "Calamus erinaceus", IF(J1105="UNUN", "Unknown unknown",  IF(J1105="SOAL", "Sonneratia alba",  IF(J1105="AECO", "Aegiceras corniculatum", "" )) )))))))))))))))))))))))))))))</f>
        <v>Xylocarpus granatum</v>
      </c>
      <c r="J1105" s="55" t="s">
        <v>1022</v>
      </c>
      <c r="K1105" s="55" t="n">
        <v>9</v>
      </c>
    </row>
    <row r="1106" customFormat="false" ht="13.8" hidden="false" customHeight="false" outlineLevel="0" collapsed="false">
      <c r="A1106" s="1" t="s">
        <v>17</v>
      </c>
      <c r="B1106" s="12" t="n">
        <v>42156</v>
      </c>
      <c r="C1106" s="1" t="s">
        <v>19</v>
      </c>
      <c r="D1106" s="1" t="s">
        <v>19</v>
      </c>
      <c r="E1106" s="1" t="s">
        <v>19</v>
      </c>
      <c r="F1106" s="1" t="s">
        <v>20</v>
      </c>
      <c r="G1106" s="1" t="n">
        <v>6</v>
      </c>
      <c r="H1106" s="1" t="n">
        <v>2</v>
      </c>
      <c r="I1106" s="23" t="str">
        <f aca="false">IF(J1106="RHAP", "Rhizophora apiculata", IF(J1106="EXAG", "Excoecaria agallocha", IF(J1106="BRPA", "Bruguiera parviflora", IF(J1106="XYMO", "Xylocarpus moluccensis", IF(J1106="BRCY", "Bruguiera cylindrica", IF(J1106="AVAL", "Avicennia alba", IF(J1106="AVOF", "Avicennia officinalis", IF(J1106="LURA", "Lumnitzera racemosa", IF(J1106="CETA", "Ceriops tagal", IF(J1106="XYGR", "Xylocarpus granatum", IF(J1106="AVMA", "Avicennia marina", IF(J1106="RHMU", "Rhizophora mucronata", IF(J1106="BRGY", "Bruguiera gymnorrhiza", IF(J1106="BRSE", "Bruguiera sexangula", IF(J1106="SOOV", "Sonneratia ovata", IF(J1106="SOCA", "Sonneratia caseolaris", IF(J1106="HELI", "Heritiera littoralis", IF(J1106="HESY", "Heritiera sylvatica", IF(J1106="NYFR", "Nypa fruticans", IF(J1106="CYRA", "Cynometra ramiflora", IF(J1106="PHPA", "Phoenix paludosa", IF(J1106="SCHY", "Scyphiphora hydrophyllacea", IF(J1106="DIMA", "Diospyros maritima", IF(J1106="POPI", "Pongamia pinnata", IF(J1106="MAPS", "Maniltoa psilogyne", IF(J1106="INBI", "Intsia bijuga", IF(J1106="ACEB", "Acanthus ebracteatus", IF(J1106="CAER", "Calamus erinaceus", IF(J1106="UNUN", "Unknown unknown",  IF(J1106="SOAL", "Sonneratia alba",  IF(J1106="AECO", "Aegiceras corniculatum", "" )) )))))))))))))))))))))))))))))</f>
        <v>Xylocarpus granatum</v>
      </c>
      <c r="J1106" s="55" t="s">
        <v>1022</v>
      </c>
      <c r="K1106" s="55" t="n">
        <v>9</v>
      </c>
    </row>
    <row r="1107" customFormat="false" ht="13.8" hidden="false" customHeight="false" outlineLevel="0" collapsed="false">
      <c r="A1107" s="1" t="s">
        <v>17</v>
      </c>
      <c r="B1107" s="12" t="n">
        <v>42156</v>
      </c>
      <c r="C1107" s="1" t="s">
        <v>19</v>
      </c>
      <c r="D1107" s="1" t="s">
        <v>19</v>
      </c>
      <c r="E1107" s="1" t="s">
        <v>19</v>
      </c>
      <c r="F1107" s="1" t="s">
        <v>20</v>
      </c>
      <c r="G1107" s="1" t="n">
        <v>6</v>
      </c>
      <c r="H1107" s="1" t="n">
        <v>2</v>
      </c>
      <c r="I1107" s="23" t="str">
        <f aca="false">IF(J1107="RHAP", "Rhizophora apiculata", IF(J1107="EXAG", "Excoecaria agallocha", IF(J1107="BRPA", "Bruguiera parviflora", IF(J1107="XYMO", "Xylocarpus moluccensis", IF(J1107="BRCY", "Bruguiera cylindrica", IF(J1107="AVAL", "Avicennia alba", IF(J1107="AVOF", "Avicennia officinalis", IF(J1107="LURA", "Lumnitzera racemosa", IF(J1107="CETA", "Ceriops tagal", IF(J1107="XYGR", "Xylocarpus granatum", IF(J1107="AVMA", "Avicennia marina", IF(J1107="RHMU", "Rhizophora mucronata", IF(J1107="BRGY", "Bruguiera gymnorrhiza", IF(J1107="BRSE", "Bruguiera sexangula", IF(J1107="SOOV", "Sonneratia ovata", IF(J1107="SOCA", "Sonneratia caseolaris", IF(J1107="HELI", "Heritiera littoralis", IF(J1107="HESY", "Heritiera sylvatica", IF(J1107="NYFR", "Nypa fruticans", IF(J1107="CYRA", "Cynometra ramiflora", IF(J1107="PHPA", "Phoenix paludosa", IF(J1107="SCHY", "Scyphiphora hydrophyllacea", IF(J1107="DIMA", "Diospyros maritima", IF(J1107="POPI", "Pongamia pinnata", IF(J1107="MAPS", "Maniltoa psilogyne", IF(J1107="INBI", "Intsia bijuga", IF(J1107="ACEB", "Acanthus ebracteatus", IF(J1107="CAER", "Calamus erinaceus", IF(J1107="UNUN", "Unknown unknown",  IF(J1107="SOAL", "Sonneratia alba",  IF(J1107="AECO", "Aegiceras corniculatum", "" )) )))))))))))))))))))))))))))))</f>
        <v>Xylocarpus granatum</v>
      </c>
      <c r="J1107" s="55" t="s">
        <v>1022</v>
      </c>
      <c r="K1107" s="55" t="n">
        <v>9.3</v>
      </c>
    </row>
    <row r="1108" customFormat="false" ht="13.8" hidden="false" customHeight="false" outlineLevel="0" collapsed="false">
      <c r="A1108" s="1" t="s">
        <v>17</v>
      </c>
      <c r="B1108" s="12" t="n">
        <v>42156</v>
      </c>
      <c r="C1108" s="1" t="s">
        <v>19</v>
      </c>
      <c r="D1108" s="1" t="s">
        <v>19</v>
      </c>
      <c r="E1108" s="1" t="s">
        <v>19</v>
      </c>
      <c r="F1108" s="1" t="s">
        <v>20</v>
      </c>
      <c r="G1108" s="1" t="n">
        <v>6</v>
      </c>
      <c r="H1108" s="1" t="n">
        <v>2</v>
      </c>
      <c r="I1108" s="23" t="str">
        <f aca="false">IF(J1108="RHAP", "Rhizophora apiculata", IF(J1108="EXAG", "Excoecaria agallocha", IF(J1108="BRPA", "Bruguiera parviflora", IF(J1108="XYMO", "Xylocarpus moluccensis", IF(J1108="BRCY", "Bruguiera cylindrica", IF(J1108="AVAL", "Avicennia alba", IF(J1108="AVOF", "Avicennia officinalis", IF(J1108="LURA", "Lumnitzera racemosa", IF(J1108="CETA", "Ceriops tagal", IF(J1108="XYGR", "Xylocarpus granatum", IF(J1108="AVMA", "Avicennia marina", IF(J1108="RHMU", "Rhizophora mucronata", IF(J1108="BRGY", "Bruguiera gymnorrhiza", IF(J1108="BRSE", "Bruguiera sexangula", IF(J1108="SOOV", "Sonneratia ovata", IF(J1108="SOCA", "Sonneratia caseolaris", IF(J1108="HELI", "Heritiera littoralis", IF(J1108="HESY", "Heritiera sylvatica", IF(J1108="NYFR", "Nypa fruticans", IF(J1108="CYRA", "Cynometra ramiflora", IF(J1108="PHPA", "Phoenix paludosa", IF(J1108="SCHY", "Scyphiphora hydrophyllacea", IF(J1108="DIMA", "Diospyros maritima", IF(J1108="POPI", "Pongamia pinnata", IF(J1108="MAPS", "Maniltoa psilogyne", IF(J1108="INBI", "Intsia bijuga", IF(J1108="ACEB", "Acanthus ebracteatus", IF(J1108="CAER", "Calamus erinaceus", IF(J1108="UNUN", "Unknown unknown",  IF(J1108="SOAL", "Sonneratia alba",  IF(J1108="AECO", "Aegiceras corniculatum", "" )) )))))))))))))))))))))))))))))</f>
        <v>Rhizophora apiculata</v>
      </c>
      <c r="J1108" s="55" t="s">
        <v>21</v>
      </c>
      <c r="K1108" s="55" t="n">
        <v>9.5</v>
      </c>
    </row>
    <row r="1109" customFormat="false" ht="13.8" hidden="false" customHeight="false" outlineLevel="0" collapsed="false">
      <c r="A1109" s="1" t="s">
        <v>17</v>
      </c>
      <c r="B1109" s="12" t="n">
        <v>42156</v>
      </c>
      <c r="C1109" s="1" t="s">
        <v>19</v>
      </c>
      <c r="D1109" s="1" t="s">
        <v>19</v>
      </c>
      <c r="E1109" s="1" t="s">
        <v>19</v>
      </c>
      <c r="F1109" s="1" t="s">
        <v>20</v>
      </c>
      <c r="G1109" s="1" t="n">
        <v>6</v>
      </c>
      <c r="H1109" s="1" t="n">
        <v>2</v>
      </c>
      <c r="I1109" s="23" t="str">
        <f aca="false">IF(J1109="RHAP", "Rhizophora apiculata", IF(J1109="EXAG", "Excoecaria agallocha", IF(J1109="BRPA", "Bruguiera parviflora", IF(J1109="XYMO", "Xylocarpus moluccensis", IF(J1109="BRCY", "Bruguiera cylindrica", IF(J1109="AVAL", "Avicennia alba", IF(J1109="AVOF", "Avicennia officinalis", IF(J1109="LURA", "Lumnitzera racemosa", IF(J1109="CETA", "Ceriops tagal", IF(J1109="XYGR", "Xylocarpus granatum", IF(J1109="AVMA", "Avicennia marina", IF(J1109="RHMU", "Rhizophora mucronata", IF(J1109="BRGY", "Bruguiera gymnorrhiza", IF(J1109="BRSE", "Bruguiera sexangula", IF(J1109="SOOV", "Sonneratia ovata", IF(J1109="SOCA", "Sonneratia caseolaris", IF(J1109="HELI", "Heritiera littoralis", IF(J1109="HESY", "Heritiera sylvatica", IF(J1109="NYFR", "Nypa fruticans", IF(J1109="CYRA", "Cynometra ramiflora", IF(J1109="PHPA", "Phoenix paludosa", IF(J1109="SCHY", "Scyphiphora hydrophyllacea", IF(J1109="DIMA", "Diospyros maritima", IF(J1109="POPI", "Pongamia pinnata", IF(J1109="MAPS", "Maniltoa psilogyne", IF(J1109="INBI", "Intsia bijuga", IF(J1109="ACEB", "Acanthus ebracteatus", IF(J1109="CAER", "Calamus erinaceus", IF(J1109="UNUN", "Unknown unknown",  IF(J1109="SOAL", "Sonneratia alba",  IF(J1109="AECO", "Aegiceras corniculatum", "" )) )))))))))))))))))))))))))))))</f>
        <v>Rhizophora apiculata</v>
      </c>
      <c r="J1109" s="55" t="s">
        <v>21</v>
      </c>
      <c r="K1109" s="55" t="n">
        <v>9.5</v>
      </c>
    </row>
    <row r="1110" customFormat="false" ht="13.8" hidden="false" customHeight="false" outlineLevel="0" collapsed="false">
      <c r="A1110" s="1" t="s">
        <v>17</v>
      </c>
      <c r="B1110" s="12" t="n">
        <v>42156</v>
      </c>
      <c r="C1110" s="1" t="s">
        <v>19</v>
      </c>
      <c r="D1110" s="1" t="s">
        <v>19</v>
      </c>
      <c r="E1110" s="1" t="s">
        <v>19</v>
      </c>
      <c r="F1110" s="1" t="s">
        <v>20</v>
      </c>
      <c r="G1110" s="1" t="n">
        <v>6</v>
      </c>
      <c r="H1110" s="1" t="n">
        <v>2</v>
      </c>
      <c r="I1110" s="23" t="str">
        <f aca="false">IF(J1110="RHAP", "Rhizophora apiculata", IF(J1110="EXAG", "Excoecaria agallocha", IF(J1110="BRPA", "Bruguiera parviflora", IF(J1110="XYMO", "Xylocarpus moluccensis", IF(J1110="BRCY", "Bruguiera cylindrica", IF(J1110="AVAL", "Avicennia alba", IF(J1110="AVOF", "Avicennia officinalis", IF(J1110="LURA", "Lumnitzera racemosa", IF(J1110="CETA", "Ceriops tagal", IF(J1110="XYGR", "Xylocarpus granatum", IF(J1110="AVMA", "Avicennia marina", IF(J1110="RHMU", "Rhizophora mucronata", IF(J1110="BRGY", "Bruguiera gymnorrhiza", IF(J1110="BRSE", "Bruguiera sexangula", IF(J1110="SOOV", "Sonneratia ovata", IF(J1110="SOCA", "Sonneratia caseolaris", IF(J1110="HELI", "Heritiera littoralis", IF(J1110="HESY", "Heritiera sylvatica", IF(J1110="NYFR", "Nypa fruticans", IF(J1110="CYRA", "Cynometra ramiflora", IF(J1110="PHPA", "Phoenix paludosa", IF(J1110="SCHY", "Scyphiphora hydrophyllacea", IF(J1110="DIMA", "Diospyros maritima", IF(J1110="POPI", "Pongamia pinnata", IF(J1110="MAPS", "Maniltoa psilogyne", IF(J1110="INBI", "Intsia bijuga", IF(J1110="ACEB", "Acanthus ebracteatus", IF(J1110="CAER", "Calamus erinaceus", IF(J1110="UNUN", "Unknown unknown",  IF(J1110="SOAL", "Sonneratia alba",  IF(J1110="AECO", "Aegiceras corniculatum", "" )) )))))))))))))))))))))))))))))</f>
        <v>Xylocarpus granatum</v>
      </c>
      <c r="J1110" s="55" t="s">
        <v>1022</v>
      </c>
      <c r="K1110" s="55" t="n">
        <v>9.6</v>
      </c>
    </row>
    <row r="1111" customFormat="false" ht="13.8" hidden="false" customHeight="false" outlineLevel="0" collapsed="false">
      <c r="A1111" s="1" t="s">
        <v>17</v>
      </c>
      <c r="B1111" s="12" t="n">
        <v>42156</v>
      </c>
      <c r="C1111" s="1" t="s">
        <v>19</v>
      </c>
      <c r="D1111" s="1" t="s">
        <v>19</v>
      </c>
      <c r="E1111" s="1" t="s">
        <v>19</v>
      </c>
      <c r="F1111" s="1" t="s">
        <v>20</v>
      </c>
      <c r="G1111" s="1" t="n">
        <v>6</v>
      </c>
      <c r="H1111" s="1" t="n">
        <v>2</v>
      </c>
      <c r="I1111" s="23" t="str">
        <f aca="false">IF(J1111="RHAP", "Rhizophora apiculata", IF(J1111="EXAG", "Excoecaria agallocha", IF(J1111="BRPA", "Bruguiera parviflora", IF(J1111="XYMO", "Xylocarpus moluccensis", IF(J1111="BRCY", "Bruguiera cylindrica", IF(J1111="AVAL", "Avicennia alba", IF(J1111="AVOF", "Avicennia officinalis", IF(J1111="LURA", "Lumnitzera racemosa", IF(J1111="CETA", "Ceriops tagal", IF(J1111="XYGR", "Xylocarpus granatum", IF(J1111="AVMA", "Avicennia marina", IF(J1111="RHMU", "Rhizophora mucronata", IF(J1111="BRGY", "Bruguiera gymnorrhiza", IF(J1111="BRSE", "Bruguiera sexangula", IF(J1111="SOOV", "Sonneratia ovata", IF(J1111="SOCA", "Sonneratia caseolaris", IF(J1111="HELI", "Heritiera littoralis", IF(J1111="HESY", "Heritiera sylvatica", IF(J1111="NYFR", "Nypa fruticans", IF(J1111="CYRA", "Cynometra ramiflora", IF(J1111="PHPA", "Phoenix paludosa", IF(J1111="SCHY", "Scyphiphora hydrophyllacea", IF(J1111="DIMA", "Diospyros maritima", IF(J1111="POPI", "Pongamia pinnata", IF(J1111="MAPS", "Maniltoa psilogyne", IF(J1111="INBI", "Intsia bijuga", IF(J1111="ACEB", "Acanthus ebracteatus", IF(J1111="CAER", "Calamus erinaceus", IF(J1111="UNUN", "Unknown unknown",  IF(J1111="SOAL", "Sonneratia alba",  IF(J1111="AECO", "Aegiceras corniculatum", "" )) )))))))))))))))))))))))))))))</f>
        <v>Rhizophora apiculata</v>
      </c>
      <c r="J1111" s="55" t="s">
        <v>21</v>
      </c>
      <c r="K1111" s="55" t="n">
        <v>9.8</v>
      </c>
    </row>
    <row r="1112" customFormat="false" ht="13.8" hidden="false" customHeight="false" outlineLevel="0" collapsed="false">
      <c r="A1112" s="1" t="s">
        <v>17</v>
      </c>
      <c r="B1112" s="12" t="n">
        <v>42156</v>
      </c>
      <c r="C1112" s="1" t="s">
        <v>19</v>
      </c>
      <c r="D1112" s="1" t="s">
        <v>19</v>
      </c>
      <c r="E1112" s="1" t="s">
        <v>19</v>
      </c>
      <c r="F1112" s="1" t="s">
        <v>20</v>
      </c>
      <c r="G1112" s="1" t="n">
        <v>6</v>
      </c>
      <c r="H1112" s="1" t="n">
        <v>2</v>
      </c>
      <c r="I1112" s="23" t="str">
        <f aca="false">IF(J1112="RHAP", "Rhizophora apiculata", IF(J1112="EXAG", "Excoecaria agallocha", IF(J1112="BRPA", "Bruguiera parviflora", IF(J1112="XYMO", "Xylocarpus moluccensis", IF(J1112="BRCY", "Bruguiera cylindrica", IF(J1112="AVAL", "Avicennia alba", IF(J1112="AVOF", "Avicennia officinalis", IF(J1112="LURA", "Lumnitzera racemosa", IF(J1112="CETA", "Ceriops tagal", IF(J1112="XYGR", "Xylocarpus granatum", IF(J1112="AVMA", "Avicennia marina", IF(J1112="RHMU", "Rhizophora mucronata", IF(J1112="BRGY", "Bruguiera gymnorrhiza", IF(J1112="BRSE", "Bruguiera sexangula", IF(J1112="SOOV", "Sonneratia ovata", IF(J1112="SOCA", "Sonneratia caseolaris", IF(J1112="HELI", "Heritiera littoralis", IF(J1112="HESY", "Heritiera sylvatica", IF(J1112="NYFR", "Nypa fruticans", IF(J1112="CYRA", "Cynometra ramiflora", IF(J1112="PHPA", "Phoenix paludosa", IF(J1112="SCHY", "Scyphiphora hydrophyllacea", IF(J1112="DIMA", "Diospyros maritima", IF(J1112="POPI", "Pongamia pinnata", IF(J1112="MAPS", "Maniltoa psilogyne", IF(J1112="INBI", "Intsia bijuga", IF(J1112="ACEB", "Acanthus ebracteatus", IF(J1112="CAER", "Calamus erinaceus", IF(J1112="UNUN", "Unknown unknown",  IF(J1112="SOAL", "Sonneratia alba",  IF(J1112="AECO", "Aegiceras corniculatum", "" )) )))))))))))))))))))))))))))))</f>
        <v>Rhizophora apiculata</v>
      </c>
      <c r="J1112" s="55" t="s">
        <v>21</v>
      </c>
      <c r="K1112" s="55" t="n">
        <v>9.9</v>
      </c>
    </row>
    <row r="1113" customFormat="false" ht="13.8" hidden="false" customHeight="false" outlineLevel="0" collapsed="false">
      <c r="A1113" s="1" t="s">
        <v>17</v>
      </c>
      <c r="B1113" s="12" t="n">
        <v>42156</v>
      </c>
      <c r="C1113" s="1" t="s">
        <v>19</v>
      </c>
      <c r="D1113" s="1" t="s">
        <v>19</v>
      </c>
      <c r="E1113" s="1" t="s">
        <v>19</v>
      </c>
      <c r="F1113" s="1" t="s">
        <v>20</v>
      </c>
      <c r="G1113" s="1" t="n">
        <v>6</v>
      </c>
      <c r="H1113" s="1" t="n">
        <v>2</v>
      </c>
      <c r="I1113" s="23" t="str">
        <f aca="false">IF(J1113="RHAP", "Rhizophora apiculata", IF(J1113="EXAG", "Excoecaria agallocha", IF(J1113="BRPA", "Bruguiera parviflora", IF(J1113="XYMO", "Xylocarpus moluccensis", IF(J1113="BRCY", "Bruguiera cylindrica", IF(J1113="AVAL", "Avicennia alba", IF(J1113="AVOF", "Avicennia officinalis", IF(J1113="LURA", "Lumnitzera racemosa", IF(J1113="CETA", "Ceriops tagal", IF(J1113="XYGR", "Xylocarpus granatum", IF(J1113="AVMA", "Avicennia marina", IF(J1113="RHMU", "Rhizophora mucronata", IF(J1113="BRGY", "Bruguiera gymnorrhiza", IF(J1113="BRSE", "Bruguiera sexangula", IF(J1113="SOOV", "Sonneratia ovata", IF(J1113="SOCA", "Sonneratia caseolaris", IF(J1113="HELI", "Heritiera littoralis", IF(J1113="HESY", "Heritiera sylvatica", IF(J1113="NYFR", "Nypa fruticans", IF(J1113="CYRA", "Cynometra ramiflora", IF(J1113="PHPA", "Phoenix paludosa", IF(J1113="SCHY", "Scyphiphora hydrophyllacea", IF(J1113="DIMA", "Diospyros maritima", IF(J1113="POPI", "Pongamia pinnata", IF(J1113="MAPS", "Maniltoa psilogyne", IF(J1113="INBI", "Intsia bijuga", IF(J1113="ACEB", "Acanthus ebracteatus", IF(J1113="CAER", "Calamus erinaceus", IF(J1113="UNUN", "Unknown unknown",  IF(J1113="SOAL", "Sonneratia alba",  IF(J1113="AECO", "Aegiceras corniculatum", "" )) )))))))))))))))))))))))))))))</f>
        <v>Rhizophora apiculata</v>
      </c>
      <c r="J1113" s="55" t="s">
        <v>21</v>
      </c>
      <c r="K1113" s="55" t="n">
        <v>10</v>
      </c>
    </row>
    <row r="1114" customFormat="false" ht="13.8" hidden="false" customHeight="false" outlineLevel="0" collapsed="false">
      <c r="A1114" s="1" t="s">
        <v>17</v>
      </c>
      <c r="B1114" s="12" t="n">
        <v>42156</v>
      </c>
      <c r="C1114" s="1" t="s">
        <v>19</v>
      </c>
      <c r="D1114" s="1" t="s">
        <v>19</v>
      </c>
      <c r="E1114" s="1" t="s">
        <v>19</v>
      </c>
      <c r="F1114" s="1" t="s">
        <v>20</v>
      </c>
      <c r="G1114" s="1" t="n">
        <v>6</v>
      </c>
      <c r="H1114" s="1" t="n">
        <v>2</v>
      </c>
      <c r="I1114" s="23" t="str">
        <f aca="false">IF(J1114="RHAP", "Rhizophora apiculata", IF(J1114="EXAG", "Excoecaria agallocha", IF(J1114="BRPA", "Bruguiera parviflora", IF(J1114="XYMO", "Xylocarpus moluccensis", IF(J1114="BRCY", "Bruguiera cylindrica", IF(J1114="AVAL", "Avicennia alba", IF(J1114="AVOF", "Avicennia officinalis", IF(J1114="LURA", "Lumnitzera racemosa", IF(J1114="CETA", "Ceriops tagal", IF(J1114="XYGR", "Xylocarpus granatum", IF(J1114="AVMA", "Avicennia marina", IF(J1114="RHMU", "Rhizophora mucronata", IF(J1114="BRGY", "Bruguiera gymnorrhiza", IF(J1114="BRSE", "Bruguiera sexangula", IF(J1114="SOOV", "Sonneratia ovata", IF(J1114="SOCA", "Sonneratia caseolaris", IF(J1114="HELI", "Heritiera littoralis", IF(J1114="HESY", "Heritiera sylvatica", IF(J1114="NYFR", "Nypa fruticans", IF(J1114="CYRA", "Cynometra ramiflora", IF(J1114="PHPA", "Phoenix paludosa", IF(J1114="SCHY", "Scyphiphora hydrophyllacea", IF(J1114="DIMA", "Diospyros maritima", IF(J1114="POPI", "Pongamia pinnata", IF(J1114="MAPS", "Maniltoa psilogyne", IF(J1114="INBI", "Intsia bijuga", IF(J1114="ACEB", "Acanthus ebracteatus", IF(J1114="CAER", "Calamus erinaceus", IF(J1114="UNUN", "Unknown unknown",  IF(J1114="SOAL", "Sonneratia alba",  IF(J1114="AECO", "Aegiceras corniculatum", "" )) )))))))))))))))))))))))))))))</f>
        <v>Rhizophora apiculata</v>
      </c>
      <c r="J1114" s="55" t="s">
        <v>21</v>
      </c>
      <c r="K1114" s="55" t="n">
        <v>10.5</v>
      </c>
    </row>
    <row r="1115" customFormat="false" ht="13.8" hidden="false" customHeight="false" outlineLevel="0" collapsed="false">
      <c r="A1115" s="1" t="s">
        <v>17</v>
      </c>
      <c r="B1115" s="12" t="n">
        <v>42156</v>
      </c>
      <c r="C1115" s="1" t="s">
        <v>19</v>
      </c>
      <c r="D1115" s="1" t="s">
        <v>19</v>
      </c>
      <c r="E1115" s="1" t="s">
        <v>19</v>
      </c>
      <c r="F1115" s="1" t="s">
        <v>20</v>
      </c>
      <c r="G1115" s="1" t="n">
        <v>6</v>
      </c>
      <c r="H1115" s="1" t="n">
        <v>2</v>
      </c>
      <c r="I1115" s="23" t="str">
        <f aca="false">IF(J1115="RHAP", "Rhizophora apiculata", IF(J1115="EXAG", "Excoecaria agallocha", IF(J1115="BRPA", "Bruguiera parviflora", IF(J1115="XYMO", "Xylocarpus moluccensis", IF(J1115="BRCY", "Bruguiera cylindrica", IF(J1115="AVAL", "Avicennia alba", IF(J1115="AVOF", "Avicennia officinalis", IF(J1115="LURA", "Lumnitzera racemosa", IF(J1115="CETA", "Ceriops tagal", IF(J1115="XYGR", "Xylocarpus granatum", IF(J1115="AVMA", "Avicennia marina", IF(J1115="RHMU", "Rhizophora mucronata", IF(J1115="BRGY", "Bruguiera gymnorrhiza", IF(J1115="BRSE", "Bruguiera sexangula", IF(J1115="SOOV", "Sonneratia ovata", IF(J1115="SOCA", "Sonneratia caseolaris", IF(J1115="HELI", "Heritiera littoralis", IF(J1115="HESY", "Heritiera sylvatica", IF(J1115="NYFR", "Nypa fruticans", IF(J1115="CYRA", "Cynometra ramiflora", IF(J1115="PHPA", "Phoenix paludosa", IF(J1115="SCHY", "Scyphiphora hydrophyllacea", IF(J1115="DIMA", "Diospyros maritima", IF(J1115="POPI", "Pongamia pinnata", IF(J1115="MAPS", "Maniltoa psilogyne", IF(J1115="INBI", "Intsia bijuga", IF(J1115="ACEB", "Acanthus ebracteatus", IF(J1115="CAER", "Calamus erinaceus", IF(J1115="UNUN", "Unknown unknown",  IF(J1115="SOAL", "Sonneratia alba",  IF(J1115="AECO", "Aegiceras corniculatum", "" )) )))))))))))))))))))))))))))))</f>
        <v>Rhizophora apiculata</v>
      </c>
      <c r="J1115" s="55" t="s">
        <v>21</v>
      </c>
      <c r="K1115" s="55" t="n">
        <v>11</v>
      </c>
    </row>
    <row r="1116" customFormat="false" ht="13.8" hidden="false" customHeight="false" outlineLevel="0" collapsed="false">
      <c r="A1116" s="1" t="s">
        <v>17</v>
      </c>
      <c r="B1116" s="12" t="n">
        <v>42156</v>
      </c>
      <c r="C1116" s="1" t="s">
        <v>19</v>
      </c>
      <c r="D1116" s="1" t="s">
        <v>19</v>
      </c>
      <c r="E1116" s="1" t="s">
        <v>19</v>
      </c>
      <c r="F1116" s="1" t="s">
        <v>20</v>
      </c>
      <c r="G1116" s="1" t="n">
        <v>6</v>
      </c>
      <c r="H1116" s="1" t="n">
        <v>2</v>
      </c>
      <c r="I1116" s="23" t="str">
        <f aca="false">IF(J1116="RHAP", "Rhizophora apiculata", IF(J1116="EXAG", "Excoecaria agallocha", IF(J1116="BRPA", "Bruguiera parviflora", IF(J1116="XYMO", "Xylocarpus moluccensis", IF(J1116="BRCY", "Bruguiera cylindrica", IF(J1116="AVAL", "Avicennia alba", IF(J1116="AVOF", "Avicennia officinalis", IF(J1116="LURA", "Lumnitzera racemosa", IF(J1116="CETA", "Ceriops tagal", IF(J1116="XYGR", "Xylocarpus granatum", IF(J1116="AVMA", "Avicennia marina", IF(J1116="RHMU", "Rhizophora mucronata", IF(J1116="BRGY", "Bruguiera gymnorrhiza", IF(J1116="BRSE", "Bruguiera sexangula", IF(J1116="SOOV", "Sonneratia ovata", IF(J1116="SOCA", "Sonneratia caseolaris", IF(J1116="HELI", "Heritiera littoralis", IF(J1116="HESY", "Heritiera sylvatica", IF(J1116="NYFR", "Nypa fruticans", IF(J1116="CYRA", "Cynometra ramiflora", IF(J1116="PHPA", "Phoenix paludosa", IF(J1116="SCHY", "Scyphiphora hydrophyllacea", IF(J1116="DIMA", "Diospyros maritima", IF(J1116="POPI", "Pongamia pinnata", IF(J1116="MAPS", "Maniltoa psilogyne", IF(J1116="INBI", "Intsia bijuga", IF(J1116="ACEB", "Acanthus ebracteatus", IF(J1116="CAER", "Calamus erinaceus", IF(J1116="UNUN", "Unknown unknown",  IF(J1116="SOAL", "Sonneratia alba",  IF(J1116="AECO", "Aegiceras corniculatum", "" )) )))))))))))))))))))))))))))))</f>
        <v>Rhizophora apiculata</v>
      </c>
      <c r="J1116" s="55" t="s">
        <v>21</v>
      </c>
      <c r="K1116" s="55" t="n">
        <v>11</v>
      </c>
    </row>
    <row r="1117" customFormat="false" ht="13.8" hidden="false" customHeight="false" outlineLevel="0" collapsed="false">
      <c r="A1117" s="1" t="s">
        <v>17</v>
      </c>
      <c r="B1117" s="12" t="n">
        <v>42156</v>
      </c>
      <c r="C1117" s="1" t="s">
        <v>19</v>
      </c>
      <c r="D1117" s="1" t="s">
        <v>19</v>
      </c>
      <c r="E1117" s="1" t="s">
        <v>19</v>
      </c>
      <c r="F1117" s="1" t="s">
        <v>20</v>
      </c>
      <c r="G1117" s="1" t="n">
        <v>6</v>
      </c>
      <c r="H1117" s="1" t="n">
        <v>2</v>
      </c>
      <c r="I1117" s="23" t="str">
        <f aca="false">IF(J1117="RHAP", "Rhizophora apiculata", IF(J1117="EXAG", "Excoecaria agallocha", IF(J1117="BRPA", "Bruguiera parviflora", IF(J1117="XYMO", "Xylocarpus moluccensis", IF(J1117="BRCY", "Bruguiera cylindrica", IF(J1117="AVAL", "Avicennia alba", IF(J1117="AVOF", "Avicennia officinalis", IF(J1117="LURA", "Lumnitzera racemosa", IF(J1117="CETA", "Ceriops tagal", IF(J1117="XYGR", "Xylocarpus granatum", IF(J1117="AVMA", "Avicennia marina", IF(J1117="RHMU", "Rhizophora mucronata", IF(J1117="BRGY", "Bruguiera gymnorrhiza", IF(J1117="BRSE", "Bruguiera sexangula", IF(J1117="SOOV", "Sonneratia ovata", IF(J1117="SOCA", "Sonneratia caseolaris", IF(J1117="HELI", "Heritiera littoralis", IF(J1117="HESY", "Heritiera sylvatica", IF(J1117="NYFR", "Nypa fruticans", IF(J1117="CYRA", "Cynometra ramiflora", IF(J1117="PHPA", "Phoenix paludosa", IF(J1117="SCHY", "Scyphiphora hydrophyllacea", IF(J1117="DIMA", "Diospyros maritima", IF(J1117="POPI", "Pongamia pinnata", IF(J1117="MAPS", "Maniltoa psilogyne", IF(J1117="INBI", "Intsia bijuga", IF(J1117="ACEB", "Acanthus ebracteatus", IF(J1117="CAER", "Calamus erinaceus", IF(J1117="UNUN", "Unknown unknown",  IF(J1117="SOAL", "Sonneratia alba",  IF(J1117="AECO", "Aegiceras corniculatum", "" )) )))))))))))))))))))))))))))))</f>
        <v>Rhizophora apiculata</v>
      </c>
      <c r="J1117" s="55" t="s">
        <v>21</v>
      </c>
      <c r="K1117" s="55" t="n">
        <v>11</v>
      </c>
    </row>
    <row r="1118" customFormat="false" ht="13.8" hidden="false" customHeight="false" outlineLevel="0" collapsed="false">
      <c r="A1118" s="1" t="s">
        <v>17</v>
      </c>
      <c r="B1118" s="12" t="n">
        <v>42156</v>
      </c>
      <c r="C1118" s="1" t="s">
        <v>19</v>
      </c>
      <c r="D1118" s="1" t="s">
        <v>19</v>
      </c>
      <c r="E1118" s="1" t="s">
        <v>19</v>
      </c>
      <c r="F1118" s="1" t="s">
        <v>20</v>
      </c>
      <c r="G1118" s="1" t="n">
        <v>6</v>
      </c>
      <c r="H1118" s="1" t="n">
        <v>2</v>
      </c>
      <c r="I1118" s="23" t="str">
        <f aca="false">IF(J1118="RHAP", "Rhizophora apiculata", IF(J1118="EXAG", "Excoecaria agallocha", IF(J1118="BRPA", "Bruguiera parviflora", IF(J1118="XYMO", "Xylocarpus moluccensis", IF(J1118="BRCY", "Bruguiera cylindrica", IF(J1118="AVAL", "Avicennia alba", IF(J1118="AVOF", "Avicennia officinalis", IF(J1118="LURA", "Lumnitzera racemosa", IF(J1118="CETA", "Ceriops tagal", IF(J1118="XYGR", "Xylocarpus granatum", IF(J1118="AVMA", "Avicennia marina", IF(J1118="RHMU", "Rhizophora mucronata", IF(J1118="BRGY", "Bruguiera gymnorrhiza", IF(J1118="BRSE", "Bruguiera sexangula", IF(J1118="SOOV", "Sonneratia ovata", IF(J1118="SOCA", "Sonneratia caseolaris", IF(J1118="HELI", "Heritiera littoralis", IF(J1118="HESY", "Heritiera sylvatica", IF(J1118="NYFR", "Nypa fruticans", IF(J1118="CYRA", "Cynometra ramiflora", IF(J1118="PHPA", "Phoenix paludosa", IF(J1118="SCHY", "Scyphiphora hydrophyllacea", IF(J1118="DIMA", "Diospyros maritima", IF(J1118="POPI", "Pongamia pinnata", IF(J1118="MAPS", "Maniltoa psilogyne", IF(J1118="INBI", "Intsia bijuga", IF(J1118="ACEB", "Acanthus ebracteatus", IF(J1118="CAER", "Calamus erinaceus", IF(J1118="UNUN", "Unknown unknown",  IF(J1118="SOAL", "Sonneratia alba",  IF(J1118="AECO", "Aegiceras corniculatum", "" )) )))))))))))))))))))))))))))))</f>
        <v>Rhizophora apiculata</v>
      </c>
      <c r="J1118" s="55" t="s">
        <v>21</v>
      </c>
      <c r="K1118" s="55" t="n">
        <v>11.1</v>
      </c>
    </row>
    <row r="1119" customFormat="false" ht="13.8" hidden="false" customHeight="false" outlineLevel="0" collapsed="false">
      <c r="A1119" s="1" t="s">
        <v>17</v>
      </c>
      <c r="B1119" s="12" t="n">
        <v>42156</v>
      </c>
      <c r="C1119" s="1" t="s">
        <v>19</v>
      </c>
      <c r="D1119" s="1" t="s">
        <v>19</v>
      </c>
      <c r="E1119" s="1" t="s">
        <v>19</v>
      </c>
      <c r="F1119" s="1" t="s">
        <v>20</v>
      </c>
      <c r="G1119" s="1" t="n">
        <v>6</v>
      </c>
      <c r="H1119" s="1" t="n">
        <v>2</v>
      </c>
      <c r="I1119" s="23" t="str">
        <f aca="false">IF(J1119="RHAP", "Rhizophora apiculata", IF(J1119="EXAG", "Excoecaria agallocha", IF(J1119="BRPA", "Bruguiera parviflora", IF(J1119="XYMO", "Xylocarpus moluccensis", IF(J1119="BRCY", "Bruguiera cylindrica", IF(J1119="AVAL", "Avicennia alba", IF(J1119="AVOF", "Avicennia officinalis", IF(J1119="LURA", "Lumnitzera racemosa", IF(J1119="CETA", "Ceriops tagal", IF(J1119="XYGR", "Xylocarpus granatum", IF(J1119="AVMA", "Avicennia marina", IF(J1119="RHMU", "Rhizophora mucronata", IF(J1119="BRGY", "Bruguiera gymnorrhiza", IF(J1119="BRSE", "Bruguiera sexangula", IF(J1119="SOOV", "Sonneratia ovata", IF(J1119="SOCA", "Sonneratia caseolaris", IF(J1119="HELI", "Heritiera littoralis", IF(J1119="HESY", "Heritiera sylvatica", IF(J1119="NYFR", "Nypa fruticans", IF(J1119="CYRA", "Cynometra ramiflora", IF(J1119="PHPA", "Phoenix paludosa", IF(J1119="SCHY", "Scyphiphora hydrophyllacea", IF(J1119="DIMA", "Diospyros maritima", IF(J1119="POPI", "Pongamia pinnata", IF(J1119="MAPS", "Maniltoa psilogyne", IF(J1119="INBI", "Intsia bijuga", IF(J1119="ACEB", "Acanthus ebracteatus", IF(J1119="CAER", "Calamus erinaceus", IF(J1119="UNUN", "Unknown unknown",  IF(J1119="SOAL", "Sonneratia alba",  IF(J1119="AECO", "Aegiceras corniculatum", "" )) )))))))))))))))))))))))))))))</f>
        <v>Rhizophora apiculata</v>
      </c>
      <c r="J1119" s="55" t="s">
        <v>21</v>
      </c>
      <c r="K1119" s="55" t="n">
        <v>11.3</v>
      </c>
    </row>
    <row r="1120" customFormat="false" ht="13.8" hidden="false" customHeight="false" outlineLevel="0" collapsed="false">
      <c r="A1120" s="1" t="s">
        <v>17</v>
      </c>
      <c r="B1120" s="12" t="n">
        <v>42156</v>
      </c>
      <c r="C1120" s="1" t="s">
        <v>19</v>
      </c>
      <c r="D1120" s="1" t="s">
        <v>19</v>
      </c>
      <c r="E1120" s="1" t="s">
        <v>19</v>
      </c>
      <c r="F1120" s="1" t="s">
        <v>20</v>
      </c>
      <c r="G1120" s="1" t="n">
        <v>6</v>
      </c>
      <c r="H1120" s="1" t="n">
        <v>2</v>
      </c>
      <c r="I1120" s="23" t="str">
        <f aca="false">IF(J1120="RHAP", "Rhizophora apiculata", IF(J1120="EXAG", "Excoecaria agallocha", IF(J1120="BRPA", "Bruguiera parviflora", IF(J1120="XYMO", "Xylocarpus moluccensis", IF(J1120="BRCY", "Bruguiera cylindrica", IF(J1120="AVAL", "Avicennia alba", IF(J1120="AVOF", "Avicennia officinalis", IF(J1120="LURA", "Lumnitzera racemosa", IF(J1120="CETA", "Ceriops tagal", IF(J1120="XYGR", "Xylocarpus granatum", IF(J1120="AVMA", "Avicennia marina", IF(J1120="RHMU", "Rhizophora mucronata", IF(J1120="BRGY", "Bruguiera gymnorrhiza", IF(J1120="BRSE", "Bruguiera sexangula", IF(J1120="SOOV", "Sonneratia ovata", IF(J1120="SOCA", "Sonneratia caseolaris", IF(J1120="HELI", "Heritiera littoralis", IF(J1120="HESY", "Heritiera sylvatica", IF(J1120="NYFR", "Nypa fruticans", IF(J1120="CYRA", "Cynometra ramiflora", IF(J1120="PHPA", "Phoenix paludosa", IF(J1120="SCHY", "Scyphiphora hydrophyllacea", IF(J1120="DIMA", "Diospyros maritima", IF(J1120="POPI", "Pongamia pinnata", IF(J1120="MAPS", "Maniltoa psilogyne", IF(J1120="INBI", "Intsia bijuga", IF(J1120="ACEB", "Acanthus ebracteatus", IF(J1120="CAER", "Calamus erinaceus", IF(J1120="UNUN", "Unknown unknown",  IF(J1120="SOAL", "Sonneratia alba",  IF(J1120="AECO", "Aegiceras corniculatum", "" )) )))))))))))))))))))))))))))))</f>
        <v>Rhizophora apiculata</v>
      </c>
      <c r="J1120" s="55" t="s">
        <v>21</v>
      </c>
      <c r="K1120" s="55" t="n">
        <v>11.5</v>
      </c>
    </row>
    <row r="1121" customFormat="false" ht="13.8" hidden="false" customHeight="false" outlineLevel="0" collapsed="false">
      <c r="A1121" s="1" t="s">
        <v>17</v>
      </c>
      <c r="B1121" s="12" t="n">
        <v>42156</v>
      </c>
      <c r="C1121" s="1" t="s">
        <v>19</v>
      </c>
      <c r="D1121" s="1" t="s">
        <v>19</v>
      </c>
      <c r="E1121" s="1" t="s">
        <v>19</v>
      </c>
      <c r="F1121" s="1" t="s">
        <v>20</v>
      </c>
      <c r="G1121" s="1" t="n">
        <v>6</v>
      </c>
      <c r="H1121" s="1" t="n">
        <v>2</v>
      </c>
      <c r="I1121" s="23" t="str">
        <f aca="false">IF(J1121="RHAP", "Rhizophora apiculata", IF(J1121="EXAG", "Excoecaria agallocha", IF(J1121="BRPA", "Bruguiera parviflora", IF(J1121="XYMO", "Xylocarpus moluccensis", IF(J1121="BRCY", "Bruguiera cylindrica", IF(J1121="AVAL", "Avicennia alba", IF(J1121="AVOF", "Avicennia officinalis", IF(J1121="LURA", "Lumnitzera racemosa", IF(J1121="CETA", "Ceriops tagal", IF(J1121="XYGR", "Xylocarpus granatum", IF(J1121="AVMA", "Avicennia marina", IF(J1121="RHMU", "Rhizophora mucronata", IF(J1121="BRGY", "Bruguiera gymnorrhiza", IF(J1121="BRSE", "Bruguiera sexangula", IF(J1121="SOOV", "Sonneratia ovata", IF(J1121="SOCA", "Sonneratia caseolaris", IF(J1121="HELI", "Heritiera littoralis", IF(J1121="HESY", "Heritiera sylvatica", IF(J1121="NYFR", "Nypa fruticans", IF(J1121="CYRA", "Cynometra ramiflora", IF(J1121="PHPA", "Phoenix paludosa", IF(J1121="SCHY", "Scyphiphora hydrophyllacea", IF(J1121="DIMA", "Diospyros maritima", IF(J1121="POPI", "Pongamia pinnata", IF(J1121="MAPS", "Maniltoa psilogyne", IF(J1121="INBI", "Intsia bijuga", IF(J1121="ACEB", "Acanthus ebracteatus", IF(J1121="CAER", "Calamus erinaceus", IF(J1121="UNUN", "Unknown unknown",  IF(J1121="SOAL", "Sonneratia alba",  IF(J1121="AECO", "Aegiceras corniculatum", "" )) )))))))))))))))))))))))))))))</f>
        <v>Rhizophora apiculata</v>
      </c>
      <c r="J1121" s="55" t="s">
        <v>21</v>
      </c>
      <c r="K1121" s="55" t="n">
        <v>11.6</v>
      </c>
    </row>
    <row r="1122" customFormat="false" ht="13.8" hidden="false" customHeight="false" outlineLevel="0" collapsed="false">
      <c r="A1122" s="1" t="s">
        <v>17</v>
      </c>
      <c r="B1122" s="12" t="n">
        <v>42156</v>
      </c>
      <c r="C1122" s="1" t="s">
        <v>19</v>
      </c>
      <c r="D1122" s="1" t="s">
        <v>19</v>
      </c>
      <c r="E1122" s="1" t="s">
        <v>19</v>
      </c>
      <c r="F1122" s="1" t="s">
        <v>20</v>
      </c>
      <c r="G1122" s="1" t="n">
        <v>6</v>
      </c>
      <c r="H1122" s="1" t="n">
        <v>2</v>
      </c>
      <c r="I1122" s="23" t="str">
        <f aca="false">IF(J1122="RHAP", "Rhizophora apiculata", IF(J1122="EXAG", "Excoecaria agallocha", IF(J1122="BRPA", "Bruguiera parviflora", IF(J1122="XYMO", "Xylocarpus moluccensis", IF(J1122="BRCY", "Bruguiera cylindrica", IF(J1122="AVAL", "Avicennia alba", IF(J1122="AVOF", "Avicennia officinalis", IF(J1122="LURA", "Lumnitzera racemosa", IF(J1122="CETA", "Ceriops tagal", IF(J1122="XYGR", "Xylocarpus granatum", IF(J1122="AVMA", "Avicennia marina", IF(J1122="RHMU", "Rhizophora mucronata", IF(J1122="BRGY", "Bruguiera gymnorrhiza", IF(J1122="BRSE", "Bruguiera sexangula", IF(J1122="SOOV", "Sonneratia ovata", IF(J1122="SOCA", "Sonneratia caseolaris", IF(J1122="HELI", "Heritiera littoralis", IF(J1122="HESY", "Heritiera sylvatica", IF(J1122="NYFR", "Nypa fruticans", IF(J1122="CYRA", "Cynometra ramiflora", IF(J1122="PHPA", "Phoenix paludosa", IF(J1122="SCHY", "Scyphiphora hydrophyllacea", IF(J1122="DIMA", "Diospyros maritima", IF(J1122="POPI", "Pongamia pinnata", IF(J1122="MAPS", "Maniltoa psilogyne", IF(J1122="INBI", "Intsia bijuga", IF(J1122="ACEB", "Acanthus ebracteatus", IF(J1122="CAER", "Calamus erinaceus", IF(J1122="UNUN", "Unknown unknown",  IF(J1122="SOAL", "Sonneratia alba",  IF(J1122="AECO", "Aegiceras corniculatum", "" )) )))))))))))))))))))))))))))))</f>
        <v>Xylocarpus granatum</v>
      </c>
      <c r="J1122" s="55" t="s">
        <v>1022</v>
      </c>
      <c r="K1122" s="55" t="n">
        <v>12</v>
      </c>
    </row>
    <row r="1123" customFormat="false" ht="13.8" hidden="false" customHeight="false" outlineLevel="0" collapsed="false">
      <c r="A1123" s="1" t="s">
        <v>17</v>
      </c>
      <c r="B1123" s="12" t="n">
        <v>42156</v>
      </c>
      <c r="C1123" s="1" t="s">
        <v>19</v>
      </c>
      <c r="D1123" s="1" t="s">
        <v>19</v>
      </c>
      <c r="E1123" s="1" t="s">
        <v>19</v>
      </c>
      <c r="F1123" s="1" t="s">
        <v>20</v>
      </c>
      <c r="G1123" s="1" t="n">
        <v>6</v>
      </c>
      <c r="H1123" s="1" t="n">
        <v>2</v>
      </c>
      <c r="I1123" s="23" t="str">
        <f aca="false">IF(J1123="RHAP", "Rhizophora apiculata", IF(J1123="EXAG", "Excoecaria agallocha", IF(J1123="BRPA", "Bruguiera parviflora", IF(J1123="XYMO", "Xylocarpus moluccensis", IF(J1123="BRCY", "Bruguiera cylindrica", IF(J1123="AVAL", "Avicennia alba", IF(J1123="AVOF", "Avicennia officinalis", IF(J1123="LURA", "Lumnitzera racemosa", IF(J1123="CETA", "Ceriops tagal", IF(J1123="XYGR", "Xylocarpus granatum", IF(J1123="AVMA", "Avicennia marina", IF(J1123="RHMU", "Rhizophora mucronata", IF(J1123="BRGY", "Bruguiera gymnorrhiza", IF(J1123="BRSE", "Bruguiera sexangula", IF(J1123="SOOV", "Sonneratia ovata", IF(J1123="SOCA", "Sonneratia caseolaris", IF(J1123="HELI", "Heritiera littoralis", IF(J1123="HESY", "Heritiera sylvatica", IF(J1123="NYFR", "Nypa fruticans", IF(J1123="CYRA", "Cynometra ramiflora", IF(J1123="PHPA", "Phoenix paludosa", IF(J1123="SCHY", "Scyphiphora hydrophyllacea", IF(J1123="DIMA", "Diospyros maritima", IF(J1123="POPI", "Pongamia pinnata", IF(J1123="MAPS", "Maniltoa psilogyne", IF(J1123="INBI", "Intsia bijuga", IF(J1123="ACEB", "Acanthus ebracteatus", IF(J1123="CAER", "Calamus erinaceus", IF(J1123="UNUN", "Unknown unknown",  IF(J1123="SOAL", "Sonneratia alba",  IF(J1123="AECO", "Aegiceras corniculatum", "" )) )))))))))))))))))))))))))))))</f>
        <v>Rhizophora apiculata</v>
      </c>
      <c r="J1123" s="55" t="s">
        <v>21</v>
      </c>
      <c r="K1123" s="55" t="n">
        <v>12</v>
      </c>
    </row>
    <row r="1124" customFormat="false" ht="13.8" hidden="false" customHeight="false" outlineLevel="0" collapsed="false">
      <c r="A1124" s="1" t="s">
        <v>17</v>
      </c>
      <c r="B1124" s="12" t="n">
        <v>42156</v>
      </c>
      <c r="C1124" s="1" t="s">
        <v>19</v>
      </c>
      <c r="D1124" s="1" t="s">
        <v>19</v>
      </c>
      <c r="E1124" s="1" t="s">
        <v>19</v>
      </c>
      <c r="F1124" s="1" t="s">
        <v>20</v>
      </c>
      <c r="G1124" s="1" t="n">
        <v>6</v>
      </c>
      <c r="H1124" s="1" t="n">
        <v>2</v>
      </c>
      <c r="I1124" s="23" t="str">
        <f aca="false">IF(J1124="RHAP", "Rhizophora apiculata", IF(J1124="EXAG", "Excoecaria agallocha", IF(J1124="BRPA", "Bruguiera parviflora", IF(J1124="XYMO", "Xylocarpus moluccensis", IF(J1124="BRCY", "Bruguiera cylindrica", IF(J1124="AVAL", "Avicennia alba", IF(J1124="AVOF", "Avicennia officinalis", IF(J1124="LURA", "Lumnitzera racemosa", IF(J1124="CETA", "Ceriops tagal", IF(J1124="XYGR", "Xylocarpus granatum", IF(J1124="AVMA", "Avicennia marina", IF(J1124="RHMU", "Rhizophora mucronata", IF(J1124="BRGY", "Bruguiera gymnorrhiza", IF(J1124="BRSE", "Bruguiera sexangula", IF(J1124="SOOV", "Sonneratia ovata", IF(J1124="SOCA", "Sonneratia caseolaris", IF(J1124="HELI", "Heritiera littoralis", IF(J1124="HESY", "Heritiera sylvatica", IF(J1124="NYFR", "Nypa fruticans", IF(J1124="CYRA", "Cynometra ramiflora", IF(J1124="PHPA", "Phoenix paludosa", IF(J1124="SCHY", "Scyphiphora hydrophyllacea", IF(J1124="DIMA", "Diospyros maritima", IF(J1124="POPI", "Pongamia pinnata", IF(J1124="MAPS", "Maniltoa psilogyne", IF(J1124="INBI", "Intsia bijuga", IF(J1124="ACEB", "Acanthus ebracteatus", IF(J1124="CAER", "Calamus erinaceus", IF(J1124="UNUN", "Unknown unknown",  IF(J1124="SOAL", "Sonneratia alba",  IF(J1124="AECO", "Aegiceras corniculatum", "" )) )))))))))))))))))))))))))))))</f>
        <v>Bruguiera cylindrica</v>
      </c>
      <c r="J1124" s="55" t="s">
        <v>98</v>
      </c>
      <c r="K1124" s="55" t="n">
        <v>12.1</v>
      </c>
    </row>
    <row r="1125" customFormat="false" ht="13.8" hidden="false" customHeight="false" outlineLevel="0" collapsed="false">
      <c r="A1125" s="1" t="s">
        <v>17</v>
      </c>
      <c r="B1125" s="12" t="n">
        <v>42156</v>
      </c>
      <c r="C1125" s="1" t="s">
        <v>19</v>
      </c>
      <c r="D1125" s="1" t="s">
        <v>19</v>
      </c>
      <c r="E1125" s="1" t="s">
        <v>19</v>
      </c>
      <c r="F1125" s="1" t="s">
        <v>20</v>
      </c>
      <c r="G1125" s="1" t="n">
        <v>6</v>
      </c>
      <c r="H1125" s="1" t="n">
        <v>2</v>
      </c>
      <c r="I1125" s="23" t="str">
        <f aca="false">IF(J1125="RHAP", "Rhizophora apiculata", IF(J1125="EXAG", "Excoecaria agallocha", IF(J1125="BRPA", "Bruguiera parviflora", IF(J1125="XYMO", "Xylocarpus moluccensis", IF(J1125="BRCY", "Bruguiera cylindrica", IF(J1125="AVAL", "Avicennia alba", IF(J1125="AVOF", "Avicennia officinalis", IF(J1125="LURA", "Lumnitzera racemosa", IF(J1125="CETA", "Ceriops tagal", IF(J1125="XYGR", "Xylocarpus granatum", IF(J1125="AVMA", "Avicennia marina", IF(J1125="RHMU", "Rhizophora mucronata", IF(J1125="BRGY", "Bruguiera gymnorrhiza", IF(J1125="BRSE", "Bruguiera sexangula", IF(J1125="SOOV", "Sonneratia ovata", IF(J1125="SOCA", "Sonneratia caseolaris", IF(J1125="HELI", "Heritiera littoralis", IF(J1125="HESY", "Heritiera sylvatica", IF(J1125="NYFR", "Nypa fruticans", IF(J1125="CYRA", "Cynometra ramiflora", IF(J1125="PHPA", "Phoenix paludosa", IF(J1125="SCHY", "Scyphiphora hydrophyllacea", IF(J1125="DIMA", "Diospyros maritima", IF(J1125="POPI", "Pongamia pinnata", IF(J1125="MAPS", "Maniltoa psilogyne", IF(J1125="INBI", "Intsia bijuga", IF(J1125="ACEB", "Acanthus ebracteatus", IF(J1125="CAER", "Calamus erinaceus", IF(J1125="UNUN", "Unknown unknown",  IF(J1125="SOAL", "Sonneratia alba",  IF(J1125="AECO", "Aegiceras corniculatum", "" )) )))))))))))))))))))))))))))))</f>
        <v>Xylocarpus granatum</v>
      </c>
      <c r="J1125" s="55" t="s">
        <v>1022</v>
      </c>
      <c r="K1125" s="55" t="n">
        <v>12.3</v>
      </c>
    </row>
    <row r="1126" customFormat="false" ht="13.8" hidden="false" customHeight="false" outlineLevel="0" collapsed="false">
      <c r="A1126" s="1" t="s">
        <v>17</v>
      </c>
      <c r="B1126" s="12" t="n">
        <v>42156</v>
      </c>
      <c r="C1126" s="1" t="s">
        <v>19</v>
      </c>
      <c r="D1126" s="1" t="s">
        <v>19</v>
      </c>
      <c r="E1126" s="1" t="s">
        <v>19</v>
      </c>
      <c r="F1126" s="1" t="s">
        <v>20</v>
      </c>
      <c r="G1126" s="1" t="n">
        <v>6</v>
      </c>
      <c r="H1126" s="1" t="n">
        <v>2</v>
      </c>
      <c r="I1126" s="23" t="str">
        <f aca="false">IF(J1126="RHAP", "Rhizophora apiculata", IF(J1126="EXAG", "Excoecaria agallocha", IF(J1126="BRPA", "Bruguiera parviflora", IF(J1126="XYMO", "Xylocarpus moluccensis", IF(J1126="BRCY", "Bruguiera cylindrica", IF(J1126="AVAL", "Avicennia alba", IF(J1126="AVOF", "Avicennia officinalis", IF(J1126="LURA", "Lumnitzera racemosa", IF(J1126="CETA", "Ceriops tagal", IF(J1126="XYGR", "Xylocarpus granatum", IF(J1126="AVMA", "Avicennia marina", IF(J1126="RHMU", "Rhizophora mucronata", IF(J1126="BRGY", "Bruguiera gymnorrhiza", IF(J1126="BRSE", "Bruguiera sexangula", IF(J1126="SOOV", "Sonneratia ovata", IF(J1126="SOCA", "Sonneratia caseolaris", IF(J1126="HELI", "Heritiera littoralis", IF(J1126="HESY", "Heritiera sylvatica", IF(J1126="NYFR", "Nypa fruticans", IF(J1126="CYRA", "Cynometra ramiflora", IF(J1126="PHPA", "Phoenix paludosa", IF(J1126="SCHY", "Scyphiphora hydrophyllacea", IF(J1126="DIMA", "Diospyros maritima", IF(J1126="POPI", "Pongamia pinnata", IF(J1126="MAPS", "Maniltoa psilogyne", IF(J1126="INBI", "Intsia bijuga", IF(J1126="ACEB", "Acanthus ebracteatus", IF(J1126="CAER", "Calamus erinaceus", IF(J1126="UNUN", "Unknown unknown",  IF(J1126="SOAL", "Sonneratia alba",  IF(J1126="AECO", "Aegiceras corniculatum", "" )) )))))))))))))))))))))))))))))</f>
        <v>Xylocarpus granatum</v>
      </c>
      <c r="J1126" s="55" t="s">
        <v>1022</v>
      </c>
      <c r="K1126" s="55" t="n">
        <v>13.5</v>
      </c>
    </row>
    <row r="1127" customFormat="false" ht="13.8" hidden="false" customHeight="false" outlineLevel="0" collapsed="false">
      <c r="A1127" s="1" t="s">
        <v>17</v>
      </c>
      <c r="B1127" s="12" t="n">
        <v>42156</v>
      </c>
      <c r="C1127" s="1" t="s">
        <v>19</v>
      </c>
      <c r="D1127" s="1" t="s">
        <v>19</v>
      </c>
      <c r="E1127" s="1" t="s">
        <v>19</v>
      </c>
      <c r="F1127" s="1" t="s">
        <v>20</v>
      </c>
      <c r="G1127" s="1" t="n">
        <v>6</v>
      </c>
      <c r="H1127" s="1" t="n">
        <v>2</v>
      </c>
      <c r="I1127" s="23" t="str">
        <f aca="false">IF(J1127="RHAP", "Rhizophora apiculata", IF(J1127="EXAG", "Excoecaria agallocha", IF(J1127="BRPA", "Bruguiera parviflora", IF(J1127="XYMO", "Xylocarpus moluccensis", IF(J1127="BRCY", "Bruguiera cylindrica", IF(J1127="AVAL", "Avicennia alba", IF(J1127="AVOF", "Avicennia officinalis", IF(J1127="LURA", "Lumnitzera racemosa", IF(J1127="CETA", "Ceriops tagal", IF(J1127="XYGR", "Xylocarpus granatum", IF(J1127="AVMA", "Avicennia marina", IF(J1127="RHMU", "Rhizophora mucronata", IF(J1127="BRGY", "Bruguiera gymnorrhiza", IF(J1127="BRSE", "Bruguiera sexangula", IF(J1127="SOOV", "Sonneratia ovata", IF(J1127="SOCA", "Sonneratia caseolaris", IF(J1127="HELI", "Heritiera littoralis", IF(J1127="HESY", "Heritiera sylvatica", IF(J1127="NYFR", "Nypa fruticans", IF(J1127="CYRA", "Cynometra ramiflora", IF(J1127="PHPA", "Phoenix paludosa", IF(J1127="SCHY", "Scyphiphora hydrophyllacea", IF(J1127="DIMA", "Diospyros maritima", IF(J1127="POPI", "Pongamia pinnata", IF(J1127="MAPS", "Maniltoa psilogyne", IF(J1127="INBI", "Intsia bijuga", IF(J1127="ACEB", "Acanthus ebracteatus", IF(J1127="CAER", "Calamus erinaceus", IF(J1127="UNUN", "Unknown unknown",  IF(J1127="SOAL", "Sonneratia alba",  IF(J1127="AECO", "Aegiceras corniculatum", "" )) )))))))))))))))))))))))))))))</f>
        <v>Rhizophora apiculata</v>
      </c>
      <c r="J1127" s="55" t="s">
        <v>21</v>
      </c>
      <c r="K1127" s="55" t="n">
        <v>14</v>
      </c>
    </row>
    <row r="1128" customFormat="false" ht="13.8" hidden="false" customHeight="false" outlineLevel="0" collapsed="false">
      <c r="A1128" s="1" t="s">
        <v>17</v>
      </c>
      <c r="B1128" s="12" t="n">
        <v>42156</v>
      </c>
      <c r="C1128" s="1" t="s">
        <v>19</v>
      </c>
      <c r="D1128" s="1" t="s">
        <v>19</v>
      </c>
      <c r="E1128" s="1" t="s">
        <v>19</v>
      </c>
      <c r="F1128" s="1" t="s">
        <v>20</v>
      </c>
      <c r="G1128" s="1" t="n">
        <v>6</v>
      </c>
      <c r="H1128" s="1" t="n">
        <v>2</v>
      </c>
      <c r="I1128" s="23" t="str">
        <f aca="false">IF(J1128="RHAP", "Rhizophora apiculata", IF(J1128="EXAG", "Excoecaria agallocha", IF(J1128="BRPA", "Bruguiera parviflora", IF(J1128="XYMO", "Xylocarpus moluccensis", IF(J1128="BRCY", "Bruguiera cylindrica", IF(J1128="AVAL", "Avicennia alba", IF(J1128="AVOF", "Avicennia officinalis", IF(J1128="LURA", "Lumnitzera racemosa", IF(J1128="CETA", "Ceriops tagal", IF(J1128="XYGR", "Xylocarpus granatum", IF(J1128="AVMA", "Avicennia marina", IF(J1128="RHMU", "Rhizophora mucronata", IF(J1128="BRGY", "Bruguiera gymnorrhiza", IF(J1128="BRSE", "Bruguiera sexangula", IF(J1128="SOOV", "Sonneratia ovata", IF(J1128="SOCA", "Sonneratia caseolaris", IF(J1128="HELI", "Heritiera littoralis", IF(J1128="HESY", "Heritiera sylvatica", IF(J1128="NYFR", "Nypa fruticans", IF(J1128="CYRA", "Cynometra ramiflora", IF(J1128="PHPA", "Phoenix paludosa", IF(J1128="SCHY", "Scyphiphora hydrophyllacea", IF(J1128="DIMA", "Diospyros maritima", IF(J1128="POPI", "Pongamia pinnata", IF(J1128="MAPS", "Maniltoa psilogyne", IF(J1128="INBI", "Intsia bijuga", IF(J1128="ACEB", "Acanthus ebracteatus", IF(J1128="CAER", "Calamus erinaceus", IF(J1128="UNUN", "Unknown unknown",  IF(J1128="SOAL", "Sonneratia alba",  IF(J1128="AECO", "Aegiceras corniculatum", "" )) )))))))))))))))))))))))))))))</f>
        <v>Rhizophora apiculata</v>
      </c>
      <c r="J1128" s="55" t="s">
        <v>21</v>
      </c>
      <c r="K1128" s="55" t="n">
        <v>14.9</v>
      </c>
    </row>
    <row r="1129" customFormat="false" ht="13.8" hidden="false" customHeight="false" outlineLevel="0" collapsed="false">
      <c r="A1129" s="1" t="s">
        <v>17</v>
      </c>
      <c r="B1129" s="12" t="n">
        <v>42156</v>
      </c>
      <c r="C1129" s="1" t="s">
        <v>19</v>
      </c>
      <c r="D1129" s="1" t="s">
        <v>19</v>
      </c>
      <c r="E1129" s="1" t="s">
        <v>19</v>
      </c>
      <c r="F1129" s="1" t="s">
        <v>20</v>
      </c>
      <c r="G1129" s="1" t="n">
        <v>6</v>
      </c>
      <c r="H1129" s="1" t="n">
        <v>2</v>
      </c>
      <c r="I1129" s="23" t="str">
        <f aca="false">IF(J1129="RHAP", "Rhizophora apiculata", IF(J1129="EXAG", "Excoecaria agallocha", IF(J1129="BRPA", "Bruguiera parviflora", IF(J1129="XYMO", "Xylocarpus moluccensis", IF(J1129="BRCY", "Bruguiera cylindrica", IF(J1129="AVAL", "Avicennia alba", IF(J1129="AVOF", "Avicennia officinalis", IF(J1129="LURA", "Lumnitzera racemosa", IF(J1129="CETA", "Ceriops tagal", IF(J1129="XYGR", "Xylocarpus granatum", IF(J1129="AVMA", "Avicennia marina", IF(J1129="RHMU", "Rhizophora mucronata", IF(J1129="BRGY", "Bruguiera gymnorrhiza", IF(J1129="BRSE", "Bruguiera sexangula", IF(J1129="SOOV", "Sonneratia ovata", IF(J1129="SOCA", "Sonneratia caseolaris", IF(J1129="HELI", "Heritiera littoralis", IF(J1129="HESY", "Heritiera sylvatica", IF(J1129="NYFR", "Nypa fruticans", IF(J1129="CYRA", "Cynometra ramiflora", IF(J1129="PHPA", "Phoenix paludosa", IF(J1129="SCHY", "Scyphiphora hydrophyllacea", IF(J1129="DIMA", "Diospyros maritima", IF(J1129="POPI", "Pongamia pinnata", IF(J1129="MAPS", "Maniltoa psilogyne", IF(J1129="INBI", "Intsia bijuga", IF(J1129="ACEB", "Acanthus ebracteatus", IF(J1129="CAER", "Calamus erinaceus", IF(J1129="UNUN", "Unknown unknown",  IF(J1129="SOAL", "Sonneratia alba",  IF(J1129="AECO", "Aegiceras corniculatum", "" )) )))))))))))))))))))))))))))))</f>
        <v>Xylocarpus granatum</v>
      </c>
      <c r="J1129" s="55" t="s">
        <v>1022</v>
      </c>
      <c r="K1129" s="55" t="n">
        <v>21.8</v>
      </c>
      <c r="L1129" s="55" t="n">
        <v>2</v>
      </c>
      <c r="N1129" s="1" t="n">
        <v>3</v>
      </c>
      <c r="O1129" s="3" t="s">
        <v>1069</v>
      </c>
    </row>
    <row r="1130" customFormat="false" ht="13.8" hidden="false" customHeight="false" outlineLevel="0" collapsed="false">
      <c r="A1130" s="1" t="s">
        <v>17</v>
      </c>
      <c r="B1130" s="12" t="n">
        <v>42156</v>
      </c>
      <c r="C1130" s="1" t="s">
        <v>19</v>
      </c>
      <c r="D1130" s="1" t="s">
        <v>19</v>
      </c>
      <c r="E1130" s="1" t="s">
        <v>19</v>
      </c>
      <c r="F1130" s="1" t="s">
        <v>20</v>
      </c>
      <c r="G1130" s="1" t="n">
        <v>6</v>
      </c>
      <c r="H1130" s="1" t="n">
        <v>2</v>
      </c>
      <c r="I1130" s="23" t="str">
        <f aca="false">IF(J1130="RHAP", "Rhizophora apiculata", IF(J1130="EXAG", "Excoecaria agallocha", IF(J1130="BRPA", "Bruguiera parviflora", IF(J1130="XYMO", "Xylocarpus moluccensis", IF(J1130="BRCY", "Bruguiera cylindrica", IF(J1130="AVAL", "Avicennia alba", IF(J1130="AVOF", "Avicennia officinalis", IF(J1130="LURA", "Lumnitzera racemosa", IF(J1130="CETA", "Ceriops tagal", IF(J1130="XYGR", "Xylocarpus granatum", IF(J1130="AVMA", "Avicennia marina", IF(J1130="RHMU", "Rhizophora mucronata", IF(J1130="BRGY", "Bruguiera gymnorrhiza", IF(J1130="BRSE", "Bruguiera sexangula", IF(J1130="SOOV", "Sonneratia ovata", IF(J1130="SOCA", "Sonneratia caseolaris", IF(J1130="HELI", "Heritiera littoralis", IF(J1130="HESY", "Heritiera sylvatica", IF(J1130="NYFR", "Nypa fruticans", IF(J1130="CYRA", "Cynometra ramiflora", IF(J1130="PHPA", "Phoenix paludosa", IF(J1130="SCHY", "Scyphiphora hydrophyllacea", IF(J1130="DIMA", "Diospyros maritima", IF(J1130="POPI", "Pongamia pinnata", IF(J1130="MAPS", "Maniltoa psilogyne", IF(J1130="INBI", "Intsia bijuga", IF(J1130="ACEB", "Acanthus ebracteatus", IF(J1130="CAER", "Calamus erinaceus", IF(J1130="UNUN", "Unknown unknown",  IF(J1130="SOAL", "Sonneratia alba",  IF(J1130="AECO", "Aegiceras corniculatum", "" )) )))))))))))))))))))))))))))))</f>
        <v>Xylocarpus granatum</v>
      </c>
      <c r="J1130" s="55" t="s">
        <v>1022</v>
      </c>
      <c r="K1130" s="55" t="n">
        <v>22</v>
      </c>
    </row>
    <row r="1131" customFormat="false" ht="13.8" hidden="false" customHeight="false" outlineLevel="0" collapsed="false">
      <c r="A1131" s="1" t="s">
        <v>17</v>
      </c>
      <c r="B1131" s="12" t="n">
        <v>42156</v>
      </c>
      <c r="C1131" s="1" t="s">
        <v>826</v>
      </c>
      <c r="D1131" s="1" t="s">
        <v>19</v>
      </c>
      <c r="E1131" s="1" t="s">
        <v>19</v>
      </c>
      <c r="F1131" s="1" t="s">
        <v>20</v>
      </c>
      <c r="G1131" s="1" t="n">
        <v>6</v>
      </c>
      <c r="H1131" s="1" t="n">
        <v>3</v>
      </c>
      <c r="I1131" s="23" t="str">
        <f aca="false">IF(J1131="RHAP", "Rhizophora apiculata", IF(J1131="EXAG", "Excoecaria agallocha", IF(J1131="BRPA", "Bruguiera parviflora", IF(J1131="XYMO", "Xylocarpus moluccensis", IF(J1131="BRCY", "Bruguiera cylindrica", IF(J1131="AVAL", "Avicennia alba", IF(J1131="AVOF", "Avicennia officinalis", IF(J1131="LURA", "Lumnitzera racemosa", IF(J1131="CETA", "Ceriops tagal", IF(J1131="XYGR", "Xylocarpus granatum", IF(J1131="AVMA", "Avicennia marina", IF(J1131="RHMU", "Rhizophora mucronata", IF(J1131="BRGY", "Bruguiera gymnorrhiza", IF(J1131="BRSE", "Bruguiera sexangula", IF(J1131="SOOV", "Sonneratia ovata", IF(J1131="SOCA", "Sonneratia caseolaris", IF(J1131="HELI", "Heritiera littoralis", IF(J1131="HESY", "Heritiera sylvatica", IF(J1131="NYFR", "Nypa fruticans", IF(J1131="CYRA", "Cynometra ramiflora", IF(J1131="PHPA", "Phoenix paludosa", IF(J1131="SCHY", "Scyphiphora hydrophyllacea", IF(J1131="DIMA", "Diospyros maritima", IF(J1131="POPI", "Pongamia pinnata", IF(J1131="MAPS", "Maniltoa psilogyne", IF(J1131="INBI", "Intsia bijuga", IF(J1131="ACEB", "Acanthus ebracteatus", IF(J1131="CAER", "Calamus erinaceus", IF(J1131="UNUN", "Unknown unknown",  IF(J1131="SOAL", "Sonneratia alba",  IF(J1131="AECO", "Aegiceras corniculatum", "" )) )))))))))))))))))))))))))))))</f>
        <v>Xylocarpus granatum</v>
      </c>
      <c r="J1131" s="55" t="s">
        <v>1022</v>
      </c>
      <c r="K1131" s="55" t="n">
        <v>5</v>
      </c>
      <c r="L1131" s="55"/>
    </row>
    <row r="1132" customFormat="false" ht="13.8" hidden="false" customHeight="false" outlineLevel="0" collapsed="false">
      <c r="A1132" s="1" t="s">
        <v>17</v>
      </c>
      <c r="B1132" s="12" t="n">
        <v>42156</v>
      </c>
      <c r="C1132" s="1" t="s">
        <v>826</v>
      </c>
      <c r="D1132" s="1" t="s">
        <v>19</v>
      </c>
      <c r="E1132" s="1" t="s">
        <v>19</v>
      </c>
      <c r="F1132" s="1" t="s">
        <v>20</v>
      </c>
      <c r="G1132" s="1" t="n">
        <v>6</v>
      </c>
      <c r="H1132" s="1" t="n">
        <v>3</v>
      </c>
      <c r="I1132" s="23" t="str">
        <f aca="false">IF(J1132="RHAP", "Rhizophora apiculata", IF(J1132="EXAG", "Excoecaria agallocha", IF(J1132="BRPA", "Bruguiera parviflora", IF(J1132="XYMO", "Xylocarpus moluccensis", IF(J1132="BRCY", "Bruguiera cylindrica", IF(J1132="AVAL", "Avicennia alba", IF(J1132="AVOF", "Avicennia officinalis", IF(J1132="LURA", "Lumnitzera racemosa", IF(J1132="CETA", "Ceriops tagal", IF(J1132="XYGR", "Xylocarpus granatum", IF(J1132="AVMA", "Avicennia marina", IF(J1132="RHMU", "Rhizophora mucronata", IF(J1132="BRGY", "Bruguiera gymnorrhiza", IF(J1132="BRSE", "Bruguiera sexangula", IF(J1132="SOOV", "Sonneratia ovata", IF(J1132="SOCA", "Sonneratia caseolaris", IF(J1132="HELI", "Heritiera littoralis", IF(J1132="HESY", "Heritiera sylvatica", IF(J1132="NYFR", "Nypa fruticans", IF(J1132="CYRA", "Cynometra ramiflora", IF(J1132="PHPA", "Phoenix paludosa", IF(J1132="SCHY", "Scyphiphora hydrophyllacea", IF(J1132="DIMA", "Diospyros maritima", IF(J1132="POPI", "Pongamia pinnata", IF(J1132="MAPS", "Maniltoa psilogyne", IF(J1132="INBI", "Intsia bijuga", IF(J1132="ACEB", "Acanthus ebracteatus", IF(J1132="CAER", "Calamus erinaceus", IF(J1132="UNUN", "Unknown unknown",  IF(J1132="SOAL", "Sonneratia alba",  IF(J1132="AECO", "Aegiceras corniculatum", "" )) )))))))))))))))))))))))))))))</f>
        <v>Xylocarpus granatum</v>
      </c>
      <c r="J1132" s="55" t="s">
        <v>1022</v>
      </c>
      <c r="K1132" s="55" t="n">
        <v>5.3</v>
      </c>
      <c r="L1132" s="55" t="n">
        <v>5</v>
      </c>
      <c r="N1132" s="1" t="n">
        <v>2</v>
      </c>
    </row>
    <row r="1133" customFormat="false" ht="13.8" hidden="false" customHeight="false" outlineLevel="0" collapsed="false">
      <c r="A1133" s="1" t="s">
        <v>17</v>
      </c>
      <c r="B1133" s="12" t="n">
        <v>42156</v>
      </c>
      <c r="C1133" s="1" t="s">
        <v>826</v>
      </c>
      <c r="D1133" s="1" t="s">
        <v>19</v>
      </c>
      <c r="E1133" s="1" t="s">
        <v>19</v>
      </c>
      <c r="F1133" s="1" t="s">
        <v>20</v>
      </c>
      <c r="G1133" s="1" t="n">
        <v>6</v>
      </c>
      <c r="H1133" s="1" t="n">
        <v>3</v>
      </c>
      <c r="I1133" s="23" t="str">
        <f aca="false">IF(J1133="RHAP", "Rhizophora apiculata", IF(J1133="EXAG", "Excoecaria agallocha", IF(J1133="BRPA", "Bruguiera parviflora", IF(J1133="XYMO", "Xylocarpus moluccensis", IF(J1133="BRCY", "Bruguiera cylindrica", IF(J1133="AVAL", "Avicennia alba", IF(J1133="AVOF", "Avicennia officinalis", IF(J1133="LURA", "Lumnitzera racemosa", IF(J1133="CETA", "Ceriops tagal", IF(J1133="XYGR", "Xylocarpus granatum", IF(J1133="AVMA", "Avicennia marina", IF(J1133="RHMU", "Rhizophora mucronata", IF(J1133="BRGY", "Bruguiera gymnorrhiza", IF(J1133="BRSE", "Bruguiera sexangula", IF(J1133="SOOV", "Sonneratia ovata", IF(J1133="SOCA", "Sonneratia caseolaris", IF(J1133="HELI", "Heritiera littoralis", IF(J1133="HESY", "Heritiera sylvatica", IF(J1133="NYFR", "Nypa fruticans", IF(J1133="CYRA", "Cynometra ramiflora", IF(J1133="PHPA", "Phoenix paludosa", IF(J1133="SCHY", "Scyphiphora hydrophyllacea", IF(J1133="DIMA", "Diospyros maritima", IF(J1133="POPI", "Pongamia pinnata", IF(J1133="MAPS", "Maniltoa psilogyne", IF(J1133="INBI", "Intsia bijuga", IF(J1133="ACEB", "Acanthus ebracteatus", IF(J1133="CAER", "Calamus erinaceus", IF(J1133="UNUN", "Unknown unknown",  IF(J1133="SOAL", "Sonneratia alba",  IF(J1133="AECO", "Aegiceras corniculatum", "" )) )))))))))))))))))))))))))))))</f>
        <v>Xylocarpus granatum</v>
      </c>
      <c r="J1133" s="55" t="s">
        <v>1022</v>
      </c>
      <c r="K1133" s="55" t="n">
        <v>6.2</v>
      </c>
    </row>
    <row r="1134" customFormat="false" ht="13.8" hidden="false" customHeight="false" outlineLevel="0" collapsed="false">
      <c r="A1134" s="1" t="s">
        <v>17</v>
      </c>
      <c r="B1134" s="12" t="n">
        <v>42156</v>
      </c>
      <c r="C1134" s="1" t="s">
        <v>826</v>
      </c>
      <c r="D1134" s="1" t="s">
        <v>19</v>
      </c>
      <c r="E1134" s="1" t="s">
        <v>19</v>
      </c>
      <c r="F1134" s="1" t="s">
        <v>20</v>
      </c>
      <c r="G1134" s="1" t="n">
        <v>6</v>
      </c>
      <c r="H1134" s="1" t="n">
        <v>3</v>
      </c>
      <c r="I1134" s="23" t="str">
        <f aca="false">IF(J1134="RHAP", "Rhizophora apiculata", IF(J1134="EXAG", "Excoecaria agallocha", IF(J1134="BRPA", "Bruguiera parviflora", IF(J1134="XYMO", "Xylocarpus moluccensis", IF(J1134="BRCY", "Bruguiera cylindrica", IF(J1134="AVAL", "Avicennia alba", IF(J1134="AVOF", "Avicennia officinalis", IF(J1134="LURA", "Lumnitzera racemosa", IF(J1134="CETA", "Ceriops tagal", IF(J1134="XYGR", "Xylocarpus granatum", IF(J1134="AVMA", "Avicennia marina", IF(J1134="RHMU", "Rhizophora mucronata", IF(J1134="BRGY", "Bruguiera gymnorrhiza", IF(J1134="BRSE", "Bruguiera sexangula", IF(J1134="SOOV", "Sonneratia ovata", IF(J1134="SOCA", "Sonneratia caseolaris", IF(J1134="HELI", "Heritiera littoralis", IF(J1134="HESY", "Heritiera sylvatica", IF(J1134="NYFR", "Nypa fruticans", IF(J1134="CYRA", "Cynometra ramiflora", IF(J1134="PHPA", "Phoenix paludosa", IF(J1134="SCHY", "Scyphiphora hydrophyllacea", IF(J1134="DIMA", "Diospyros maritima", IF(J1134="POPI", "Pongamia pinnata", IF(J1134="MAPS", "Maniltoa psilogyne", IF(J1134="INBI", "Intsia bijuga", IF(J1134="ACEB", "Acanthus ebracteatus", IF(J1134="CAER", "Calamus erinaceus", IF(J1134="UNUN", "Unknown unknown",  IF(J1134="SOAL", "Sonneratia alba",  IF(J1134="AECO", "Aegiceras corniculatum", "" )) )))))))))))))))))))))))))))))</f>
        <v>Rhizophora apiculata</v>
      </c>
      <c r="J1134" s="55" t="s">
        <v>21</v>
      </c>
      <c r="K1134" s="55" t="n">
        <v>6.5</v>
      </c>
    </row>
    <row r="1135" customFormat="false" ht="13.8" hidden="false" customHeight="false" outlineLevel="0" collapsed="false">
      <c r="A1135" s="1" t="s">
        <v>17</v>
      </c>
      <c r="B1135" s="12" t="n">
        <v>42156</v>
      </c>
      <c r="C1135" s="1" t="s">
        <v>826</v>
      </c>
      <c r="D1135" s="1" t="s">
        <v>19</v>
      </c>
      <c r="E1135" s="1" t="s">
        <v>19</v>
      </c>
      <c r="F1135" s="1" t="s">
        <v>20</v>
      </c>
      <c r="G1135" s="1" t="n">
        <v>6</v>
      </c>
      <c r="H1135" s="1" t="n">
        <v>3</v>
      </c>
      <c r="I1135" s="23" t="str">
        <f aca="false">IF(J1135="RHAP", "Rhizophora apiculata", IF(J1135="EXAG", "Excoecaria agallocha", IF(J1135="BRPA", "Bruguiera parviflora", IF(J1135="XYMO", "Xylocarpus moluccensis", IF(J1135="BRCY", "Bruguiera cylindrica", IF(J1135="AVAL", "Avicennia alba", IF(J1135="AVOF", "Avicennia officinalis", IF(J1135="LURA", "Lumnitzera racemosa", IF(J1135="CETA", "Ceriops tagal", IF(J1135="XYGR", "Xylocarpus granatum", IF(J1135="AVMA", "Avicennia marina", IF(J1135="RHMU", "Rhizophora mucronata", IF(J1135="BRGY", "Bruguiera gymnorrhiza", IF(J1135="BRSE", "Bruguiera sexangula", IF(J1135="SOOV", "Sonneratia ovata", IF(J1135="SOCA", "Sonneratia caseolaris", IF(J1135="HELI", "Heritiera littoralis", IF(J1135="HESY", "Heritiera sylvatica", IF(J1135="NYFR", "Nypa fruticans", IF(J1135="CYRA", "Cynometra ramiflora", IF(J1135="PHPA", "Phoenix paludosa", IF(J1135="SCHY", "Scyphiphora hydrophyllacea", IF(J1135="DIMA", "Diospyros maritima", IF(J1135="POPI", "Pongamia pinnata", IF(J1135="MAPS", "Maniltoa psilogyne", IF(J1135="INBI", "Intsia bijuga", IF(J1135="ACEB", "Acanthus ebracteatus", IF(J1135="CAER", "Calamus erinaceus", IF(J1135="UNUN", "Unknown unknown",  IF(J1135="SOAL", "Sonneratia alba",  IF(J1135="AECO", "Aegiceras corniculatum", "" )) )))))))))))))))))))))))))))))</f>
        <v>Xylocarpus granatum</v>
      </c>
      <c r="J1135" s="55" t="s">
        <v>1022</v>
      </c>
      <c r="K1135" s="55" t="n">
        <v>6.7</v>
      </c>
      <c r="L1135" s="55"/>
    </row>
    <row r="1136" customFormat="false" ht="13.8" hidden="false" customHeight="false" outlineLevel="0" collapsed="false">
      <c r="A1136" s="1" t="s">
        <v>17</v>
      </c>
      <c r="B1136" s="12" t="n">
        <v>42156</v>
      </c>
      <c r="C1136" s="1" t="s">
        <v>826</v>
      </c>
      <c r="D1136" s="1" t="s">
        <v>19</v>
      </c>
      <c r="E1136" s="1" t="s">
        <v>19</v>
      </c>
      <c r="F1136" s="1" t="s">
        <v>20</v>
      </c>
      <c r="G1136" s="1" t="n">
        <v>6</v>
      </c>
      <c r="H1136" s="1" t="n">
        <v>3</v>
      </c>
      <c r="I1136" s="23" t="str">
        <f aca="false">IF(J1136="RHAP", "Rhizophora apiculata", IF(J1136="EXAG", "Excoecaria agallocha", IF(J1136="BRPA", "Bruguiera parviflora", IF(J1136="XYMO", "Xylocarpus moluccensis", IF(J1136="BRCY", "Bruguiera cylindrica", IF(J1136="AVAL", "Avicennia alba", IF(J1136="AVOF", "Avicennia officinalis", IF(J1136="LURA", "Lumnitzera racemosa", IF(J1136="CETA", "Ceriops tagal", IF(J1136="XYGR", "Xylocarpus granatum", IF(J1136="AVMA", "Avicennia marina", IF(J1136="RHMU", "Rhizophora mucronata", IF(J1136="BRGY", "Bruguiera gymnorrhiza", IF(J1136="BRSE", "Bruguiera sexangula", IF(J1136="SOOV", "Sonneratia ovata", IF(J1136="SOCA", "Sonneratia caseolaris", IF(J1136="HELI", "Heritiera littoralis", IF(J1136="HESY", "Heritiera sylvatica", IF(J1136="NYFR", "Nypa fruticans", IF(J1136="CYRA", "Cynometra ramiflora", IF(J1136="PHPA", "Phoenix paludosa", IF(J1136="SCHY", "Scyphiphora hydrophyllacea", IF(J1136="DIMA", "Diospyros maritima", IF(J1136="POPI", "Pongamia pinnata", IF(J1136="MAPS", "Maniltoa psilogyne", IF(J1136="INBI", "Intsia bijuga", IF(J1136="ACEB", "Acanthus ebracteatus", IF(J1136="CAER", "Calamus erinaceus", IF(J1136="UNUN", "Unknown unknown",  IF(J1136="SOAL", "Sonneratia alba",  IF(J1136="AECO", "Aegiceras corniculatum", "" )) )))))))))))))))))))))))))))))</f>
        <v>Xylocarpus granatum</v>
      </c>
      <c r="J1136" s="55" t="s">
        <v>1022</v>
      </c>
      <c r="K1136" s="55" t="n">
        <v>6.8</v>
      </c>
    </row>
    <row r="1137" customFormat="false" ht="13.8" hidden="false" customHeight="false" outlineLevel="0" collapsed="false">
      <c r="A1137" s="1" t="s">
        <v>17</v>
      </c>
      <c r="B1137" s="12" t="n">
        <v>42156</v>
      </c>
      <c r="C1137" s="1" t="s">
        <v>826</v>
      </c>
      <c r="D1137" s="1" t="s">
        <v>19</v>
      </c>
      <c r="E1137" s="1" t="s">
        <v>19</v>
      </c>
      <c r="F1137" s="1" t="s">
        <v>20</v>
      </c>
      <c r="G1137" s="1" t="n">
        <v>6</v>
      </c>
      <c r="H1137" s="1" t="n">
        <v>3</v>
      </c>
      <c r="I1137" s="23" t="str">
        <f aca="false">IF(J1137="RHAP", "Rhizophora apiculata", IF(J1137="EXAG", "Excoecaria agallocha", IF(J1137="BRPA", "Bruguiera parviflora", IF(J1137="XYMO", "Xylocarpus moluccensis", IF(J1137="BRCY", "Bruguiera cylindrica", IF(J1137="AVAL", "Avicennia alba", IF(J1137="AVOF", "Avicennia officinalis", IF(J1137="LURA", "Lumnitzera racemosa", IF(J1137="CETA", "Ceriops tagal", IF(J1137="XYGR", "Xylocarpus granatum", IF(J1137="AVMA", "Avicennia marina", IF(J1137="RHMU", "Rhizophora mucronata", IF(J1137="BRGY", "Bruguiera gymnorrhiza", IF(J1137="BRSE", "Bruguiera sexangula", IF(J1137="SOOV", "Sonneratia ovata", IF(J1137="SOCA", "Sonneratia caseolaris", IF(J1137="HELI", "Heritiera littoralis", IF(J1137="HESY", "Heritiera sylvatica", IF(J1137="NYFR", "Nypa fruticans", IF(J1137="CYRA", "Cynometra ramiflora", IF(J1137="PHPA", "Phoenix paludosa", IF(J1137="SCHY", "Scyphiphora hydrophyllacea", IF(J1137="DIMA", "Diospyros maritima", IF(J1137="POPI", "Pongamia pinnata", IF(J1137="MAPS", "Maniltoa psilogyne", IF(J1137="INBI", "Intsia bijuga", IF(J1137="ACEB", "Acanthus ebracteatus", IF(J1137="CAER", "Calamus erinaceus", IF(J1137="UNUN", "Unknown unknown",  IF(J1137="SOAL", "Sonneratia alba",  IF(J1137="AECO", "Aegiceras corniculatum", "" )) )))))))))))))))))))))))))))))</f>
        <v>Excoecaria agallocha</v>
      </c>
      <c r="J1137" s="55" t="s">
        <v>162</v>
      </c>
      <c r="K1137" s="55" t="n">
        <v>6.8</v>
      </c>
      <c r="L1137" s="55"/>
    </row>
    <row r="1138" customFormat="false" ht="13.8" hidden="false" customHeight="false" outlineLevel="0" collapsed="false">
      <c r="A1138" s="1" t="s">
        <v>17</v>
      </c>
      <c r="B1138" s="12" t="n">
        <v>42156</v>
      </c>
      <c r="C1138" s="1" t="s">
        <v>826</v>
      </c>
      <c r="D1138" s="1" t="s">
        <v>19</v>
      </c>
      <c r="E1138" s="1" t="s">
        <v>19</v>
      </c>
      <c r="F1138" s="1" t="s">
        <v>20</v>
      </c>
      <c r="G1138" s="1" t="n">
        <v>6</v>
      </c>
      <c r="H1138" s="1" t="n">
        <v>3</v>
      </c>
      <c r="I1138" s="23" t="str">
        <f aca="false">IF(J1138="RHAP", "Rhizophora apiculata", IF(J1138="EXAG", "Excoecaria agallocha", IF(J1138="BRPA", "Bruguiera parviflora", IF(J1138="XYMO", "Xylocarpus moluccensis", IF(J1138="BRCY", "Bruguiera cylindrica", IF(J1138="AVAL", "Avicennia alba", IF(J1138="AVOF", "Avicennia officinalis", IF(J1138="LURA", "Lumnitzera racemosa", IF(J1138="CETA", "Ceriops tagal", IF(J1138="XYGR", "Xylocarpus granatum", IF(J1138="AVMA", "Avicennia marina", IF(J1138="RHMU", "Rhizophora mucronata", IF(J1138="BRGY", "Bruguiera gymnorrhiza", IF(J1138="BRSE", "Bruguiera sexangula", IF(J1138="SOOV", "Sonneratia ovata", IF(J1138="SOCA", "Sonneratia caseolaris", IF(J1138="HELI", "Heritiera littoralis", IF(J1138="HESY", "Heritiera sylvatica", IF(J1138="NYFR", "Nypa fruticans", IF(J1138="CYRA", "Cynometra ramiflora", IF(J1138="PHPA", "Phoenix paludosa", IF(J1138="SCHY", "Scyphiphora hydrophyllacea", IF(J1138="DIMA", "Diospyros maritima", IF(J1138="POPI", "Pongamia pinnata", IF(J1138="MAPS", "Maniltoa psilogyne", IF(J1138="INBI", "Intsia bijuga", IF(J1138="ACEB", "Acanthus ebracteatus", IF(J1138="CAER", "Calamus erinaceus", IF(J1138="UNUN", "Unknown unknown",  IF(J1138="SOAL", "Sonneratia alba",  IF(J1138="AECO", "Aegiceras corniculatum", "" )) )))))))))))))))))))))))))))))</f>
        <v>Rhizophora apiculata</v>
      </c>
      <c r="J1138" s="55" t="s">
        <v>21</v>
      </c>
      <c r="K1138" s="55" t="n">
        <v>6.8</v>
      </c>
    </row>
    <row r="1139" customFormat="false" ht="13.8" hidden="false" customHeight="false" outlineLevel="0" collapsed="false">
      <c r="A1139" s="1" t="s">
        <v>17</v>
      </c>
      <c r="B1139" s="12" t="n">
        <v>42156</v>
      </c>
      <c r="C1139" s="1" t="s">
        <v>826</v>
      </c>
      <c r="D1139" s="1" t="s">
        <v>19</v>
      </c>
      <c r="E1139" s="1" t="s">
        <v>19</v>
      </c>
      <c r="F1139" s="1" t="s">
        <v>20</v>
      </c>
      <c r="G1139" s="1" t="n">
        <v>6</v>
      </c>
      <c r="H1139" s="1" t="n">
        <v>3</v>
      </c>
      <c r="I1139" s="23" t="str">
        <f aca="false">IF(J1139="RHAP", "Rhizophora apiculata", IF(J1139="EXAG", "Excoecaria agallocha", IF(J1139="BRPA", "Bruguiera parviflora", IF(J1139="XYMO", "Xylocarpus moluccensis", IF(J1139="BRCY", "Bruguiera cylindrica", IF(J1139="AVAL", "Avicennia alba", IF(J1139="AVOF", "Avicennia officinalis", IF(J1139="LURA", "Lumnitzera racemosa", IF(J1139="CETA", "Ceriops tagal", IF(J1139="XYGR", "Xylocarpus granatum", IF(J1139="AVMA", "Avicennia marina", IF(J1139="RHMU", "Rhizophora mucronata", IF(J1139="BRGY", "Bruguiera gymnorrhiza", IF(J1139="BRSE", "Bruguiera sexangula", IF(J1139="SOOV", "Sonneratia ovata", IF(J1139="SOCA", "Sonneratia caseolaris", IF(J1139="HELI", "Heritiera littoralis", IF(J1139="HESY", "Heritiera sylvatica", IF(J1139="NYFR", "Nypa fruticans", IF(J1139="CYRA", "Cynometra ramiflora", IF(J1139="PHPA", "Phoenix paludosa", IF(J1139="SCHY", "Scyphiphora hydrophyllacea", IF(J1139="DIMA", "Diospyros maritima", IF(J1139="POPI", "Pongamia pinnata", IF(J1139="MAPS", "Maniltoa psilogyne", IF(J1139="INBI", "Intsia bijuga", IF(J1139="ACEB", "Acanthus ebracteatus", IF(J1139="CAER", "Calamus erinaceus", IF(J1139="UNUN", "Unknown unknown",  IF(J1139="SOAL", "Sonneratia alba",  IF(J1139="AECO", "Aegiceras corniculatum", "" )) )))))))))))))))))))))))))))))</f>
        <v>Rhizophora apiculata</v>
      </c>
      <c r="J1139" s="55" t="s">
        <v>21</v>
      </c>
      <c r="K1139" s="55" t="n">
        <v>6.8</v>
      </c>
    </row>
    <row r="1140" customFormat="false" ht="13.8" hidden="false" customHeight="false" outlineLevel="0" collapsed="false">
      <c r="A1140" s="1" t="s">
        <v>17</v>
      </c>
      <c r="B1140" s="12" t="n">
        <v>42156</v>
      </c>
      <c r="C1140" s="1" t="s">
        <v>826</v>
      </c>
      <c r="D1140" s="1" t="s">
        <v>19</v>
      </c>
      <c r="E1140" s="1" t="s">
        <v>19</v>
      </c>
      <c r="F1140" s="1" t="s">
        <v>20</v>
      </c>
      <c r="G1140" s="1" t="n">
        <v>6</v>
      </c>
      <c r="H1140" s="1" t="n">
        <v>3</v>
      </c>
      <c r="I1140" s="23" t="str">
        <f aca="false">IF(J1140="RHAP", "Rhizophora apiculata", IF(J1140="EXAG", "Excoecaria agallocha", IF(J1140="BRPA", "Bruguiera parviflora", IF(J1140="XYMO", "Xylocarpus moluccensis", IF(J1140="BRCY", "Bruguiera cylindrica", IF(J1140="AVAL", "Avicennia alba", IF(J1140="AVOF", "Avicennia officinalis", IF(J1140="LURA", "Lumnitzera racemosa", IF(J1140="CETA", "Ceriops tagal", IF(J1140="XYGR", "Xylocarpus granatum", IF(J1140="AVMA", "Avicennia marina", IF(J1140="RHMU", "Rhizophora mucronata", IF(J1140="BRGY", "Bruguiera gymnorrhiza", IF(J1140="BRSE", "Bruguiera sexangula", IF(J1140="SOOV", "Sonneratia ovata", IF(J1140="SOCA", "Sonneratia caseolaris", IF(J1140="HELI", "Heritiera littoralis", IF(J1140="HESY", "Heritiera sylvatica", IF(J1140="NYFR", "Nypa fruticans", IF(J1140="CYRA", "Cynometra ramiflora", IF(J1140="PHPA", "Phoenix paludosa", IF(J1140="SCHY", "Scyphiphora hydrophyllacea", IF(J1140="DIMA", "Diospyros maritima", IF(J1140="POPI", "Pongamia pinnata", IF(J1140="MAPS", "Maniltoa psilogyne", IF(J1140="INBI", "Intsia bijuga", IF(J1140="ACEB", "Acanthus ebracteatus", IF(J1140="CAER", "Calamus erinaceus", IF(J1140="UNUN", "Unknown unknown",  IF(J1140="SOAL", "Sonneratia alba",  IF(J1140="AECO", "Aegiceras corniculatum", "" )) )))))))))))))))))))))))))))))</f>
        <v>Excoecaria agallocha</v>
      </c>
      <c r="J1140" s="55" t="s">
        <v>162</v>
      </c>
      <c r="K1140" s="55" t="n">
        <v>7.4</v>
      </c>
    </row>
    <row r="1141" customFormat="false" ht="13.8" hidden="false" customHeight="false" outlineLevel="0" collapsed="false">
      <c r="A1141" s="1" t="s">
        <v>17</v>
      </c>
      <c r="B1141" s="12" t="n">
        <v>42156</v>
      </c>
      <c r="C1141" s="1" t="s">
        <v>826</v>
      </c>
      <c r="D1141" s="1" t="s">
        <v>19</v>
      </c>
      <c r="E1141" s="1" t="s">
        <v>19</v>
      </c>
      <c r="F1141" s="1" t="s">
        <v>20</v>
      </c>
      <c r="G1141" s="1" t="n">
        <v>6</v>
      </c>
      <c r="H1141" s="1" t="n">
        <v>3</v>
      </c>
      <c r="I1141" s="23" t="str">
        <f aca="false">IF(J1141="RHAP", "Rhizophora apiculata", IF(J1141="EXAG", "Excoecaria agallocha", IF(J1141="BRPA", "Bruguiera parviflora", IF(J1141="XYMO", "Xylocarpus moluccensis", IF(J1141="BRCY", "Bruguiera cylindrica", IF(J1141="AVAL", "Avicennia alba", IF(J1141="AVOF", "Avicennia officinalis", IF(J1141="LURA", "Lumnitzera racemosa", IF(J1141="CETA", "Ceriops tagal", IF(J1141="XYGR", "Xylocarpus granatum", IF(J1141="AVMA", "Avicennia marina", IF(J1141="RHMU", "Rhizophora mucronata", IF(J1141="BRGY", "Bruguiera gymnorrhiza", IF(J1141="BRSE", "Bruguiera sexangula", IF(J1141="SOOV", "Sonneratia ovata", IF(J1141="SOCA", "Sonneratia caseolaris", IF(J1141="HELI", "Heritiera littoralis", IF(J1141="HESY", "Heritiera sylvatica", IF(J1141="NYFR", "Nypa fruticans", IF(J1141="CYRA", "Cynometra ramiflora", IF(J1141="PHPA", "Phoenix paludosa", IF(J1141="SCHY", "Scyphiphora hydrophyllacea", IF(J1141="DIMA", "Diospyros maritima", IF(J1141="POPI", "Pongamia pinnata", IF(J1141="MAPS", "Maniltoa psilogyne", IF(J1141="INBI", "Intsia bijuga", IF(J1141="ACEB", "Acanthus ebracteatus", IF(J1141="CAER", "Calamus erinaceus", IF(J1141="UNUN", "Unknown unknown",  IF(J1141="SOAL", "Sonneratia alba",  IF(J1141="AECO", "Aegiceras corniculatum", "" )) )))))))))))))))))))))))))))))</f>
        <v>Rhizophora apiculata</v>
      </c>
      <c r="J1141" s="55" t="s">
        <v>21</v>
      </c>
      <c r="K1141" s="55" t="n">
        <v>7.5</v>
      </c>
    </row>
    <row r="1142" customFormat="false" ht="13.8" hidden="false" customHeight="false" outlineLevel="0" collapsed="false">
      <c r="A1142" s="1" t="s">
        <v>17</v>
      </c>
      <c r="B1142" s="12" t="n">
        <v>42156</v>
      </c>
      <c r="C1142" s="1" t="s">
        <v>826</v>
      </c>
      <c r="D1142" s="1" t="s">
        <v>19</v>
      </c>
      <c r="E1142" s="1" t="s">
        <v>19</v>
      </c>
      <c r="F1142" s="1" t="s">
        <v>20</v>
      </c>
      <c r="G1142" s="1" t="n">
        <v>6</v>
      </c>
      <c r="H1142" s="1" t="n">
        <v>3</v>
      </c>
      <c r="I1142" s="23" t="str">
        <f aca="false">IF(J1142="RHAP", "Rhizophora apiculata", IF(J1142="EXAG", "Excoecaria agallocha", IF(J1142="BRPA", "Bruguiera parviflora", IF(J1142="XYMO", "Xylocarpus moluccensis", IF(J1142="BRCY", "Bruguiera cylindrica", IF(J1142="AVAL", "Avicennia alba", IF(J1142="AVOF", "Avicennia officinalis", IF(J1142="LURA", "Lumnitzera racemosa", IF(J1142="CETA", "Ceriops tagal", IF(J1142="XYGR", "Xylocarpus granatum", IF(J1142="AVMA", "Avicennia marina", IF(J1142="RHMU", "Rhizophora mucronata", IF(J1142="BRGY", "Bruguiera gymnorrhiza", IF(J1142="BRSE", "Bruguiera sexangula", IF(J1142="SOOV", "Sonneratia ovata", IF(J1142="SOCA", "Sonneratia caseolaris", IF(J1142="HELI", "Heritiera littoralis", IF(J1142="HESY", "Heritiera sylvatica", IF(J1142="NYFR", "Nypa fruticans", IF(J1142="CYRA", "Cynometra ramiflora", IF(J1142="PHPA", "Phoenix paludosa", IF(J1142="SCHY", "Scyphiphora hydrophyllacea", IF(J1142="DIMA", "Diospyros maritima", IF(J1142="POPI", "Pongamia pinnata", IF(J1142="MAPS", "Maniltoa psilogyne", IF(J1142="INBI", "Intsia bijuga", IF(J1142="ACEB", "Acanthus ebracteatus", IF(J1142="CAER", "Calamus erinaceus", IF(J1142="UNUN", "Unknown unknown",  IF(J1142="SOAL", "Sonneratia alba",  IF(J1142="AECO", "Aegiceras corniculatum", "" )) )))))))))))))))))))))))))))))</f>
        <v>Xylocarpus granatum</v>
      </c>
      <c r="J1142" s="55" t="s">
        <v>1022</v>
      </c>
      <c r="K1142" s="55" t="n">
        <v>7.8</v>
      </c>
      <c r="L1142" s="55" t="n">
        <v>3</v>
      </c>
      <c r="N1142" s="1" t="n">
        <v>1</v>
      </c>
    </row>
    <row r="1143" customFormat="false" ht="13.8" hidden="false" customHeight="false" outlineLevel="0" collapsed="false">
      <c r="A1143" s="1" t="s">
        <v>17</v>
      </c>
      <c r="B1143" s="12" t="n">
        <v>42156</v>
      </c>
      <c r="C1143" s="1" t="s">
        <v>826</v>
      </c>
      <c r="D1143" s="1" t="s">
        <v>19</v>
      </c>
      <c r="E1143" s="1" t="s">
        <v>19</v>
      </c>
      <c r="F1143" s="1" t="s">
        <v>20</v>
      </c>
      <c r="G1143" s="1" t="n">
        <v>6</v>
      </c>
      <c r="H1143" s="1" t="n">
        <v>3</v>
      </c>
      <c r="I1143" s="23" t="str">
        <f aca="false">IF(J1143="RHAP", "Rhizophora apiculata", IF(J1143="EXAG", "Excoecaria agallocha", IF(J1143="BRPA", "Bruguiera parviflora", IF(J1143="XYMO", "Xylocarpus moluccensis", IF(J1143="BRCY", "Bruguiera cylindrica", IF(J1143="AVAL", "Avicennia alba", IF(J1143="AVOF", "Avicennia officinalis", IF(J1143="LURA", "Lumnitzera racemosa", IF(J1143="CETA", "Ceriops tagal", IF(J1143="XYGR", "Xylocarpus granatum", IF(J1143="AVMA", "Avicennia marina", IF(J1143="RHMU", "Rhizophora mucronata", IF(J1143="BRGY", "Bruguiera gymnorrhiza", IF(J1143="BRSE", "Bruguiera sexangula", IF(J1143="SOOV", "Sonneratia ovata", IF(J1143="SOCA", "Sonneratia caseolaris", IF(J1143="HELI", "Heritiera littoralis", IF(J1143="HESY", "Heritiera sylvatica", IF(J1143="NYFR", "Nypa fruticans", IF(J1143="CYRA", "Cynometra ramiflora", IF(J1143="PHPA", "Phoenix paludosa", IF(J1143="SCHY", "Scyphiphora hydrophyllacea", IF(J1143="DIMA", "Diospyros maritima", IF(J1143="POPI", "Pongamia pinnata", IF(J1143="MAPS", "Maniltoa psilogyne", IF(J1143="INBI", "Intsia bijuga", IF(J1143="ACEB", "Acanthus ebracteatus", IF(J1143="CAER", "Calamus erinaceus", IF(J1143="UNUN", "Unknown unknown",  IF(J1143="SOAL", "Sonneratia alba",  IF(J1143="AECO", "Aegiceras corniculatum", "" )) )))))))))))))))))))))))))))))</f>
        <v>Rhizophora apiculata</v>
      </c>
      <c r="J1143" s="55" t="s">
        <v>21</v>
      </c>
      <c r="K1143" s="55" t="n">
        <v>8.1</v>
      </c>
    </row>
    <row r="1144" customFormat="false" ht="13.8" hidden="false" customHeight="false" outlineLevel="0" collapsed="false">
      <c r="A1144" s="1" t="s">
        <v>17</v>
      </c>
      <c r="B1144" s="12" t="n">
        <v>42156</v>
      </c>
      <c r="C1144" s="1" t="s">
        <v>826</v>
      </c>
      <c r="D1144" s="1" t="s">
        <v>19</v>
      </c>
      <c r="E1144" s="1" t="s">
        <v>19</v>
      </c>
      <c r="F1144" s="1" t="s">
        <v>20</v>
      </c>
      <c r="G1144" s="1" t="n">
        <v>6</v>
      </c>
      <c r="H1144" s="1" t="n">
        <v>3</v>
      </c>
      <c r="I1144" s="23" t="str">
        <f aca="false">IF(J1144="RHAP", "Rhizophora apiculata", IF(J1144="EXAG", "Excoecaria agallocha", IF(J1144="BRPA", "Bruguiera parviflora", IF(J1144="XYMO", "Xylocarpus moluccensis", IF(J1144="BRCY", "Bruguiera cylindrica", IF(J1144="AVAL", "Avicennia alba", IF(J1144="AVOF", "Avicennia officinalis", IF(J1144="LURA", "Lumnitzera racemosa", IF(J1144="CETA", "Ceriops tagal", IF(J1144="XYGR", "Xylocarpus granatum", IF(J1144="AVMA", "Avicennia marina", IF(J1144="RHMU", "Rhizophora mucronata", IF(J1144="BRGY", "Bruguiera gymnorrhiza", IF(J1144="BRSE", "Bruguiera sexangula", IF(J1144="SOOV", "Sonneratia ovata", IF(J1144="SOCA", "Sonneratia caseolaris", IF(J1144="HELI", "Heritiera littoralis", IF(J1144="HESY", "Heritiera sylvatica", IF(J1144="NYFR", "Nypa fruticans", IF(J1144="CYRA", "Cynometra ramiflora", IF(J1144="PHPA", "Phoenix paludosa", IF(J1144="SCHY", "Scyphiphora hydrophyllacea", IF(J1144="DIMA", "Diospyros maritima", IF(J1144="POPI", "Pongamia pinnata", IF(J1144="MAPS", "Maniltoa psilogyne", IF(J1144="INBI", "Intsia bijuga", IF(J1144="ACEB", "Acanthus ebracteatus", IF(J1144="CAER", "Calamus erinaceus", IF(J1144="UNUN", "Unknown unknown",  IF(J1144="SOAL", "Sonneratia alba",  IF(J1144="AECO", "Aegiceras corniculatum", "" )) )))))))))))))))))))))))))))))</f>
        <v>Xylocarpus granatum</v>
      </c>
      <c r="J1144" s="55" t="s">
        <v>1022</v>
      </c>
      <c r="K1144" s="55" t="n">
        <v>8.3</v>
      </c>
    </row>
    <row r="1145" customFormat="false" ht="13.8" hidden="false" customHeight="false" outlineLevel="0" collapsed="false">
      <c r="A1145" s="1" t="s">
        <v>17</v>
      </c>
      <c r="B1145" s="12" t="n">
        <v>42156</v>
      </c>
      <c r="C1145" s="1" t="s">
        <v>826</v>
      </c>
      <c r="D1145" s="1" t="s">
        <v>19</v>
      </c>
      <c r="E1145" s="1" t="s">
        <v>19</v>
      </c>
      <c r="F1145" s="1" t="s">
        <v>20</v>
      </c>
      <c r="G1145" s="1" t="n">
        <v>6</v>
      </c>
      <c r="H1145" s="1" t="n">
        <v>3</v>
      </c>
      <c r="I1145" s="23" t="str">
        <f aca="false">IF(J1145="RHAP", "Rhizophora apiculata", IF(J1145="EXAG", "Excoecaria agallocha", IF(J1145="BRPA", "Bruguiera parviflora", IF(J1145="XYMO", "Xylocarpus moluccensis", IF(J1145="BRCY", "Bruguiera cylindrica", IF(J1145="AVAL", "Avicennia alba", IF(J1145="AVOF", "Avicennia officinalis", IF(J1145="LURA", "Lumnitzera racemosa", IF(J1145="CETA", "Ceriops tagal", IF(J1145="XYGR", "Xylocarpus granatum", IF(J1145="AVMA", "Avicennia marina", IF(J1145="RHMU", "Rhizophora mucronata", IF(J1145="BRGY", "Bruguiera gymnorrhiza", IF(J1145="BRSE", "Bruguiera sexangula", IF(J1145="SOOV", "Sonneratia ovata", IF(J1145="SOCA", "Sonneratia caseolaris", IF(J1145="HELI", "Heritiera littoralis", IF(J1145="HESY", "Heritiera sylvatica", IF(J1145="NYFR", "Nypa fruticans", IF(J1145="CYRA", "Cynometra ramiflora", IF(J1145="PHPA", "Phoenix paludosa", IF(J1145="SCHY", "Scyphiphora hydrophyllacea", IF(J1145="DIMA", "Diospyros maritima", IF(J1145="POPI", "Pongamia pinnata", IF(J1145="MAPS", "Maniltoa psilogyne", IF(J1145="INBI", "Intsia bijuga", IF(J1145="ACEB", "Acanthus ebracteatus", IF(J1145="CAER", "Calamus erinaceus", IF(J1145="UNUN", "Unknown unknown",  IF(J1145="SOAL", "Sonneratia alba",  IF(J1145="AECO", "Aegiceras corniculatum", "" )) )))))))))))))))))))))))))))))</f>
        <v>Bruguiera cylindrica</v>
      </c>
      <c r="J1145" s="55" t="s">
        <v>98</v>
      </c>
      <c r="K1145" s="55" t="n">
        <v>8.4</v>
      </c>
    </row>
    <row r="1146" customFormat="false" ht="13.8" hidden="false" customHeight="false" outlineLevel="0" collapsed="false">
      <c r="A1146" s="1" t="s">
        <v>17</v>
      </c>
      <c r="B1146" s="12" t="n">
        <v>42156</v>
      </c>
      <c r="C1146" s="1" t="s">
        <v>826</v>
      </c>
      <c r="D1146" s="1" t="s">
        <v>19</v>
      </c>
      <c r="E1146" s="1" t="s">
        <v>19</v>
      </c>
      <c r="F1146" s="1" t="s">
        <v>20</v>
      </c>
      <c r="G1146" s="1" t="n">
        <v>6</v>
      </c>
      <c r="H1146" s="1" t="n">
        <v>3</v>
      </c>
      <c r="I1146" s="23" t="str">
        <f aca="false">IF(J1146="RHAP", "Rhizophora apiculata", IF(J1146="EXAG", "Excoecaria agallocha", IF(J1146="BRPA", "Bruguiera parviflora", IF(J1146="XYMO", "Xylocarpus moluccensis", IF(J1146="BRCY", "Bruguiera cylindrica", IF(J1146="AVAL", "Avicennia alba", IF(J1146="AVOF", "Avicennia officinalis", IF(J1146="LURA", "Lumnitzera racemosa", IF(J1146="CETA", "Ceriops tagal", IF(J1146="XYGR", "Xylocarpus granatum", IF(J1146="AVMA", "Avicennia marina", IF(J1146="RHMU", "Rhizophora mucronata", IF(J1146="BRGY", "Bruguiera gymnorrhiza", IF(J1146="BRSE", "Bruguiera sexangula", IF(J1146="SOOV", "Sonneratia ovata", IF(J1146="SOCA", "Sonneratia caseolaris", IF(J1146="HELI", "Heritiera littoralis", IF(J1146="HESY", "Heritiera sylvatica", IF(J1146="NYFR", "Nypa fruticans", IF(J1146="CYRA", "Cynometra ramiflora", IF(J1146="PHPA", "Phoenix paludosa", IF(J1146="SCHY", "Scyphiphora hydrophyllacea", IF(J1146="DIMA", "Diospyros maritima", IF(J1146="POPI", "Pongamia pinnata", IF(J1146="MAPS", "Maniltoa psilogyne", IF(J1146="INBI", "Intsia bijuga", IF(J1146="ACEB", "Acanthus ebracteatus", IF(J1146="CAER", "Calamus erinaceus", IF(J1146="UNUN", "Unknown unknown",  IF(J1146="SOAL", "Sonneratia alba",  IF(J1146="AECO", "Aegiceras corniculatum", "" )) )))))))))))))))))))))))))))))</f>
        <v>Xylocarpus granatum</v>
      </c>
      <c r="J1146" s="55" t="s">
        <v>1022</v>
      </c>
      <c r="K1146" s="55" t="n">
        <v>8.7</v>
      </c>
      <c r="L1146" s="55"/>
    </row>
    <row r="1147" customFormat="false" ht="13.8" hidden="false" customHeight="false" outlineLevel="0" collapsed="false">
      <c r="A1147" s="1" t="s">
        <v>17</v>
      </c>
      <c r="B1147" s="12" t="n">
        <v>42156</v>
      </c>
      <c r="C1147" s="1" t="s">
        <v>826</v>
      </c>
      <c r="D1147" s="1" t="s">
        <v>19</v>
      </c>
      <c r="E1147" s="1" t="s">
        <v>19</v>
      </c>
      <c r="F1147" s="1" t="s">
        <v>20</v>
      </c>
      <c r="G1147" s="1" t="n">
        <v>6</v>
      </c>
      <c r="H1147" s="1" t="n">
        <v>3</v>
      </c>
      <c r="I1147" s="23" t="str">
        <f aca="false">IF(J1147="RHAP", "Rhizophora apiculata", IF(J1147="EXAG", "Excoecaria agallocha", IF(J1147="BRPA", "Bruguiera parviflora", IF(J1147="XYMO", "Xylocarpus moluccensis", IF(J1147="BRCY", "Bruguiera cylindrica", IF(J1147="AVAL", "Avicennia alba", IF(J1147="AVOF", "Avicennia officinalis", IF(J1147="LURA", "Lumnitzera racemosa", IF(J1147="CETA", "Ceriops tagal", IF(J1147="XYGR", "Xylocarpus granatum", IF(J1147="AVMA", "Avicennia marina", IF(J1147="RHMU", "Rhizophora mucronata", IF(J1147="BRGY", "Bruguiera gymnorrhiza", IF(J1147="BRSE", "Bruguiera sexangula", IF(J1147="SOOV", "Sonneratia ovata", IF(J1147="SOCA", "Sonneratia caseolaris", IF(J1147="HELI", "Heritiera littoralis", IF(J1147="HESY", "Heritiera sylvatica", IF(J1147="NYFR", "Nypa fruticans", IF(J1147="CYRA", "Cynometra ramiflora", IF(J1147="PHPA", "Phoenix paludosa", IF(J1147="SCHY", "Scyphiphora hydrophyllacea", IF(J1147="DIMA", "Diospyros maritima", IF(J1147="POPI", "Pongamia pinnata", IF(J1147="MAPS", "Maniltoa psilogyne", IF(J1147="INBI", "Intsia bijuga", IF(J1147="ACEB", "Acanthus ebracteatus", IF(J1147="CAER", "Calamus erinaceus", IF(J1147="UNUN", "Unknown unknown",  IF(J1147="SOAL", "Sonneratia alba",  IF(J1147="AECO", "Aegiceras corniculatum", "" )) )))))))))))))))))))))))))))))</f>
        <v>Xylocarpus granatum</v>
      </c>
      <c r="J1147" s="55" t="s">
        <v>1022</v>
      </c>
      <c r="K1147" s="55" t="n">
        <v>9.1</v>
      </c>
      <c r="L1147" s="55"/>
    </row>
    <row r="1148" customFormat="false" ht="13.8" hidden="false" customHeight="false" outlineLevel="0" collapsed="false">
      <c r="A1148" s="1" t="s">
        <v>17</v>
      </c>
      <c r="B1148" s="12" t="n">
        <v>42156</v>
      </c>
      <c r="C1148" s="1" t="s">
        <v>826</v>
      </c>
      <c r="D1148" s="1" t="s">
        <v>19</v>
      </c>
      <c r="E1148" s="1" t="s">
        <v>19</v>
      </c>
      <c r="F1148" s="1" t="s">
        <v>20</v>
      </c>
      <c r="G1148" s="1" t="n">
        <v>6</v>
      </c>
      <c r="H1148" s="1" t="n">
        <v>3</v>
      </c>
      <c r="I1148" s="23" t="str">
        <f aca="false">IF(J1148="RHAP", "Rhizophora apiculata", IF(J1148="EXAG", "Excoecaria agallocha", IF(J1148="BRPA", "Bruguiera parviflora", IF(J1148="XYMO", "Xylocarpus moluccensis", IF(J1148="BRCY", "Bruguiera cylindrica", IF(J1148="AVAL", "Avicennia alba", IF(J1148="AVOF", "Avicennia officinalis", IF(J1148="LURA", "Lumnitzera racemosa", IF(J1148="CETA", "Ceriops tagal", IF(J1148="XYGR", "Xylocarpus granatum", IF(J1148="AVMA", "Avicennia marina", IF(J1148="RHMU", "Rhizophora mucronata", IF(J1148="BRGY", "Bruguiera gymnorrhiza", IF(J1148="BRSE", "Bruguiera sexangula", IF(J1148="SOOV", "Sonneratia ovata", IF(J1148="SOCA", "Sonneratia caseolaris", IF(J1148="HELI", "Heritiera littoralis", IF(J1148="HESY", "Heritiera sylvatica", IF(J1148="NYFR", "Nypa fruticans", IF(J1148="CYRA", "Cynometra ramiflora", IF(J1148="PHPA", "Phoenix paludosa", IF(J1148="SCHY", "Scyphiphora hydrophyllacea", IF(J1148="DIMA", "Diospyros maritima", IF(J1148="POPI", "Pongamia pinnata", IF(J1148="MAPS", "Maniltoa psilogyne", IF(J1148="INBI", "Intsia bijuga", IF(J1148="ACEB", "Acanthus ebracteatus", IF(J1148="CAER", "Calamus erinaceus", IF(J1148="UNUN", "Unknown unknown",  IF(J1148="SOAL", "Sonneratia alba",  IF(J1148="AECO", "Aegiceras corniculatum", "" )) )))))))))))))))))))))))))))))</f>
        <v>Xylocarpus moluccensis</v>
      </c>
      <c r="J1148" s="55" t="s">
        <v>146</v>
      </c>
      <c r="K1148" s="55" t="n">
        <v>10</v>
      </c>
    </row>
    <row r="1149" customFormat="false" ht="13.8" hidden="false" customHeight="false" outlineLevel="0" collapsed="false">
      <c r="A1149" s="1" t="s">
        <v>17</v>
      </c>
      <c r="B1149" s="12" t="n">
        <v>42156</v>
      </c>
      <c r="C1149" s="1" t="s">
        <v>826</v>
      </c>
      <c r="D1149" s="1" t="s">
        <v>19</v>
      </c>
      <c r="E1149" s="1" t="s">
        <v>19</v>
      </c>
      <c r="F1149" s="1" t="s">
        <v>20</v>
      </c>
      <c r="G1149" s="1" t="n">
        <v>6</v>
      </c>
      <c r="H1149" s="1" t="n">
        <v>3</v>
      </c>
      <c r="I1149" s="23" t="str">
        <f aca="false">IF(J1149="RHAP", "Rhizophora apiculata", IF(J1149="EXAG", "Excoecaria agallocha", IF(J1149="BRPA", "Bruguiera parviflora", IF(J1149="XYMO", "Xylocarpus moluccensis", IF(J1149="BRCY", "Bruguiera cylindrica", IF(J1149="AVAL", "Avicennia alba", IF(J1149="AVOF", "Avicennia officinalis", IF(J1149="LURA", "Lumnitzera racemosa", IF(J1149="CETA", "Ceriops tagal", IF(J1149="XYGR", "Xylocarpus granatum", IF(J1149="AVMA", "Avicennia marina", IF(J1149="RHMU", "Rhizophora mucronata", IF(J1149="BRGY", "Bruguiera gymnorrhiza", IF(J1149="BRSE", "Bruguiera sexangula", IF(J1149="SOOV", "Sonneratia ovata", IF(J1149="SOCA", "Sonneratia caseolaris", IF(J1149="HELI", "Heritiera littoralis", IF(J1149="HESY", "Heritiera sylvatica", IF(J1149="NYFR", "Nypa fruticans", IF(J1149="CYRA", "Cynometra ramiflora", IF(J1149="PHPA", "Phoenix paludosa", IF(J1149="SCHY", "Scyphiphora hydrophyllacea", IF(J1149="DIMA", "Diospyros maritima", IF(J1149="POPI", "Pongamia pinnata", IF(J1149="MAPS", "Maniltoa psilogyne", IF(J1149="INBI", "Intsia bijuga", IF(J1149="ACEB", "Acanthus ebracteatus", IF(J1149="CAER", "Calamus erinaceus", IF(J1149="UNUN", "Unknown unknown",  IF(J1149="SOAL", "Sonneratia alba",  IF(J1149="AECO", "Aegiceras corniculatum", "" )) )))))))))))))))))))))))))))))</f>
        <v>Rhizophora apiculata</v>
      </c>
      <c r="J1149" s="55" t="s">
        <v>21</v>
      </c>
      <c r="K1149" s="55" t="n">
        <v>10.3</v>
      </c>
    </row>
    <row r="1150" customFormat="false" ht="13.8" hidden="false" customHeight="false" outlineLevel="0" collapsed="false">
      <c r="A1150" s="1" t="s">
        <v>17</v>
      </c>
      <c r="B1150" s="12" t="n">
        <v>42156</v>
      </c>
      <c r="C1150" s="1" t="s">
        <v>826</v>
      </c>
      <c r="D1150" s="1" t="s">
        <v>19</v>
      </c>
      <c r="E1150" s="1" t="s">
        <v>19</v>
      </c>
      <c r="F1150" s="1" t="s">
        <v>20</v>
      </c>
      <c r="G1150" s="1" t="n">
        <v>6</v>
      </c>
      <c r="H1150" s="1" t="n">
        <v>3</v>
      </c>
      <c r="I1150" s="23" t="str">
        <f aca="false">IF(J1150="RHAP", "Rhizophora apiculata", IF(J1150="EXAG", "Excoecaria agallocha", IF(J1150="BRPA", "Bruguiera parviflora", IF(J1150="XYMO", "Xylocarpus moluccensis", IF(J1150="BRCY", "Bruguiera cylindrica", IF(J1150="AVAL", "Avicennia alba", IF(J1150="AVOF", "Avicennia officinalis", IF(J1150="LURA", "Lumnitzera racemosa", IF(J1150="CETA", "Ceriops tagal", IF(J1150="XYGR", "Xylocarpus granatum", IF(J1150="AVMA", "Avicennia marina", IF(J1150="RHMU", "Rhizophora mucronata", IF(J1150="BRGY", "Bruguiera gymnorrhiza", IF(J1150="BRSE", "Bruguiera sexangula", IF(J1150="SOOV", "Sonneratia ovata", IF(J1150="SOCA", "Sonneratia caseolaris", IF(J1150="HELI", "Heritiera littoralis", IF(J1150="HESY", "Heritiera sylvatica", IF(J1150="NYFR", "Nypa fruticans", IF(J1150="CYRA", "Cynometra ramiflora", IF(J1150="PHPA", "Phoenix paludosa", IF(J1150="SCHY", "Scyphiphora hydrophyllacea", IF(J1150="DIMA", "Diospyros maritima", IF(J1150="POPI", "Pongamia pinnata", IF(J1150="MAPS", "Maniltoa psilogyne", IF(J1150="INBI", "Intsia bijuga", IF(J1150="ACEB", "Acanthus ebracteatus", IF(J1150="CAER", "Calamus erinaceus", IF(J1150="UNUN", "Unknown unknown",  IF(J1150="SOAL", "Sonneratia alba",  IF(J1150="AECO", "Aegiceras corniculatum", "" )) )))))))))))))))))))))))))))))</f>
        <v>Xylocarpus granatum</v>
      </c>
      <c r="J1150" s="55" t="s">
        <v>1022</v>
      </c>
      <c r="K1150" s="55" t="n">
        <v>10.3</v>
      </c>
      <c r="L1150" s="55"/>
    </row>
    <row r="1151" customFormat="false" ht="13.8" hidden="false" customHeight="false" outlineLevel="0" collapsed="false">
      <c r="A1151" s="1" t="s">
        <v>17</v>
      </c>
      <c r="B1151" s="12" t="n">
        <v>42156</v>
      </c>
      <c r="C1151" s="1" t="s">
        <v>826</v>
      </c>
      <c r="D1151" s="1" t="s">
        <v>19</v>
      </c>
      <c r="E1151" s="1" t="s">
        <v>19</v>
      </c>
      <c r="F1151" s="1" t="s">
        <v>20</v>
      </c>
      <c r="G1151" s="1" t="n">
        <v>6</v>
      </c>
      <c r="H1151" s="1" t="n">
        <v>3</v>
      </c>
      <c r="I1151" s="23" t="str">
        <f aca="false">IF(J1151="RHAP", "Rhizophora apiculata", IF(J1151="EXAG", "Excoecaria agallocha", IF(J1151="BRPA", "Bruguiera parviflora", IF(J1151="XYMO", "Xylocarpus moluccensis", IF(J1151="BRCY", "Bruguiera cylindrica", IF(J1151="AVAL", "Avicennia alba", IF(J1151="AVOF", "Avicennia officinalis", IF(J1151="LURA", "Lumnitzera racemosa", IF(J1151="CETA", "Ceriops tagal", IF(J1151="XYGR", "Xylocarpus granatum", IF(J1151="AVMA", "Avicennia marina", IF(J1151="RHMU", "Rhizophora mucronata", IF(J1151="BRGY", "Bruguiera gymnorrhiza", IF(J1151="BRSE", "Bruguiera sexangula", IF(J1151="SOOV", "Sonneratia ovata", IF(J1151="SOCA", "Sonneratia caseolaris", IF(J1151="HELI", "Heritiera littoralis", IF(J1151="HESY", "Heritiera sylvatica", IF(J1151="NYFR", "Nypa fruticans", IF(J1151="CYRA", "Cynometra ramiflora", IF(J1151="PHPA", "Phoenix paludosa", IF(J1151="SCHY", "Scyphiphora hydrophyllacea", IF(J1151="DIMA", "Diospyros maritima", IF(J1151="POPI", "Pongamia pinnata", IF(J1151="MAPS", "Maniltoa psilogyne", IF(J1151="INBI", "Intsia bijuga", IF(J1151="ACEB", "Acanthus ebracteatus", IF(J1151="CAER", "Calamus erinaceus", IF(J1151="UNUN", "Unknown unknown",  IF(J1151="SOAL", "Sonneratia alba",  IF(J1151="AECO", "Aegiceras corniculatum", "" )) )))))))))))))))))))))))))))))</f>
        <v>Rhizophora apiculata</v>
      </c>
      <c r="J1151" s="55" t="s">
        <v>21</v>
      </c>
      <c r="K1151" s="55" t="n">
        <v>10.6</v>
      </c>
    </row>
    <row r="1152" customFormat="false" ht="13.8" hidden="false" customHeight="false" outlineLevel="0" collapsed="false">
      <c r="A1152" s="1" t="s">
        <v>17</v>
      </c>
      <c r="B1152" s="12" t="n">
        <v>42156</v>
      </c>
      <c r="C1152" s="1" t="s">
        <v>826</v>
      </c>
      <c r="D1152" s="1" t="s">
        <v>19</v>
      </c>
      <c r="E1152" s="1" t="s">
        <v>19</v>
      </c>
      <c r="F1152" s="1" t="s">
        <v>20</v>
      </c>
      <c r="G1152" s="1" t="n">
        <v>6</v>
      </c>
      <c r="H1152" s="1" t="n">
        <v>3</v>
      </c>
      <c r="I1152" s="23" t="str">
        <f aca="false">IF(J1152="RHAP", "Rhizophora apiculata", IF(J1152="EXAG", "Excoecaria agallocha", IF(J1152="BRPA", "Bruguiera parviflora", IF(J1152="XYMO", "Xylocarpus moluccensis", IF(J1152="BRCY", "Bruguiera cylindrica", IF(J1152="AVAL", "Avicennia alba", IF(J1152="AVOF", "Avicennia officinalis", IF(J1152="LURA", "Lumnitzera racemosa", IF(J1152="CETA", "Ceriops tagal", IF(J1152="XYGR", "Xylocarpus granatum", IF(J1152="AVMA", "Avicennia marina", IF(J1152="RHMU", "Rhizophora mucronata", IF(J1152="BRGY", "Bruguiera gymnorrhiza", IF(J1152="BRSE", "Bruguiera sexangula", IF(J1152="SOOV", "Sonneratia ovata", IF(J1152="SOCA", "Sonneratia caseolaris", IF(J1152="HELI", "Heritiera littoralis", IF(J1152="HESY", "Heritiera sylvatica", IF(J1152="NYFR", "Nypa fruticans", IF(J1152="CYRA", "Cynometra ramiflora", IF(J1152="PHPA", "Phoenix paludosa", IF(J1152="SCHY", "Scyphiphora hydrophyllacea", IF(J1152="DIMA", "Diospyros maritima", IF(J1152="POPI", "Pongamia pinnata", IF(J1152="MAPS", "Maniltoa psilogyne", IF(J1152="INBI", "Intsia bijuga", IF(J1152="ACEB", "Acanthus ebracteatus", IF(J1152="CAER", "Calamus erinaceus", IF(J1152="UNUN", "Unknown unknown",  IF(J1152="SOAL", "Sonneratia alba",  IF(J1152="AECO", "Aegiceras corniculatum", "" )) )))))))))))))))))))))))))))))</f>
        <v>Xylocarpus moluccensis</v>
      </c>
      <c r="J1152" s="55" t="s">
        <v>146</v>
      </c>
      <c r="K1152" s="55" t="n">
        <v>10.8</v>
      </c>
    </row>
    <row r="1153" customFormat="false" ht="13.8" hidden="false" customHeight="false" outlineLevel="0" collapsed="false">
      <c r="A1153" s="1" t="s">
        <v>17</v>
      </c>
      <c r="B1153" s="12" t="n">
        <v>42156</v>
      </c>
      <c r="C1153" s="1" t="s">
        <v>826</v>
      </c>
      <c r="D1153" s="1" t="s">
        <v>19</v>
      </c>
      <c r="E1153" s="1" t="s">
        <v>19</v>
      </c>
      <c r="F1153" s="1" t="s">
        <v>20</v>
      </c>
      <c r="G1153" s="1" t="n">
        <v>6</v>
      </c>
      <c r="H1153" s="1" t="n">
        <v>3</v>
      </c>
      <c r="I1153" s="23" t="str">
        <f aca="false">IF(J1153="RHAP", "Rhizophora apiculata", IF(J1153="EXAG", "Excoecaria agallocha", IF(J1153="BRPA", "Bruguiera parviflora", IF(J1153="XYMO", "Xylocarpus moluccensis", IF(J1153="BRCY", "Bruguiera cylindrica", IF(J1153="AVAL", "Avicennia alba", IF(J1153="AVOF", "Avicennia officinalis", IF(J1153="LURA", "Lumnitzera racemosa", IF(J1153="CETA", "Ceriops tagal", IF(J1153="XYGR", "Xylocarpus granatum", IF(J1153="AVMA", "Avicennia marina", IF(J1153="RHMU", "Rhizophora mucronata", IF(J1153="BRGY", "Bruguiera gymnorrhiza", IF(J1153="BRSE", "Bruguiera sexangula", IF(J1153="SOOV", "Sonneratia ovata", IF(J1153="SOCA", "Sonneratia caseolaris", IF(J1153="HELI", "Heritiera littoralis", IF(J1153="HESY", "Heritiera sylvatica", IF(J1153="NYFR", "Nypa fruticans", IF(J1153="CYRA", "Cynometra ramiflora", IF(J1153="PHPA", "Phoenix paludosa", IF(J1153="SCHY", "Scyphiphora hydrophyllacea", IF(J1153="DIMA", "Diospyros maritima", IF(J1153="POPI", "Pongamia pinnata", IF(J1153="MAPS", "Maniltoa psilogyne", IF(J1153="INBI", "Intsia bijuga", IF(J1153="ACEB", "Acanthus ebracteatus", IF(J1153="CAER", "Calamus erinaceus", IF(J1153="UNUN", "Unknown unknown",  IF(J1153="SOAL", "Sonneratia alba",  IF(J1153="AECO", "Aegiceras corniculatum", "" )) )))))))))))))))))))))))))))))</f>
        <v>Rhizophora apiculata</v>
      </c>
      <c r="J1153" s="55" t="s">
        <v>21</v>
      </c>
      <c r="K1153" s="55" t="n">
        <v>10.8</v>
      </c>
    </row>
    <row r="1154" customFormat="false" ht="13.8" hidden="false" customHeight="false" outlineLevel="0" collapsed="false">
      <c r="A1154" s="1" t="s">
        <v>17</v>
      </c>
      <c r="B1154" s="12" t="n">
        <v>42156</v>
      </c>
      <c r="C1154" s="1" t="s">
        <v>826</v>
      </c>
      <c r="D1154" s="1" t="s">
        <v>19</v>
      </c>
      <c r="E1154" s="1" t="s">
        <v>19</v>
      </c>
      <c r="F1154" s="1" t="s">
        <v>20</v>
      </c>
      <c r="G1154" s="1" t="n">
        <v>6</v>
      </c>
      <c r="H1154" s="1" t="n">
        <v>3</v>
      </c>
      <c r="I1154" s="23" t="str">
        <f aca="false">IF(J1154="RHAP", "Rhizophora apiculata", IF(J1154="EXAG", "Excoecaria agallocha", IF(J1154="BRPA", "Bruguiera parviflora", IF(J1154="XYMO", "Xylocarpus moluccensis", IF(J1154="BRCY", "Bruguiera cylindrica", IF(J1154="AVAL", "Avicennia alba", IF(J1154="AVOF", "Avicennia officinalis", IF(J1154="LURA", "Lumnitzera racemosa", IF(J1154="CETA", "Ceriops tagal", IF(J1154="XYGR", "Xylocarpus granatum", IF(J1154="AVMA", "Avicennia marina", IF(J1154="RHMU", "Rhizophora mucronata", IF(J1154="BRGY", "Bruguiera gymnorrhiza", IF(J1154="BRSE", "Bruguiera sexangula", IF(J1154="SOOV", "Sonneratia ovata", IF(J1154="SOCA", "Sonneratia caseolaris", IF(J1154="HELI", "Heritiera littoralis", IF(J1154="HESY", "Heritiera sylvatica", IF(J1154="NYFR", "Nypa fruticans", IF(J1154="CYRA", "Cynometra ramiflora", IF(J1154="PHPA", "Phoenix paludosa", IF(J1154="SCHY", "Scyphiphora hydrophyllacea", IF(J1154="DIMA", "Diospyros maritima", IF(J1154="POPI", "Pongamia pinnata", IF(J1154="MAPS", "Maniltoa psilogyne", IF(J1154="INBI", "Intsia bijuga", IF(J1154="ACEB", "Acanthus ebracteatus", IF(J1154="CAER", "Calamus erinaceus", IF(J1154="UNUN", "Unknown unknown",  IF(J1154="SOAL", "Sonneratia alba",  IF(J1154="AECO", "Aegiceras corniculatum", "" )) )))))))))))))))))))))))))))))</f>
        <v>Rhizophora apiculata</v>
      </c>
      <c r="J1154" s="55" t="s">
        <v>21</v>
      </c>
      <c r="K1154" s="55" t="n">
        <v>11</v>
      </c>
    </row>
    <row r="1155" customFormat="false" ht="13.8" hidden="false" customHeight="false" outlineLevel="0" collapsed="false">
      <c r="A1155" s="1" t="s">
        <v>17</v>
      </c>
      <c r="B1155" s="12" t="n">
        <v>42156</v>
      </c>
      <c r="C1155" s="1" t="s">
        <v>826</v>
      </c>
      <c r="D1155" s="1" t="s">
        <v>19</v>
      </c>
      <c r="E1155" s="1" t="s">
        <v>19</v>
      </c>
      <c r="F1155" s="1" t="s">
        <v>20</v>
      </c>
      <c r="G1155" s="1" t="n">
        <v>6</v>
      </c>
      <c r="H1155" s="1" t="n">
        <v>3</v>
      </c>
      <c r="I1155" s="23" t="str">
        <f aca="false">IF(J1155="RHAP", "Rhizophora apiculata", IF(J1155="EXAG", "Excoecaria agallocha", IF(J1155="BRPA", "Bruguiera parviflora", IF(J1155="XYMO", "Xylocarpus moluccensis", IF(J1155="BRCY", "Bruguiera cylindrica", IF(J1155="AVAL", "Avicennia alba", IF(J1155="AVOF", "Avicennia officinalis", IF(J1155="LURA", "Lumnitzera racemosa", IF(J1155="CETA", "Ceriops tagal", IF(J1155="XYGR", "Xylocarpus granatum", IF(J1155="AVMA", "Avicennia marina", IF(J1155="RHMU", "Rhizophora mucronata", IF(J1155="BRGY", "Bruguiera gymnorrhiza", IF(J1155="BRSE", "Bruguiera sexangula", IF(J1155="SOOV", "Sonneratia ovata", IF(J1155="SOCA", "Sonneratia caseolaris", IF(J1155="HELI", "Heritiera littoralis", IF(J1155="HESY", "Heritiera sylvatica", IF(J1155="NYFR", "Nypa fruticans", IF(J1155="CYRA", "Cynometra ramiflora", IF(J1155="PHPA", "Phoenix paludosa", IF(J1155="SCHY", "Scyphiphora hydrophyllacea", IF(J1155="DIMA", "Diospyros maritima", IF(J1155="POPI", "Pongamia pinnata", IF(J1155="MAPS", "Maniltoa psilogyne", IF(J1155="INBI", "Intsia bijuga", IF(J1155="ACEB", "Acanthus ebracteatus", IF(J1155="CAER", "Calamus erinaceus", IF(J1155="UNUN", "Unknown unknown",  IF(J1155="SOAL", "Sonneratia alba",  IF(J1155="AECO", "Aegiceras corniculatum", "" )) )))))))))))))))))))))))))))))</f>
        <v>Bruguiera cylindrica</v>
      </c>
      <c r="J1155" s="55" t="s">
        <v>98</v>
      </c>
      <c r="K1155" s="55" t="n">
        <v>11.1</v>
      </c>
    </row>
    <row r="1156" customFormat="false" ht="13.8" hidden="false" customHeight="false" outlineLevel="0" collapsed="false">
      <c r="A1156" s="1" t="s">
        <v>17</v>
      </c>
      <c r="B1156" s="12" t="n">
        <v>42156</v>
      </c>
      <c r="C1156" s="1" t="s">
        <v>826</v>
      </c>
      <c r="D1156" s="1" t="s">
        <v>19</v>
      </c>
      <c r="E1156" s="1" t="s">
        <v>19</v>
      </c>
      <c r="F1156" s="1" t="s">
        <v>20</v>
      </c>
      <c r="G1156" s="1" t="n">
        <v>6</v>
      </c>
      <c r="H1156" s="1" t="n">
        <v>3</v>
      </c>
      <c r="I1156" s="23" t="str">
        <f aca="false">IF(J1156="RHAP", "Rhizophora apiculata", IF(J1156="EXAG", "Excoecaria agallocha", IF(J1156="BRPA", "Bruguiera parviflora", IF(J1156="XYMO", "Xylocarpus moluccensis", IF(J1156="BRCY", "Bruguiera cylindrica", IF(J1156="AVAL", "Avicennia alba", IF(J1156="AVOF", "Avicennia officinalis", IF(J1156="LURA", "Lumnitzera racemosa", IF(J1156="CETA", "Ceriops tagal", IF(J1156="XYGR", "Xylocarpus granatum", IF(J1156="AVMA", "Avicennia marina", IF(J1156="RHMU", "Rhizophora mucronata", IF(J1156="BRGY", "Bruguiera gymnorrhiza", IF(J1156="BRSE", "Bruguiera sexangula", IF(J1156="SOOV", "Sonneratia ovata", IF(J1156="SOCA", "Sonneratia caseolaris", IF(J1156="HELI", "Heritiera littoralis", IF(J1156="HESY", "Heritiera sylvatica", IF(J1156="NYFR", "Nypa fruticans", IF(J1156="CYRA", "Cynometra ramiflora", IF(J1156="PHPA", "Phoenix paludosa", IF(J1156="SCHY", "Scyphiphora hydrophyllacea", IF(J1156="DIMA", "Diospyros maritima", IF(J1156="POPI", "Pongamia pinnata", IF(J1156="MAPS", "Maniltoa psilogyne", IF(J1156="INBI", "Intsia bijuga", IF(J1156="ACEB", "Acanthus ebracteatus", IF(J1156="CAER", "Calamus erinaceus", IF(J1156="UNUN", "Unknown unknown",  IF(J1156="SOAL", "Sonneratia alba",  IF(J1156="AECO", "Aegiceras corniculatum", "" )) )))))))))))))))))))))))))))))</f>
        <v>Rhizophora apiculata</v>
      </c>
      <c r="J1156" s="55" t="s">
        <v>21</v>
      </c>
      <c r="K1156" s="55" t="n">
        <v>11.4</v>
      </c>
    </row>
    <row r="1157" customFormat="false" ht="13.8" hidden="false" customHeight="false" outlineLevel="0" collapsed="false">
      <c r="A1157" s="1" t="s">
        <v>17</v>
      </c>
      <c r="B1157" s="12" t="n">
        <v>42156</v>
      </c>
      <c r="C1157" s="1" t="s">
        <v>826</v>
      </c>
      <c r="D1157" s="1" t="s">
        <v>19</v>
      </c>
      <c r="E1157" s="1" t="s">
        <v>19</v>
      </c>
      <c r="F1157" s="1" t="s">
        <v>20</v>
      </c>
      <c r="G1157" s="1" t="n">
        <v>6</v>
      </c>
      <c r="H1157" s="1" t="n">
        <v>3</v>
      </c>
      <c r="I1157" s="23" t="str">
        <f aca="false">IF(J1157="RHAP", "Rhizophora apiculata", IF(J1157="EXAG", "Excoecaria agallocha", IF(J1157="BRPA", "Bruguiera parviflora", IF(J1157="XYMO", "Xylocarpus moluccensis", IF(J1157="BRCY", "Bruguiera cylindrica", IF(J1157="AVAL", "Avicennia alba", IF(J1157="AVOF", "Avicennia officinalis", IF(J1157="LURA", "Lumnitzera racemosa", IF(J1157="CETA", "Ceriops tagal", IF(J1157="XYGR", "Xylocarpus granatum", IF(J1157="AVMA", "Avicennia marina", IF(J1157="RHMU", "Rhizophora mucronata", IF(J1157="BRGY", "Bruguiera gymnorrhiza", IF(J1157="BRSE", "Bruguiera sexangula", IF(J1157="SOOV", "Sonneratia ovata", IF(J1157="SOCA", "Sonneratia caseolaris", IF(J1157="HELI", "Heritiera littoralis", IF(J1157="HESY", "Heritiera sylvatica", IF(J1157="NYFR", "Nypa fruticans", IF(J1157="CYRA", "Cynometra ramiflora", IF(J1157="PHPA", "Phoenix paludosa", IF(J1157="SCHY", "Scyphiphora hydrophyllacea", IF(J1157="DIMA", "Diospyros maritima", IF(J1157="POPI", "Pongamia pinnata", IF(J1157="MAPS", "Maniltoa psilogyne", IF(J1157="INBI", "Intsia bijuga", IF(J1157="ACEB", "Acanthus ebracteatus", IF(J1157="CAER", "Calamus erinaceus", IF(J1157="UNUN", "Unknown unknown",  IF(J1157="SOAL", "Sonneratia alba",  IF(J1157="AECO", "Aegiceras corniculatum", "" )) )))))))))))))))))))))))))))))</f>
        <v>Xylocarpus granatum</v>
      </c>
      <c r="J1157" s="55" t="s">
        <v>1022</v>
      </c>
      <c r="K1157" s="55" t="n">
        <v>11.7</v>
      </c>
    </row>
    <row r="1158" customFormat="false" ht="13.8" hidden="false" customHeight="false" outlineLevel="0" collapsed="false">
      <c r="A1158" s="1" t="s">
        <v>17</v>
      </c>
      <c r="B1158" s="12" t="n">
        <v>42156</v>
      </c>
      <c r="C1158" s="1" t="s">
        <v>826</v>
      </c>
      <c r="D1158" s="1" t="s">
        <v>19</v>
      </c>
      <c r="E1158" s="1" t="s">
        <v>19</v>
      </c>
      <c r="F1158" s="1" t="s">
        <v>20</v>
      </c>
      <c r="G1158" s="1" t="n">
        <v>6</v>
      </c>
      <c r="H1158" s="1" t="n">
        <v>3</v>
      </c>
      <c r="I1158" s="23" t="str">
        <f aca="false">IF(J1158="RHAP", "Rhizophora apiculata", IF(J1158="EXAG", "Excoecaria agallocha", IF(J1158="BRPA", "Bruguiera parviflora", IF(J1158="XYMO", "Xylocarpus moluccensis", IF(J1158="BRCY", "Bruguiera cylindrica", IF(J1158="AVAL", "Avicennia alba", IF(J1158="AVOF", "Avicennia officinalis", IF(J1158="LURA", "Lumnitzera racemosa", IF(J1158="CETA", "Ceriops tagal", IF(J1158="XYGR", "Xylocarpus granatum", IF(J1158="AVMA", "Avicennia marina", IF(J1158="RHMU", "Rhizophora mucronata", IF(J1158="BRGY", "Bruguiera gymnorrhiza", IF(J1158="BRSE", "Bruguiera sexangula", IF(J1158="SOOV", "Sonneratia ovata", IF(J1158="SOCA", "Sonneratia caseolaris", IF(J1158="HELI", "Heritiera littoralis", IF(J1158="HESY", "Heritiera sylvatica", IF(J1158="NYFR", "Nypa fruticans", IF(J1158="CYRA", "Cynometra ramiflora", IF(J1158="PHPA", "Phoenix paludosa", IF(J1158="SCHY", "Scyphiphora hydrophyllacea", IF(J1158="DIMA", "Diospyros maritima", IF(J1158="POPI", "Pongamia pinnata", IF(J1158="MAPS", "Maniltoa psilogyne", IF(J1158="INBI", "Intsia bijuga", IF(J1158="ACEB", "Acanthus ebracteatus", IF(J1158="CAER", "Calamus erinaceus", IF(J1158="UNUN", "Unknown unknown",  IF(J1158="SOAL", "Sonneratia alba",  IF(J1158="AECO", "Aegiceras corniculatum", "" )) )))))))))))))))))))))))))))))</f>
        <v>Rhizophora apiculata</v>
      </c>
      <c r="J1158" s="55" t="s">
        <v>21</v>
      </c>
      <c r="K1158" s="55" t="n">
        <v>11.9</v>
      </c>
    </row>
    <row r="1159" customFormat="false" ht="13.8" hidden="false" customHeight="false" outlineLevel="0" collapsed="false">
      <c r="A1159" s="1" t="s">
        <v>17</v>
      </c>
      <c r="B1159" s="12" t="n">
        <v>42156</v>
      </c>
      <c r="C1159" s="1" t="s">
        <v>826</v>
      </c>
      <c r="D1159" s="1" t="s">
        <v>19</v>
      </c>
      <c r="E1159" s="1" t="s">
        <v>19</v>
      </c>
      <c r="F1159" s="1" t="s">
        <v>20</v>
      </c>
      <c r="G1159" s="1" t="n">
        <v>6</v>
      </c>
      <c r="H1159" s="1" t="n">
        <v>3</v>
      </c>
      <c r="I1159" s="23" t="str">
        <f aca="false">IF(J1159="RHAP", "Rhizophora apiculata", IF(J1159="EXAG", "Excoecaria agallocha", IF(J1159="BRPA", "Bruguiera parviflora", IF(J1159="XYMO", "Xylocarpus moluccensis", IF(J1159="BRCY", "Bruguiera cylindrica", IF(J1159="AVAL", "Avicennia alba", IF(J1159="AVOF", "Avicennia officinalis", IF(J1159="LURA", "Lumnitzera racemosa", IF(J1159="CETA", "Ceriops tagal", IF(J1159="XYGR", "Xylocarpus granatum", IF(J1159="AVMA", "Avicennia marina", IF(J1159="RHMU", "Rhizophora mucronata", IF(J1159="BRGY", "Bruguiera gymnorrhiza", IF(J1159="BRSE", "Bruguiera sexangula", IF(J1159="SOOV", "Sonneratia ovata", IF(J1159="SOCA", "Sonneratia caseolaris", IF(J1159="HELI", "Heritiera littoralis", IF(J1159="HESY", "Heritiera sylvatica", IF(J1159="NYFR", "Nypa fruticans", IF(J1159="CYRA", "Cynometra ramiflora", IF(J1159="PHPA", "Phoenix paludosa", IF(J1159="SCHY", "Scyphiphora hydrophyllacea", IF(J1159="DIMA", "Diospyros maritima", IF(J1159="POPI", "Pongamia pinnata", IF(J1159="MAPS", "Maniltoa psilogyne", IF(J1159="INBI", "Intsia bijuga", IF(J1159="ACEB", "Acanthus ebracteatus", IF(J1159="CAER", "Calamus erinaceus", IF(J1159="UNUN", "Unknown unknown",  IF(J1159="SOAL", "Sonneratia alba",  IF(J1159="AECO", "Aegiceras corniculatum", "" )) )))))))))))))))))))))))))))))</f>
        <v>Xylocarpus granatum</v>
      </c>
      <c r="J1159" s="55" t="s">
        <v>1022</v>
      </c>
      <c r="K1159" s="55" t="n">
        <v>12</v>
      </c>
      <c r="L1159" s="55"/>
    </row>
    <row r="1160" customFormat="false" ht="13.8" hidden="false" customHeight="false" outlineLevel="0" collapsed="false">
      <c r="A1160" s="1" t="s">
        <v>17</v>
      </c>
      <c r="B1160" s="12" t="n">
        <v>42156</v>
      </c>
      <c r="C1160" s="1" t="s">
        <v>826</v>
      </c>
      <c r="D1160" s="1" t="s">
        <v>19</v>
      </c>
      <c r="E1160" s="1" t="s">
        <v>19</v>
      </c>
      <c r="F1160" s="1" t="s">
        <v>20</v>
      </c>
      <c r="G1160" s="1" t="n">
        <v>6</v>
      </c>
      <c r="H1160" s="1" t="n">
        <v>3</v>
      </c>
      <c r="I1160" s="23" t="str">
        <f aca="false">IF(J1160="RHAP", "Rhizophora apiculata", IF(J1160="EXAG", "Excoecaria agallocha", IF(J1160="BRPA", "Bruguiera parviflora", IF(J1160="XYMO", "Xylocarpus moluccensis", IF(J1160="BRCY", "Bruguiera cylindrica", IF(J1160="AVAL", "Avicennia alba", IF(J1160="AVOF", "Avicennia officinalis", IF(J1160="LURA", "Lumnitzera racemosa", IF(J1160="CETA", "Ceriops tagal", IF(J1160="XYGR", "Xylocarpus granatum", IF(J1160="AVMA", "Avicennia marina", IF(J1160="RHMU", "Rhizophora mucronata", IF(J1160="BRGY", "Bruguiera gymnorrhiza", IF(J1160="BRSE", "Bruguiera sexangula", IF(J1160="SOOV", "Sonneratia ovata", IF(J1160="SOCA", "Sonneratia caseolaris", IF(J1160="HELI", "Heritiera littoralis", IF(J1160="HESY", "Heritiera sylvatica", IF(J1160="NYFR", "Nypa fruticans", IF(J1160="CYRA", "Cynometra ramiflora", IF(J1160="PHPA", "Phoenix paludosa", IF(J1160="SCHY", "Scyphiphora hydrophyllacea", IF(J1160="DIMA", "Diospyros maritima", IF(J1160="POPI", "Pongamia pinnata", IF(J1160="MAPS", "Maniltoa psilogyne", IF(J1160="INBI", "Intsia bijuga", IF(J1160="ACEB", "Acanthus ebracteatus", IF(J1160="CAER", "Calamus erinaceus", IF(J1160="UNUN", "Unknown unknown",  IF(J1160="SOAL", "Sonneratia alba",  IF(J1160="AECO", "Aegiceras corniculatum", "" )) )))))))))))))))))))))))))))))</f>
        <v>Rhizophora apiculata</v>
      </c>
      <c r="J1160" s="55" t="s">
        <v>21</v>
      </c>
      <c r="K1160" s="55" t="n">
        <v>12.1</v>
      </c>
    </row>
    <row r="1161" customFormat="false" ht="13.8" hidden="false" customHeight="false" outlineLevel="0" collapsed="false">
      <c r="A1161" s="1" t="s">
        <v>17</v>
      </c>
      <c r="B1161" s="12" t="n">
        <v>42156</v>
      </c>
      <c r="C1161" s="1" t="s">
        <v>826</v>
      </c>
      <c r="D1161" s="1" t="s">
        <v>19</v>
      </c>
      <c r="E1161" s="1" t="s">
        <v>19</v>
      </c>
      <c r="F1161" s="1" t="s">
        <v>20</v>
      </c>
      <c r="G1161" s="1" t="n">
        <v>6</v>
      </c>
      <c r="H1161" s="1" t="n">
        <v>3</v>
      </c>
      <c r="I1161" s="23" t="str">
        <f aca="false">IF(J1161="RHAP", "Rhizophora apiculata", IF(J1161="EXAG", "Excoecaria agallocha", IF(J1161="BRPA", "Bruguiera parviflora", IF(J1161="XYMO", "Xylocarpus moluccensis", IF(J1161="BRCY", "Bruguiera cylindrica", IF(J1161="AVAL", "Avicennia alba", IF(J1161="AVOF", "Avicennia officinalis", IF(J1161="LURA", "Lumnitzera racemosa", IF(J1161="CETA", "Ceriops tagal", IF(J1161="XYGR", "Xylocarpus granatum", IF(J1161="AVMA", "Avicennia marina", IF(J1161="RHMU", "Rhizophora mucronata", IF(J1161="BRGY", "Bruguiera gymnorrhiza", IF(J1161="BRSE", "Bruguiera sexangula", IF(J1161="SOOV", "Sonneratia ovata", IF(J1161="SOCA", "Sonneratia caseolaris", IF(J1161="HELI", "Heritiera littoralis", IF(J1161="HESY", "Heritiera sylvatica", IF(J1161="NYFR", "Nypa fruticans", IF(J1161="CYRA", "Cynometra ramiflora", IF(J1161="PHPA", "Phoenix paludosa", IF(J1161="SCHY", "Scyphiphora hydrophyllacea", IF(J1161="DIMA", "Diospyros maritima", IF(J1161="POPI", "Pongamia pinnata", IF(J1161="MAPS", "Maniltoa psilogyne", IF(J1161="INBI", "Intsia bijuga", IF(J1161="ACEB", "Acanthus ebracteatus", IF(J1161="CAER", "Calamus erinaceus", IF(J1161="UNUN", "Unknown unknown",  IF(J1161="SOAL", "Sonneratia alba",  IF(J1161="AECO", "Aegiceras corniculatum", "" )) )))))))))))))))))))))))))))))</f>
        <v>Xylocarpus granatum</v>
      </c>
      <c r="J1161" s="55" t="s">
        <v>1022</v>
      </c>
      <c r="K1161" s="55" t="n">
        <v>12.5</v>
      </c>
    </row>
    <row r="1162" customFormat="false" ht="13.8" hidden="false" customHeight="false" outlineLevel="0" collapsed="false">
      <c r="A1162" s="1" t="s">
        <v>17</v>
      </c>
      <c r="B1162" s="12" t="n">
        <v>42156</v>
      </c>
      <c r="C1162" s="1" t="s">
        <v>826</v>
      </c>
      <c r="D1162" s="1" t="s">
        <v>19</v>
      </c>
      <c r="E1162" s="1" t="s">
        <v>19</v>
      </c>
      <c r="F1162" s="1" t="s">
        <v>20</v>
      </c>
      <c r="G1162" s="1" t="n">
        <v>6</v>
      </c>
      <c r="H1162" s="1" t="n">
        <v>3</v>
      </c>
      <c r="I1162" s="23" t="str">
        <f aca="false">IF(J1162="RHAP", "Rhizophora apiculata", IF(J1162="EXAG", "Excoecaria agallocha", IF(J1162="BRPA", "Bruguiera parviflora", IF(J1162="XYMO", "Xylocarpus moluccensis", IF(J1162="BRCY", "Bruguiera cylindrica", IF(J1162="AVAL", "Avicennia alba", IF(J1162="AVOF", "Avicennia officinalis", IF(J1162="LURA", "Lumnitzera racemosa", IF(J1162="CETA", "Ceriops tagal", IF(J1162="XYGR", "Xylocarpus granatum", IF(J1162="AVMA", "Avicennia marina", IF(J1162="RHMU", "Rhizophora mucronata", IF(J1162="BRGY", "Bruguiera gymnorrhiza", IF(J1162="BRSE", "Bruguiera sexangula", IF(J1162="SOOV", "Sonneratia ovata", IF(J1162="SOCA", "Sonneratia caseolaris", IF(J1162="HELI", "Heritiera littoralis", IF(J1162="HESY", "Heritiera sylvatica", IF(J1162="NYFR", "Nypa fruticans", IF(J1162="CYRA", "Cynometra ramiflora", IF(J1162="PHPA", "Phoenix paludosa", IF(J1162="SCHY", "Scyphiphora hydrophyllacea", IF(J1162="DIMA", "Diospyros maritima", IF(J1162="POPI", "Pongamia pinnata", IF(J1162="MAPS", "Maniltoa psilogyne", IF(J1162="INBI", "Intsia bijuga", IF(J1162="ACEB", "Acanthus ebracteatus", IF(J1162="CAER", "Calamus erinaceus", IF(J1162="UNUN", "Unknown unknown",  IF(J1162="SOAL", "Sonneratia alba",  IF(J1162="AECO", "Aegiceras corniculatum", "" )) )))))))))))))))))))))))))))))</f>
        <v>Xylocarpus granatum</v>
      </c>
      <c r="J1162" s="55" t="s">
        <v>1022</v>
      </c>
      <c r="K1162" s="55" t="n">
        <v>13</v>
      </c>
      <c r="L1162" s="55"/>
    </row>
    <row r="1163" customFormat="false" ht="13.8" hidden="false" customHeight="false" outlineLevel="0" collapsed="false">
      <c r="A1163" s="1" t="s">
        <v>17</v>
      </c>
      <c r="B1163" s="12" t="n">
        <v>42156</v>
      </c>
      <c r="C1163" s="1" t="s">
        <v>826</v>
      </c>
      <c r="D1163" s="1" t="s">
        <v>19</v>
      </c>
      <c r="E1163" s="1" t="s">
        <v>19</v>
      </c>
      <c r="F1163" s="1" t="s">
        <v>20</v>
      </c>
      <c r="G1163" s="1" t="n">
        <v>6</v>
      </c>
      <c r="H1163" s="1" t="n">
        <v>3</v>
      </c>
      <c r="I1163" s="23" t="str">
        <f aca="false">IF(J1163="RHAP", "Rhizophora apiculata", IF(J1163="EXAG", "Excoecaria agallocha", IF(J1163="BRPA", "Bruguiera parviflora", IF(J1163="XYMO", "Xylocarpus moluccensis", IF(J1163="BRCY", "Bruguiera cylindrica", IF(J1163="AVAL", "Avicennia alba", IF(J1163="AVOF", "Avicennia officinalis", IF(J1163="LURA", "Lumnitzera racemosa", IF(J1163="CETA", "Ceriops tagal", IF(J1163="XYGR", "Xylocarpus granatum", IF(J1163="AVMA", "Avicennia marina", IF(J1163="RHMU", "Rhizophora mucronata", IF(J1163="BRGY", "Bruguiera gymnorrhiza", IF(J1163="BRSE", "Bruguiera sexangula", IF(J1163="SOOV", "Sonneratia ovata", IF(J1163="SOCA", "Sonneratia caseolaris", IF(J1163="HELI", "Heritiera littoralis", IF(J1163="HESY", "Heritiera sylvatica", IF(J1163="NYFR", "Nypa fruticans", IF(J1163="CYRA", "Cynometra ramiflora", IF(J1163="PHPA", "Phoenix paludosa", IF(J1163="SCHY", "Scyphiphora hydrophyllacea", IF(J1163="DIMA", "Diospyros maritima", IF(J1163="POPI", "Pongamia pinnata", IF(J1163="MAPS", "Maniltoa psilogyne", IF(J1163="INBI", "Intsia bijuga", IF(J1163="ACEB", "Acanthus ebracteatus", IF(J1163="CAER", "Calamus erinaceus", IF(J1163="UNUN", "Unknown unknown",  IF(J1163="SOAL", "Sonneratia alba",  IF(J1163="AECO", "Aegiceras corniculatum", "" )) )))))))))))))))))))))))))))))</f>
        <v>Rhizophora apiculata</v>
      </c>
      <c r="J1163" s="55" t="s">
        <v>21</v>
      </c>
      <c r="K1163" s="55" t="n">
        <v>13.7</v>
      </c>
      <c r="L1163" s="55"/>
    </row>
    <row r="1164" customFormat="false" ht="13.8" hidden="false" customHeight="false" outlineLevel="0" collapsed="false">
      <c r="A1164" s="1" t="s">
        <v>17</v>
      </c>
      <c r="B1164" s="12" t="n">
        <v>42156</v>
      </c>
      <c r="C1164" s="1" t="s">
        <v>826</v>
      </c>
      <c r="D1164" s="1" t="s">
        <v>19</v>
      </c>
      <c r="E1164" s="1" t="s">
        <v>19</v>
      </c>
      <c r="F1164" s="1" t="s">
        <v>20</v>
      </c>
      <c r="G1164" s="1" t="n">
        <v>6</v>
      </c>
      <c r="H1164" s="1" t="n">
        <v>3</v>
      </c>
      <c r="I1164" s="23" t="str">
        <f aca="false">IF(J1164="RHAP", "Rhizophora apiculata", IF(J1164="EXAG", "Excoecaria agallocha", IF(J1164="BRPA", "Bruguiera parviflora", IF(J1164="XYMO", "Xylocarpus moluccensis", IF(J1164="BRCY", "Bruguiera cylindrica", IF(J1164="AVAL", "Avicennia alba", IF(J1164="AVOF", "Avicennia officinalis", IF(J1164="LURA", "Lumnitzera racemosa", IF(J1164="CETA", "Ceriops tagal", IF(J1164="XYGR", "Xylocarpus granatum", IF(J1164="AVMA", "Avicennia marina", IF(J1164="RHMU", "Rhizophora mucronata", IF(J1164="BRGY", "Bruguiera gymnorrhiza", IF(J1164="BRSE", "Bruguiera sexangula", IF(J1164="SOOV", "Sonneratia ovata", IF(J1164="SOCA", "Sonneratia caseolaris", IF(J1164="HELI", "Heritiera littoralis", IF(J1164="HESY", "Heritiera sylvatica", IF(J1164="NYFR", "Nypa fruticans", IF(J1164="CYRA", "Cynometra ramiflora", IF(J1164="PHPA", "Phoenix paludosa", IF(J1164="SCHY", "Scyphiphora hydrophyllacea", IF(J1164="DIMA", "Diospyros maritima", IF(J1164="POPI", "Pongamia pinnata", IF(J1164="MAPS", "Maniltoa psilogyne", IF(J1164="INBI", "Intsia bijuga", IF(J1164="ACEB", "Acanthus ebracteatus", IF(J1164="CAER", "Calamus erinaceus", IF(J1164="UNUN", "Unknown unknown",  IF(J1164="SOAL", "Sonneratia alba",  IF(J1164="AECO", "Aegiceras corniculatum", "" )) )))))))))))))))))))))))))))))</f>
        <v>Rhizophora apiculata</v>
      </c>
      <c r="J1164" s="55" t="s">
        <v>21</v>
      </c>
      <c r="K1164" s="55" t="n">
        <v>14</v>
      </c>
    </row>
    <row r="1165" customFormat="false" ht="13.8" hidden="false" customHeight="false" outlineLevel="0" collapsed="false">
      <c r="A1165" s="1" t="s">
        <v>17</v>
      </c>
      <c r="B1165" s="12" t="n">
        <v>42156</v>
      </c>
      <c r="C1165" s="1" t="s">
        <v>826</v>
      </c>
      <c r="D1165" s="1" t="s">
        <v>19</v>
      </c>
      <c r="E1165" s="1" t="s">
        <v>19</v>
      </c>
      <c r="F1165" s="1" t="s">
        <v>20</v>
      </c>
      <c r="G1165" s="1" t="n">
        <v>6</v>
      </c>
      <c r="H1165" s="1" t="n">
        <v>3</v>
      </c>
      <c r="I1165" s="23" t="str">
        <f aca="false">IF(J1165="RHAP", "Rhizophora apiculata", IF(J1165="EXAG", "Excoecaria agallocha", IF(J1165="BRPA", "Bruguiera parviflora", IF(J1165="XYMO", "Xylocarpus moluccensis", IF(J1165="BRCY", "Bruguiera cylindrica", IF(J1165="AVAL", "Avicennia alba", IF(J1165="AVOF", "Avicennia officinalis", IF(J1165="LURA", "Lumnitzera racemosa", IF(J1165="CETA", "Ceriops tagal", IF(J1165="XYGR", "Xylocarpus granatum", IF(J1165="AVMA", "Avicennia marina", IF(J1165="RHMU", "Rhizophora mucronata", IF(J1165="BRGY", "Bruguiera gymnorrhiza", IF(J1165="BRSE", "Bruguiera sexangula", IF(J1165="SOOV", "Sonneratia ovata", IF(J1165="SOCA", "Sonneratia caseolaris", IF(J1165="HELI", "Heritiera littoralis", IF(J1165="HESY", "Heritiera sylvatica", IF(J1165="NYFR", "Nypa fruticans", IF(J1165="CYRA", "Cynometra ramiflora", IF(J1165="PHPA", "Phoenix paludosa", IF(J1165="SCHY", "Scyphiphora hydrophyllacea", IF(J1165="DIMA", "Diospyros maritima", IF(J1165="POPI", "Pongamia pinnata", IF(J1165="MAPS", "Maniltoa psilogyne", IF(J1165="INBI", "Intsia bijuga", IF(J1165="ACEB", "Acanthus ebracteatus", IF(J1165="CAER", "Calamus erinaceus", IF(J1165="UNUN", "Unknown unknown",  IF(J1165="SOAL", "Sonneratia alba",  IF(J1165="AECO", "Aegiceras corniculatum", "" )) )))))))))))))))))))))))))))))</f>
        <v>Xylocarpus moluccensis</v>
      </c>
      <c r="J1165" s="55" t="s">
        <v>146</v>
      </c>
      <c r="K1165" s="55" t="n">
        <v>17.1</v>
      </c>
    </row>
    <row r="1166" customFormat="false" ht="13.8" hidden="false" customHeight="false" outlineLevel="0" collapsed="false">
      <c r="A1166" s="1" t="s">
        <v>17</v>
      </c>
      <c r="B1166" s="12" t="n">
        <v>42156</v>
      </c>
      <c r="C1166" s="1" t="s">
        <v>826</v>
      </c>
      <c r="D1166" s="1" t="s">
        <v>19</v>
      </c>
      <c r="E1166" s="1" t="s">
        <v>19</v>
      </c>
      <c r="F1166" s="1" t="s">
        <v>20</v>
      </c>
      <c r="G1166" s="1" t="n">
        <v>6</v>
      </c>
      <c r="H1166" s="1" t="n">
        <v>3</v>
      </c>
      <c r="I1166" s="23" t="str">
        <f aca="false">IF(J1166="RHAP", "Rhizophora apiculata", IF(J1166="EXAG", "Excoecaria agallocha", IF(J1166="BRPA", "Bruguiera parviflora", IF(J1166="XYMO", "Xylocarpus moluccensis", IF(J1166="BRCY", "Bruguiera cylindrica", IF(J1166="AVAL", "Avicennia alba", IF(J1166="AVOF", "Avicennia officinalis", IF(J1166="LURA", "Lumnitzera racemosa", IF(J1166="CETA", "Ceriops tagal", IF(J1166="XYGR", "Xylocarpus granatum", IF(J1166="AVMA", "Avicennia marina", IF(J1166="RHMU", "Rhizophora mucronata", IF(J1166="BRGY", "Bruguiera gymnorrhiza", IF(J1166="BRSE", "Bruguiera sexangula", IF(J1166="SOOV", "Sonneratia ovata", IF(J1166="SOCA", "Sonneratia caseolaris", IF(J1166="HELI", "Heritiera littoralis", IF(J1166="HESY", "Heritiera sylvatica", IF(J1166="NYFR", "Nypa fruticans", IF(J1166="CYRA", "Cynometra ramiflora", IF(J1166="PHPA", "Phoenix paludosa", IF(J1166="SCHY", "Scyphiphora hydrophyllacea", IF(J1166="DIMA", "Diospyros maritima", IF(J1166="POPI", "Pongamia pinnata", IF(J1166="MAPS", "Maniltoa psilogyne", IF(J1166="INBI", "Intsia bijuga", IF(J1166="ACEB", "Acanthus ebracteatus", IF(J1166="CAER", "Calamus erinaceus", IF(J1166="UNUN", "Unknown unknown",  IF(J1166="SOAL", "Sonneratia alba",  IF(J1166="AECO", "Aegiceras corniculatum", "" )) )))))))))))))))))))))))))))))</f>
        <v>Rhizophora apiculata</v>
      </c>
      <c r="J1166" s="55" t="s">
        <v>21</v>
      </c>
      <c r="K1166" s="55" t="n">
        <v>18.3</v>
      </c>
      <c r="L1166" s="55"/>
    </row>
    <row r="1167" customFormat="false" ht="13.8" hidden="false" customHeight="false" outlineLevel="0" collapsed="false">
      <c r="A1167" s="1" t="s">
        <v>17</v>
      </c>
      <c r="B1167" s="12" t="n">
        <v>42156</v>
      </c>
      <c r="C1167" s="1" t="s">
        <v>826</v>
      </c>
      <c r="D1167" s="1" t="s">
        <v>19</v>
      </c>
      <c r="E1167" s="1" t="s">
        <v>19</v>
      </c>
      <c r="F1167" s="1" t="s">
        <v>20</v>
      </c>
      <c r="G1167" s="1" t="n">
        <v>6</v>
      </c>
      <c r="H1167" s="1" t="n">
        <v>3</v>
      </c>
      <c r="I1167" s="23" t="str">
        <f aca="false">IF(J1167="RHAP", "Rhizophora apiculata", IF(J1167="EXAG", "Excoecaria agallocha", IF(J1167="BRPA", "Bruguiera parviflora", IF(J1167="XYMO", "Xylocarpus moluccensis", IF(J1167="BRCY", "Bruguiera cylindrica", IF(J1167="AVAL", "Avicennia alba", IF(J1167="AVOF", "Avicennia officinalis", IF(J1167="LURA", "Lumnitzera racemosa", IF(J1167="CETA", "Ceriops tagal", IF(J1167="XYGR", "Xylocarpus granatum", IF(J1167="AVMA", "Avicennia marina", IF(J1167="RHMU", "Rhizophora mucronata", IF(J1167="BRGY", "Bruguiera gymnorrhiza", IF(J1167="BRSE", "Bruguiera sexangula", IF(J1167="SOOV", "Sonneratia ovata", IF(J1167="SOCA", "Sonneratia caseolaris", IF(J1167="HELI", "Heritiera littoralis", IF(J1167="HESY", "Heritiera sylvatica", IF(J1167="NYFR", "Nypa fruticans", IF(J1167="CYRA", "Cynometra ramiflora", IF(J1167="PHPA", "Phoenix paludosa", IF(J1167="SCHY", "Scyphiphora hydrophyllacea", IF(J1167="DIMA", "Diospyros maritima", IF(J1167="POPI", "Pongamia pinnata", IF(J1167="MAPS", "Maniltoa psilogyne", IF(J1167="INBI", "Intsia bijuga", IF(J1167="ACEB", "Acanthus ebracteatus", IF(J1167="CAER", "Calamus erinaceus", IF(J1167="UNUN", "Unknown unknown",  IF(J1167="SOAL", "Sonneratia alba",  IF(J1167="AECO", "Aegiceras corniculatum", "" )) )))))))))))))))))))))))))))))</f>
        <v>Rhizophora apiculata</v>
      </c>
      <c r="J1167" s="55" t="s">
        <v>21</v>
      </c>
      <c r="K1167" s="55" t="n">
        <v>19</v>
      </c>
    </row>
    <row r="1168" customFormat="false" ht="13.8" hidden="false" customHeight="false" outlineLevel="0" collapsed="false">
      <c r="A1168" s="1" t="s">
        <v>17</v>
      </c>
      <c r="B1168" s="12" t="n">
        <v>42156</v>
      </c>
      <c r="C1168" s="1" t="s">
        <v>19</v>
      </c>
      <c r="D1168" s="1" t="s">
        <v>19</v>
      </c>
      <c r="E1168" s="1" t="s">
        <v>19</v>
      </c>
      <c r="F1168" s="1" t="s">
        <v>20</v>
      </c>
      <c r="G1168" s="1" t="n">
        <v>6</v>
      </c>
      <c r="H1168" s="1" t="n">
        <v>4</v>
      </c>
      <c r="I1168" s="23" t="str">
        <f aca="false">IF(J1168="RHAP", "Rhizophora apiculata", IF(J1168="EXAG", "Excoecaria agallocha", IF(J1168="BRPA", "Bruguiera parviflora", IF(J1168="XYMO", "Xylocarpus moluccensis", IF(J1168="BRCY", "Bruguiera cylindrica", IF(J1168="AVAL", "Avicennia alba", IF(J1168="AVOF", "Avicennia officinalis", IF(J1168="LURA", "Lumnitzera racemosa", IF(J1168="CETA", "Ceriops tagal", IF(J1168="XYGR", "Xylocarpus granatum", IF(J1168="AVMA", "Avicennia marina", IF(J1168="RHMU", "Rhizophora mucronata", IF(J1168="BRGY", "Bruguiera gymnorrhiza", IF(J1168="BRSE", "Bruguiera sexangula", IF(J1168="SOOV", "Sonneratia ovata", IF(J1168="SOCA", "Sonneratia caseolaris", IF(J1168="HELI", "Heritiera littoralis", IF(J1168="HESY", "Heritiera sylvatica", IF(J1168="NYFR", "Nypa fruticans", IF(J1168="CYRA", "Cynometra ramiflora", IF(J1168="PHPA", "Phoenix paludosa", IF(J1168="SCHY", "Scyphiphora hydrophyllacea", IF(J1168="DIMA", "Diospyros maritima", IF(J1168="POPI", "Pongamia pinnata", IF(J1168="MAPS", "Maniltoa psilogyne", IF(J1168="INBI", "Intsia bijuga", IF(J1168="ACEB", "Acanthus ebracteatus", IF(J1168="CAER", "Calamus erinaceus", IF(J1168="UNUN", "Unknown unknown",  IF(J1168="SOAL", "Sonneratia alba",  IF(J1168="AECO", "Aegiceras corniculatum", "" )) )))))))))))))))))))))))))))))</f>
        <v>Bruguiera cylindrica</v>
      </c>
      <c r="J1168" s="55" t="s">
        <v>98</v>
      </c>
      <c r="K1168" s="55" t="n">
        <v>5.1</v>
      </c>
    </row>
    <row r="1169" customFormat="false" ht="13.8" hidden="false" customHeight="false" outlineLevel="0" collapsed="false">
      <c r="A1169" s="1" t="s">
        <v>17</v>
      </c>
      <c r="B1169" s="12" t="n">
        <v>42156</v>
      </c>
      <c r="C1169" s="1" t="s">
        <v>19</v>
      </c>
      <c r="D1169" s="1" t="s">
        <v>19</v>
      </c>
      <c r="E1169" s="1" t="s">
        <v>19</v>
      </c>
      <c r="F1169" s="1" t="s">
        <v>20</v>
      </c>
      <c r="G1169" s="1" t="n">
        <v>6</v>
      </c>
      <c r="H1169" s="1" t="n">
        <v>4</v>
      </c>
      <c r="I1169" s="23" t="str">
        <f aca="false">IF(J1169="RHAP", "Rhizophora apiculata", IF(J1169="EXAG", "Excoecaria agallocha", IF(J1169="BRPA", "Bruguiera parviflora", IF(J1169="XYMO", "Xylocarpus moluccensis", IF(J1169="BRCY", "Bruguiera cylindrica", IF(J1169="AVAL", "Avicennia alba", IF(J1169="AVOF", "Avicennia officinalis", IF(J1169="LURA", "Lumnitzera racemosa", IF(J1169="CETA", "Ceriops tagal", IF(J1169="XYGR", "Xylocarpus granatum", IF(J1169="AVMA", "Avicennia marina", IF(J1169="RHMU", "Rhizophora mucronata", IF(J1169="BRGY", "Bruguiera gymnorrhiza", IF(J1169="BRSE", "Bruguiera sexangula", IF(J1169="SOOV", "Sonneratia ovata", IF(J1169="SOCA", "Sonneratia caseolaris", IF(J1169="HELI", "Heritiera littoralis", IF(J1169="HESY", "Heritiera sylvatica", IF(J1169="NYFR", "Nypa fruticans", IF(J1169="CYRA", "Cynometra ramiflora", IF(J1169="PHPA", "Phoenix paludosa", IF(J1169="SCHY", "Scyphiphora hydrophyllacea", IF(J1169="DIMA", "Diospyros maritima", IF(J1169="POPI", "Pongamia pinnata", IF(J1169="MAPS", "Maniltoa psilogyne", IF(J1169="INBI", "Intsia bijuga", IF(J1169="ACEB", "Acanthus ebracteatus", IF(J1169="CAER", "Calamus erinaceus", IF(J1169="UNUN", "Unknown unknown",  IF(J1169="SOAL", "Sonneratia alba",  IF(J1169="AECO", "Aegiceras corniculatum", "" )) )))))))))))))))))))))))))))))</f>
        <v>Bruguiera cylindrica</v>
      </c>
      <c r="J1169" s="55" t="s">
        <v>98</v>
      </c>
      <c r="K1169" s="55" t="n">
        <v>5.2</v>
      </c>
    </row>
    <row r="1170" customFormat="false" ht="13.8" hidden="false" customHeight="false" outlineLevel="0" collapsed="false">
      <c r="A1170" s="1" t="s">
        <v>17</v>
      </c>
      <c r="B1170" s="12" t="n">
        <v>42156</v>
      </c>
      <c r="C1170" s="1" t="s">
        <v>19</v>
      </c>
      <c r="D1170" s="1" t="s">
        <v>19</v>
      </c>
      <c r="E1170" s="1" t="s">
        <v>19</v>
      </c>
      <c r="F1170" s="1" t="s">
        <v>20</v>
      </c>
      <c r="G1170" s="1" t="n">
        <v>6</v>
      </c>
      <c r="H1170" s="1" t="n">
        <v>4</v>
      </c>
      <c r="I1170" s="23" t="str">
        <f aca="false">IF(J1170="RHAP", "Rhizophora apiculata", IF(J1170="EXAG", "Excoecaria agallocha", IF(J1170="BRPA", "Bruguiera parviflora", IF(J1170="XYMO", "Xylocarpus moluccensis", IF(J1170="BRCY", "Bruguiera cylindrica", IF(J1170="AVAL", "Avicennia alba", IF(J1170="AVOF", "Avicennia officinalis", IF(J1170="LURA", "Lumnitzera racemosa", IF(J1170="CETA", "Ceriops tagal", IF(J1170="XYGR", "Xylocarpus granatum", IF(J1170="AVMA", "Avicennia marina", IF(J1170="RHMU", "Rhizophora mucronata", IF(J1170="BRGY", "Bruguiera gymnorrhiza", IF(J1170="BRSE", "Bruguiera sexangula", IF(J1170="SOOV", "Sonneratia ovata", IF(J1170="SOCA", "Sonneratia caseolaris", IF(J1170="HELI", "Heritiera littoralis", IF(J1170="HESY", "Heritiera sylvatica", IF(J1170="NYFR", "Nypa fruticans", IF(J1170="CYRA", "Cynometra ramiflora", IF(J1170="PHPA", "Phoenix paludosa", IF(J1170="SCHY", "Scyphiphora hydrophyllacea", IF(J1170="DIMA", "Diospyros maritima", IF(J1170="POPI", "Pongamia pinnata", IF(J1170="MAPS", "Maniltoa psilogyne", IF(J1170="INBI", "Intsia bijuga", IF(J1170="ACEB", "Acanthus ebracteatus", IF(J1170="CAER", "Calamus erinaceus", IF(J1170="UNUN", "Unknown unknown",  IF(J1170="SOAL", "Sonneratia alba",  IF(J1170="AECO", "Aegiceras corniculatum", "" )) )))))))))))))))))))))))))))))</f>
        <v>Excoecaria agallocha</v>
      </c>
      <c r="J1170" s="55" t="s">
        <v>162</v>
      </c>
      <c r="K1170" s="55" t="n">
        <v>5.2</v>
      </c>
      <c r="L1170" s="55" t="n">
        <v>5</v>
      </c>
      <c r="N1170" s="1" t="n">
        <v>2</v>
      </c>
    </row>
    <row r="1171" customFormat="false" ht="13.8" hidden="false" customHeight="false" outlineLevel="0" collapsed="false">
      <c r="A1171" s="1" t="s">
        <v>17</v>
      </c>
      <c r="B1171" s="12" t="n">
        <v>42156</v>
      </c>
      <c r="C1171" s="1" t="s">
        <v>19</v>
      </c>
      <c r="D1171" s="1" t="s">
        <v>19</v>
      </c>
      <c r="E1171" s="1" t="s">
        <v>19</v>
      </c>
      <c r="F1171" s="1" t="s">
        <v>20</v>
      </c>
      <c r="G1171" s="1" t="n">
        <v>6</v>
      </c>
      <c r="H1171" s="1" t="n">
        <v>4</v>
      </c>
      <c r="I1171" s="23" t="str">
        <f aca="false">IF(J1171="RHAP", "Rhizophora apiculata", IF(J1171="EXAG", "Excoecaria agallocha", IF(J1171="BRPA", "Bruguiera parviflora", IF(J1171="XYMO", "Xylocarpus moluccensis", IF(J1171="BRCY", "Bruguiera cylindrica", IF(J1171="AVAL", "Avicennia alba", IF(J1171="AVOF", "Avicennia officinalis", IF(J1171="LURA", "Lumnitzera racemosa", IF(J1171="CETA", "Ceriops tagal", IF(J1171="XYGR", "Xylocarpus granatum", IF(J1171="AVMA", "Avicennia marina", IF(J1171="RHMU", "Rhizophora mucronata", IF(J1171="BRGY", "Bruguiera gymnorrhiza", IF(J1171="BRSE", "Bruguiera sexangula", IF(J1171="SOOV", "Sonneratia ovata", IF(J1171="SOCA", "Sonneratia caseolaris", IF(J1171="HELI", "Heritiera littoralis", IF(J1171="HESY", "Heritiera sylvatica", IF(J1171="NYFR", "Nypa fruticans", IF(J1171="CYRA", "Cynometra ramiflora", IF(J1171="PHPA", "Phoenix paludosa", IF(J1171="SCHY", "Scyphiphora hydrophyllacea", IF(J1171="DIMA", "Diospyros maritima", IF(J1171="POPI", "Pongamia pinnata", IF(J1171="MAPS", "Maniltoa psilogyne", IF(J1171="INBI", "Intsia bijuga", IF(J1171="ACEB", "Acanthus ebracteatus", IF(J1171="CAER", "Calamus erinaceus", IF(J1171="UNUN", "Unknown unknown",  IF(J1171="SOAL", "Sonneratia alba",  IF(J1171="AECO", "Aegiceras corniculatum", "" )) )))))))))))))))))))))))))))))</f>
        <v>Xylocarpus granatum</v>
      </c>
      <c r="J1171" s="55" t="s">
        <v>1022</v>
      </c>
      <c r="K1171" s="55" t="n">
        <v>6.2</v>
      </c>
    </row>
    <row r="1172" customFormat="false" ht="13.8" hidden="false" customHeight="false" outlineLevel="0" collapsed="false">
      <c r="A1172" s="1" t="s">
        <v>17</v>
      </c>
      <c r="B1172" s="12" t="n">
        <v>42156</v>
      </c>
      <c r="C1172" s="1" t="s">
        <v>19</v>
      </c>
      <c r="D1172" s="1" t="s">
        <v>19</v>
      </c>
      <c r="E1172" s="1" t="s">
        <v>19</v>
      </c>
      <c r="F1172" s="1" t="s">
        <v>20</v>
      </c>
      <c r="G1172" s="1" t="n">
        <v>6</v>
      </c>
      <c r="H1172" s="1" t="n">
        <v>4</v>
      </c>
      <c r="I1172" s="23" t="str">
        <f aca="false">IF(J1172="RHAP", "Rhizophora apiculata", IF(J1172="EXAG", "Excoecaria agallocha", IF(J1172="BRPA", "Bruguiera parviflora", IF(J1172="XYMO", "Xylocarpus moluccensis", IF(J1172="BRCY", "Bruguiera cylindrica", IF(J1172="AVAL", "Avicennia alba", IF(J1172="AVOF", "Avicennia officinalis", IF(J1172="LURA", "Lumnitzera racemosa", IF(J1172="CETA", "Ceriops tagal", IF(J1172="XYGR", "Xylocarpus granatum", IF(J1172="AVMA", "Avicennia marina", IF(J1172="RHMU", "Rhizophora mucronata", IF(J1172="BRGY", "Bruguiera gymnorrhiza", IF(J1172="BRSE", "Bruguiera sexangula", IF(J1172="SOOV", "Sonneratia ovata", IF(J1172="SOCA", "Sonneratia caseolaris", IF(J1172="HELI", "Heritiera littoralis", IF(J1172="HESY", "Heritiera sylvatica", IF(J1172="NYFR", "Nypa fruticans", IF(J1172="CYRA", "Cynometra ramiflora", IF(J1172="PHPA", "Phoenix paludosa", IF(J1172="SCHY", "Scyphiphora hydrophyllacea", IF(J1172="DIMA", "Diospyros maritima", IF(J1172="POPI", "Pongamia pinnata", IF(J1172="MAPS", "Maniltoa psilogyne", IF(J1172="INBI", "Intsia bijuga", IF(J1172="ACEB", "Acanthus ebracteatus", IF(J1172="CAER", "Calamus erinaceus", IF(J1172="UNUN", "Unknown unknown",  IF(J1172="SOAL", "Sonneratia alba",  IF(J1172="AECO", "Aegiceras corniculatum", "" )) )))))))))))))))))))))))))))))</f>
        <v>Rhizophora apiculata</v>
      </c>
      <c r="J1172" s="55" t="s">
        <v>21</v>
      </c>
      <c r="K1172" s="55" t="n">
        <v>6.8</v>
      </c>
    </row>
    <row r="1173" customFormat="false" ht="13.8" hidden="false" customHeight="false" outlineLevel="0" collapsed="false">
      <c r="A1173" s="1" t="s">
        <v>17</v>
      </c>
      <c r="B1173" s="12" t="n">
        <v>42156</v>
      </c>
      <c r="C1173" s="1" t="s">
        <v>19</v>
      </c>
      <c r="D1173" s="1" t="s">
        <v>19</v>
      </c>
      <c r="E1173" s="1" t="s">
        <v>19</v>
      </c>
      <c r="F1173" s="1" t="s">
        <v>20</v>
      </c>
      <c r="G1173" s="1" t="n">
        <v>6</v>
      </c>
      <c r="H1173" s="1" t="n">
        <v>4</v>
      </c>
      <c r="I1173" s="23" t="str">
        <f aca="false">IF(J1173="RHAP", "Rhizophora apiculata", IF(J1173="EXAG", "Excoecaria agallocha", IF(J1173="BRPA", "Bruguiera parviflora", IF(J1173="XYMO", "Xylocarpus moluccensis", IF(J1173="BRCY", "Bruguiera cylindrica", IF(J1173="AVAL", "Avicennia alba", IF(J1173="AVOF", "Avicennia officinalis", IF(J1173="LURA", "Lumnitzera racemosa", IF(J1173="CETA", "Ceriops tagal", IF(J1173="XYGR", "Xylocarpus granatum", IF(J1173="AVMA", "Avicennia marina", IF(J1173="RHMU", "Rhizophora mucronata", IF(J1173="BRGY", "Bruguiera gymnorrhiza", IF(J1173="BRSE", "Bruguiera sexangula", IF(J1173="SOOV", "Sonneratia ovata", IF(J1173="SOCA", "Sonneratia caseolaris", IF(J1173="HELI", "Heritiera littoralis", IF(J1173="HESY", "Heritiera sylvatica", IF(J1173="NYFR", "Nypa fruticans", IF(J1173="CYRA", "Cynometra ramiflora", IF(J1173="PHPA", "Phoenix paludosa", IF(J1173="SCHY", "Scyphiphora hydrophyllacea", IF(J1173="DIMA", "Diospyros maritima", IF(J1173="POPI", "Pongamia pinnata", IF(J1173="MAPS", "Maniltoa psilogyne", IF(J1173="INBI", "Intsia bijuga", IF(J1173="ACEB", "Acanthus ebracteatus", IF(J1173="CAER", "Calamus erinaceus", IF(J1173="UNUN", "Unknown unknown",  IF(J1173="SOAL", "Sonneratia alba",  IF(J1173="AECO", "Aegiceras corniculatum", "" )) )))))))))))))))))))))))))))))</f>
        <v>Xylocarpus granatum</v>
      </c>
      <c r="J1173" s="55" t="s">
        <v>1022</v>
      </c>
      <c r="K1173" s="55" t="n">
        <v>6.8</v>
      </c>
    </row>
    <row r="1174" customFormat="false" ht="13.8" hidden="false" customHeight="false" outlineLevel="0" collapsed="false">
      <c r="A1174" s="1" t="s">
        <v>17</v>
      </c>
      <c r="B1174" s="12" t="n">
        <v>42156</v>
      </c>
      <c r="C1174" s="1" t="s">
        <v>19</v>
      </c>
      <c r="D1174" s="1" t="s">
        <v>19</v>
      </c>
      <c r="E1174" s="1" t="s">
        <v>19</v>
      </c>
      <c r="F1174" s="1" t="s">
        <v>20</v>
      </c>
      <c r="G1174" s="1" t="n">
        <v>6</v>
      </c>
      <c r="H1174" s="1" t="n">
        <v>4</v>
      </c>
      <c r="I1174" s="23" t="str">
        <f aca="false">IF(J1174="RHAP", "Rhizophora apiculata", IF(J1174="EXAG", "Excoecaria agallocha", IF(J1174="BRPA", "Bruguiera parviflora", IF(J1174="XYMO", "Xylocarpus moluccensis", IF(J1174="BRCY", "Bruguiera cylindrica", IF(J1174="AVAL", "Avicennia alba", IF(J1174="AVOF", "Avicennia officinalis", IF(J1174="LURA", "Lumnitzera racemosa", IF(J1174="CETA", "Ceriops tagal", IF(J1174="XYGR", "Xylocarpus granatum", IF(J1174="AVMA", "Avicennia marina", IF(J1174="RHMU", "Rhizophora mucronata", IF(J1174="BRGY", "Bruguiera gymnorrhiza", IF(J1174="BRSE", "Bruguiera sexangula", IF(J1174="SOOV", "Sonneratia ovata", IF(J1174="SOCA", "Sonneratia caseolaris", IF(J1174="HELI", "Heritiera littoralis", IF(J1174="HESY", "Heritiera sylvatica", IF(J1174="NYFR", "Nypa fruticans", IF(J1174="CYRA", "Cynometra ramiflora", IF(J1174="PHPA", "Phoenix paludosa", IF(J1174="SCHY", "Scyphiphora hydrophyllacea", IF(J1174="DIMA", "Diospyros maritima", IF(J1174="POPI", "Pongamia pinnata", IF(J1174="MAPS", "Maniltoa psilogyne", IF(J1174="INBI", "Intsia bijuga", IF(J1174="ACEB", "Acanthus ebracteatus", IF(J1174="CAER", "Calamus erinaceus", IF(J1174="UNUN", "Unknown unknown",  IF(J1174="SOAL", "Sonneratia alba",  IF(J1174="AECO", "Aegiceras corniculatum", "" )) )))))))))))))))))))))))))))))</f>
        <v>Avicennia alba</v>
      </c>
      <c r="J1174" s="55" t="s">
        <v>27</v>
      </c>
      <c r="K1174" s="55" t="n">
        <v>7.5</v>
      </c>
    </row>
    <row r="1175" customFormat="false" ht="13.8" hidden="false" customHeight="false" outlineLevel="0" collapsed="false">
      <c r="A1175" s="1" t="s">
        <v>17</v>
      </c>
      <c r="B1175" s="12" t="n">
        <v>42156</v>
      </c>
      <c r="C1175" s="1" t="s">
        <v>19</v>
      </c>
      <c r="D1175" s="1" t="s">
        <v>19</v>
      </c>
      <c r="E1175" s="1" t="s">
        <v>19</v>
      </c>
      <c r="F1175" s="1" t="s">
        <v>20</v>
      </c>
      <c r="G1175" s="1" t="n">
        <v>6</v>
      </c>
      <c r="H1175" s="1" t="n">
        <v>4</v>
      </c>
      <c r="I1175" s="23" t="str">
        <f aca="false">IF(J1175="RHAP", "Rhizophora apiculata", IF(J1175="EXAG", "Excoecaria agallocha", IF(J1175="BRPA", "Bruguiera parviflora", IF(J1175="XYMO", "Xylocarpus moluccensis", IF(J1175="BRCY", "Bruguiera cylindrica", IF(J1175="AVAL", "Avicennia alba", IF(J1175="AVOF", "Avicennia officinalis", IF(J1175="LURA", "Lumnitzera racemosa", IF(J1175="CETA", "Ceriops tagal", IF(J1175="XYGR", "Xylocarpus granatum", IF(J1175="AVMA", "Avicennia marina", IF(J1175="RHMU", "Rhizophora mucronata", IF(J1175="BRGY", "Bruguiera gymnorrhiza", IF(J1175="BRSE", "Bruguiera sexangula", IF(J1175="SOOV", "Sonneratia ovata", IF(J1175="SOCA", "Sonneratia caseolaris", IF(J1175="HELI", "Heritiera littoralis", IF(J1175="HESY", "Heritiera sylvatica", IF(J1175="NYFR", "Nypa fruticans", IF(J1175="CYRA", "Cynometra ramiflora", IF(J1175="PHPA", "Phoenix paludosa", IF(J1175="SCHY", "Scyphiphora hydrophyllacea", IF(J1175="DIMA", "Diospyros maritima", IF(J1175="POPI", "Pongamia pinnata", IF(J1175="MAPS", "Maniltoa psilogyne", IF(J1175="INBI", "Intsia bijuga", IF(J1175="ACEB", "Acanthus ebracteatus", IF(J1175="CAER", "Calamus erinaceus", IF(J1175="UNUN", "Unknown unknown",  IF(J1175="SOAL", "Sonneratia alba",  IF(J1175="AECO", "Aegiceras corniculatum", "" )) )))))))))))))))))))))))))))))</f>
        <v>Excoecaria agallocha</v>
      </c>
      <c r="J1175" s="55" t="s">
        <v>162</v>
      </c>
      <c r="K1175" s="55" t="n">
        <v>8.3</v>
      </c>
    </row>
    <row r="1176" customFormat="false" ht="13.8" hidden="false" customHeight="false" outlineLevel="0" collapsed="false">
      <c r="A1176" s="1" t="s">
        <v>17</v>
      </c>
      <c r="B1176" s="12" t="n">
        <v>42156</v>
      </c>
      <c r="C1176" s="1" t="s">
        <v>19</v>
      </c>
      <c r="D1176" s="1" t="s">
        <v>19</v>
      </c>
      <c r="E1176" s="1" t="s">
        <v>19</v>
      </c>
      <c r="F1176" s="1" t="s">
        <v>20</v>
      </c>
      <c r="G1176" s="1" t="n">
        <v>6</v>
      </c>
      <c r="H1176" s="1" t="n">
        <v>4</v>
      </c>
      <c r="I1176" s="23" t="str">
        <f aca="false">IF(J1176="RHAP", "Rhizophora apiculata", IF(J1176="EXAG", "Excoecaria agallocha", IF(J1176="BRPA", "Bruguiera parviflora", IF(J1176="XYMO", "Xylocarpus moluccensis", IF(J1176="BRCY", "Bruguiera cylindrica", IF(J1176="AVAL", "Avicennia alba", IF(J1176="AVOF", "Avicennia officinalis", IF(J1176="LURA", "Lumnitzera racemosa", IF(J1176="CETA", "Ceriops tagal", IF(J1176="XYGR", "Xylocarpus granatum", IF(J1176="AVMA", "Avicennia marina", IF(J1176="RHMU", "Rhizophora mucronata", IF(J1176="BRGY", "Bruguiera gymnorrhiza", IF(J1176="BRSE", "Bruguiera sexangula", IF(J1176="SOOV", "Sonneratia ovata", IF(J1176="SOCA", "Sonneratia caseolaris", IF(J1176="HELI", "Heritiera littoralis", IF(J1176="HESY", "Heritiera sylvatica", IF(J1176="NYFR", "Nypa fruticans", IF(J1176="CYRA", "Cynometra ramiflora", IF(J1176="PHPA", "Phoenix paludosa", IF(J1176="SCHY", "Scyphiphora hydrophyllacea", IF(J1176="DIMA", "Diospyros maritima", IF(J1176="POPI", "Pongamia pinnata", IF(J1176="MAPS", "Maniltoa psilogyne", IF(J1176="INBI", "Intsia bijuga", IF(J1176="ACEB", "Acanthus ebracteatus", IF(J1176="CAER", "Calamus erinaceus", IF(J1176="UNUN", "Unknown unknown",  IF(J1176="SOAL", "Sonneratia alba",  IF(J1176="AECO", "Aegiceras corniculatum", "" )) )))))))))))))))))))))))))))))</f>
        <v>Excoecaria agallocha</v>
      </c>
      <c r="J1176" s="55" t="s">
        <v>162</v>
      </c>
      <c r="K1176" s="55" t="n">
        <v>8.7</v>
      </c>
    </row>
    <row r="1177" customFormat="false" ht="13.8" hidden="false" customHeight="false" outlineLevel="0" collapsed="false">
      <c r="A1177" s="1" t="s">
        <v>17</v>
      </c>
      <c r="B1177" s="12" t="n">
        <v>42156</v>
      </c>
      <c r="C1177" s="1" t="s">
        <v>19</v>
      </c>
      <c r="D1177" s="1" t="s">
        <v>19</v>
      </c>
      <c r="E1177" s="1" t="s">
        <v>19</v>
      </c>
      <c r="F1177" s="1" t="s">
        <v>20</v>
      </c>
      <c r="G1177" s="1" t="n">
        <v>6</v>
      </c>
      <c r="H1177" s="1" t="n">
        <v>4</v>
      </c>
      <c r="I1177" s="23" t="str">
        <f aca="false">IF(J1177="RHAP", "Rhizophora apiculata", IF(J1177="EXAG", "Excoecaria agallocha", IF(J1177="BRPA", "Bruguiera parviflora", IF(J1177="XYMO", "Xylocarpus moluccensis", IF(J1177="BRCY", "Bruguiera cylindrica", IF(J1177="AVAL", "Avicennia alba", IF(J1177="AVOF", "Avicennia officinalis", IF(J1177="LURA", "Lumnitzera racemosa", IF(J1177="CETA", "Ceriops tagal", IF(J1177="XYGR", "Xylocarpus granatum", IF(J1177="AVMA", "Avicennia marina", IF(J1177="RHMU", "Rhizophora mucronata", IF(J1177="BRGY", "Bruguiera gymnorrhiza", IF(J1177="BRSE", "Bruguiera sexangula", IF(J1177="SOOV", "Sonneratia ovata", IF(J1177="SOCA", "Sonneratia caseolaris", IF(J1177="HELI", "Heritiera littoralis", IF(J1177="HESY", "Heritiera sylvatica", IF(J1177="NYFR", "Nypa fruticans", IF(J1177="CYRA", "Cynometra ramiflora", IF(J1177="PHPA", "Phoenix paludosa", IF(J1177="SCHY", "Scyphiphora hydrophyllacea", IF(J1177="DIMA", "Diospyros maritima", IF(J1177="POPI", "Pongamia pinnata", IF(J1177="MAPS", "Maniltoa psilogyne", IF(J1177="INBI", "Intsia bijuga", IF(J1177="ACEB", "Acanthus ebracteatus", IF(J1177="CAER", "Calamus erinaceus", IF(J1177="UNUN", "Unknown unknown",  IF(J1177="SOAL", "Sonneratia alba",  IF(J1177="AECO", "Aegiceras corniculatum", "" )) )))))))))))))))))))))))))))))</f>
        <v>Xylocarpus granatum</v>
      </c>
      <c r="J1177" s="55" t="s">
        <v>1022</v>
      </c>
      <c r="K1177" s="55" t="n">
        <v>9</v>
      </c>
    </row>
    <row r="1178" customFormat="false" ht="13.8" hidden="false" customHeight="false" outlineLevel="0" collapsed="false">
      <c r="A1178" s="1" t="s">
        <v>17</v>
      </c>
      <c r="B1178" s="12" t="n">
        <v>42156</v>
      </c>
      <c r="C1178" s="1" t="s">
        <v>19</v>
      </c>
      <c r="D1178" s="1" t="s">
        <v>19</v>
      </c>
      <c r="E1178" s="1" t="s">
        <v>19</v>
      </c>
      <c r="F1178" s="1" t="s">
        <v>20</v>
      </c>
      <c r="G1178" s="1" t="n">
        <v>6</v>
      </c>
      <c r="H1178" s="1" t="n">
        <v>4</v>
      </c>
      <c r="I1178" s="23" t="str">
        <f aca="false">IF(J1178="RHAP", "Rhizophora apiculata", IF(J1178="EXAG", "Excoecaria agallocha", IF(J1178="BRPA", "Bruguiera parviflora", IF(J1178="XYMO", "Xylocarpus moluccensis", IF(J1178="BRCY", "Bruguiera cylindrica", IF(J1178="AVAL", "Avicennia alba", IF(J1178="AVOF", "Avicennia officinalis", IF(J1178="LURA", "Lumnitzera racemosa", IF(J1178="CETA", "Ceriops tagal", IF(J1178="XYGR", "Xylocarpus granatum", IF(J1178="AVMA", "Avicennia marina", IF(J1178="RHMU", "Rhizophora mucronata", IF(J1178="BRGY", "Bruguiera gymnorrhiza", IF(J1178="BRSE", "Bruguiera sexangula", IF(J1178="SOOV", "Sonneratia ovata", IF(J1178="SOCA", "Sonneratia caseolaris", IF(J1178="HELI", "Heritiera littoralis", IF(J1178="HESY", "Heritiera sylvatica", IF(J1178="NYFR", "Nypa fruticans", IF(J1178="CYRA", "Cynometra ramiflora", IF(J1178="PHPA", "Phoenix paludosa", IF(J1178="SCHY", "Scyphiphora hydrophyllacea", IF(J1178="DIMA", "Diospyros maritima", IF(J1178="POPI", "Pongamia pinnata", IF(J1178="MAPS", "Maniltoa psilogyne", IF(J1178="INBI", "Intsia bijuga", IF(J1178="ACEB", "Acanthus ebracteatus", IF(J1178="CAER", "Calamus erinaceus", IF(J1178="UNUN", "Unknown unknown",  IF(J1178="SOAL", "Sonneratia alba",  IF(J1178="AECO", "Aegiceras corniculatum", "" )) )))))))))))))))))))))))))))))</f>
        <v>Bruguiera cylindrica</v>
      </c>
      <c r="J1178" s="55" t="s">
        <v>98</v>
      </c>
      <c r="K1178" s="55" t="n">
        <v>9.1</v>
      </c>
    </row>
    <row r="1179" customFormat="false" ht="13.8" hidden="false" customHeight="false" outlineLevel="0" collapsed="false">
      <c r="A1179" s="1" t="s">
        <v>17</v>
      </c>
      <c r="B1179" s="12" t="n">
        <v>42156</v>
      </c>
      <c r="C1179" s="1" t="s">
        <v>19</v>
      </c>
      <c r="D1179" s="1" t="s">
        <v>19</v>
      </c>
      <c r="E1179" s="1" t="s">
        <v>19</v>
      </c>
      <c r="F1179" s="1" t="s">
        <v>20</v>
      </c>
      <c r="G1179" s="1" t="n">
        <v>6</v>
      </c>
      <c r="H1179" s="1" t="n">
        <v>4</v>
      </c>
      <c r="I1179" s="23" t="str">
        <f aca="false">IF(J1179="RHAP", "Rhizophora apiculata", IF(J1179="EXAG", "Excoecaria agallocha", IF(J1179="BRPA", "Bruguiera parviflora", IF(J1179="XYMO", "Xylocarpus moluccensis", IF(J1179="BRCY", "Bruguiera cylindrica", IF(J1179="AVAL", "Avicennia alba", IF(J1179="AVOF", "Avicennia officinalis", IF(J1179="LURA", "Lumnitzera racemosa", IF(J1179="CETA", "Ceriops tagal", IF(J1179="XYGR", "Xylocarpus granatum", IF(J1179="AVMA", "Avicennia marina", IF(J1179="RHMU", "Rhizophora mucronata", IF(J1179="BRGY", "Bruguiera gymnorrhiza", IF(J1179="BRSE", "Bruguiera sexangula", IF(J1179="SOOV", "Sonneratia ovata", IF(J1179="SOCA", "Sonneratia caseolaris", IF(J1179="HELI", "Heritiera littoralis", IF(J1179="HESY", "Heritiera sylvatica", IF(J1179="NYFR", "Nypa fruticans", IF(J1179="CYRA", "Cynometra ramiflora", IF(J1179="PHPA", "Phoenix paludosa", IF(J1179="SCHY", "Scyphiphora hydrophyllacea", IF(J1179="DIMA", "Diospyros maritima", IF(J1179="POPI", "Pongamia pinnata", IF(J1179="MAPS", "Maniltoa psilogyne", IF(J1179="INBI", "Intsia bijuga", IF(J1179="ACEB", "Acanthus ebracteatus", IF(J1179="CAER", "Calamus erinaceus", IF(J1179="UNUN", "Unknown unknown",  IF(J1179="SOAL", "Sonneratia alba",  IF(J1179="AECO", "Aegiceras corniculatum", "" )) )))))))))))))))))))))))))))))</f>
        <v>Xylocarpus granatum</v>
      </c>
      <c r="J1179" s="55" t="s">
        <v>1022</v>
      </c>
      <c r="K1179" s="55" t="n">
        <v>9.7</v>
      </c>
    </row>
    <row r="1180" customFormat="false" ht="13.8" hidden="false" customHeight="false" outlineLevel="0" collapsed="false">
      <c r="A1180" s="1" t="s">
        <v>17</v>
      </c>
      <c r="B1180" s="12" t="n">
        <v>42156</v>
      </c>
      <c r="C1180" s="1" t="s">
        <v>19</v>
      </c>
      <c r="D1180" s="1" t="s">
        <v>19</v>
      </c>
      <c r="E1180" s="1" t="s">
        <v>19</v>
      </c>
      <c r="F1180" s="1" t="s">
        <v>20</v>
      </c>
      <c r="G1180" s="1" t="n">
        <v>6</v>
      </c>
      <c r="H1180" s="1" t="n">
        <v>4</v>
      </c>
      <c r="I1180" s="23" t="str">
        <f aca="false">IF(J1180="RHAP", "Rhizophora apiculata", IF(J1180="EXAG", "Excoecaria agallocha", IF(J1180="BRPA", "Bruguiera parviflora", IF(J1180="XYMO", "Xylocarpus moluccensis", IF(J1180="BRCY", "Bruguiera cylindrica", IF(J1180="AVAL", "Avicennia alba", IF(J1180="AVOF", "Avicennia officinalis", IF(J1180="LURA", "Lumnitzera racemosa", IF(J1180="CETA", "Ceriops tagal", IF(J1180="XYGR", "Xylocarpus granatum", IF(J1180="AVMA", "Avicennia marina", IF(J1180="RHMU", "Rhizophora mucronata", IF(J1180="BRGY", "Bruguiera gymnorrhiza", IF(J1180="BRSE", "Bruguiera sexangula", IF(J1180="SOOV", "Sonneratia ovata", IF(J1180="SOCA", "Sonneratia caseolaris", IF(J1180="HELI", "Heritiera littoralis", IF(J1180="HESY", "Heritiera sylvatica", IF(J1180="NYFR", "Nypa fruticans", IF(J1180="CYRA", "Cynometra ramiflora", IF(J1180="PHPA", "Phoenix paludosa", IF(J1180="SCHY", "Scyphiphora hydrophyllacea", IF(J1180="DIMA", "Diospyros maritima", IF(J1180="POPI", "Pongamia pinnata", IF(J1180="MAPS", "Maniltoa psilogyne", IF(J1180="INBI", "Intsia bijuga", IF(J1180="ACEB", "Acanthus ebracteatus", IF(J1180="CAER", "Calamus erinaceus", IF(J1180="UNUN", "Unknown unknown",  IF(J1180="SOAL", "Sonneratia alba",  IF(J1180="AECO", "Aegiceras corniculatum", "" )) )))))))))))))))))))))))))))))</f>
        <v>Bruguiera cylindrica</v>
      </c>
      <c r="J1180" s="55" t="s">
        <v>98</v>
      </c>
      <c r="K1180" s="55" t="n">
        <v>10.4</v>
      </c>
    </row>
    <row r="1181" customFormat="false" ht="13.8" hidden="false" customHeight="false" outlineLevel="0" collapsed="false">
      <c r="A1181" s="1" t="s">
        <v>17</v>
      </c>
      <c r="B1181" s="12" t="n">
        <v>42156</v>
      </c>
      <c r="C1181" s="1" t="s">
        <v>19</v>
      </c>
      <c r="D1181" s="1" t="s">
        <v>19</v>
      </c>
      <c r="E1181" s="1" t="s">
        <v>19</v>
      </c>
      <c r="F1181" s="1" t="s">
        <v>20</v>
      </c>
      <c r="G1181" s="1" t="n">
        <v>6</v>
      </c>
      <c r="H1181" s="1" t="n">
        <v>4</v>
      </c>
      <c r="I1181" s="23" t="str">
        <f aca="false">IF(J1181="RHAP", "Rhizophora apiculata", IF(J1181="EXAG", "Excoecaria agallocha", IF(J1181="BRPA", "Bruguiera parviflora", IF(J1181="XYMO", "Xylocarpus moluccensis", IF(J1181="BRCY", "Bruguiera cylindrica", IF(J1181="AVAL", "Avicennia alba", IF(J1181="AVOF", "Avicennia officinalis", IF(J1181="LURA", "Lumnitzera racemosa", IF(J1181="CETA", "Ceriops tagal", IF(J1181="XYGR", "Xylocarpus granatum", IF(J1181="AVMA", "Avicennia marina", IF(J1181="RHMU", "Rhizophora mucronata", IF(J1181="BRGY", "Bruguiera gymnorrhiza", IF(J1181="BRSE", "Bruguiera sexangula", IF(J1181="SOOV", "Sonneratia ovata", IF(J1181="SOCA", "Sonneratia caseolaris", IF(J1181="HELI", "Heritiera littoralis", IF(J1181="HESY", "Heritiera sylvatica", IF(J1181="NYFR", "Nypa fruticans", IF(J1181="CYRA", "Cynometra ramiflora", IF(J1181="PHPA", "Phoenix paludosa", IF(J1181="SCHY", "Scyphiphora hydrophyllacea", IF(J1181="DIMA", "Diospyros maritima", IF(J1181="POPI", "Pongamia pinnata", IF(J1181="MAPS", "Maniltoa psilogyne", IF(J1181="INBI", "Intsia bijuga", IF(J1181="ACEB", "Acanthus ebracteatus", IF(J1181="CAER", "Calamus erinaceus", IF(J1181="UNUN", "Unknown unknown",  IF(J1181="SOAL", "Sonneratia alba",  IF(J1181="AECO", "Aegiceras corniculatum", "" )) )))))))))))))))))))))))))))))</f>
        <v>Xylocarpus granatum</v>
      </c>
      <c r="J1181" s="55" t="s">
        <v>1022</v>
      </c>
      <c r="K1181" s="55" t="n">
        <v>11</v>
      </c>
    </row>
    <row r="1182" customFormat="false" ht="13.8" hidden="false" customHeight="false" outlineLevel="0" collapsed="false">
      <c r="A1182" s="1" t="s">
        <v>17</v>
      </c>
      <c r="B1182" s="12" t="n">
        <v>42156</v>
      </c>
      <c r="C1182" s="1" t="s">
        <v>19</v>
      </c>
      <c r="D1182" s="1" t="s">
        <v>19</v>
      </c>
      <c r="E1182" s="1" t="s">
        <v>19</v>
      </c>
      <c r="F1182" s="1" t="s">
        <v>20</v>
      </c>
      <c r="G1182" s="1" t="n">
        <v>6</v>
      </c>
      <c r="H1182" s="1" t="n">
        <v>4</v>
      </c>
      <c r="I1182" s="23" t="str">
        <f aca="false">IF(J1182="RHAP", "Rhizophora apiculata", IF(J1182="EXAG", "Excoecaria agallocha", IF(J1182="BRPA", "Bruguiera parviflora", IF(J1182="XYMO", "Xylocarpus moluccensis", IF(J1182="BRCY", "Bruguiera cylindrica", IF(J1182="AVAL", "Avicennia alba", IF(J1182="AVOF", "Avicennia officinalis", IF(J1182="LURA", "Lumnitzera racemosa", IF(J1182="CETA", "Ceriops tagal", IF(J1182="XYGR", "Xylocarpus granatum", IF(J1182="AVMA", "Avicennia marina", IF(J1182="RHMU", "Rhizophora mucronata", IF(J1182="BRGY", "Bruguiera gymnorrhiza", IF(J1182="BRSE", "Bruguiera sexangula", IF(J1182="SOOV", "Sonneratia ovata", IF(J1182="SOCA", "Sonneratia caseolaris", IF(J1182="HELI", "Heritiera littoralis", IF(J1182="HESY", "Heritiera sylvatica", IF(J1182="NYFR", "Nypa fruticans", IF(J1182="CYRA", "Cynometra ramiflora", IF(J1182="PHPA", "Phoenix paludosa", IF(J1182="SCHY", "Scyphiphora hydrophyllacea", IF(J1182="DIMA", "Diospyros maritima", IF(J1182="POPI", "Pongamia pinnata", IF(J1182="MAPS", "Maniltoa psilogyne", IF(J1182="INBI", "Intsia bijuga", IF(J1182="ACEB", "Acanthus ebracteatus", IF(J1182="CAER", "Calamus erinaceus", IF(J1182="UNUN", "Unknown unknown",  IF(J1182="SOAL", "Sonneratia alba",  IF(J1182="AECO", "Aegiceras corniculatum", "" )) )))))))))))))))))))))))))))))</f>
        <v>Rhizophora apiculata</v>
      </c>
      <c r="J1182" s="55" t="s">
        <v>21</v>
      </c>
      <c r="K1182" s="55" t="n">
        <v>11.1</v>
      </c>
    </row>
    <row r="1183" customFormat="false" ht="13.8" hidden="false" customHeight="false" outlineLevel="0" collapsed="false">
      <c r="A1183" s="1" t="s">
        <v>17</v>
      </c>
      <c r="B1183" s="12" t="n">
        <v>42156</v>
      </c>
      <c r="C1183" s="1" t="s">
        <v>19</v>
      </c>
      <c r="D1183" s="1" t="s">
        <v>19</v>
      </c>
      <c r="E1183" s="1" t="s">
        <v>19</v>
      </c>
      <c r="F1183" s="1" t="s">
        <v>20</v>
      </c>
      <c r="G1183" s="1" t="n">
        <v>6</v>
      </c>
      <c r="H1183" s="1" t="n">
        <v>4</v>
      </c>
      <c r="I1183" s="23" t="str">
        <f aca="false">IF(J1183="RHAP", "Rhizophora apiculata", IF(J1183="EXAG", "Excoecaria agallocha", IF(J1183="BRPA", "Bruguiera parviflora", IF(J1183="XYMO", "Xylocarpus moluccensis", IF(J1183="BRCY", "Bruguiera cylindrica", IF(J1183="AVAL", "Avicennia alba", IF(J1183="AVOF", "Avicennia officinalis", IF(J1183="LURA", "Lumnitzera racemosa", IF(J1183="CETA", "Ceriops tagal", IF(J1183="XYGR", "Xylocarpus granatum", IF(J1183="AVMA", "Avicennia marina", IF(J1183="RHMU", "Rhizophora mucronata", IF(J1183="BRGY", "Bruguiera gymnorrhiza", IF(J1183="BRSE", "Bruguiera sexangula", IF(J1183="SOOV", "Sonneratia ovata", IF(J1183="SOCA", "Sonneratia caseolaris", IF(J1183="HELI", "Heritiera littoralis", IF(J1183="HESY", "Heritiera sylvatica", IF(J1183="NYFR", "Nypa fruticans", IF(J1183="CYRA", "Cynometra ramiflora", IF(J1183="PHPA", "Phoenix paludosa", IF(J1183="SCHY", "Scyphiphora hydrophyllacea", IF(J1183="DIMA", "Diospyros maritima", IF(J1183="POPI", "Pongamia pinnata", IF(J1183="MAPS", "Maniltoa psilogyne", IF(J1183="INBI", "Intsia bijuga", IF(J1183="ACEB", "Acanthus ebracteatus", IF(J1183="CAER", "Calamus erinaceus", IF(J1183="UNUN", "Unknown unknown",  IF(J1183="SOAL", "Sonneratia alba",  IF(J1183="AECO", "Aegiceras corniculatum", "" )) )))))))))))))))))))))))))))))</f>
        <v>Xylocarpus granatum</v>
      </c>
      <c r="J1183" s="55" t="s">
        <v>1022</v>
      </c>
      <c r="K1183" s="55" t="n">
        <v>11.1</v>
      </c>
    </row>
    <row r="1184" customFormat="false" ht="13.8" hidden="false" customHeight="false" outlineLevel="0" collapsed="false">
      <c r="A1184" s="1" t="s">
        <v>17</v>
      </c>
      <c r="B1184" s="12" t="n">
        <v>42156</v>
      </c>
      <c r="C1184" s="1" t="s">
        <v>19</v>
      </c>
      <c r="D1184" s="1" t="s">
        <v>19</v>
      </c>
      <c r="E1184" s="1" t="s">
        <v>19</v>
      </c>
      <c r="F1184" s="1" t="s">
        <v>20</v>
      </c>
      <c r="G1184" s="1" t="n">
        <v>6</v>
      </c>
      <c r="H1184" s="1" t="n">
        <v>4</v>
      </c>
      <c r="I1184" s="23" t="str">
        <f aca="false">IF(J1184="RHAP", "Rhizophora apiculata", IF(J1184="EXAG", "Excoecaria agallocha", IF(J1184="BRPA", "Bruguiera parviflora", IF(J1184="XYMO", "Xylocarpus moluccensis", IF(J1184="BRCY", "Bruguiera cylindrica", IF(J1184="AVAL", "Avicennia alba", IF(J1184="AVOF", "Avicennia officinalis", IF(J1184="LURA", "Lumnitzera racemosa", IF(J1184="CETA", "Ceriops tagal", IF(J1184="XYGR", "Xylocarpus granatum", IF(J1184="AVMA", "Avicennia marina", IF(J1184="RHMU", "Rhizophora mucronata", IF(J1184="BRGY", "Bruguiera gymnorrhiza", IF(J1184="BRSE", "Bruguiera sexangula", IF(J1184="SOOV", "Sonneratia ovata", IF(J1184="SOCA", "Sonneratia caseolaris", IF(J1184="HELI", "Heritiera littoralis", IF(J1184="HESY", "Heritiera sylvatica", IF(J1184="NYFR", "Nypa fruticans", IF(J1184="CYRA", "Cynometra ramiflora", IF(J1184="PHPA", "Phoenix paludosa", IF(J1184="SCHY", "Scyphiphora hydrophyllacea", IF(J1184="DIMA", "Diospyros maritima", IF(J1184="POPI", "Pongamia pinnata", IF(J1184="MAPS", "Maniltoa psilogyne", IF(J1184="INBI", "Intsia bijuga", IF(J1184="ACEB", "Acanthus ebracteatus", IF(J1184="CAER", "Calamus erinaceus", IF(J1184="UNUN", "Unknown unknown",  IF(J1184="SOAL", "Sonneratia alba",  IF(J1184="AECO", "Aegiceras corniculatum", "" )) )))))))))))))))))))))))))))))</f>
        <v>Xylocarpus granatum</v>
      </c>
      <c r="J1184" s="55" t="s">
        <v>1022</v>
      </c>
      <c r="K1184" s="55" t="n">
        <v>11.2</v>
      </c>
    </row>
    <row r="1185" customFormat="false" ht="13.8" hidden="false" customHeight="false" outlineLevel="0" collapsed="false">
      <c r="A1185" s="1" t="s">
        <v>17</v>
      </c>
      <c r="B1185" s="12" t="n">
        <v>42156</v>
      </c>
      <c r="C1185" s="1" t="s">
        <v>19</v>
      </c>
      <c r="D1185" s="1" t="s">
        <v>19</v>
      </c>
      <c r="E1185" s="1" t="s">
        <v>19</v>
      </c>
      <c r="F1185" s="1" t="s">
        <v>20</v>
      </c>
      <c r="G1185" s="1" t="n">
        <v>6</v>
      </c>
      <c r="H1185" s="1" t="n">
        <v>4</v>
      </c>
      <c r="I1185" s="23" t="str">
        <f aca="false">IF(J1185="RHAP", "Rhizophora apiculata", IF(J1185="EXAG", "Excoecaria agallocha", IF(J1185="BRPA", "Bruguiera parviflora", IF(J1185="XYMO", "Xylocarpus moluccensis", IF(J1185="BRCY", "Bruguiera cylindrica", IF(J1185="AVAL", "Avicennia alba", IF(J1185="AVOF", "Avicennia officinalis", IF(J1185="LURA", "Lumnitzera racemosa", IF(J1185="CETA", "Ceriops tagal", IF(J1185="XYGR", "Xylocarpus granatum", IF(J1185="AVMA", "Avicennia marina", IF(J1185="RHMU", "Rhizophora mucronata", IF(J1185="BRGY", "Bruguiera gymnorrhiza", IF(J1185="BRSE", "Bruguiera sexangula", IF(J1185="SOOV", "Sonneratia ovata", IF(J1185="SOCA", "Sonneratia caseolaris", IF(J1185="HELI", "Heritiera littoralis", IF(J1185="HESY", "Heritiera sylvatica", IF(J1185="NYFR", "Nypa fruticans", IF(J1185="CYRA", "Cynometra ramiflora", IF(J1185="PHPA", "Phoenix paludosa", IF(J1185="SCHY", "Scyphiphora hydrophyllacea", IF(J1185="DIMA", "Diospyros maritima", IF(J1185="POPI", "Pongamia pinnata", IF(J1185="MAPS", "Maniltoa psilogyne", IF(J1185="INBI", "Intsia bijuga", IF(J1185="ACEB", "Acanthus ebracteatus", IF(J1185="CAER", "Calamus erinaceus", IF(J1185="UNUN", "Unknown unknown",  IF(J1185="SOAL", "Sonneratia alba",  IF(J1185="AECO", "Aegiceras corniculatum", "" )) )))))))))))))))))))))))))))))</f>
        <v>Bruguiera cylindrica</v>
      </c>
      <c r="J1185" s="55" t="s">
        <v>98</v>
      </c>
      <c r="K1185" s="55" t="n">
        <v>11.3</v>
      </c>
    </row>
    <row r="1186" customFormat="false" ht="13.8" hidden="false" customHeight="false" outlineLevel="0" collapsed="false">
      <c r="A1186" s="1" t="s">
        <v>17</v>
      </c>
      <c r="B1186" s="12" t="n">
        <v>42156</v>
      </c>
      <c r="C1186" s="1" t="s">
        <v>19</v>
      </c>
      <c r="D1186" s="1" t="s">
        <v>19</v>
      </c>
      <c r="E1186" s="1" t="s">
        <v>19</v>
      </c>
      <c r="F1186" s="1" t="s">
        <v>20</v>
      </c>
      <c r="G1186" s="1" t="n">
        <v>6</v>
      </c>
      <c r="H1186" s="1" t="n">
        <v>4</v>
      </c>
      <c r="I1186" s="23" t="str">
        <f aca="false">IF(J1186="RHAP", "Rhizophora apiculata", IF(J1186="EXAG", "Excoecaria agallocha", IF(J1186="BRPA", "Bruguiera parviflora", IF(J1186="XYMO", "Xylocarpus moluccensis", IF(J1186="BRCY", "Bruguiera cylindrica", IF(J1186="AVAL", "Avicennia alba", IF(J1186="AVOF", "Avicennia officinalis", IF(J1186="LURA", "Lumnitzera racemosa", IF(J1186="CETA", "Ceriops tagal", IF(J1186="XYGR", "Xylocarpus granatum", IF(J1186="AVMA", "Avicennia marina", IF(J1186="RHMU", "Rhizophora mucronata", IF(J1186="BRGY", "Bruguiera gymnorrhiza", IF(J1186="BRSE", "Bruguiera sexangula", IF(J1186="SOOV", "Sonneratia ovata", IF(J1186="SOCA", "Sonneratia caseolaris", IF(J1186="HELI", "Heritiera littoralis", IF(J1186="HESY", "Heritiera sylvatica", IF(J1186="NYFR", "Nypa fruticans", IF(J1186="CYRA", "Cynometra ramiflora", IF(J1186="PHPA", "Phoenix paludosa", IF(J1186="SCHY", "Scyphiphora hydrophyllacea", IF(J1186="DIMA", "Diospyros maritima", IF(J1186="POPI", "Pongamia pinnata", IF(J1186="MAPS", "Maniltoa psilogyne", IF(J1186="INBI", "Intsia bijuga", IF(J1186="ACEB", "Acanthus ebracteatus", IF(J1186="CAER", "Calamus erinaceus", IF(J1186="UNUN", "Unknown unknown",  IF(J1186="SOAL", "Sonneratia alba",  IF(J1186="AECO", "Aegiceras corniculatum", "" )) )))))))))))))))))))))))))))))</f>
        <v>Xylocarpus granatum</v>
      </c>
      <c r="J1186" s="55" t="s">
        <v>1022</v>
      </c>
      <c r="K1186" s="55" t="n">
        <v>12.2</v>
      </c>
    </row>
    <row r="1187" customFormat="false" ht="13.8" hidden="false" customHeight="false" outlineLevel="0" collapsed="false">
      <c r="A1187" s="1" t="s">
        <v>17</v>
      </c>
      <c r="B1187" s="12" t="n">
        <v>42156</v>
      </c>
      <c r="C1187" s="1" t="s">
        <v>19</v>
      </c>
      <c r="D1187" s="1" t="s">
        <v>19</v>
      </c>
      <c r="E1187" s="1" t="s">
        <v>19</v>
      </c>
      <c r="F1187" s="1" t="s">
        <v>20</v>
      </c>
      <c r="G1187" s="1" t="n">
        <v>6</v>
      </c>
      <c r="H1187" s="1" t="n">
        <v>4</v>
      </c>
      <c r="I1187" s="23" t="str">
        <f aca="false">IF(J1187="RHAP", "Rhizophora apiculata", IF(J1187="EXAG", "Excoecaria agallocha", IF(J1187="BRPA", "Bruguiera parviflora", IF(J1187="XYMO", "Xylocarpus moluccensis", IF(J1187="BRCY", "Bruguiera cylindrica", IF(J1187="AVAL", "Avicennia alba", IF(J1187="AVOF", "Avicennia officinalis", IF(J1187="LURA", "Lumnitzera racemosa", IF(J1187="CETA", "Ceriops tagal", IF(J1187="XYGR", "Xylocarpus granatum", IF(J1187="AVMA", "Avicennia marina", IF(J1187="RHMU", "Rhizophora mucronata", IF(J1187="BRGY", "Bruguiera gymnorrhiza", IF(J1187="BRSE", "Bruguiera sexangula", IF(J1187="SOOV", "Sonneratia ovata", IF(J1187="SOCA", "Sonneratia caseolaris", IF(J1187="HELI", "Heritiera littoralis", IF(J1187="HESY", "Heritiera sylvatica", IF(J1187="NYFR", "Nypa fruticans", IF(J1187="CYRA", "Cynometra ramiflora", IF(J1187="PHPA", "Phoenix paludosa", IF(J1187="SCHY", "Scyphiphora hydrophyllacea", IF(J1187="DIMA", "Diospyros maritima", IF(J1187="POPI", "Pongamia pinnata", IF(J1187="MAPS", "Maniltoa psilogyne", IF(J1187="INBI", "Intsia bijuga", IF(J1187="ACEB", "Acanthus ebracteatus", IF(J1187="CAER", "Calamus erinaceus", IF(J1187="UNUN", "Unknown unknown",  IF(J1187="SOAL", "Sonneratia alba",  IF(J1187="AECO", "Aegiceras corniculatum", "" )) )))))))))))))))))))))))))))))</f>
        <v>Rhizophora apiculata</v>
      </c>
      <c r="J1187" s="55" t="s">
        <v>21</v>
      </c>
      <c r="K1187" s="55" t="n">
        <v>12.4</v>
      </c>
    </row>
    <row r="1188" customFormat="false" ht="13.8" hidden="false" customHeight="false" outlineLevel="0" collapsed="false">
      <c r="A1188" s="1" t="s">
        <v>17</v>
      </c>
      <c r="B1188" s="12" t="n">
        <v>42156</v>
      </c>
      <c r="C1188" s="1" t="s">
        <v>19</v>
      </c>
      <c r="D1188" s="1" t="s">
        <v>19</v>
      </c>
      <c r="E1188" s="1" t="s">
        <v>19</v>
      </c>
      <c r="F1188" s="1" t="s">
        <v>20</v>
      </c>
      <c r="G1188" s="1" t="n">
        <v>6</v>
      </c>
      <c r="H1188" s="1" t="n">
        <v>4</v>
      </c>
      <c r="I1188" s="23" t="str">
        <f aca="false">IF(J1188="RHAP", "Rhizophora apiculata", IF(J1188="EXAG", "Excoecaria agallocha", IF(J1188="BRPA", "Bruguiera parviflora", IF(J1188="XYMO", "Xylocarpus moluccensis", IF(J1188="BRCY", "Bruguiera cylindrica", IF(J1188="AVAL", "Avicennia alba", IF(J1188="AVOF", "Avicennia officinalis", IF(J1188="LURA", "Lumnitzera racemosa", IF(J1188="CETA", "Ceriops tagal", IF(J1188="XYGR", "Xylocarpus granatum", IF(J1188="AVMA", "Avicennia marina", IF(J1188="RHMU", "Rhizophora mucronata", IF(J1188="BRGY", "Bruguiera gymnorrhiza", IF(J1188="BRSE", "Bruguiera sexangula", IF(J1188="SOOV", "Sonneratia ovata", IF(J1188="SOCA", "Sonneratia caseolaris", IF(J1188="HELI", "Heritiera littoralis", IF(J1188="HESY", "Heritiera sylvatica", IF(J1188="NYFR", "Nypa fruticans", IF(J1188="CYRA", "Cynometra ramiflora", IF(J1188="PHPA", "Phoenix paludosa", IF(J1188="SCHY", "Scyphiphora hydrophyllacea", IF(J1188="DIMA", "Diospyros maritima", IF(J1188="POPI", "Pongamia pinnata", IF(J1188="MAPS", "Maniltoa psilogyne", IF(J1188="INBI", "Intsia bijuga", IF(J1188="ACEB", "Acanthus ebracteatus", IF(J1188="CAER", "Calamus erinaceus", IF(J1188="UNUN", "Unknown unknown",  IF(J1188="SOAL", "Sonneratia alba",  IF(J1188="AECO", "Aegiceras corniculatum", "" )) )))))))))))))))))))))))))))))</f>
        <v>Xylocarpus granatum</v>
      </c>
      <c r="J1188" s="55" t="s">
        <v>1022</v>
      </c>
      <c r="K1188" s="55" t="n">
        <v>13</v>
      </c>
    </row>
    <row r="1189" customFormat="false" ht="13.8" hidden="false" customHeight="false" outlineLevel="0" collapsed="false">
      <c r="A1189" s="1" t="s">
        <v>17</v>
      </c>
      <c r="B1189" s="12" t="n">
        <v>42156</v>
      </c>
      <c r="C1189" s="1" t="s">
        <v>19</v>
      </c>
      <c r="D1189" s="1" t="s">
        <v>19</v>
      </c>
      <c r="E1189" s="1" t="s">
        <v>19</v>
      </c>
      <c r="F1189" s="1" t="s">
        <v>20</v>
      </c>
      <c r="G1189" s="1" t="n">
        <v>6</v>
      </c>
      <c r="H1189" s="1" t="n">
        <v>4</v>
      </c>
      <c r="I1189" s="23" t="str">
        <f aca="false">IF(J1189="RHAP", "Rhizophora apiculata", IF(J1189="EXAG", "Excoecaria agallocha", IF(J1189="BRPA", "Bruguiera parviflora", IF(J1189="XYMO", "Xylocarpus moluccensis", IF(J1189="BRCY", "Bruguiera cylindrica", IF(J1189="AVAL", "Avicennia alba", IF(J1189="AVOF", "Avicennia officinalis", IF(J1189="LURA", "Lumnitzera racemosa", IF(J1189="CETA", "Ceriops tagal", IF(J1189="XYGR", "Xylocarpus granatum", IF(J1189="AVMA", "Avicennia marina", IF(J1189="RHMU", "Rhizophora mucronata", IF(J1189="BRGY", "Bruguiera gymnorrhiza", IF(J1189="BRSE", "Bruguiera sexangula", IF(J1189="SOOV", "Sonneratia ovata", IF(J1189="SOCA", "Sonneratia caseolaris", IF(J1189="HELI", "Heritiera littoralis", IF(J1189="HESY", "Heritiera sylvatica", IF(J1189="NYFR", "Nypa fruticans", IF(J1189="CYRA", "Cynometra ramiflora", IF(J1189="PHPA", "Phoenix paludosa", IF(J1189="SCHY", "Scyphiphora hydrophyllacea", IF(J1189="DIMA", "Diospyros maritima", IF(J1189="POPI", "Pongamia pinnata", IF(J1189="MAPS", "Maniltoa psilogyne", IF(J1189="INBI", "Intsia bijuga", IF(J1189="ACEB", "Acanthus ebracteatus", IF(J1189="CAER", "Calamus erinaceus", IF(J1189="UNUN", "Unknown unknown",  IF(J1189="SOAL", "Sonneratia alba",  IF(J1189="AECO", "Aegiceras corniculatum", "" )) )))))))))))))))))))))))))))))</f>
        <v>Bruguiera cylindrica</v>
      </c>
      <c r="J1189" s="55" t="s">
        <v>98</v>
      </c>
      <c r="K1189" s="55" t="n">
        <v>13</v>
      </c>
    </row>
    <row r="1190" customFormat="false" ht="13.8" hidden="false" customHeight="false" outlineLevel="0" collapsed="false">
      <c r="A1190" s="1" t="s">
        <v>17</v>
      </c>
      <c r="B1190" s="12" t="n">
        <v>42156</v>
      </c>
      <c r="C1190" s="1" t="s">
        <v>19</v>
      </c>
      <c r="D1190" s="1" t="s">
        <v>19</v>
      </c>
      <c r="E1190" s="1" t="s">
        <v>19</v>
      </c>
      <c r="F1190" s="1" t="s">
        <v>20</v>
      </c>
      <c r="G1190" s="1" t="n">
        <v>6</v>
      </c>
      <c r="H1190" s="1" t="n">
        <v>4</v>
      </c>
      <c r="I1190" s="23" t="str">
        <f aca="false">IF(J1190="RHAP", "Rhizophora apiculata", IF(J1190="EXAG", "Excoecaria agallocha", IF(J1190="BRPA", "Bruguiera parviflora", IF(J1190="XYMO", "Xylocarpus moluccensis", IF(J1190="BRCY", "Bruguiera cylindrica", IF(J1190="AVAL", "Avicennia alba", IF(J1190="AVOF", "Avicennia officinalis", IF(J1190="LURA", "Lumnitzera racemosa", IF(J1190="CETA", "Ceriops tagal", IF(J1190="XYGR", "Xylocarpus granatum", IF(J1190="AVMA", "Avicennia marina", IF(J1190="RHMU", "Rhizophora mucronata", IF(J1190="BRGY", "Bruguiera gymnorrhiza", IF(J1190="BRSE", "Bruguiera sexangula", IF(J1190="SOOV", "Sonneratia ovata", IF(J1190="SOCA", "Sonneratia caseolaris", IF(J1190="HELI", "Heritiera littoralis", IF(J1190="HESY", "Heritiera sylvatica", IF(J1190="NYFR", "Nypa fruticans", IF(J1190="CYRA", "Cynometra ramiflora", IF(J1190="PHPA", "Phoenix paludosa", IF(J1190="SCHY", "Scyphiphora hydrophyllacea", IF(J1190="DIMA", "Diospyros maritima", IF(J1190="POPI", "Pongamia pinnata", IF(J1190="MAPS", "Maniltoa psilogyne", IF(J1190="INBI", "Intsia bijuga", IF(J1190="ACEB", "Acanthus ebracteatus", IF(J1190="CAER", "Calamus erinaceus", IF(J1190="UNUN", "Unknown unknown",  IF(J1190="SOAL", "Sonneratia alba",  IF(J1190="AECO", "Aegiceras corniculatum", "" )) )))))))))))))))))))))))))))))</f>
        <v>Xylocarpus granatum</v>
      </c>
      <c r="J1190" s="55" t="s">
        <v>1022</v>
      </c>
      <c r="K1190" s="55" t="n">
        <v>13</v>
      </c>
    </row>
    <row r="1191" customFormat="false" ht="13.8" hidden="false" customHeight="false" outlineLevel="0" collapsed="false">
      <c r="A1191" s="1" t="s">
        <v>17</v>
      </c>
      <c r="B1191" s="12" t="n">
        <v>42156</v>
      </c>
      <c r="C1191" s="1" t="s">
        <v>19</v>
      </c>
      <c r="D1191" s="1" t="s">
        <v>19</v>
      </c>
      <c r="E1191" s="1" t="s">
        <v>19</v>
      </c>
      <c r="F1191" s="1" t="s">
        <v>20</v>
      </c>
      <c r="G1191" s="1" t="n">
        <v>6</v>
      </c>
      <c r="H1191" s="1" t="n">
        <v>4</v>
      </c>
      <c r="I1191" s="23" t="str">
        <f aca="false">IF(J1191="RHAP", "Rhizophora apiculata", IF(J1191="EXAG", "Excoecaria agallocha", IF(J1191="BRPA", "Bruguiera parviflora", IF(J1191="XYMO", "Xylocarpus moluccensis", IF(J1191="BRCY", "Bruguiera cylindrica", IF(J1191="AVAL", "Avicennia alba", IF(J1191="AVOF", "Avicennia officinalis", IF(J1191="LURA", "Lumnitzera racemosa", IF(J1191="CETA", "Ceriops tagal", IF(J1191="XYGR", "Xylocarpus granatum", IF(J1191="AVMA", "Avicennia marina", IF(J1191="RHMU", "Rhizophora mucronata", IF(J1191="BRGY", "Bruguiera gymnorrhiza", IF(J1191="BRSE", "Bruguiera sexangula", IF(J1191="SOOV", "Sonneratia ovata", IF(J1191="SOCA", "Sonneratia caseolaris", IF(J1191="HELI", "Heritiera littoralis", IF(J1191="HESY", "Heritiera sylvatica", IF(J1191="NYFR", "Nypa fruticans", IF(J1191="CYRA", "Cynometra ramiflora", IF(J1191="PHPA", "Phoenix paludosa", IF(J1191="SCHY", "Scyphiphora hydrophyllacea", IF(J1191="DIMA", "Diospyros maritima", IF(J1191="POPI", "Pongamia pinnata", IF(J1191="MAPS", "Maniltoa psilogyne", IF(J1191="INBI", "Intsia bijuga", IF(J1191="ACEB", "Acanthus ebracteatus", IF(J1191="CAER", "Calamus erinaceus", IF(J1191="UNUN", "Unknown unknown",  IF(J1191="SOAL", "Sonneratia alba",  IF(J1191="AECO", "Aegiceras corniculatum", "" )) )))))))))))))))))))))))))))))</f>
        <v>Bruguiera cylindrica</v>
      </c>
      <c r="J1191" s="55" t="s">
        <v>98</v>
      </c>
      <c r="K1191" s="55" t="n">
        <v>13</v>
      </c>
    </row>
    <row r="1192" customFormat="false" ht="13.8" hidden="false" customHeight="false" outlineLevel="0" collapsed="false">
      <c r="A1192" s="1" t="s">
        <v>17</v>
      </c>
      <c r="B1192" s="12" t="n">
        <v>42156</v>
      </c>
      <c r="C1192" s="1" t="s">
        <v>19</v>
      </c>
      <c r="D1192" s="1" t="s">
        <v>19</v>
      </c>
      <c r="E1192" s="1" t="s">
        <v>19</v>
      </c>
      <c r="F1192" s="1" t="s">
        <v>20</v>
      </c>
      <c r="G1192" s="1" t="n">
        <v>6</v>
      </c>
      <c r="H1192" s="1" t="n">
        <v>4</v>
      </c>
      <c r="I1192" s="23" t="str">
        <f aca="false">IF(J1192="RHAP", "Rhizophora apiculata", IF(J1192="EXAG", "Excoecaria agallocha", IF(J1192="BRPA", "Bruguiera parviflora", IF(J1192="XYMO", "Xylocarpus moluccensis", IF(J1192="BRCY", "Bruguiera cylindrica", IF(J1192="AVAL", "Avicennia alba", IF(J1192="AVOF", "Avicennia officinalis", IF(J1192="LURA", "Lumnitzera racemosa", IF(J1192="CETA", "Ceriops tagal", IF(J1192="XYGR", "Xylocarpus granatum", IF(J1192="AVMA", "Avicennia marina", IF(J1192="RHMU", "Rhizophora mucronata", IF(J1192="BRGY", "Bruguiera gymnorrhiza", IF(J1192="BRSE", "Bruguiera sexangula", IF(J1192="SOOV", "Sonneratia ovata", IF(J1192="SOCA", "Sonneratia caseolaris", IF(J1192="HELI", "Heritiera littoralis", IF(J1192="HESY", "Heritiera sylvatica", IF(J1192="NYFR", "Nypa fruticans", IF(J1192="CYRA", "Cynometra ramiflora", IF(J1192="PHPA", "Phoenix paludosa", IF(J1192="SCHY", "Scyphiphora hydrophyllacea", IF(J1192="DIMA", "Diospyros maritima", IF(J1192="POPI", "Pongamia pinnata", IF(J1192="MAPS", "Maniltoa psilogyne", IF(J1192="INBI", "Intsia bijuga", IF(J1192="ACEB", "Acanthus ebracteatus", IF(J1192="CAER", "Calamus erinaceus", IF(J1192="UNUN", "Unknown unknown",  IF(J1192="SOAL", "Sonneratia alba",  IF(J1192="AECO", "Aegiceras corniculatum", "" )) )))))))))))))))))))))))))))))</f>
        <v>Avicennia alba</v>
      </c>
      <c r="J1192" s="55" t="s">
        <v>27</v>
      </c>
      <c r="K1192" s="55" t="n">
        <v>13.4</v>
      </c>
    </row>
    <row r="1193" customFormat="false" ht="13.8" hidden="false" customHeight="false" outlineLevel="0" collapsed="false">
      <c r="A1193" s="1" t="s">
        <v>17</v>
      </c>
      <c r="B1193" s="12" t="n">
        <v>42156</v>
      </c>
      <c r="C1193" s="1" t="s">
        <v>19</v>
      </c>
      <c r="D1193" s="1" t="s">
        <v>19</v>
      </c>
      <c r="E1193" s="1" t="s">
        <v>19</v>
      </c>
      <c r="F1193" s="1" t="s">
        <v>20</v>
      </c>
      <c r="G1193" s="1" t="n">
        <v>6</v>
      </c>
      <c r="H1193" s="1" t="n">
        <v>4</v>
      </c>
      <c r="I1193" s="23" t="str">
        <f aca="false">IF(J1193="RHAP", "Rhizophora apiculata", IF(J1193="EXAG", "Excoecaria agallocha", IF(J1193="BRPA", "Bruguiera parviflora", IF(J1193="XYMO", "Xylocarpus moluccensis", IF(J1193="BRCY", "Bruguiera cylindrica", IF(J1193="AVAL", "Avicennia alba", IF(J1193="AVOF", "Avicennia officinalis", IF(J1193="LURA", "Lumnitzera racemosa", IF(J1193="CETA", "Ceriops tagal", IF(J1193="XYGR", "Xylocarpus granatum", IF(J1193="AVMA", "Avicennia marina", IF(J1193="RHMU", "Rhizophora mucronata", IF(J1193="BRGY", "Bruguiera gymnorrhiza", IF(J1193="BRSE", "Bruguiera sexangula", IF(J1193="SOOV", "Sonneratia ovata", IF(J1193="SOCA", "Sonneratia caseolaris", IF(J1193="HELI", "Heritiera littoralis", IF(J1193="HESY", "Heritiera sylvatica", IF(J1193="NYFR", "Nypa fruticans", IF(J1193="CYRA", "Cynometra ramiflora", IF(J1193="PHPA", "Phoenix paludosa", IF(J1193="SCHY", "Scyphiphora hydrophyllacea", IF(J1193="DIMA", "Diospyros maritima", IF(J1193="POPI", "Pongamia pinnata", IF(J1193="MAPS", "Maniltoa psilogyne", IF(J1193="INBI", "Intsia bijuga", IF(J1193="ACEB", "Acanthus ebracteatus", IF(J1193="CAER", "Calamus erinaceus", IF(J1193="UNUN", "Unknown unknown",  IF(J1193="SOAL", "Sonneratia alba",  IF(J1193="AECO", "Aegiceras corniculatum", "" )) )))))))))))))))))))))))))))))</f>
        <v>Xylocarpus granatum</v>
      </c>
      <c r="J1193" s="55" t="s">
        <v>1022</v>
      </c>
      <c r="K1193" s="55" t="n">
        <v>16</v>
      </c>
    </row>
    <row r="1194" customFormat="false" ht="13.8" hidden="false" customHeight="false" outlineLevel="0" collapsed="false">
      <c r="A1194" s="1" t="s">
        <v>17</v>
      </c>
      <c r="B1194" s="12" t="n">
        <v>42156</v>
      </c>
      <c r="C1194" s="1" t="s">
        <v>19</v>
      </c>
      <c r="D1194" s="1" t="s">
        <v>19</v>
      </c>
      <c r="E1194" s="1" t="s">
        <v>19</v>
      </c>
      <c r="F1194" s="1" t="s">
        <v>20</v>
      </c>
      <c r="G1194" s="1" t="n">
        <v>6</v>
      </c>
      <c r="H1194" s="1" t="n">
        <v>4</v>
      </c>
      <c r="I1194" s="23" t="str">
        <f aca="false">IF(J1194="RHAP", "Rhizophora apiculata", IF(J1194="EXAG", "Excoecaria agallocha", IF(J1194="BRPA", "Bruguiera parviflora", IF(J1194="XYMO", "Xylocarpus moluccensis", IF(J1194="BRCY", "Bruguiera cylindrica", IF(J1194="AVAL", "Avicennia alba", IF(J1194="AVOF", "Avicennia officinalis", IF(J1194="LURA", "Lumnitzera racemosa", IF(J1194="CETA", "Ceriops tagal", IF(J1194="XYGR", "Xylocarpus granatum", IF(J1194="AVMA", "Avicennia marina", IF(J1194="RHMU", "Rhizophora mucronata", IF(J1194="BRGY", "Bruguiera gymnorrhiza", IF(J1194="BRSE", "Bruguiera sexangula", IF(J1194="SOOV", "Sonneratia ovata", IF(J1194="SOCA", "Sonneratia caseolaris", IF(J1194="HELI", "Heritiera littoralis", IF(J1194="HESY", "Heritiera sylvatica", IF(J1194="NYFR", "Nypa fruticans", IF(J1194="CYRA", "Cynometra ramiflora", IF(J1194="PHPA", "Phoenix paludosa", IF(J1194="SCHY", "Scyphiphora hydrophyllacea", IF(J1194="DIMA", "Diospyros maritima", IF(J1194="POPI", "Pongamia pinnata", IF(J1194="MAPS", "Maniltoa psilogyne", IF(J1194="INBI", "Intsia bijuga", IF(J1194="ACEB", "Acanthus ebracteatus", IF(J1194="CAER", "Calamus erinaceus", IF(J1194="UNUN", "Unknown unknown",  IF(J1194="SOAL", "Sonneratia alba",  IF(J1194="AECO", "Aegiceras corniculatum", "" )) )))))))))))))))))))))))))))))</f>
        <v>Rhizophora apiculata</v>
      </c>
      <c r="J1194" s="55" t="s">
        <v>21</v>
      </c>
      <c r="K1194" s="55" t="n">
        <v>17.2</v>
      </c>
    </row>
    <row r="1195" customFormat="false" ht="13.8" hidden="false" customHeight="false" outlineLevel="0" collapsed="false">
      <c r="A1195" s="1" t="s">
        <v>17</v>
      </c>
      <c r="B1195" s="12" t="n">
        <v>42156</v>
      </c>
      <c r="C1195" s="1" t="s">
        <v>19</v>
      </c>
      <c r="D1195" s="1" t="s">
        <v>19</v>
      </c>
      <c r="E1195" s="1" t="s">
        <v>19</v>
      </c>
      <c r="F1195" s="1" t="s">
        <v>20</v>
      </c>
      <c r="G1195" s="1" t="n">
        <v>6</v>
      </c>
      <c r="H1195" s="1" t="n">
        <v>4</v>
      </c>
      <c r="I1195" s="23" t="str">
        <f aca="false">IF(J1195="RHAP", "Rhizophora apiculata", IF(J1195="EXAG", "Excoecaria agallocha", IF(J1195="BRPA", "Bruguiera parviflora", IF(J1195="XYMO", "Xylocarpus moluccensis", IF(J1195="BRCY", "Bruguiera cylindrica", IF(J1195="AVAL", "Avicennia alba", IF(J1195="AVOF", "Avicennia officinalis", IF(J1195="LURA", "Lumnitzera racemosa", IF(J1195="CETA", "Ceriops tagal", IF(J1195="XYGR", "Xylocarpus granatum", IF(J1195="AVMA", "Avicennia marina", IF(J1195="RHMU", "Rhizophora mucronata", IF(J1195="BRGY", "Bruguiera gymnorrhiza", IF(J1195="BRSE", "Bruguiera sexangula", IF(J1195="SOOV", "Sonneratia ovata", IF(J1195="SOCA", "Sonneratia caseolaris", IF(J1195="HELI", "Heritiera littoralis", IF(J1195="HESY", "Heritiera sylvatica", IF(J1195="NYFR", "Nypa fruticans", IF(J1195="CYRA", "Cynometra ramiflora", IF(J1195="PHPA", "Phoenix paludosa", IF(J1195="SCHY", "Scyphiphora hydrophyllacea", IF(J1195="DIMA", "Diospyros maritima", IF(J1195="POPI", "Pongamia pinnata", IF(J1195="MAPS", "Maniltoa psilogyne", IF(J1195="INBI", "Intsia bijuga", IF(J1195="ACEB", "Acanthus ebracteatus", IF(J1195="CAER", "Calamus erinaceus", IF(J1195="UNUN", "Unknown unknown",  IF(J1195="SOAL", "Sonneratia alba",  IF(J1195="AECO", "Aegiceras corniculatum", "" )) )))))))))))))))))))))))))))))</f>
        <v>Xylocarpus granatum</v>
      </c>
      <c r="J1195" s="55" t="s">
        <v>1022</v>
      </c>
      <c r="K1195" s="55" t="n">
        <v>23.1</v>
      </c>
    </row>
    <row r="1196" customFormat="false" ht="13.8" hidden="false" customHeight="false" outlineLevel="0" collapsed="false">
      <c r="A1196" s="1" t="s">
        <v>17</v>
      </c>
      <c r="B1196" s="12" t="n">
        <v>42156</v>
      </c>
      <c r="C1196" s="1" t="s">
        <v>19</v>
      </c>
      <c r="D1196" s="1" t="s">
        <v>19</v>
      </c>
      <c r="E1196" s="1" t="s">
        <v>19</v>
      </c>
      <c r="F1196" s="1" t="s">
        <v>20</v>
      </c>
      <c r="G1196" s="1" t="n">
        <v>6</v>
      </c>
      <c r="H1196" s="1" t="n">
        <v>5</v>
      </c>
      <c r="I1196" s="23" t="str">
        <f aca="false">IF(J1196="RHAP", "Rhizophora apiculata", IF(J1196="EXAG", "Excoecaria agallocha", IF(J1196="BRPA", "Bruguiera parviflora", IF(J1196="XYMO", "Xylocarpus moluccensis", IF(J1196="BRCY", "Bruguiera cylindrica", IF(J1196="AVAL", "Avicennia alba", IF(J1196="AVOF", "Avicennia officinalis", IF(J1196="LURA", "Lumnitzera racemosa", IF(J1196="CETA", "Ceriops tagal", IF(J1196="XYGR", "Xylocarpus granatum", IF(J1196="AVMA", "Avicennia marina", IF(J1196="RHMU", "Rhizophora mucronata", IF(J1196="BRGY", "Bruguiera gymnorrhiza", IF(J1196="BRSE", "Bruguiera sexangula", IF(J1196="SOOV", "Sonneratia ovata", IF(J1196="SOCA", "Sonneratia caseolaris", IF(J1196="HELI", "Heritiera littoralis", IF(J1196="HESY", "Heritiera sylvatica", IF(J1196="NYFR", "Nypa fruticans", IF(J1196="CYRA", "Cynometra ramiflora", IF(J1196="PHPA", "Phoenix paludosa", IF(J1196="SCHY", "Scyphiphora hydrophyllacea", IF(J1196="DIMA", "Diospyros maritima", IF(J1196="POPI", "Pongamia pinnata", IF(J1196="MAPS", "Maniltoa psilogyne", IF(J1196="INBI", "Intsia bijuga", IF(J1196="ACEB", "Acanthus ebracteatus", IF(J1196="CAER", "Calamus erinaceus", IF(J1196="UNUN", "Unknown unknown",  IF(J1196="SOAL", "Sonneratia alba",  IF(J1196="AECO", "Aegiceras corniculatum", "" )) )))))))))))))))))))))))))))))</f>
        <v>Rhizophora apiculata</v>
      </c>
      <c r="J1196" s="55" t="s">
        <v>21</v>
      </c>
      <c r="K1196" s="55" t="n">
        <v>5</v>
      </c>
    </row>
    <row r="1197" customFormat="false" ht="13.8" hidden="false" customHeight="false" outlineLevel="0" collapsed="false">
      <c r="A1197" s="1" t="s">
        <v>17</v>
      </c>
      <c r="B1197" s="12" t="n">
        <v>42156</v>
      </c>
      <c r="C1197" s="1" t="s">
        <v>19</v>
      </c>
      <c r="D1197" s="1" t="s">
        <v>19</v>
      </c>
      <c r="E1197" s="1" t="s">
        <v>19</v>
      </c>
      <c r="F1197" s="1" t="s">
        <v>20</v>
      </c>
      <c r="G1197" s="1" t="n">
        <v>6</v>
      </c>
      <c r="H1197" s="1" t="n">
        <v>5</v>
      </c>
      <c r="I1197" s="23" t="str">
        <f aca="false">IF(J1197="RHAP", "Rhizophora apiculata", IF(J1197="EXAG", "Excoecaria agallocha", IF(J1197="BRPA", "Bruguiera parviflora", IF(J1197="XYMO", "Xylocarpus moluccensis", IF(J1197="BRCY", "Bruguiera cylindrica", IF(J1197="AVAL", "Avicennia alba", IF(J1197="AVOF", "Avicennia officinalis", IF(J1197="LURA", "Lumnitzera racemosa", IF(J1197="CETA", "Ceriops tagal", IF(J1197="XYGR", "Xylocarpus granatum", IF(J1197="AVMA", "Avicennia marina", IF(J1197="RHMU", "Rhizophora mucronata", IF(J1197="BRGY", "Bruguiera gymnorrhiza", IF(J1197="BRSE", "Bruguiera sexangula", IF(J1197="SOOV", "Sonneratia ovata", IF(J1197="SOCA", "Sonneratia caseolaris", IF(J1197="HELI", "Heritiera littoralis", IF(J1197="HESY", "Heritiera sylvatica", IF(J1197="NYFR", "Nypa fruticans", IF(J1197="CYRA", "Cynometra ramiflora", IF(J1197="PHPA", "Phoenix paludosa", IF(J1197="SCHY", "Scyphiphora hydrophyllacea", IF(J1197="DIMA", "Diospyros maritima", IF(J1197="POPI", "Pongamia pinnata", IF(J1197="MAPS", "Maniltoa psilogyne", IF(J1197="INBI", "Intsia bijuga", IF(J1197="ACEB", "Acanthus ebracteatus", IF(J1197="CAER", "Calamus erinaceus", IF(J1197="UNUN", "Unknown unknown",  IF(J1197="SOAL", "Sonneratia alba",  IF(J1197="AECO", "Aegiceras corniculatum", "" )) )))))))))))))))))))))))))))))</f>
        <v>Rhizophora apiculata</v>
      </c>
      <c r="J1197" s="55" t="s">
        <v>21</v>
      </c>
      <c r="K1197" s="55" t="n">
        <v>6.3</v>
      </c>
    </row>
    <row r="1198" customFormat="false" ht="13.8" hidden="false" customHeight="false" outlineLevel="0" collapsed="false">
      <c r="A1198" s="1" t="s">
        <v>17</v>
      </c>
      <c r="B1198" s="12" t="n">
        <v>42156</v>
      </c>
      <c r="C1198" s="1" t="s">
        <v>19</v>
      </c>
      <c r="D1198" s="1" t="s">
        <v>19</v>
      </c>
      <c r="E1198" s="1" t="s">
        <v>19</v>
      </c>
      <c r="F1198" s="1" t="s">
        <v>20</v>
      </c>
      <c r="G1198" s="1" t="n">
        <v>6</v>
      </c>
      <c r="H1198" s="1" t="n">
        <v>5</v>
      </c>
      <c r="I1198" s="23" t="str">
        <f aca="false">IF(J1198="RHAP", "Rhizophora apiculata", IF(J1198="EXAG", "Excoecaria agallocha", IF(J1198="BRPA", "Bruguiera parviflora", IF(J1198="XYMO", "Xylocarpus moluccensis", IF(J1198="BRCY", "Bruguiera cylindrica", IF(J1198="AVAL", "Avicennia alba", IF(J1198="AVOF", "Avicennia officinalis", IF(J1198="LURA", "Lumnitzera racemosa", IF(J1198="CETA", "Ceriops tagal", IF(J1198="XYGR", "Xylocarpus granatum", IF(J1198="AVMA", "Avicennia marina", IF(J1198="RHMU", "Rhizophora mucronata", IF(J1198="BRGY", "Bruguiera gymnorrhiza", IF(J1198="BRSE", "Bruguiera sexangula", IF(J1198="SOOV", "Sonneratia ovata", IF(J1198="SOCA", "Sonneratia caseolaris", IF(J1198="HELI", "Heritiera littoralis", IF(J1198="HESY", "Heritiera sylvatica", IF(J1198="NYFR", "Nypa fruticans", IF(J1198="CYRA", "Cynometra ramiflora", IF(J1198="PHPA", "Phoenix paludosa", IF(J1198="SCHY", "Scyphiphora hydrophyllacea", IF(J1198="DIMA", "Diospyros maritima", IF(J1198="POPI", "Pongamia pinnata", IF(J1198="MAPS", "Maniltoa psilogyne", IF(J1198="INBI", "Intsia bijuga", IF(J1198="ACEB", "Acanthus ebracteatus", IF(J1198="CAER", "Calamus erinaceus", IF(J1198="UNUN", "Unknown unknown",  IF(J1198="SOAL", "Sonneratia alba",  IF(J1198="AECO", "Aegiceras corniculatum", "" )) )))))))))))))))))))))))))))))</f>
        <v>Xylocarpus granatum</v>
      </c>
      <c r="J1198" s="55" t="s">
        <v>1022</v>
      </c>
      <c r="K1198" s="55" t="n">
        <v>7.3</v>
      </c>
    </row>
    <row r="1199" customFormat="false" ht="13.8" hidden="false" customHeight="false" outlineLevel="0" collapsed="false">
      <c r="A1199" s="1" t="s">
        <v>17</v>
      </c>
      <c r="B1199" s="12" t="n">
        <v>42156</v>
      </c>
      <c r="C1199" s="1" t="s">
        <v>19</v>
      </c>
      <c r="D1199" s="1" t="s">
        <v>19</v>
      </c>
      <c r="E1199" s="1" t="s">
        <v>19</v>
      </c>
      <c r="F1199" s="1" t="s">
        <v>20</v>
      </c>
      <c r="G1199" s="1" t="n">
        <v>6</v>
      </c>
      <c r="H1199" s="1" t="n">
        <v>5</v>
      </c>
      <c r="I1199" s="23" t="str">
        <f aca="false">IF(J1199="RHAP", "Rhizophora apiculata", IF(J1199="EXAG", "Excoecaria agallocha", IF(J1199="BRPA", "Bruguiera parviflora", IF(J1199="XYMO", "Xylocarpus moluccensis", IF(J1199="BRCY", "Bruguiera cylindrica", IF(J1199="AVAL", "Avicennia alba", IF(J1199="AVOF", "Avicennia officinalis", IF(J1199="LURA", "Lumnitzera racemosa", IF(J1199="CETA", "Ceriops tagal", IF(J1199="XYGR", "Xylocarpus granatum", IF(J1199="AVMA", "Avicennia marina", IF(J1199="RHMU", "Rhizophora mucronata", IF(J1199="BRGY", "Bruguiera gymnorrhiza", IF(J1199="BRSE", "Bruguiera sexangula", IF(J1199="SOOV", "Sonneratia ovata", IF(J1199="SOCA", "Sonneratia caseolaris", IF(J1199="HELI", "Heritiera littoralis", IF(J1199="HESY", "Heritiera sylvatica", IF(J1199="NYFR", "Nypa fruticans", IF(J1199="CYRA", "Cynometra ramiflora", IF(J1199="PHPA", "Phoenix paludosa", IF(J1199="SCHY", "Scyphiphora hydrophyllacea", IF(J1199="DIMA", "Diospyros maritima", IF(J1199="POPI", "Pongamia pinnata", IF(J1199="MAPS", "Maniltoa psilogyne", IF(J1199="INBI", "Intsia bijuga", IF(J1199="ACEB", "Acanthus ebracteatus", IF(J1199="CAER", "Calamus erinaceus", IF(J1199="UNUN", "Unknown unknown",  IF(J1199="SOAL", "Sonneratia alba",  IF(J1199="AECO", "Aegiceras corniculatum", "" )) )))))))))))))))))))))))))))))</f>
        <v>Rhizophora apiculata</v>
      </c>
      <c r="J1199" s="55" t="s">
        <v>21</v>
      </c>
      <c r="K1199" s="55" t="n">
        <v>7.5</v>
      </c>
    </row>
    <row r="1200" customFormat="false" ht="13.8" hidden="false" customHeight="false" outlineLevel="0" collapsed="false">
      <c r="A1200" s="1" t="s">
        <v>17</v>
      </c>
      <c r="B1200" s="12" t="n">
        <v>42156</v>
      </c>
      <c r="C1200" s="1" t="s">
        <v>19</v>
      </c>
      <c r="D1200" s="1" t="s">
        <v>19</v>
      </c>
      <c r="E1200" s="1" t="s">
        <v>19</v>
      </c>
      <c r="F1200" s="1" t="s">
        <v>20</v>
      </c>
      <c r="G1200" s="1" t="n">
        <v>6</v>
      </c>
      <c r="H1200" s="1" t="n">
        <v>5</v>
      </c>
      <c r="I1200" s="23" t="str">
        <f aca="false">IF(J1200="RHAP", "Rhizophora apiculata", IF(J1200="EXAG", "Excoecaria agallocha", IF(J1200="BRPA", "Bruguiera parviflora", IF(J1200="XYMO", "Xylocarpus moluccensis", IF(J1200="BRCY", "Bruguiera cylindrica", IF(J1200="AVAL", "Avicennia alba", IF(J1200="AVOF", "Avicennia officinalis", IF(J1200="LURA", "Lumnitzera racemosa", IF(J1200="CETA", "Ceriops tagal", IF(J1200="XYGR", "Xylocarpus granatum", IF(J1200="AVMA", "Avicennia marina", IF(J1200="RHMU", "Rhizophora mucronata", IF(J1200="BRGY", "Bruguiera gymnorrhiza", IF(J1200="BRSE", "Bruguiera sexangula", IF(J1200="SOOV", "Sonneratia ovata", IF(J1200="SOCA", "Sonneratia caseolaris", IF(J1200="HELI", "Heritiera littoralis", IF(J1200="HESY", "Heritiera sylvatica", IF(J1200="NYFR", "Nypa fruticans", IF(J1200="CYRA", "Cynometra ramiflora", IF(J1200="PHPA", "Phoenix paludosa", IF(J1200="SCHY", "Scyphiphora hydrophyllacea", IF(J1200="DIMA", "Diospyros maritima", IF(J1200="POPI", "Pongamia pinnata", IF(J1200="MAPS", "Maniltoa psilogyne", IF(J1200="INBI", "Intsia bijuga", IF(J1200="ACEB", "Acanthus ebracteatus", IF(J1200="CAER", "Calamus erinaceus", IF(J1200="UNUN", "Unknown unknown",  IF(J1200="SOAL", "Sonneratia alba",  IF(J1200="AECO", "Aegiceras corniculatum", "" )) )))))))))))))))))))))))))))))</f>
        <v>Rhizophora apiculata</v>
      </c>
      <c r="J1200" s="55" t="s">
        <v>21</v>
      </c>
      <c r="K1200" s="55" t="n">
        <v>7.8</v>
      </c>
    </row>
    <row r="1201" customFormat="false" ht="13.8" hidden="false" customHeight="false" outlineLevel="0" collapsed="false">
      <c r="A1201" s="1" t="s">
        <v>17</v>
      </c>
      <c r="B1201" s="12" t="n">
        <v>42156</v>
      </c>
      <c r="C1201" s="1" t="s">
        <v>19</v>
      </c>
      <c r="D1201" s="1" t="s">
        <v>19</v>
      </c>
      <c r="E1201" s="1" t="s">
        <v>19</v>
      </c>
      <c r="F1201" s="1" t="s">
        <v>20</v>
      </c>
      <c r="G1201" s="1" t="n">
        <v>6</v>
      </c>
      <c r="H1201" s="1" t="n">
        <v>5</v>
      </c>
      <c r="I1201" s="23" t="str">
        <f aca="false">IF(J1201="RHAP", "Rhizophora apiculata", IF(J1201="EXAG", "Excoecaria agallocha", IF(J1201="BRPA", "Bruguiera parviflora", IF(J1201="XYMO", "Xylocarpus moluccensis", IF(J1201="BRCY", "Bruguiera cylindrica", IF(J1201="AVAL", "Avicennia alba", IF(J1201="AVOF", "Avicennia officinalis", IF(J1201="LURA", "Lumnitzera racemosa", IF(J1201="CETA", "Ceriops tagal", IF(J1201="XYGR", "Xylocarpus granatum", IF(J1201="AVMA", "Avicennia marina", IF(J1201="RHMU", "Rhizophora mucronata", IF(J1201="BRGY", "Bruguiera gymnorrhiza", IF(J1201="BRSE", "Bruguiera sexangula", IF(J1201="SOOV", "Sonneratia ovata", IF(J1201="SOCA", "Sonneratia caseolaris", IF(J1201="HELI", "Heritiera littoralis", IF(J1201="HESY", "Heritiera sylvatica", IF(J1201="NYFR", "Nypa fruticans", IF(J1201="CYRA", "Cynometra ramiflora", IF(J1201="PHPA", "Phoenix paludosa", IF(J1201="SCHY", "Scyphiphora hydrophyllacea", IF(J1201="DIMA", "Diospyros maritima", IF(J1201="POPI", "Pongamia pinnata", IF(J1201="MAPS", "Maniltoa psilogyne", IF(J1201="INBI", "Intsia bijuga", IF(J1201="ACEB", "Acanthus ebracteatus", IF(J1201="CAER", "Calamus erinaceus", IF(J1201="UNUN", "Unknown unknown",  IF(J1201="SOAL", "Sonneratia alba",  IF(J1201="AECO", "Aegiceras corniculatum", "" )) )))))))))))))))))))))))))))))</f>
        <v>Excoecaria agallocha</v>
      </c>
      <c r="J1201" s="55" t="s">
        <v>162</v>
      </c>
      <c r="K1201" s="55" t="n">
        <v>8.8</v>
      </c>
    </row>
    <row r="1202" customFormat="false" ht="13.8" hidden="false" customHeight="false" outlineLevel="0" collapsed="false">
      <c r="A1202" s="1" t="s">
        <v>17</v>
      </c>
      <c r="B1202" s="12" t="n">
        <v>42156</v>
      </c>
      <c r="C1202" s="1" t="s">
        <v>19</v>
      </c>
      <c r="D1202" s="1" t="s">
        <v>19</v>
      </c>
      <c r="E1202" s="1" t="s">
        <v>19</v>
      </c>
      <c r="F1202" s="1" t="s">
        <v>20</v>
      </c>
      <c r="G1202" s="1" t="n">
        <v>6</v>
      </c>
      <c r="H1202" s="1" t="n">
        <v>5</v>
      </c>
      <c r="I1202" s="23" t="str">
        <f aca="false">IF(J1202="RHAP", "Rhizophora apiculata", IF(J1202="EXAG", "Excoecaria agallocha", IF(J1202="BRPA", "Bruguiera parviflora", IF(J1202="XYMO", "Xylocarpus moluccensis", IF(J1202="BRCY", "Bruguiera cylindrica", IF(J1202="AVAL", "Avicennia alba", IF(J1202="AVOF", "Avicennia officinalis", IF(J1202="LURA", "Lumnitzera racemosa", IF(J1202="CETA", "Ceriops tagal", IF(J1202="XYGR", "Xylocarpus granatum", IF(J1202="AVMA", "Avicennia marina", IF(J1202="RHMU", "Rhizophora mucronata", IF(J1202="BRGY", "Bruguiera gymnorrhiza", IF(J1202="BRSE", "Bruguiera sexangula", IF(J1202="SOOV", "Sonneratia ovata", IF(J1202="SOCA", "Sonneratia caseolaris", IF(J1202="HELI", "Heritiera littoralis", IF(J1202="HESY", "Heritiera sylvatica", IF(J1202="NYFR", "Nypa fruticans", IF(J1202="CYRA", "Cynometra ramiflora", IF(J1202="PHPA", "Phoenix paludosa", IF(J1202="SCHY", "Scyphiphora hydrophyllacea", IF(J1202="DIMA", "Diospyros maritima", IF(J1202="POPI", "Pongamia pinnata", IF(J1202="MAPS", "Maniltoa psilogyne", IF(J1202="INBI", "Intsia bijuga", IF(J1202="ACEB", "Acanthus ebracteatus", IF(J1202="CAER", "Calamus erinaceus", IF(J1202="UNUN", "Unknown unknown",  IF(J1202="SOAL", "Sonneratia alba",  IF(J1202="AECO", "Aegiceras corniculatum", "" )) )))))))))))))))))))))))))))))</f>
        <v>Rhizophora apiculata</v>
      </c>
      <c r="J1202" s="55" t="s">
        <v>21</v>
      </c>
      <c r="K1202" s="55" t="n">
        <v>9.3</v>
      </c>
    </row>
    <row r="1203" customFormat="false" ht="13.8" hidden="false" customHeight="false" outlineLevel="0" collapsed="false">
      <c r="A1203" s="1" t="s">
        <v>17</v>
      </c>
      <c r="B1203" s="12" t="n">
        <v>42156</v>
      </c>
      <c r="C1203" s="1" t="s">
        <v>19</v>
      </c>
      <c r="D1203" s="1" t="s">
        <v>19</v>
      </c>
      <c r="E1203" s="1" t="s">
        <v>19</v>
      </c>
      <c r="F1203" s="1" t="s">
        <v>20</v>
      </c>
      <c r="G1203" s="1" t="n">
        <v>6</v>
      </c>
      <c r="H1203" s="1" t="n">
        <v>5</v>
      </c>
      <c r="I1203" s="23" t="str">
        <f aca="false">IF(J1203="RHAP", "Rhizophora apiculata", IF(J1203="EXAG", "Excoecaria agallocha", IF(J1203="BRPA", "Bruguiera parviflora", IF(J1203="XYMO", "Xylocarpus moluccensis", IF(J1203="BRCY", "Bruguiera cylindrica", IF(J1203="AVAL", "Avicennia alba", IF(J1203="AVOF", "Avicennia officinalis", IF(J1203="LURA", "Lumnitzera racemosa", IF(J1203="CETA", "Ceriops tagal", IF(J1203="XYGR", "Xylocarpus granatum", IF(J1203="AVMA", "Avicennia marina", IF(J1203="RHMU", "Rhizophora mucronata", IF(J1203="BRGY", "Bruguiera gymnorrhiza", IF(J1203="BRSE", "Bruguiera sexangula", IF(J1203="SOOV", "Sonneratia ovata", IF(J1203="SOCA", "Sonneratia caseolaris", IF(J1203="HELI", "Heritiera littoralis", IF(J1203="HESY", "Heritiera sylvatica", IF(J1203="NYFR", "Nypa fruticans", IF(J1203="CYRA", "Cynometra ramiflora", IF(J1203="PHPA", "Phoenix paludosa", IF(J1203="SCHY", "Scyphiphora hydrophyllacea", IF(J1203="DIMA", "Diospyros maritima", IF(J1203="POPI", "Pongamia pinnata", IF(J1203="MAPS", "Maniltoa psilogyne", IF(J1203="INBI", "Intsia bijuga", IF(J1203="ACEB", "Acanthus ebracteatus", IF(J1203="CAER", "Calamus erinaceus", IF(J1203="UNUN", "Unknown unknown",  IF(J1203="SOAL", "Sonneratia alba",  IF(J1203="AECO", "Aegiceras corniculatum", "" )) )))))))))))))))))))))))))))))</f>
        <v>Rhizophora apiculata</v>
      </c>
      <c r="J1203" s="55" t="s">
        <v>21</v>
      </c>
      <c r="K1203" s="55" t="n">
        <v>9.8</v>
      </c>
    </row>
    <row r="1204" customFormat="false" ht="13.8" hidden="false" customHeight="false" outlineLevel="0" collapsed="false">
      <c r="A1204" s="1" t="s">
        <v>17</v>
      </c>
      <c r="B1204" s="12" t="n">
        <v>42156</v>
      </c>
      <c r="C1204" s="1" t="s">
        <v>19</v>
      </c>
      <c r="D1204" s="1" t="s">
        <v>19</v>
      </c>
      <c r="E1204" s="1" t="s">
        <v>19</v>
      </c>
      <c r="F1204" s="1" t="s">
        <v>20</v>
      </c>
      <c r="G1204" s="1" t="n">
        <v>6</v>
      </c>
      <c r="H1204" s="1" t="n">
        <v>5</v>
      </c>
      <c r="I1204" s="23" t="str">
        <f aca="false">IF(J1204="RHAP", "Rhizophora apiculata", IF(J1204="EXAG", "Excoecaria agallocha", IF(J1204="BRPA", "Bruguiera parviflora", IF(J1204="XYMO", "Xylocarpus moluccensis", IF(J1204="BRCY", "Bruguiera cylindrica", IF(J1204="AVAL", "Avicennia alba", IF(J1204="AVOF", "Avicennia officinalis", IF(J1204="LURA", "Lumnitzera racemosa", IF(J1204="CETA", "Ceriops tagal", IF(J1204="XYGR", "Xylocarpus granatum", IF(J1204="AVMA", "Avicennia marina", IF(J1204="RHMU", "Rhizophora mucronata", IF(J1204="BRGY", "Bruguiera gymnorrhiza", IF(J1204="BRSE", "Bruguiera sexangula", IF(J1204="SOOV", "Sonneratia ovata", IF(J1204="SOCA", "Sonneratia caseolaris", IF(J1204="HELI", "Heritiera littoralis", IF(J1204="HESY", "Heritiera sylvatica", IF(J1204="NYFR", "Nypa fruticans", IF(J1204="CYRA", "Cynometra ramiflora", IF(J1204="PHPA", "Phoenix paludosa", IF(J1204="SCHY", "Scyphiphora hydrophyllacea", IF(J1204="DIMA", "Diospyros maritima", IF(J1204="POPI", "Pongamia pinnata", IF(J1204="MAPS", "Maniltoa psilogyne", IF(J1204="INBI", "Intsia bijuga", IF(J1204="ACEB", "Acanthus ebracteatus", IF(J1204="CAER", "Calamus erinaceus", IF(J1204="UNUN", "Unknown unknown",  IF(J1204="SOAL", "Sonneratia alba",  IF(J1204="AECO", "Aegiceras corniculatum", "" )) )))))))))))))))))))))))))))))</f>
        <v>Rhizophora apiculata</v>
      </c>
      <c r="J1204" s="55" t="s">
        <v>21</v>
      </c>
      <c r="K1204" s="55" t="n">
        <v>10.2</v>
      </c>
    </row>
    <row r="1205" customFormat="false" ht="13.8" hidden="false" customHeight="false" outlineLevel="0" collapsed="false">
      <c r="A1205" s="1" t="s">
        <v>17</v>
      </c>
      <c r="B1205" s="12" t="n">
        <v>42156</v>
      </c>
      <c r="C1205" s="1" t="s">
        <v>19</v>
      </c>
      <c r="D1205" s="1" t="s">
        <v>19</v>
      </c>
      <c r="E1205" s="1" t="s">
        <v>19</v>
      </c>
      <c r="F1205" s="1" t="s">
        <v>20</v>
      </c>
      <c r="G1205" s="1" t="n">
        <v>6</v>
      </c>
      <c r="H1205" s="1" t="n">
        <v>5</v>
      </c>
      <c r="I1205" s="23" t="str">
        <f aca="false">IF(J1205="RHAP", "Rhizophora apiculata", IF(J1205="EXAG", "Excoecaria agallocha", IF(J1205="BRPA", "Bruguiera parviflora", IF(J1205="XYMO", "Xylocarpus moluccensis", IF(J1205="BRCY", "Bruguiera cylindrica", IF(J1205="AVAL", "Avicennia alba", IF(J1205="AVOF", "Avicennia officinalis", IF(J1205="LURA", "Lumnitzera racemosa", IF(J1205="CETA", "Ceriops tagal", IF(J1205="XYGR", "Xylocarpus granatum", IF(J1205="AVMA", "Avicennia marina", IF(J1205="RHMU", "Rhizophora mucronata", IF(J1205="BRGY", "Bruguiera gymnorrhiza", IF(J1205="BRSE", "Bruguiera sexangula", IF(J1205="SOOV", "Sonneratia ovata", IF(J1205="SOCA", "Sonneratia caseolaris", IF(J1205="HELI", "Heritiera littoralis", IF(J1205="HESY", "Heritiera sylvatica", IF(J1205="NYFR", "Nypa fruticans", IF(J1205="CYRA", "Cynometra ramiflora", IF(J1205="PHPA", "Phoenix paludosa", IF(J1205="SCHY", "Scyphiphora hydrophyllacea", IF(J1205="DIMA", "Diospyros maritima", IF(J1205="POPI", "Pongamia pinnata", IF(J1205="MAPS", "Maniltoa psilogyne", IF(J1205="INBI", "Intsia bijuga", IF(J1205="ACEB", "Acanthus ebracteatus", IF(J1205="CAER", "Calamus erinaceus", IF(J1205="UNUN", "Unknown unknown",  IF(J1205="SOAL", "Sonneratia alba",  IF(J1205="AECO", "Aegiceras corniculatum", "" )) )))))))))))))))))))))))))))))</f>
        <v>Rhizophora apiculata</v>
      </c>
      <c r="J1205" s="55" t="s">
        <v>21</v>
      </c>
      <c r="K1205" s="55" t="n">
        <v>10.8</v>
      </c>
    </row>
    <row r="1206" customFormat="false" ht="13.8" hidden="false" customHeight="false" outlineLevel="0" collapsed="false">
      <c r="A1206" s="1" t="s">
        <v>17</v>
      </c>
      <c r="B1206" s="12" t="n">
        <v>42156</v>
      </c>
      <c r="C1206" s="1" t="s">
        <v>19</v>
      </c>
      <c r="D1206" s="1" t="s">
        <v>19</v>
      </c>
      <c r="E1206" s="1" t="s">
        <v>19</v>
      </c>
      <c r="F1206" s="1" t="s">
        <v>20</v>
      </c>
      <c r="G1206" s="1" t="n">
        <v>6</v>
      </c>
      <c r="H1206" s="1" t="n">
        <v>5</v>
      </c>
      <c r="I1206" s="23" t="str">
        <f aca="false">IF(J1206="RHAP", "Rhizophora apiculata", IF(J1206="EXAG", "Excoecaria agallocha", IF(J1206="BRPA", "Bruguiera parviflora", IF(J1206="XYMO", "Xylocarpus moluccensis", IF(J1206="BRCY", "Bruguiera cylindrica", IF(J1206="AVAL", "Avicennia alba", IF(J1206="AVOF", "Avicennia officinalis", IF(J1206="LURA", "Lumnitzera racemosa", IF(J1206="CETA", "Ceriops tagal", IF(J1206="XYGR", "Xylocarpus granatum", IF(J1206="AVMA", "Avicennia marina", IF(J1206="RHMU", "Rhizophora mucronata", IF(J1206="BRGY", "Bruguiera gymnorrhiza", IF(J1206="BRSE", "Bruguiera sexangula", IF(J1206="SOOV", "Sonneratia ovata", IF(J1206="SOCA", "Sonneratia caseolaris", IF(J1206="HELI", "Heritiera littoralis", IF(J1206="HESY", "Heritiera sylvatica", IF(J1206="NYFR", "Nypa fruticans", IF(J1206="CYRA", "Cynometra ramiflora", IF(J1206="PHPA", "Phoenix paludosa", IF(J1206="SCHY", "Scyphiphora hydrophyllacea", IF(J1206="DIMA", "Diospyros maritima", IF(J1206="POPI", "Pongamia pinnata", IF(J1206="MAPS", "Maniltoa psilogyne", IF(J1206="INBI", "Intsia bijuga", IF(J1206="ACEB", "Acanthus ebracteatus", IF(J1206="CAER", "Calamus erinaceus", IF(J1206="UNUN", "Unknown unknown",  IF(J1206="SOAL", "Sonneratia alba",  IF(J1206="AECO", "Aegiceras corniculatum", "" )) )))))))))))))))))))))))))))))</f>
        <v>Rhizophora apiculata</v>
      </c>
      <c r="J1206" s="55" t="s">
        <v>21</v>
      </c>
      <c r="K1206" s="55" t="n">
        <v>11.2</v>
      </c>
    </row>
    <row r="1207" customFormat="false" ht="13.8" hidden="false" customHeight="false" outlineLevel="0" collapsed="false">
      <c r="A1207" s="1" t="s">
        <v>17</v>
      </c>
      <c r="B1207" s="12" t="n">
        <v>42156</v>
      </c>
      <c r="C1207" s="1" t="s">
        <v>19</v>
      </c>
      <c r="D1207" s="1" t="s">
        <v>19</v>
      </c>
      <c r="E1207" s="1" t="s">
        <v>19</v>
      </c>
      <c r="F1207" s="1" t="s">
        <v>20</v>
      </c>
      <c r="G1207" s="1" t="n">
        <v>6</v>
      </c>
      <c r="H1207" s="1" t="n">
        <v>5</v>
      </c>
      <c r="I1207" s="23" t="str">
        <f aca="false">IF(J1207="RHAP", "Rhizophora apiculata", IF(J1207="EXAG", "Excoecaria agallocha", IF(J1207="BRPA", "Bruguiera parviflora", IF(J1207="XYMO", "Xylocarpus moluccensis", IF(J1207="BRCY", "Bruguiera cylindrica", IF(J1207="AVAL", "Avicennia alba", IF(J1207="AVOF", "Avicennia officinalis", IF(J1207="LURA", "Lumnitzera racemosa", IF(J1207="CETA", "Ceriops tagal", IF(J1207="XYGR", "Xylocarpus granatum", IF(J1207="AVMA", "Avicennia marina", IF(J1207="RHMU", "Rhizophora mucronata", IF(J1207="BRGY", "Bruguiera gymnorrhiza", IF(J1207="BRSE", "Bruguiera sexangula", IF(J1207="SOOV", "Sonneratia ovata", IF(J1207="SOCA", "Sonneratia caseolaris", IF(J1207="HELI", "Heritiera littoralis", IF(J1207="HESY", "Heritiera sylvatica", IF(J1207="NYFR", "Nypa fruticans", IF(J1207="CYRA", "Cynometra ramiflora", IF(J1207="PHPA", "Phoenix paludosa", IF(J1207="SCHY", "Scyphiphora hydrophyllacea", IF(J1207="DIMA", "Diospyros maritima", IF(J1207="POPI", "Pongamia pinnata", IF(J1207="MAPS", "Maniltoa psilogyne", IF(J1207="INBI", "Intsia bijuga", IF(J1207="ACEB", "Acanthus ebracteatus", IF(J1207="CAER", "Calamus erinaceus", IF(J1207="UNUN", "Unknown unknown",  IF(J1207="SOAL", "Sonneratia alba",  IF(J1207="AECO", "Aegiceras corniculatum", "" )) )))))))))))))))))))))))))))))</f>
        <v>Rhizophora apiculata</v>
      </c>
      <c r="J1207" s="55" t="s">
        <v>21</v>
      </c>
      <c r="K1207" s="55" t="n">
        <v>11.4</v>
      </c>
    </row>
    <row r="1208" customFormat="false" ht="13.8" hidden="false" customHeight="false" outlineLevel="0" collapsed="false">
      <c r="A1208" s="1" t="s">
        <v>17</v>
      </c>
      <c r="B1208" s="12" t="n">
        <v>42156</v>
      </c>
      <c r="C1208" s="1" t="s">
        <v>19</v>
      </c>
      <c r="D1208" s="1" t="s">
        <v>19</v>
      </c>
      <c r="E1208" s="1" t="s">
        <v>19</v>
      </c>
      <c r="F1208" s="1" t="s">
        <v>20</v>
      </c>
      <c r="G1208" s="1" t="n">
        <v>6</v>
      </c>
      <c r="H1208" s="1" t="n">
        <v>5</v>
      </c>
      <c r="I1208" s="23" t="str">
        <f aca="false">IF(J1208="RHAP", "Rhizophora apiculata", IF(J1208="EXAG", "Excoecaria agallocha", IF(J1208="BRPA", "Bruguiera parviflora", IF(J1208="XYMO", "Xylocarpus moluccensis", IF(J1208="BRCY", "Bruguiera cylindrica", IF(J1208="AVAL", "Avicennia alba", IF(J1208="AVOF", "Avicennia officinalis", IF(J1208="LURA", "Lumnitzera racemosa", IF(J1208="CETA", "Ceriops tagal", IF(J1208="XYGR", "Xylocarpus granatum", IF(J1208="AVMA", "Avicennia marina", IF(J1208="RHMU", "Rhizophora mucronata", IF(J1208="BRGY", "Bruguiera gymnorrhiza", IF(J1208="BRSE", "Bruguiera sexangula", IF(J1208="SOOV", "Sonneratia ovata", IF(J1208="SOCA", "Sonneratia caseolaris", IF(J1208="HELI", "Heritiera littoralis", IF(J1208="HESY", "Heritiera sylvatica", IF(J1208="NYFR", "Nypa fruticans", IF(J1208="CYRA", "Cynometra ramiflora", IF(J1208="PHPA", "Phoenix paludosa", IF(J1208="SCHY", "Scyphiphora hydrophyllacea", IF(J1208="DIMA", "Diospyros maritima", IF(J1208="POPI", "Pongamia pinnata", IF(J1208="MAPS", "Maniltoa psilogyne", IF(J1208="INBI", "Intsia bijuga", IF(J1208="ACEB", "Acanthus ebracteatus", IF(J1208="CAER", "Calamus erinaceus", IF(J1208="UNUN", "Unknown unknown",  IF(J1208="SOAL", "Sonneratia alba",  IF(J1208="AECO", "Aegiceras corniculatum", "" )) )))))))))))))))))))))))))))))</f>
        <v>Rhizophora apiculata</v>
      </c>
      <c r="J1208" s="55" t="s">
        <v>21</v>
      </c>
      <c r="K1208" s="55" t="n">
        <v>11.6</v>
      </c>
    </row>
    <row r="1209" customFormat="false" ht="13.8" hidden="false" customHeight="false" outlineLevel="0" collapsed="false">
      <c r="A1209" s="1" t="s">
        <v>17</v>
      </c>
      <c r="B1209" s="12" t="n">
        <v>42156</v>
      </c>
      <c r="C1209" s="1" t="s">
        <v>19</v>
      </c>
      <c r="D1209" s="1" t="s">
        <v>19</v>
      </c>
      <c r="E1209" s="1" t="s">
        <v>19</v>
      </c>
      <c r="F1209" s="1" t="s">
        <v>20</v>
      </c>
      <c r="G1209" s="1" t="n">
        <v>6</v>
      </c>
      <c r="H1209" s="1" t="n">
        <v>5</v>
      </c>
      <c r="I1209" s="23" t="str">
        <f aca="false">IF(J1209="RHAP", "Rhizophora apiculata", IF(J1209="EXAG", "Excoecaria agallocha", IF(J1209="BRPA", "Bruguiera parviflora", IF(J1209="XYMO", "Xylocarpus moluccensis", IF(J1209="BRCY", "Bruguiera cylindrica", IF(J1209="AVAL", "Avicennia alba", IF(J1209="AVOF", "Avicennia officinalis", IF(J1209="LURA", "Lumnitzera racemosa", IF(J1209="CETA", "Ceriops tagal", IF(J1209="XYGR", "Xylocarpus granatum", IF(J1209="AVMA", "Avicennia marina", IF(J1209="RHMU", "Rhizophora mucronata", IF(J1209="BRGY", "Bruguiera gymnorrhiza", IF(J1209="BRSE", "Bruguiera sexangula", IF(J1209="SOOV", "Sonneratia ovata", IF(J1209="SOCA", "Sonneratia caseolaris", IF(J1209="HELI", "Heritiera littoralis", IF(J1209="HESY", "Heritiera sylvatica", IF(J1209="NYFR", "Nypa fruticans", IF(J1209="CYRA", "Cynometra ramiflora", IF(J1209="PHPA", "Phoenix paludosa", IF(J1209="SCHY", "Scyphiphora hydrophyllacea", IF(J1209="DIMA", "Diospyros maritima", IF(J1209="POPI", "Pongamia pinnata", IF(J1209="MAPS", "Maniltoa psilogyne", IF(J1209="INBI", "Intsia bijuga", IF(J1209="ACEB", "Acanthus ebracteatus", IF(J1209="CAER", "Calamus erinaceus", IF(J1209="UNUN", "Unknown unknown",  IF(J1209="SOAL", "Sonneratia alba",  IF(J1209="AECO", "Aegiceras corniculatum", "" )) )))))))))))))))))))))))))))))</f>
        <v>Rhizophora apiculata</v>
      </c>
      <c r="J1209" s="55" t="s">
        <v>21</v>
      </c>
      <c r="K1209" s="55" t="n">
        <v>11.9</v>
      </c>
    </row>
    <row r="1210" customFormat="false" ht="13.8" hidden="false" customHeight="false" outlineLevel="0" collapsed="false">
      <c r="A1210" s="1" t="s">
        <v>17</v>
      </c>
      <c r="B1210" s="12" t="n">
        <v>42156</v>
      </c>
      <c r="C1210" s="1" t="s">
        <v>19</v>
      </c>
      <c r="D1210" s="1" t="s">
        <v>19</v>
      </c>
      <c r="E1210" s="1" t="s">
        <v>19</v>
      </c>
      <c r="F1210" s="1" t="s">
        <v>20</v>
      </c>
      <c r="G1210" s="1" t="n">
        <v>6</v>
      </c>
      <c r="H1210" s="1" t="n">
        <v>5</v>
      </c>
      <c r="I1210" s="23" t="str">
        <f aca="false">IF(J1210="RHAP", "Rhizophora apiculata", IF(J1210="EXAG", "Excoecaria agallocha", IF(J1210="BRPA", "Bruguiera parviflora", IF(J1210="XYMO", "Xylocarpus moluccensis", IF(J1210="BRCY", "Bruguiera cylindrica", IF(J1210="AVAL", "Avicennia alba", IF(J1210="AVOF", "Avicennia officinalis", IF(J1210="LURA", "Lumnitzera racemosa", IF(J1210="CETA", "Ceriops tagal", IF(J1210="XYGR", "Xylocarpus granatum", IF(J1210="AVMA", "Avicennia marina", IF(J1210="RHMU", "Rhizophora mucronata", IF(J1210="BRGY", "Bruguiera gymnorrhiza", IF(J1210="BRSE", "Bruguiera sexangula", IF(J1210="SOOV", "Sonneratia ovata", IF(J1210="SOCA", "Sonneratia caseolaris", IF(J1210="HELI", "Heritiera littoralis", IF(J1210="HESY", "Heritiera sylvatica", IF(J1210="NYFR", "Nypa fruticans", IF(J1210="CYRA", "Cynometra ramiflora", IF(J1210="PHPA", "Phoenix paludosa", IF(J1210="SCHY", "Scyphiphora hydrophyllacea", IF(J1210="DIMA", "Diospyros maritima", IF(J1210="POPI", "Pongamia pinnata", IF(J1210="MAPS", "Maniltoa psilogyne", IF(J1210="INBI", "Intsia bijuga", IF(J1210="ACEB", "Acanthus ebracteatus", IF(J1210="CAER", "Calamus erinaceus", IF(J1210="UNUN", "Unknown unknown",  IF(J1210="SOAL", "Sonneratia alba",  IF(J1210="AECO", "Aegiceras corniculatum", "" )) )))))))))))))))))))))))))))))</f>
        <v>Rhizophora apiculata</v>
      </c>
      <c r="J1210" s="55" t="s">
        <v>21</v>
      </c>
      <c r="K1210" s="55" t="n">
        <v>12.1</v>
      </c>
    </row>
    <row r="1211" customFormat="false" ht="13.8" hidden="false" customHeight="false" outlineLevel="0" collapsed="false">
      <c r="A1211" s="1" t="s">
        <v>17</v>
      </c>
      <c r="B1211" s="12" t="n">
        <v>42156</v>
      </c>
      <c r="C1211" s="1" t="s">
        <v>19</v>
      </c>
      <c r="D1211" s="1" t="s">
        <v>19</v>
      </c>
      <c r="E1211" s="1" t="s">
        <v>19</v>
      </c>
      <c r="F1211" s="1" t="s">
        <v>20</v>
      </c>
      <c r="G1211" s="1" t="n">
        <v>6</v>
      </c>
      <c r="H1211" s="1" t="n">
        <v>5</v>
      </c>
      <c r="I1211" s="23" t="str">
        <f aca="false">IF(J1211="RHAP", "Rhizophora apiculata", IF(J1211="EXAG", "Excoecaria agallocha", IF(J1211="BRPA", "Bruguiera parviflora", IF(J1211="XYMO", "Xylocarpus moluccensis", IF(J1211="BRCY", "Bruguiera cylindrica", IF(J1211="AVAL", "Avicennia alba", IF(J1211="AVOF", "Avicennia officinalis", IF(J1211="LURA", "Lumnitzera racemosa", IF(J1211="CETA", "Ceriops tagal", IF(J1211="XYGR", "Xylocarpus granatum", IF(J1211="AVMA", "Avicennia marina", IF(J1211="RHMU", "Rhizophora mucronata", IF(J1211="BRGY", "Bruguiera gymnorrhiza", IF(J1211="BRSE", "Bruguiera sexangula", IF(J1211="SOOV", "Sonneratia ovata", IF(J1211="SOCA", "Sonneratia caseolaris", IF(J1211="HELI", "Heritiera littoralis", IF(J1211="HESY", "Heritiera sylvatica", IF(J1211="NYFR", "Nypa fruticans", IF(J1211="CYRA", "Cynometra ramiflora", IF(J1211="PHPA", "Phoenix paludosa", IF(J1211="SCHY", "Scyphiphora hydrophyllacea", IF(J1211="DIMA", "Diospyros maritima", IF(J1211="POPI", "Pongamia pinnata", IF(J1211="MAPS", "Maniltoa psilogyne", IF(J1211="INBI", "Intsia bijuga", IF(J1211="ACEB", "Acanthus ebracteatus", IF(J1211="CAER", "Calamus erinaceus", IF(J1211="UNUN", "Unknown unknown",  IF(J1211="SOAL", "Sonneratia alba",  IF(J1211="AECO", "Aegiceras corniculatum", "" )) )))))))))))))))))))))))))))))</f>
        <v>Rhizophora apiculata</v>
      </c>
      <c r="J1211" s="55" t="s">
        <v>21</v>
      </c>
      <c r="K1211" s="55" t="n">
        <v>13</v>
      </c>
    </row>
    <row r="1212" customFormat="false" ht="13.8" hidden="false" customHeight="false" outlineLevel="0" collapsed="false">
      <c r="A1212" s="1" t="s">
        <v>17</v>
      </c>
      <c r="B1212" s="12" t="n">
        <v>42156</v>
      </c>
      <c r="C1212" s="1" t="s">
        <v>19</v>
      </c>
      <c r="D1212" s="1" t="s">
        <v>19</v>
      </c>
      <c r="E1212" s="1" t="s">
        <v>19</v>
      </c>
      <c r="F1212" s="1" t="s">
        <v>20</v>
      </c>
      <c r="G1212" s="1" t="n">
        <v>6</v>
      </c>
      <c r="H1212" s="1" t="n">
        <v>5</v>
      </c>
      <c r="I1212" s="23" t="str">
        <f aca="false">IF(J1212="RHAP", "Rhizophora apiculata", IF(J1212="EXAG", "Excoecaria agallocha", IF(J1212="BRPA", "Bruguiera parviflora", IF(J1212="XYMO", "Xylocarpus moluccensis", IF(J1212="BRCY", "Bruguiera cylindrica", IF(J1212="AVAL", "Avicennia alba", IF(J1212="AVOF", "Avicennia officinalis", IF(J1212="LURA", "Lumnitzera racemosa", IF(J1212="CETA", "Ceriops tagal", IF(J1212="XYGR", "Xylocarpus granatum", IF(J1212="AVMA", "Avicennia marina", IF(J1212="RHMU", "Rhizophora mucronata", IF(J1212="BRGY", "Bruguiera gymnorrhiza", IF(J1212="BRSE", "Bruguiera sexangula", IF(J1212="SOOV", "Sonneratia ovata", IF(J1212="SOCA", "Sonneratia caseolaris", IF(J1212="HELI", "Heritiera littoralis", IF(J1212="HESY", "Heritiera sylvatica", IF(J1212="NYFR", "Nypa fruticans", IF(J1212="CYRA", "Cynometra ramiflora", IF(J1212="PHPA", "Phoenix paludosa", IF(J1212="SCHY", "Scyphiphora hydrophyllacea", IF(J1212="DIMA", "Diospyros maritima", IF(J1212="POPI", "Pongamia pinnata", IF(J1212="MAPS", "Maniltoa psilogyne", IF(J1212="INBI", "Intsia bijuga", IF(J1212="ACEB", "Acanthus ebracteatus", IF(J1212="CAER", "Calamus erinaceus", IF(J1212="UNUN", "Unknown unknown",  IF(J1212="SOAL", "Sonneratia alba",  IF(J1212="AECO", "Aegiceras corniculatum", "" )) )))))))))))))))))))))))))))))</f>
        <v>Xylocarpus granatum</v>
      </c>
      <c r="J1212" s="55" t="s">
        <v>1022</v>
      </c>
      <c r="K1212" s="55" t="n">
        <v>13.1</v>
      </c>
    </row>
    <row r="1213" customFormat="false" ht="13.8" hidden="false" customHeight="false" outlineLevel="0" collapsed="false">
      <c r="A1213" s="1" t="s">
        <v>17</v>
      </c>
      <c r="B1213" s="12" t="n">
        <v>42156</v>
      </c>
      <c r="C1213" s="1" t="s">
        <v>19</v>
      </c>
      <c r="D1213" s="1" t="s">
        <v>19</v>
      </c>
      <c r="E1213" s="1" t="s">
        <v>19</v>
      </c>
      <c r="F1213" s="1" t="s">
        <v>20</v>
      </c>
      <c r="G1213" s="1" t="n">
        <v>6</v>
      </c>
      <c r="H1213" s="1" t="n">
        <v>5</v>
      </c>
      <c r="I1213" s="23" t="str">
        <f aca="false">IF(J1213="RHAP", "Rhizophora apiculata", IF(J1213="EXAG", "Excoecaria agallocha", IF(J1213="BRPA", "Bruguiera parviflora", IF(J1213="XYMO", "Xylocarpus moluccensis", IF(J1213="BRCY", "Bruguiera cylindrica", IF(J1213="AVAL", "Avicennia alba", IF(J1213="AVOF", "Avicennia officinalis", IF(J1213="LURA", "Lumnitzera racemosa", IF(J1213="CETA", "Ceriops tagal", IF(J1213="XYGR", "Xylocarpus granatum", IF(J1213="AVMA", "Avicennia marina", IF(J1213="RHMU", "Rhizophora mucronata", IF(J1213="BRGY", "Bruguiera gymnorrhiza", IF(J1213="BRSE", "Bruguiera sexangula", IF(J1213="SOOV", "Sonneratia ovata", IF(J1213="SOCA", "Sonneratia caseolaris", IF(J1213="HELI", "Heritiera littoralis", IF(J1213="HESY", "Heritiera sylvatica", IF(J1213="NYFR", "Nypa fruticans", IF(J1213="CYRA", "Cynometra ramiflora", IF(J1213="PHPA", "Phoenix paludosa", IF(J1213="SCHY", "Scyphiphora hydrophyllacea", IF(J1213="DIMA", "Diospyros maritima", IF(J1213="POPI", "Pongamia pinnata", IF(J1213="MAPS", "Maniltoa psilogyne", IF(J1213="INBI", "Intsia bijuga", IF(J1213="ACEB", "Acanthus ebracteatus", IF(J1213="CAER", "Calamus erinaceus", IF(J1213="UNUN", "Unknown unknown",  IF(J1213="SOAL", "Sonneratia alba",  IF(J1213="AECO", "Aegiceras corniculatum", "" )) )))))))))))))))))))))))))))))</f>
        <v>Rhizophora apiculata</v>
      </c>
      <c r="J1213" s="55" t="s">
        <v>21</v>
      </c>
      <c r="K1213" s="55" t="n">
        <v>15</v>
      </c>
    </row>
    <row r="1214" customFormat="false" ht="13.8" hidden="false" customHeight="false" outlineLevel="0" collapsed="false">
      <c r="A1214" s="1" t="s">
        <v>17</v>
      </c>
      <c r="B1214" s="12" t="n">
        <v>42156</v>
      </c>
      <c r="C1214" s="1" t="s">
        <v>19</v>
      </c>
      <c r="D1214" s="1" t="s">
        <v>19</v>
      </c>
      <c r="E1214" s="1" t="s">
        <v>19</v>
      </c>
      <c r="F1214" s="1" t="s">
        <v>20</v>
      </c>
      <c r="G1214" s="1" t="n">
        <v>6</v>
      </c>
      <c r="H1214" s="1" t="n">
        <v>5</v>
      </c>
      <c r="I1214" s="23" t="str">
        <f aca="false">IF(J1214="RHAP", "Rhizophora apiculata", IF(J1214="EXAG", "Excoecaria agallocha", IF(J1214="BRPA", "Bruguiera parviflora", IF(J1214="XYMO", "Xylocarpus moluccensis", IF(J1214="BRCY", "Bruguiera cylindrica", IF(J1214="AVAL", "Avicennia alba", IF(J1214="AVOF", "Avicennia officinalis", IF(J1214="LURA", "Lumnitzera racemosa", IF(J1214="CETA", "Ceriops tagal", IF(J1214="XYGR", "Xylocarpus granatum", IF(J1214="AVMA", "Avicennia marina", IF(J1214="RHMU", "Rhizophora mucronata", IF(J1214="BRGY", "Bruguiera gymnorrhiza", IF(J1214="BRSE", "Bruguiera sexangula", IF(J1214="SOOV", "Sonneratia ovata", IF(J1214="SOCA", "Sonneratia caseolaris", IF(J1214="HELI", "Heritiera littoralis", IF(J1214="HESY", "Heritiera sylvatica", IF(J1214="NYFR", "Nypa fruticans", IF(J1214="CYRA", "Cynometra ramiflora", IF(J1214="PHPA", "Phoenix paludosa", IF(J1214="SCHY", "Scyphiphora hydrophyllacea", IF(J1214="DIMA", "Diospyros maritima", IF(J1214="POPI", "Pongamia pinnata", IF(J1214="MAPS", "Maniltoa psilogyne", IF(J1214="INBI", "Intsia bijuga", IF(J1214="ACEB", "Acanthus ebracteatus", IF(J1214="CAER", "Calamus erinaceus", IF(J1214="UNUN", "Unknown unknown",  IF(J1214="SOAL", "Sonneratia alba",  IF(J1214="AECO", "Aegiceras corniculatum", "" )) )))))))))))))))))))))))))))))</f>
        <v>Rhizophora apiculata</v>
      </c>
      <c r="J1214" s="55" t="s">
        <v>21</v>
      </c>
      <c r="K1214" s="55" t="n">
        <v>15.2</v>
      </c>
    </row>
    <row r="1215" customFormat="false" ht="13.8" hidden="false" customHeight="false" outlineLevel="0" collapsed="false">
      <c r="A1215" s="1" t="s">
        <v>17</v>
      </c>
      <c r="B1215" s="12" t="n">
        <v>42156</v>
      </c>
      <c r="C1215" s="1" t="s">
        <v>19</v>
      </c>
      <c r="D1215" s="1" t="s">
        <v>19</v>
      </c>
      <c r="E1215" s="1" t="s">
        <v>19</v>
      </c>
      <c r="F1215" s="1" t="s">
        <v>20</v>
      </c>
      <c r="G1215" s="1" t="n">
        <v>6</v>
      </c>
      <c r="H1215" s="1" t="n">
        <v>5</v>
      </c>
      <c r="I1215" s="23" t="str">
        <f aca="false">IF(J1215="RHAP", "Rhizophora apiculata", IF(J1215="EXAG", "Excoecaria agallocha", IF(J1215="BRPA", "Bruguiera parviflora", IF(J1215="XYMO", "Xylocarpus moluccensis", IF(J1215="BRCY", "Bruguiera cylindrica", IF(J1215="AVAL", "Avicennia alba", IF(J1215="AVOF", "Avicennia officinalis", IF(J1215="LURA", "Lumnitzera racemosa", IF(J1215="CETA", "Ceriops tagal", IF(J1215="XYGR", "Xylocarpus granatum", IF(J1215="AVMA", "Avicennia marina", IF(J1215="RHMU", "Rhizophora mucronata", IF(J1215="BRGY", "Bruguiera gymnorrhiza", IF(J1215="BRSE", "Bruguiera sexangula", IF(J1215="SOOV", "Sonneratia ovata", IF(J1215="SOCA", "Sonneratia caseolaris", IF(J1215="HELI", "Heritiera littoralis", IF(J1215="HESY", "Heritiera sylvatica", IF(J1215="NYFR", "Nypa fruticans", IF(J1215="CYRA", "Cynometra ramiflora", IF(J1215="PHPA", "Phoenix paludosa", IF(J1215="SCHY", "Scyphiphora hydrophyllacea", IF(J1215="DIMA", "Diospyros maritima", IF(J1215="POPI", "Pongamia pinnata", IF(J1215="MAPS", "Maniltoa psilogyne", IF(J1215="INBI", "Intsia bijuga", IF(J1215="ACEB", "Acanthus ebracteatus", IF(J1215="CAER", "Calamus erinaceus", IF(J1215="UNUN", "Unknown unknown",  IF(J1215="SOAL", "Sonneratia alba",  IF(J1215="AECO", "Aegiceras corniculatum", "" )) )))))))))))))))))))))))))))))</f>
        <v>Xylocarpus granatum</v>
      </c>
      <c r="J1215" s="55" t="s">
        <v>1022</v>
      </c>
      <c r="K1215" s="55" t="n">
        <v>15.4</v>
      </c>
    </row>
    <row r="1216" customFormat="false" ht="13.8" hidden="false" customHeight="false" outlineLevel="0" collapsed="false">
      <c r="A1216" s="1" t="s">
        <v>17</v>
      </c>
      <c r="B1216" s="12" t="n">
        <v>42156</v>
      </c>
      <c r="C1216" s="1" t="s">
        <v>19</v>
      </c>
      <c r="D1216" s="1" t="s">
        <v>19</v>
      </c>
      <c r="E1216" s="1" t="s">
        <v>19</v>
      </c>
      <c r="F1216" s="1" t="s">
        <v>20</v>
      </c>
      <c r="G1216" s="1" t="n">
        <v>6</v>
      </c>
      <c r="H1216" s="1" t="n">
        <v>5</v>
      </c>
      <c r="I1216" s="23" t="str">
        <f aca="false">IF(J1216="RHAP", "Rhizophora apiculata", IF(J1216="EXAG", "Excoecaria agallocha", IF(J1216="BRPA", "Bruguiera parviflora", IF(J1216="XYMO", "Xylocarpus moluccensis", IF(J1216="BRCY", "Bruguiera cylindrica", IF(J1216="AVAL", "Avicennia alba", IF(J1216="AVOF", "Avicennia officinalis", IF(J1216="LURA", "Lumnitzera racemosa", IF(J1216="CETA", "Ceriops tagal", IF(J1216="XYGR", "Xylocarpus granatum", IF(J1216="AVMA", "Avicennia marina", IF(J1216="RHMU", "Rhizophora mucronata", IF(J1216="BRGY", "Bruguiera gymnorrhiza", IF(J1216="BRSE", "Bruguiera sexangula", IF(J1216="SOOV", "Sonneratia ovata", IF(J1216="SOCA", "Sonneratia caseolaris", IF(J1216="HELI", "Heritiera littoralis", IF(J1216="HESY", "Heritiera sylvatica", IF(J1216="NYFR", "Nypa fruticans", IF(J1216="CYRA", "Cynometra ramiflora", IF(J1216="PHPA", "Phoenix paludosa", IF(J1216="SCHY", "Scyphiphora hydrophyllacea", IF(J1216="DIMA", "Diospyros maritima", IF(J1216="POPI", "Pongamia pinnata", IF(J1216="MAPS", "Maniltoa psilogyne", IF(J1216="INBI", "Intsia bijuga", IF(J1216="ACEB", "Acanthus ebracteatus", IF(J1216="CAER", "Calamus erinaceus", IF(J1216="UNUN", "Unknown unknown",  IF(J1216="SOAL", "Sonneratia alba",  IF(J1216="AECO", "Aegiceras corniculatum", "" )) )))))))))))))))))))))))))))))</f>
        <v>Rhizophora apiculata</v>
      </c>
      <c r="J1216" s="55" t="s">
        <v>21</v>
      </c>
      <c r="K1216" s="55" t="n">
        <v>15.8</v>
      </c>
    </row>
    <row r="1217" customFormat="false" ht="13.8" hidden="false" customHeight="false" outlineLevel="0" collapsed="false">
      <c r="A1217" s="1" t="s">
        <v>17</v>
      </c>
      <c r="B1217" s="12" t="n">
        <v>42156</v>
      </c>
      <c r="C1217" s="1" t="s">
        <v>19</v>
      </c>
      <c r="D1217" s="1" t="s">
        <v>19</v>
      </c>
      <c r="E1217" s="1" t="s">
        <v>19</v>
      </c>
      <c r="F1217" s="1" t="s">
        <v>20</v>
      </c>
      <c r="G1217" s="1" t="n">
        <v>6</v>
      </c>
      <c r="H1217" s="1" t="n">
        <v>5</v>
      </c>
      <c r="I1217" s="23" t="str">
        <f aca="false">IF(J1217="RHAP", "Rhizophora apiculata", IF(J1217="EXAG", "Excoecaria agallocha", IF(J1217="BRPA", "Bruguiera parviflora", IF(J1217="XYMO", "Xylocarpus moluccensis", IF(J1217="BRCY", "Bruguiera cylindrica", IF(J1217="AVAL", "Avicennia alba", IF(J1217="AVOF", "Avicennia officinalis", IF(J1217="LURA", "Lumnitzera racemosa", IF(J1217="CETA", "Ceriops tagal", IF(J1217="XYGR", "Xylocarpus granatum", IF(J1217="AVMA", "Avicennia marina", IF(J1217="RHMU", "Rhizophora mucronata", IF(J1217="BRGY", "Bruguiera gymnorrhiza", IF(J1217="BRSE", "Bruguiera sexangula", IF(J1217="SOOV", "Sonneratia ovata", IF(J1217="SOCA", "Sonneratia caseolaris", IF(J1217="HELI", "Heritiera littoralis", IF(J1217="HESY", "Heritiera sylvatica", IF(J1217="NYFR", "Nypa fruticans", IF(J1217="CYRA", "Cynometra ramiflora", IF(J1217="PHPA", "Phoenix paludosa", IF(J1217="SCHY", "Scyphiphora hydrophyllacea", IF(J1217="DIMA", "Diospyros maritima", IF(J1217="POPI", "Pongamia pinnata", IF(J1217="MAPS", "Maniltoa psilogyne", IF(J1217="INBI", "Intsia bijuga", IF(J1217="ACEB", "Acanthus ebracteatus", IF(J1217="CAER", "Calamus erinaceus", IF(J1217="UNUN", "Unknown unknown",  IF(J1217="SOAL", "Sonneratia alba",  IF(J1217="AECO", "Aegiceras corniculatum", "" )) )))))))))))))))))))))))))))))</f>
        <v>Xylocarpus granatum</v>
      </c>
      <c r="J1217" s="55" t="s">
        <v>1022</v>
      </c>
      <c r="K1217" s="55" t="n">
        <v>16.2</v>
      </c>
    </row>
    <row r="1218" customFormat="false" ht="13.8" hidden="false" customHeight="false" outlineLevel="0" collapsed="false">
      <c r="A1218" s="1" t="s">
        <v>17</v>
      </c>
      <c r="B1218" s="12" t="n">
        <v>42156</v>
      </c>
      <c r="C1218" s="1" t="s">
        <v>19</v>
      </c>
      <c r="D1218" s="1" t="s">
        <v>19</v>
      </c>
      <c r="E1218" s="1" t="s">
        <v>19</v>
      </c>
      <c r="F1218" s="1" t="s">
        <v>20</v>
      </c>
      <c r="G1218" s="1" t="n">
        <v>6</v>
      </c>
      <c r="H1218" s="1" t="n">
        <v>5</v>
      </c>
      <c r="I1218" s="23" t="str">
        <f aca="false">IF(J1218="RHAP", "Rhizophora apiculata", IF(J1218="EXAG", "Excoecaria agallocha", IF(J1218="BRPA", "Bruguiera parviflora", IF(J1218="XYMO", "Xylocarpus moluccensis", IF(J1218="BRCY", "Bruguiera cylindrica", IF(J1218="AVAL", "Avicennia alba", IF(J1218="AVOF", "Avicennia officinalis", IF(J1218="LURA", "Lumnitzera racemosa", IF(J1218="CETA", "Ceriops tagal", IF(J1218="XYGR", "Xylocarpus granatum", IF(J1218="AVMA", "Avicennia marina", IF(J1218="RHMU", "Rhizophora mucronata", IF(J1218="BRGY", "Bruguiera gymnorrhiza", IF(J1218="BRSE", "Bruguiera sexangula", IF(J1218="SOOV", "Sonneratia ovata", IF(J1218="SOCA", "Sonneratia caseolaris", IF(J1218="HELI", "Heritiera littoralis", IF(J1218="HESY", "Heritiera sylvatica", IF(J1218="NYFR", "Nypa fruticans", IF(J1218="CYRA", "Cynometra ramiflora", IF(J1218="PHPA", "Phoenix paludosa", IF(J1218="SCHY", "Scyphiphora hydrophyllacea", IF(J1218="DIMA", "Diospyros maritima", IF(J1218="POPI", "Pongamia pinnata", IF(J1218="MAPS", "Maniltoa psilogyne", IF(J1218="INBI", "Intsia bijuga", IF(J1218="ACEB", "Acanthus ebracteatus", IF(J1218="CAER", "Calamus erinaceus", IF(J1218="UNUN", "Unknown unknown",  IF(J1218="SOAL", "Sonneratia alba",  IF(J1218="AECO", "Aegiceras corniculatum", "" )) )))))))))))))))))))))))))))))</f>
        <v>Xylocarpus granatum</v>
      </c>
      <c r="J1218" s="55" t="s">
        <v>1022</v>
      </c>
      <c r="K1218" s="55" t="n">
        <v>20.5</v>
      </c>
    </row>
    <row r="1219" customFormat="false" ht="13.8" hidden="false" customHeight="false" outlineLevel="0" collapsed="false">
      <c r="A1219" s="1" t="s">
        <v>17</v>
      </c>
      <c r="B1219" s="12" t="n">
        <v>42156</v>
      </c>
      <c r="C1219" s="1" t="s">
        <v>19</v>
      </c>
      <c r="D1219" s="1" t="s">
        <v>19</v>
      </c>
      <c r="E1219" s="1" t="s">
        <v>19</v>
      </c>
      <c r="F1219" s="1" t="s">
        <v>20</v>
      </c>
      <c r="G1219" s="1" t="n">
        <v>6</v>
      </c>
      <c r="H1219" s="1" t="n">
        <v>5</v>
      </c>
      <c r="I1219" s="23" t="str">
        <f aca="false">IF(J1219="RHAP", "Rhizophora apiculata", IF(J1219="EXAG", "Excoecaria agallocha", IF(J1219="BRPA", "Bruguiera parviflora", IF(J1219="XYMO", "Xylocarpus moluccensis", IF(J1219="BRCY", "Bruguiera cylindrica", IF(J1219="AVAL", "Avicennia alba", IF(J1219="AVOF", "Avicennia officinalis", IF(J1219="LURA", "Lumnitzera racemosa", IF(J1219="CETA", "Ceriops tagal", IF(J1219="XYGR", "Xylocarpus granatum", IF(J1219="AVMA", "Avicennia marina", IF(J1219="RHMU", "Rhizophora mucronata", IF(J1219="BRGY", "Bruguiera gymnorrhiza", IF(J1219="BRSE", "Bruguiera sexangula", IF(J1219="SOOV", "Sonneratia ovata", IF(J1219="SOCA", "Sonneratia caseolaris", IF(J1219="HELI", "Heritiera littoralis", IF(J1219="HESY", "Heritiera sylvatica", IF(J1219="NYFR", "Nypa fruticans", IF(J1219="CYRA", "Cynometra ramiflora", IF(J1219="PHPA", "Phoenix paludosa", IF(J1219="SCHY", "Scyphiphora hydrophyllacea", IF(J1219="DIMA", "Diospyros maritima", IF(J1219="POPI", "Pongamia pinnata", IF(J1219="MAPS", "Maniltoa psilogyne", IF(J1219="INBI", "Intsia bijuga", IF(J1219="ACEB", "Acanthus ebracteatus", IF(J1219="CAER", "Calamus erinaceus", IF(J1219="UNUN", "Unknown unknown",  IF(J1219="SOAL", "Sonneratia alba",  IF(J1219="AECO", "Aegiceras corniculatum", "" )) )))))))))))))))))))))))))))))</f>
        <v>Xylocarpus granatum</v>
      </c>
      <c r="J1219" s="55" t="s">
        <v>1022</v>
      </c>
      <c r="K1219" s="55" t="n">
        <v>20.7</v>
      </c>
    </row>
    <row r="1220" customFormat="false" ht="13.8" hidden="false" customHeight="false" outlineLevel="0" collapsed="false">
      <c r="A1220" s="1" t="s">
        <v>17</v>
      </c>
      <c r="B1220" s="12" t="n">
        <v>42156</v>
      </c>
      <c r="C1220" s="1" t="s">
        <v>19</v>
      </c>
      <c r="D1220" s="1" t="s">
        <v>19</v>
      </c>
      <c r="E1220" s="1" t="s">
        <v>19</v>
      </c>
      <c r="F1220" s="1" t="s">
        <v>20</v>
      </c>
      <c r="G1220" s="1" t="n">
        <v>6</v>
      </c>
      <c r="H1220" s="1" t="n">
        <v>5</v>
      </c>
      <c r="I1220" s="23" t="str">
        <f aca="false">IF(J1220="RHAP", "Rhizophora apiculata", IF(J1220="EXAG", "Excoecaria agallocha", IF(J1220="BRPA", "Bruguiera parviflora", IF(J1220="XYMO", "Xylocarpus moluccensis", IF(J1220="BRCY", "Bruguiera cylindrica", IF(J1220="AVAL", "Avicennia alba", IF(J1220="AVOF", "Avicennia officinalis", IF(J1220="LURA", "Lumnitzera racemosa", IF(J1220="CETA", "Ceriops tagal", IF(J1220="XYGR", "Xylocarpus granatum", IF(J1220="AVMA", "Avicennia marina", IF(J1220="RHMU", "Rhizophora mucronata", IF(J1220="BRGY", "Bruguiera gymnorrhiza", IF(J1220="BRSE", "Bruguiera sexangula", IF(J1220="SOOV", "Sonneratia ovata", IF(J1220="SOCA", "Sonneratia caseolaris", IF(J1220="HELI", "Heritiera littoralis", IF(J1220="HESY", "Heritiera sylvatica", IF(J1220="NYFR", "Nypa fruticans", IF(J1220="CYRA", "Cynometra ramiflora", IF(J1220="PHPA", "Phoenix paludosa", IF(J1220="SCHY", "Scyphiphora hydrophyllacea", IF(J1220="DIMA", "Diospyros maritima", IF(J1220="POPI", "Pongamia pinnata", IF(J1220="MAPS", "Maniltoa psilogyne", IF(J1220="INBI", "Intsia bijuga", IF(J1220="ACEB", "Acanthus ebracteatus", IF(J1220="CAER", "Calamus erinaceus", IF(J1220="UNUN", "Unknown unknown",  IF(J1220="SOAL", "Sonneratia alba",  IF(J1220="AECO", "Aegiceras corniculatum", "" )) )))))))))))))))))))))))))))))</f>
        <v>Rhizophora apiculata</v>
      </c>
      <c r="J1220" s="55" t="s">
        <v>21</v>
      </c>
      <c r="K1220" s="55" t="n">
        <v>24.1</v>
      </c>
    </row>
    <row r="1221" customFormat="false" ht="13.8" hidden="false" customHeight="false" outlineLevel="0" collapsed="false">
      <c r="A1221" s="1" t="s">
        <v>17</v>
      </c>
      <c r="B1221" s="12" t="n">
        <v>42157</v>
      </c>
      <c r="C1221" s="1" t="s">
        <v>19</v>
      </c>
      <c r="D1221" s="1" t="s">
        <v>19</v>
      </c>
      <c r="E1221" s="1" t="s">
        <v>19</v>
      </c>
      <c r="F1221" s="1" t="s">
        <v>20</v>
      </c>
      <c r="G1221" s="1" t="n">
        <v>7</v>
      </c>
      <c r="H1221" s="1" t="n">
        <v>1</v>
      </c>
      <c r="I1221" s="23" t="str">
        <f aca="false">IF(J1221="RHAP", "Rhizophora apiculata", IF(J1221="EXAG", "Excoecaria agallocha", IF(J1221="BRPA", "Bruguiera parviflora", IF(J1221="XYMO", "Xylocarpus moluccensis", IF(J1221="BRCY", "Bruguiera cylindrica", IF(J1221="AVAL", "Avicennia alba", IF(J1221="AVOF", "Avicennia officinalis", IF(J1221="LURA", "Lumnitzera racemosa", IF(J1221="CETA", "Ceriops tagal", IF(J1221="XYGR", "Xylocarpus granatum", IF(J1221="AVMA", "Avicennia marina", IF(J1221="RHMU", "Rhizophora mucronata", IF(J1221="BRGY", "Bruguiera gymnorrhiza", IF(J1221="BRSE", "Bruguiera sexangula", IF(J1221="SOOV", "Sonneratia ovata", IF(J1221="SOCA", "Sonneratia caseolaris", IF(J1221="HELI", "Heritiera littoralis", IF(J1221="HESY", "Heritiera sylvatica", IF(J1221="NYFR", "Nypa fruticans", IF(J1221="CYRA", "Cynometra ramiflora", IF(J1221="PHPA", "Phoenix paludosa", IF(J1221="SCHY", "Scyphiphora hydrophyllacea", IF(J1221="DIMA", "Diospyros maritima", IF(J1221="POPI", "Pongamia pinnata", IF(J1221="MAPS", "Maniltoa psilogyne", IF(J1221="INBI", "Intsia bijuga", IF(J1221="ACEB", "Acanthus ebracteatus", IF(J1221="CAER", "Calamus erinaceus", IF(J1221="UNUN", "Unknown unknown",  IF(J1221="SOAL", "Sonneratia alba",  IF(J1221="AECO", "Aegiceras corniculatum", "" )) )))))))))))))))))))))))))))))</f>
        <v>Rhizophora apiculata</v>
      </c>
      <c r="J1221" s="55" t="s">
        <v>21</v>
      </c>
      <c r="K1221" s="55" t="n">
        <v>5.1</v>
      </c>
    </row>
    <row r="1222" customFormat="false" ht="13.8" hidden="false" customHeight="false" outlineLevel="0" collapsed="false">
      <c r="A1222" s="1" t="s">
        <v>17</v>
      </c>
      <c r="B1222" s="12" t="n">
        <v>42157</v>
      </c>
      <c r="C1222" s="1" t="s">
        <v>19</v>
      </c>
      <c r="D1222" s="1" t="s">
        <v>19</v>
      </c>
      <c r="E1222" s="1" t="s">
        <v>19</v>
      </c>
      <c r="F1222" s="1" t="s">
        <v>20</v>
      </c>
      <c r="G1222" s="1" t="n">
        <v>7</v>
      </c>
      <c r="H1222" s="1" t="n">
        <v>1</v>
      </c>
      <c r="I1222" s="23" t="str">
        <f aca="false">IF(J1222="RHAP", "Rhizophora apiculata", IF(J1222="EXAG", "Excoecaria agallocha", IF(J1222="BRPA", "Bruguiera parviflora", IF(J1222="XYMO", "Xylocarpus moluccensis", IF(J1222="BRCY", "Bruguiera cylindrica", IF(J1222="AVAL", "Avicennia alba", IF(J1222="AVOF", "Avicennia officinalis", IF(J1222="LURA", "Lumnitzera racemosa", IF(J1222="CETA", "Ceriops tagal", IF(J1222="XYGR", "Xylocarpus granatum", IF(J1222="AVMA", "Avicennia marina", IF(J1222="RHMU", "Rhizophora mucronata", IF(J1222="BRGY", "Bruguiera gymnorrhiza", IF(J1222="BRSE", "Bruguiera sexangula", IF(J1222="SOOV", "Sonneratia ovata", IF(J1222="SOCA", "Sonneratia caseolaris", IF(J1222="HELI", "Heritiera littoralis", IF(J1222="HESY", "Heritiera sylvatica", IF(J1222="NYFR", "Nypa fruticans", IF(J1222="CYRA", "Cynometra ramiflora", IF(J1222="PHPA", "Phoenix paludosa", IF(J1222="SCHY", "Scyphiphora hydrophyllacea", IF(J1222="DIMA", "Diospyros maritima", IF(J1222="POPI", "Pongamia pinnata", IF(J1222="MAPS", "Maniltoa psilogyne", IF(J1222="INBI", "Intsia bijuga", IF(J1222="ACEB", "Acanthus ebracteatus", IF(J1222="CAER", "Calamus erinaceus", IF(J1222="UNUN", "Unknown unknown",  IF(J1222="SOAL", "Sonneratia alba",  IF(J1222="AECO", "Aegiceras corniculatum", "" )) )))))))))))))))))))))))))))))</f>
        <v>Rhizophora apiculata</v>
      </c>
      <c r="J1222" s="55" t="s">
        <v>21</v>
      </c>
      <c r="K1222" s="55" t="n">
        <v>5.2</v>
      </c>
    </row>
    <row r="1223" customFormat="false" ht="13.8" hidden="false" customHeight="false" outlineLevel="0" collapsed="false">
      <c r="A1223" s="1" t="s">
        <v>17</v>
      </c>
      <c r="B1223" s="12" t="n">
        <v>42157</v>
      </c>
      <c r="C1223" s="1" t="s">
        <v>19</v>
      </c>
      <c r="D1223" s="1" t="s">
        <v>19</v>
      </c>
      <c r="E1223" s="1" t="s">
        <v>19</v>
      </c>
      <c r="F1223" s="1" t="s">
        <v>20</v>
      </c>
      <c r="G1223" s="1" t="n">
        <v>7</v>
      </c>
      <c r="H1223" s="1" t="n">
        <v>1</v>
      </c>
      <c r="I1223" s="23" t="str">
        <f aca="false">IF(J1223="RHAP", "Rhizophora apiculata", IF(J1223="EXAG", "Excoecaria agallocha", IF(J1223="BRPA", "Bruguiera parviflora", IF(J1223="XYMO", "Xylocarpus moluccensis", IF(J1223="BRCY", "Bruguiera cylindrica", IF(J1223="AVAL", "Avicennia alba", IF(J1223="AVOF", "Avicennia officinalis", IF(J1223="LURA", "Lumnitzera racemosa", IF(J1223="CETA", "Ceriops tagal", IF(J1223="XYGR", "Xylocarpus granatum", IF(J1223="AVMA", "Avicennia marina", IF(J1223="RHMU", "Rhizophora mucronata", IF(J1223="BRGY", "Bruguiera gymnorrhiza", IF(J1223="BRSE", "Bruguiera sexangula", IF(J1223="SOOV", "Sonneratia ovata", IF(J1223="SOCA", "Sonneratia caseolaris", IF(J1223="HELI", "Heritiera littoralis", IF(J1223="HESY", "Heritiera sylvatica", IF(J1223="NYFR", "Nypa fruticans", IF(J1223="CYRA", "Cynometra ramiflora", IF(J1223="PHPA", "Phoenix paludosa", IF(J1223="SCHY", "Scyphiphora hydrophyllacea", IF(J1223="DIMA", "Diospyros maritima", IF(J1223="POPI", "Pongamia pinnata", IF(J1223="MAPS", "Maniltoa psilogyne", IF(J1223="INBI", "Intsia bijuga", IF(J1223="ACEB", "Acanthus ebracteatus", IF(J1223="CAER", "Calamus erinaceus", IF(J1223="UNUN", "Unknown unknown",  IF(J1223="SOAL", "Sonneratia alba",  IF(J1223="AECO", "Aegiceras corniculatum", "" )) )))))))))))))))))))))))))))))</f>
        <v>Rhizophora apiculata</v>
      </c>
      <c r="J1223" s="55" t="s">
        <v>21</v>
      </c>
      <c r="K1223" s="55" t="n">
        <v>5.5</v>
      </c>
    </row>
    <row r="1224" customFormat="false" ht="13.8" hidden="false" customHeight="false" outlineLevel="0" collapsed="false">
      <c r="A1224" s="1" t="s">
        <v>17</v>
      </c>
      <c r="B1224" s="12" t="n">
        <v>42157</v>
      </c>
      <c r="C1224" s="1" t="s">
        <v>19</v>
      </c>
      <c r="D1224" s="1" t="s">
        <v>19</v>
      </c>
      <c r="E1224" s="1" t="s">
        <v>19</v>
      </c>
      <c r="F1224" s="1" t="s">
        <v>20</v>
      </c>
      <c r="G1224" s="1" t="n">
        <v>7</v>
      </c>
      <c r="H1224" s="1" t="n">
        <v>1</v>
      </c>
      <c r="I1224" s="23" t="str">
        <f aca="false">IF(J1224="RHAP", "Rhizophora apiculata", IF(J1224="EXAG", "Excoecaria agallocha", IF(J1224="BRPA", "Bruguiera parviflora", IF(J1224="XYMO", "Xylocarpus moluccensis", IF(J1224="BRCY", "Bruguiera cylindrica", IF(J1224="AVAL", "Avicennia alba", IF(J1224="AVOF", "Avicennia officinalis", IF(J1224="LURA", "Lumnitzera racemosa", IF(J1224="CETA", "Ceriops tagal", IF(J1224="XYGR", "Xylocarpus granatum", IF(J1224="AVMA", "Avicennia marina", IF(J1224="RHMU", "Rhizophora mucronata", IF(J1224="BRGY", "Bruguiera gymnorrhiza", IF(J1224="BRSE", "Bruguiera sexangula", IF(J1224="SOOV", "Sonneratia ovata", IF(J1224="SOCA", "Sonneratia caseolaris", IF(J1224="HELI", "Heritiera littoralis", IF(J1224="HESY", "Heritiera sylvatica", IF(J1224="NYFR", "Nypa fruticans", IF(J1224="CYRA", "Cynometra ramiflora", IF(J1224="PHPA", "Phoenix paludosa", IF(J1224="SCHY", "Scyphiphora hydrophyllacea", IF(J1224="DIMA", "Diospyros maritima", IF(J1224="POPI", "Pongamia pinnata", IF(J1224="MAPS", "Maniltoa psilogyne", IF(J1224="INBI", "Intsia bijuga", IF(J1224="ACEB", "Acanthus ebracteatus", IF(J1224="CAER", "Calamus erinaceus", IF(J1224="UNUN", "Unknown unknown",  IF(J1224="SOAL", "Sonneratia alba",  IF(J1224="AECO", "Aegiceras corniculatum", "" )) )))))))))))))))))))))))))))))</f>
        <v>Xylocarpus granatum</v>
      </c>
      <c r="J1224" s="55" t="s">
        <v>1022</v>
      </c>
      <c r="K1224" s="55" t="n">
        <v>6.1</v>
      </c>
    </row>
    <row r="1225" customFormat="false" ht="13.8" hidden="false" customHeight="false" outlineLevel="0" collapsed="false">
      <c r="A1225" s="1" t="s">
        <v>17</v>
      </c>
      <c r="B1225" s="12" t="n">
        <v>42157</v>
      </c>
      <c r="C1225" s="1" t="s">
        <v>19</v>
      </c>
      <c r="D1225" s="1" t="s">
        <v>19</v>
      </c>
      <c r="E1225" s="1" t="s">
        <v>19</v>
      </c>
      <c r="F1225" s="1" t="s">
        <v>20</v>
      </c>
      <c r="G1225" s="1" t="n">
        <v>7</v>
      </c>
      <c r="H1225" s="1" t="n">
        <v>1</v>
      </c>
      <c r="I1225" s="23" t="str">
        <f aca="false">IF(J1225="RHAP", "Rhizophora apiculata", IF(J1225="EXAG", "Excoecaria agallocha", IF(J1225="BRPA", "Bruguiera parviflora", IF(J1225="XYMO", "Xylocarpus moluccensis", IF(J1225="BRCY", "Bruguiera cylindrica", IF(J1225="AVAL", "Avicennia alba", IF(J1225="AVOF", "Avicennia officinalis", IF(J1225="LURA", "Lumnitzera racemosa", IF(J1225="CETA", "Ceriops tagal", IF(J1225="XYGR", "Xylocarpus granatum", IF(J1225="AVMA", "Avicennia marina", IF(J1225="RHMU", "Rhizophora mucronata", IF(J1225="BRGY", "Bruguiera gymnorrhiza", IF(J1225="BRSE", "Bruguiera sexangula", IF(J1225="SOOV", "Sonneratia ovata", IF(J1225="SOCA", "Sonneratia caseolaris", IF(J1225="HELI", "Heritiera littoralis", IF(J1225="HESY", "Heritiera sylvatica", IF(J1225="NYFR", "Nypa fruticans", IF(J1225="CYRA", "Cynometra ramiflora", IF(J1225="PHPA", "Phoenix paludosa", IF(J1225="SCHY", "Scyphiphora hydrophyllacea", IF(J1225="DIMA", "Diospyros maritima", IF(J1225="POPI", "Pongamia pinnata", IF(J1225="MAPS", "Maniltoa psilogyne", IF(J1225="INBI", "Intsia bijuga", IF(J1225="ACEB", "Acanthus ebracteatus", IF(J1225="CAER", "Calamus erinaceus", IF(J1225="UNUN", "Unknown unknown",  IF(J1225="SOAL", "Sonneratia alba",  IF(J1225="AECO", "Aegiceras corniculatum", "" )) )))))))))))))))))))))))))))))</f>
        <v>Rhizophora apiculata</v>
      </c>
      <c r="J1225" s="55" t="s">
        <v>21</v>
      </c>
      <c r="K1225" s="55" t="n">
        <v>6.5</v>
      </c>
    </row>
    <row r="1226" customFormat="false" ht="13.8" hidden="false" customHeight="false" outlineLevel="0" collapsed="false">
      <c r="A1226" s="1" t="s">
        <v>17</v>
      </c>
      <c r="B1226" s="12" t="n">
        <v>42157</v>
      </c>
      <c r="C1226" s="1" t="s">
        <v>19</v>
      </c>
      <c r="D1226" s="1" t="s">
        <v>19</v>
      </c>
      <c r="E1226" s="1" t="s">
        <v>19</v>
      </c>
      <c r="F1226" s="1" t="s">
        <v>20</v>
      </c>
      <c r="G1226" s="1" t="n">
        <v>7</v>
      </c>
      <c r="H1226" s="1" t="n">
        <v>1</v>
      </c>
      <c r="I1226" s="23" t="str">
        <f aca="false">IF(J1226="RHAP", "Rhizophora apiculata", IF(J1226="EXAG", "Excoecaria agallocha", IF(J1226="BRPA", "Bruguiera parviflora", IF(J1226="XYMO", "Xylocarpus moluccensis", IF(J1226="BRCY", "Bruguiera cylindrica", IF(J1226="AVAL", "Avicennia alba", IF(J1226="AVOF", "Avicennia officinalis", IF(J1226="LURA", "Lumnitzera racemosa", IF(J1226="CETA", "Ceriops tagal", IF(J1226="XYGR", "Xylocarpus granatum", IF(J1226="AVMA", "Avicennia marina", IF(J1226="RHMU", "Rhizophora mucronata", IF(J1226="BRGY", "Bruguiera gymnorrhiza", IF(J1226="BRSE", "Bruguiera sexangula", IF(J1226="SOOV", "Sonneratia ovata", IF(J1226="SOCA", "Sonneratia caseolaris", IF(J1226="HELI", "Heritiera littoralis", IF(J1226="HESY", "Heritiera sylvatica", IF(J1226="NYFR", "Nypa fruticans", IF(J1226="CYRA", "Cynometra ramiflora", IF(J1226="PHPA", "Phoenix paludosa", IF(J1226="SCHY", "Scyphiphora hydrophyllacea", IF(J1226="DIMA", "Diospyros maritima", IF(J1226="POPI", "Pongamia pinnata", IF(J1226="MAPS", "Maniltoa psilogyne", IF(J1226="INBI", "Intsia bijuga", IF(J1226="ACEB", "Acanthus ebracteatus", IF(J1226="CAER", "Calamus erinaceus", IF(J1226="UNUN", "Unknown unknown",  IF(J1226="SOAL", "Sonneratia alba",  IF(J1226="AECO", "Aegiceras corniculatum", "" )) )))))))))))))))))))))))))))))</f>
        <v>Avicennia alba</v>
      </c>
      <c r="J1226" s="55" t="s">
        <v>27</v>
      </c>
      <c r="K1226" s="55" t="n">
        <v>6.6</v>
      </c>
    </row>
    <row r="1227" customFormat="false" ht="13.8" hidden="false" customHeight="false" outlineLevel="0" collapsed="false">
      <c r="A1227" s="1" t="s">
        <v>17</v>
      </c>
      <c r="B1227" s="12" t="n">
        <v>42157</v>
      </c>
      <c r="C1227" s="1" t="s">
        <v>19</v>
      </c>
      <c r="D1227" s="1" t="s">
        <v>19</v>
      </c>
      <c r="E1227" s="1" t="s">
        <v>19</v>
      </c>
      <c r="F1227" s="1" t="s">
        <v>20</v>
      </c>
      <c r="G1227" s="1" t="n">
        <v>7</v>
      </c>
      <c r="H1227" s="1" t="n">
        <v>1</v>
      </c>
      <c r="I1227" s="23" t="str">
        <f aca="false">IF(J1227="RHAP", "Rhizophora apiculata", IF(J1227="EXAG", "Excoecaria agallocha", IF(J1227="BRPA", "Bruguiera parviflora", IF(J1227="XYMO", "Xylocarpus moluccensis", IF(J1227="BRCY", "Bruguiera cylindrica", IF(J1227="AVAL", "Avicennia alba", IF(J1227="AVOF", "Avicennia officinalis", IF(J1227="LURA", "Lumnitzera racemosa", IF(J1227="CETA", "Ceriops tagal", IF(J1227="XYGR", "Xylocarpus granatum", IF(J1227="AVMA", "Avicennia marina", IF(J1227="RHMU", "Rhizophora mucronata", IF(J1227="BRGY", "Bruguiera gymnorrhiza", IF(J1227="BRSE", "Bruguiera sexangula", IF(J1227="SOOV", "Sonneratia ovata", IF(J1227="SOCA", "Sonneratia caseolaris", IF(J1227="HELI", "Heritiera littoralis", IF(J1227="HESY", "Heritiera sylvatica", IF(J1227="NYFR", "Nypa fruticans", IF(J1227="CYRA", "Cynometra ramiflora", IF(J1227="PHPA", "Phoenix paludosa", IF(J1227="SCHY", "Scyphiphora hydrophyllacea", IF(J1227="DIMA", "Diospyros maritima", IF(J1227="POPI", "Pongamia pinnata", IF(J1227="MAPS", "Maniltoa psilogyne", IF(J1227="INBI", "Intsia bijuga", IF(J1227="ACEB", "Acanthus ebracteatus", IF(J1227="CAER", "Calamus erinaceus", IF(J1227="UNUN", "Unknown unknown",  IF(J1227="SOAL", "Sonneratia alba",  IF(J1227="AECO", "Aegiceras corniculatum", "" )) )))))))))))))))))))))))))))))</f>
        <v>Avicennia alba</v>
      </c>
      <c r="J1227" s="55" t="s">
        <v>27</v>
      </c>
      <c r="K1227" s="55" t="n">
        <v>6.8</v>
      </c>
    </row>
    <row r="1228" customFormat="false" ht="13.8" hidden="false" customHeight="false" outlineLevel="0" collapsed="false">
      <c r="A1228" s="1" t="s">
        <v>17</v>
      </c>
      <c r="B1228" s="12" t="n">
        <v>42157</v>
      </c>
      <c r="C1228" s="1" t="s">
        <v>19</v>
      </c>
      <c r="D1228" s="1" t="s">
        <v>19</v>
      </c>
      <c r="E1228" s="1" t="s">
        <v>19</v>
      </c>
      <c r="F1228" s="1" t="s">
        <v>20</v>
      </c>
      <c r="G1228" s="1" t="n">
        <v>7</v>
      </c>
      <c r="H1228" s="1" t="n">
        <v>1</v>
      </c>
      <c r="I1228" s="23" t="str">
        <f aca="false">IF(J1228="RHAP", "Rhizophora apiculata", IF(J1228="EXAG", "Excoecaria agallocha", IF(J1228="BRPA", "Bruguiera parviflora", IF(J1228="XYMO", "Xylocarpus moluccensis", IF(J1228="BRCY", "Bruguiera cylindrica", IF(J1228="AVAL", "Avicennia alba", IF(J1228="AVOF", "Avicennia officinalis", IF(J1228="LURA", "Lumnitzera racemosa", IF(J1228="CETA", "Ceriops tagal", IF(J1228="XYGR", "Xylocarpus granatum", IF(J1228="AVMA", "Avicennia marina", IF(J1228="RHMU", "Rhizophora mucronata", IF(J1228="BRGY", "Bruguiera gymnorrhiza", IF(J1228="BRSE", "Bruguiera sexangula", IF(J1228="SOOV", "Sonneratia ovata", IF(J1228="SOCA", "Sonneratia caseolaris", IF(J1228="HELI", "Heritiera littoralis", IF(J1228="HESY", "Heritiera sylvatica", IF(J1228="NYFR", "Nypa fruticans", IF(J1228="CYRA", "Cynometra ramiflora", IF(J1228="PHPA", "Phoenix paludosa", IF(J1228="SCHY", "Scyphiphora hydrophyllacea", IF(J1228="DIMA", "Diospyros maritima", IF(J1228="POPI", "Pongamia pinnata", IF(J1228="MAPS", "Maniltoa psilogyne", IF(J1228="INBI", "Intsia bijuga", IF(J1228="ACEB", "Acanthus ebracteatus", IF(J1228="CAER", "Calamus erinaceus", IF(J1228="UNUN", "Unknown unknown",  IF(J1228="SOAL", "Sonneratia alba",  IF(J1228="AECO", "Aegiceras corniculatum", "" )) )))))))))))))))))))))))))))))</f>
        <v>Rhizophora apiculata</v>
      </c>
      <c r="J1228" s="55" t="s">
        <v>21</v>
      </c>
      <c r="K1228" s="55" t="n">
        <v>8</v>
      </c>
    </row>
    <row r="1229" customFormat="false" ht="13.8" hidden="false" customHeight="false" outlineLevel="0" collapsed="false">
      <c r="A1229" s="1" t="s">
        <v>17</v>
      </c>
      <c r="B1229" s="12" t="n">
        <v>42157</v>
      </c>
      <c r="C1229" s="1" t="s">
        <v>19</v>
      </c>
      <c r="D1229" s="1" t="s">
        <v>19</v>
      </c>
      <c r="E1229" s="1" t="s">
        <v>19</v>
      </c>
      <c r="F1229" s="1" t="s">
        <v>20</v>
      </c>
      <c r="G1229" s="1" t="n">
        <v>7</v>
      </c>
      <c r="H1229" s="1" t="n">
        <v>1</v>
      </c>
      <c r="I1229" s="23" t="str">
        <f aca="false">IF(J1229="RHAP", "Rhizophora apiculata", IF(J1229="EXAG", "Excoecaria agallocha", IF(J1229="BRPA", "Bruguiera parviflora", IF(J1229="XYMO", "Xylocarpus moluccensis", IF(J1229="BRCY", "Bruguiera cylindrica", IF(J1229="AVAL", "Avicennia alba", IF(J1229="AVOF", "Avicennia officinalis", IF(J1229="LURA", "Lumnitzera racemosa", IF(J1229="CETA", "Ceriops tagal", IF(J1229="XYGR", "Xylocarpus granatum", IF(J1229="AVMA", "Avicennia marina", IF(J1229="RHMU", "Rhizophora mucronata", IF(J1229="BRGY", "Bruguiera gymnorrhiza", IF(J1229="BRSE", "Bruguiera sexangula", IF(J1229="SOOV", "Sonneratia ovata", IF(J1229="SOCA", "Sonneratia caseolaris", IF(J1229="HELI", "Heritiera littoralis", IF(J1229="HESY", "Heritiera sylvatica", IF(J1229="NYFR", "Nypa fruticans", IF(J1229="CYRA", "Cynometra ramiflora", IF(J1229="PHPA", "Phoenix paludosa", IF(J1229="SCHY", "Scyphiphora hydrophyllacea", IF(J1229="DIMA", "Diospyros maritima", IF(J1229="POPI", "Pongamia pinnata", IF(J1229="MAPS", "Maniltoa psilogyne", IF(J1229="INBI", "Intsia bijuga", IF(J1229="ACEB", "Acanthus ebracteatus", IF(J1229="CAER", "Calamus erinaceus", IF(J1229="UNUN", "Unknown unknown",  IF(J1229="SOAL", "Sonneratia alba",  IF(J1229="AECO", "Aegiceras corniculatum", "" )) )))))))))))))))))))))))))))))</f>
        <v>Xylocarpus granatum</v>
      </c>
      <c r="J1229" s="55" t="s">
        <v>1022</v>
      </c>
      <c r="K1229" s="55" t="n">
        <v>8.8</v>
      </c>
    </row>
    <row r="1230" customFormat="false" ht="13.8" hidden="false" customHeight="false" outlineLevel="0" collapsed="false">
      <c r="A1230" s="1" t="s">
        <v>17</v>
      </c>
      <c r="B1230" s="12" t="n">
        <v>42157</v>
      </c>
      <c r="C1230" s="1" t="s">
        <v>19</v>
      </c>
      <c r="D1230" s="1" t="s">
        <v>19</v>
      </c>
      <c r="E1230" s="1" t="s">
        <v>19</v>
      </c>
      <c r="F1230" s="1" t="s">
        <v>20</v>
      </c>
      <c r="G1230" s="1" t="n">
        <v>7</v>
      </c>
      <c r="H1230" s="1" t="n">
        <v>1</v>
      </c>
      <c r="I1230" s="23" t="str">
        <f aca="false">IF(J1230="RHAP", "Rhizophora apiculata", IF(J1230="EXAG", "Excoecaria agallocha", IF(J1230="BRPA", "Bruguiera parviflora", IF(J1230="XYMO", "Xylocarpus moluccensis", IF(J1230="BRCY", "Bruguiera cylindrica", IF(J1230="AVAL", "Avicennia alba", IF(J1230="AVOF", "Avicennia officinalis", IF(J1230="LURA", "Lumnitzera racemosa", IF(J1230="CETA", "Ceriops tagal", IF(J1230="XYGR", "Xylocarpus granatum", IF(J1230="AVMA", "Avicennia marina", IF(J1230="RHMU", "Rhizophora mucronata", IF(J1230="BRGY", "Bruguiera gymnorrhiza", IF(J1230="BRSE", "Bruguiera sexangula", IF(J1230="SOOV", "Sonneratia ovata", IF(J1230="SOCA", "Sonneratia caseolaris", IF(J1230="HELI", "Heritiera littoralis", IF(J1230="HESY", "Heritiera sylvatica", IF(J1230="NYFR", "Nypa fruticans", IF(J1230="CYRA", "Cynometra ramiflora", IF(J1230="PHPA", "Phoenix paludosa", IF(J1230="SCHY", "Scyphiphora hydrophyllacea", IF(J1230="DIMA", "Diospyros maritima", IF(J1230="POPI", "Pongamia pinnata", IF(J1230="MAPS", "Maniltoa psilogyne", IF(J1230="INBI", "Intsia bijuga", IF(J1230="ACEB", "Acanthus ebracteatus", IF(J1230="CAER", "Calamus erinaceus", IF(J1230="UNUN", "Unknown unknown",  IF(J1230="SOAL", "Sonneratia alba",  IF(J1230="AECO", "Aegiceras corniculatum", "" )) )))))))))))))))))))))))))))))</f>
        <v>Xylocarpus granatum</v>
      </c>
      <c r="J1230" s="55" t="s">
        <v>1022</v>
      </c>
      <c r="K1230" s="55" t="n">
        <v>8.9</v>
      </c>
    </row>
    <row r="1231" customFormat="false" ht="13.8" hidden="false" customHeight="false" outlineLevel="0" collapsed="false">
      <c r="A1231" s="1" t="s">
        <v>17</v>
      </c>
      <c r="B1231" s="12" t="n">
        <v>42157</v>
      </c>
      <c r="C1231" s="1" t="s">
        <v>19</v>
      </c>
      <c r="D1231" s="1" t="s">
        <v>19</v>
      </c>
      <c r="E1231" s="1" t="s">
        <v>19</v>
      </c>
      <c r="F1231" s="1" t="s">
        <v>20</v>
      </c>
      <c r="G1231" s="1" t="n">
        <v>7</v>
      </c>
      <c r="H1231" s="1" t="n">
        <v>1</v>
      </c>
      <c r="I1231" s="23" t="str">
        <f aca="false">IF(J1231="RHAP", "Rhizophora apiculata", IF(J1231="EXAG", "Excoecaria agallocha", IF(J1231="BRPA", "Bruguiera parviflora", IF(J1231="XYMO", "Xylocarpus moluccensis", IF(J1231="BRCY", "Bruguiera cylindrica", IF(J1231="AVAL", "Avicennia alba", IF(J1231="AVOF", "Avicennia officinalis", IF(J1231="LURA", "Lumnitzera racemosa", IF(J1231="CETA", "Ceriops tagal", IF(J1231="XYGR", "Xylocarpus granatum", IF(J1231="AVMA", "Avicennia marina", IF(J1231="RHMU", "Rhizophora mucronata", IF(J1231="BRGY", "Bruguiera gymnorrhiza", IF(J1231="BRSE", "Bruguiera sexangula", IF(J1231="SOOV", "Sonneratia ovata", IF(J1231="SOCA", "Sonneratia caseolaris", IF(J1231="HELI", "Heritiera littoralis", IF(J1231="HESY", "Heritiera sylvatica", IF(J1231="NYFR", "Nypa fruticans", IF(J1231="CYRA", "Cynometra ramiflora", IF(J1231="PHPA", "Phoenix paludosa", IF(J1231="SCHY", "Scyphiphora hydrophyllacea", IF(J1231="DIMA", "Diospyros maritima", IF(J1231="POPI", "Pongamia pinnata", IF(J1231="MAPS", "Maniltoa psilogyne", IF(J1231="INBI", "Intsia bijuga", IF(J1231="ACEB", "Acanthus ebracteatus", IF(J1231="CAER", "Calamus erinaceus", IF(J1231="UNUN", "Unknown unknown",  IF(J1231="SOAL", "Sonneratia alba",  IF(J1231="AECO", "Aegiceras corniculatum", "" )) )))))))))))))))))))))))))))))</f>
        <v>Rhizophora apiculata</v>
      </c>
      <c r="J1231" s="55" t="s">
        <v>21</v>
      </c>
      <c r="K1231" s="55" t="n">
        <v>9.1</v>
      </c>
    </row>
    <row r="1232" customFormat="false" ht="13.8" hidden="false" customHeight="false" outlineLevel="0" collapsed="false">
      <c r="A1232" s="1" t="s">
        <v>17</v>
      </c>
      <c r="B1232" s="12" t="n">
        <v>42157</v>
      </c>
      <c r="C1232" s="1" t="s">
        <v>19</v>
      </c>
      <c r="D1232" s="1" t="s">
        <v>19</v>
      </c>
      <c r="E1232" s="1" t="s">
        <v>19</v>
      </c>
      <c r="F1232" s="1" t="s">
        <v>20</v>
      </c>
      <c r="G1232" s="1" t="n">
        <v>7</v>
      </c>
      <c r="H1232" s="1" t="n">
        <v>1</v>
      </c>
      <c r="I1232" s="23" t="str">
        <f aca="false">IF(J1232="RHAP", "Rhizophora apiculata", IF(J1232="EXAG", "Excoecaria agallocha", IF(J1232="BRPA", "Bruguiera parviflora", IF(J1232="XYMO", "Xylocarpus moluccensis", IF(J1232="BRCY", "Bruguiera cylindrica", IF(J1232="AVAL", "Avicennia alba", IF(J1232="AVOF", "Avicennia officinalis", IF(J1232="LURA", "Lumnitzera racemosa", IF(J1232="CETA", "Ceriops tagal", IF(J1232="XYGR", "Xylocarpus granatum", IF(J1232="AVMA", "Avicennia marina", IF(J1232="RHMU", "Rhizophora mucronata", IF(J1232="BRGY", "Bruguiera gymnorrhiza", IF(J1232="BRSE", "Bruguiera sexangula", IF(J1232="SOOV", "Sonneratia ovata", IF(J1232="SOCA", "Sonneratia caseolaris", IF(J1232="HELI", "Heritiera littoralis", IF(J1232="HESY", "Heritiera sylvatica", IF(J1232="NYFR", "Nypa fruticans", IF(J1232="CYRA", "Cynometra ramiflora", IF(J1232="PHPA", "Phoenix paludosa", IF(J1232="SCHY", "Scyphiphora hydrophyllacea", IF(J1232="DIMA", "Diospyros maritima", IF(J1232="POPI", "Pongamia pinnata", IF(J1232="MAPS", "Maniltoa psilogyne", IF(J1232="INBI", "Intsia bijuga", IF(J1232="ACEB", "Acanthus ebracteatus", IF(J1232="CAER", "Calamus erinaceus", IF(J1232="UNUN", "Unknown unknown",  IF(J1232="SOAL", "Sonneratia alba",  IF(J1232="AECO", "Aegiceras corniculatum", "" )) )))))))))))))))))))))))))))))</f>
        <v>Rhizophora apiculata</v>
      </c>
      <c r="J1232" s="55" t="s">
        <v>21</v>
      </c>
      <c r="K1232" s="55" t="n">
        <v>9.2</v>
      </c>
    </row>
    <row r="1233" customFormat="false" ht="13.8" hidden="false" customHeight="false" outlineLevel="0" collapsed="false">
      <c r="A1233" s="1" t="s">
        <v>17</v>
      </c>
      <c r="B1233" s="12" t="n">
        <v>42157</v>
      </c>
      <c r="C1233" s="1" t="s">
        <v>19</v>
      </c>
      <c r="D1233" s="1" t="s">
        <v>19</v>
      </c>
      <c r="E1233" s="1" t="s">
        <v>19</v>
      </c>
      <c r="F1233" s="1" t="s">
        <v>20</v>
      </c>
      <c r="G1233" s="1" t="n">
        <v>7</v>
      </c>
      <c r="H1233" s="1" t="n">
        <v>1</v>
      </c>
      <c r="I1233" s="23" t="str">
        <f aca="false">IF(J1233="RHAP", "Rhizophora apiculata", IF(J1233="EXAG", "Excoecaria agallocha", IF(J1233="BRPA", "Bruguiera parviflora", IF(J1233="XYMO", "Xylocarpus moluccensis", IF(J1233="BRCY", "Bruguiera cylindrica", IF(J1233="AVAL", "Avicennia alba", IF(J1233="AVOF", "Avicennia officinalis", IF(J1233="LURA", "Lumnitzera racemosa", IF(J1233="CETA", "Ceriops tagal", IF(J1233="XYGR", "Xylocarpus granatum", IF(J1233="AVMA", "Avicennia marina", IF(J1233="RHMU", "Rhizophora mucronata", IF(J1233="BRGY", "Bruguiera gymnorrhiza", IF(J1233="BRSE", "Bruguiera sexangula", IF(J1233="SOOV", "Sonneratia ovata", IF(J1233="SOCA", "Sonneratia caseolaris", IF(J1233="HELI", "Heritiera littoralis", IF(J1233="HESY", "Heritiera sylvatica", IF(J1233="NYFR", "Nypa fruticans", IF(J1233="CYRA", "Cynometra ramiflora", IF(J1233="PHPA", "Phoenix paludosa", IF(J1233="SCHY", "Scyphiphora hydrophyllacea", IF(J1233="DIMA", "Diospyros maritima", IF(J1233="POPI", "Pongamia pinnata", IF(J1233="MAPS", "Maniltoa psilogyne", IF(J1233="INBI", "Intsia bijuga", IF(J1233="ACEB", "Acanthus ebracteatus", IF(J1233="CAER", "Calamus erinaceus", IF(J1233="UNUN", "Unknown unknown",  IF(J1233="SOAL", "Sonneratia alba",  IF(J1233="AECO", "Aegiceras corniculatum", "" )) )))))))))))))))))))))))))))))</f>
        <v>Rhizophora apiculata</v>
      </c>
      <c r="J1233" s="55" t="s">
        <v>21</v>
      </c>
      <c r="K1233" s="55" t="n">
        <v>9.3</v>
      </c>
    </row>
    <row r="1234" customFormat="false" ht="13.8" hidden="false" customHeight="false" outlineLevel="0" collapsed="false">
      <c r="A1234" s="1" t="s">
        <v>17</v>
      </c>
      <c r="B1234" s="12" t="n">
        <v>42157</v>
      </c>
      <c r="C1234" s="1" t="s">
        <v>19</v>
      </c>
      <c r="D1234" s="1" t="s">
        <v>19</v>
      </c>
      <c r="E1234" s="1" t="s">
        <v>19</v>
      </c>
      <c r="F1234" s="1" t="s">
        <v>20</v>
      </c>
      <c r="G1234" s="1" t="n">
        <v>7</v>
      </c>
      <c r="H1234" s="1" t="n">
        <v>1</v>
      </c>
      <c r="I1234" s="23" t="str">
        <f aca="false">IF(J1234="RHAP", "Rhizophora apiculata", IF(J1234="EXAG", "Excoecaria agallocha", IF(J1234="BRPA", "Bruguiera parviflora", IF(J1234="XYMO", "Xylocarpus moluccensis", IF(J1234="BRCY", "Bruguiera cylindrica", IF(J1234="AVAL", "Avicennia alba", IF(J1234="AVOF", "Avicennia officinalis", IF(J1234="LURA", "Lumnitzera racemosa", IF(J1234="CETA", "Ceriops tagal", IF(J1234="XYGR", "Xylocarpus granatum", IF(J1234="AVMA", "Avicennia marina", IF(J1234="RHMU", "Rhizophora mucronata", IF(J1234="BRGY", "Bruguiera gymnorrhiza", IF(J1234="BRSE", "Bruguiera sexangula", IF(J1234="SOOV", "Sonneratia ovata", IF(J1234="SOCA", "Sonneratia caseolaris", IF(J1234="HELI", "Heritiera littoralis", IF(J1234="HESY", "Heritiera sylvatica", IF(J1234="NYFR", "Nypa fruticans", IF(J1234="CYRA", "Cynometra ramiflora", IF(J1234="PHPA", "Phoenix paludosa", IF(J1234="SCHY", "Scyphiphora hydrophyllacea", IF(J1234="DIMA", "Diospyros maritima", IF(J1234="POPI", "Pongamia pinnata", IF(J1234="MAPS", "Maniltoa psilogyne", IF(J1234="INBI", "Intsia bijuga", IF(J1234="ACEB", "Acanthus ebracteatus", IF(J1234="CAER", "Calamus erinaceus", IF(J1234="UNUN", "Unknown unknown",  IF(J1234="SOAL", "Sonneratia alba",  IF(J1234="AECO", "Aegiceras corniculatum", "" )) )))))))))))))))))))))))))))))</f>
        <v>Avicennia alba</v>
      </c>
      <c r="J1234" s="55" t="s">
        <v>27</v>
      </c>
      <c r="K1234" s="55" t="n">
        <v>9.5</v>
      </c>
    </row>
    <row r="1235" customFormat="false" ht="13.8" hidden="false" customHeight="false" outlineLevel="0" collapsed="false">
      <c r="A1235" s="1" t="s">
        <v>17</v>
      </c>
      <c r="B1235" s="12" t="n">
        <v>42157</v>
      </c>
      <c r="C1235" s="1" t="s">
        <v>19</v>
      </c>
      <c r="D1235" s="1" t="s">
        <v>19</v>
      </c>
      <c r="E1235" s="1" t="s">
        <v>19</v>
      </c>
      <c r="F1235" s="1" t="s">
        <v>20</v>
      </c>
      <c r="G1235" s="1" t="n">
        <v>7</v>
      </c>
      <c r="H1235" s="1" t="n">
        <v>1</v>
      </c>
      <c r="I1235" s="23" t="str">
        <f aca="false">IF(J1235="RHAP", "Rhizophora apiculata", IF(J1235="EXAG", "Excoecaria agallocha", IF(J1235="BRPA", "Bruguiera parviflora", IF(J1235="XYMO", "Xylocarpus moluccensis", IF(J1235="BRCY", "Bruguiera cylindrica", IF(J1235="AVAL", "Avicennia alba", IF(J1235="AVOF", "Avicennia officinalis", IF(J1235="LURA", "Lumnitzera racemosa", IF(J1235="CETA", "Ceriops tagal", IF(J1235="XYGR", "Xylocarpus granatum", IF(J1235="AVMA", "Avicennia marina", IF(J1235="RHMU", "Rhizophora mucronata", IF(J1235="BRGY", "Bruguiera gymnorrhiza", IF(J1235="BRSE", "Bruguiera sexangula", IF(J1235="SOOV", "Sonneratia ovata", IF(J1235="SOCA", "Sonneratia caseolaris", IF(J1235="HELI", "Heritiera littoralis", IF(J1235="HESY", "Heritiera sylvatica", IF(J1235="NYFR", "Nypa fruticans", IF(J1235="CYRA", "Cynometra ramiflora", IF(J1235="PHPA", "Phoenix paludosa", IF(J1235="SCHY", "Scyphiphora hydrophyllacea", IF(J1235="DIMA", "Diospyros maritima", IF(J1235="POPI", "Pongamia pinnata", IF(J1235="MAPS", "Maniltoa psilogyne", IF(J1235="INBI", "Intsia bijuga", IF(J1235="ACEB", "Acanthus ebracteatus", IF(J1235="CAER", "Calamus erinaceus", IF(J1235="UNUN", "Unknown unknown",  IF(J1235="SOAL", "Sonneratia alba",  IF(J1235="AECO", "Aegiceras corniculatum", "" )) )))))))))))))))))))))))))))))</f>
        <v>Avicennia alba</v>
      </c>
      <c r="J1235" s="55" t="s">
        <v>27</v>
      </c>
      <c r="K1235" s="55" t="n">
        <v>9.6</v>
      </c>
    </row>
    <row r="1236" customFormat="false" ht="13.8" hidden="false" customHeight="false" outlineLevel="0" collapsed="false">
      <c r="A1236" s="1" t="s">
        <v>17</v>
      </c>
      <c r="B1236" s="12" t="n">
        <v>42157</v>
      </c>
      <c r="C1236" s="1" t="s">
        <v>19</v>
      </c>
      <c r="D1236" s="1" t="s">
        <v>19</v>
      </c>
      <c r="E1236" s="1" t="s">
        <v>19</v>
      </c>
      <c r="F1236" s="1" t="s">
        <v>20</v>
      </c>
      <c r="G1236" s="1" t="n">
        <v>7</v>
      </c>
      <c r="H1236" s="1" t="n">
        <v>1</v>
      </c>
      <c r="I1236" s="23" t="str">
        <f aca="false">IF(J1236="RHAP", "Rhizophora apiculata", IF(J1236="EXAG", "Excoecaria agallocha", IF(J1236="BRPA", "Bruguiera parviflora", IF(J1236="XYMO", "Xylocarpus moluccensis", IF(J1236="BRCY", "Bruguiera cylindrica", IF(J1236="AVAL", "Avicennia alba", IF(J1236="AVOF", "Avicennia officinalis", IF(J1236="LURA", "Lumnitzera racemosa", IF(J1236="CETA", "Ceriops tagal", IF(J1236="XYGR", "Xylocarpus granatum", IF(J1236="AVMA", "Avicennia marina", IF(J1236="RHMU", "Rhizophora mucronata", IF(J1236="BRGY", "Bruguiera gymnorrhiza", IF(J1236="BRSE", "Bruguiera sexangula", IF(J1236="SOOV", "Sonneratia ovata", IF(J1236="SOCA", "Sonneratia caseolaris", IF(J1236="HELI", "Heritiera littoralis", IF(J1236="HESY", "Heritiera sylvatica", IF(J1236="NYFR", "Nypa fruticans", IF(J1236="CYRA", "Cynometra ramiflora", IF(J1236="PHPA", "Phoenix paludosa", IF(J1236="SCHY", "Scyphiphora hydrophyllacea", IF(J1236="DIMA", "Diospyros maritima", IF(J1236="POPI", "Pongamia pinnata", IF(J1236="MAPS", "Maniltoa psilogyne", IF(J1236="INBI", "Intsia bijuga", IF(J1236="ACEB", "Acanthus ebracteatus", IF(J1236="CAER", "Calamus erinaceus", IF(J1236="UNUN", "Unknown unknown",  IF(J1236="SOAL", "Sonneratia alba",  IF(J1236="AECO", "Aegiceras corniculatum", "" )) )))))))))))))))))))))))))))))</f>
        <v>Avicennia alba</v>
      </c>
      <c r="J1236" s="55" t="s">
        <v>27</v>
      </c>
      <c r="K1236" s="55" t="n">
        <v>9.6</v>
      </c>
    </row>
    <row r="1237" customFormat="false" ht="13.8" hidden="false" customHeight="false" outlineLevel="0" collapsed="false">
      <c r="A1237" s="1" t="s">
        <v>17</v>
      </c>
      <c r="B1237" s="12" t="n">
        <v>42157</v>
      </c>
      <c r="C1237" s="1" t="s">
        <v>19</v>
      </c>
      <c r="D1237" s="1" t="s">
        <v>19</v>
      </c>
      <c r="E1237" s="1" t="s">
        <v>19</v>
      </c>
      <c r="F1237" s="1" t="s">
        <v>20</v>
      </c>
      <c r="G1237" s="1" t="n">
        <v>7</v>
      </c>
      <c r="H1237" s="1" t="n">
        <v>1</v>
      </c>
      <c r="I1237" s="23" t="str">
        <f aca="false">IF(J1237="RHAP", "Rhizophora apiculata", IF(J1237="EXAG", "Excoecaria agallocha", IF(J1237="BRPA", "Bruguiera parviflora", IF(J1237="XYMO", "Xylocarpus moluccensis", IF(J1237="BRCY", "Bruguiera cylindrica", IF(J1237="AVAL", "Avicennia alba", IF(J1237="AVOF", "Avicennia officinalis", IF(J1237="LURA", "Lumnitzera racemosa", IF(J1237="CETA", "Ceriops tagal", IF(J1237="XYGR", "Xylocarpus granatum", IF(J1237="AVMA", "Avicennia marina", IF(J1237="RHMU", "Rhizophora mucronata", IF(J1237="BRGY", "Bruguiera gymnorrhiza", IF(J1237="BRSE", "Bruguiera sexangula", IF(J1237="SOOV", "Sonneratia ovata", IF(J1237="SOCA", "Sonneratia caseolaris", IF(J1237="HELI", "Heritiera littoralis", IF(J1237="HESY", "Heritiera sylvatica", IF(J1237="NYFR", "Nypa fruticans", IF(J1237="CYRA", "Cynometra ramiflora", IF(J1237="PHPA", "Phoenix paludosa", IF(J1237="SCHY", "Scyphiphora hydrophyllacea", IF(J1237="DIMA", "Diospyros maritima", IF(J1237="POPI", "Pongamia pinnata", IF(J1237="MAPS", "Maniltoa psilogyne", IF(J1237="INBI", "Intsia bijuga", IF(J1237="ACEB", "Acanthus ebracteatus", IF(J1237="CAER", "Calamus erinaceus", IF(J1237="UNUN", "Unknown unknown",  IF(J1237="SOAL", "Sonneratia alba",  IF(J1237="AECO", "Aegiceras corniculatum", "" )) )))))))))))))))))))))))))))))</f>
        <v>Xylocarpus moluccensis</v>
      </c>
      <c r="J1237" s="55" t="s">
        <v>146</v>
      </c>
      <c r="K1237" s="55" t="n">
        <v>10.7</v>
      </c>
    </row>
    <row r="1238" customFormat="false" ht="13.8" hidden="false" customHeight="false" outlineLevel="0" collapsed="false">
      <c r="A1238" s="1" t="s">
        <v>17</v>
      </c>
      <c r="B1238" s="12" t="n">
        <v>42157</v>
      </c>
      <c r="C1238" s="1" t="s">
        <v>19</v>
      </c>
      <c r="D1238" s="1" t="s">
        <v>19</v>
      </c>
      <c r="E1238" s="1" t="s">
        <v>19</v>
      </c>
      <c r="F1238" s="1" t="s">
        <v>20</v>
      </c>
      <c r="G1238" s="1" t="n">
        <v>7</v>
      </c>
      <c r="H1238" s="1" t="n">
        <v>1</v>
      </c>
      <c r="I1238" s="23" t="str">
        <f aca="false">IF(J1238="RHAP", "Rhizophora apiculata", IF(J1238="EXAG", "Excoecaria agallocha", IF(J1238="BRPA", "Bruguiera parviflora", IF(J1238="XYMO", "Xylocarpus moluccensis", IF(J1238="BRCY", "Bruguiera cylindrica", IF(J1238="AVAL", "Avicennia alba", IF(J1238="AVOF", "Avicennia officinalis", IF(J1238="LURA", "Lumnitzera racemosa", IF(J1238="CETA", "Ceriops tagal", IF(J1238="XYGR", "Xylocarpus granatum", IF(J1238="AVMA", "Avicennia marina", IF(J1238="RHMU", "Rhizophora mucronata", IF(J1238="BRGY", "Bruguiera gymnorrhiza", IF(J1238="BRSE", "Bruguiera sexangula", IF(J1238="SOOV", "Sonneratia ovata", IF(J1238="SOCA", "Sonneratia caseolaris", IF(J1238="HELI", "Heritiera littoralis", IF(J1238="HESY", "Heritiera sylvatica", IF(J1238="NYFR", "Nypa fruticans", IF(J1238="CYRA", "Cynometra ramiflora", IF(J1238="PHPA", "Phoenix paludosa", IF(J1238="SCHY", "Scyphiphora hydrophyllacea", IF(J1238="DIMA", "Diospyros maritima", IF(J1238="POPI", "Pongamia pinnata", IF(J1238="MAPS", "Maniltoa psilogyne", IF(J1238="INBI", "Intsia bijuga", IF(J1238="ACEB", "Acanthus ebracteatus", IF(J1238="CAER", "Calamus erinaceus", IF(J1238="UNUN", "Unknown unknown",  IF(J1238="SOAL", "Sonneratia alba",  IF(J1238="AECO", "Aegiceras corniculatum", "" )) )))))))))))))))))))))))))))))</f>
        <v>Xylocarpus moluccensis</v>
      </c>
      <c r="J1238" s="55" t="s">
        <v>146</v>
      </c>
      <c r="K1238" s="55" t="n">
        <v>11.2</v>
      </c>
    </row>
    <row r="1239" customFormat="false" ht="13.8" hidden="false" customHeight="false" outlineLevel="0" collapsed="false">
      <c r="A1239" s="1" t="s">
        <v>17</v>
      </c>
      <c r="B1239" s="12" t="n">
        <v>42157</v>
      </c>
      <c r="C1239" s="1" t="s">
        <v>19</v>
      </c>
      <c r="D1239" s="1" t="s">
        <v>19</v>
      </c>
      <c r="E1239" s="1" t="s">
        <v>19</v>
      </c>
      <c r="F1239" s="1" t="s">
        <v>20</v>
      </c>
      <c r="G1239" s="1" t="n">
        <v>7</v>
      </c>
      <c r="H1239" s="1" t="n">
        <v>1</v>
      </c>
      <c r="I1239" s="23" t="str">
        <f aca="false">IF(J1239="RHAP", "Rhizophora apiculata", IF(J1239="EXAG", "Excoecaria agallocha", IF(J1239="BRPA", "Bruguiera parviflora", IF(J1239="XYMO", "Xylocarpus moluccensis", IF(J1239="BRCY", "Bruguiera cylindrica", IF(J1239="AVAL", "Avicennia alba", IF(J1239="AVOF", "Avicennia officinalis", IF(J1239="LURA", "Lumnitzera racemosa", IF(J1239="CETA", "Ceriops tagal", IF(J1239="XYGR", "Xylocarpus granatum", IF(J1239="AVMA", "Avicennia marina", IF(J1239="RHMU", "Rhizophora mucronata", IF(J1239="BRGY", "Bruguiera gymnorrhiza", IF(J1239="BRSE", "Bruguiera sexangula", IF(J1239="SOOV", "Sonneratia ovata", IF(J1239="SOCA", "Sonneratia caseolaris", IF(J1239="HELI", "Heritiera littoralis", IF(J1239="HESY", "Heritiera sylvatica", IF(J1239="NYFR", "Nypa fruticans", IF(J1239="CYRA", "Cynometra ramiflora", IF(J1239="PHPA", "Phoenix paludosa", IF(J1239="SCHY", "Scyphiphora hydrophyllacea", IF(J1239="DIMA", "Diospyros maritima", IF(J1239="POPI", "Pongamia pinnata", IF(J1239="MAPS", "Maniltoa psilogyne", IF(J1239="INBI", "Intsia bijuga", IF(J1239="ACEB", "Acanthus ebracteatus", IF(J1239="CAER", "Calamus erinaceus", IF(J1239="UNUN", "Unknown unknown",  IF(J1239="SOAL", "Sonneratia alba",  IF(J1239="AECO", "Aegiceras corniculatum", "" )) )))))))))))))))))))))))))))))</f>
        <v>Rhizophora apiculata</v>
      </c>
      <c r="J1239" s="55" t="s">
        <v>21</v>
      </c>
      <c r="K1239" s="55" t="n">
        <v>11.3</v>
      </c>
    </row>
    <row r="1240" customFormat="false" ht="13.8" hidden="false" customHeight="false" outlineLevel="0" collapsed="false">
      <c r="A1240" s="1" t="s">
        <v>17</v>
      </c>
      <c r="B1240" s="12" t="n">
        <v>42157</v>
      </c>
      <c r="C1240" s="1" t="s">
        <v>19</v>
      </c>
      <c r="D1240" s="1" t="s">
        <v>19</v>
      </c>
      <c r="E1240" s="1" t="s">
        <v>19</v>
      </c>
      <c r="F1240" s="1" t="s">
        <v>20</v>
      </c>
      <c r="G1240" s="1" t="n">
        <v>7</v>
      </c>
      <c r="H1240" s="1" t="n">
        <v>1</v>
      </c>
      <c r="I1240" s="23" t="str">
        <f aca="false">IF(J1240="RHAP", "Rhizophora apiculata", IF(J1240="EXAG", "Excoecaria agallocha", IF(J1240="BRPA", "Bruguiera parviflora", IF(J1240="XYMO", "Xylocarpus moluccensis", IF(J1240="BRCY", "Bruguiera cylindrica", IF(J1240="AVAL", "Avicennia alba", IF(J1240="AVOF", "Avicennia officinalis", IF(J1240="LURA", "Lumnitzera racemosa", IF(J1240="CETA", "Ceriops tagal", IF(J1240="XYGR", "Xylocarpus granatum", IF(J1240="AVMA", "Avicennia marina", IF(J1240="RHMU", "Rhizophora mucronata", IF(J1240="BRGY", "Bruguiera gymnorrhiza", IF(J1240="BRSE", "Bruguiera sexangula", IF(J1240="SOOV", "Sonneratia ovata", IF(J1240="SOCA", "Sonneratia caseolaris", IF(J1240="HELI", "Heritiera littoralis", IF(J1240="HESY", "Heritiera sylvatica", IF(J1240="NYFR", "Nypa fruticans", IF(J1240="CYRA", "Cynometra ramiflora", IF(J1240="PHPA", "Phoenix paludosa", IF(J1240="SCHY", "Scyphiphora hydrophyllacea", IF(J1240="DIMA", "Diospyros maritima", IF(J1240="POPI", "Pongamia pinnata", IF(J1240="MAPS", "Maniltoa psilogyne", IF(J1240="INBI", "Intsia bijuga", IF(J1240="ACEB", "Acanthus ebracteatus", IF(J1240="CAER", "Calamus erinaceus", IF(J1240="UNUN", "Unknown unknown",  IF(J1240="SOAL", "Sonneratia alba",  IF(J1240="AECO", "Aegiceras corniculatum", "" )) )))))))))))))))))))))))))))))</f>
        <v>Rhizophora apiculata</v>
      </c>
      <c r="J1240" s="55" t="s">
        <v>21</v>
      </c>
      <c r="K1240" s="55" t="n">
        <v>11.4</v>
      </c>
    </row>
    <row r="1241" customFormat="false" ht="13.8" hidden="false" customHeight="false" outlineLevel="0" collapsed="false">
      <c r="A1241" s="1" t="s">
        <v>17</v>
      </c>
      <c r="B1241" s="12" t="n">
        <v>42157</v>
      </c>
      <c r="C1241" s="1" t="s">
        <v>19</v>
      </c>
      <c r="D1241" s="1" t="s">
        <v>19</v>
      </c>
      <c r="E1241" s="1" t="s">
        <v>19</v>
      </c>
      <c r="F1241" s="1" t="s">
        <v>20</v>
      </c>
      <c r="G1241" s="1" t="n">
        <v>7</v>
      </c>
      <c r="H1241" s="1" t="n">
        <v>1</v>
      </c>
      <c r="I1241" s="23" t="str">
        <f aca="false">IF(J1241="RHAP", "Rhizophora apiculata", IF(J1241="EXAG", "Excoecaria agallocha", IF(J1241="BRPA", "Bruguiera parviflora", IF(J1241="XYMO", "Xylocarpus moluccensis", IF(J1241="BRCY", "Bruguiera cylindrica", IF(J1241="AVAL", "Avicennia alba", IF(J1241="AVOF", "Avicennia officinalis", IF(J1241="LURA", "Lumnitzera racemosa", IF(J1241="CETA", "Ceriops tagal", IF(J1241="XYGR", "Xylocarpus granatum", IF(J1241="AVMA", "Avicennia marina", IF(J1241="RHMU", "Rhizophora mucronata", IF(J1241="BRGY", "Bruguiera gymnorrhiza", IF(J1241="BRSE", "Bruguiera sexangula", IF(J1241="SOOV", "Sonneratia ovata", IF(J1241="SOCA", "Sonneratia caseolaris", IF(J1241="HELI", "Heritiera littoralis", IF(J1241="HESY", "Heritiera sylvatica", IF(J1241="NYFR", "Nypa fruticans", IF(J1241="CYRA", "Cynometra ramiflora", IF(J1241="PHPA", "Phoenix paludosa", IF(J1241="SCHY", "Scyphiphora hydrophyllacea", IF(J1241="DIMA", "Diospyros maritima", IF(J1241="POPI", "Pongamia pinnata", IF(J1241="MAPS", "Maniltoa psilogyne", IF(J1241="INBI", "Intsia bijuga", IF(J1241="ACEB", "Acanthus ebracteatus", IF(J1241="CAER", "Calamus erinaceus", IF(J1241="UNUN", "Unknown unknown",  IF(J1241="SOAL", "Sonneratia alba",  IF(J1241="AECO", "Aegiceras corniculatum", "" )) )))))))))))))))))))))))))))))</f>
        <v>Rhizophora apiculata</v>
      </c>
      <c r="J1241" s="55" t="s">
        <v>21</v>
      </c>
      <c r="K1241" s="55" t="n">
        <v>11.6</v>
      </c>
    </row>
    <row r="1242" customFormat="false" ht="13.8" hidden="false" customHeight="false" outlineLevel="0" collapsed="false">
      <c r="A1242" s="1" t="s">
        <v>17</v>
      </c>
      <c r="B1242" s="12" t="n">
        <v>42157</v>
      </c>
      <c r="C1242" s="1" t="s">
        <v>19</v>
      </c>
      <c r="D1242" s="1" t="s">
        <v>19</v>
      </c>
      <c r="E1242" s="1" t="s">
        <v>19</v>
      </c>
      <c r="F1242" s="1" t="s">
        <v>20</v>
      </c>
      <c r="G1242" s="1" t="n">
        <v>7</v>
      </c>
      <c r="H1242" s="1" t="n">
        <v>1</v>
      </c>
      <c r="I1242" s="23" t="str">
        <f aca="false">IF(J1242="RHAP", "Rhizophora apiculata", IF(J1242="EXAG", "Excoecaria agallocha", IF(J1242="BRPA", "Bruguiera parviflora", IF(J1242="XYMO", "Xylocarpus moluccensis", IF(J1242="BRCY", "Bruguiera cylindrica", IF(J1242="AVAL", "Avicennia alba", IF(J1242="AVOF", "Avicennia officinalis", IF(J1242="LURA", "Lumnitzera racemosa", IF(J1242="CETA", "Ceriops tagal", IF(J1242="XYGR", "Xylocarpus granatum", IF(J1242="AVMA", "Avicennia marina", IF(J1242="RHMU", "Rhizophora mucronata", IF(J1242="BRGY", "Bruguiera gymnorrhiza", IF(J1242="BRSE", "Bruguiera sexangula", IF(J1242="SOOV", "Sonneratia ovata", IF(J1242="SOCA", "Sonneratia caseolaris", IF(J1242="HELI", "Heritiera littoralis", IF(J1242="HESY", "Heritiera sylvatica", IF(J1242="NYFR", "Nypa fruticans", IF(J1242="CYRA", "Cynometra ramiflora", IF(J1242="PHPA", "Phoenix paludosa", IF(J1242="SCHY", "Scyphiphora hydrophyllacea", IF(J1242="DIMA", "Diospyros maritima", IF(J1242="POPI", "Pongamia pinnata", IF(J1242="MAPS", "Maniltoa psilogyne", IF(J1242="INBI", "Intsia bijuga", IF(J1242="ACEB", "Acanthus ebracteatus", IF(J1242="CAER", "Calamus erinaceus", IF(J1242="UNUN", "Unknown unknown",  IF(J1242="SOAL", "Sonneratia alba",  IF(J1242="AECO", "Aegiceras corniculatum", "" )) )))))))))))))))))))))))))))))</f>
        <v>Avicennia officinalis</v>
      </c>
      <c r="J1242" s="55" t="s">
        <v>105</v>
      </c>
      <c r="K1242" s="55" t="n">
        <v>13</v>
      </c>
    </row>
    <row r="1243" customFormat="false" ht="13.8" hidden="false" customHeight="false" outlineLevel="0" collapsed="false">
      <c r="A1243" s="1" t="s">
        <v>17</v>
      </c>
      <c r="B1243" s="12" t="n">
        <v>42157</v>
      </c>
      <c r="C1243" s="1" t="s">
        <v>19</v>
      </c>
      <c r="D1243" s="1" t="s">
        <v>19</v>
      </c>
      <c r="E1243" s="1" t="s">
        <v>19</v>
      </c>
      <c r="F1243" s="1" t="s">
        <v>20</v>
      </c>
      <c r="G1243" s="1" t="n">
        <v>7</v>
      </c>
      <c r="H1243" s="1" t="n">
        <v>1</v>
      </c>
      <c r="I1243" s="23" t="str">
        <f aca="false">IF(J1243="RHAP", "Rhizophora apiculata", IF(J1243="EXAG", "Excoecaria agallocha", IF(J1243="BRPA", "Bruguiera parviflora", IF(J1243="XYMO", "Xylocarpus moluccensis", IF(J1243="BRCY", "Bruguiera cylindrica", IF(J1243="AVAL", "Avicennia alba", IF(J1243="AVOF", "Avicennia officinalis", IF(J1243="LURA", "Lumnitzera racemosa", IF(J1243="CETA", "Ceriops tagal", IF(J1243="XYGR", "Xylocarpus granatum", IF(J1243="AVMA", "Avicennia marina", IF(J1243="RHMU", "Rhizophora mucronata", IF(J1243="BRGY", "Bruguiera gymnorrhiza", IF(J1243="BRSE", "Bruguiera sexangula", IF(J1243="SOOV", "Sonneratia ovata", IF(J1243="SOCA", "Sonneratia caseolaris", IF(J1243="HELI", "Heritiera littoralis", IF(J1243="HESY", "Heritiera sylvatica", IF(J1243="NYFR", "Nypa fruticans", IF(J1243="CYRA", "Cynometra ramiflora", IF(J1243="PHPA", "Phoenix paludosa", IF(J1243="SCHY", "Scyphiphora hydrophyllacea", IF(J1243="DIMA", "Diospyros maritima", IF(J1243="POPI", "Pongamia pinnata", IF(J1243="MAPS", "Maniltoa psilogyne", IF(J1243="INBI", "Intsia bijuga", IF(J1243="ACEB", "Acanthus ebracteatus", IF(J1243="CAER", "Calamus erinaceus", IF(J1243="UNUN", "Unknown unknown",  IF(J1243="SOAL", "Sonneratia alba",  IF(J1243="AECO", "Aegiceras corniculatum", "" )) )))))))))))))))))))))))))))))</f>
        <v>Xylocarpus moluccensis</v>
      </c>
      <c r="J1243" s="55" t="s">
        <v>146</v>
      </c>
      <c r="K1243" s="55" t="n">
        <v>13.3</v>
      </c>
    </row>
    <row r="1244" customFormat="false" ht="13.8" hidden="false" customHeight="false" outlineLevel="0" collapsed="false">
      <c r="A1244" s="1" t="s">
        <v>17</v>
      </c>
      <c r="B1244" s="12" t="n">
        <v>42157</v>
      </c>
      <c r="C1244" s="1" t="s">
        <v>19</v>
      </c>
      <c r="D1244" s="1" t="s">
        <v>19</v>
      </c>
      <c r="E1244" s="1" t="s">
        <v>19</v>
      </c>
      <c r="F1244" s="1" t="s">
        <v>20</v>
      </c>
      <c r="G1244" s="1" t="n">
        <v>7</v>
      </c>
      <c r="H1244" s="1" t="n">
        <v>1</v>
      </c>
      <c r="I1244" s="23" t="str">
        <f aca="false">IF(J1244="RHAP", "Rhizophora apiculata", IF(J1244="EXAG", "Excoecaria agallocha", IF(J1244="BRPA", "Bruguiera parviflora", IF(J1244="XYMO", "Xylocarpus moluccensis", IF(J1244="BRCY", "Bruguiera cylindrica", IF(J1244="AVAL", "Avicennia alba", IF(J1244="AVOF", "Avicennia officinalis", IF(J1244="LURA", "Lumnitzera racemosa", IF(J1244="CETA", "Ceriops tagal", IF(J1244="XYGR", "Xylocarpus granatum", IF(J1244="AVMA", "Avicennia marina", IF(J1244="RHMU", "Rhizophora mucronata", IF(J1244="BRGY", "Bruguiera gymnorrhiza", IF(J1244="BRSE", "Bruguiera sexangula", IF(J1244="SOOV", "Sonneratia ovata", IF(J1244="SOCA", "Sonneratia caseolaris", IF(J1244="HELI", "Heritiera littoralis", IF(J1244="HESY", "Heritiera sylvatica", IF(J1244="NYFR", "Nypa fruticans", IF(J1244="CYRA", "Cynometra ramiflora", IF(J1244="PHPA", "Phoenix paludosa", IF(J1244="SCHY", "Scyphiphora hydrophyllacea", IF(J1244="DIMA", "Diospyros maritima", IF(J1244="POPI", "Pongamia pinnata", IF(J1244="MAPS", "Maniltoa psilogyne", IF(J1244="INBI", "Intsia bijuga", IF(J1244="ACEB", "Acanthus ebracteatus", IF(J1244="CAER", "Calamus erinaceus", IF(J1244="UNUN", "Unknown unknown",  IF(J1244="SOAL", "Sonneratia alba",  IF(J1244="AECO", "Aegiceras corniculatum", "" )) )))))))))))))))))))))))))))))</f>
        <v>Rhizophora apiculata</v>
      </c>
      <c r="J1244" s="55" t="s">
        <v>21</v>
      </c>
      <c r="K1244" s="55" t="n">
        <v>15</v>
      </c>
    </row>
    <row r="1245" customFormat="false" ht="13.8" hidden="false" customHeight="false" outlineLevel="0" collapsed="false">
      <c r="A1245" s="1" t="s">
        <v>17</v>
      </c>
      <c r="B1245" s="12" t="n">
        <v>42157</v>
      </c>
      <c r="C1245" s="1" t="s">
        <v>19</v>
      </c>
      <c r="D1245" s="1" t="s">
        <v>19</v>
      </c>
      <c r="E1245" s="1" t="s">
        <v>19</v>
      </c>
      <c r="F1245" s="1" t="s">
        <v>20</v>
      </c>
      <c r="G1245" s="1" t="n">
        <v>7</v>
      </c>
      <c r="H1245" s="1" t="n">
        <v>1</v>
      </c>
      <c r="I1245" s="23" t="str">
        <f aca="false">IF(J1245="RHAP", "Rhizophora apiculata", IF(J1245="EXAG", "Excoecaria agallocha", IF(J1245="BRPA", "Bruguiera parviflora", IF(J1245="XYMO", "Xylocarpus moluccensis", IF(J1245="BRCY", "Bruguiera cylindrica", IF(J1245="AVAL", "Avicennia alba", IF(J1245="AVOF", "Avicennia officinalis", IF(J1245="LURA", "Lumnitzera racemosa", IF(J1245="CETA", "Ceriops tagal", IF(J1245="XYGR", "Xylocarpus granatum", IF(J1245="AVMA", "Avicennia marina", IF(J1245="RHMU", "Rhizophora mucronata", IF(J1245="BRGY", "Bruguiera gymnorrhiza", IF(J1245="BRSE", "Bruguiera sexangula", IF(J1245="SOOV", "Sonneratia ovata", IF(J1245="SOCA", "Sonneratia caseolaris", IF(J1245="HELI", "Heritiera littoralis", IF(J1245="HESY", "Heritiera sylvatica", IF(J1245="NYFR", "Nypa fruticans", IF(J1245="CYRA", "Cynometra ramiflora", IF(J1245="PHPA", "Phoenix paludosa", IF(J1245="SCHY", "Scyphiphora hydrophyllacea", IF(J1245="DIMA", "Diospyros maritima", IF(J1245="POPI", "Pongamia pinnata", IF(J1245="MAPS", "Maniltoa psilogyne", IF(J1245="INBI", "Intsia bijuga", IF(J1245="ACEB", "Acanthus ebracteatus", IF(J1245="CAER", "Calamus erinaceus", IF(J1245="UNUN", "Unknown unknown",  IF(J1245="SOAL", "Sonneratia alba",  IF(J1245="AECO", "Aegiceras corniculatum", "" )) )))))))))))))))))))))))))))))</f>
        <v>Xylocarpus moluccensis</v>
      </c>
      <c r="J1245" s="55" t="s">
        <v>146</v>
      </c>
      <c r="K1245" s="55" t="n">
        <v>15.1</v>
      </c>
    </row>
    <row r="1246" customFormat="false" ht="13.8" hidden="false" customHeight="false" outlineLevel="0" collapsed="false">
      <c r="A1246" s="1" t="s">
        <v>17</v>
      </c>
      <c r="B1246" s="12" t="n">
        <v>42157</v>
      </c>
      <c r="C1246" s="1" t="s">
        <v>19</v>
      </c>
      <c r="D1246" s="1" t="s">
        <v>19</v>
      </c>
      <c r="E1246" s="1" t="s">
        <v>19</v>
      </c>
      <c r="F1246" s="1" t="s">
        <v>20</v>
      </c>
      <c r="G1246" s="1" t="n">
        <v>7</v>
      </c>
      <c r="H1246" s="1" t="n">
        <v>2</v>
      </c>
      <c r="I1246" s="23" t="str">
        <f aca="false">IF(J1246="RHAP", "Rhizophora apiculata", IF(J1246="EXAG", "Excoecaria agallocha", IF(J1246="BRPA", "Bruguiera parviflora", IF(J1246="XYMO", "Xylocarpus moluccensis", IF(J1246="BRCY", "Bruguiera cylindrica", IF(J1246="AVAL", "Avicennia alba", IF(J1246="AVOF", "Avicennia officinalis", IF(J1246="LURA", "Lumnitzera racemosa", IF(J1246="CETA", "Ceriops tagal", IF(J1246="XYGR", "Xylocarpus granatum", IF(J1246="AVMA", "Avicennia marina", IF(J1246="RHMU", "Rhizophora mucronata", IF(J1246="BRGY", "Bruguiera gymnorrhiza", IF(J1246="BRSE", "Bruguiera sexangula", IF(J1246="SOOV", "Sonneratia ovata", IF(J1246="SOCA", "Sonneratia caseolaris", IF(J1246="HELI", "Heritiera littoralis", IF(J1246="HESY", "Heritiera sylvatica", IF(J1246="NYFR", "Nypa fruticans", IF(J1246="CYRA", "Cynometra ramiflora", IF(J1246="PHPA", "Phoenix paludosa", IF(J1246="SCHY", "Scyphiphora hydrophyllacea", IF(J1246="DIMA", "Diospyros maritima", IF(J1246="POPI", "Pongamia pinnata", IF(J1246="MAPS", "Maniltoa psilogyne", IF(J1246="INBI", "Intsia bijuga", IF(J1246="ACEB", "Acanthus ebracteatus", IF(J1246="CAER", "Calamus erinaceus", IF(J1246="UNUN", "Unknown unknown",  IF(J1246="SOAL", "Sonneratia alba",  IF(J1246="AECO", "Aegiceras corniculatum", "" )) )))))))))))))))))))))))))))))</f>
        <v>Rhizophora apiculata</v>
      </c>
      <c r="J1246" s="55" t="s">
        <v>21</v>
      </c>
      <c r="K1246" s="55" t="n">
        <v>5</v>
      </c>
    </row>
    <row r="1247" customFormat="false" ht="13.8" hidden="false" customHeight="false" outlineLevel="0" collapsed="false">
      <c r="A1247" s="1" t="s">
        <v>17</v>
      </c>
      <c r="B1247" s="12" t="n">
        <v>42157</v>
      </c>
      <c r="C1247" s="1" t="s">
        <v>19</v>
      </c>
      <c r="D1247" s="1" t="s">
        <v>19</v>
      </c>
      <c r="E1247" s="1" t="s">
        <v>19</v>
      </c>
      <c r="F1247" s="1" t="s">
        <v>20</v>
      </c>
      <c r="G1247" s="1" t="n">
        <v>7</v>
      </c>
      <c r="H1247" s="1" t="n">
        <v>2</v>
      </c>
      <c r="I1247" s="23" t="str">
        <f aca="false">IF(J1247="RHAP", "Rhizophora apiculata", IF(J1247="EXAG", "Excoecaria agallocha", IF(J1247="BRPA", "Bruguiera parviflora", IF(J1247="XYMO", "Xylocarpus moluccensis", IF(J1247="BRCY", "Bruguiera cylindrica", IF(J1247="AVAL", "Avicennia alba", IF(J1247="AVOF", "Avicennia officinalis", IF(J1247="LURA", "Lumnitzera racemosa", IF(J1247="CETA", "Ceriops tagal", IF(J1247="XYGR", "Xylocarpus granatum", IF(J1247="AVMA", "Avicennia marina", IF(J1247="RHMU", "Rhizophora mucronata", IF(J1247="BRGY", "Bruguiera gymnorrhiza", IF(J1247="BRSE", "Bruguiera sexangula", IF(J1247="SOOV", "Sonneratia ovata", IF(J1247="SOCA", "Sonneratia caseolaris", IF(J1247="HELI", "Heritiera littoralis", IF(J1247="HESY", "Heritiera sylvatica", IF(J1247="NYFR", "Nypa fruticans", IF(J1247="CYRA", "Cynometra ramiflora", IF(J1247="PHPA", "Phoenix paludosa", IF(J1247="SCHY", "Scyphiphora hydrophyllacea", IF(J1247="DIMA", "Diospyros maritima", IF(J1247="POPI", "Pongamia pinnata", IF(J1247="MAPS", "Maniltoa psilogyne", IF(J1247="INBI", "Intsia bijuga", IF(J1247="ACEB", "Acanthus ebracteatus", IF(J1247="CAER", "Calamus erinaceus", IF(J1247="UNUN", "Unknown unknown",  IF(J1247="SOAL", "Sonneratia alba",  IF(J1247="AECO", "Aegiceras corniculatum", "" )) )))))))))))))))))))))))))))))</f>
        <v>Rhizophora apiculata</v>
      </c>
      <c r="J1247" s="55" t="s">
        <v>21</v>
      </c>
      <c r="K1247" s="55" t="n">
        <v>5.1</v>
      </c>
    </row>
    <row r="1248" customFormat="false" ht="13.8" hidden="false" customHeight="false" outlineLevel="0" collapsed="false">
      <c r="A1248" s="1" t="s">
        <v>17</v>
      </c>
      <c r="B1248" s="12" t="n">
        <v>42157</v>
      </c>
      <c r="C1248" s="1" t="s">
        <v>19</v>
      </c>
      <c r="D1248" s="1" t="s">
        <v>19</v>
      </c>
      <c r="E1248" s="1" t="s">
        <v>19</v>
      </c>
      <c r="F1248" s="1" t="s">
        <v>20</v>
      </c>
      <c r="G1248" s="1" t="n">
        <v>7</v>
      </c>
      <c r="H1248" s="1" t="n">
        <v>2</v>
      </c>
      <c r="I1248" s="23" t="str">
        <f aca="false">IF(J1248="RHAP", "Rhizophora apiculata", IF(J1248="EXAG", "Excoecaria agallocha", IF(J1248="BRPA", "Bruguiera parviflora", IF(J1248="XYMO", "Xylocarpus moluccensis", IF(J1248="BRCY", "Bruguiera cylindrica", IF(J1248="AVAL", "Avicennia alba", IF(J1248="AVOF", "Avicennia officinalis", IF(J1248="LURA", "Lumnitzera racemosa", IF(J1248="CETA", "Ceriops tagal", IF(J1248="XYGR", "Xylocarpus granatum", IF(J1248="AVMA", "Avicennia marina", IF(J1248="RHMU", "Rhizophora mucronata", IF(J1248="BRGY", "Bruguiera gymnorrhiza", IF(J1248="BRSE", "Bruguiera sexangula", IF(J1248="SOOV", "Sonneratia ovata", IF(J1248="SOCA", "Sonneratia caseolaris", IF(J1248="HELI", "Heritiera littoralis", IF(J1248="HESY", "Heritiera sylvatica", IF(J1248="NYFR", "Nypa fruticans", IF(J1248="CYRA", "Cynometra ramiflora", IF(J1248="PHPA", "Phoenix paludosa", IF(J1248="SCHY", "Scyphiphora hydrophyllacea", IF(J1248="DIMA", "Diospyros maritima", IF(J1248="POPI", "Pongamia pinnata", IF(J1248="MAPS", "Maniltoa psilogyne", IF(J1248="INBI", "Intsia bijuga", IF(J1248="ACEB", "Acanthus ebracteatus", IF(J1248="CAER", "Calamus erinaceus", IF(J1248="UNUN", "Unknown unknown",  IF(J1248="SOAL", "Sonneratia alba",  IF(J1248="AECO", "Aegiceras corniculatum", "" )) )))))))))))))))))))))))))))))</f>
        <v>Rhizophora apiculata</v>
      </c>
      <c r="J1248" s="55" t="s">
        <v>21</v>
      </c>
      <c r="K1248" s="55" t="n">
        <v>5.1</v>
      </c>
    </row>
    <row r="1249" customFormat="false" ht="13.8" hidden="false" customHeight="false" outlineLevel="0" collapsed="false">
      <c r="A1249" s="1" t="s">
        <v>17</v>
      </c>
      <c r="B1249" s="12" t="n">
        <v>42157</v>
      </c>
      <c r="C1249" s="1" t="s">
        <v>19</v>
      </c>
      <c r="D1249" s="1" t="s">
        <v>19</v>
      </c>
      <c r="E1249" s="1" t="s">
        <v>19</v>
      </c>
      <c r="F1249" s="1" t="s">
        <v>20</v>
      </c>
      <c r="G1249" s="1" t="n">
        <v>7</v>
      </c>
      <c r="H1249" s="1" t="n">
        <v>2</v>
      </c>
      <c r="I1249" s="23" t="str">
        <f aca="false">IF(J1249="RHAP", "Rhizophora apiculata", IF(J1249="EXAG", "Excoecaria agallocha", IF(J1249="BRPA", "Bruguiera parviflora", IF(J1249="XYMO", "Xylocarpus moluccensis", IF(J1249="BRCY", "Bruguiera cylindrica", IF(J1249="AVAL", "Avicennia alba", IF(J1249="AVOF", "Avicennia officinalis", IF(J1249="LURA", "Lumnitzera racemosa", IF(J1249="CETA", "Ceriops tagal", IF(J1249="XYGR", "Xylocarpus granatum", IF(J1249="AVMA", "Avicennia marina", IF(J1249="RHMU", "Rhizophora mucronata", IF(J1249="BRGY", "Bruguiera gymnorrhiza", IF(J1249="BRSE", "Bruguiera sexangula", IF(J1249="SOOV", "Sonneratia ovata", IF(J1249="SOCA", "Sonneratia caseolaris", IF(J1249="HELI", "Heritiera littoralis", IF(J1249="HESY", "Heritiera sylvatica", IF(J1249="NYFR", "Nypa fruticans", IF(J1249="CYRA", "Cynometra ramiflora", IF(J1249="PHPA", "Phoenix paludosa", IF(J1249="SCHY", "Scyphiphora hydrophyllacea", IF(J1249="DIMA", "Diospyros maritima", IF(J1249="POPI", "Pongamia pinnata", IF(J1249="MAPS", "Maniltoa psilogyne", IF(J1249="INBI", "Intsia bijuga", IF(J1249="ACEB", "Acanthus ebracteatus", IF(J1249="CAER", "Calamus erinaceus", IF(J1249="UNUN", "Unknown unknown",  IF(J1249="SOAL", "Sonneratia alba",  IF(J1249="AECO", "Aegiceras corniculatum", "" )) )))))))))))))))))))))))))))))</f>
        <v>Xylocarpus moluccensis</v>
      </c>
      <c r="J1249" s="55" t="s">
        <v>146</v>
      </c>
      <c r="K1249" s="55" t="n">
        <v>5.2</v>
      </c>
    </row>
    <row r="1250" customFormat="false" ht="13.8" hidden="false" customHeight="false" outlineLevel="0" collapsed="false">
      <c r="A1250" s="1" t="s">
        <v>17</v>
      </c>
      <c r="B1250" s="12" t="n">
        <v>42157</v>
      </c>
      <c r="C1250" s="1" t="s">
        <v>19</v>
      </c>
      <c r="D1250" s="1" t="s">
        <v>19</v>
      </c>
      <c r="E1250" s="1" t="s">
        <v>19</v>
      </c>
      <c r="F1250" s="1" t="s">
        <v>20</v>
      </c>
      <c r="G1250" s="1" t="n">
        <v>7</v>
      </c>
      <c r="H1250" s="1" t="n">
        <v>2</v>
      </c>
      <c r="I1250" s="23" t="str">
        <f aca="false">IF(J1250="RHAP", "Rhizophora apiculata", IF(J1250="EXAG", "Excoecaria agallocha", IF(J1250="BRPA", "Bruguiera parviflora", IF(J1250="XYMO", "Xylocarpus moluccensis", IF(J1250="BRCY", "Bruguiera cylindrica", IF(J1250="AVAL", "Avicennia alba", IF(J1250="AVOF", "Avicennia officinalis", IF(J1250="LURA", "Lumnitzera racemosa", IF(J1250="CETA", "Ceriops tagal", IF(J1250="XYGR", "Xylocarpus granatum", IF(J1250="AVMA", "Avicennia marina", IF(J1250="RHMU", "Rhizophora mucronata", IF(J1250="BRGY", "Bruguiera gymnorrhiza", IF(J1250="BRSE", "Bruguiera sexangula", IF(J1250="SOOV", "Sonneratia ovata", IF(J1250="SOCA", "Sonneratia caseolaris", IF(J1250="HELI", "Heritiera littoralis", IF(J1250="HESY", "Heritiera sylvatica", IF(J1250="NYFR", "Nypa fruticans", IF(J1250="CYRA", "Cynometra ramiflora", IF(J1250="PHPA", "Phoenix paludosa", IF(J1250="SCHY", "Scyphiphora hydrophyllacea", IF(J1250="DIMA", "Diospyros maritima", IF(J1250="POPI", "Pongamia pinnata", IF(J1250="MAPS", "Maniltoa psilogyne", IF(J1250="INBI", "Intsia bijuga", IF(J1250="ACEB", "Acanthus ebracteatus", IF(J1250="CAER", "Calamus erinaceus", IF(J1250="UNUN", "Unknown unknown",  IF(J1250="SOAL", "Sonneratia alba",  IF(J1250="AECO", "Aegiceras corniculatum", "" )) )))))))))))))))))))))))))))))</f>
        <v>Avicennia alba</v>
      </c>
      <c r="J1250" s="55" t="s">
        <v>27</v>
      </c>
      <c r="K1250" s="55" t="n">
        <v>5.2</v>
      </c>
    </row>
    <row r="1251" customFormat="false" ht="13.8" hidden="false" customHeight="false" outlineLevel="0" collapsed="false">
      <c r="A1251" s="1" t="s">
        <v>17</v>
      </c>
      <c r="B1251" s="12" t="n">
        <v>42157</v>
      </c>
      <c r="C1251" s="1" t="s">
        <v>19</v>
      </c>
      <c r="D1251" s="1" t="s">
        <v>19</v>
      </c>
      <c r="E1251" s="1" t="s">
        <v>19</v>
      </c>
      <c r="F1251" s="1" t="s">
        <v>20</v>
      </c>
      <c r="G1251" s="1" t="n">
        <v>7</v>
      </c>
      <c r="H1251" s="1" t="n">
        <v>2</v>
      </c>
      <c r="I1251" s="23" t="str">
        <f aca="false">IF(J1251="RHAP", "Rhizophora apiculata", IF(J1251="EXAG", "Excoecaria agallocha", IF(J1251="BRPA", "Bruguiera parviflora", IF(J1251="XYMO", "Xylocarpus moluccensis", IF(J1251="BRCY", "Bruguiera cylindrica", IF(J1251="AVAL", "Avicennia alba", IF(J1251="AVOF", "Avicennia officinalis", IF(J1251="LURA", "Lumnitzera racemosa", IF(J1251="CETA", "Ceriops tagal", IF(J1251="XYGR", "Xylocarpus granatum", IF(J1251="AVMA", "Avicennia marina", IF(J1251="RHMU", "Rhizophora mucronata", IF(J1251="BRGY", "Bruguiera gymnorrhiza", IF(J1251="BRSE", "Bruguiera sexangula", IF(J1251="SOOV", "Sonneratia ovata", IF(J1251="SOCA", "Sonneratia caseolaris", IF(J1251="HELI", "Heritiera littoralis", IF(J1251="HESY", "Heritiera sylvatica", IF(J1251="NYFR", "Nypa fruticans", IF(J1251="CYRA", "Cynometra ramiflora", IF(J1251="PHPA", "Phoenix paludosa", IF(J1251="SCHY", "Scyphiphora hydrophyllacea", IF(J1251="DIMA", "Diospyros maritima", IF(J1251="POPI", "Pongamia pinnata", IF(J1251="MAPS", "Maniltoa psilogyne", IF(J1251="INBI", "Intsia bijuga", IF(J1251="ACEB", "Acanthus ebracteatus", IF(J1251="CAER", "Calamus erinaceus", IF(J1251="UNUN", "Unknown unknown",  IF(J1251="SOAL", "Sonneratia alba",  IF(J1251="AECO", "Aegiceras corniculatum", "" )) )))))))))))))))))))))))))))))</f>
        <v>Avicennia alba</v>
      </c>
      <c r="J1251" s="55" t="s">
        <v>27</v>
      </c>
      <c r="K1251" s="55" t="n">
        <v>5.4</v>
      </c>
    </row>
    <row r="1252" customFormat="false" ht="13.8" hidden="false" customHeight="false" outlineLevel="0" collapsed="false">
      <c r="A1252" s="1" t="s">
        <v>17</v>
      </c>
      <c r="B1252" s="12" t="n">
        <v>42157</v>
      </c>
      <c r="C1252" s="1" t="s">
        <v>19</v>
      </c>
      <c r="D1252" s="1" t="s">
        <v>19</v>
      </c>
      <c r="E1252" s="1" t="s">
        <v>19</v>
      </c>
      <c r="F1252" s="1" t="s">
        <v>20</v>
      </c>
      <c r="G1252" s="1" t="n">
        <v>7</v>
      </c>
      <c r="H1252" s="1" t="n">
        <v>2</v>
      </c>
      <c r="I1252" s="23" t="str">
        <f aca="false">IF(J1252="RHAP", "Rhizophora apiculata", IF(J1252="EXAG", "Excoecaria agallocha", IF(J1252="BRPA", "Bruguiera parviflora", IF(J1252="XYMO", "Xylocarpus moluccensis", IF(J1252="BRCY", "Bruguiera cylindrica", IF(J1252="AVAL", "Avicennia alba", IF(J1252="AVOF", "Avicennia officinalis", IF(J1252="LURA", "Lumnitzera racemosa", IF(J1252="CETA", "Ceriops tagal", IF(J1252="XYGR", "Xylocarpus granatum", IF(J1252="AVMA", "Avicennia marina", IF(J1252="RHMU", "Rhizophora mucronata", IF(J1252="BRGY", "Bruguiera gymnorrhiza", IF(J1252="BRSE", "Bruguiera sexangula", IF(J1252="SOOV", "Sonneratia ovata", IF(J1252="SOCA", "Sonneratia caseolaris", IF(J1252="HELI", "Heritiera littoralis", IF(J1252="HESY", "Heritiera sylvatica", IF(J1252="NYFR", "Nypa fruticans", IF(J1252="CYRA", "Cynometra ramiflora", IF(J1252="PHPA", "Phoenix paludosa", IF(J1252="SCHY", "Scyphiphora hydrophyllacea", IF(J1252="DIMA", "Diospyros maritima", IF(J1252="POPI", "Pongamia pinnata", IF(J1252="MAPS", "Maniltoa psilogyne", IF(J1252="INBI", "Intsia bijuga", IF(J1252="ACEB", "Acanthus ebracteatus", IF(J1252="CAER", "Calamus erinaceus", IF(J1252="UNUN", "Unknown unknown",  IF(J1252="SOAL", "Sonneratia alba",  IF(J1252="AECO", "Aegiceras corniculatum", "" )) )))))))))))))))))))))))))))))</f>
        <v>Rhizophora apiculata</v>
      </c>
      <c r="J1252" s="55" t="s">
        <v>21</v>
      </c>
      <c r="K1252" s="55" t="n">
        <v>5.6</v>
      </c>
    </row>
    <row r="1253" customFormat="false" ht="13.8" hidden="false" customHeight="false" outlineLevel="0" collapsed="false">
      <c r="A1253" s="1" t="s">
        <v>17</v>
      </c>
      <c r="B1253" s="12" t="n">
        <v>42157</v>
      </c>
      <c r="C1253" s="1" t="s">
        <v>19</v>
      </c>
      <c r="D1253" s="1" t="s">
        <v>19</v>
      </c>
      <c r="E1253" s="1" t="s">
        <v>19</v>
      </c>
      <c r="F1253" s="1" t="s">
        <v>20</v>
      </c>
      <c r="G1253" s="1" t="n">
        <v>7</v>
      </c>
      <c r="H1253" s="1" t="n">
        <v>2</v>
      </c>
      <c r="I1253" s="23" t="str">
        <f aca="false">IF(J1253="RHAP", "Rhizophora apiculata", IF(J1253="EXAG", "Excoecaria agallocha", IF(J1253="BRPA", "Bruguiera parviflora", IF(J1253="XYMO", "Xylocarpus moluccensis", IF(J1253="BRCY", "Bruguiera cylindrica", IF(J1253="AVAL", "Avicennia alba", IF(J1253="AVOF", "Avicennia officinalis", IF(J1253="LURA", "Lumnitzera racemosa", IF(J1253="CETA", "Ceriops tagal", IF(J1253="XYGR", "Xylocarpus granatum", IF(J1253="AVMA", "Avicennia marina", IF(J1253="RHMU", "Rhizophora mucronata", IF(J1253="BRGY", "Bruguiera gymnorrhiza", IF(J1253="BRSE", "Bruguiera sexangula", IF(J1253="SOOV", "Sonneratia ovata", IF(J1253="SOCA", "Sonneratia caseolaris", IF(J1253="HELI", "Heritiera littoralis", IF(J1253="HESY", "Heritiera sylvatica", IF(J1253="NYFR", "Nypa fruticans", IF(J1253="CYRA", "Cynometra ramiflora", IF(J1253="PHPA", "Phoenix paludosa", IF(J1253="SCHY", "Scyphiphora hydrophyllacea", IF(J1253="DIMA", "Diospyros maritima", IF(J1253="POPI", "Pongamia pinnata", IF(J1253="MAPS", "Maniltoa psilogyne", IF(J1253="INBI", "Intsia bijuga", IF(J1253="ACEB", "Acanthus ebracteatus", IF(J1253="CAER", "Calamus erinaceus", IF(J1253="UNUN", "Unknown unknown",  IF(J1253="SOAL", "Sonneratia alba",  IF(J1253="AECO", "Aegiceras corniculatum", "" )) )))))))))))))))))))))))))))))</f>
        <v>Rhizophora apiculata</v>
      </c>
      <c r="J1253" s="55" t="s">
        <v>21</v>
      </c>
      <c r="K1253" s="55" t="n">
        <v>5.6</v>
      </c>
    </row>
    <row r="1254" customFormat="false" ht="13.8" hidden="false" customHeight="false" outlineLevel="0" collapsed="false">
      <c r="A1254" s="1" t="s">
        <v>17</v>
      </c>
      <c r="B1254" s="12" t="n">
        <v>42157</v>
      </c>
      <c r="C1254" s="1" t="s">
        <v>19</v>
      </c>
      <c r="D1254" s="1" t="s">
        <v>19</v>
      </c>
      <c r="E1254" s="1" t="s">
        <v>19</v>
      </c>
      <c r="F1254" s="1" t="s">
        <v>20</v>
      </c>
      <c r="G1254" s="1" t="n">
        <v>7</v>
      </c>
      <c r="H1254" s="1" t="n">
        <v>2</v>
      </c>
      <c r="I1254" s="23" t="str">
        <f aca="false">IF(J1254="RHAP", "Rhizophora apiculata", IF(J1254="EXAG", "Excoecaria agallocha", IF(J1254="BRPA", "Bruguiera parviflora", IF(J1254="XYMO", "Xylocarpus moluccensis", IF(J1254="BRCY", "Bruguiera cylindrica", IF(J1254="AVAL", "Avicennia alba", IF(J1254="AVOF", "Avicennia officinalis", IF(J1254="LURA", "Lumnitzera racemosa", IF(J1254="CETA", "Ceriops tagal", IF(J1254="XYGR", "Xylocarpus granatum", IF(J1254="AVMA", "Avicennia marina", IF(J1254="RHMU", "Rhizophora mucronata", IF(J1254="BRGY", "Bruguiera gymnorrhiza", IF(J1254="BRSE", "Bruguiera sexangula", IF(J1254="SOOV", "Sonneratia ovata", IF(J1254="SOCA", "Sonneratia caseolaris", IF(J1254="HELI", "Heritiera littoralis", IF(J1254="HESY", "Heritiera sylvatica", IF(J1254="NYFR", "Nypa fruticans", IF(J1254="CYRA", "Cynometra ramiflora", IF(J1254="PHPA", "Phoenix paludosa", IF(J1254="SCHY", "Scyphiphora hydrophyllacea", IF(J1254="DIMA", "Diospyros maritima", IF(J1254="POPI", "Pongamia pinnata", IF(J1254="MAPS", "Maniltoa psilogyne", IF(J1254="INBI", "Intsia bijuga", IF(J1254="ACEB", "Acanthus ebracteatus", IF(J1254="CAER", "Calamus erinaceus", IF(J1254="UNUN", "Unknown unknown",  IF(J1254="SOAL", "Sonneratia alba",  IF(J1254="AECO", "Aegiceras corniculatum", "" )) )))))))))))))))))))))))))))))</f>
        <v>Rhizophora apiculata</v>
      </c>
      <c r="J1254" s="55" t="s">
        <v>21</v>
      </c>
      <c r="K1254" s="55" t="n">
        <v>5.7</v>
      </c>
    </row>
    <row r="1255" customFormat="false" ht="13.8" hidden="false" customHeight="false" outlineLevel="0" collapsed="false">
      <c r="A1255" s="1" t="s">
        <v>17</v>
      </c>
      <c r="B1255" s="12" t="n">
        <v>42157</v>
      </c>
      <c r="C1255" s="1" t="s">
        <v>19</v>
      </c>
      <c r="D1255" s="1" t="s">
        <v>19</v>
      </c>
      <c r="E1255" s="1" t="s">
        <v>19</v>
      </c>
      <c r="F1255" s="1" t="s">
        <v>20</v>
      </c>
      <c r="G1255" s="1" t="n">
        <v>7</v>
      </c>
      <c r="H1255" s="1" t="n">
        <v>2</v>
      </c>
      <c r="I1255" s="23" t="str">
        <f aca="false">IF(J1255="RHAP", "Rhizophora apiculata", IF(J1255="EXAG", "Excoecaria agallocha", IF(J1255="BRPA", "Bruguiera parviflora", IF(J1255="XYMO", "Xylocarpus moluccensis", IF(J1255="BRCY", "Bruguiera cylindrica", IF(J1255="AVAL", "Avicennia alba", IF(J1255="AVOF", "Avicennia officinalis", IF(J1255="LURA", "Lumnitzera racemosa", IF(J1255="CETA", "Ceriops tagal", IF(J1255="XYGR", "Xylocarpus granatum", IF(J1255="AVMA", "Avicennia marina", IF(J1255="RHMU", "Rhizophora mucronata", IF(J1255="BRGY", "Bruguiera gymnorrhiza", IF(J1255="BRSE", "Bruguiera sexangula", IF(J1255="SOOV", "Sonneratia ovata", IF(J1255="SOCA", "Sonneratia caseolaris", IF(J1255="HELI", "Heritiera littoralis", IF(J1255="HESY", "Heritiera sylvatica", IF(J1255="NYFR", "Nypa fruticans", IF(J1255="CYRA", "Cynometra ramiflora", IF(J1255="PHPA", "Phoenix paludosa", IF(J1255="SCHY", "Scyphiphora hydrophyllacea", IF(J1255="DIMA", "Diospyros maritima", IF(J1255="POPI", "Pongamia pinnata", IF(J1255="MAPS", "Maniltoa psilogyne", IF(J1255="INBI", "Intsia bijuga", IF(J1255="ACEB", "Acanthus ebracteatus", IF(J1255="CAER", "Calamus erinaceus", IF(J1255="UNUN", "Unknown unknown",  IF(J1255="SOAL", "Sonneratia alba",  IF(J1255="AECO", "Aegiceras corniculatum", "" )) )))))))))))))))))))))))))))))</f>
        <v>Rhizophora apiculata</v>
      </c>
      <c r="J1255" s="55" t="s">
        <v>21</v>
      </c>
      <c r="K1255" s="55" t="n">
        <v>5.7</v>
      </c>
    </row>
    <row r="1256" customFormat="false" ht="13.8" hidden="false" customHeight="false" outlineLevel="0" collapsed="false">
      <c r="A1256" s="1" t="s">
        <v>17</v>
      </c>
      <c r="B1256" s="12" t="n">
        <v>42157</v>
      </c>
      <c r="C1256" s="1" t="s">
        <v>19</v>
      </c>
      <c r="D1256" s="1" t="s">
        <v>19</v>
      </c>
      <c r="E1256" s="1" t="s">
        <v>19</v>
      </c>
      <c r="F1256" s="1" t="s">
        <v>20</v>
      </c>
      <c r="G1256" s="1" t="n">
        <v>7</v>
      </c>
      <c r="H1256" s="1" t="n">
        <v>2</v>
      </c>
      <c r="I1256" s="23" t="str">
        <f aca="false">IF(J1256="RHAP", "Rhizophora apiculata", IF(J1256="EXAG", "Excoecaria agallocha", IF(J1256="BRPA", "Bruguiera parviflora", IF(J1256="XYMO", "Xylocarpus moluccensis", IF(J1256="BRCY", "Bruguiera cylindrica", IF(J1256="AVAL", "Avicennia alba", IF(J1256="AVOF", "Avicennia officinalis", IF(J1256="LURA", "Lumnitzera racemosa", IF(J1256="CETA", "Ceriops tagal", IF(J1256="XYGR", "Xylocarpus granatum", IF(J1256="AVMA", "Avicennia marina", IF(J1256="RHMU", "Rhizophora mucronata", IF(J1256="BRGY", "Bruguiera gymnorrhiza", IF(J1256="BRSE", "Bruguiera sexangula", IF(J1256="SOOV", "Sonneratia ovata", IF(J1256="SOCA", "Sonneratia caseolaris", IF(J1256="HELI", "Heritiera littoralis", IF(J1256="HESY", "Heritiera sylvatica", IF(J1256="NYFR", "Nypa fruticans", IF(J1256="CYRA", "Cynometra ramiflora", IF(J1256="PHPA", "Phoenix paludosa", IF(J1256="SCHY", "Scyphiphora hydrophyllacea", IF(J1256="DIMA", "Diospyros maritima", IF(J1256="POPI", "Pongamia pinnata", IF(J1256="MAPS", "Maniltoa psilogyne", IF(J1256="INBI", "Intsia bijuga", IF(J1256="ACEB", "Acanthus ebracteatus", IF(J1256="CAER", "Calamus erinaceus", IF(J1256="UNUN", "Unknown unknown",  IF(J1256="SOAL", "Sonneratia alba",  IF(J1256="AECO", "Aegiceras corniculatum", "" )) )))))))))))))))))))))))))))))</f>
        <v>Rhizophora apiculata</v>
      </c>
      <c r="J1256" s="55" t="s">
        <v>21</v>
      </c>
      <c r="K1256" s="55" t="n">
        <v>6</v>
      </c>
    </row>
    <row r="1257" customFormat="false" ht="13.8" hidden="false" customHeight="false" outlineLevel="0" collapsed="false">
      <c r="A1257" s="1" t="s">
        <v>17</v>
      </c>
      <c r="B1257" s="12" t="n">
        <v>42157</v>
      </c>
      <c r="C1257" s="1" t="s">
        <v>19</v>
      </c>
      <c r="D1257" s="1" t="s">
        <v>19</v>
      </c>
      <c r="E1257" s="1" t="s">
        <v>19</v>
      </c>
      <c r="F1257" s="1" t="s">
        <v>20</v>
      </c>
      <c r="G1257" s="1" t="n">
        <v>7</v>
      </c>
      <c r="H1257" s="1" t="n">
        <v>2</v>
      </c>
      <c r="I1257" s="23" t="str">
        <f aca="false">IF(J1257="RHAP", "Rhizophora apiculata", IF(J1257="EXAG", "Excoecaria agallocha", IF(J1257="BRPA", "Bruguiera parviflora", IF(J1257="XYMO", "Xylocarpus moluccensis", IF(J1257="BRCY", "Bruguiera cylindrica", IF(J1257="AVAL", "Avicennia alba", IF(J1257="AVOF", "Avicennia officinalis", IF(J1257="LURA", "Lumnitzera racemosa", IF(J1257="CETA", "Ceriops tagal", IF(J1257="XYGR", "Xylocarpus granatum", IF(J1257="AVMA", "Avicennia marina", IF(J1257="RHMU", "Rhizophora mucronata", IF(J1257="BRGY", "Bruguiera gymnorrhiza", IF(J1257="BRSE", "Bruguiera sexangula", IF(J1257="SOOV", "Sonneratia ovata", IF(J1257="SOCA", "Sonneratia caseolaris", IF(J1257="HELI", "Heritiera littoralis", IF(J1257="HESY", "Heritiera sylvatica", IF(J1257="NYFR", "Nypa fruticans", IF(J1257="CYRA", "Cynometra ramiflora", IF(J1257="PHPA", "Phoenix paludosa", IF(J1257="SCHY", "Scyphiphora hydrophyllacea", IF(J1257="DIMA", "Diospyros maritima", IF(J1257="POPI", "Pongamia pinnata", IF(J1257="MAPS", "Maniltoa psilogyne", IF(J1257="INBI", "Intsia bijuga", IF(J1257="ACEB", "Acanthus ebracteatus", IF(J1257="CAER", "Calamus erinaceus", IF(J1257="UNUN", "Unknown unknown",  IF(J1257="SOAL", "Sonneratia alba",  IF(J1257="AECO", "Aegiceras corniculatum", "" )) )))))))))))))))))))))))))))))</f>
        <v>Avicennia alba</v>
      </c>
      <c r="J1257" s="55" t="s">
        <v>27</v>
      </c>
      <c r="K1257" s="55" t="n">
        <v>6.2</v>
      </c>
    </row>
    <row r="1258" customFormat="false" ht="13.8" hidden="false" customHeight="false" outlineLevel="0" collapsed="false">
      <c r="A1258" s="1" t="s">
        <v>17</v>
      </c>
      <c r="B1258" s="12" t="n">
        <v>42157</v>
      </c>
      <c r="C1258" s="1" t="s">
        <v>19</v>
      </c>
      <c r="D1258" s="1" t="s">
        <v>19</v>
      </c>
      <c r="E1258" s="1" t="s">
        <v>19</v>
      </c>
      <c r="F1258" s="1" t="s">
        <v>20</v>
      </c>
      <c r="G1258" s="1" t="n">
        <v>7</v>
      </c>
      <c r="H1258" s="1" t="n">
        <v>2</v>
      </c>
      <c r="I1258" s="23" t="str">
        <f aca="false">IF(J1258="RHAP", "Rhizophora apiculata", IF(J1258="EXAG", "Excoecaria agallocha", IF(J1258="BRPA", "Bruguiera parviflora", IF(J1258="XYMO", "Xylocarpus moluccensis", IF(J1258="BRCY", "Bruguiera cylindrica", IF(J1258="AVAL", "Avicennia alba", IF(J1258="AVOF", "Avicennia officinalis", IF(J1258="LURA", "Lumnitzera racemosa", IF(J1258="CETA", "Ceriops tagal", IF(J1258="XYGR", "Xylocarpus granatum", IF(J1258="AVMA", "Avicennia marina", IF(J1258="RHMU", "Rhizophora mucronata", IF(J1258="BRGY", "Bruguiera gymnorrhiza", IF(J1258="BRSE", "Bruguiera sexangula", IF(J1258="SOOV", "Sonneratia ovata", IF(J1258="SOCA", "Sonneratia caseolaris", IF(J1258="HELI", "Heritiera littoralis", IF(J1258="HESY", "Heritiera sylvatica", IF(J1258="NYFR", "Nypa fruticans", IF(J1258="CYRA", "Cynometra ramiflora", IF(J1258="PHPA", "Phoenix paludosa", IF(J1258="SCHY", "Scyphiphora hydrophyllacea", IF(J1258="DIMA", "Diospyros maritima", IF(J1258="POPI", "Pongamia pinnata", IF(J1258="MAPS", "Maniltoa psilogyne", IF(J1258="INBI", "Intsia bijuga", IF(J1258="ACEB", "Acanthus ebracteatus", IF(J1258="CAER", "Calamus erinaceus", IF(J1258="UNUN", "Unknown unknown",  IF(J1258="SOAL", "Sonneratia alba",  IF(J1258="AECO", "Aegiceras corniculatum", "" )) )))))))))))))))))))))))))))))</f>
        <v>Rhizophora apiculata</v>
      </c>
      <c r="J1258" s="55" t="s">
        <v>21</v>
      </c>
      <c r="K1258" s="55" t="n">
        <v>6.2</v>
      </c>
    </row>
    <row r="1259" customFormat="false" ht="13.8" hidden="false" customHeight="false" outlineLevel="0" collapsed="false">
      <c r="A1259" s="1" t="s">
        <v>17</v>
      </c>
      <c r="B1259" s="12" t="n">
        <v>42157</v>
      </c>
      <c r="C1259" s="1" t="s">
        <v>19</v>
      </c>
      <c r="D1259" s="1" t="s">
        <v>19</v>
      </c>
      <c r="E1259" s="1" t="s">
        <v>19</v>
      </c>
      <c r="F1259" s="1" t="s">
        <v>20</v>
      </c>
      <c r="G1259" s="1" t="n">
        <v>7</v>
      </c>
      <c r="H1259" s="1" t="n">
        <v>2</v>
      </c>
      <c r="I1259" s="23" t="str">
        <f aca="false">IF(J1259="RHAP", "Rhizophora apiculata", IF(J1259="EXAG", "Excoecaria agallocha", IF(J1259="BRPA", "Bruguiera parviflora", IF(J1259="XYMO", "Xylocarpus moluccensis", IF(J1259="BRCY", "Bruguiera cylindrica", IF(J1259="AVAL", "Avicennia alba", IF(J1259="AVOF", "Avicennia officinalis", IF(J1259="LURA", "Lumnitzera racemosa", IF(J1259="CETA", "Ceriops tagal", IF(J1259="XYGR", "Xylocarpus granatum", IF(J1259="AVMA", "Avicennia marina", IF(J1259="RHMU", "Rhizophora mucronata", IF(J1259="BRGY", "Bruguiera gymnorrhiza", IF(J1259="BRSE", "Bruguiera sexangula", IF(J1259="SOOV", "Sonneratia ovata", IF(J1259="SOCA", "Sonneratia caseolaris", IF(J1259="HELI", "Heritiera littoralis", IF(J1259="HESY", "Heritiera sylvatica", IF(J1259="NYFR", "Nypa fruticans", IF(J1259="CYRA", "Cynometra ramiflora", IF(J1259="PHPA", "Phoenix paludosa", IF(J1259="SCHY", "Scyphiphora hydrophyllacea", IF(J1259="DIMA", "Diospyros maritima", IF(J1259="POPI", "Pongamia pinnata", IF(J1259="MAPS", "Maniltoa psilogyne", IF(J1259="INBI", "Intsia bijuga", IF(J1259="ACEB", "Acanthus ebracteatus", IF(J1259="CAER", "Calamus erinaceus", IF(J1259="UNUN", "Unknown unknown",  IF(J1259="SOAL", "Sonneratia alba",  IF(J1259="AECO", "Aegiceras corniculatum", "" )) )))))))))))))))))))))))))))))</f>
        <v>Rhizophora apiculata</v>
      </c>
      <c r="J1259" s="55" t="s">
        <v>21</v>
      </c>
      <c r="K1259" s="55" t="n">
        <v>6.3</v>
      </c>
    </row>
    <row r="1260" customFormat="false" ht="13.8" hidden="false" customHeight="false" outlineLevel="0" collapsed="false">
      <c r="A1260" s="1" t="s">
        <v>17</v>
      </c>
      <c r="B1260" s="12" t="n">
        <v>42157</v>
      </c>
      <c r="C1260" s="1" t="s">
        <v>19</v>
      </c>
      <c r="D1260" s="1" t="s">
        <v>19</v>
      </c>
      <c r="E1260" s="1" t="s">
        <v>19</v>
      </c>
      <c r="F1260" s="1" t="s">
        <v>20</v>
      </c>
      <c r="G1260" s="1" t="n">
        <v>7</v>
      </c>
      <c r="H1260" s="1" t="n">
        <v>2</v>
      </c>
      <c r="I1260" s="23" t="str">
        <f aca="false">IF(J1260="RHAP", "Rhizophora apiculata", IF(J1260="EXAG", "Excoecaria agallocha", IF(J1260="BRPA", "Bruguiera parviflora", IF(J1260="XYMO", "Xylocarpus moluccensis", IF(J1260="BRCY", "Bruguiera cylindrica", IF(J1260="AVAL", "Avicennia alba", IF(J1260="AVOF", "Avicennia officinalis", IF(J1260="LURA", "Lumnitzera racemosa", IF(J1260="CETA", "Ceriops tagal", IF(J1260="XYGR", "Xylocarpus granatum", IF(J1260="AVMA", "Avicennia marina", IF(J1260="RHMU", "Rhizophora mucronata", IF(J1260="BRGY", "Bruguiera gymnorrhiza", IF(J1260="BRSE", "Bruguiera sexangula", IF(J1260="SOOV", "Sonneratia ovata", IF(J1260="SOCA", "Sonneratia caseolaris", IF(J1260="HELI", "Heritiera littoralis", IF(J1260="HESY", "Heritiera sylvatica", IF(J1260="NYFR", "Nypa fruticans", IF(J1260="CYRA", "Cynometra ramiflora", IF(J1260="PHPA", "Phoenix paludosa", IF(J1260="SCHY", "Scyphiphora hydrophyllacea", IF(J1260="DIMA", "Diospyros maritima", IF(J1260="POPI", "Pongamia pinnata", IF(J1260="MAPS", "Maniltoa psilogyne", IF(J1260="INBI", "Intsia bijuga", IF(J1260="ACEB", "Acanthus ebracteatus", IF(J1260="CAER", "Calamus erinaceus", IF(J1260="UNUN", "Unknown unknown",  IF(J1260="SOAL", "Sonneratia alba",  IF(J1260="AECO", "Aegiceras corniculatum", "" )) )))))))))))))))))))))))))))))</f>
        <v>Rhizophora apiculata</v>
      </c>
      <c r="J1260" s="55" t="s">
        <v>21</v>
      </c>
      <c r="K1260" s="55" t="n">
        <v>6.4</v>
      </c>
    </row>
    <row r="1261" customFormat="false" ht="13.8" hidden="false" customHeight="false" outlineLevel="0" collapsed="false">
      <c r="A1261" s="1" t="s">
        <v>17</v>
      </c>
      <c r="B1261" s="12" t="n">
        <v>42157</v>
      </c>
      <c r="C1261" s="1" t="s">
        <v>19</v>
      </c>
      <c r="D1261" s="1" t="s">
        <v>19</v>
      </c>
      <c r="E1261" s="1" t="s">
        <v>19</v>
      </c>
      <c r="F1261" s="1" t="s">
        <v>20</v>
      </c>
      <c r="G1261" s="1" t="n">
        <v>7</v>
      </c>
      <c r="H1261" s="1" t="n">
        <v>2</v>
      </c>
      <c r="I1261" s="23" t="str">
        <f aca="false">IF(J1261="RHAP", "Rhizophora apiculata", IF(J1261="EXAG", "Excoecaria agallocha", IF(J1261="BRPA", "Bruguiera parviflora", IF(J1261="XYMO", "Xylocarpus moluccensis", IF(J1261="BRCY", "Bruguiera cylindrica", IF(J1261="AVAL", "Avicennia alba", IF(J1261="AVOF", "Avicennia officinalis", IF(J1261="LURA", "Lumnitzera racemosa", IF(J1261="CETA", "Ceriops tagal", IF(J1261="XYGR", "Xylocarpus granatum", IF(J1261="AVMA", "Avicennia marina", IF(J1261="RHMU", "Rhizophora mucronata", IF(J1261="BRGY", "Bruguiera gymnorrhiza", IF(J1261="BRSE", "Bruguiera sexangula", IF(J1261="SOOV", "Sonneratia ovata", IF(J1261="SOCA", "Sonneratia caseolaris", IF(J1261="HELI", "Heritiera littoralis", IF(J1261="HESY", "Heritiera sylvatica", IF(J1261="NYFR", "Nypa fruticans", IF(J1261="CYRA", "Cynometra ramiflora", IF(J1261="PHPA", "Phoenix paludosa", IF(J1261="SCHY", "Scyphiphora hydrophyllacea", IF(J1261="DIMA", "Diospyros maritima", IF(J1261="POPI", "Pongamia pinnata", IF(J1261="MAPS", "Maniltoa psilogyne", IF(J1261="INBI", "Intsia bijuga", IF(J1261="ACEB", "Acanthus ebracteatus", IF(J1261="CAER", "Calamus erinaceus", IF(J1261="UNUN", "Unknown unknown",  IF(J1261="SOAL", "Sonneratia alba",  IF(J1261="AECO", "Aegiceras corniculatum", "" )) )))))))))))))))))))))))))))))</f>
        <v>Rhizophora apiculata</v>
      </c>
      <c r="J1261" s="55" t="s">
        <v>21</v>
      </c>
      <c r="K1261" s="55" t="n">
        <v>6.4</v>
      </c>
    </row>
    <row r="1262" customFormat="false" ht="13.8" hidden="false" customHeight="false" outlineLevel="0" collapsed="false">
      <c r="A1262" s="1" t="s">
        <v>17</v>
      </c>
      <c r="B1262" s="12" t="n">
        <v>42157</v>
      </c>
      <c r="C1262" s="1" t="s">
        <v>19</v>
      </c>
      <c r="D1262" s="1" t="s">
        <v>19</v>
      </c>
      <c r="E1262" s="1" t="s">
        <v>19</v>
      </c>
      <c r="F1262" s="1" t="s">
        <v>20</v>
      </c>
      <c r="G1262" s="1" t="n">
        <v>7</v>
      </c>
      <c r="H1262" s="1" t="n">
        <v>2</v>
      </c>
      <c r="I1262" s="23" t="str">
        <f aca="false">IF(J1262="RHAP", "Rhizophora apiculata", IF(J1262="EXAG", "Excoecaria agallocha", IF(J1262="BRPA", "Bruguiera parviflora", IF(J1262="XYMO", "Xylocarpus moluccensis", IF(J1262="BRCY", "Bruguiera cylindrica", IF(J1262="AVAL", "Avicennia alba", IF(J1262="AVOF", "Avicennia officinalis", IF(J1262="LURA", "Lumnitzera racemosa", IF(J1262="CETA", "Ceriops tagal", IF(J1262="XYGR", "Xylocarpus granatum", IF(J1262="AVMA", "Avicennia marina", IF(J1262="RHMU", "Rhizophora mucronata", IF(J1262="BRGY", "Bruguiera gymnorrhiza", IF(J1262="BRSE", "Bruguiera sexangula", IF(J1262="SOOV", "Sonneratia ovata", IF(J1262="SOCA", "Sonneratia caseolaris", IF(J1262="HELI", "Heritiera littoralis", IF(J1262="HESY", "Heritiera sylvatica", IF(J1262="NYFR", "Nypa fruticans", IF(J1262="CYRA", "Cynometra ramiflora", IF(J1262="PHPA", "Phoenix paludosa", IF(J1262="SCHY", "Scyphiphora hydrophyllacea", IF(J1262="DIMA", "Diospyros maritima", IF(J1262="POPI", "Pongamia pinnata", IF(J1262="MAPS", "Maniltoa psilogyne", IF(J1262="INBI", "Intsia bijuga", IF(J1262="ACEB", "Acanthus ebracteatus", IF(J1262="CAER", "Calamus erinaceus", IF(J1262="UNUN", "Unknown unknown",  IF(J1262="SOAL", "Sonneratia alba",  IF(J1262="AECO", "Aegiceras corniculatum", "" )) )))))))))))))))))))))))))))))</f>
        <v>Avicennia alba</v>
      </c>
      <c r="J1262" s="55" t="s">
        <v>27</v>
      </c>
      <c r="K1262" s="55" t="n">
        <v>6.5</v>
      </c>
    </row>
    <row r="1263" customFormat="false" ht="13.8" hidden="false" customHeight="false" outlineLevel="0" collapsed="false">
      <c r="A1263" s="1" t="s">
        <v>17</v>
      </c>
      <c r="B1263" s="12" t="n">
        <v>42157</v>
      </c>
      <c r="C1263" s="1" t="s">
        <v>19</v>
      </c>
      <c r="D1263" s="1" t="s">
        <v>19</v>
      </c>
      <c r="E1263" s="1" t="s">
        <v>19</v>
      </c>
      <c r="F1263" s="1" t="s">
        <v>20</v>
      </c>
      <c r="G1263" s="1" t="n">
        <v>7</v>
      </c>
      <c r="H1263" s="1" t="n">
        <v>2</v>
      </c>
      <c r="I1263" s="23" t="str">
        <f aca="false">IF(J1263="RHAP", "Rhizophora apiculata", IF(J1263="EXAG", "Excoecaria agallocha", IF(J1263="BRPA", "Bruguiera parviflora", IF(J1263="XYMO", "Xylocarpus moluccensis", IF(J1263="BRCY", "Bruguiera cylindrica", IF(J1263="AVAL", "Avicennia alba", IF(J1263="AVOF", "Avicennia officinalis", IF(J1263="LURA", "Lumnitzera racemosa", IF(J1263="CETA", "Ceriops tagal", IF(J1263="XYGR", "Xylocarpus granatum", IF(J1263="AVMA", "Avicennia marina", IF(J1263="RHMU", "Rhizophora mucronata", IF(J1263="BRGY", "Bruguiera gymnorrhiza", IF(J1263="BRSE", "Bruguiera sexangula", IF(J1263="SOOV", "Sonneratia ovata", IF(J1263="SOCA", "Sonneratia caseolaris", IF(J1263="HELI", "Heritiera littoralis", IF(J1263="HESY", "Heritiera sylvatica", IF(J1263="NYFR", "Nypa fruticans", IF(J1263="CYRA", "Cynometra ramiflora", IF(J1263="PHPA", "Phoenix paludosa", IF(J1263="SCHY", "Scyphiphora hydrophyllacea", IF(J1263="DIMA", "Diospyros maritima", IF(J1263="POPI", "Pongamia pinnata", IF(J1263="MAPS", "Maniltoa psilogyne", IF(J1263="INBI", "Intsia bijuga", IF(J1263="ACEB", "Acanthus ebracteatus", IF(J1263="CAER", "Calamus erinaceus", IF(J1263="UNUN", "Unknown unknown",  IF(J1263="SOAL", "Sonneratia alba",  IF(J1263="AECO", "Aegiceras corniculatum", "" )) )))))))))))))))))))))))))))))</f>
        <v>Avicennia alba</v>
      </c>
      <c r="J1263" s="55" t="s">
        <v>27</v>
      </c>
      <c r="K1263" s="55" t="n">
        <v>6.6</v>
      </c>
    </row>
    <row r="1264" customFormat="false" ht="13.8" hidden="false" customHeight="false" outlineLevel="0" collapsed="false">
      <c r="A1264" s="1" t="s">
        <v>17</v>
      </c>
      <c r="B1264" s="12" t="n">
        <v>42157</v>
      </c>
      <c r="C1264" s="1" t="s">
        <v>19</v>
      </c>
      <c r="D1264" s="1" t="s">
        <v>19</v>
      </c>
      <c r="E1264" s="1" t="s">
        <v>19</v>
      </c>
      <c r="F1264" s="1" t="s">
        <v>20</v>
      </c>
      <c r="G1264" s="1" t="n">
        <v>7</v>
      </c>
      <c r="H1264" s="1" t="n">
        <v>2</v>
      </c>
      <c r="I1264" s="23" t="str">
        <f aca="false">IF(J1264="RHAP", "Rhizophora apiculata", IF(J1264="EXAG", "Excoecaria agallocha", IF(J1264="BRPA", "Bruguiera parviflora", IF(J1264="XYMO", "Xylocarpus moluccensis", IF(J1264="BRCY", "Bruguiera cylindrica", IF(J1264="AVAL", "Avicennia alba", IF(J1264="AVOF", "Avicennia officinalis", IF(J1264="LURA", "Lumnitzera racemosa", IF(J1264="CETA", "Ceriops tagal", IF(J1264="XYGR", "Xylocarpus granatum", IF(J1264="AVMA", "Avicennia marina", IF(J1264="RHMU", "Rhizophora mucronata", IF(J1264="BRGY", "Bruguiera gymnorrhiza", IF(J1264="BRSE", "Bruguiera sexangula", IF(J1264="SOOV", "Sonneratia ovata", IF(J1264="SOCA", "Sonneratia caseolaris", IF(J1264="HELI", "Heritiera littoralis", IF(J1264="HESY", "Heritiera sylvatica", IF(J1264="NYFR", "Nypa fruticans", IF(J1264="CYRA", "Cynometra ramiflora", IF(J1264="PHPA", "Phoenix paludosa", IF(J1264="SCHY", "Scyphiphora hydrophyllacea", IF(J1264="DIMA", "Diospyros maritima", IF(J1264="POPI", "Pongamia pinnata", IF(J1264="MAPS", "Maniltoa psilogyne", IF(J1264="INBI", "Intsia bijuga", IF(J1264="ACEB", "Acanthus ebracteatus", IF(J1264="CAER", "Calamus erinaceus", IF(J1264="UNUN", "Unknown unknown",  IF(J1264="SOAL", "Sonneratia alba",  IF(J1264="AECO", "Aegiceras corniculatum", "" )) )))))))))))))))))))))))))))))</f>
        <v>Avicennia alba</v>
      </c>
      <c r="J1264" s="55" t="s">
        <v>27</v>
      </c>
      <c r="K1264" s="55" t="n">
        <v>6.7</v>
      </c>
    </row>
    <row r="1265" customFormat="false" ht="13.8" hidden="false" customHeight="false" outlineLevel="0" collapsed="false">
      <c r="A1265" s="1" t="s">
        <v>17</v>
      </c>
      <c r="B1265" s="12" t="n">
        <v>42157</v>
      </c>
      <c r="C1265" s="1" t="s">
        <v>19</v>
      </c>
      <c r="D1265" s="1" t="s">
        <v>19</v>
      </c>
      <c r="E1265" s="1" t="s">
        <v>19</v>
      </c>
      <c r="F1265" s="1" t="s">
        <v>20</v>
      </c>
      <c r="G1265" s="1" t="n">
        <v>7</v>
      </c>
      <c r="H1265" s="1" t="n">
        <v>2</v>
      </c>
      <c r="I1265" s="23" t="str">
        <f aca="false">IF(J1265="RHAP", "Rhizophora apiculata", IF(J1265="EXAG", "Excoecaria agallocha", IF(J1265="BRPA", "Bruguiera parviflora", IF(J1265="XYMO", "Xylocarpus moluccensis", IF(J1265="BRCY", "Bruguiera cylindrica", IF(J1265="AVAL", "Avicennia alba", IF(J1265="AVOF", "Avicennia officinalis", IF(J1265="LURA", "Lumnitzera racemosa", IF(J1265="CETA", "Ceriops tagal", IF(J1265="XYGR", "Xylocarpus granatum", IF(J1265="AVMA", "Avicennia marina", IF(J1265="RHMU", "Rhizophora mucronata", IF(J1265="BRGY", "Bruguiera gymnorrhiza", IF(J1265="BRSE", "Bruguiera sexangula", IF(J1265="SOOV", "Sonneratia ovata", IF(J1265="SOCA", "Sonneratia caseolaris", IF(J1265="HELI", "Heritiera littoralis", IF(J1265="HESY", "Heritiera sylvatica", IF(J1265="NYFR", "Nypa fruticans", IF(J1265="CYRA", "Cynometra ramiflora", IF(J1265="PHPA", "Phoenix paludosa", IF(J1265="SCHY", "Scyphiphora hydrophyllacea", IF(J1265="DIMA", "Diospyros maritima", IF(J1265="POPI", "Pongamia pinnata", IF(J1265="MAPS", "Maniltoa psilogyne", IF(J1265="INBI", "Intsia bijuga", IF(J1265="ACEB", "Acanthus ebracteatus", IF(J1265="CAER", "Calamus erinaceus", IF(J1265="UNUN", "Unknown unknown",  IF(J1265="SOAL", "Sonneratia alba",  IF(J1265="AECO", "Aegiceras corniculatum", "" )) )))))))))))))))))))))))))))))</f>
        <v>Rhizophora apiculata</v>
      </c>
      <c r="J1265" s="55" t="s">
        <v>21</v>
      </c>
      <c r="K1265" s="55" t="n">
        <v>6.8</v>
      </c>
    </row>
    <row r="1266" customFormat="false" ht="13.8" hidden="false" customHeight="false" outlineLevel="0" collapsed="false">
      <c r="A1266" s="1" t="s">
        <v>17</v>
      </c>
      <c r="B1266" s="12" t="n">
        <v>42157</v>
      </c>
      <c r="C1266" s="1" t="s">
        <v>19</v>
      </c>
      <c r="D1266" s="1" t="s">
        <v>19</v>
      </c>
      <c r="E1266" s="1" t="s">
        <v>19</v>
      </c>
      <c r="F1266" s="1" t="s">
        <v>20</v>
      </c>
      <c r="G1266" s="1" t="n">
        <v>7</v>
      </c>
      <c r="H1266" s="1" t="n">
        <v>2</v>
      </c>
      <c r="I1266" s="23" t="str">
        <f aca="false">IF(J1266="RHAP", "Rhizophora apiculata", IF(J1266="EXAG", "Excoecaria agallocha", IF(J1266="BRPA", "Bruguiera parviflora", IF(J1266="XYMO", "Xylocarpus moluccensis", IF(J1266="BRCY", "Bruguiera cylindrica", IF(J1266="AVAL", "Avicennia alba", IF(J1266="AVOF", "Avicennia officinalis", IF(J1266="LURA", "Lumnitzera racemosa", IF(J1266="CETA", "Ceriops tagal", IF(J1266="XYGR", "Xylocarpus granatum", IF(J1266="AVMA", "Avicennia marina", IF(J1266="RHMU", "Rhizophora mucronata", IF(J1266="BRGY", "Bruguiera gymnorrhiza", IF(J1266="BRSE", "Bruguiera sexangula", IF(J1266="SOOV", "Sonneratia ovata", IF(J1266="SOCA", "Sonneratia caseolaris", IF(J1266="HELI", "Heritiera littoralis", IF(J1266="HESY", "Heritiera sylvatica", IF(J1266="NYFR", "Nypa fruticans", IF(J1266="CYRA", "Cynometra ramiflora", IF(J1266="PHPA", "Phoenix paludosa", IF(J1266="SCHY", "Scyphiphora hydrophyllacea", IF(J1266="DIMA", "Diospyros maritima", IF(J1266="POPI", "Pongamia pinnata", IF(J1266="MAPS", "Maniltoa psilogyne", IF(J1266="INBI", "Intsia bijuga", IF(J1266="ACEB", "Acanthus ebracteatus", IF(J1266="CAER", "Calamus erinaceus", IF(J1266="UNUN", "Unknown unknown",  IF(J1266="SOAL", "Sonneratia alba",  IF(J1266="AECO", "Aegiceras corniculatum", "" )) )))))))))))))))))))))))))))))</f>
        <v>Rhizophora apiculata</v>
      </c>
      <c r="J1266" s="55" t="s">
        <v>21</v>
      </c>
      <c r="K1266" s="55" t="n">
        <v>7</v>
      </c>
    </row>
    <row r="1267" customFormat="false" ht="13.8" hidden="false" customHeight="false" outlineLevel="0" collapsed="false">
      <c r="A1267" s="1" t="s">
        <v>17</v>
      </c>
      <c r="B1267" s="12" t="n">
        <v>42157</v>
      </c>
      <c r="C1267" s="1" t="s">
        <v>19</v>
      </c>
      <c r="D1267" s="1" t="s">
        <v>19</v>
      </c>
      <c r="E1267" s="1" t="s">
        <v>19</v>
      </c>
      <c r="F1267" s="1" t="s">
        <v>20</v>
      </c>
      <c r="G1267" s="1" t="n">
        <v>7</v>
      </c>
      <c r="H1267" s="1" t="n">
        <v>2</v>
      </c>
      <c r="I1267" s="23" t="str">
        <f aca="false">IF(J1267="RHAP", "Rhizophora apiculata", IF(J1267="EXAG", "Excoecaria agallocha", IF(J1267="BRPA", "Bruguiera parviflora", IF(J1267="XYMO", "Xylocarpus moluccensis", IF(J1267="BRCY", "Bruguiera cylindrica", IF(J1267="AVAL", "Avicennia alba", IF(J1267="AVOF", "Avicennia officinalis", IF(J1267="LURA", "Lumnitzera racemosa", IF(J1267="CETA", "Ceriops tagal", IF(J1267="XYGR", "Xylocarpus granatum", IF(J1267="AVMA", "Avicennia marina", IF(J1267="RHMU", "Rhizophora mucronata", IF(J1267="BRGY", "Bruguiera gymnorrhiza", IF(J1267="BRSE", "Bruguiera sexangula", IF(J1267="SOOV", "Sonneratia ovata", IF(J1267="SOCA", "Sonneratia caseolaris", IF(J1267="HELI", "Heritiera littoralis", IF(J1267="HESY", "Heritiera sylvatica", IF(J1267="NYFR", "Nypa fruticans", IF(J1267="CYRA", "Cynometra ramiflora", IF(J1267="PHPA", "Phoenix paludosa", IF(J1267="SCHY", "Scyphiphora hydrophyllacea", IF(J1267="DIMA", "Diospyros maritima", IF(J1267="POPI", "Pongamia pinnata", IF(J1267="MAPS", "Maniltoa psilogyne", IF(J1267="INBI", "Intsia bijuga", IF(J1267="ACEB", "Acanthus ebracteatus", IF(J1267="CAER", "Calamus erinaceus", IF(J1267="UNUN", "Unknown unknown",  IF(J1267="SOAL", "Sonneratia alba",  IF(J1267="AECO", "Aegiceras corniculatum", "" )) )))))))))))))))))))))))))))))</f>
        <v>Rhizophora apiculata</v>
      </c>
      <c r="J1267" s="55" t="s">
        <v>21</v>
      </c>
      <c r="K1267" s="55" t="n">
        <v>7</v>
      </c>
    </row>
    <row r="1268" customFormat="false" ht="13.8" hidden="false" customHeight="false" outlineLevel="0" collapsed="false">
      <c r="A1268" s="1" t="s">
        <v>17</v>
      </c>
      <c r="B1268" s="12" t="n">
        <v>42157</v>
      </c>
      <c r="C1268" s="1" t="s">
        <v>19</v>
      </c>
      <c r="D1268" s="1" t="s">
        <v>19</v>
      </c>
      <c r="E1268" s="1" t="s">
        <v>19</v>
      </c>
      <c r="F1268" s="1" t="s">
        <v>20</v>
      </c>
      <c r="G1268" s="1" t="n">
        <v>7</v>
      </c>
      <c r="H1268" s="1" t="n">
        <v>2</v>
      </c>
      <c r="I1268" s="23" t="str">
        <f aca="false">IF(J1268="RHAP", "Rhizophora apiculata", IF(J1268="EXAG", "Excoecaria agallocha", IF(J1268="BRPA", "Bruguiera parviflora", IF(J1268="XYMO", "Xylocarpus moluccensis", IF(J1268="BRCY", "Bruguiera cylindrica", IF(J1268="AVAL", "Avicennia alba", IF(J1268="AVOF", "Avicennia officinalis", IF(J1268="LURA", "Lumnitzera racemosa", IF(J1268="CETA", "Ceriops tagal", IF(J1268="XYGR", "Xylocarpus granatum", IF(J1268="AVMA", "Avicennia marina", IF(J1268="RHMU", "Rhizophora mucronata", IF(J1268="BRGY", "Bruguiera gymnorrhiza", IF(J1268="BRSE", "Bruguiera sexangula", IF(J1268="SOOV", "Sonneratia ovata", IF(J1268="SOCA", "Sonneratia caseolaris", IF(J1268="HELI", "Heritiera littoralis", IF(J1268="HESY", "Heritiera sylvatica", IF(J1268="NYFR", "Nypa fruticans", IF(J1268="CYRA", "Cynometra ramiflora", IF(J1268="PHPA", "Phoenix paludosa", IF(J1268="SCHY", "Scyphiphora hydrophyllacea", IF(J1268="DIMA", "Diospyros maritima", IF(J1268="POPI", "Pongamia pinnata", IF(J1268="MAPS", "Maniltoa psilogyne", IF(J1268="INBI", "Intsia bijuga", IF(J1268="ACEB", "Acanthus ebracteatus", IF(J1268="CAER", "Calamus erinaceus", IF(J1268="UNUN", "Unknown unknown",  IF(J1268="SOAL", "Sonneratia alba",  IF(J1268="AECO", "Aegiceras corniculatum", "" )) )))))))))))))))))))))))))))))</f>
        <v>Rhizophora apiculata</v>
      </c>
      <c r="J1268" s="55" t="s">
        <v>21</v>
      </c>
      <c r="K1268" s="55" t="n">
        <v>7</v>
      </c>
    </row>
    <row r="1269" customFormat="false" ht="13.8" hidden="false" customHeight="false" outlineLevel="0" collapsed="false">
      <c r="A1269" s="1" t="s">
        <v>17</v>
      </c>
      <c r="B1269" s="12" t="n">
        <v>42157</v>
      </c>
      <c r="C1269" s="1" t="s">
        <v>19</v>
      </c>
      <c r="D1269" s="1" t="s">
        <v>19</v>
      </c>
      <c r="E1269" s="1" t="s">
        <v>19</v>
      </c>
      <c r="F1269" s="1" t="s">
        <v>20</v>
      </c>
      <c r="G1269" s="1" t="n">
        <v>7</v>
      </c>
      <c r="H1269" s="1" t="n">
        <v>2</v>
      </c>
      <c r="I1269" s="23" t="str">
        <f aca="false">IF(J1269="RHAP", "Rhizophora apiculata", IF(J1269="EXAG", "Excoecaria agallocha", IF(J1269="BRPA", "Bruguiera parviflora", IF(J1269="XYMO", "Xylocarpus moluccensis", IF(J1269="BRCY", "Bruguiera cylindrica", IF(J1269="AVAL", "Avicennia alba", IF(J1269="AVOF", "Avicennia officinalis", IF(J1269="LURA", "Lumnitzera racemosa", IF(J1269="CETA", "Ceriops tagal", IF(J1269="XYGR", "Xylocarpus granatum", IF(J1269="AVMA", "Avicennia marina", IF(J1269="RHMU", "Rhizophora mucronata", IF(J1269="BRGY", "Bruguiera gymnorrhiza", IF(J1269="BRSE", "Bruguiera sexangula", IF(J1269="SOOV", "Sonneratia ovata", IF(J1269="SOCA", "Sonneratia caseolaris", IF(J1269="HELI", "Heritiera littoralis", IF(J1269="HESY", "Heritiera sylvatica", IF(J1269="NYFR", "Nypa fruticans", IF(J1269="CYRA", "Cynometra ramiflora", IF(J1269="PHPA", "Phoenix paludosa", IF(J1269="SCHY", "Scyphiphora hydrophyllacea", IF(J1269="DIMA", "Diospyros maritima", IF(J1269="POPI", "Pongamia pinnata", IF(J1269="MAPS", "Maniltoa psilogyne", IF(J1269="INBI", "Intsia bijuga", IF(J1269="ACEB", "Acanthus ebracteatus", IF(J1269="CAER", "Calamus erinaceus", IF(J1269="UNUN", "Unknown unknown",  IF(J1269="SOAL", "Sonneratia alba",  IF(J1269="AECO", "Aegiceras corniculatum", "" )) )))))))))))))))))))))))))))))</f>
        <v>Avicennia alba</v>
      </c>
      <c r="J1269" s="55" t="s">
        <v>27</v>
      </c>
      <c r="K1269" s="55" t="n">
        <v>7.1</v>
      </c>
    </row>
    <row r="1270" customFormat="false" ht="13.8" hidden="false" customHeight="false" outlineLevel="0" collapsed="false">
      <c r="A1270" s="1" t="s">
        <v>17</v>
      </c>
      <c r="B1270" s="12" t="n">
        <v>42157</v>
      </c>
      <c r="C1270" s="1" t="s">
        <v>19</v>
      </c>
      <c r="D1270" s="1" t="s">
        <v>19</v>
      </c>
      <c r="E1270" s="1" t="s">
        <v>19</v>
      </c>
      <c r="F1270" s="1" t="s">
        <v>20</v>
      </c>
      <c r="G1270" s="1" t="n">
        <v>7</v>
      </c>
      <c r="H1270" s="1" t="n">
        <v>2</v>
      </c>
      <c r="I1270" s="23" t="str">
        <f aca="false">IF(J1270="RHAP", "Rhizophora apiculata", IF(J1270="EXAG", "Excoecaria agallocha", IF(J1270="BRPA", "Bruguiera parviflora", IF(J1270="XYMO", "Xylocarpus moluccensis", IF(J1270="BRCY", "Bruguiera cylindrica", IF(J1270="AVAL", "Avicennia alba", IF(J1270="AVOF", "Avicennia officinalis", IF(J1270="LURA", "Lumnitzera racemosa", IF(J1270="CETA", "Ceriops tagal", IF(J1270="XYGR", "Xylocarpus granatum", IF(J1270="AVMA", "Avicennia marina", IF(J1270="RHMU", "Rhizophora mucronata", IF(J1270="BRGY", "Bruguiera gymnorrhiza", IF(J1270="BRSE", "Bruguiera sexangula", IF(J1270="SOOV", "Sonneratia ovata", IF(J1270="SOCA", "Sonneratia caseolaris", IF(J1270="HELI", "Heritiera littoralis", IF(J1270="HESY", "Heritiera sylvatica", IF(J1270="NYFR", "Nypa fruticans", IF(J1270="CYRA", "Cynometra ramiflora", IF(J1270="PHPA", "Phoenix paludosa", IF(J1270="SCHY", "Scyphiphora hydrophyllacea", IF(J1270="DIMA", "Diospyros maritima", IF(J1270="POPI", "Pongamia pinnata", IF(J1270="MAPS", "Maniltoa psilogyne", IF(J1270="INBI", "Intsia bijuga", IF(J1270="ACEB", "Acanthus ebracteatus", IF(J1270="CAER", "Calamus erinaceus", IF(J1270="UNUN", "Unknown unknown",  IF(J1270="SOAL", "Sonneratia alba",  IF(J1270="AECO", "Aegiceras corniculatum", "" )) )))))))))))))))))))))))))))))</f>
        <v>Rhizophora apiculata</v>
      </c>
      <c r="J1270" s="55" t="s">
        <v>21</v>
      </c>
      <c r="K1270" s="55" t="n">
        <v>7.4</v>
      </c>
    </row>
    <row r="1271" customFormat="false" ht="13.8" hidden="false" customHeight="false" outlineLevel="0" collapsed="false">
      <c r="A1271" s="1" t="s">
        <v>17</v>
      </c>
      <c r="B1271" s="12" t="n">
        <v>42157</v>
      </c>
      <c r="C1271" s="1" t="s">
        <v>19</v>
      </c>
      <c r="D1271" s="1" t="s">
        <v>19</v>
      </c>
      <c r="E1271" s="1" t="s">
        <v>19</v>
      </c>
      <c r="F1271" s="1" t="s">
        <v>20</v>
      </c>
      <c r="G1271" s="1" t="n">
        <v>7</v>
      </c>
      <c r="H1271" s="1" t="n">
        <v>2</v>
      </c>
      <c r="I1271" s="23" t="str">
        <f aca="false">IF(J1271="RHAP", "Rhizophora apiculata", IF(J1271="EXAG", "Excoecaria agallocha", IF(J1271="BRPA", "Bruguiera parviflora", IF(J1271="XYMO", "Xylocarpus moluccensis", IF(J1271="BRCY", "Bruguiera cylindrica", IF(J1271="AVAL", "Avicennia alba", IF(J1271="AVOF", "Avicennia officinalis", IF(J1271="LURA", "Lumnitzera racemosa", IF(J1271="CETA", "Ceriops tagal", IF(J1271="XYGR", "Xylocarpus granatum", IF(J1271="AVMA", "Avicennia marina", IF(J1271="RHMU", "Rhizophora mucronata", IF(J1271="BRGY", "Bruguiera gymnorrhiza", IF(J1271="BRSE", "Bruguiera sexangula", IF(J1271="SOOV", "Sonneratia ovata", IF(J1271="SOCA", "Sonneratia caseolaris", IF(J1271="HELI", "Heritiera littoralis", IF(J1271="HESY", "Heritiera sylvatica", IF(J1271="NYFR", "Nypa fruticans", IF(J1271="CYRA", "Cynometra ramiflora", IF(J1271="PHPA", "Phoenix paludosa", IF(J1271="SCHY", "Scyphiphora hydrophyllacea", IF(J1271="DIMA", "Diospyros maritima", IF(J1271="POPI", "Pongamia pinnata", IF(J1271="MAPS", "Maniltoa psilogyne", IF(J1271="INBI", "Intsia bijuga", IF(J1271="ACEB", "Acanthus ebracteatus", IF(J1271="CAER", "Calamus erinaceus", IF(J1271="UNUN", "Unknown unknown",  IF(J1271="SOAL", "Sonneratia alba",  IF(J1271="AECO", "Aegiceras corniculatum", "" )) )))))))))))))))))))))))))))))</f>
        <v>Rhizophora apiculata</v>
      </c>
      <c r="J1271" s="55" t="s">
        <v>21</v>
      </c>
      <c r="K1271" s="55" t="n">
        <v>7.5</v>
      </c>
    </row>
    <row r="1272" customFormat="false" ht="13.8" hidden="false" customHeight="false" outlineLevel="0" collapsed="false">
      <c r="A1272" s="1" t="s">
        <v>17</v>
      </c>
      <c r="B1272" s="12" t="n">
        <v>42157</v>
      </c>
      <c r="C1272" s="1" t="s">
        <v>19</v>
      </c>
      <c r="D1272" s="1" t="s">
        <v>19</v>
      </c>
      <c r="E1272" s="1" t="s">
        <v>19</v>
      </c>
      <c r="F1272" s="1" t="s">
        <v>20</v>
      </c>
      <c r="G1272" s="1" t="n">
        <v>7</v>
      </c>
      <c r="H1272" s="1" t="n">
        <v>2</v>
      </c>
      <c r="I1272" s="23" t="str">
        <f aca="false">IF(J1272="RHAP", "Rhizophora apiculata", IF(J1272="EXAG", "Excoecaria agallocha", IF(J1272="BRPA", "Bruguiera parviflora", IF(J1272="XYMO", "Xylocarpus moluccensis", IF(J1272="BRCY", "Bruguiera cylindrica", IF(J1272="AVAL", "Avicennia alba", IF(J1272="AVOF", "Avicennia officinalis", IF(J1272="LURA", "Lumnitzera racemosa", IF(J1272="CETA", "Ceriops tagal", IF(J1272="XYGR", "Xylocarpus granatum", IF(J1272="AVMA", "Avicennia marina", IF(J1272="RHMU", "Rhizophora mucronata", IF(J1272="BRGY", "Bruguiera gymnorrhiza", IF(J1272="BRSE", "Bruguiera sexangula", IF(J1272="SOOV", "Sonneratia ovata", IF(J1272="SOCA", "Sonneratia caseolaris", IF(J1272="HELI", "Heritiera littoralis", IF(J1272="HESY", "Heritiera sylvatica", IF(J1272="NYFR", "Nypa fruticans", IF(J1272="CYRA", "Cynometra ramiflora", IF(J1272="PHPA", "Phoenix paludosa", IF(J1272="SCHY", "Scyphiphora hydrophyllacea", IF(J1272="DIMA", "Diospyros maritima", IF(J1272="POPI", "Pongamia pinnata", IF(J1272="MAPS", "Maniltoa psilogyne", IF(J1272="INBI", "Intsia bijuga", IF(J1272="ACEB", "Acanthus ebracteatus", IF(J1272="CAER", "Calamus erinaceus", IF(J1272="UNUN", "Unknown unknown",  IF(J1272="SOAL", "Sonneratia alba",  IF(J1272="AECO", "Aegiceras corniculatum", "" )) )))))))))))))))))))))))))))))</f>
        <v>Rhizophora apiculata</v>
      </c>
      <c r="J1272" s="55" t="s">
        <v>21</v>
      </c>
      <c r="K1272" s="55" t="n">
        <v>7.6</v>
      </c>
    </row>
    <row r="1273" customFormat="false" ht="13.8" hidden="false" customHeight="false" outlineLevel="0" collapsed="false">
      <c r="A1273" s="1" t="s">
        <v>17</v>
      </c>
      <c r="B1273" s="12" t="n">
        <v>42157</v>
      </c>
      <c r="C1273" s="1" t="s">
        <v>19</v>
      </c>
      <c r="D1273" s="1" t="s">
        <v>19</v>
      </c>
      <c r="E1273" s="1" t="s">
        <v>19</v>
      </c>
      <c r="F1273" s="1" t="s">
        <v>20</v>
      </c>
      <c r="G1273" s="1" t="n">
        <v>7</v>
      </c>
      <c r="H1273" s="1" t="n">
        <v>2</v>
      </c>
      <c r="I1273" s="23" t="str">
        <f aca="false">IF(J1273="RHAP", "Rhizophora apiculata", IF(J1273="EXAG", "Excoecaria agallocha", IF(J1273="BRPA", "Bruguiera parviflora", IF(J1273="XYMO", "Xylocarpus moluccensis", IF(J1273="BRCY", "Bruguiera cylindrica", IF(J1273="AVAL", "Avicennia alba", IF(J1273="AVOF", "Avicennia officinalis", IF(J1273="LURA", "Lumnitzera racemosa", IF(J1273="CETA", "Ceriops tagal", IF(J1273="XYGR", "Xylocarpus granatum", IF(J1273="AVMA", "Avicennia marina", IF(J1273="RHMU", "Rhizophora mucronata", IF(J1273="BRGY", "Bruguiera gymnorrhiza", IF(J1273="BRSE", "Bruguiera sexangula", IF(J1273="SOOV", "Sonneratia ovata", IF(J1273="SOCA", "Sonneratia caseolaris", IF(J1273="HELI", "Heritiera littoralis", IF(J1273="HESY", "Heritiera sylvatica", IF(J1273="NYFR", "Nypa fruticans", IF(J1273="CYRA", "Cynometra ramiflora", IF(J1273="PHPA", "Phoenix paludosa", IF(J1273="SCHY", "Scyphiphora hydrophyllacea", IF(J1273="DIMA", "Diospyros maritima", IF(J1273="POPI", "Pongamia pinnata", IF(J1273="MAPS", "Maniltoa psilogyne", IF(J1273="INBI", "Intsia bijuga", IF(J1273="ACEB", "Acanthus ebracteatus", IF(J1273="CAER", "Calamus erinaceus", IF(J1273="UNUN", "Unknown unknown",  IF(J1273="SOAL", "Sonneratia alba",  IF(J1273="AECO", "Aegiceras corniculatum", "" )) )))))))))))))))))))))))))))))</f>
        <v>Rhizophora apiculata</v>
      </c>
      <c r="J1273" s="55" t="s">
        <v>21</v>
      </c>
      <c r="K1273" s="55" t="n">
        <v>7.6</v>
      </c>
    </row>
    <row r="1274" customFormat="false" ht="13.8" hidden="false" customHeight="false" outlineLevel="0" collapsed="false">
      <c r="A1274" s="1" t="s">
        <v>17</v>
      </c>
      <c r="B1274" s="12" t="n">
        <v>42157</v>
      </c>
      <c r="C1274" s="1" t="s">
        <v>19</v>
      </c>
      <c r="D1274" s="1" t="s">
        <v>19</v>
      </c>
      <c r="E1274" s="1" t="s">
        <v>19</v>
      </c>
      <c r="F1274" s="1" t="s">
        <v>20</v>
      </c>
      <c r="G1274" s="1" t="n">
        <v>7</v>
      </c>
      <c r="H1274" s="1" t="n">
        <v>2</v>
      </c>
      <c r="I1274" s="23" t="str">
        <f aca="false">IF(J1274="RHAP", "Rhizophora apiculata", IF(J1274="EXAG", "Excoecaria agallocha", IF(J1274="BRPA", "Bruguiera parviflora", IF(J1274="XYMO", "Xylocarpus moluccensis", IF(J1274="BRCY", "Bruguiera cylindrica", IF(J1274="AVAL", "Avicennia alba", IF(J1274="AVOF", "Avicennia officinalis", IF(J1274="LURA", "Lumnitzera racemosa", IF(J1274="CETA", "Ceriops tagal", IF(J1274="XYGR", "Xylocarpus granatum", IF(J1274="AVMA", "Avicennia marina", IF(J1274="RHMU", "Rhizophora mucronata", IF(J1274="BRGY", "Bruguiera gymnorrhiza", IF(J1274="BRSE", "Bruguiera sexangula", IF(J1274="SOOV", "Sonneratia ovata", IF(J1274="SOCA", "Sonneratia caseolaris", IF(J1274="HELI", "Heritiera littoralis", IF(J1274="HESY", "Heritiera sylvatica", IF(J1274="NYFR", "Nypa fruticans", IF(J1274="CYRA", "Cynometra ramiflora", IF(J1274="PHPA", "Phoenix paludosa", IF(J1274="SCHY", "Scyphiphora hydrophyllacea", IF(J1274="DIMA", "Diospyros maritima", IF(J1274="POPI", "Pongamia pinnata", IF(J1274="MAPS", "Maniltoa psilogyne", IF(J1274="INBI", "Intsia bijuga", IF(J1274="ACEB", "Acanthus ebracteatus", IF(J1274="CAER", "Calamus erinaceus", IF(J1274="UNUN", "Unknown unknown",  IF(J1274="SOAL", "Sonneratia alba",  IF(J1274="AECO", "Aegiceras corniculatum", "" )) )))))))))))))))))))))))))))))</f>
        <v>Rhizophora apiculata</v>
      </c>
      <c r="J1274" s="55" t="s">
        <v>21</v>
      </c>
      <c r="K1274" s="55" t="n">
        <v>7.7</v>
      </c>
    </row>
    <row r="1275" customFormat="false" ht="13.8" hidden="false" customHeight="false" outlineLevel="0" collapsed="false">
      <c r="A1275" s="1" t="s">
        <v>17</v>
      </c>
      <c r="B1275" s="12" t="n">
        <v>42157</v>
      </c>
      <c r="C1275" s="1" t="s">
        <v>19</v>
      </c>
      <c r="D1275" s="1" t="s">
        <v>19</v>
      </c>
      <c r="E1275" s="1" t="s">
        <v>19</v>
      </c>
      <c r="F1275" s="1" t="s">
        <v>20</v>
      </c>
      <c r="G1275" s="1" t="n">
        <v>7</v>
      </c>
      <c r="H1275" s="1" t="n">
        <v>2</v>
      </c>
      <c r="I1275" s="23" t="str">
        <f aca="false">IF(J1275="RHAP", "Rhizophora apiculata", IF(J1275="EXAG", "Excoecaria agallocha", IF(J1275="BRPA", "Bruguiera parviflora", IF(J1275="XYMO", "Xylocarpus moluccensis", IF(J1275="BRCY", "Bruguiera cylindrica", IF(J1275="AVAL", "Avicennia alba", IF(J1275="AVOF", "Avicennia officinalis", IF(J1275="LURA", "Lumnitzera racemosa", IF(J1275="CETA", "Ceriops tagal", IF(J1275="XYGR", "Xylocarpus granatum", IF(J1275="AVMA", "Avicennia marina", IF(J1275="RHMU", "Rhizophora mucronata", IF(J1275="BRGY", "Bruguiera gymnorrhiza", IF(J1275="BRSE", "Bruguiera sexangula", IF(J1275="SOOV", "Sonneratia ovata", IF(J1275="SOCA", "Sonneratia caseolaris", IF(J1275="HELI", "Heritiera littoralis", IF(J1275="HESY", "Heritiera sylvatica", IF(J1275="NYFR", "Nypa fruticans", IF(J1275="CYRA", "Cynometra ramiflora", IF(J1275="PHPA", "Phoenix paludosa", IF(J1275="SCHY", "Scyphiphora hydrophyllacea", IF(J1275="DIMA", "Diospyros maritima", IF(J1275="POPI", "Pongamia pinnata", IF(J1275="MAPS", "Maniltoa psilogyne", IF(J1275="INBI", "Intsia bijuga", IF(J1275="ACEB", "Acanthus ebracteatus", IF(J1275="CAER", "Calamus erinaceus", IF(J1275="UNUN", "Unknown unknown",  IF(J1275="SOAL", "Sonneratia alba",  IF(J1275="AECO", "Aegiceras corniculatum", "" )) )))))))))))))))))))))))))))))</f>
        <v>Rhizophora apiculata</v>
      </c>
      <c r="J1275" s="55" t="s">
        <v>21</v>
      </c>
      <c r="K1275" s="55" t="n">
        <v>7.9</v>
      </c>
    </row>
    <row r="1276" customFormat="false" ht="13.8" hidden="false" customHeight="false" outlineLevel="0" collapsed="false">
      <c r="A1276" s="1" t="s">
        <v>17</v>
      </c>
      <c r="B1276" s="12" t="n">
        <v>42157</v>
      </c>
      <c r="C1276" s="1" t="s">
        <v>19</v>
      </c>
      <c r="D1276" s="1" t="s">
        <v>19</v>
      </c>
      <c r="E1276" s="1" t="s">
        <v>19</v>
      </c>
      <c r="F1276" s="1" t="s">
        <v>20</v>
      </c>
      <c r="G1276" s="1" t="n">
        <v>7</v>
      </c>
      <c r="H1276" s="1" t="n">
        <v>2</v>
      </c>
      <c r="I1276" s="23" t="str">
        <f aca="false">IF(J1276="RHAP", "Rhizophora apiculata", IF(J1276="EXAG", "Excoecaria agallocha", IF(J1276="BRPA", "Bruguiera parviflora", IF(J1276="XYMO", "Xylocarpus moluccensis", IF(J1276="BRCY", "Bruguiera cylindrica", IF(J1276="AVAL", "Avicennia alba", IF(J1276="AVOF", "Avicennia officinalis", IF(J1276="LURA", "Lumnitzera racemosa", IF(J1276="CETA", "Ceriops tagal", IF(J1276="XYGR", "Xylocarpus granatum", IF(J1276="AVMA", "Avicennia marina", IF(J1276="RHMU", "Rhizophora mucronata", IF(J1276="BRGY", "Bruguiera gymnorrhiza", IF(J1276="BRSE", "Bruguiera sexangula", IF(J1276="SOOV", "Sonneratia ovata", IF(J1276="SOCA", "Sonneratia caseolaris", IF(J1276="HELI", "Heritiera littoralis", IF(J1276="HESY", "Heritiera sylvatica", IF(J1276="NYFR", "Nypa fruticans", IF(J1276="CYRA", "Cynometra ramiflora", IF(J1276="PHPA", "Phoenix paludosa", IF(J1276="SCHY", "Scyphiphora hydrophyllacea", IF(J1276="DIMA", "Diospyros maritima", IF(J1276="POPI", "Pongamia pinnata", IF(J1276="MAPS", "Maniltoa psilogyne", IF(J1276="INBI", "Intsia bijuga", IF(J1276="ACEB", "Acanthus ebracteatus", IF(J1276="CAER", "Calamus erinaceus", IF(J1276="UNUN", "Unknown unknown",  IF(J1276="SOAL", "Sonneratia alba",  IF(J1276="AECO", "Aegiceras corniculatum", "" )) )))))))))))))))))))))))))))))</f>
        <v>Rhizophora apiculata</v>
      </c>
      <c r="J1276" s="55" t="s">
        <v>21</v>
      </c>
      <c r="K1276" s="55" t="n">
        <v>7.9</v>
      </c>
    </row>
    <row r="1277" customFormat="false" ht="13.8" hidden="false" customHeight="false" outlineLevel="0" collapsed="false">
      <c r="A1277" s="1" t="s">
        <v>17</v>
      </c>
      <c r="B1277" s="12" t="n">
        <v>42157</v>
      </c>
      <c r="C1277" s="1" t="s">
        <v>19</v>
      </c>
      <c r="D1277" s="1" t="s">
        <v>19</v>
      </c>
      <c r="E1277" s="1" t="s">
        <v>19</v>
      </c>
      <c r="F1277" s="1" t="s">
        <v>20</v>
      </c>
      <c r="G1277" s="1" t="n">
        <v>7</v>
      </c>
      <c r="H1277" s="1" t="n">
        <v>2</v>
      </c>
      <c r="I1277" s="23" t="str">
        <f aca="false">IF(J1277="RHAP", "Rhizophora apiculata", IF(J1277="EXAG", "Excoecaria agallocha", IF(J1277="BRPA", "Bruguiera parviflora", IF(J1277="XYMO", "Xylocarpus moluccensis", IF(J1277="BRCY", "Bruguiera cylindrica", IF(J1277="AVAL", "Avicennia alba", IF(J1277="AVOF", "Avicennia officinalis", IF(J1277="LURA", "Lumnitzera racemosa", IF(J1277="CETA", "Ceriops tagal", IF(J1277="XYGR", "Xylocarpus granatum", IF(J1277="AVMA", "Avicennia marina", IF(J1277="RHMU", "Rhizophora mucronata", IF(J1277="BRGY", "Bruguiera gymnorrhiza", IF(J1277="BRSE", "Bruguiera sexangula", IF(J1277="SOOV", "Sonneratia ovata", IF(J1277="SOCA", "Sonneratia caseolaris", IF(J1277="HELI", "Heritiera littoralis", IF(J1277="HESY", "Heritiera sylvatica", IF(J1277="NYFR", "Nypa fruticans", IF(J1277="CYRA", "Cynometra ramiflora", IF(J1277="PHPA", "Phoenix paludosa", IF(J1277="SCHY", "Scyphiphora hydrophyllacea", IF(J1277="DIMA", "Diospyros maritima", IF(J1277="POPI", "Pongamia pinnata", IF(J1277="MAPS", "Maniltoa psilogyne", IF(J1277="INBI", "Intsia bijuga", IF(J1277="ACEB", "Acanthus ebracteatus", IF(J1277="CAER", "Calamus erinaceus", IF(J1277="UNUN", "Unknown unknown",  IF(J1277="SOAL", "Sonneratia alba",  IF(J1277="AECO", "Aegiceras corniculatum", "" )) )))))))))))))))))))))))))))))</f>
        <v>Rhizophora apiculata</v>
      </c>
      <c r="J1277" s="55" t="s">
        <v>21</v>
      </c>
      <c r="K1277" s="55" t="n">
        <v>8.1</v>
      </c>
    </row>
    <row r="1278" customFormat="false" ht="13.8" hidden="false" customHeight="false" outlineLevel="0" collapsed="false">
      <c r="A1278" s="1" t="s">
        <v>17</v>
      </c>
      <c r="B1278" s="12" t="n">
        <v>42157</v>
      </c>
      <c r="C1278" s="1" t="s">
        <v>19</v>
      </c>
      <c r="D1278" s="1" t="s">
        <v>19</v>
      </c>
      <c r="E1278" s="1" t="s">
        <v>19</v>
      </c>
      <c r="F1278" s="1" t="s">
        <v>20</v>
      </c>
      <c r="G1278" s="1" t="n">
        <v>7</v>
      </c>
      <c r="H1278" s="1" t="n">
        <v>2</v>
      </c>
      <c r="I1278" s="23" t="str">
        <f aca="false">IF(J1278="RHAP", "Rhizophora apiculata", IF(J1278="EXAG", "Excoecaria agallocha", IF(J1278="BRPA", "Bruguiera parviflora", IF(J1278="XYMO", "Xylocarpus moluccensis", IF(J1278="BRCY", "Bruguiera cylindrica", IF(J1278="AVAL", "Avicennia alba", IF(J1278="AVOF", "Avicennia officinalis", IF(J1278="LURA", "Lumnitzera racemosa", IF(J1278="CETA", "Ceriops tagal", IF(J1278="XYGR", "Xylocarpus granatum", IF(J1278="AVMA", "Avicennia marina", IF(J1278="RHMU", "Rhizophora mucronata", IF(J1278="BRGY", "Bruguiera gymnorrhiza", IF(J1278="BRSE", "Bruguiera sexangula", IF(J1278="SOOV", "Sonneratia ovata", IF(J1278="SOCA", "Sonneratia caseolaris", IF(J1278="HELI", "Heritiera littoralis", IF(J1278="HESY", "Heritiera sylvatica", IF(J1278="NYFR", "Nypa fruticans", IF(J1278="CYRA", "Cynometra ramiflora", IF(J1278="PHPA", "Phoenix paludosa", IF(J1278="SCHY", "Scyphiphora hydrophyllacea", IF(J1278="DIMA", "Diospyros maritima", IF(J1278="POPI", "Pongamia pinnata", IF(J1278="MAPS", "Maniltoa psilogyne", IF(J1278="INBI", "Intsia bijuga", IF(J1278="ACEB", "Acanthus ebracteatus", IF(J1278="CAER", "Calamus erinaceus", IF(J1278="UNUN", "Unknown unknown",  IF(J1278="SOAL", "Sonneratia alba",  IF(J1278="AECO", "Aegiceras corniculatum", "" )) )))))))))))))))))))))))))))))</f>
        <v>Rhizophora apiculata</v>
      </c>
      <c r="J1278" s="55" t="s">
        <v>21</v>
      </c>
      <c r="K1278" s="55" t="n">
        <v>8.2</v>
      </c>
    </row>
    <row r="1279" customFormat="false" ht="13.8" hidden="false" customHeight="false" outlineLevel="0" collapsed="false">
      <c r="A1279" s="1" t="s">
        <v>17</v>
      </c>
      <c r="B1279" s="12" t="n">
        <v>42157</v>
      </c>
      <c r="C1279" s="1" t="s">
        <v>19</v>
      </c>
      <c r="D1279" s="1" t="s">
        <v>19</v>
      </c>
      <c r="E1279" s="1" t="s">
        <v>19</v>
      </c>
      <c r="F1279" s="1" t="s">
        <v>20</v>
      </c>
      <c r="G1279" s="1" t="n">
        <v>7</v>
      </c>
      <c r="H1279" s="1" t="n">
        <v>2</v>
      </c>
      <c r="I1279" s="23" t="str">
        <f aca="false">IF(J1279="RHAP", "Rhizophora apiculata", IF(J1279="EXAG", "Excoecaria agallocha", IF(J1279="BRPA", "Bruguiera parviflora", IF(J1279="XYMO", "Xylocarpus moluccensis", IF(J1279="BRCY", "Bruguiera cylindrica", IF(J1279="AVAL", "Avicennia alba", IF(J1279="AVOF", "Avicennia officinalis", IF(J1279="LURA", "Lumnitzera racemosa", IF(J1279="CETA", "Ceriops tagal", IF(J1279="XYGR", "Xylocarpus granatum", IF(J1279="AVMA", "Avicennia marina", IF(J1279="RHMU", "Rhizophora mucronata", IF(J1279="BRGY", "Bruguiera gymnorrhiza", IF(J1279="BRSE", "Bruguiera sexangula", IF(J1279="SOOV", "Sonneratia ovata", IF(J1279="SOCA", "Sonneratia caseolaris", IF(J1279="HELI", "Heritiera littoralis", IF(J1279="HESY", "Heritiera sylvatica", IF(J1279="NYFR", "Nypa fruticans", IF(J1279="CYRA", "Cynometra ramiflora", IF(J1279="PHPA", "Phoenix paludosa", IF(J1279="SCHY", "Scyphiphora hydrophyllacea", IF(J1279="DIMA", "Diospyros maritima", IF(J1279="POPI", "Pongamia pinnata", IF(J1279="MAPS", "Maniltoa psilogyne", IF(J1279="INBI", "Intsia bijuga", IF(J1279="ACEB", "Acanthus ebracteatus", IF(J1279="CAER", "Calamus erinaceus", IF(J1279="UNUN", "Unknown unknown",  IF(J1279="SOAL", "Sonneratia alba",  IF(J1279="AECO", "Aegiceras corniculatum", "" )) )))))))))))))))))))))))))))))</f>
        <v>Rhizophora apiculata</v>
      </c>
      <c r="J1279" s="55" t="s">
        <v>21</v>
      </c>
      <c r="K1279" s="55" t="n">
        <v>8.2</v>
      </c>
    </row>
    <row r="1280" customFormat="false" ht="13.8" hidden="false" customHeight="false" outlineLevel="0" collapsed="false">
      <c r="A1280" s="1" t="s">
        <v>17</v>
      </c>
      <c r="B1280" s="12" t="n">
        <v>42157</v>
      </c>
      <c r="C1280" s="1" t="s">
        <v>19</v>
      </c>
      <c r="D1280" s="1" t="s">
        <v>19</v>
      </c>
      <c r="E1280" s="1" t="s">
        <v>19</v>
      </c>
      <c r="F1280" s="1" t="s">
        <v>20</v>
      </c>
      <c r="G1280" s="1" t="n">
        <v>7</v>
      </c>
      <c r="H1280" s="1" t="n">
        <v>2</v>
      </c>
      <c r="I1280" s="23" t="str">
        <f aca="false">IF(J1280="RHAP", "Rhizophora apiculata", IF(J1280="EXAG", "Excoecaria agallocha", IF(J1280="BRPA", "Bruguiera parviflora", IF(J1280="XYMO", "Xylocarpus moluccensis", IF(J1280="BRCY", "Bruguiera cylindrica", IF(J1280="AVAL", "Avicennia alba", IF(J1280="AVOF", "Avicennia officinalis", IF(J1280="LURA", "Lumnitzera racemosa", IF(J1280="CETA", "Ceriops tagal", IF(J1280="XYGR", "Xylocarpus granatum", IF(J1280="AVMA", "Avicennia marina", IF(J1280="RHMU", "Rhizophora mucronata", IF(J1280="BRGY", "Bruguiera gymnorrhiza", IF(J1280="BRSE", "Bruguiera sexangula", IF(J1280="SOOV", "Sonneratia ovata", IF(J1280="SOCA", "Sonneratia caseolaris", IF(J1280="HELI", "Heritiera littoralis", IF(J1280="HESY", "Heritiera sylvatica", IF(J1280="NYFR", "Nypa fruticans", IF(J1280="CYRA", "Cynometra ramiflora", IF(J1280="PHPA", "Phoenix paludosa", IF(J1280="SCHY", "Scyphiphora hydrophyllacea", IF(J1280="DIMA", "Diospyros maritima", IF(J1280="POPI", "Pongamia pinnata", IF(J1280="MAPS", "Maniltoa psilogyne", IF(J1280="INBI", "Intsia bijuga", IF(J1280="ACEB", "Acanthus ebracteatus", IF(J1280="CAER", "Calamus erinaceus", IF(J1280="UNUN", "Unknown unknown",  IF(J1280="SOAL", "Sonneratia alba",  IF(J1280="AECO", "Aegiceras corniculatum", "" )) )))))))))))))))))))))))))))))</f>
        <v>Avicennia alba</v>
      </c>
      <c r="J1280" s="55" t="s">
        <v>27</v>
      </c>
      <c r="K1280" s="55" t="n">
        <v>8.3</v>
      </c>
    </row>
    <row r="1281" customFormat="false" ht="13.8" hidden="false" customHeight="false" outlineLevel="0" collapsed="false">
      <c r="A1281" s="1" t="s">
        <v>17</v>
      </c>
      <c r="B1281" s="12" t="n">
        <v>42157</v>
      </c>
      <c r="C1281" s="1" t="s">
        <v>19</v>
      </c>
      <c r="D1281" s="1" t="s">
        <v>19</v>
      </c>
      <c r="E1281" s="1" t="s">
        <v>19</v>
      </c>
      <c r="F1281" s="1" t="s">
        <v>20</v>
      </c>
      <c r="G1281" s="1" t="n">
        <v>7</v>
      </c>
      <c r="H1281" s="1" t="n">
        <v>2</v>
      </c>
      <c r="I1281" s="23" t="str">
        <f aca="false">IF(J1281="RHAP", "Rhizophora apiculata", IF(J1281="EXAG", "Excoecaria agallocha", IF(J1281="BRPA", "Bruguiera parviflora", IF(J1281="XYMO", "Xylocarpus moluccensis", IF(J1281="BRCY", "Bruguiera cylindrica", IF(J1281="AVAL", "Avicennia alba", IF(J1281="AVOF", "Avicennia officinalis", IF(J1281="LURA", "Lumnitzera racemosa", IF(J1281="CETA", "Ceriops tagal", IF(J1281="XYGR", "Xylocarpus granatum", IF(J1281="AVMA", "Avicennia marina", IF(J1281="RHMU", "Rhizophora mucronata", IF(J1281="BRGY", "Bruguiera gymnorrhiza", IF(J1281="BRSE", "Bruguiera sexangula", IF(J1281="SOOV", "Sonneratia ovata", IF(J1281="SOCA", "Sonneratia caseolaris", IF(J1281="HELI", "Heritiera littoralis", IF(J1281="HESY", "Heritiera sylvatica", IF(J1281="NYFR", "Nypa fruticans", IF(J1281="CYRA", "Cynometra ramiflora", IF(J1281="PHPA", "Phoenix paludosa", IF(J1281="SCHY", "Scyphiphora hydrophyllacea", IF(J1281="DIMA", "Diospyros maritima", IF(J1281="POPI", "Pongamia pinnata", IF(J1281="MAPS", "Maniltoa psilogyne", IF(J1281="INBI", "Intsia bijuga", IF(J1281="ACEB", "Acanthus ebracteatus", IF(J1281="CAER", "Calamus erinaceus", IF(J1281="UNUN", "Unknown unknown",  IF(J1281="SOAL", "Sonneratia alba",  IF(J1281="AECO", "Aegiceras corniculatum", "" )) )))))))))))))))))))))))))))))</f>
        <v>Xylocarpus moluccensis</v>
      </c>
      <c r="J1281" s="55" t="s">
        <v>146</v>
      </c>
      <c r="K1281" s="55" t="n">
        <v>8.4</v>
      </c>
    </row>
    <row r="1282" customFormat="false" ht="13.8" hidden="false" customHeight="false" outlineLevel="0" collapsed="false">
      <c r="A1282" s="1" t="s">
        <v>17</v>
      </c>
      <c r="B1282" s="12" t="n">
        <v>42157</v>
      </c>
      <c r="C1282" s="1" t="s">
        <v>19</v>
      </c>
      <c r="D1282" s="1" t="s">
        <v>19</v>
      </c>
      <c r="E1282" s="1" t="s">
        <v>19</v>
      </c>
      <c r="F1282" s="1" t="s">
        <v>20</v>
      </c>
      <c r="G1282" s="1" t="n">
        <v>7</v>
      </c>
      <c r="H1282" s="1" t="n">
        <v>2</v>
      </c>
      <c r="I1282" s="23" t="str">
        <f aca="false">IF(J1282="RHAP", "Rhizophora apiculata", IF(J1282="EXAG", "Excoecaria agallocha", IF(J1282="BRPA", "Bruguiera parviflora", IF(J1282="XYMO", "Xylocarpus moluccensis", IF(J1282="BRCY", "Bruguiera cylindrica", IF(J1282="AVAL", "Avicennia alba", IF(J1282="AVOF", "Avicennia officinalis", IF(J1282="LURA", "Lumnitzera racemosa", IF(J1282="CETA", "Ceriops tagal", IF(J1282="XYGR", "Xylocarpus granatum", IF(J1282="AVMA", "Avicennia marina", IF(J1282="RHMU", "Rhizophora mucronata", IF(J1282="BRGY", "Bruguiera gymnorrhiza", IF(J1282="BRSE", "Bruguiera sexangula", IF(J1282="SOOV", "Sonneratia ovata", IF(J1282="SOCA", "Sonneratia caseolaris", IF(J1282="HELI", "Heritiera littoralis", IF(J1282="HESY", "Heritiera sylvatica", IF(J1282="NYFR", "Nypa fruticans", IF(J1282="CYRA", "Cynometra ramiflora", IF(J1282="PHPA", "Phoenix paludosa", IF(J1282="SCHY", "Scyphiphora hydrophyllacea", IF(J1282="DIMA", "Diospyros maritima", IF(J1282="POPI", "Pongamia pinnata", IF(J1282="MAPS", "Maniltoa psilogyne", IF(J1282="INBI", "Intsia bijuga", IF(J1282="ACEB", "Acanthus ebracteatus", IF(J1282="CAER", "Calamus erinaceus", IF(J1282="UNUN", "Unknown unknown",  IF(J1282="SOAL", "Sonneratia alba",  IF(J1282="AECO", "Aegiceras corniculatum", "" )) )))))))))))))))))))))))))))))</f>
        <v>Xylocarpus moluccensis</v>
      </c>
      <c r="J1282" s="55" t="s">
        <v>146</v>
      </c>
      <c r="K1282" s="55" t="n">
        <v>8.5</v>
      </c>
    </row>
    <row r="1283" customFormat="false" ht="13.8" hidden="false" customHeight="false" outlineLevel="0" collapsed="false">
      <c r="A1283" s="1" t="s">
        <v>17</v>
      </c>
      <c r="B1283" s="12" t="n">
        <v>42157</v>
      </c>
      <c r="C1283" s="1" t="s">
        <v>19</v>
      </c>
      <c r="D1283" s="1" t="s">
        <v>19</v>
      </c>
      <c r="E1283" s="1" t="s">
        <v>19</v>
      </c>
      <c r="F1283" s="1" t="s">
        <v>20</v>
      </c>
      <c r="G1283" s="1" t="n">
        <v>7</v>
      </c>
      <c r="H1283" s="1" t="n">
        <v>2</v>
      </c>
      <c r="I1283" s="23" t="str">
        <f aca="false">IF(J1283="RHAP", "Rhizophora apiculata", IF(J1283="EXAG", "Excoecaria agallocha", IF(J1283="BRPA", "Bruguiera parviflora", IF(J1283="XYMO", "Xylocarpus moluccensis", IF(J1283="BRCY", "Bruguiera cylindrica", IF(J1283="AVAL", "Avicennia alba", IF(J1283="AVOF", "Avicennia officinalis", IF(J1283="LURA", "Lumnitzera racemosa", IF(J1283="CETA", "Ceriops tagal", IF(J1283="XYGR", "Xylocarpus granatum", IF(J1283="AVMA", "Avicennia marina", IF(J1283="RHMU", "Rhizophora mucronata", IF(J1283="BRGY", "Bruguiera gymnorrhiza", IF(J1283="BRSE", "Bruguiera sexangula", IF(J1283="SOOV", "Sonneratia ovata", IF(J1283="SOCA", "Sonneratia caseolaris", IF(J1283="HELI", "Heritiera littoralis", IF(J1283="HESY", "Heritiera sylvatica", IF(J1283="NYFR", "Nypa fruticans", IF(J1283="CYRA", "Cynometra ramiflora", IF(J1283="PHPA", "Phoenix paludosa", IF(J1283="SCHY", "Scyphiphora hydrophyllacea", IF(J1283="DIMA", "Diospyros maritima", IF(J1283="POPI", "Pongamia pinnata", IF(J1283="MAPS", "Maniltoa psilogyne", IF(J1283="INBI", "Intsia bijuga", IF(J1283="ACEB", "Acanthus ebracteatus", IF(J1283="CAER", "Calamus erinaceus", IF(J1283="UNUN", "Unknown unknown",  IF(J1283="SOAL", "Sonneratia alba",  IF(J1283="AECO", "Aegiceras corniculatum", "" )) )))))))))))))))))))))))))))))</f>
        <v>Rhizophora apiculata</v>
      </c>
      <c r="J1283" s="55" t="s">
        <v>21</v>
      </c>
      <c r="K1283" s="55" t="n">
        <v>8.7</v>
      </c>
    </row>
    <row r="1284" customFormat="false" ht="13.8" hidden="false" customHeight="false" outlineLevel="0" collapsed="false">
      <c r="A1284" s="1" t="s">
        <v>17</v>
      </c>
      <c r="B1284" s="12" t="n">
        <v>42157</v>
      </c>
      <c r="C1284" s="1" t="s">
        <v>19</v>
      </c>
      <c r="D1284" s="1" t="s">
        <v>19</v>
      </c>
      <c r="E1284" s="1" t="s">
        <v>19</v>
      </c>
      <c r="F1284" s="1" t="s">
        <v>20</v>
      </c>
      <c r="G1284" s="1" t="n">
        <v>7</v>
      </c>
      <c r="H1284" s="1" t="n">
        <v>2</v>
      </c>
      <c r="I1284" s="23" t="str">
        <f aca="false">IF(J1284="RHAP", "Rhizophora apiculata", IF(J1284="EXAG", "Excoecaria agallocha", IF(J1284="BRPA", "Bruguiera parviflora", IF(J1284="XYMO", "Xylocarpus moluccensis", IF(J1284="BRCY", "Bruguiera cylindrica", IF(J1284="AVAL", "Avicennia alba", IF(J1284="AVOF", "Avicennia officinalis", IF(J1284="LURA", "Lumnitzera racemosa", IF(J1284="CETA", "Ceriops tagal", IF(J1284="XYGR", "Xylocarpus granatum", IF(J1284="AVMA", "Avicennia marina", IF(J1284="RHMU", "Rhizophora mucronata", IF(J1284="BRGY", "Bruguiera gymnorrhiza", IF(J1284="BRSE", "Bruguiera sexangula", IF(J1284="SOOV", "Sonneratia ovata", IF(J1284="SOCA", "Sonneratia caseolaris", IF(J1284="HELI", "Heritiera littoralis", IF(J1284="HESY", "Heritiera sylvatica", IF(J1284="NYFR", "Nypa fruticans", IF(J1284="CYRA", "Cynometra ramiflora", IF(J1284="PHPA", "Phoenix paludosa", IF(J1284="SCHY", "Scyphiphora hydrophyllacea", IF(J1284="DIMA", "Diospyros maritima", IF(J1284="POPI", "Pongamia pinnata", IF(J1284="MAPS", "Maniltoa psilogyne", IF(J1284="INBI", "Intsia bijuga", IF(J1284="ACEB", "Acanthus ebracteatus", IF(J1284="CAER", "Calamus erinaceus", IF(J1284="UNUN", "Unknown unknown",  IF(J1284="SOAL", "Sonneratia alba",  IF(J1284="AECO", "Aegiceras corniculatum", "" )) )))))))))))))))))))))))))))))</f>
        <v>Rhizophora apiculata</v>
      </c>
      <c r="J1284" s="55" t="s">
        <v>21</v>
      </c>
      <c r="K1284" s="55" t="n">
        <v>8.7</v>
      </c>
    </row>
    <row r="1285" customFormat="false" ht="13.8" hidden="false" customHeight="false" outlineLevel="0" collapsed="false">
      <c r="A1285" s="1" t="s">
        <v>17</v>
      </c>
      <c r="B1285" s="12" t="n">
        <v>42157</v>
      </c>
      <c r="C1285" s="1" t="s">
        <v>19</v>
      </c>
      <c r="D1285" s="1" t="s">
        <v>19</v>
      </c>
      <c r="E1285" s="1" t="s">
        <v>19</v>
      </c>
      <c r="F1285" s="1" t="s">
        <v>20</v>
      </c>
      <c r="G1285" s="1" t="n">
        <v>7</v>
      </c>
      <c r="H1285" s="1" t="n">
        <v>2</v>
      </c>
      <c r="I1285" s="23" t="str">
        <f aca="false">IF(J1285="RHAP", "Rhizophora apiculata", IF(J1285="EXAG", "Excoecaria agallocha", IF(J1285="BRPA", "Bruguiera parviflora", IF(J1285="XYMO", "Xylocarpus moluccensis", IF(J1285="BRCY", "Bruguiera cylindrica", IF(J1285="AVAL", "Avicennia alba", IF(J1285="AVOF", "Avicennia officinalis", IF(J1285="LURA", "Lumnitzera racemosa", IF(J1285="CETA", "Ceriops tagal", IF(J1285="XYGR", "Xylocarpus granatum", IF(J1285="AVMA", "Avicennia marina", IF(J1285="RHMU", "Rhizophora mucronata", IF(J1285="BRGY", "Bruguiera gymnorrhiza", IF(J1285="BRSE", "Bruguiera sexangula", IF(J1285="SOOV", "Sonneratia ovata", IF(J1285="SOCA", "Sonneratia caseolaris", IF(J1285="HELI", "Heritiera littoralis", IF(J1285="HESY", "Heritiera sylvatica", IF(J1285="NYFR", "Nypa fruticans", IF(J1285="CYRA", "Cynometra ramiflora", IF(J1285="PHPA", "Phoenix paludosa", IF(J1285="SCHY", "Scyphiphora hydrophyllacea", IF(J1285="DIMA", "Diospyros maritima", IF(J1285="POPI", "Pongamia pinnata", IF(J1285="MAPS", "Maniltoa psilogyne", IF(J1285="INBI", "Intsia bijuga", IF(J1285="ACEB", "Acanthus ebracteatus", IF(J1285="CAER", "Calamus erinaceus", IF(J1285="UNUN", "Unknown unknown",  IF(J1285="SOAL", "Sonneratia alba",  IF(J1285="AECO", "Aegiceras corniculatum", "" )) )))))))))))))))))))))))))))))</f>
        <v>Rhizophora apiculata</v>
      </c>
      <c r="J1285" s="55" t="s">
        <v>21</v>
      </c>
      <c r="K1285" s="55" t="n">
        <v>9.1</v>
      </c>
    </row>
    <row r="1286" customFormat="false" ht="13.8" hidden="false" customHeight="false" outlineLevel="0" collapsed="false">
      <c r="A1286" s="1" t="s">
        <v>17</v>
      </c>
      <c r="B1286" s="12" t="n">
        <v>42157</v>
      </c>
      <c r="C1286" s="1" t="s">
        <v>19</v>
      </c>
      <c r="D1286" s="1" t="s">
        <v>19</v>
      </c>
      <c r="E1286" s="1" t="s">
        <v>19</v>
      </c>
      <c r="F1286" s="1" t="s">
        <v>20</v>
      </c>
      <c r="G1286" s="1" t="n">
        <v>7</v>
      </c>
      <c r="H1286" s="1" t="n">
        <v>2</v>
      </c>
      <c r="I1286" s="23" t="str">
        <f aca="false">IF(J1286="RHAP", "Rhizophora apiculata", IF(J1286="EXAG", "Excoecaria agallocha", IF(J1286="BRPA", "Bruguiera parviflora", IF(J1286="XYMO", "Xylocarpus moluccensis", IF(J1286="BRCY", "Bruguiera cylindrica", IF(J1286="AVAL", "Avicennia alba", IF(J1286="AVOF", "Avicennia officinalis", IF(J1286="LURA", "Lumnitzera racemosa", IF(J1286="CETA", "Ceriops tagal", IF(J1286="XYGR", "Xylocarpus granatum", IF(J1286="AVMA", "Avicennia marina", IF(J1286="RHMU", "Rhizophora mucronata", IF(J1286="BRGY", "Bruguiera gymnorrhiza", IF(J1286="BRSE", "Bruguiera sexangula", IF(J1286="SOOV", "Sonneratia ovata", IF(J1286="SOCA", "Sonneratia caseolaris", IF(J1286="HELI", "Heritiera littoralis", IF(J1286="HESY", "Heritiera sylvatica", IF(J1286="NYFR", "Nypa fruticans", IF(J1286="CYRA", "Cynometra ramiflora", IF(J1286="PHPA", "Phoenix paludosa", IF(J1286="SCHY", "Scyphiphora hydrophyllacea", IF(J1286="DIMA", "Diospyros maritima", IF(J1286="POPI", "Pongamia pinnata", IF(J1286="MAPS", "Maniltoa psilogyne", IF(J1286="INBI", "Intsia bijuga", IF(J1286="ACEB", "Acanthus ebracteatus", IF(J1286="CAER", "Calamus erinaceus", IF(J1286="UNUN", "Unknown unknown",  IF(J1286="SOAL", "Sonneratia alba",  IF(J1286="AECO", "Aegiceras corniculatum", "" )) )))))))))))))))))))))))))))))</f>
        <v>Xylocarpus moluccensis</v>
      </c>
      <c r="J1286" s="55" t="s">
        <v>146</v>
      </c>
      <c r="K1286" s="55" t="n">
        <v>9.1</v>
      </c>
    </row>
    <row r="1287" customFormat="false" ht="13.8" hidden="false" customHeight="false" outlineLevel="0" collapsed="false">
      <c r="A1287" s="1" t="s">
        <v>17</v>
      </c>
      <c r="B1287" s="12" t="n">
        <v>42157</v>
      </c>
      <c r="C1287" s="1" t="s">
        <v>19</v>
      </c>
      <c r="D1287" s="1" t="s">
        <v>19</v>
      </c>
      <c r="E1287" s="1" t="s">
        <v>19</v>
      </c>
      <c r="F1287" s="1" t="s">
        <v>20</v>
      </c>
      <c r="G1287" s="1" t="n">
        <v>7</v>
      </c>
      <c r="H1287" s="1" t="n">
        <v>2</v>
      </c>
      <c r="I1287" s="23" t="str">
        <f aca="false">IF(J1287="RHAP", "Rhizophora apiculata", IF(J1287="EXAG", "Excoecaria agallocha", IF(J1287="BRPA", "Bruguiera parviflora", IF(J1287="XYMO", "Xylocarpus moluccensis", IF(J1287="BRCY", "Bruguiera cylindrica", IF(J1287="AVAL", "Avicennia alba", IF(J1287="AVOF", "Avicennia officinalis", IF(J1287="LURA", "Lumnitzera racemosa", IF(J1287="CETA", "Ceriops tagal", IF(J1287="XYGR", "Xylocarpus granatum", IF(J1287="AVMA", "Avicennia marina", IF(J1287="RHMU", "Rhizophora mucronata", IF(J1287="BRGY", "Bruguiera gymnorrhiza", IF(J1287="BRSE", "Bruguiera sexangula", IF(J1287="SOOV", "Sonneratia ovata", IF(J1287="SOCA", "Sonneratia caseolaris", IF(J1287="HELI", "Heritiera littoralis", IF(J1287="HESY", "Heritiera sylvatica", IF(J1287="NYFR", "Nypa fruticans", IF(J1287="CYRA", "Cynometra ramiflora", IF(J1287="PHPA", "Phoenix paludosa", IF(J1287="SCHY", "Scyphiphora hydrophyllacea", IF(J1287="DIMA", "Diospyros maritima", IF(J1287="POPI", "Pongamia pinnata", IF(J1287="MAPS", "Maniltoa psilogyne", IF(J1287="INBI", "Intsia bijuga", IF(J1287="ACEB", "Acanthus ebracteatus", IF(J1287="CAER", "Calamus erinaceus", IF(J1287="UNUN", "Unknown unknown",  IF(J1287="SOAL", "Sonneratia alba",  IF(J1287="AECO", "Aegiceras corniculatum", "" )) )))))))))))))))))))))))))))))</f>
        <v>Xylocarpus granatum</v>
      </c>
      <c r="J1287" s="55" t="s">
        <v>1022</v>
      </c>
      <c r="K1287" s="55" t="n">
        <v>9.2</v>
      </c>
    </row>
    <row r="1288" customFormat="false" ht="13.8" hidden="false" customHeight="false" outlineLevel="0" collapsed="false">
      <c r="A1288" s="1" t="s">
        <v>17</v>
      </c>
      <c r="B1288" s="12" t="n">
        <v>42157</v>
      </c>
      <c r="C1288" s="1" t="s">
        <v>19</v>
      </c>
      <c r="D1288" s="1" t="s">
        <v>19</v>
      </c>
      <c r="E1288" s="1" t="s">
        <v>19</v>
      </c>
      <c r="F1288" s="1" t="s">
        <v>20</v>
      </c>
      <c r="G1288" s="1" t="n">
        <v>7</v>
      </c>
      <c r="H1288" s="1" t="n">
        <v>2</v>
      </c>
      <c r="I1288" s="23" t="str">
        <f aca="false">IF(J1288="RHAP", "Rhizophora apiculata", IF(J1288="EXAG", "Excoecaria agallocha", IF(J1288="BRPA", "Bruguiera parviflora", IF(J1288="XYMO", "Xylocarpus moluccensis", IF(J1288="BRCY", "Bruguiera cylindrica", IF(J1288="AVAL", "Avicennia alba", IF(J1288="AVOF", "Avicennia officinalis", IF(J1288="LURA", "Lumnitzera racemosa", IF(J1288="CETA", "Ceriops tagal", IF(J1288="XYGR", "Xylocarpus granatum", IF(J1288="AVMA", "Avicennia marina", IF(J1288="RHMU", "Rhizophora mucronata", IF(J1288="BRGY", "Bruguiera gymnorrhiza", IF(J1288="BRSE", "Bruguiera sexangula", IF(J1288="SOOV", "Sonneratia ovata", IF(J1288="SOCA", "Sonneratia caseolaris", IF(J1288="HELI", "Heritiera littoralis", IF(J1288="HESY", "Heritiera sylvatica", IF(J1288="NYFR", "Nypa fruticans", IF(J1288="CYRA", "Cynometra ramiflora", IF(J1288="PHPA", "Phoenix paludosa", IF(J1288="SCHY", "Scyphiphora hydrophyllacea", IF(J1288="DIMA", "Diospyros maritima", IF(J1288="POPI", "Pongamia pinnata", IF(J1288="MAPS", "Maniltoa psilogyne", IF(J1288="INBI", "Intsia bijuga", IF(J1288="ACEB", "Acanthus ebracteatus", IF(J1288="CAER", "Calamus erinaceus", IF(J1288="UNUN", "Unknown unknown",  IF(J1288="SOAL", "Sonneratia alba",  IF(J1288="AECO", "Aegiceras corniculatum", "" )) )))))))))))))))))))))))))))))</f>
        <v>Rhizophora apiculata</v>
      </c>
      <c r="J1288" s="55" t="s">
        <v>21</v>
      </c>
      <c r="K1288" s="55" t="n">
        <v>9.3</v>
      </c>
    </row>
    <row r="1289" customFormat="false" ht="13.8" hidden="false" customHeight="false" outlineLevel="0" collapsed="false">
      <c r="A1289" s="1" t="s">
        <v>17</v>
      </c>
      <c r="B1289" s="12" t="n">
        <v>42157</v>
      </c>
      <c r="C1289" s="1" t="s">
        <v>19</v>
      </c>
      <c r="D1289" s="1" t="s">
        <v>19</v>
      </c>
      <c r="E1289" s="1" t="s">
        <v>19</v>
      </c>
      <c r="F1289" s="1" t="s">
        <v>20</v>
      </c>
      <c r="G1289" s="1" t="n">
        <v>7</v>
      </c>
      <c r="H1289" s="1" t="n">
        <v>2</v>
      </c>
      <c r="I1289" s="23" t="str">
        <f aca="false">IF(J1289="RHAP", "Rhizophora apiculata", IF(J1289="EXAG", "Excoecaria agallocha", IF(J1289="BRPA", "Bruguiera parviflora", IF(J1289="XYMO", "Xylocarpus moluccensis", IF(J1289="BRCY", "Bruguiera cylindrica", IF(J1289="AVAL", "Avicennia alba", IF(J1289="AVOF", "Avicennia officinalis", IF(J1289="LURA", "Lumnitzera racemosa", IF(J1289="CETA", "Ceriops tagal", IF(J1289="XYGR", "Xylocarpus granatum", IF(J1289="AVMA", "Avicennia marina", IF(J1289="RHMU", "Rhizophora mucronata", IF(J1289="BRGY", "Bruguiera gymnorrhiza", IF(J1289="BRSE", "Bruguiera sexangula", IF(J1289="SOOV", "Sonneratia ovata", IF(J1289="SOCA", "Sonneratia caseolaris", IF(J1289="HELI", "Heritiera littoralis", IF(J1289="HESY", "Heritiera sylvatica", IF(J1289="NYFR", "Nypa fruticans", IF(J1289="CYRA", "Cynometra ramiflora", IF(J1289="PHPA", "Phoenix paludosa", IF(J1289="SCHY", "Scyphiphora hydrophyllacea", IF(J1289="DIMA", "Diospyros maritima", IF(J1289="POPI", "Pongamia pinnata", IF(J1289="MAPS", "Maniltoa psilogyne", IF(J1289="INBI", "Intsia bijuga", IF(J1289="ACEB", "Acanthus ebracteatus", IF(J1289="CAER", "Calamus erinaceus", IF(J1289="UNUN", "Unknown unknown",  IF(J1289="SOAL", "Sonneratia alba",  IF(J1289="AECO", "Aegiceras corniculatum", "" )) )))))))))))))))))))))))))))))</f>
        <v>Rhizophora apiculata</v>
      </c>
      <c r="J1289" s="55" t="s">
        <v>21</v>
      </c>
      <c r="K1289" s="55" t="n">
        <v>9.4</v>
      </c>
    </row>
    <row r="1290" customFormat="false" ht="13.8" hidden="false" customHeight="false" outlineLevel="0" collapsed="false">
      <c r="A1290" s="1" t="s">
        <v>17</v>
      </c>
      <c r="B1290" s="12" t="n">
        <v>42157</v>
      </c>
      <c r="C1290" s="1" t="s">
        <v>19</v>
      </c>
      <c r="D1290" s="1" t="s">
        <v>19</v>
      </c>
      <c r="E1290" s="1" t="s">
        <v>19</v>
      </c>
      <c r="F1290" s="1" t="s">
        <v>20</v>
      </c>
      <c r="G1290" s="1" t="n">
        <v>7</v>
      </c>
      <c r="H1290" s="1" t="n">
        <v>2</v>
      </c>
      <c r="I1290" s="23" t="str">
        <f aca="false">IF(J1290="RHAP", "Rhizophora apiculata", IF(J1290="EXAG", "Excoecaria agallocha", IF(J1290="BRPA", "Bruguiera parviflora", IF(J1290="XYMO", "Xylocarpus moluccensis", IF(J1290="BRCY", "Bruguiera cylindrica", IF(J1290="AVAL", "Avicennia alba", IF(J1290="AVOF", "Avicennia officinalis", IF(J1290="LURA", "Lumnitzera racemosa", IF(J1290="CETA", "Ceriops tagal", IF(J1290="XYGR", "Xylocarpus granatum", IF(J1290="AVMA", "Avicennia marina", IF(J1290="RHMU", "Rhizophora mucronata", IF(J1290="BRGY", "Bruguiera gymnorrhiza", IF(J1290="BRSE", "Bruguiera sexangula", IF(J1290="SOOV", "Sonneratia ovata", IF(J1290="SOCA", "Sonneratia caseolaris", IF(J1290="HELI", "Heritiera littoralis", IF(J1290="HESY", "Heritiera sylvatica", IF(J1290="NYFR", "Nypa fruticans", IF(J1290="CYRA", "Cynometra ramiflora", IF(J1290="PHPA", "Phoenix paludosa", IF(J1290="SCHY", "Scyphiphora hydrophyllacea", IF(J1290="DIMA", "Diospyros maritima", IF(J1290="POPI", "Pongamia pinnata", IF(J1290="MAPS", "Maniltoa psilogyne", IF(J1290="INBI", "Intsia bijuga", IF(J1290="ACEB", "Acanthus ebracteatus", IF(J1290="CAER", "Calamus erinaceus", IF(J1290="UNUN", "Unknown unknown",  IF(J1290="SOAL", "Sonneratia alba",  IF(J1290="AECO", "Aegiceras corniculatum", "" )) )))))))))))))))))))))))))))))</f>
        <v>Rhizophora apiculata</v>
      </c>
      <c r="J1290" s="55" t="s">
        <v>21</v>
      </c>
      <c r="K1290" s="55" t="n">
        <v>9.5</v>
      </c>
    </row>
    <row r="1291" customFormat="false" ht="13.8" hidden="false" customHeight="false" outlineLevel="0" collapsed="false">
      <c r="A1291" s="1" t="s">
        <v>17</v>
      </c>
      <c r="B1291" s="12" t="n">
        <v>42157</v>
      </c>
      <c r="C1291" s="1" t="s">
        <v>19</v>
      </c>
      <c r="D1291" s="1" t="s">
        <v>19</v>
      </c>
      <c r="E1291" s="1" t="s">
        <v>19</v>
      </c>
      <c r="F1291" s="1" t="s">
        <v>20</v>
      </c>
      <c r="G1291" s="1" t="n">
        <v>7</v>
      </c>
      <c r="H1291" s="1" t="n">
        <v>2</v>
      </c>
      <c r="I1291" s="23" t="str">
        <f aca="false">IF(J1291="RHAP", "Rhizophora apiculata", IF(J1291="EXAG", "Excoecaria agallocha", IF(J1291="BRPA", "Bruguiera parviflora", IF(J1291="XYMO", "Xylocarpus moluccensis", IF(J1291="BRCY", "Bruguiera cylindrica", IF(J1291="AVAL", "Avicennia alba", IF(J1291="AVOF", "Avicennia officinalis", IF(J1291="LURA", "Lumnitzera racemosa", IF(J1291="CETA", "Ceriops tagal", IF(J1291="XYGR", "Xylocarpus granatum", IF(J1291="AVMA", "Avicennia marina", IF(J1291="RHMU", "Rhizophora mucronata", IF(J1291="BRGY", "Bruguiera gymnorrhiza", IF(J1291="BRSE", "Bruguiera sexangula", IF(J1291="SOOV", "Sonneratia ovata", IF(J1291="SOCA", "Sonneratia caseolaris", IF(J1291="HELI", "Heritiera littoralis", IF(J1291="HESY", "Heritiera sylvatica", IF(J1291="NYFR", "Nypa fruticans", IF(J1291="CYRA", "Cynometra ramiflora", IF(J1291="PHPA", "Phoenix paludosa", IF(J1291="SCHY", "Scyphiphora hydrophyllacea", IF(J1291="DIMA", "Diospyros maritima", IF(J1291="POPI", "Pongamia pinnata", IF(J1291="MAPS", "Maniltoa psilogyne", IF(J1291="INBI", "Intsia bijuga", IF(J1291="ACEB", "Acanthus ebracteatus", IF(J1291="CAER", "Calamus erinaceus", IF(J1291="UNUN", "Unknown unknown",  IF(J1291="SOAL", "Sonneratia alba",  IF(J1291="AECO", "Aegiceras corniculatum", "" )) )))))))))))))))))))))))))))))</f>
        <v>Rhizophora apiculata</v>
      </c>
      <c r="J1291" s="55" t="s">
        <v>21</v>
      </c>
      <c r="K1291" s="55" t="n">
        <v>9.6</v>
      </c>
    </row>
    <row r="1292" customFormat="false" ht="13.8" hidden="false" customHeight="false" outlineLevel="0" collapsed="false">
      <c r="A1292" s="1" t="s">
        <v>17</v>
      </c>
      <c r="B1292" s="12" t="n">
        <v>42157</v>
      </c>
      <c r="C1292" s="1" t="s">
        <v>19</v>
      </c>
      <c r="D1292" s="1" t="s">
        <v>19</v>
      </c>
      <c r="E1292" s="1" t="s">
        <v>19</v>
      </c>
      <c r="F1292" s="1" t="s">
        <v>20</v>
      </c>
      <c r="G1292" s="1" t="n">
        <v>7</v>
      </c>
      <c r="H1292" s="1" t="n">
        <v>2</v>
      </c>
      <c r="I1292" s="23" t="str">
        <f aca="false">IF(J1292="RHAP", "Rhizophora apiculata", IF(J1292="EXAG", "Excoecaria agallocha", IF(J1292="BRPA", "Bruguiera parviflora", IF(J1292="XYMO", "Xylocarpus moluccensis", IF(J1292="BRCY", "Bruguiera cylindrica", IF(J1292="AVAL", "Avicennia alba", IF(J1292="AVOF", "Avicennia officinalis", IF(J1292="LURA", "Lumnitzera racemosa", IF(J1292="CETA", "Ceriops tagal", IF(J1292="XYGR", "Xylocarpus granatum", IF(J1292="AVMA", "Avicennia marina", IF(J1292="RHMU", "Rhizophora mucronata", IF(J1292="BRGY", "Bruguiera gymnorrhiza", IF(J1292="BRSE", "Bruguiera sexangula", IF(J1292="SOOV", "Sonneratia ovata", IF(J1292="SOCA", "Sonneratia caseolaris", IF(J1292="HELI", "Heritiera littoralis", IF(J1292="HESY", "Heritiera sylvatica", IF(J1292="NYFR", "Nypa fruticans", IF(J1292="CYRA", "Cynometra ramiflora", IF(J1292="PHPA", "Phoenix paludosa", IF(J1292="SCHY", "Scyphiphora hydrophyllacea", IF(J1292="DIMA", "Diospyros maritima", IF(J1292="POPI", "Pongamia pinnata", IF(J1292="MAPS", "Maniltoa psilogyne", IF(J1292="INBI", "Intsia bijuga", IF(J1292="ACEB", "Acanthus ebracteatus", IF(J1292="CAER", "Calamus erinaceus", IF(J1292="UNUN", "Unknown unknown",  IF(J1292="SOAL", "Sonneratia alba",  IF(J1292="AECO", "Aegiceras corniculatum", "" )) )))))))))))))))))))))))))))))</f>
        <v>Rhizophora apiculata</v>
      </c>
      <c r="J1292" s="55" t="s">
        <v>21</v>
      </c>
      <c r="K1292" s="55" t="n">
        <v>9.6</v>
      </c>
    </row>
    <row r="1293" customFormat="false" ht="13.8" hidden="false" customHeight="false" outlineLevel="0" collapsed="false">
      <c r="A1293" s="1" t="s">
        <v>17</v>
      </c>
      <c r="B1293" s="12" t="n">
        <v>42157</v>
      </c>
      <c r="C1293" s="1" t="s">
        <v>19</v>
      </c>
      <c r="D1293" s="1" t="s">
        <v>19</v>
      </c>
      <c r="E1293" s="1" t="s">
        <v>19</v>
      </c>
      <c r="F1293" s="1" t="s">
        <v>20</v>
      </c>
      <c r="G1293" s="1" t="n">
        <v>7</v>
      </c>
      <c r="H1293" s="1" t="n">
        <v>2</v>
      </c>
      <c r="I1293" s="23" t="str">
        <f aca="false">IF(J1293="RHAP", "Rhizophora apiculata", IF(J1293="EXAG", "Excoecaria agallocha", IF(J1293="BRPA", "Bruguiera parviflora", IF(J1293="XYMO", "Xylocarpus moluccensis", IF(J1293="BRCY", "Bruguiera cylindrica", IF(J1293="AVAL", "Avicennia alba", IF(J1293="AVOF", "Avicennia officinalis", IF(J1293="LURA", "Lumnitzera racemosa", IF(J1293="CETA", "Ceriops tagal", IF(J1293="XYGR", "Xylocarpus granatum", IF(J1293="AVMA", "Avicennia marina", IF(J1293="RHMU", "Rhizophora mucronata", IF(J1293="BRGY", "Bruguiera gymnorrhiza", IF(J1293="BRSE", "Bruguiera sexangula", IF(J1293="SOOV", "Sonneratia ovata", IF(J1293="SOCA", "Sonneratia caseolaris", IF(J1293="HELI", "Heritiera littoralis", IF(J1293="HESY", "Heritiera sylvatica", IF(J1293="NYFR", "Nypa fruticans", IF(J1293="CYRA", "Cynometra ramiflora", IF(J1293="PHPA", "Phoenix paludosa", IF(J1293="SCHY", "Scyphiphora hydrophyllacea", IF(J1293="DIMA", "Diospyros maritima", IF(J1293="POPI", "Pongamia pinnata", IF(J1293="MAPS", "Maniltoa psilogyne", IF(J1293="INBI", "Intsia bijuga", IF(J1293="ACEB", "Acanthus ebracteatus", IF(J1293="CAER", "Calamus erinaceus", IF(J1293="UNUN", "Unknown unknown",  IF(J1293="SOAL", "Sonneratia alba",  IF(J1293="AECO", "Aegiceras corniculatum", "" )) )))))))))))))))))))))))))))))</f>
        <v>Rhizophora apiculata</v>
      </c>
      <c r="J1293" s="55" t="s">
        <v>21</v>
      </c>
      <c r="K1293" s="55" t="n">
        <v>9.6</v>
      </c>
    </row>
    <row r="1294" customFormat="false" ht="13.8" hidden="false" customHeight="false" outlineLevel="0" collapsed="false">
      <c r="A1294" s="1" t="s">
        <v>17</v>
      </c>
      <c r="B1294" s="12" t="n">
        <v>42157</v>
      </c>
      <c r="C1294" s="1" t="s">
        <v>19</v>
      </c>
      <c r="D1294" s="1" t="s">
        <v>19</v>
      </c>
      <c r="E1294" s="1" t="s">
        <v>19</v>
      </c>
      <c r="F1294" s="1" t="s">
        <v>20</v>
      </c>
      <c r="G1294" s="1" t="n">
        <v>7</v>
      </c>
      <c r="H1294" s="1" t="n">
        <v>2</v>
      </c>
      <c r="I1294" s="23" t="str">
        <f aca="false">IF(J1294="RHAP", "Rhizophora apiculata", IF(J1294="EXAG", "Excoecaria agallocha", IF(J1294="BRPA", "Bruguiera parviflora", IF(J1294="XYMO", "Xylocarpus moluccensis", IF(J1294="BRCY", "Bruguiera cylindrica", IF(J1294="AVAL", "Avicennia alba", IF(J1294="AVOF", "Avicennia officinalis", IF(J1294="LURA", "Lumnitzera racemosa", IF(J1294="CETA", "Ceriops tagal", IF(J1294="XYGR", "Xylocarpus granatum", IF(J1294="AVMA", "Avicennia marina", IF(J1294="RHMU", "Rhizophora mucronata", IF(J1294="BRGY", "Bruguiera gymnorrhiza", IF(J1294="BRSE", "Bruguiera sexangula", IF(J1294="SOOV", "Sonneratia ovata", IF(J1294="SOCA", "Sonneratia caseolaris", IF(J1294="HELI", "Heritiera littoralis", IF(J1294="HESY", "Heritiera sylvatica", IF(J1294="NYFR", "Nypa fruticans", IF(J1294="CYRA", "Cynometra ramiflora", IF(J1294="PHPA", "Phoenix paludosa", IF(J1294="SCHY", "Scyphiphora hydrophyllacea", IF(J1294="DIMA", "Diospyros maritima", IF(J1294="POPI", "Pongamia pinnata", IF(J1294="MAPS", "Maniltoa psilogyne", IF(J1294="INBI", "Intsia bijuga", IF(J1294="ACEB", "Acanthus ebracteatus", IF(J1294="CAER", "Calamus erinaceus", IF(J1294="UNUN", "Unknown unknown",  IF(J1294="SOAL", "Sonneratia alba",  IF(J1294="AECO", "Aegiceras corniculatum", "" )) )))))))))))))))))))))))))))))</f>
        <v>Rhizophora apiculata</v>
      </c>
      <c r="J1294" s="55" t="s">
        <v>21</v>
      </c>
      <c r="K1294" s="55" t="n">
        <v>9.8</v>
      </c>
    </row>
    <row r="1295" customFormat="false" ht="13.8" hidden="false" customHeight="false" outlineLevel="0" collapsed="false">
      <c r="A1295" s="1" t="s">
        <v>17</v>
      </c>
      <c r="B1295" s="12" t="n">
        <v>42157</v>
      </c>
      <c r="C1295" s="1" t="s">
        <v>19</v>
      </c>
      <c r="D1295" s="1" t="s">
        <v>19</v>
      </c>
      <c r="E1295" s="1" t="s">
        <v>19</v>
      </c>
      <c r="F1295" s="1" t="s">
        <v>20</v>
      </c>
      <c r="G1295" s="1" t="n">
        <v>7</v>
      </c>
      <c r="H1295" s="1" t="n">
        <v>2</v>
      </c>
      <c r="I1295" s="23" t="str">
        <f aca="false">IF(J1295="RHAP", "Rhizophora apiculata", IF(J1295="EXAG", "Excoecaria agallocha", IF(J1295="BRPA", "Bruguiera parviflora", IF(J1295="XYMO", "Xylocarpus moluccensis", IF(J1295="BRCY", "Bruguiera cylindrica", IF(J1295="AVAL", "Avicennia alba", IF(J1295="AVOF", "Avicennia officinalis", IF(J1295="LURA", "Lumnitzera racemosa", IF(J1295="CETA", "Ceriops tagal", IF(J1295="XYGR", "Xylocarpus granatum", IF(J1295="AVMA", "Avicennia marina", IF(J1295="RHMU", "Rhizophora mucronata", IF(J1295="BRGY", "Bruguiera gymnorrhiza", IF(J1295="BRSE", "Bruguiera sexangula", IF(J1295="SOOV", "Sonneratia ovata", IF(J1295="SOCA", "Sonneratia caseolaris", IF(J1295="HELI", "Heritiera littoralis", IF(J1295="HESY", "Heritiera sylvatica", IF(J1295="NYFR", "Nypa fruticans", IF(J1295="CYRA", "Cynometra ramiflora", IF(J1295="PHPA", "Phoenix paludosa", IF(J1295="SCHY", "Scyphiphora hydrophyllacea", IF(J1295="DIMA", "Diospyros maritima", IF(J1295="POPI", "Pongamia pinnata", IF(J1295="MAPS", "Maniltoa psilogyne", IF(J1295="INBI", "Intsia bijuga", IF(J1295="ACEB", "Acanthus ebracteatus", IF(J1295="CAER", "Calamus erinaceus", IF(J1295="UNUN", "Unknown unknown",  IF(J1295="SOAL", "Sonneratia alba",  IF(J1295="AECO", "Aegiceras corniculatum", "" )) )))))))))))))))))))))))))))))</f>
        <v>Avicennia alba</v>
      </c>
      <c r="J1295" s="55" t="s">
        <v>27</v>
      </c>
      <c r="K1295" s="55" t="n">
        <v>10.2</v>
      </c>
    </row>
    <row r="1296" customFormat="false" ht="13.8" hidden="false" customHeight="false" outlineLevel="0" collapsed="false">
      <c r="A1296" s="1" t="s">
        <v>17</v>
      </c>
      <c r="B1296" s="12" t="n">
        <v>42157</v>
      </c>
      <c r="C1296" s="1" t="s">
        <v>19</v>
      </c>
      <c r="D1296" s="1" t="s">
        <v>19</v>
      </c>
      <c r="E1296" s="1" t="s">
        <v>19</v>
      </c>
      <c r="F1296" s="1" t="s">
        <v>20</v>
      </c>
      <c r="G1296" s="1" t="n">
        <v>7</v>
      </c>
      <c r="H1296" s="1" t="n">
        <v>2</v>
      </c>
      <c r="I1296" s="23" t="str">
        <f aca="false">IF(J1296="RHAP", "Rhizophora apiculata", IF(J1296="EXAG", "Excoecaria agallocha", IF(J1296="BRPA", "Bruguiera parviflora", IF(J1296="XYMO", "Xylocarpus moluccensis", IF(J1296="BRCY", "Bruguiera cylindrica", IF(J1296="AVAL", "Avicennia alba", IF(J1296="AVOF", "Avicennia officinalis", IF(J1296="LURA", "Lumnitzera racemosa", IF(J1296="CETA", "Ceriops tagal", IF(J1296="XYGR", "Xylocarpus granatum", IF(J1296="AVMA", "Avicennia marina", IF(J1296="RHMU", "Rhizophora mucronata", IF(J1296="BRGY", "Bruguiera gymnorrhiza", IF(J1296="BRSE", "Bruguiera sexangula", IF(J1296="SOOV", "Sonneratia ovata", IF(J1296="SOCA", "Sonneratia caseolaris", IF(J1296="HELI", "Heritiera littoralis", IF(J1296="HESY", "Heritiera sylvatica", IF(J1296="NYFR", "Nypa fruticans", IF(J1296="CYRA", "Cynometra ramiflora", IF(J1296="PHPA", "Phoenix paludosa", IF(J1296="SCHY", "Scyphiphora hydrophyllacea", IF(J1296="DIMA", "Diospyros maritima", IF(J1296="POPI", "Pongamia pinnata", IF(J1296="MAPS", "Maniltoa psilogyne", IF(J1296="INBI", "Intsia bijuga", IF(J1296="ACEB", "Acanthus ebracteatus", IF(J1296="CAER", "Calamus erinaceus", IF(J1296="UNUN", "Unknown unknown",  IF(J1296="SOAL", "Sonneratia alba",  IF(J1296="AECO", "Aegiceras corniculatum", "" )) )))))))))))))))))))))))))))))</f>
        <v>Xylocarpus moluccensis</v>
      </c>
      <c r="J1296" s="55" t="s">
        <v>146</v>
      </c>
      <c r="K1296" s="55" t="n">
        <v>10.2</v>
      </c>
    </row>
    <row r="1297" customFormat="false" ht="13.8" hidden="false" customHeight="false" outlineLevel="0" collapsed="false">
      <c r="A1297" s="1" t="s">
        <v>17</v>
      </c>
      <c r="B1297" s="12" t="n">
        <v>42157</v>
      </c>
      <c r="C1297" s="1" t="s">
        <v>19</v>
      </c>
      <c r="D1297" s="1" t="s">
        <v>19</v>
      </c>
      <c r="E1297" s="1" t="s">
        <v>19</v>
      </c>
      <c r="F1297" s="1" t="s">
        <v>20</v>
      </c>
      <c r="G1297" s="1" t="n">
        <v>7</v>
      </c>
      <c r="H1297" s="1" t="n">
        <v>2</v>
      </c>
      <c r="I1297" s="23" t="str">
        <f aca="false">IF(J1297="RHAP", "Rhizophora apiculata", IF(J1297="EXAG", "Excoecaria agallocha", IF(J1297="BRPA", "Bruguiera parviflora", IF(J1297="XYMO", "Xylocarpus moluccensis", IF(J1297="BRCY", "Bruguiera cylindrica", IF(J1297="AVAL", "Avicennia alba", IF(J1297="AVOF", "Avicennia officinalis", IF(J1297="LURA", "Lumnitzera racemosa", IF(J1297="CETA", "Ceriops tagal", IF(J1297="XYGR", "Xylocarpus granatum", IF(J1297="AVMA", "Avicennia marina", IF(J1297="RHMU", "Rhizophora mucronata", IF(J1297="BRGY", "Bruguiera gymnorrhiza", IF(J1297="BRSE", "Bruguiera sexangula", IF(J1297="SOOV", "Sonneratia ovata", IF(J1297="SOCA", "Sonneratia caseolaris", IF(J1297="HELI", "Heritiera littoralis", IF(J1297="HESY", "Heritiera sylvatica", IF(J1297="NYFR", "Nypa fruticans", IF(J1297="CYRA", "Cynometra ramiflora", IF(J1297="PHPA", "Phoenix paludosa", IF(J1297="SCHY", "Scyphiphora hydrophyllacea", IF(J1297="DIMA", "Diospyros maritima", IF(J1297="POPI", "Pongamia pinnata", IF(J1297="MAPS", "Maniltoa psilogyne", IF(J1297="INBI", "Intsia bijuga", IF(J1297="ACEB", "Acanthus ebracteatus", IF(J1297="CAER", "Calamus erinaceus", IF(J1297="UNUN", "Unknown unknown",  IF(J1297="SOAL", "Sonneratia alba",  IF(J1297="AECO", "Aegiceras corniculatum", "" )) )))))))))))))))))))))))))))))</f>
        <v>Rhizophora apiculata</v>
      </c>
      <c r="J1297" s="55" t="s">
        <v>21</v>
      </c>
      <c r="K1297" s="55" t="n">
        <v>10.3</v>
      </c>
    </row>
    <row r="1298" customFormat="false" ht="13.8" hidden="false" customHeight="false" outlineLevel="0" collapsed="false">
      <c r="A1298" s="1" t="s">
        <v>17</v>
      </c>
      <c r="B1298" s="12" t="n">
        <v>42157</v>
      </c>
      <c r="C1298" s="1" t="s">
        <v>19</v>
      </c>
      <c r="D1298" s="1" t="s">
        <v>19</v>
      </c>
      <c r="E1298" s="1" t="s">
        <v>19</v>
      </c>
      <c r="F1298" s="1" t="s">
        <v>20</v>
      </c>
      <c r="G1298" s="1" t="n">
        <v>7</v>
      </c>
      <c r="H1298" s="1" t="n">
        <v>2</v>
      </c>
      <c r="I1298" s="23" t="str">
        <f aca="false">IF(J1298="RHAP", "Rhizophora apiculata", IF(J1298="EXAG", "Excoecaria agallocha", IF(J1298="BRPA", "Bruguiera parviflora", IF(J1298="XYMO", "Xylocarpus moluccensis", IF(J1298="BRCY", "Bruguiera cylindrica", IF(J1298="AVAL", "Avicennia alba", IF(J1298="AVOF", "Avicennia officinalis", IF(J1298="LURA", "Lumnitzera racemosa", IF(J1298="CETA", "Ceriops tagal", IF(J1298="XYGR", "Xylocarpus granatum", IF(J1298="AVMA", "Avicennia marina", IF(J1298="RHMU", "Rhizophora mucronata", IF(J1298="BRGY", "Bruguiera gymnorrhiza", IF(J1298="BRSE", "Bruguiera sexangula", IF(J1298="SOOV", "Sonneratia ovata", IF(J1298="SOCA", "Sonneratia caseolaris", IF(J1298="HELI", "Heritiera littoralis", IF(J1298="HESY", "Heritiera sylvatica", IF(J1298="NYFR", "Nypa fruticans", IF(J1298="CYRA", "Cynometra ramiflora", IF(J1298="PHPA", "Phoenix paludosa", IF(J1298="SCHY", "Scyphiphora hydrophyllacea", IF(J1298="DIMA", "Diospyros maritima", IF(J1298="POPI", "Pongamia pinnata", IF(J1298="MAPS", "Maniltoa psilogyne", IF(J1298="INBI", "Intsia bijuga", IF(J1298="ACEB", "Acanthus ebracteatus", IF(J1298="CAER", "Calamus erinaceus", IF(J1298="UNUN", "Unknown unknown",  IF(J1298="SOAL", "Sonneratia alba",  IF(J1298="AECO", "Aegiceras corniculatum", "" )) )))))))))))))))))))))))))))))</f>
        <v>Rhizophora apiculata</v>
      </c>
      <c r="J1298" s="55" t="s">
        <v>21</v>
      </c>
      <c r="K1298" s="55" t="n">
        <v>10.4</v>
      </c>
    </row>
    <row r="1299" customFormat="false" ht="13.8" hidden="false" customHeight="false" outlineLevel="0" collapsed="false">
      <c r="A1299" s="1" t="s">
        <v>17</v>
      </c>
      <c r="B1299" s="12" t="n">
        <v>42157</v>
      </c>
      <c r="C1299" s="1" t="s">
        <v>19</v>
      </c>
      <c r="D1299" s="1" t="s">
        <v>19</v>
      </c>
      <c r="E1299" s="1" t="s">
        <v>19</v>
      </c>
      <c r="F1299" s="1" t="s">
        <v>20</v>
      </c>
      <c r="G1299" s="1" t="n">
        <v>7</v>
      </c>
      <c r="H1299" s="1" t="n">
        <v>2</v>
      </c>
      <c r="I1299" s="23" t="str">
        <f aca="false">IF(J1299="RHAP", "Rhizophora apiculata", IF(J1299="EXAG", "Excoecaria agallocha", IF(J1299="BRPA", "Bruguiera parviflora", IF(J1299="XYMO", "Xylocarpus moluccensis", IF(J1299="BRCY", "Bruguiera cylindrica", IF(J1299="AVAL", "Avicennia alba", IF(J1299="AVOF", "Avicennia officinalis", IF(J1299="LURA", "Lumnitzera racemosa", IF(J1299="CETA", "Ceriops tagal", IF(J1299="XYGR", "Xylocarpus granatum", IF(J1299="AVMA", "Avicennia marina", IF(J1299="RHMU", "Rhizophora mucronata", IF(J1299="BRGY", "Bruguiera gymnorrhiza", IF(J1299="BRSE", "Bruguiera sexangula", IF(J1299="SOOV", "Sonneratia ovata", IF(J1299="SOCA", "Sonneratia caseolaris", IF(J1299="HELI", "Heritiera littoralis", IF(J1299="HESY", "Heritiera sylvatica", IF(J1299="NYFR", "Nypa fruticans", IF(J1299="CYRA", "Cynometra ramiflora", IF(J1299="PHPA", "Phoenix paludosa", IF(J1299="SCHY", "Scyphiphora hydrophyllacea", IF(J1299="DIMA", "Diospyros maritima", IF(J1299="POPI", "Pongamia pinnata", IF(J1299="MAPS", "Maniltoa psilogyne", IF(J1299="INBI", "Intsia bijuga", IF(J1299="ACEB", "Acanthus ebracteatus", IF(J1299="CAER", "Calamus erinaceus", IF(J1299="UNUN", "Unknown unknown",  IF(J1299="SOAL", "Sonneratia alba",  IF(J1299="AECO", "Aegiceras corniculatum", "" )) )))))))))))))))))))))))))))))</f>
        <v>Xylocarpus moluccensis</v>
      </c>
      <c r="J1299" s="55" t="s">
        <v>146</v>
      </c>
      <c r="K1299" s="55" t="n">
        <v>10.8</v>
      </c>
    </row>
    <row r="1300" customFormat="false" ht="13.8" hidden="false" customHeight="false" outlineLevel="0" collapsed="false">
      <c r="A1300" s="1" t="s">
        <v>17</v>
      </c>
      <c r="B1300" s="12" t="n">
        <v>42157</v>
      </c>
      <c r="C1300" s="1" t="s">
        <v>19</v>
      </c>
      <c r="D1300" s="1" t="s">
        <v>19</v>
      </c>
      <c r="E1300" s="1" t="s">
        <v>19</v>
      </c>
      <c r="F1300" s="1" t="s">
        <v>20</v>
      </c>
      <c r="G1300" s="1" t="n">
        <v>7</v>
      </c>
      <c r="H1300" s="1" t="n">
        <v>2</v>
      </c>
      <c r="I1300" s="23" t="str">
        <f aca="false">IF(J1300="RHAP", "Rhizophora apiculata", IF(J1300="EXAG", "Excoecaria agallocha", IF(J1300="BRPA", "Bruguiera parviflora", IF(J1300="XYMO", "Xylocarpus moluccensis", IF(J1300="BRCY", "Bruguiera cylindrica", IF(J1300="AVAL", "Avicennia alba", IF(J1300="AVOF", "Avicennia officinalis", IF(J1300="LURA", "Lumnitzera racemosa", IF(J1300="CETA", "Ceriops tagal", IF(J1300="XYGR", "Xylocarpus granatum", IF(J1300="AVMA", "Avicennia marina", IF(J1300="RHMU", "Rhizophora mucronata", IF(J1300="BRGY", "Bruguiera gymnorrhiza", IF(J1300="BRSE", "Bruguiera sexangula", IF(J1300="SOOV", "Sonneratia ovata", IF(J1300="SOCA", "Sonneratia caseolaris", IF(J1300="HELI", "Heritiera littoralis", IF(J1300="HESY", "Heritiera sylvatica", IF(J1300="NYFR", "Nypa fruticans", IF(J1300="CYRA", "Cynometra ramiflora", IF(J1300="PHPA", "Phoenix paludosa", IF(J1300="SCHY", "Scyphiphora hydrophyllacea", IF(J1300="DIMA", "Diospyros maritima", IF(J1300="POPI", "Pongamia pinnata", IF(J1300="MAPS", "Maniltoa psilogyne", IF(J1300="INBI", "Intsia bijuga", IF(J1300="ACEB", "Acanthus ebracteatus", IF(J1300="CAER", "Calamus erinaceus", IF(J1300="UNUN", "Unknown unknown",  IF(J1300="SOAL", "Sonneratia alba",  IF(J1300="AECO", "Aegiceras corniculatum", "" )) )))))))))))))))))))))))))))))</f>
        <v>Xylocarpus moluccensis</v>
      </c>
      <c r="J1300" s="55" t="s">
        <v>146</v>
      </c>
      <c r="K1300" s="55" t="n">
        <v>10.9</v>
      </c>
    </row>
    <row r="1301" customFormat="false" ht="13.8" hidden="false" customHeight="false" outlineLevel="0" collapsed="false">
      <c r="A1301" s="1" t="s">
        <v>17</v>
      </c>
      <c r="B1301" s="12" t="n">
        <v>42157</v>
      </c>
      <c r="C1301" s="1" t="s">
        <v>19</v>
      </c>
      <c r="D1301" s="1" t="s">
        <v>19</v>
      </c>
      <c r="E1301" s="1" t="s">
        <v>19</v>
      </c>
      <c r="F1301" s="1" t="s">
        <v>20</v>
      </c>
      <c r="G1301" s="1" t="n">
        <v>7</v>
      </c>
      <c r="H1301" s="1" t="n">
        <v>2</v>
      </c>
      <c r="I1301" s="23" t="str">
        <f aca="false">IF(J1301="RHAP", "Rhizophora apiculata", IF(J1301="EXAG", "Excoecaria agallocha", IF(J1301="BRPA", "Bruguiera parviflora", IF(J1301="XYMO", "Xylocarpus moluccensis", IF(J1301="BRCY", "Bruguiera cylindrica", IF(J1301="AVAL", "Avicennia alba", IF(J1301="AVOF", "Avicennia officinalis", IF(J1301="LURA", "Lumnitzera racemosa", IF(J1301="CETA", "Ceriops tagal", IF(J1301="XYGR", "Xylocarpus granatum", IF(J1301="AVMA", "Avicennia marina", IF(J1301="RHMU", "Rhizophora mucronata", IF(J1301="BRGY", "Bruguiera gymnorrhiza", IF(J1301="BRSE", "Bruguiera sexangula", IF(J1301="SOOV", "Sonneratia ovata", IF(J1301="SOCA", "Sonneratia caseolaris", IF(J1301="HELI", "Heritiera littoralis", IF(J1301="HESY", "Heritiera sylvatica", IF(J1301="NYFR", "Nypa fruticans", IF(J1301="CYRA", "Cynometra ramiflora", IF(J1301="PHPA", "Phoenix paludosa", IF(J1301="SCHY", "Scyphiphora hydrophyllacea", IF(J1301="DIMA", "Diospyros maritima", IF(J1301="POPI", "Pongamia pinnata", IF(J1301="MAPS", "Maniltoa psilogyne", IF(J1301="INBI", "Intsia bijuga", IF(J1301="ACEB", "Acanthus ebracteatus", IF(J1301="CAER", "Calamus erinaceus", IF(J1301="UNUN", "Unknown unknown",  IF(J1301="SOAL", "Sonneratia alba",  IF(J1301="AECO", "Aegiceras corniculatum", "" )) )))))))))))))))))))))))))))))</f>
        <v>Rhizophora apiculata</v>
      </c>
      <c r="J1301" s="55" t="s">
        <v>21</v>
      </c>
      <c r="K1301" s="55" t="n">
        <v>11</v>
      </c>
    </row>
    <row r="1302" customFormat="false" ht="13.8" hidden="false" customHeight="false" outlineLevel="0" collapsed="false">
      <c r="A1302" s="1" t="s">
        <v>17</v>
      </c>
      <c r="B1302" s="12" t="n">
        <v>42157</v>
      </c>
      <c r="C1302" s="1" t="s">
        <v>19</v>
      </c>
      <c r="D1302" s="1" t="s">
        <v>19</v>
      </c>
      <c r="E1302" s="1" t="s">
        <v>19</v>
      </c>
      <c r="F1302" s="1" t="s">
        <v>20</v>
      </c>
      <c r="G1302" s="1" t="n">
        <v>7</v>
      </c>
      <c r="H1302" s="1" t="n">
        <v>2</v>
      </c>
      <c r="I1302" s="23" t="str">
        <f aca="false">IF(J1302="RHAP", "Rhizophora apiculata", IF(J1302="EXAG", "Excoecaria agallocha", IF(J1302="BRPA", "Bruguiera parviflora", IF(J1302="XYMO", "Xylocarpus moluccensis", IF(J1302="BRCY", "Bruguiera cylindrica", IF(J1302="AVAL", "Avicennia alba", IF(J1302="AVOF", "Avicennia officinalis", IF(J1302="LURA", "Lumnitzera racemosa", IF(J1302="CETA", "Ceriops tagal", IF(J1302="XYGR", "Xylocarpus granatum", IF(J1302="AVMA", "Avicennia marina", IF(J1302="RHMU", "Rhizophora mucronata", IF(J1302="BRGY", "Bruguiera gymnorrhiza", IF(J1302="BRSE", "Bruguiera sexangula", IF(J1302="SOOV", "Sonneratia ovata", IF(J1302="SOCA", "Sonneratia caseolaris", IF(J1302="HELI", "Heritiera littoralis", IF(J1302="HESY", "Heritiera sylvatica", IF(J1302="NYFR", "Nypa fruticans", IF(J1302="CYRA", "Cynometra ramiflora", IF(J1302="PHPA", "Phoenix paludosa", IF(J1302="SCHY", "Scyphiphora hydrophyllacea", IF(J1302="DIMA", "Diospyros maritima", IF(J1302="POPI", "Pongamia pinnata", IF(J1302="MAPS", "Maniltoa psilogyne", IF(J1302="INBI", "Intsia bijuga", IF(J1302="ACEB", "Acanthus ebracteatus", IF(J1302="CAER", "Calamus erinaceus", IF(J1302="UNUN", "Unknown unknown",  IF(J1302="SOAL", "Sonneratia alba",  IF(J1302="AECO", "Aegiceras corniculatum", "" )) )))))))))))))))))))))))))))))</f>
        <v>Xylocarpus moluccensis</v>
      </c>
      <c r="J1302" s="55" t="s">
        <v>146</v>
      </c>
      <c r="K1302" s="55" t="n">
        <v>14.2</v>
      </c>
    </row>
    <row r="1303" customFormat="false" ht="13.8" hidden="false" customHeight="false" outlineLevel="0" collapsed="false">
      <c r="A1303" s="1" t="s">
        <v>17</v>
      </c>
      <c r="B1303" s="12" t="n">
        <v>42157</v>
      </c>
      <c r="C1303" s="1" t="s">
        <v>19</v>
      </c>
      <c r="D1303" s="1" t="s">
        <v>19</v>
      </c>
      <c r="E1303" s="1" t="s">
        <v>19</v>
      </c>
      <c r="F1303" s="1" t="s">
        <v>20</v>
      </c>
      <c r="G1303" s="1" t="n">
        <v>7</v>
      </c>
      <c r="H1303" s="1" t="n">
        <v>2</v>
      </c>
      <c r="I1303" s="23" t="str">
        <f aca="false">IF(J1303="RHAP", "Rhizophora apiculata", IF(J1303="EXAG", "Excoecaria agallocha", IF(J1303="BRPA", "Bruguiera parviflora", IF(J1303="XYMO", "Xylocarpus moluccensis", IF(J1303="BRCY", "Bruguiera cylindrica", IF(J1303="AVAL", "Avicennia alba", IF(J1303="AVOF", "Avicennia officinalis", IF(J1303="LURA", "Lumnitzera racemosa", IF(J1303="CETA", "Ceriops tagal", IF(J1303="XYGR", "Xylocarpus granatum", IF(J1303="AVMA", "Avicennia marina", IF(J1303="RHMU", "Rhizophora mucronata", IF(J1303="BRGY", "Bruguiera gymnorrhiza", IF(J1303="BRSE", "Bruguiera sexangula", IF(J1303="SOOV", "Sonneratia ovata", IF(J1303="SOCA", "Sonneratia caseolaris", IF(J1303="HELI", "Heritiera littoralis", IF(J1303="HESY", "Heritiera sylvatica", IF(J1303="NYFR", "Nypa fruticans", IF(J1303="CYRA", "Cynometra ramiflora", IF(J1303="PHPA", "Phoenix paludosa", IF(J1303="SCHY", "Scyphiphora hydrophyllacea", IF(J1303="DIMA", "Diospyros maritima", IF(J1303="POPI", "Pongamia pinnata", IF(J1303="MAPS", "Maniltoa psilogyne", IF(J1303="INBI", "Intsia bijuga", IF(J1303="ACEB", "Acanthus ebracteatus", IF(J1303="CAER", "Calamus erinaceus", IF(J1303="UNUN", "Unknown unknown",  IF(J1303="SOAL", "Sonneratia alba",  IF(J1303="AECO", "Aegiceras corniculatum", "" )) )))))))))))))))))))))))))))))</f>
        <v>Xylocarpus moluccensis</v>
      </c>
      <c r="J1303" s="55" t="s">
        <v>146</v>
      </c>
      <c r="K1303" s="55" t="n">
        <v>14.5</v>
      </c>
    </row>
    <row r="1304" customFormat="false" ht="13.8" hidden="false" customHeight="false" outlineLevel="0" collapsed="false">
      <c r="A1304" s="1" t="s">
        <v>17</v>
      </c>
      <c r="B1304" s="12" t="n">
        <v>42157</v>
      </c>
      <c r="C1304" s="1" t="s">
        <v>19</v>
      </c>
      <c r="D1304" s="1" t="s">
        <v>19</v>
      </c>
      <c r="E1304" s="1" t="s">
        <v>19</v>
      </c>
      <c r="F1304" s="1" t="s">
        <v>20</v>
      </c>
      <c r="G1304" s="1" t="n">
        <v>7</v>
      </c>
      <c r="H1304" s="1" t="n">
        <v>2</v>
      </c>
      <c r="I1304" s="23" t="str">
        <f aca="false">IF(J1304="RHAP", "Rhizophora apiculata", IF(J1304="EXAG", "Excoecaria agallocha", IF(J1304="BRPA", "Bruguiera parviflora", IF(J1304="XYMO", "Xylocarpus moluccensis", IF(J1304="BRCY", "Bruguiera cylindrica", IF(J1304="AVAL", "Avicennia alba", IF(J1304="AVOF", "Avicennia officinalis", IF(J1304="LURA", "Lumnitzera racemosa", IF(J1304="CETA", "Ceriops tagal", IF(J1304="XYGR", "Xylocarpus granatum", IF(J1304="AVMA", "Avicennia marina", IF(J1304="RHMU", "Rhizophora mucronata", IF(J1304="BRGY", "Bruguiera gymnorrhiza", IF(J1304="BRSE", "Bruguiera sexangula", IF(J1304="SOOV", "Sonneratia ovata", IF(J1304="SOCA", "Sonneratia caseolaris", IF(J1304="HELI", "Heritiera littoralis", IF(J1304="HESY", "Heritiera sylvatica", IF(J1304="NYFR", "Nypa fruticans", IF(J1304="CYRA", "Cynometra ramiflora", IF(J1304="PHPA", "Phoenix paludosa", IF(J1304="SCHY", "Scyphiphora hydrophyllacea", IF(J1304="DIMA", "Diospyros maritima", IF(J1304="POPI", "Pongamia pinnata", IF(J1304="MAPS", "Maniltoa psilogyne", IF(J1304="INBI", "Intsia bijuga", IF(J1304="ACEB", "Acanthus ebracteatus", IF(J1304="CAER", "Calamus erinaceus", IF(J1304="UNUN", "Unknown unknown",  IF(J1304="SOAL", "Sonneratia alba",  IF(J1304="AECO", "Aegiceras corniculatum", "" )) )))))))))))))))))))))))))))))</f>
        <v>Xylocarpus moluccensis</v>
      </c>
      <c r="J1304" s="55" t="s">
        <v>146</v>
      </c>
      <c r="K1304" s="55" t="n">
        <v>16.4</v>
      </c>
    </row>
    <row r="1305" customFormat="false" ht="13.8" hidden="false" customHeight="false" outlineLevel="0" collapsed="false">
      <c r="A1305" s="1" t="s">
        <v>17</v>
      </c>
      <c r="B1305" s="12" t="n">
        <v>42157</v>
      </c>
      <c r="C1305" s="1" t="s">
        <v>19</v>
      </c>
      <c r="D1305" s="1" t="s">
        <v>19</v>
      </c>
      <c r="E1305" s="1" t="s">
        <v>19</v>
      </c>
      <c r="F1305" s="1" t="s">
        <v>20</v>
      </c>
      <c r="G1305" s="1" t="n">
        <v>7</v>
      </c>
      <c r="H1305" s="1" t="n">
        <v>3</v>
      </c>
      <c r="I1305" s="23" t="str">
        <f aca="false">IF(J1305="RHAP", "Rhizophora apiculata", IF(J1305="EXAG", "Excoecaria agallocha", IF(J1305="BRPA", "Bruguiera parviflora", IF(J1305="XYMO", "Xylocarpus moluccensis", IF(J1305="BRCY", "Bruguiera cylindrica", IF(J1305="AVAL", "Avicennia alba", IF(J1305="AVOF", "Avicennia officinalis", IF(J1305="LURA", "Lumnitzera racemosa", IF(J1305="CETA", "Ceriops tagal", IF(J1305="XYGR", "Xylocarpus granatum", IF(J1305="AVMA", "Avicennia marina", IF(J1305="RHMU", "Rhizophora mucronata", IF(J1305="BRGY", "Bruguiera gymnorrhiza", IF(J1305="BRSE", "Bruguiera sexangula", IF(J1305="SOOV", "Sonneratia ovata", IF(J1305="SOCA", "Sonneratia caseolaris", IF(J1305="HELI", "Heritiera littoralis", IF(J1305="HESY", "Heritiera sylvatica", IF(J1305="NYFR", "Nypa fruticans", IF(J1305="CYRA", "Cynometra ramiflora", IF(J1305="PHPA", "Phoenix paludosa", IF(J1305="SCHY", "Scyphiphora hydrophyllacea", IF(J1305="DIMA", "Diospyros maritima", IF(J1305="POPI", "Pongamia pinnata", IF(J1305="MAPS", "Maniltoa psilogyne", IF(J1305="INBI", "Intsia bijuga", IF(J1305="ACEB", "Acanthus ebracteatus", IF(J1305="CAER", "Calamus erinaceus", IF(J1305="UNUN", "Unknown unknown",  IF(J1305="SOAL", "Sonneratia alba",  IF(J1305="AECO", "Aegiceras corniculatum", "" )) )))))))))))))))))))))))))))))</f>
        <v>Avicennia alba</v>
      </c>
      <c r="J1305" s="55" t="s">
        <v>27</v>
      </c>
      <c r="K1305" s="55" t="n">
        <v>5</v>
      </c>
    </row>
    <row r="1306" customFormat="false" ht="13.8" hidden="false" customHeight="false" outlineLevel="0" collapsed="false">
      <c r="A1306" s="1" t="s">
        <v>17</v>
      </c>
      <c r="B1306" s="12" t="n">
        <v>42157</v>
      </c>
      <c r="C1306" s="1" t="s">
        <v>19</v>
      </c>
      <c r="D1306" s="1" t="s">
        <v>19</v>
      </c>
      <c r="E1306" s="1" t="s">
        <v>19</v>
      </c>
      <c r="F1306" s="1" t="s">
        <v>20</v>
      </c>
      <c r="G1306" s="1" t="n">
        <v>7</v>
      </c>
      <c r="H1306" s="1" t="n">
        <v>3</v>
      </c>
      <c r="I1306" s="23" t="str">
        <f aca="false">IF(J1306="RHAP", "Rhizophora apiculata", IF(J1306="EXAG", "Excoecaria agallocha", IF(J1306="BRPA", "Bruguiera parviflora", IF(J1306="XYMO", "Xylocarpus moluccensis", IF(J1306="BRCY", "Bruguiera cylindrica", IF(J1306="AVAL", "Avicennia alba", IF(J1306="AVOF", "Avicennia officinalis", IF(J1306="LURA", "Lumnitzera racemosa", IF(J1306="CETA", "Ceriops tagal", IF(J1306="XYGR", "Xylocarpus granatum", IF(J1306="AVMA", "Avicennia marina", IF(J1306="RHMU", "Rhizophora mucronata", IF(J1306="BRGY", "Bruguiera gymnorrhiza", IF(J1306="BRSE", "Bruguiera sexangula", IF(J1306="SOOV", "Sonneratia ovata", IF(J1306="SOCA", "Sonneratia caseolaris", IF(J1306="HELI", "Heritiera littoralis", IF(J1306="HESY", "Heritiera sylvatica", IF(J1306="NYFR", "Nypa fruticans", IF(J1306="CYRA", "Cynometra ramiflora", IF(J1306="PHPA", "Phoenix paludosa", IF(J1306="SCHY", "Scyphiphora hydrophyllacea", IF(J1306="DIMA", "Diospyros maritima", IF(J1306="POPI", "Pongamia pinnata", IF(J1306="MAPS", "Maniltoa psilogyne", IF(J1306="INBI", "Intsia bijuga", IF(J1306="ACEB", "Acanthus ebracteatus", IF(J1306="CAER", "Calamus erinaceus", IF(J1306="UNUN", "Unknown unknown",  IF(J1306="SOAL", "Sonneratia alba",  IF(J1306="AECO", "Aegiceras corniculatum", "" )) )))))))))))))))))))))))))))))</f>
        <v>Rhizophora apiculata</v>
      </c>
      <c r="J1306" s="55" t="s">
        <v>21</v>
      </c>
      <c r="K1306" s="55" t="n">
        <v>5</v>
      </c>
    </row>
    <row r="1307" customFormat="false" ht="13.8" hidden="false" customHeight="false" outlineLevel="0" collapsed="false">
      <c r="A1307" s="1" t="s">
        <v>17</v>
      </c>
      <c r="B1307" s="12" t="n">
        <v>42157</v>
      </c>
      <c r="C1307" s="1" t="s">
        <v>19</v>
      </c>
      <c r="D1307" s="1" t="s">
        <v>19</v>
      </c>
      <c r="E1307" s="1" t="s">
        <v>19</v>
      </c>
      <c r="F1307" s="1" t="s">
        <v>20</v>
      </c>
      <c r="G1307" s="1" t="n">
        <v>7</v>
      </c>
      <c r="H1307" s="1" t="n">
        <v>3</v>
      </c>
      <c r="I1307" s="23" t="str">
        <f aca="false">IF(J1307="RHAP", "Rhizophora apiculata", IF(J1307="EXAG", "Excoecaria agallocha", IF(J1307="BRPA", "Bruguiera parviflora", IF(J1307="XYMO", "Xylocarpus moluccensis", IF(J1307="BRCY", "Bruguiera cylindrica", IF(J1307="AVAL", "Avicennia alba", IF(J1307="AVOF", "Avicennia officinalis", IF(J1307="LURA", "Lumnitzera racemosa", IF(J1307="CETA", "Ceriops tagal", IF(J1307="XYGR", "Xylocarpus granatum", IF(J1307="AVMA", "Avicennia marina", IF(J1307="RHMU", "Rhizophora mucronata", IF(J1307="BRGY", "Bruguiera gymnorrhiza", IF(J1307="BRSE", "Bruguiera sexangula", IF(J1307="SOOV", "Sonneratia ovata", IF(J1307="SOCA", "Sonneratia caseolaris", IF(J1307="HELI", "Heritiera littoralis", IF(J1307="HESY", "Heritiera sylvatica", IF(J1307="NYFR", "Nypa fruticans", IF(J1307="CYRA", "Cynometra ramiflora", IF(J1307="PHPA", "Phoenix paludosa", IF(J1307="SCHY", "Scyphiphora hydrophyllacea", IF(J1307="DIMA", "Diospyros maritima", IF(J1307="POPI", "Pongamia pinnata", IF(J1307="MAPS", "Maniltoa psilogyne", IF(J1307="INBI", "Intsia bijuga", IF(J1307="ACEB", "Acanthus ebracteatus", IF(J1307="CAER", "Calamus erinaceus", IF(J1307="UNUN", "Unknown unknown",  IF(J1307="SOAL", "Sonneratia alba",  IF(J1307="AECO", "Aegiceras corniculatum", "" )) )))))))))))))))))))))))))))))</f>
        <v>Avicennia alba</v>
      </c>
      <c r="J1307" s="55" t="s">
        <v>27</v>
      </c>
      <c r="K1307" s="55" t="n">
        <v>5.5</v>
      </c>
    </row>
    <row r="1308" customFormat="false" ht="13.8" hidden="false" customHeight="false" outlineLevel="0" collapsed="false">
      <c r="A1308" s="1" t="s">
        <v>17</v>
      </c>
      <c r="B1308" s="12" t="n">
        <v>42157</v>
      </c>
      <c r="C1308" s="1" t="s">
        <v>19</v>
      </c>
      <c r="D1308" s="1" t="s">
        <v>19</v>
      </c>
      <c r="E1308" s="1" t="s">
        <v>19</v>
      </c>
      <c r="F1308" s="1" t="s">
        <v>20</v>
      </c>
      <c r="G1308" s="1" t="n">
        <v>7</v>
      </c>
      <c r="H1308" s="1" t="n">
        <v>3</v>
      </c>
      <c r="I1308" s="23" t="str">
        <f aca="false">IF(J1308="RHAP", "Rhizophora apiculata", IF(J1308="EXAG", "Excoecaria agallocha", IF(J1308="BRPA", "Bruguiera parviflora", IF(J1308="XYMO", "Xylocarpus moluccensis", IF(J1308="BRCY", "Bruguiera cylindrica", IF(J1308="AVAL", "Avicennia alba", IF(J1308="AVOF", "Avicennia officinalis", IF(J1308="LURA", "Lumnitzera racemosa", IF(J1308="CETA", "Ceriops tagal", IF(J1308="XYGR", "Xylocarpus granatum", IF(J1308="AVMA", "Avicennia marina", IF(J1308="RHMU", "Rhizophora mucronata", IF(J1308="BRGY", "Bruguiera gymnorrhiza", IF(J1308="BRSE", "Bruguiera sexangula", IF(J1308="SOOV", "Sonneratia ovata", IF(J1308="SOCA", "Sonneratia caseolaris", IF(J1308="HELI", "Heritiera littoralis", IF(J1308="HESY", "Heritiera sylvatica", IF(J1308="NYFR", "Nypa fruticans", IF(J1308="CYRA", "Cynometra ramiflora", IF(J1308="PHPA", "Phoenix paludosa", IF(J1308="SCHY", "Scyphiphora hydrophyllacea", IF(J1308="DIMA", "Diospyros maritima", IF(J1308="POPI", "Pongamia pinnata", IF(J1308="MAPS", "Maniltoa psilogyne", IF(J1308="INBI", "Intsia bijuga", IF(J1308="ACEB", "Acanthus ebracteatus", IF(J1308="CAER", "Calamus erinaceus", IF(J1308="UNUN", "Unknown unknown",  IF(J1308="SOAL", "Sonneratia alba",  IF(J1308="AECO", "Aegiceras corniculatum", "" )) )))))))))))))))))))))))))))))</f>
        <v>Avicennia alba</v>
      </c>
      <c r="J1308" s="55" t="s">
        <v>27</v>
      </c>
      <c r="K1308" s="55" t="n">
        <v>5.7</v>
      </c>
    </row>
    <row r="1309" customFormat="false" ht="13.8" hidden="false" customHeight="false" outlineLevel="0" collapsed="false">
      <c r="A1309" s="1" t="s">
        <v>17</v>
      </c>
      <c r="B1309" s="12" t="n">
        <v>42157</v>
      </c>
      <c r="C1309" s="1" t="s">
        <v>19</v>
      </c>
      <c r="D1309" s="1" t="s">
        <v>19</v>
      </c>
      <c r="E1309" s="1" t="s">
        <v>19</v>
      </c>
      <c r="F1309" s="1" t="s">
        <v>20</v>
      </c>
      <c r="G1309" s="1" t="n">
        <v>7</v>
      </c>
      <c r="H1309" s="1" t="n">
        <v>3</v>
      </c>
      <c r="I1309" s="23" t="str">
        <f aca="false">IF(J1309="RHAP", "Rhizophora apiculata", IF(J1309="EXAG", "Excoecaria agallocha", IF(J1309="BRPA", "Bruguiera parviflora", IF(J1309="XYMO", "Xylocarpus moluccensis", IF(J1309="BRCY", "Bruguiera cylindrica", IF(J1309="AVAL", "Avicennia alba", IF(J1309="AVOF", "Avicennia officinalis", IF(J1309="LURA", "Lumnitzera racemosa", IF(J1309="CETA", "Ceriops tagal", IF(J1309="XYGR", "Xylocarpus granatum", IF(J1309="AVMA", "Avicennia marina", IF(J1309="RHMU", "Rhizophora mucronata", IF(J1309="BRGY", "Bruguiera gymnorrhiza", IF(J1309="BRSE", "Bruguiera sexangula", IF(J1309="SOOV", "Sonneratia ovata", IF(J1309="SOCA", "Sonneratia caseolaris", IF(J1309="HELI", "Heritiera littoralis", IF(J1309="HESY", "Heritiera sylvatica", IF(J1309="NYFR", "Nypa fruticans", IF(J1309="CYRA", "Cynometra ramiflora", IF(J1309="PHPA", "Phoenix paludosa", IF(J1309="SCHY", "Scyphiphora hydrophyllacea", IF(J1309="DIMA", "Diospyros maritima", IF(J1309="POPI", "Pongamia pinnata", IF(J1309="MAPS", "Maniltoa psilogyne", IF(J1309="INBI", "Intsia bijuga", IF(J1309="ACEB", "Acanthus ebracteatus", IF(J1309="CAER", "Calamus erinaceus", IF(J1309="UNUN", "Unknown unknown",  IF(J1309="SOAL", "Sonneratia alba",  IF(J1309="AECO", "Aegiceras corniculatum", "" )) )))))))))))))))))))))))))))))</f>
        <v>Xylocarpus moluccensis</v>
      </c>
      <c r="J1309" s="55" t="s">
        <v>146</v>
      </c>
      <c r="K1309" s="55" t="n">
        <v>6</v>
      </c>
    </row>
    <row r="1310" customFormat="false" ht="13.8" hidden="false" customHeight="false" outlineLevel="0" collapsed="false">
      <c r="A1310" s="1" t="s">
        <v>17</v>
      </c>
      <c r="B1310" s="12" t="n">
        <v>42157</v>
      </c>
      <c r="C1310" s="1" t="s">
        <v>19</v>
      </c>
      <c r="D1310" s="1" t="s">
        <v>19</v>
      </c>
      <c r="E1310" s="1" t="s">
        <v>19</v>
      </c>
      <c r="F1310" s="1" t="s">
        <v>20</v>
      </c>
      <c r="G1310" s="1" t="n">
        <v>7</v>
      </c>
      <c r="H1310" s="1" t="n">
        <v>3</v>
      </c>
      <c r="I1310" s="23" t="str">
        <f aca="false">IF(J1310="RHAP", "Rhizophora apiculata", IF(J1310="EXAG", "Excoecaria agallocha", IF(J1310="BRPA", "Bruguiera parviflora", IF(J1310="XYMO", "Xylocarpus moluccensis", IF(J1310="BRCY", "Bruguiera cylindrica", IF(J1310="AVAL", "Avicennia alba", IF(J1310="AVOF", "Avicennia officinalis", IF(J1310="LURA", "Lumnitzera racemosa", IF(J1310="CETA", "Ceriops tagal", IF(J1310="XYGR", "Xylocarpus granatum", IF(J1310="AVMA", "Avicennia marina", IF(J1310="RHMU", "Rhizophora mucronata", IF(J1310="BRGY", "Bruguiera gymnorrhiza", IF(J1310="BRSE", "Bruguiera sexangula", IF(J1310="SOOV", "Sonneratia ovata", IF(J1310="SOCA", "Sonneratia caseolaris", IF(J1310="HELI", "Heritiera littoralis", IF(J1310="HESY", "Heritiera sylvatica", IF(J1310="NYFR", "Nypa fruticans", IF(J1310="CYRA", "Cynometra ramiflora", IF(J1310="PHPA", "Phoenix paludosa", IF(J1310="SCHY", "Scyphiphora hydrophyllacea", IF(J1310="DIMA", "Diospyros maritima", IF(J1310="POPI", "Pongamia pinnata", IF(J1310="MAPS", "Maniltoa psilogyne", IF(J1310="INBI", "Intsia bijuga", IF(J1310="ACEB", "Acanthus ebracteatus", IF(J1310="CAER", "Calamus erinaceus", IF(J1310="UNUN", "Unknown unknown",  IF(J1310="SOAL", "Sonneratia alba",  IF(J1310="AECO", "Aegiceras corniculatum", "" )) )))))))))))))))))))))))))))))</f>
        <v>Xylocarpus moluccensis</v>
      </c>
      <c r="J1310" s="55" t="s">
        <v>146</v>
      </c>
      <c r="K1310" s="55" t="n">
        <v>6.2</v>
      </c>
    </row>
    <row r="1311" customFormat="false" ht="13.8" hidden="false" customHeight="false" outlineLevel="0" collapsed="false">
      <c r="A1311" s="1" t="s">
        <v>17</v>
      </c>
      <c r="B1311" s="12" t="n">
        <v>42157</v>
      </c>
      <c r="C1311" s="1" t="s">
        <v>19</v>
      </c>
      <c r="D1311" s="1" t="s">
        <v>19</v>
      </c>
      <c r="E1311" s="1" t="s">
        <v>19</v>
      </c>
      <c r="F1311" s="1" t="s">
        <v>20</v>
      </c>
      <c r="G1311" s="1" t="n">
        <v>7</v>
      </c>
      <c r="H1311" s="1" t="n">
        <v>3</v>
      </c>
      <c r="I1311" s="23" t="str">
        <f aca="false">IF(J1311="RHAP", "Rhizophora apiculata", IF(J1311="EXAG", "Excoecaria agallocha", IF(J1311="BRPA", "Bruguiera parviflora", IF(J1311="XYMO", "Xylocarpus moluccensis", IF(J1311="BRCY", "Bruguiera cylindrica", IF(J1311="AVAL", "Avicennia alba", IF(J1311="AVOF", "Avicennia officinalis", IF(J1311="LURA", "Lumnitzera racemosa", IF(J1311="CETA", "Ceriops tagal", IF(J1311="XYGR", "Xylocarpus granatum", IF(J1311="AVMA", "Avicennia marina", IF(J1311="RHMU", "Rhizophora mucronata", IF(J1311="BRGY", "Bruguiera gymnorrhiza", IF(J1311="BRSE", "Bruguiera sexangula", IF(J1311="SOOV", "Sonneratia ovata", IF(J1311="SOCA", "Sonneratia caseolaris", IF(J1311="HELI", "Heritiera littoralis", IF(J1311="HESY", "Heritiera sylvatica", IF(J1311="NYFR", "Nypa fruticans", IF(J1311="CYRA", "Cynometra ramiflora", IF(J1311="PHPA", "Phoenix paludosa", IF(J1311="SCHY", "Scyphiphora hydrophyllacea", IF(J1311="DIMA", "Diospyros maritima", IF(J1311="POPI", "Pongamia pinnata", IF(J1311="MAPS", "Maniltoa psilogyne", IF(J1311="INBI", "Intsia bijuga", IF(J1311="ACEB", "Acanthus ebracteatus", IF(J1311="CAER", "Calamus erinaceus", IF(J1311="UNUN", "Unknown unknown",  IF(J1311="SOAL", "Sonneratia alba",  IF(J1311="AECO", "Aegiceras corniculatum", "" )) )))))))))))))))))))))))))))))</f>
        <v>Avicennia alba</v>
      </c>
      <c r="J1311" s="55" t="s">
        <v>27</v>
      </c>
      <c r="K1311" s="55" t="n">
        <v>6.4</v>
      </c>
    </row>
    <row r="1312" customFormat="false" ht="13.8" hidden="false" customHeight="false" outlineLevel="0" collapsed="false">
      <c r="A1312" s="1" t="s">
        <v>17</v>
      </c>
      <c r="B1312" s="12" t="n">
        <v>42157</v>
      </c>
      <c r="C1312" s="1" t="s">
        <v>19</v>
      </c>
      <c r="D1312" s="1" t="s">
        <v>19</v>
      </c>
      <c r="E1312" s="1" t="s">
        <v>19</v>
      </c>
      <c r="F1312" s="1" t="s">
        <v>20</v>
      </c>
      <c r="G1312" s="1" t="n">
        <v>7</v>
      </c>
      <c r="H1312" s="1" t="n">
        <v>3</v>
      </c>
      <c r="I1312" s="23" t="str">
        <f aca="false">IF(J1312="RHAP", "Rhizophora apiculata", IF(J1312="EXAG", "Excoecaria agallocha", IF(J1312="BRPA", "Bruguiera parviflora", IF(J1312="XYMO", "Xylocarpus moluccensis", IF(J1312="BRCY", "Bruguiera cylindrica", IF(J1312="AVAL", "Avicennia alba", IF(J1312="AVOF", "Avicennia officinalis", IF(J1312="LURA", "Lumnitzera racemosa", IF(J1312="CETA", "Ceriops tagal", IF(J1312="XYGR", "Xylocarpus granatum", IF(J1312="AVMA", "Avicennia marina", IF(J1312="RHMU", "Rhizophora mucronata", IF(J1312="BRGY", "Bruguiera gymnorrhiza", IF(J1312="BRSE", "Bruguiera sexangula", IF(J1312="SOOV", "Sonneratia ovata", IF(J1312="SOCA", "Sonneratia caseolaris", IF(J1312="HELI", "Heritiera littoralis", IF(J1312="HESY", "Heritiera sylvatica", IF(J1312="NYFR", "Nypa fruticans", IF(J1312="CYRA", "Cynometra ramiflora", IF(J1312="PHPA", "Phoenix paludosa", IF(J1312="SCHY", "Scyphiphora hydrophyllacea", IF(J1312="DIMA", "Diospyros maritima", IF(J1312="POPI", "Pongamia pinnata", IF(J1312="MAPS", "Maniltoa psilogyne", IF(J1312="INBI", "Intsia bijuga", IF(J1312="ACEB", "Acanthus ebracteatus", IF(J1312="CAER", "Calamus erinaceus", IF(J1312="UNUN", "Unknown unknown",  IF(J1312="SOAL", "Sonneratia alba",  IF(J1312="AECO", "Aegiceras corniculatum", "" )) )))))))))))))))))))))))))))))</f>
        <v>Avicennia alba</v>
      </c>
      <c r="J1312" s="55" t="s">
        <v>27</v>
      </c>
      <c r="K1312" s="55" t="n">
        <v>6.4</v>
      </c>
    </row>
    <row r="1313" customFormat="false" ht="13.8" hidden="false" customHeight="false" outlineLevel="0" collapsed="false">
      <c r="A1313" s="1" t="s">
        <v>17</v>
      </c>
      <c r="B1313" s="12" t="n">
        <v>42157</v>
      </c>
      <c r="C1313" s="1" t="s">
        <v>19</v>
      </c>
      <c r="D1313" s="1" t="s">
        <v>19</v>
      </c>
      <c r="E1313" s="1" t="s">
        <v>19</v>
      </c>
      <c r="F1313" s="1" t="s">
        <v>20</v>
      </c>
      <c r="G1313" s="1" t="n">
        <v>7</v>
      </c>
      <c r="H1313" s="1" t="n">
        <v>3</v>
      </c>
      <c r="I1313" s="23" t="str">
        <f aca="false">IF(J1313="RHAP", "Rhizophora apiculata", IF(J1313="EXAG", "Excoecaria agallocha", IF(J1313="BRPA", "Bruguiera parviflora", IF(J1313="XYMO", "Xylocarpus moluccensis", IF(J1313="BRCY", "Bruguiera cylindrica", IF(J1313="AVAL", "Avicennia alba", IF(J1313="AVOF", "Avicennia officinalis", IF(J1313="LURA", "Lumnitzera racemosa", IF(J1313="CETA", "Ceriops tagal", IF(J1313="XYGR", "Xylocarpus granatum", IF(J1313="AVMA", "Avicennia marina", IF(J1313="RHMU", "Rhizophora mucronata", IF(J1313="BRGY", "Bruguiera gymnorrhiza", IF(J1313="BRSE", "Bruguiera sexangula", IF(J1313="SOOV", "Sonneratia ovata", IF(J1313="SOCA", "Sonneratia caseolaris", IF(J1313="HELI", "Heritiera littoralis", IF(J1313="HESY", "Heritiera sylvatica", IF(J1313="NYFR", "Nypa fruticans", IF(J1313="CYRA", "Cynometra ramiflora", IF(J1313="PHPA", "Phoenix paludosa", IF(J1313="SCHY", "Scyphiphora hydrophyllacea", IF(J1313="DIMA", "Diospyros maritima", IF(J1313="POPI", "Pongamia pinnata", IF(J1313="MAPS", "Maniltoa psilogyne", IF(J1313="INBI", "Intsia bijuga", IF(J1313="ACEB", "Acanthus ebracteatus", IF(J1313="CAER", "Calamus erinaceus", IF(J1313="UNUN", "Unknown unknown",  IF(J1313="SOAL", "Sonneratia alba",  IF(J1313="AECO", "Aegiceras corniculatum", "" )) )))))))))))))))))))))))))))))</f>
        <v>Xylocarpus granatum</v>
      </c>
      <c r="J1313" s="55" t="s">
        <v>1022</v>
      </c>
      <c r="K1313" s="55" t="n">
        <v>6.5</v>
      </c>
    </row>
    <row r="1314" customFormat="false" ht="13.8" hidden="false" customHeight="false" outlineLevel="0" collapsed="false">
      <c r="A1314" s="1" t="s">
        <v>17</v>
      </c>
      <c r="B1314" s="12" t="n">
        <v>42157</v>
      </c>
      <c r="C1314" s="1" t="s">
        <v>19</v>
      </c>
      <c r="D1314" s="1" t="s">
        <v>19</v>
      </c>
      <c r="E1314" s="1" t="s">
        <v>19</v>
      </c>
      <c r="F1314" s="1" t="s">
        <v>20</v>
      </c>
      <c r="G1314" s="1" t="n">
        <v>7</v>
      </c>
      <c r="H1314" s="1" t="n">
        <v>3</v>
      </c>
      <c r="I1314" s="23" t="str">
        <f aca="false">IF(J1314="RHAP", "Rhizophora apiculata", IF(J1314="EXAG", "Excoecaria agallocha", IF(J1314="BRPA", "Bruguiera parviflora", IF(J1314="XYMO", "Xylocarpus moluccensis", IF(J1314="BRCY", "Bruguiera cylindrica", IF(J1314="AVAL", "Avicennia alba", IF(J1314="AVOF", "Avicennia officinalis", IF(J1314="LURA", "Lumnitzera racemosa", IF(J1314="CETA", "Ceriops tagal", IF(J1314="XYGR", "Xylocarpus granatum", IF(J1314="AVMA", "Avicennia marina", IF(J1314="RHMU", "Rhizophora mucronata", IF(J1314="BRGY", "Bruguiera gymnorrhiza", IF(J1314="BRSE", "Bruguiera sexangula", IF(J1314="SOOV", "Sonneratia ovata", IF(J1314="SOCA", "Sonneratia caseolaris", IF(J1314="HELI", "Heritiera littoralis", IF(J1314="HESY", "Heritiera sylvatica", IF(J1314="NYFR", "Nypa fruticans", IF(J1314="CYRA", "Cynometra ramiflora", IF(J1314="PHPA", "Phoenix paludosa", IF(J1314="SCHY", "Scyphiphora hydrophyllacea", IF(J1314="DIMA", "Diospyros maritima", IF(J1314="POPI", "Pongamia pinnata", IF(J1314="MAPS", "Maniltoa psilogyne", IF(J1314="INBI", "Intsia bijuga", IF(J1314="ACEB", "Acanthus ebracteatus", IF(J1314="CAER", "Calamus erinaceus", IF(J1314="UNUN", "Unknown unknown",  IF(J1314="SOAL", "Sonneratia alba",  IF(J1314="AECO", "Aegiceras corniculatum", "" )) )))))))))))))))))))))))))))))</f>
        <v>Avicennia alba</v>
      </c>
      <c r="J1314" s="55" t="s">
        <v>27</v>
      </c>
      <c r="K1314" s="55" t="n">
        <v>6.9</v>
      </c>
    </row>
    <row r="1315" customFormat="false" ht="13.8" hidden="false" customHeight="false" outlineLevel="0" collapsed="false">
      <c r="A1315" s="1" t="s">
        <v>17</v>
      </c>
      <c r="B1315" s="12" t="n">
        <v>42157</v>
      </c>
      <c r="C1315" s="1" t="s">
        <v>19</v>
      </c>
      <c r="D1315" s="1" t="s">
        <v>19</v>
      </c>
      <c r="E1315" s="1" t="s">
        <v>19</v>
      </c>
      <c r="F1315" s="1" t="s">
        <v>20</v>
      </c>
      <c r="G1315" s="1" t="n">
        <v>7</v>
      </c>
      <c r="H1315" s="1" t="n">
        <v>3</v>
      </c>
      <c r="I1315" s="23" t="str">
        <f aca="false">IF(J1315="RHAP", "Rhizophora apiculata", IF(J1315="EXAG", "Excoecaria agallocha", IF(J1315="BRPA", "Bruguiera parviflora", IF(J1315="XYMO", "Xylocarpus moluccensis", IF(J1315="BRCY", "Bruguiera cylindrica", IF(J1315="AVAL", "Avicennia alba", IF(J1315="AVOF", "Avicennia officinalis", IF(J1315="LURA", "Lumnitzera racemosa", IF(J1315="CETA", "Ceriops tagal", IF(J1315="XYGR", "Xylocarpus granatum", IF(J1315="AVMA", "Avicennia marina", IF(J1315="RHMU", "Rhizophora mucronata", IF(J1315="BRGY", "Bruguiera gymnorrhiza", IF(J1315="BRSE", "Bruguiera sexangula", IF(J1315="SOOV", "Sonneratia ovata", IF(J1315="SOCA", "Sonneratia caseolaris", IF(J1315="HELI", "Heritiera littoralis", IF(J1315="HESY", "Heritiera sylvatica", IF(J1315="NYFR", "Nypa fruticans", IF(J1315="CYRA", "Cynometra ramiflora", IF(J1315="PHPA", "Phoenix paludosa", IF(J1315="SCHY", "Scyphiphora hydrophyllacea", IF(J1315="DIMA", "Diospyros maritima", IF(J1315="POPI", "Pongamia pinnata", IF(J1315="MAPS", "Maniltoa psilogyne", IF(J1315="INBI", "Intsia bijuga", IF(J1315="ACEB", "Acanthus ebracteatus", IF(J1315="CAER", "Calamus erinaceus", IF(J1315="UNUN", "Unknown unknown",  IF(J1315="SOAL", "Sonneratia alba",  IF(J1315="AECO", "Aegiceras corniculatum", "" )) )))))))))))))))))))))))))))))</f>
        <v>Avicennia alba</v>
      </c>
      <c r="J1315" s="55" t="s">
        <v>27</v>
      </c>
      <c r="K1315" s="55" t="n">
        <v>7.1</v>
      </c>
    </row>
    <row r="1316" customFormat="false" ht="13.8" hidden="false" customHeight="false" outlineLevel="0" collapsed="false">
      <c r="A1316" s="1" t="s">
        <v>17</v>
      </c>
      <c r="B1316" s="12" t="n">
        <v>42157</v>
      </c>
      <c r="C1316" s="1" t="s">
        <v>19</v>
      </c>
      <c r="D1316" s="1" t="s">
        <v>19</v>
      </c>
      <c r="E1316" s="1" t="s">
        <v>19</v>
      </c>
      <c r="F1316" s="1" t="s">
        <v>20</v>
      </c>
      <c r="G1316" s="1" t="n">
        <v>7</v>
      </c>
      <c r="H1316" s="1" t="n">
        <v>3</v>
      </c>
      <c r="I1316" s="23" t="str">
        <f aca="false">IF(J1316="RHAP", "Rhizophora apiculata", IF(J1316="EXAG", "Excoecaria agallocha", IF(J1316="BRPA", "Bruguiera parviflora", IF(J1316="XYMO", "Xylocarpus moluccensis", IF(J1316="BRCY", "Bruguiera cylindrica", IF(J1316="AVAL", "Avicennia alba", IF(J1316="AVOF", "Avicennia officinalis", IF(J1316="LURA", "Lumnitzera racemosa", IF(J1316="CETA", "Ceriops tagal", IF(J1316="XYGR", "Xylocarpus granatum", IF(J1316="AVMA", "Avicennia marina", IF(J1316="RHMU", "Rhizophora mucronata", IF(J1316="BRGY", "Bruguiera gymnorrhiza", IF(J1316="BRSE", "Bruguiera sexangula", IF(J1316="SOOV", "Sonneratia ovata", IF(J1316="SOCA", "Sonneratia caseolaris", IF(J1316="HELI", "Heritiera littoralis", IF(J1316="HESY", "Heritiera sylvatica", IF(J1316="NYFR", "Nypa fruticans", IF(J1316="CYRA", "Cynometra ramiflora", IF(J1316="PHPA", "Phoenix paludosa", IF(J1316="SCHY", "Scyphiphora hydrophyllacea", IF(J1316="DIMA", "Diospyros maritima", IF(J1316="POPI", "Pongamia pinnata", IF(J1316="MAPS", "Maniltoa psilogyne", IF(J1316="INBI", "Intsia bijuga", IF(J1316="ACEB", "Acanthus ebracteatus", IF(J1316="CAER", "Calamus erinaceus", IF(J1316="UNUN", "Unknown unknown",  IF(J1316="SOAL", "Sonneratia alba",  IF(J1316="AECO", "Aegiceras corniculatum", "" )) )))))))))))))))))))))))))))))</f>
        <v>Avicennia alba</v>
      </c>
      <c r="J1316" s="55" t="s">
        <v>27</v>
      </c>
      <c r="K1316" s="55" t="n">
        <v>7.1</v>
      </c>
    </row>
    <row r="1317" customFormat="false" ht="13.8" hidden="false" customHeight="false" outlineLevel="0" collapsed="false">
      <c r="A1317" s="1" t="s">
        <v>17</v>
      </c>
      <c r="B1317" s="12" t="n">
        <v>42157</v>
      </c>
      <c r="C1317" s="1" t="s">
        <v>19</v>
      </c>
      <c r="D1317" s="1" t="s">
        <v>19</v>
      </c>
      <c r="E1317" s="1" t="s">
        <v>19</v>
      </c>
      <c r="F1317" s="1" t="s">
        <v>20</v>
      </c>
      <c r="G1317" s="1" t="n">
        <v>7</v>
      </c>
      <c r="H1317" s="1" t="n">
        <v>3</v>
      </c>
      <c r="I1317" s="23" t="str">
        <f aca="false">IF(J1317="RHAP", "Rhizophora apiculata", IF(J1317="EXAG", "Excoecaria agallocha", IF(J1317="BRPA", "Bruguiera parviflora", IF(J1317="XYMO", "Xylocarpus moluccensis", IF(J1317="BRCY", "Bruguiera cylindrica", IF(J1317="AVAL", "Avicennia alba", IF(J1317="AVOF", "Avicennia officinalis", IF(J1317="LURA", "Lumnitzera racemosa", IF(J1317="CETA", "Ceriops tagal", IF(J1317="XYGR", "Xylocarpus granatum", IF(J1317="AVMA", "Avicennia marina", IF(J1317="RHMU", "Rhizophora mucronata", IF(J1317="BRGY", "Bruguiera gymnorrhiza", IF(J1317="BRSE", "Bruguiera sexangula", IF(J1317="SOOV", "Sonneratia ovata", IF(J1317="SOCA", "Sonneratia caseolaris", IF(J1317="HELI", "Heritiera littoralis", IF(J1317="HESY", "Heritiera sylvatica", IF(J1317="NYFR", "Nypa fruticans", IF(J1317="CYRA", "Cynometra ramiflora", IF(J1317="PHPA", "Phoenix paludosa", IF(J1317="SCHY", "Scyphiphora hydrophyllacea", IF(J1317="DIMA", "Diospyros maritima", IF(J1317="POPI", "Pongamia pinnata", IF(J1317="MAPS", "Maniltoa psilogyne", IF(J1317="INBI", "Intsia bijuga", IF(J1317="ACEB", "Acanthus ebracteatus", IF(J1317="CAER", "Calamus erinaceus", IF(J1317="UNUN", "Unknown unknown",  IF(J1317="SOAL", "Sonneratia alba",  IF(J1317="AECO", "Aegiceras corniculatum", "" )) )))))))))))))))))))))))))))))</f>
        <v>Avicennia alba</v>
      </c>
      <c r="J1317" s="55" t="s">
        <v>27</v>
      </c>
      <c r="K1317" s="55" t="n">
        <v>7.2</v>
      </c>
      <c r="L1317" s="55" t="n">
        <v>1</v>
      </c>
      <c r="N1317" s="1" t="n">
        <v>3</v>
      </c>
    </row>
    <row r="1318" customFormat="false" ht="13.8" hidden="false" customHeight="false" outlineLevel="0" collapsed="false">
      <c r="A1318" s="1" t="s">
        <v>17</v>
      </c>
      <c r="B1318" s="12" t="n">
        <v>42157</v>
      </c>
      <c r="C1318" s="1" t="s">
        <v>19</v>
      </c>
      <c r="D1318" s="1" t="s">
        <v>19</v>
      </c>
      <c r="E1318" s="1" t="s">
        <v>19</v>
      </c>
      <c r="F1318" s="1" t="s">
        <v>20</v>
      </c>
      <c r="G1318" s="1" t="n">
        <v>7</v>
      </c>
      <c r="H1318" s="1" t="n">
        <v>3</v>
      </c>
      <c r="I1318" s="23" t="str">
        <f aca="false">IF(J1318="RHAP", "Rhizophora apiculata", IF(J1318="EXAG", "Excoecaria agallocha", IF(J1318="BRPA", "Bruguiera parviflora", IF(J1318="XYMO", "Xylocarpus moluccensis", IF(J1318="BRCY", "Bruguiera cylindrica", IF(J1318="AVAL", "Avicennia alba", IF(J1318="AVOF", "Avicennia officinalis", IF(J1318="LURA", "Lumnitzera racemosa", IF(J1318="CETA", "Ceriops tagal", IF(J1318="XYGR", "Xylocarpus granatum", IF(J1318="AVMA", "Avicennia marina", IF(J1318="RHMU", "Rhizophora mucronata", IF(J1318="BRGY", "Bruguiera gymnorrhiza", IF(J1318="BRSE", "Bruguiera sexangula", IF(J1318="SOOV", "Sonneratia ovata", IF(J1318="SOCA", "Sonneratia caseolaris", IF(J1318="HELI", "Heritiera littoralis", IF(J1318="HESY", "Heritiera sylvatica", IF(J1318="NYFR", "Nypa fruticans", IF(J1318="CYRA", "Cynometra ramiflora", IF(J1318="PHPA", "Phoenix paludosa", IF(J1318="SCHY", "Scyphiphora hydrophyllacea", IF(J1318="DIMA", "Diospyros maritima", IF(J1318="POPI", "Pongamia pinnata", IF(J1318="MAPS", "Maniltoa psilogyne", IF(J1318="INBI", "Intsia bijuga", IF(J1318="ACEB", "Acanthus ebracteatus", IF(J1318="CAER", "Calamus erinaceus", IF(J1318="UNUN", "Unknown unknown",  IF(J1318="SOAL", "Sonneratia alba",  IF(J1318="AECO", "Aegiceras corniculatum", "" )) )))))))))))))))))))))))))))))</f>
        <v>Avicennia alba</v>
      </c>
      <c r="J1318" s="55" t="s">
        <v>27</v>
      </c>
      <c r="K1318" s="55" t="n">
        <v>7.2</v>
      </c>
    </row>
    <row r="1319" customFormat="false" ht="13.8" hidden="false" customHeight="false" outlineLevel="0" collapsed="false">
      <c r="A1319" s="1" t="s">
        <v>17</v>
      </c>
      <c r="B1319" s="12" t="n">
        <v>42157</v>
      </c>
      <c r="C1319" s="1" t="s">
        <v>19</v>
      </c>
      <c r="D1319" s="1" t="s">
        <v>19</v>
      </c>
      <c r="E1319" s="1" t="s">
        <v>19</v>
      </c>
      <c r="F1319" s="1" t="s">
        <v>20</v>
      </c>
      <c r="G1319" s="1" t="n">
        <v>7</v>
      </c>
      <c r="H1319" s="1" t="n">
        <v>3</v>
      </c>
      <c r="I1319" s="23" t="str">
        <f aca="false">IF(J1319="RHAP", "Rhizophora apiculata", IF(J1319="EXAG", "Excoecaria agallocha", IF(J1319="BRPA", "Bruguiera parviflora", IF(J1319="XYMO", "Xylocarpus moluccensis", IF(J1319="BRCY", "Bruguiera cylindrica", IF(J1319="AVAL", "Avicennia alba", IF(J1319="AVOF", "Avicennia officinalis", IF(J1319="LURA", "Lumnitzera racemosa", IF(J1319="CETA", "Ceriops tagal", IF(J1319="XYGR", "Xylocarpus granatum", IF(J1319="AVMA", "Avicennia marina", IF(J1319="RHMU", "Rhizophora mucronata", IF(J1319="BRGY", "Bruguiera gymnorrhiza", IF(J1319="BRSE", "Bruguiera sexangula", IF(J1319="SOOV", "Sonneratia ovata", IF(J1319="SOCA", "Sonneratia caseolaris", IF(J1319="HELI", "Heritiera littoralis", IF(J1319="HESY", "Heritiera sylvatica", IF(J1319="NYFR", "Nypa fruticans", IF(J1319="CYRA", "Cynometra ramiflora", IF(J1319="PHPA", "Phoenix paludosa", IF(J1319="SCHY", "Scyphiphora hydrophyllacea", IF(J1319="DIMA", "Diospyros maritima", IF(J1319="POPI", "Pongamia pinnata", IF(J1319="MAPS", "Maniltoa psilogyne", IF(J1319="INBI", "Intsia bijuga", IF(J1319="ACEB", "Acanthus ebracteatus", IF(J1319="CAER", "Calamus erinaceus", IF(J1319="UNUN", "Unknown unknown",  IF(J1319="SOAL", "Sonneratia alba",  IF(J1319="AECO", "Aegiceras corniculatum", "" )) )))))))))))))))))))))))))))))</f>
        <v>Avicennia alba</v>
      </c>
      <c r="J1319" s="55" t="s">
        <v>27</v>
      </c>
      <c r="K1319" s="55" t="n">
        <v>7.2</v>
      </c>
    </row>
    <row r="1320" customFormat="false" ht="13.8" hidden="false" customHeight="false" outlineLevel="0" collapsed="false">
      <c r="A1320" s="1" t="s">
        <v>17</v>
      </c>
      <c r="B1320" s="12" t="n">
        <v>42157</v>
      </c>
      <c r="C1320" s="1" t="s">
        <v>19</v>
      </c>
      <c r="D1320" s="1" t="s">
        <v>19</v>
      </c>
      <c r="E1320" s="1" t="s">
        <v>19</v>
      </c>
      <c r="F1320" s="1" t="s">
        <v>20</v>
      </c>
      <c r="G1320" s="1" t="n">
        <v>7</v>
      </c>
      <c r="H1320" s="1" t="n">
        <v>3</v>
      </c>
      <c r="I1320" s="23" t="str">
        <f aca="false">IF(J1320="RHAP", "Rhizophora apiculata", IF(J1320="EXAG", "Excoecaria agallocha", IF(J1320="BRPA", "Bruguiera parviflora", IF(J1320="XYMO", "Xylocarpus moluccensis", IF(J1320="BRCY", "Bruguiera cylindrica", IF(J1320="AVAL", "Avicennia alba", IF(J1320="AVOF", "Avicennia officinalis", IF(J1320="LURA", "Lumnitzera racemosa", IF(J1320="CETA", "Ceriops tagal", IF(J1320="XYGR", "Xylocarpus granatum", IF(J1320="AVMA", "Avicennia marina", IF(J1320="RHMU", "Rhizophora mucronata", IF(J1320="BRGY", "Bruguiera gymnorrhiza", IF(J1320="BRSE", "Bruguiera sexangula", IF(J1320="SOOV", "Sonneratia ovata", IF(J1320="SOCA", "Sonneratia caseolaris", IF(J1320="HELI", "Heritiera littoralis", IF(J1320="HESY", "Heritiera sylvatica", IF(J1320="NYFR", "Nypa fruticans", IF(J1320="CYRA", "Cynometra ramiflora", IF(J1320="PHPA", "Phoenix paludosa", IF(J1320="SCHY", "Scyphiphora hydrophyllacea", IF(J1320="DIMA", "Diospyros maritima", IF(J1320="POPI", "Pongamia pinnata", IF(J1320="MAPS", "Maniltoa psilogyne", IF(J1320="INBI", "Intsia bijuga", IF(J1320="ACEB", "Acanthus ebracteatus", IF(J1320="CAER", "Calamus erinaceus", IF(J1320="UNUN", "Unknown unknown",  IF(J1320="SOAL", "Sonneratia alba",  IF(J1320="AECO", "Aegiceras corniculatum", "" )) )))))))))))))))))))))))))))))</f>
        <v>Xylocarpus moluccensis</v>
      </c>
      <c r="J1320" s="55" t="s">
        <v>146</v>
      </c>
      <c r="K1320" s="55" t="n">
        <v>7.6</v>
      </c>
    </row>
    <row r="1321" customFormat="false" ht="13.8" hidden="false" customHeight="false" outlineLevel="0" collapsed="false">
      <c r="A1321" s="1" t="s">
        <v>17</v>
      </c>
      <c r="B1321" s="12" t="n">
        <v>42157</v>
      </c>
      <c r="C1321" s="1" t="s">
        <v>19</v>
      </c>
      <c r="D1321" s="1" t="s">
        <v>19</v>
      </c>
      <c r="E1321" s="1" t="s">
        <v>19</v>
      </c>
      <c r="F1321" s="1" t="s">
        <v>20</v>
      </c>
      <c r="G1321" s="1" t="n">
        <v>7</v>
      </c>
      <c r="H1321" s="1" t="n">
        <v>3</v>
      </c>
      <c r="I1321" s="23" t="str">
        <f aca="false">IF(J1321="RHAP", "Rhizophora apiculata", IF(J1321="EXAG", "Excoecaria agallocha", IF(J1321="BRPA", "Bruguiera parviflora", IF(J1321="XYMO", "Xylocarpus moluccensis", IF(J1321="BRCY", "Bruguiera cylindrica", IF(J1321="AVAL", "Avicennia alba", IF(J1321="AVOF", "Avicennia officinalis", IF(J1321="LURA", "Lumnitzera racemosa", IF(J1321="CETA", "Ceriops tagal", IF(J1321="XYGR", "Xylocarpus granatum", IF(J1321="AVMA", "Avicennia marina", IF(J1321="RHMU", "Rhizophora mucronata", IF(J1321="BRGY", "Bruguiera gymnorrhiza", IF(J1321="BRSE", "Bruguiera sexangula", IF(J1321="SOOV", "Sonneratia ovata", IF(J1321="SOCA", "Sonneratia caseolaris", IF(J1321="HELI", "Heritiera littoralis", IF(J1321="HESY", "Heritiera sylvatica", IF(J1321="NYFR", "Nypa fruticans", IF(J1321="CYRA", "Cynometra ramiflora", IF(J1321="PHPA", "Phoenix paludosa", IF(J1321="SCHY", "Scyphiphora hydrophyllacea", IF(J1321="DIMA", "Diospyros maritima", IF(J1321="POPI", "Pongamia pinnata", IF(J1321="MAPS", "Maniltoa psilogyne", IF(J1321="INBI", "Intsia bijuga", IF(J1321="ACEB", "Acanthus ebracteatus", IF(J1321="CAER", "Calamus erinaceus", IF(J1321="UNUN", "Unknown unknown",  IF(J1321="SOAL", "Sonneratia alba",  IF(J1321="AECO", "Aegiceras corniculatum", "" )) )))))))))))))))))))))))))))))</f>
        <v>Avicennia alba</v>
      </c>
      <c r="J1321" s="55" t="s">
        <v>27</v>
      </c>
      <c r="K1321" s="55" t="n">
        <v>7.8</v>
      </c>
    </row>
    <row r="1322" customFormat="false" ht="13.8" hidden="false" customHeight="false" outlineLevel="0" collapsed="false">
      <c r="A1322" s="1" t="s">
        <v>17</v>
      </c>
      <c r="B1322" s="12" t="n">
        <v>42157</v>
      </c>
      <c r="C1322" s="1" t="s">
        <v>19</v>
      </c>
      <c r="D1322" s="1" t="s">
        <v>19</v>
      </c>
      <c r="E1322" s="1" t="s">
        <v>19</v>
      </c>
      <c r="F1322" s="1" t="s">
        <v>20</v>
      </c>
      <c r="G1322" s="1" t="n">
        <v>7</v>
      </c>
      <c r="H1322" s="1" t="n">
        <v>3</v>
      </c>
      <c r="I1322" s="23" t="str">
        <f aca="false">IF(J1322="RHAP", "Rhizophora apiculata", IF(J1322="EXAG", "Excoecaria agallocha", IF(J1322="BRPA", "Bruguiera parviflora", IF(J1322="XYMO", "Xylocarpus moluccensis", IF(J1322="BRCY", "Bruguiera cylindrica", IF(J1322="AVAL", "Avicennia alba", IF(J1322="AVOF", "Avicennia officinalis", IF(J1322="LURA", "Lumnitzera racemosa", IF(J1322="CETA", "Ceriops tagal", IF(J1322="XYGR", "Xylocarpus granatum", IF(J1322="AVMA", "Avicennia marina", IF(J1322="RHMU", "Rhizophora mucronata", IF(J1322="BRGY", "Bruguiera gymnorrhiza", IF(J1322="BRSE", "Bruguiera sexangula", IF(J1322="SOOV", "Sonneratia ovata", IF(J1322="SOCA", "Sonneratia caseolaris", IF(J1322="HELI", "Heritiera littoralis", IF(J1322="HESY", "Heritiera sylvatica", IF(J1322="NYFR", "Nypa fruticans", IF(J1322="CYRA", "Cynometra ramiflora", IF(J1322="PHPA", "Phoenix paludosa", IF(J1322="SCHY", "Scyphiphora hydrophyllacea", IF(J1322="DIMA", "Diospyros maritima", IF(J1322="POPI", "Pongamia pinnata", IF(J1322="MAPS", "Maniltoa psilogyne", IF(J1322="INBI", "Intsia bijuga", IF(J1322="ACEB", "Acanthus ebracteatus", IF(J1322="CAER", "Calamus erinaceus", IF(J1322="UNUN", "Unknown unknown",  IF(J1322="SOAL", "Sonneratia alba",  IF(J1322="AECO", "Aegiceras corniculatum", "" )) )))))))))))))))))))))))))))))</f>
        <v>Avicennia alba</v>
      </c>
      <c r="J1322" s="55" t="s">
        <v>27</v>
      </c>
      <c r="K1322" s="55" t="n">
        <v>8.2</v>
      </c>
    </row>
    <row r="1323" customFormat="false" ht="13.8" hidden="false" customHeight="false" outlineLevel="0" collapsed="false">
      <c r="A1323" s="1" t="s">
        <v>17</v>
      </c>
      <c r="B1323" s="12" t="n">
        <v>42157</v>
      </c>
      <c r="C1323" s="1" t="s">
        <v>19</v>
      </c>
      <c r="D1323" s="1" t="s">
        <v>19</v>
      </c>
      <c r="E1323" s="1" t="s">
        <v>19</v>
      </c>
      <c r="F1323" s="1" t="s">
        <v>20</v>
      </c>
      <c r="G1323" s="1" t="n">
        <v>7</v>
      </c>
      <c r="H1323" s="1" t="n">
        <v>3</v>
      </c>
      <c r="I1323" s="23" t="str">
        <f aca="false">IF(J1323="RHAP", "Rhizophora apiculata", IF(J1323="EXAG", "Excoecaria agallocha", IF(J1323="BRPA", "Bruguiera parviflora", IF(J1323="XYMO", "Xylocarpus moluccensis", IF(J1323="BRCY", "Bruguiera cylindrica", IF(J1323="AVAL", "Avicennia alba", IF(J1323="AVOF", "Avicennia officinalis", IF(J1323="LURA", "Lumnitzera racemosa", IF(J1323="CETA", "Ceriops tagal", IF(J1323="XYGR", "Xylocarpus granatum", IF(J1323="AVMA", "Avicennia marina", IF(J1323="RHMU", "Rhizophora mucronata", IF(J1323="BRGY", "Bruguiera gymnorrhiza", IF(J1323="BRSE", "Bruguiera sexangula", IF(J1323="SOOV", "Sonneratia ovata", IF(J1323="SOCA", "Sonneratia caseolaris", IF(J1323="HELI", "Heritiera littoralis", IF(J1323="HESY", "Heritiera sylvatica", IF(J1323="NYFR", "Nypa fruticans", IF(J1323="CYRA", "Cynometra ramiflora", IF(J1323="PHPA", "Phoenix paludosa", IF(J1323="SCHY", "Scyphiphora hydrophyllacea", IF(J1323="DIMA", "Diospyros maritima", IF(J1323="POPI", "Pongamia pinnata", IF(J1323="MAPS", "Maniltoa psilogyne", IF(J1323="INBI", "Intsia bijuga", IF(J1323="ACEB", "Acanthus ebracteatus", IF(J1323="CAER", "Calamus erinaceus", IF(J1323="UNUN", "Unknown unknown",  IF(J1323="SOAL", "Sonneratia alba",  IF(J1323="AECO", "Aegiceras corniculatum", "" )) )))))))))))))))))))))))))))))</f>
        <v>Avicennia alba</v>
      </c>
      <c r="J1323" s="55" t="s">
        <v>27</v>
      </c>
      <c r="K1323" s="55" t="n">
        <v>8.2</v>
      </c>
    </row>
    <row r="1324" customFormat="false" ht="13.8" hidden="false" customHeight="false" outlineLevel="0" collapsed="false">
      <c r="A1324" s="1" t="s">
        <v>17</v>
      </c>
      <c r="B1324" s="12" t="n">
        <v>42157</v>
      </c>
      <c r="C1324" s="1" t="s">
        <v>19</v>
      </c>
      <c r="D1324" s="1" t="s">
        <v>19</v>
      </c>
      <c r="E1324" s="1" t="s">
        <v>19</v>
      </c>
      <c r="F1324" s="1" t="s">
        <v>20</v>
      </c>
      <c r="G1324" s="1" t="n">
        <v>7</v>
      </c>
      <c r="H1324" s="1" t="n">
        <v>3</v>
      </c>
      <c r="I1324" s="23" t="str">
        <f aca="false">IF(J1324="RHAP", "Rhizophora apiculata", IF(J1324="EXAG", "Excoecaria agallocha", IF(J1324="BRPA", "Bruguiera parviflora", IF(J1324="XYMO", "Xylocarpus moluccensis", IF(J1324="BRCY", "Bruguiera cylindrica", IF(J1324="AVAL", "Avicennia alba", IF(J1324="AVOF", "Avicennia officinalis", IF(J1324="LURA", "Lumnitzera racemosa", IF(J1324="CETA", "Ceriops tagal", IF(J1324="XYGR", "Xylocarpus granatum", IF(J1324="AVMA", "Avicennia marina", IF(J1324="RHMU", "Rhizophora mucronata", IF(J1324="BRGY", "Bruguiera gymnorrhiza", IF(J1324="BRSE", "Bruguiera sexangula", IF(J1324="SOOV", "Sonneratia ovata", IF(J1324="SOCA", "Sonneratia caseolaris", IF(J1324="HELI", "Heritiera littoralis", IF(J1324="HESY", "Heritiera sylvatica", IF(J1324="NYFR", "Nypa fruticans", IF(J1324="CYRA", "Cynometra ramiflora", IF(J1324="PHPA", "Phoenix paludosa", IF(J1324="SCHY", "Scyphiphora hydrophyllacea", IF(J1324="DIMA", "Diospyros maritima", IF(J1324="POPI", "Pongamia pinnata", IF(J1324="MAPS", "Maniltoa psilogyne", IF(J1324="INBI", "Intsia bijuga", IF(J1324="ACEB", "Acanthus ebracteatus", IF(J1324="CAER", "Calamus erinaceus", IF(J1324="UNUN", "Unknown unknown",  IF(J1324="SOAL", "Sonneratia alba",  IF(J1324="AECO", "Aegiceras corniculatum", "" )) )))))))))))))))))))))))))))))</f>
        <v>Xylocarpus moluccensis</v>
      </c>
      <c r="J1324" s="55" t="s">
        <v>146</v>
      </c>
      <c r="K1324" s="55" t="n">
        <v>8.3</v>
      </c>
    </row>
    <row r="1325" customFormat="false" ht="13.8" hidden="false" customHeight="false" outlineLevel="0" collapsed="false">
      <c r="A1325" s="1" t="s">
        <v>17</v>
      </c>
      <c r="B1325" s="12" t="n">
        <v>42157</v>
      </c>
      <c r="C1325" s="1" t="s">
        <v>19</v>
      </c>
      <c r="D1325" s="1" t="s">
        <v>19</v>
      </c>
      <c r="E1325" s="1" t="s">
        <v>19</v>
      </c>
      <c r="F1325" s="1" t="s">
        <v>20</v>
      </c>
      <c r="G1325" s="1" t="n">
        <v>7</v>
      </c>
      <c r="H1325" s="1" t="n">
        <v>3</v>
      </c>
      <c r="I1325" s="23" t="str">
        <f aca="false">IF(J1325="RHAP", "Rhizophora apiculata", IF(J1325="EXAG", "Excoecaria agallocha", IF(J1325="BRPA", "Bruguiera parviflora", IF(J1325="XYMO", "Xylocarpus moluccensis", IF(J1325="BRCY", "Bruguiera cylindrica", IF(J1325="AVAL", "Avicennia alba", IF(J1325="AVOF", "Avicennia officinalis", IF(J1325="LURA", "Lumnitzera racemosa", IF(J1325="CETA", "Ceriops tagal", IF(J1325="XYGR", "Xylocarpus granatum", IF(J1325="AVMA", "Avicennia marina", IF(J1325="RHMU", "Rhizophora mucronata", IF(J1325="BRGY", "Bruguiera gymnorrhiza", IF(J1325="BRSE", "Bruguiera sexangula", IF(J1325="SOOV", "Sonneratia ovata", IF(J1325="SOCA", "Sonneratia caseolaris", IF(J1325="HELI", "Heritiera littoralis", IF(J1325="HESY", "Heritiera sylvatica", IF(J1325="NYFR", "Nypa fruticans", IF(J1325="CYRA", "Cynometra ramiflora", IF(J1325="PHPA", "Phoenix paludosa", IF(J1325="SCHY", "Scyphiphora hydrophyllacea", IF(J1325="DIMA", "Diospyros maritima", IF(J1325="POPI", "Pongamia pinnata", IF(J1325="MAPS", "Maniltoa psilogyne", IF(J1325="INBI", "Intsia bijuga", IF(J1325="ACEB", "Acanthus ebracteatus", IF(J1325="CAER", "Calamus erinaceus", IF(J1325="UNUN", "Unknown unknown",  IF(J1325="SOAL", "Sonneratia alba",  IF(J1325="AECO", "Aegiceras corniculatum", "" )) )))))))))))))))))))))))))))))</f>
        <v>Avicennia alba</v>
      </c>
      <c r="J1325" s="55" t="s">
        <v>27</v>
      </c>
      <c r="K1325" s="55" t="n">
        <v>8.7</v>
      </c>
    </row>
    <row r="1326" customFormat="false" ht="13.8" hidden="false" customHeight="false" outlineLevel="0" collapsed="false">
      <c r="A1326" s="1" t="s">
        <v>17</v>
      </c>
      <c r="B1326" s="12" t="n">
        <v>42157</v>
      </c>
      <c r="C1326" s="1" t="s">
        <v>19</v>
      </c>
      <c r="D1326" s="1" t="s">
        <v>19</v>
      </c>
      <c r="E1326" s="1" t="s">
        <v>19</v>
      </c>
      <c r="F1326" s="1" t="s">
        <v>20</v>
      </c>
      <c r="G1326" s="1" t="n">
        <v>7</v>
      </c>
      <c r="H1326" s="1" t="n">
        <v>3</v>
      </c>
      <c r="I1326" s="23" t="str">
        <f aca="false">IF(J1326="RHAP", "Rhizophora apiculata", IF(J1326="EXAG", "Excoecaria agallocha", IF(J1326="BRPA", "Bruguiera parviflora", IF(J1326="XYMO", "Xylocarpus moluccensis", IF(J1326="BRCY", "Bruguiera cylindrica", IF(J1326="AVAL", "Avicennia alba", IF(J1326="AVOF", "Avicennia officinalis", IF(J1326="LURA", "Lumnitzera racemosa", IF(J1326="CETA", "Ceriops tagal", IF(J1326="XYGR", "Xylocarpus granatum", IF(J1326="AVMA", "Avicennia marina", IF(J1326="RHMU", "Rhizophora mucronata", IF(J1326="BRGY", "Bruguiera gymnorrhiza", IF(J1326="BRSE", "Bruguiera sexangula", IF(J1326="SOOV", "Sonneratia ovata", IF(J1326="SOCA", "Sonneratia caseolaris", IF(J1326="HELI", "Heritiera littoralis", IF(J1326="HESY", "Heritiera sylvatica", IF(J1326="NYFR", "Nypa fruticans", IF(J1326="CYRA", "Cynometra ramiflora", IF(J1326="PHPA", "Phoenix paludosa", IF(J1326="SCHY", "Scyphiphora hydrophyllacea", IF(J1326="DIMA", "Diospyros maritima", IF(J1326="POPI", "Pongamia pinnata", IF(J1326="MAPS", "Maniltoa psilogyne", IF(J1326="INBI", "Intsia bijuga", IF(J1326="ACEB", "Acanthus ebracteatus", IF(J1326="CAER", "Calamus erinaceus", IF(J1326="UNUN", "Unknown unknown",  IF(J1326="SOAL", "Sonneratia alba",  IF(J1326="AECO", "Aegiceras corniculatum", "" )) )))))))))))))))))))))))))))))</f>
        <v>Xylocarpus moluccensis</v>
      </c>
      <c r="J1326" s="55" t="s">
        <v>146</v>
      </c>
      <c r="K1326" s="55" t="n">
        <v>8.9</v>
      </c>
    </row>
    <row r="1327" customFormat="false" ht="13.8" hidden="false" customHeight="false" outlineLevel="0" collapsed="false">
      <c r="A1327" s="1" t="s">
        <v>17</v>
      </c>
      <c r="B1327" s="12" t="n">
        <v>42157</v>
      </c>
      <c r="C1327" s="1" t="s">
        <v>19</v>
      </c>
      <c r="D1327" s="1" t="s">
        <v>19</v>
      </c>
      <c r="E1327" s="1" t="s">
        <v>19</v>
      </c>
      <c r="F1327" s="1" t="s">
        <v>20</v>
      </c>
      <c r="G1327" s="1" t="n">
        <v>7</v>
      </c>
      <c r="H1327" s="1" t="n">
        <v>3</v>
      </c>
      <c r="I1327" s="23" t="str">
        <f aca="false">IF(J1327="RHAP", "Rhizophora apiculata", IF(J1327="EXAG", "Excoecaria agallocha", IF(J1327="BRPA", "Bruguiera parviflora", IF(J1327="XYMO", "Xylocarpus moluccensis", IF(J1327="BRCY", "Bruguiera cylindrica", IF(J1327="AVAL", "Avicennia alba", IF(J1327="AVOF", "Avicennia officinalis", IF(J1327="LURA", "Lumnitzera racemosa", IF(J1327="CETA", "Ceriops tagal", IF(J1327="XYGR", "Xylocarpus granatum", IF(J1327="AVMA", "Avicennia marina", IF(J1327="RHMU", "Rhizophora mucronata", IF(J1327="BRGY", "Bruguiera gymnorrhiza", IF(J1327="BRSE", "Bruguiera sexangula", IF(J1327="SOOV", "Sonneratia ovata", IF(J1327="SOCA", "Sonneratia caseolaris", IF(J1327="HELI", "Heritiera littoralis", IF(J1327="HESY", "Heritiera sylvatica", IF(J1327="NYFR", "Nypa fruticans", IF(J1327="CYRA", "Cynometra ramiflora", IF(J1327="PHPA", "Phoenix paludosa", IF(J1327="SCHY", "Scyphiphora hydrophyllacea", IF(J1327="DIMA", "Diospyros maritima", IF(J1327="POPI", "Pongamia pinnata", IF(J1327="MAPS", "Maniltoa psilogyne", IF(J1327="INBI", "Intsia bijuga", IF(J1327="ACEB", "Acanthus ebracteatus", IF(J1327="CAER", "Calamus erinaceus", IF(J1327="UNUN", "Unknown unknown",  IF(J1327="SOAL", "Sonneratia alba",  IF(J1327="AECO", "Aegiceras corniculatum", "" )) )))))))))))))))))))))))))))))</f>
        <v>Xylocarpus moluccensis</v>
      </c>
      <c r="J1327" s="55" t="s">
        <v>146</v>
      </c>
      <c r="K1327" s="55" t="n">
        <v>9</v>
      </c>
    </row>
    <row r="1328" customFormat="false" ht="13.8" hidden="false" customHeight="false" outlineLevel="0" collapsed="false">
      <c r="A1328" s="1" t="s">
        <v>17</v>
      </c>
      <c r="B1328" s="12" t="n">
        <v>42157</v>
      </c>
      <c r="C1328" s="1" t="s">
        <v>19</v>
      </c>
      <c r="D1328" s="1" t="s">
        <v>19</v>
      </c>
      <c r="E1328" s="1" t="s">
        <v>19</v>
      </c>
      <c r="F1328" s="1" t="s">
        <v>20</v>
      </c>
      <c r="G1328" s="1" t="n">
        <v>7</v>
      </c>
      <c r="H1328" s="1" t="n">
        <v>3</v>
      </c>
      <c r="I1328" s="23" t="str">
        <f aca="false">IF(J1328="RHAP", "Rhizophora apiculata", IF(J1328="EXAG", "Excoecaria agallocha", IF(J1328="BRPA", "Bruguiera parviflora", IF(J1328="XYMO", "Xylocarpus moluccensis", IF(J1328="BRCY", "Bruguiera cylindrica", IF(J1328="AVAL", "Avicennia alba", IF(J1328="AVOF", "Avicennia officinalis", IF(J1328="LURA", "Lumnitzera racemosa", IF(J1328="CETA", "Ceriops tagal", IF(J1328="XYGR", "Xylocarpus granatum", IF(J1328="AVMA", "Avicennia marina", IF(J1328="RHMU", "Rhizophora mucronata", IF(J1328="BRGY", "Bruguiera gymnorrhiza", IF(J1328="BRSE", "Bruguiera sexangula", IF(J1328="SOOV", "Sonneratia ovata", IF(J1328="SOCA", "Sonneratia caseolaris", IF(J1328="HELI", "Heritiera littoralis", IF(J1328="HESY", "Heritiera sylvatica", IF(J1328="NYFR", "Nypa fruticans", IF(J1328="CYRA", "Cynometra ramiflora", IF(J1328="PHPA", "Phoenix paludosa", IF(J1328="SCHY", "Scyphiphora hydrophyllacea", IF(J1328="DIMA", "Diospyros maritima", IF(J1328="POPI", "Pongamia pinnata", IF(J1328="MAPS", "Maniltoa psilogyne", IF(J1328="INBI", "Intsia bijuga", IF(J1328="ACEB", "Acanthus ebracteatus", IF(J1328="CAER", "Calamus erinaceus", IF(J1328="UNUN", "Unknown unknown",  IF(J1328="SOAL", "Sonneratia alba",  IF(J1328="AECO", "Aegiceras corniculatum", "" )) )))))))))))))))))))))))))))))</f>
        <v>Rhizophora apiculata</v>
      </c>
      <c r="J1328" s="55" t="s">
        <v>21</v>
      </c>
      <c r="K1328" s="55" t="n">
        <v>9.3</v>
      </c>
    </row>
    <row r="1329" customFormat="false" ht="13.8" hidden="false" customHeight="false" outlineLevel="0" collapsed="false">
      <c r="A1329" s="1" t="s">
        <v>17</v>
      </c>
      <c r="B1329" s="12" t="n">
        <v>42157</v>
      </c>
      <c r="C1329" s="1" t="s">
        <v>19</v>
      </c>
      <c r="D1329" s="1" t="s">
        <v>19</v>
      </c>
      <c r="E1329" s="1" t="s">
        <v>19</v>
      </c>
      <c r="F1329" s="1" t="s">
        <v>20</v>
      </c>
      <c r="G1329" s="1" t="n">
        <v>7</v>
      </c>
      <c r="H1329" s="1" t="n">
        <v>3</v>
      </c>
      <c r="I1329" s="23" t="str">
        <f aca="false">IF(J1329="RHAP", "Rhizophora apiculata", IF(J1329="EXAG", "Excoecaria agallocha", IF(J1329="BRPA", "Bruguiera parviflora", IF(J1329="XYMO", "Xylocarpus moluccensis", IF(J1329="BRCY", "Bruguiera cylindrica", IF(J1329="AVAL", "Avicennia alba", IF(J1329="AVOF", "Avicennia officinalis", IF(J1329="LURA", "Lumnitzera racemosa", IF(J1329="CETA", "Ceriops tagal", IF(J1329="XYGR", "Xylocarpus granatum", IF(J1329="AVMA", "Avicennia marina", IF(J1329="RHMU", "Rhizophora mucronata", IF(J1329="BRGY", "Bruguiera gymnorrhiza", IF(J1329="BRSE", "Bruguiera sexangula", IF(J1329="SOOV", "Sonneratia ovata", IF(J1329="SOCA", "Sonneratia caseolaris", IF(J1329="HELI", "Heritiera littoralis", IF(J1329="HESY", "Heritiera sylvatica", IF(J1329="NYFR", "Nypa fruticans", IF(J1329="CYRA", "Cynometra ramiflora", IF(J1329="PHPA", "Phoenix paludosa", IF(J1329="SCHY", "Scyphiphora hydrophyllacea", IF(J1329="DIMA", "Diospyros maritima", IF(J1329="POPI", "Pongamia pinnata", IF(J1329="MAPS", "Maniltoa psilogyne", IF(J1329="INBI", "Intsia bijuga", IF(J1329="ACEB", "Acanthus ebracteatus", IF(J1329="CAER", "Calamus erinaceus", IF(J1329="UNUN", "Unknown unknown",  IF(J1329="SOAL", "Sonneratia alba",  IF(J1329="AECO", "Aegiceras corniculatum", "" )) )))))))))))))))))))))))))))))</f>
        <v>Avicennia alba</v>
      </c>
      <c r="J1329" s="55" t="s">
        <v>27</v>
      </c>
      <c r="K1329" s="55" t="n">
        <v>9.4</v>
      </c>
    </row>
    <row r="1330" customFormat="false" ht="13.8" hidden="false" customHeight="false" outlineLevel="0" collapsed="false">
      <c r="A1330" s="1" t="s">
        <v>17</v>
      </c>
      <c r="B1330" s="12" t="n">
        <v>42157</v>
      </c>
      <c r="C1330" s="1" t="s">
        <v>19</v>
      </c>
      <c r="D1330" s="1" t="s">
        <v>19</v>
      </c>
      <c r="E1330" s="1" t="s">
        <v>19</v>
      </c>
      <c r="F1330" s="1" t="s">
        <v>20</v>
      </c>
      <c r="G1330" s="1" t="n">
        <v>7</v>
      </c>
      <c r="H1330" s="1" t="n">
        <v>3</v>
      </c>
      <c r="I1330" s="23" t="str">
        <f aca="false">IF(J1330="RHAP", "Rhizophora apiculata", IF(J1330="EXAG", "Excoecaria agallocha", IF(J1330="BRPA", "Bruguiera parviflora", IF(J1330="XYMO", "Xylocarpus moluccensis", IF(J1330="BRCY", "Bruguiera cylindrica", IF(J1330="AVAL", "Avicennia alba", IF(J1330="AVOF", "Avicennia officinalis", IF(J1330="LURA", "Lumnitzera racemosa", IF(J1330="CETA", "Ceriops tagal", IF(J1330="XYGR", "Xylocarpus granatum", IF(J1330="AVMA", "Avicennia marina", IF(J1330="RHMU", "Rhizophora mucronata", IF(J1330="BRGY", "Bruguiera gymnorrhiza", IF(J1330="BRSE", "Bruguiera sexangula", IF(J1330="SOOV", "Sonneratia ovata", IF(J1330="SOCA", "Sonneratia caseolaris", IF(J1330="HELI", "Heritiera littoralis", IF(J1330="HESY", "Heritiera sylvatica", IF(J1330="NYFR", "Nypa fruticans", IF(J1330="CYRA", "Cynometra ramiflora", IF(J1330="PHPA", "Phoenix paludosa", IF(J1330="SCHY", "Scyphiphora hydrophyllacea", IF(J1330="DIMA", "Diospyros maritima", IF(J1330="POPI", "Pongamia pinnata", IF(J1330="MAPS", "Maniltoa psilogyne", IF(J1330="INBI", "Intsia bijuga", IF(J1330="ACEB", "Acanthus ebracteatus", IF(J1330="CAER", "Calamus erinaceus", IF(J1330="UNUN", "Unknown unknown",  IF(J1330="SOAL", "Sonneratia alba",  IF(J1330="AECO", "Aegiceras corniculatum", "" )) )))))))))))))))))))))))))))))</f>
        <v>Rhizophora apiculata</v>
      </c>
      <c r="J1330" s="55" t="s">
        <v>21</v>
      </c>
      <c r="K1330" s="55" t="n">
        <v>9.4</v>
      </c>
    </row>
    <row r="1331" customFormat="false" ht="13.8" hidden="false" customHeight="false" outlineLevel="0" collapsed="false">
      <c r="A1331" s="1" t="s">
        <v>17</v>
      </c>
      <c r="B1331" s="12" t="n">
        <v>42157</v>
      </c>
      <c r="C1331" s="1" t="s">
        <v>19</v>
      </c>
      <c r="D1331" s="1" t="s">
        <v>19</v>
      </c>
      <c r="E1331" s="1" t="s">
        <v>19</v>
      </c>
      <c r="F1331" s="1" t="s">
        <v>20</v>
      </c>
      <c r="G1331" s="1" t="n">
        <v>7</v>
      </c>
      <c r="H1331" s="1" t="n">
        <v>3</v>
      </c>
      <c r="I1331" s="23" t="str">
        <f aca="false">IF(J1331="RHAP", "Rhizophora apiculata", IF(J1331="EXAG", "Excoecaria agallocha", IF(J1331="BRPA", "Bruguiera parviflora", IF(J1331="XYMO", "Xylocarpus moluccensis", IF(J1331="BRCY", "Bruguiera cylindrica", IF(J1331="AVAL", "Avicennia alba", IF(J1331="AVOF", "Avicennia officinalis", IF(J1331="LURA", "Lumnitzera racemosa", IF(J1331="CETA", "Ceriops tagal", IF(J1331="XYGR", "Xylocarpus granatum", IF(J1331="AVMA", "Avicennia marina", IF(J1331="RHMU", "Rhizophora mucronata", IF(J1331="BRGY", "Bruguiera gymnorrhiza", IF(J1331="BRSE", "Bruguiera sexangula", IF(J1331="SOOV", "Sonneratia ovata", IF(J1331="SOCA", "Sonneratia caseolaris", IF(J1331="HELI", "Heritiera littoralis", IF(J1331="HESY", "Heritiera sylvatica", IF(J1331="NYFR", "Nypa fruticans", IF(J1331="CYRA", "Cynometra ramiflora", IF(J1331="PHPA", "Phoenix paludosa", IF(J1331="SCHY", "Scyphiphora hydrophyllacea", IF(J1331="DIMA", "Diospyros maritima", IF(J1331="POPI", "Pongamia pinnata", IF(J1331="MAPS", "Maniltoa psilogyne", IF(J1331="INBI", "Intsia bijuga", IF(J1331="ACEB", "Acanthus ebracteatus", IF(J1331="CAER", "Calamus erinaceus", IF(J1331="UNUN", "Unknown unknown",  IF(J1331="SOAL", "Sonneratia alba",  IF(J1331="AECO", "Aegiceras corniculatum", "" )) )))))))))))))))))))))))))))))</f>
        <v>Xylocarpus granatum</v>
      </c>
      <c r="J1331" s="55" t="s">
        <v>1022</v>
      </c>
      <c r="K1331" s="55" t="n">
        <v>9.5</v>
      </c>
    </row>
    <row r="1332" customFormat="false" ht="13.8" hidden="false" customHeight="false" outlineLevel="0" collapsed="false">
      <c r="A1332" s="1" t="s">
        <v>17</v>
      </c>
      <c r="B1332" s="12" t="n">
        <v>42157</v>
      </c>
      <c r="C1332" s="1" t="s">
        <v>19</v>
      </c>
      <c r="D1332" s="1" t="s">
        <v>19</v>
      </c>
      <c r="E1332" s="1" t="s">
        <v>19</v>
      </c>
      <c r="F1332" s="1" t="s">
        <v>20</v>
      </c>
      <c r="G1332" s="1" t="n">
        <v>7</v>
      </c>
      <c r="H1332" s="1" t="n">
        <v>3</v>
      </c>
      <c r="I1332" s="23" t="str">
        <f aca="false">IF(J1332="RHAP", "Rhizophora apiculata", IF(J1332="EXAG", "Excoecaria agallocha", IF(J1332="BRPA", "Bruguiera parviflora", IF(J1332="XYMO", "Xylocarpus moluccensis", IF(J1332="BRCY", "Bruguiera cylindrica", IF(J1332="AVAL", "Avicennia alba", IF(J1332="AVOF", "Avicennia officinalis", IF(J1332="LURA", "Lumnitzera racemosa", IF(J1332="CETA", "Ceriops tagal", IF(J1332="XYGR", "Xylocarpus granatum", IF(J1332="AVMA", "Avicennia marina", IF(J1332="RHMU", "Rhizophora mucronata", IF(J1332="BRGY", "Bruguiera gymnorrhiza", IF(J1332="BRSE", "Bruguiera sexangula", IF(J1332="SOOV", "Sonneratia ovata", IF(J1332="SOCA", "Sonneratia caseolaris", IF(J1332="HELI", "Heritiera littoralis", IF(J1332="HESY", "Heritiera sylvatica", IF(J1332="NYFR", "Nypa fruticans", IF(J1332="CYRA", "Cynometra ramiflora", IF(J1332="PHPA", "Phoenix paludosa", IF(J1332="SCHY", "Scyphiphora hydrophyllacea", IF(J1332="DIMA", "Diospyros maritima", IF(J1332="POPI", "Pongamia pinnata", IF(J1332="MAPS", "Maniltoa psilogyne", IF(J1332="INBI", "Intsia bijuga", IF(J1332="ACEB", "Acanthus ebracteatus", IF(J1332="CAER", "Calamus erinaceus", IF(J1332="UNUN", "Unknown unknown",  IF(J1332="SOAL", "Sonneratia alba",  IF(J1332="AECO", "Aegiceras corniculatum", "" )) )))))))))))))))))))))))))))))</f>
        <v>Rhizophora apiculata</v>
      </c>
      <c r="J1332" s="55" t="s">
        <v>21</v>
      </c>
      <c r="K1332" s="55" t="n">
        <v>9.6</v>
      </c>
    </row>
    <row r="1333" customFormat="false" ht="13.8" hidden="false" customHeight="false" outlineLevel="0" collapsed="false">
      <c r="A1333" s="1" t="s">
        <v>17</v>
      </c>
      <c r="B1333" s="12" t="n">
        <v>42157</v>
      </c>
      <c r="C1333" s="1" t="s">
        <v>19</v>
      </c>
      <c r="D1333" s="1" t="s">
        <v>19</v>
      </c>
      <c r="E1333" s="1" t="s">
        <v>19</v>
      </c>
      <c r="F1333" s="1" t="s">
        <v>20</v>
      </c>
      <c r="G1333" s="1" t="n">
        <v>7</v>
      </c>
      <c r="H1333" s="1" t="n">
        <v>3</v>
      </c>
      <c r="I1333" s="23" t="str">
        <f aca="false">IF(J1333="RHAP", "Rhizophora apiculata", IF(J1333="EXAG", "Excoecaria agallocha", IF(J1333="BRPA", "Bruguiera parviflora", IF(J1333="XYMO", "Xylocarpus moluccensis", IF(J1333="BRCY", "Bruguiera cylindrica", IF(J1333="AVAL", "Avicennia alba", IF(J1333="AVOF", "Avicennia officinalis", IF(J1333="LURA", "Lumnitzera racemosa", IF(J1333="CETA", "Ceriops tagal", IF(J1333="XYGR", "Xylocarpus granatum", IF(J1333="AVMA", "Avicennia marina", IF(J1333="RHMU", "Rhizophora mucronata", IF(J1333="BRGY", "Bruguiera gymnorrhiza", IF(J1333="BRSE", "Bruguiera sexangula", IF(J1333="SOOV", "Sonneratia ovata", IF(J1333="SOCA", "Sonneratia caseolaris", IF(J1333="HELI", "Heritiera littoralis", IF(J1333="HESY", "Heritiera sylvatica", IF(J1333="NYFR", "Nypa fruticans", IF(J1333="CYRA", "Cynometra ramiflora", IF(J1333="PHPA", "Phoenix paludosa", IF(J1333="SCHY", "Scyphiphora hydrophyllacea", IF(J1333="DIMA", "Diospyros maritima", IF(J1333="POPI", "Pongamia pinnata", IF(J1333="MAPS", "Maniltoa psilogyne", IF(J1333="INBI", "Intsia bijuga", IF(J1333="ACEB", "Acanthus ebracteatus", IF(J1333="CAER", "Calamus erinaceus", IF(J1333="UNUN", "Unknown unknown",  IF(J1333="SOAL", "Sonneratia alba",  IF(J1333="AECO", "Aegiceras corniculatum", "" )) )))))))))))))))))))))))))))))</f>
        <v>Avicennia alba</v>
      </c>
      <c r="J1333" s="55" t="s">
        <v>27</v>
      </c>
      <c r="K1333" s="55" t="n">
        <v>9.7</v>
      </c>
    </row>
    <row r="1334" customFormat="false" ht="13.8" hidden="false" customHeight="false" outlineLevel="0" collapsed="false">
      <c r="A1334" s="1" t="s">
        <v>17</v>
      </c>
      <c r="B1334" s="12" t="n">
        <v>42157</v>
      </c>
      <c r="C1334" s="1" t="s">
        <v>19</v>
      </c>
      <c r="D1334" s="1" t="s">
        <v>19</v>
      </c>
      <c r="E1334" s="1" t="s">
        <v>19</v>
      </c>
      <c r="F1334" s="1" t="s">
        <v>20</v>
      </c>
      <c r="G1334" s="1" t="n">
        <v>7</v>
      </c>
      <c r="H1334" s="1" t="n">
        <v>3</v>
      </c>
      <c r="I1334" s="23" t="str">
        <f aca="false">IF(J1334="RHAP", "Rhizophora apiculata", IF(J1334="EXAG", "Excoecaria agallocha", IF(J1334="BRPA", "Bruguiera parviflora", IF(J1334="XYMO", "Xylocarpus moluccensis", IF(J1334="BRCY", "Bruguiera cylindrica", IF(J1334="AVAL", "Avicennia alba", IF(J1334="AVOF", "Avicennia officinalis", IF(J1334="LURA", "Lumnitzera racemosa", IF(J1334="CETA", "Ceriops tagal", IF(J1334="XYGR", "Xylocarpus granatum", IF(J1334="AVMA", "Avicennia marina", IF(J1334="RHMU", "Rhizophora mucronata", IF(J1334="BRGY", "Bruguiera gymnorrhiza", IF(J1334="BRSE", "Bruguiera sexangula", IF(J1334="SOOV", "Sonneratia ovata", IF(J1334="SOCA", "Sonneratia caseolaris", IF(J1334="HELI", "Heritiera littoralis", IF(J1334="HESY", "Heritiera sylvatica", IF(J1334="NYFR", "Nypa fruticans", IF(J1334="CYRA", "Cynometra ramiflora", IF(J1334="PHPA", "Phoenix paludosa", IF(J1334="SCHY", "Scyphiphora hydrophyllacea", IF(J1334="DIMA", "Diospyros maritima", IF(J1334="POPI", "Pongamia pinnata", IF(J1334="MAPS", "Maniltoa psilogyne", IF(J1334="INBI", "Intsia bijuga", IF(J1334="ACEB", "Acanthus ebracteatus", IF(J1334="CAER", "Calamus erinaceus", IF(J1334="UNUN", "Unknown unknown",  IF(J1334="SOAL", "Sonneratia alba",  IF(J1334="AECO", "Aegiceras corniculatum", "" )) )))))))))))))))))))))))))))))</f>
        <v>Avicennia alba</v>
      </c>
      <c r="J1334" s="55" t="s">
        <v>27</v>
      </c>
      <c r="K1334" s="55" t="n">
        <v>9.8</v>
      </c>
    </row>
    <row r="1335" customFormat="false" ht="13.8" hidden="false" customHeight="false" outlineLevel="0" collapsed="false">
      <c r="A1335" s="1" t="s">
        <v>17</v>
      </c>
      <c r="B1335" s="12" t="n">
        <v>42157</v>
      </c>
      <c r="C1335" s="1" t="s">
        <v>19</v>
      </c>
      <c r="D1335" s="1" t="s">
        <v>19</v>
      </c>
      <c r="E1335" s="1" t="s">
        <v>19</v>
      </c>
      <c r="F1335" s="1" t="s">
        <v>20</v>
      </c>
      <c r="G1335" s="1" t="n">
        <v>7</v>
      </c>
      <c r="H1335" s="1" t="n">
        <v>3</v>
      </c>
      <c r="I1335" s="23" t="str">
        <f aca="false">IF(J1335="RHAP", "Rhizophora apiculata", IF(J1335="EXAG", "Excoecaria agallocha", IF(J1335="BRPA", "Bruguiera parviflora", IF(J1335="XYMO", "Xylocarpus moluccensis", IF(J1335="BRCY", "Bruguiera cylindrica", IF(J1335="AVAL", "Avicennia alba", IF(J1335="AVOF", "Avicennia officinalis", IF(J1335="LURA", "Lumnitzera racemosa", IF(J1335="CETA", "Ceriops tagal", IF(J1335="XYGR", "Xylocarpus granatum", IF(J1335="AVMA", "Avicennia marina", IF(J1335="RHMU", "Rhizophora mucronata", IF(J1335="BRGY", "Bruguiera gymnorrhiza", IF(J1335="BRSE", "Bruguiera sexangula", IF(J1335="SOOV", "Sonneratia ovata", IF(J1335="SOCA", "Sonneratia caseolaris", IF(J1335="HELI", "Heritiera littoralis", IF(J1335="HESY", "Heritiera sylvatica", IF(J1335="NYFR", "Nypa fruticans", IF(J1335="CYRA", "Cynometra ramiflora", IF(J1335="PHPA", "Phoenix paludosa", IF(J1335="SCHY", "Scyphiphora hydrophyllacea", IF(J1335="DIMA", "Diospyros maritima", IF(J1335="POPI", "Pongamia pinnata", IF(J1335="MAPS", "Maniltoa psilogyne", IF(J1335="INBI", "Intsia bijuga", IF(J1335="ACEB", "Acanthus ebracteatus", IF(J1335="CAER", "Calamus erinaceus", IF(J1335="UNUN", "Unknown unknown",  IF(J1335="SOAL", "Sonneratia alba",  IF(J1335="AECO", "Aegiceras corniculatum", "" )) )))))))))))))))))))))))))))))</f>
        <v>Avicennia alba</v>
      </c>
      <c r="J1335" s="55" t="s">
        <v>27</v>
      </c>
      <c r="K1335" s="55" t="n">
        <v>9.9</v>
      </c>
    </row>
    <row r="1336" customFormat="false" ht="13.8" hidden="false" customHeight="false" outlineLevel="0" collapsed="false">
      <c r="A1336" s="1" t="s">
        <v>17</v>
      </c>
      <c r="B1336" s="12" t="n">
        <v>42157</v>
      </c>
      <c r="C1336" s="1" t="s">
        <v>19</v>
      </c>
      <c r="D1336" s="1" t="s">
        <v>19</v>
      </c>
      <c r="E1336" s="1" t="s">
        <v>19</v>
      </c>
      <c r="F1336" s="1" t="s">
        <v>20</v>
      </c>
      <c r="G1336" s="1" t="n">
        <v>7</v>
      </c>
      <c r="H1336" s="1" t="n">
        <v>3</v>
      </c>
      <c r="I1336" s="23" t="str">
        <f aca="false">IF(J1336="RHAP", "Rhizophora apiculata", IF(J1336="EXAG", "Excoecaria agallocha", IF(J1336="BRPA", "Bruguiera parviflora", IF(J1336="XYMO", "Xylocarpus moluccensis", IF(J1336="BRCY", "Bruguiera cylindrica", IF(J1336="AVAL", "Avicennia alba", IF(J1336="AVOF", "Avicennia officinalis", IF(J1336="LURA", "Lumnitzera racemosa", IF(J1336="CETA", "Ceriops tagal", IF(J1336="XYGR", "Xylocarpus granatum", IF(J1336="AVMA", "Avicennia marina", IF(J1336="RHMU", "Rhizophora mucronata", IF(J1336="BRGY", "Bruguiera gymnorrhiza", IF(J1336="BRSE", "Bruguiera sexangula", IF(J1336="SOOV", "Sonneratia ovata", IF(J1336="SOCA", "Sonneratia caseolaris", IF(J1336="HELI", "Heritiera littoralis", IF(J1336="HESY", "Heritiera sylvatica", IF(J1336="NYFR", "Nypa fruticans", IF(J1336="CYRA", "Cynometra ramiflora", IF(J1336="PHPA", "Phoenix paludosa", IF(J1336="SCHY", "Scyphiphora hydrophyllacea", IF(J1336="DIMA", "Diospyros maritima", IF(J1336="POPI", "Pongamia pinnata", IF(J1336="MAPS", "Maniltoa psilogyne", IF(J1336="INBI", "Intsia bijuga", IF(J1336="ACEB", "Acanthus ebracteatus", IF(J1336="CAER", "Calamus erinaceus", IF(J1336="UNUN", "Unknown unknown",  IF(J1336="SOAL", "Sonneratia alba",  IF(J1336="AECO", "Aegiceras corniculatum", "" )) )))))))))))))))))))))))))))))</f>
        <v>Avicennia alba</v>
      </c>
      <c r="J1336" s="55" t="s">
        <v>27</v>
      </c>
      <c r="K1336" s="55" t="n">
        <v>10.1</v>
      </c>
    </row>
    <row r="1337" customFormat="false" ht="13.8" hidden="false" customHeight="false" outlineLevel="0" collapsed="false">
      <c r="A1337" s="1" t="s">
        <v>17</v>
      </c>
      <c r="B1337" s="12" t="n">
        <v>42157</v>
      </c>
      <c r="C1337" s="1" t="s">
        <v>19</v>
      </c>
      <c r="D1337" s="1" t="s">
        <v>19</v>
      </c>
      <c r="E1337" s="1" t="s">
        <v>19</v>
      </c>
      <c r="F1337" s="1" t="s">
        <v>20</v>
      </c>
      <c r="G1337" s="1" t="n">
        <v>7</v>
      </c>
      <c r="H1337" s="1" t="n">
        <v>3</v>
      </c>
      <c r="I1337" s="23" t="str">
        <f aca="false">IF(J1337="RHAP", "Rhizophora apiculata", IF(J1337="EXAG", "Excoecaria agallocha", IF(J1337="BRPA", "Bruguiera parviflora", IF(J1337="XYMO", "Xylocarpus moluccensis", IF(J1337="BRCY", "Bruguiera cylindrica", IF(J1337="AVAL", "Avicennia alba", IF(J1337="AVOF", "Avicennia officinalis", IF(J1337="LURA", "Lumnitzera racemosa", IF(J1337="CETA", "Ceriops tagal", IF(J1337="XYGR", "Xylocarpus granatum", IF(J1337="AVMA", "Avicennia marina", IF(J1337="RHMU", "Rhizophora mucronata", IF(J1337="BRGY", "Bruguiera gymnorrhiza", IF(J1337="BRSE", "Bruguiera sexangula", IF(J1337="SOOV", "Sonneratia ovata", IF(J1337="SOCA", "Sonneratia caseolaris", IF(J1337="HELI", "Heritiera littoralis", IF(J1337="HESY", "Heritiera sylvatica", IF(J1337="NYFR", "Nypa fruticans", IF(J1337="CYRA", "Cynometra ramiflora", IF(J1337="PHPA", "Phoenix paludosa", IF(J1337="SCHY", "Scyphiphora hydrophyllacea", IF(J1337="DIMA", "Diospyros maritima", IF(J1337="POPI", "Pongamia pinnata", IF(J1337="MAPS", "Maniltoa psilogyne", IF(J1337="INBI", "Intsia bijuga", IF(J1337="ACEB", "Acanthus ebracteatus", IF(J1337="CAER", "Calamus erinaceus", IF(J1337="UNUN", "Unknown unknown",  IF(J1337="SOAL", "Sonneratia alba",  IF(J1337="AECO", "Aegiceras corniculatum", "" )) )))))))))))))))))))))))))))))</f>
        <v>Avicennia alba</v>
      </c>
      <c r="J1337" s="55" t="s">
        <v>27</v>
      </c>
      <c r="K1337" s="55" t="n">
        <v>10.4</v>
      </c>
    </row>
    <row r="1338" customFormat="false" ht="13.8" hidden="false" customHeight="false" outlineLevel="0" collapsed="false">
      <c r="A1338" s="1" t="s">
        <v>17</v>
      </c>
      <c r="B1338" s="12" t="n">
        <v>42157</v>
      </c>
      <c r="C1338" s="1" t="s">
        <v>19</v>
      </c>
      <c r="D1338" s="1" t="s">
        <v>19</v>
      </c>
      <c r="E1338" s="1" t="s">
        <v>19</v>
      </c>
      <c r="F1338" s="1" t="s">
        <v>20</v>
      </c>
      <c r="G1338" s="1" t="n">
        <v>7</v>
      </c>
      <c r="H1338" s="1" t="n">
        <v>3</v>
      </c>
      <c r="I1338" s="23" t="str">
        <f aca="false">IF(J1338="RHAP", "Rhizophora apiculata", IF(J1338="EXAG", "Excoecaria agallocha", IF(J1338="BRPA", "Bruguiera parviflora", IF(J1338="XYMO", "Xylocarpus moluccensis", IF(J1338="BRCY", "Bruguiera cylindrica", IF(J1338="AVAL", "Avicennia alba", IF(J1338="AVOF", "Avicennia officinalis", IF(J1338="LURA", "Lumnitzera racemosa", IF(J1338="CETA", "Ceriops tagal", IF(J1338="XYGR", "Xylocarpus granatum", IF(J1338="AVMA", "Avicennia marina", IF(J1338="RHMU", "Rhizophora mucronata", IF(J1338="BRGY", "Bruguiera gymnorrhiza", IF(J1338="BRSE", "Bruguiera sexangula", IF(J1338="SOOV", "Sonneratia ovata", IF(J1338="SOCA", "Sonneratia caseolaris", IF(J1338="HELI", "Heritiera littoralis", IF(J1338="HESY", "Heritiera sylvatica", IF(J1338="NYFR", "Nypa fruticans", IF(J1338="CYRA", "Cynometra ramiflora", IF(J1338="PHPA", "Phoenix paludosa", IF(J1338="SCHY", "Scyphiphora hydrophyllacea", IF(J1338="DIMA", "Diospyros maritima", IF(J1338="POPI", "Pongamia pinnata", IF(J1338="MAPS", "Maniltoa psilogyne", IF(J1338="INBI", "Intsia bijuga", IF(J1338="ACEB", "Acanthus ebracteatus", IF(J1338="CAER", "Calamus erinaceus", IF(J1338="UNUN", "Unknown unknown",  IF(J1338="SOAL", "Sonneratia alba",  IF(J1338="AECO", "Aegiceras corniculatum", "" )) )))))))))))))))))))))))))))))</f>
        <v>Rhizophora apiculata</v>
      </c>
      <c r="J1338" s="55" t="s">
        <v>21</v>
      </c>
      <c r="K1338" s="55" t="n">
        <v>10.9</v>
      </c>
    </row>
    <row r="1339" customFormat="false" ht="13.8" hidden="false" customHeight="false" outlineLevel="0" collapsed="false">
      <c r="A1339" s="1" t="s">
        <v>17</v>
      </c>
      <c r="B1339" s="12" t="n">
        <v>42157</v>
      </c>
      <c r="C1339" s="1" t="s">
        <v>19</v>
      </c>
      <c r="D1339" s="1" t="s">
        <v>19</v>
      </c>
      <c r="E1339" s="1" t="s">
        <v>19</v>
      </c>
      <c r="F1339" s="1" t="s">
        <v>20</v>
      </c>
      <c r="G1339" s="1" t="n">
        <v>7</v>
      </c>
      <c r="H1339" s="1" t="n">
        <v>3</v>
      </c>
      <c r="I1339" s="23" t="str">
        <f aca="false">IF(J1339="RHAP", "Rhizophora apiculata", IF(J1339="EXAG", "Excoecaria agallocha", IF(J1339="BRPA", "Bruguiera parviflora", IF(J1339="XYMO", "Xylocarpus moluccensis", IF(J1339="BRCY", "Bruguiera cylindrica", IF(J1339="AVAL", "Avicennia alba", IF(J1339="AVOF", "Avicennia officinalis", IF(J1339="LURA", "Lumnitzera racemosa", IF(J1339="CETA", "Ceriops tagal", IF(J1339="XYGR", "Xylocarpus granatum", IF(J1339="AVMA", "Avicennia marina", IF(J1339="RHMU", "Rhizophora mucronata", IF(J1339="BRGY", "Bruguiera gymnorrhiza", IF(J1339="BRSE", "Bruguiera sexangula", IF(J1339="SOOV", "Sonneratia ovata", IF(J1339="SOCA", "Sonneratia caseolaris", IF(J1339="HELI", "Heritiera littoralis", IF(J1339="HESY", "Heritiera sylvatica", IF(J1339="NYFR", "Nypa fruticans", IF(J1339="CYRA", "Cynometra ramiflora", IF(J1339="PHPA", "Phoenix paludosa", IF(J1339="SCHY", "Scyphiphora hydrophyllacea", IF(J1339="DIMA", "Diospyros maritima", IF(J1339="POPI", "Pongamia pinnata", IF(J1339="MAPS", "Maniltoa psilogyne", IF(J1339="INBI", "Intsia bijuga", IF(J1339="ACEB", "Acanthus ebracteatus", IF(J1339="CAER", "Calamus erinaceus", IF(J1339="UNUN", "Unknown unknown",  IF(J1339="SOAL", "Sonneratia alba",  IF(J1339="AECO", "Aegiceras corniculatum", "" )) )))))))))))))))))))))))))))))</f>
        <v>Rhizophora apiculata</v>
      </c>
      <c r="J1339" s="55" t="s">
        <v>21</v>
      </c>
      <c r="K1339" s="55" t="n">
        <v>11.4</v>
      </c>
    </row>
    <row r="1340" customFormat="false" ht="13.8" hidden="false" customHeight="false" outlineLevel="0" collapsed="false">
      <c r="A1340" s="1" t="s">
        <v>17</v>
      </c>
      <c r="B1340" s="12" t="n">
        <v>42157</v>
      </c>
      <c r="C1340" s="1" t="s">
        <v>19</v>
      </c>
      <c r="D1340" s="1" t="s">
        <v>19</v>
      </c>
      <c r="E1340" s="1" t="s">
        <v>19</v>
      </c>
      <c r="F1340" s="1" t="s">
        <v>20</v>
      </c>
      <c r="G1340" s="1" t="n">
        <v>7</v>
      </c>
      <c r="H1340" s="1" t="n">
        <v>3</v>
      </c>
      <c r="I1340" s="23" t="str">
        <f aca="false">IF(J1340="RHAP", "Rhizophora apiculata", IF(J1340="EXAG", "Excoecaria agallocha", IF(J1340="BRPA", "Bruguiera parviflora", IF(J1340="XYMO", "Xylocarpus moluccensis", IF(J1340="BRCY", "Bruguiera cylindrica", IF(J1340="AVAL", "Avicennia alba", IF(J1340="AVOF", "Avicennia officinalis", IF(J1340="LURA", "Lumnitzera racemosa", IF(J1340="CETA", "Ceriops tagal", IF(J1340="XYGR", "Xylocarpus granatum", IF(J1340="AVMA", "Avicennia marina", IF(J1340="RHMU", "Rhizophora mucronata", IF(J1340="BRGY", "Bruguiera gymnorrhiza", IF(J1340="BRSE", "Bruguiera sexangula", IF(J1340="SOOV", "Sonneratia ovata", IF(J1340="SOCA", "Sonneratia caseolaris", IF(J1340="HELI", "Heritiera littoralis", IF(J1340="HESY", "Heritiera sylvatica", IF(J1340="NYFR", "Nypa fruticans", IF(J1340="CYRA", "Cynometra ramiflora", IF(J1340="PHPA", "Phoenix paludosa", IF(J1340="SCHY", "Scyphiphora hydrophyllacea", IF(J1340="DIMA", "Diospyros maritima", IF(J1340="POPI", "Pongamia pinnata", IF(J1340="MAPS", "Maniltoa psilogyne", IF(J1340="INBI", "Intsia bijuga", IF(J1340="ACEB", "Acanthus ebracteatus", IF(J1340="CAER", "Calamus erinaceus", IF(J1340="UNUN", "Unknown unknown",  IF(J1340="SOAL", "Sonneratia alba",  IF(J1340="AECO", "Aegiceras corniculatum", "" )) )))))))))))))))))))))))))))))</f>
        <v>Xylocarpus moluccensis</v>
      </c>
      <c r="J1340" s="55" t="s">
        <v>146</v>
      </c>
      <c r="K1340" s="55" t="n">
        <v>16.6</v>
      </c>
    </row>
    <row r="1341" customFormat="false" ht="13.8" hidden="false" customHeight="false" outlineLevel="0" collapsed="false">
      <c r="A1341" s="1" t="s">
        <v>17</v>
      </c>
      <c r="B1341" s="12" t="n">
        <v>42157</v>
      </c>
      <c r="C1341" s="1" t="s">
        <v>19</v>
      </c>
      <c r="D1341" s="1" t="s">
        <v>19</v>
      </c>
      <c r="E1341" s="1" t="s">
        <v>19</v>
      </c>
      <c r="F1341" s="1" t="s">
        <v>20</v>
      </c>
      <c r="G1341" s="1" t="n">
        <v>7</v>
      </c>
      <c r="H1341" s="1" t="n">
        <v>3</v>
      </c>
      <c r="I1341" s="23" t="str">
        <f aca="false">IF(J1341="RHAP", "Rhizophora apiculata", IF(J1341="EXAG", "Excoecaria agallocha", IF(J1341="BRPA", "Bruguiera parviflora", IF(J1341="XYMO", "Xylocarpus moluccensis", IF(J1341="BRCY", "Bruguiera cylindrica", IF(J1341="AVAL", "Avicennia alba", IF(J1341="AVOF", "Avicennia officinalis", IF(J1341="LURA", "Lumnitzera racemosa", IF(J1341="CETA", "Ceriops tagal", IF(J1341="XYGR", "Xylocarpus granatum", IF(J1341="AVMA", "Avicennia marina", IF(J1341="RHMU", "Rhizophora mucronata", IF(J1341="BRGY", "Bruguiera gymnorrhiza", IF(J1341="BRSE", "Bruguiera sexangula", IF(J1341="SOOV", "Sonneratia ovata", IF(J1341="SOCA", "Sonneratia caseolaris", IF(J1341="HELI", "Heritiera littoralis", IF(J1341="HESY", "Heritiera sylvatica", IF(J1341="NYFR", "Nypa fruticans", IF(J1341="CYRA", "Cynometra ramiflora", IF(J1341="PHPA", "Phoenix paludosa", IF(J1341="SCHY", "Scyphiphora hydrophyllacea", IF(J1341="DIMA", "Diospyros maritima", IF(J1341="POPI", "Pongamia pinnata", IF(J1341="MAPS", "Maniltoa psilogyne", IF(J1341="INBI", "Intsia bijuga", IF(J1341="ACEB", "Acanthus ebracteatus", IF(J1341="CAER", "Calamus erinaceus", IF(J1341="UNUN", "Unknown unknown",  IF(J1341="SOAL", "Sonneratia alba",  IF(J1341="AECO", "Aegiceras corniculatum", "" )) )))))))))))))))))))))))))))))</f>
        <v>Xylocarpus moluccensis</v>
      </c>
      <c r="J1341" s="55" t="s">
        <v>146</v>
      </c>
      <c r="K1341" s="55" t="n">
        <v>17</v>
      </c>
    </row>
    <row r="1342" customFormat="false" ht="13.8" hidden="false" customHeight="false" outlineLevel="0" collapsed="false">
      <c r="A1342" s="1" t="s">
        <v>17</v>
      </c>
      <c r="B1342" s="12" t="n">
        <v>42157</v>
      </c>
      <c r="C1342" s="1" t="s">
        <v>19</v>
      </c>
      <c r="D1342" s="1" t="s">
        <v>19</v>
      </c>
      <c r="E1342" s="1" t="s">
        <v>19</v>
      </c>
      <c r="F1342" s="1" t="s">
        <v>20</v>
      </c>
      <c r="G1342" s="1" t="n">
        <v>7</v>
      </c>
      <c r="H1342" s="1" t="n">
        <v>4</v>
      </c>
      <c r="I1342" s="23" t="str">
        <f aca="false">IF(J1342="RHAP", "Rhizophora apiculata", IF(J1342="EXAG", "Excoecaria agallocha", IF(J1342="BRPA", "Bruguiera parviflora", IF(J1342="XYMO", "Xylocarpus moluccensis", IF(J1342="BRCY", "Bruguiera cylindrica", IF(J1342="AVAL", "Avicennia alba", IF(J1342="AVOF", "Avicennia officinalis", IF(J1342="LURA", "Lumnitzera racemosa", IF(J1342="CETA", "Ceriops tagal", IF(J1342="XYGR", "Xylocarpus granatum", IF(J1342="AVMA", "Avicennia marina", IF(J1342="RHMU", "Rhizophora mucronata", IF(J1342="BRGY", "Bruguiera gymnorrhiza", IF(J1342="BRSE", "Bruguiera sexangula", IF(J1342="SOOV", "Sonneratia ovata", IF(J1342="SOCA", "Sonneratia caseolaris", IF(J1342="HELI", "Heritiera littoralis", IF(J1342="HESY", "Heritiera sylvatica", IF(J1342="NYFR", "Nypa fruticans", IF(J1342="CYRA", "Cynometra ramiflora", IF(J1342="PHPA", "Phoenix paludosa", IF(J1342="SCHY", "Scyphiphora hydrophyllacea", IF(J1342="DIMA", "Diospyros maritima", IF(J1342="POPI", "Pongamia pinnata", IF(J1342="MAPS", "Maniltoa psilogyne", IF(J1342="INBI", "Intsia bijuga", IF(J1342="ACEB", "Acanthus ebracteatus", IF(J1342="CAER", "Calamus erinaceus", IF(J1342="UNUN", "Unknown unknown",  IF(J1342="SOAL", "Sonneratia alba",  IF(J1342="AECO", "Aegiceras corniculatum", "" )) )))))))))))))))))))))))))))))</f>
        <v>Rhizophora apiculata</v>
      </c>
      <c r="J1342" s="55" t="s">
        <v>21</v>
      </c>
      <c r="K1342" s="55" t="n">
        <v>5</v>
      </c>
    </row>
    <row r="1343" customFormat="false" ht="13.8" hidden="false" customHeight="false" outlineLevel="0" collapsed="false">
      <c r="A1343" s="1" t="s">
        <v>17</v>
      </c>
      <c r="B1343" s="12" t="n">
        <v>42157</v>
      </c>
      <c r="C1343" s="1" t="s">
        <v>19</v>
      </c>
      <c r="D1343" s="1" t="s">
        <v>19</v>
      </c>
      <c r="E1343" s="1" t="s">
        <v>19</v>
      </c>
      <c r="F1343" s="1" t="s">
        <v>20</v>
      </c>
      <c r="G1343" s="1" t="n">
        <v>7</v>
      </c>
      <c r="H1343" s="1" t="n">
        <v>4</v>
      </c>
      <c r="I1343" s="23" t="str">
        <f aca="false">IF(J1343="RHAP", "Rhizophora apiculata", IF(J1343="EXAG", "Excoecaria agallocha", IF(J1343="BRPA", "Bruguiera parviflora", IF(J1343="XYMO", "Xylocarpus moluccensis", IF(J1343="BRCY", "Bruguiera cylindrica", IF(J1343="AVAL", "Avicennia alba", IF(J1343="AVOF", "Avicennia officinalis", IF(J1343="LURA", "Lumnitzera racemosa", IF(J1343="CETA", "Ceriops tagal", IF(J1343="XYGR", "Xylocarpus granatum", IF(J1343="AVMA", "Avicennia marina", IF(J1343="RHMU", "Rhizophora mucronata", IF(J1343="BRGY", "Bruguiera gymnorrhiza", IF(J1343="BRSE", "Bruguiera sexangula", IF(J1343="SOOV", "Sonneratia ovata", IF(J1343="SOCA", "Sonneratia caseolaris", IF(J1343="HELI", "Heritiera littoralis", IF(J1343="HESY", "Heritiera sylvatica", IF(J1343="NYFR", "Nypa fruticans", IF(J1343="CYRA", "Cynometra ramiflora", IF(J1343="PHPA", "Phoenix paludosa", IF(J1343="SCHY", "Scyphiphora hydrophyllacea", IF(J1343="DIMA", "Diospyros maritima", IF(J1343="POPI", "Pongamia pinnata", IF(J1343="MAPS", "Maniltoa psilogyne", IF(J1343="INBI", "Intsia bijuga", IF(J1343="ACEB", "Acanthus ebracteatus", IF(J1343="CAER", "Calamus erinaceus", IF(J1343="UNUN", "Unknown unknown",  IF(J1343="SOAL", "Sonneratia alba",  IF(J1343="AECO", "Aegiceras corniculatum", "" )) )))))))))))))))))))))))))))))</f>
        <v>Rhizophora apiculata</v>
      </c>
      <c r="J1343" s="55" t="s">
        <v>21</v>
      </c>
      <c r="K1343" s="55" t="n">
        <v>5.4</v>
      </c>
    </row>
    <row r="1344" customFormat="false" ht="13.8" hidden="false" customHeight="false" outlineLevel="0" collapsed="false">
      <c r="A1344" s="1" t="s">
        <v>17</v>
      </c>
      <c r="B1344" s="12" t="n">
        <v>42157</v>
      </c>
      <c r="C1344" s="1" t="s">
        <v>19</v>
      </c>
      <c r="D1344" s="1" t="s">
        <v>19</v>
      </c>
      <c r="E1344" s="1" t="s">
        <v>19</v>
      </c>
      <c r="F1344" s="1" t="s">
        <v>20</v>
      </c>
      <c r="G1344" s="1" t="n">
        <v>7</v>
      </c>
      <c r="H1344" s="1" t="n">
        <v>4</v>
      </c>
      <c r="I1344" s="23" t="str">
        <f aca="false">IF(J1344="RHAP", "Rhizophora apiculata", IF(J1344="EXAG", "Excoecaria agallocha", IF(J1344="BRPA", "Bruguiera parviflora", IF(J1344="XYMO", "Xylocarpus moluccensis", IF(J1344="BRCY", "Bruguiera cylindrica", IF(J1344="AVAL", "Avicennia alba", IF(J1344="AVOF", "Avicennia officinalis", IF(J1344="LURA", "Lumnitzera racemosa", IF(J1344="CETA", "Ceriops tagal", IF(J1344="XYGR", "Xylocarpus granatum", IF(J1344="AVMA", "Avicennia marina", IF(J1344="RHMU", "Rhizophora mucronata", IF(J1344="BRGY", "Bruguiera gymnorrhiza", IF(J1344="BRSE", "Bruguiera sexangula", IF(J1344="SOOV", "Sonneratia ovata", IF(J1344="SOCA", "Sonneratia caseolaris", IF(J1344="HELI", "Heritiera littoralis", IF(J1344="HESY", "Heritiera sylvatica", IF(J1344="NYFR", "Nypa fruticans", IF(J1344="CYRA", "Cynometra ramiflora", IF(J1344="PHPA", "Phoenix paludosa", IF(J1344="SCHY", "Scyphiphora hydrophyllacea", IF(J1344="DIMA", "Diospyros maritima", IF(J1344="POPI", "Pongamia pinnata", IF(J1344="MAPS", "Maniltoa psilogyne", IF(J1344="INBI", "Intsia bijuga", IF(J1344="ACEB", "Acanthus ebracteatus", IF(J1344="CAER", "Calamus erinaceus", IF(J1344="UNUN", "Unknown unknown",  IF(J1344="SOAL", "Sonneratia alba",  IF(J1344="AECO", "Aegiceras corniculatum", "" )) )))))))))))))))))))))))))))))</f>
        <v>Rhizophora apiculata</v>
      </c>
      <c r="J1344" s="55" t="s">
        <v>21</v>
      </c>
      <c r="K1344" s="55" t="n">
        <v>5.7</v>
      </c>
    </row>
    <row r="1345" customFormat="false" ht="13.8" hidden="false" customHeight="false" outlineLevel="0" collapsed="false">
      <c r="A1345" s="1" t="s">
        <v>17</v>
      </c>
      <c r="B1345" s="12" t="n">
        <v>42157</v>
      </c>
      <c r="C1345" s="1" t="s">
        <v>19</v>
      </c>
      <c r="D1345" s="1" t="s">
        <v>19</v>
      </c>
      <c r="E1345" s="1" t="s">
        <v>19</v>
      </c>
      <c r="F1345" s="1" t="s">
        <v>20</v>
      </c>
      <c r="G1345" s="1" t="n">
        <v>7</v>
      </c>
      <c r="H1345" s="1" t="n">
        <v>4</v>
      </c>
      <c r="I1345" s="23" t="str">
        <f aca="false">IF(J1345="RHAP", "Rhizophora apiculata", IF(J1345="EXAG", "Excoecaria agallocha", IF(J1345="BRPA", "Bruguiera parviflora", IF(J1345="XYMO", "Xylocarpus moluccensis", IF(J1345="BRCY", "Bruguiera cylindrica", IF(J1345="AVAL", "Avicennia alba", IF(J1345="AVOF", "Avicennia officinalis", IF(J1345="LURA", "Lumnitzera racemosa", IF(J1345="CETA", "Ceriops tagal", IF(J1345="XYGR", "Xylocarpus granatum", IF(J1345="AVMA", "Avicennia marina", IF(J1345="RHMU", "Rhizophora mucronata", IF(J1345="BRGY", "Bruguiera gymnorrhiza", IF(J1345="BRSE", "Bruguiera sexangula", IF(J1345="SOOV", "Sonneratia ovata", IF(J1345="SOCA", "Sonneratia caseolaris", IF(J1345="HELI", "Heritiera littoralis", IF(J1345="HESY", "Heritiera sylvatica", IF(J1345="NYFR", "Nypa fruticans", IF(J1345="CYRA", "Cynometra ramiflora", IF(J1345="PHPA", "Phoenix paludosa", IF(J1345="SCHY", "Scyphiphora hydrophyllacea", IF(J1345="DIMA", "Diospyros maritima", IF(J1345="POPI", "Pongamia pinnata", IF(J1345="MAPS", "Maniltoa psilogyne", IF(J1345="INBI", "Intsia bijuga", IF(J1345="ACEB", "Acanthus ebracteatus", IF(J1345="CAER", "Calamus erinaceus", IF(J1345="UNUN", "Unknown unknown",  IF(J1345="SOAL", "Sonneratia alba",  IF(J1345="AECO", "Aegiceras corniculatum", "" )) )))))))))))))))))))))))))))))</f>
        <v>Rhizophora apiculata</v>
      </c>
      <c r="J1345" s="55" t="s">
        <v>21</v>
      </c>
      <c r="K1345" s="55" t="n">
        <v>6.5</v>
      </c>
    </row>
    <row r="1346" customFormat="false" ht="13.8" hidden="false" customHeight="false" outlineLevel="0" collapsed="false">
      <c r="A1346" s="1" t="s">
        <v>17</v>
      </c>
      <c r="B1346" s="12" t="n">
        <v>42157</v>
      </c>
      <c r="C1346" s="1" t="s">
        <v>19</v>
      </c>
      <c r="D1346" s="1" t="s">
        <v>19</v>
      </c>
      <c r="E1346" s="1" t="s">
        <v>19</v>
      </c>
      <c r="F1346" s="1" t="s">
        <v>20</v>
      </c>
      <c r="G1346" s="1" t="n">
        <v>7</v>
      </c>
      <c r="H1346" s="1" t="n">
        <v>4</v>
      </c>
      <c r="I1346" s="23" t="str">
        <f aca="false">IF(J1346="RHAP", "Rhizophora apiculata", IF(J1346="EXAG", "Excoecaria agallocha", IF(J1346="BRPA", "Bruguiera parviflora", IF(J1346="XYMO", "Xylocarpus moluccensis", IF(J1346="BRCY", "Bruguiera cylindrica", IF(J1346="AVAL", "Avicennia alba", IF(J1346="AVOF", "Avicennia officinalis", IF(J1346="LURA", "Lumnitzera racemosa", IF(J1346="CETA", "Ceriops tagal", IF(J1346="XYGR", "Xylocarpus granatum", IF(J1346="AVMA", "Avicennia marina", IF(J1346="RHMU", "Rhizophora mucronata", IF(J1346="BRGY", "Bruguiera gymnorrhiza", IF(J1346="BRSE", "Bruguiera sexangula", IF(J1346="SOOV", "Sonneratia ovata", IF(J1346="SOCA", "Sonneratia caseolaris", IF(J1346="HELI", "Heritiera littoralis", IF(J1346="HESY", "Heritiera sylvatica", IF(J1346="NYFR", "Nypa fruticans", IF(J1346="CYRA", "Cynometra ramiflora", IF(J1346="PHPA", "Phoenix paludosa", IF(J1346="SCHY", "Scyphiphora hydrophyllacea", IF(J1346="DIMA", "Diospyros maritima", IF(J1346="POPI", "Pongamia pinnata", IF(J1346="MAPS", "Maniltoa psilogyne", IF(J1346="INBI", "Intsia bijuga", IF(J1346="ACEB", "Acanthus ebracteatus", IF(J1346="CAER", "Calamus erinaceus", IF(J1346="UNUN", "Unknown unknown",  IF(J1346="SOAL", "Sonneratia alba",  IF(J1346="AECO", "Aegiceras corniculatum", "" )) )))))))))))))))))))))))))))))</f>
        <v>Rhizophora apiculata</v>
      </c>
      <c r="J1346" s="55" t="s">
        <v>21</v>
      </c>
      <c r="K1346" s="55" t="n">
        <v>6.7</v>
      </c>
    </row>
    <row r="1347" customFormat="false" ht="13.8" hidden="false" customHeight="false" outlineLevel="0" collapsed="false">
      <c r="A1347" s="1" t="s">
        <v>17</v>
      </c>
      <c r="B1347" s="12" t="n">
        <v>42157</v>
      </c>
      <c r="C1347" s="1" t="s">
        <v>19</v>
      </c>
      <c r="D1347" s="1" t="s">
        <v>19</v>
      </c>
      <c r="E1347" s="1" t="s">
        <v>19</v>
      </c>
      <c r="F1347" s="1" t="s">
        <v>20</v>
      </c>
      <c r="G1347" s="1" t="n">
        <v>7</v>
      </c>
      <c r="H1347" s="1" t="n">
        <v>4</v>
      </c>
      <c r="I1347" s="23" t="str">
        <f aca="false">IF(J1347="RHAP", "Rhizophora apiculata", IF(J1347="EXAG", "Excoecaria agallocha", IF(J1347="BRPA", "Bruguiera parviflora", IF(J1347="XYMO", "Xylocarpus moluccensis", IF(J1347="BRCY", "Bruguiera cylindrica", IF(J1347="AVAL", "Avicennia alba", IF(J1347="AVOF", "Avicennia officinalis", IF(J1347="LURA", "Lumnitzera racemosa", IF(J1347="CETA", "Ceriops tagal", IF(J1347="XYGR", "Xylocarpus granatum", IF(J1347="AVMA", "Avicennia marina", IF(J1347="RHMU", "Rhizophora mucronata", IF(J1347="BRGY", "Bruguiera gymnorrhiza", IF(J1347="BRSE", "Bruguiera sexangula", IF(J1347="SOOV", "Sonneratia ovata", IF(J1347="SOCA", "Sonneratia caseolaris", IF(J1347="HELI", "Heritiera littoralis", IF(J1347="HESY", "Heritiera sylvatica", IF(J1347="NYFR", "Nypa fruticans", IF(J1347="CYRA", "Cynometra ramiflora", IF(J1347="PHPA", "Phoenix paludosa", IF(J1347="SCHY", "Scyphiphora hydrophyllacea", IF(J1347="DIMA", "Diospyros maritima", IF(J1347="POPI", "Pongamia pinnata", IF(J1347="MAPS", "Maniltoa psilogyne", IF(J1347="INBI", "Intsia bijuga", IF(J1347="ACEB", "Acanthus ebracteatus", IF(J1347="CAER", "Calamus erinaceus", IF(J1347="UNUN", "Unknown unknown",  IF(J1347="SOAL", "Sonneratia alba",  IF(J1347="AECO", "Aegiceras corniculatum", "" )) )))))))))))))))))))))))))))))</f>
        <v>Rhizophora apiculata</v>
      </c>
      <c r="J1347" s="55" t="s">
        <v>21</v>
      </c>
      <c r="K1347" s="55" t="n">
        <v>7.5</v>
      </c>
    </row>
    <row r="1348" customFormat="false" ht="13.8" hidden="false" customHeight="false" outlineLevel="0" collapsed="false">
      <c r="A1348" s="1" t="s">
        <v>17</v>
      </c>
      <c r="B1348" s="12" t="n">
        <v>42157</v>
      </c>
      <c r="C1348" s="1" t="s">
        <v>19</v>
      </c>
      <c r="D1348" s="1" t="s">
        <v>19</v>
      </c>
      <c r="E1348" s="1" t="s">
        <v>19</v>
      </c>
      <c r="F1348" s="1" t="s">
        <v>20</v>
      </c>
      <c r="G1348" s="1" t="n">
        <v>7</v>
      </c>
      <c r="H1348" s="1" t="n">
        <v>4</v>
      </c>
      <c r="I1348" s="23" t="str">
        <f aca="false">IF(J1348="RHAP", "Rhizophora apiculata", IF(J1348="EXAG", "Excoecaria agallocha", IF(J1348="BRPA", "Bruguiera parviflora", IF(J1348="XYMO", "Xylocarpus moluccensis", IF(J1348="BRCY", "Bruguiera cylindrica", IF(J1348="AVAL", "Avicennia alba", IF(J1348="AVOF", "Avicennia officinalis", IF(J1348="LURA", "Lumnitzera racemosa", IF(J1348="CETA", "Ceriops tagal", IF(J1348="XYGR", "Xylocarpus granatum", IF(J1348="AVMA", "Avicennia marina", IF(J1348="RHMU", "Rhizophora mucronata", IF(J1348="BRGY", "Bruguiera gymnorrhiza", IF(J1348="BRSE", "Bruguiera sexangula", IF(J1348="SOOV", "Sonneratia ovata", IF(J1348="SOCA", "Sonneratia caseolaris", IF(J1348="HELI", "Heritiera littoralis", IF(J1348="HESY", "Heritiera sylvatica", IF(J1348="NYFR", "Nypa fruticans", IF(J1348="CYRA", "Cynometra ramiflora", IF(J1348="PHPA", "Phoenix paludosa", IF(J1348="SCHY", "Scyphiphora hydrophyllacea", IF(J1348="DIMA", "Diospyros maritima", IF(J1348="POPI", "Pongamia pinnata", IF(J1348="MAPS", "Maniltoa psilogyne", IF(J1348="INBI", "Intsia bijuga", IF(J1348="ACEB", "Acanthus ebracteatus", IF(J1348="CAER", "Calamus erinaceus", IF(J1348="UNUN", "Unknown unknown",  IF(J1348="SOAL", "Sonneratia alba",  IF(J1348="AECO", "Aegiceras corniculatum", "" )) )))))))))))))))))))))))))))))</f>
        <v>Rhizophora apiculata</v>
      </c>
      <c r="J1348" s="55" t="s">
        <v>21</v>
      </c>
      <c r="K1348" s="55" t="n">
        <v>7.8</v>
      </c>
    </row>
    <row r="1349" customFormat="false" ht="13.8" hidden="false" customHeight="false" outlineLevel="0" collapsed="false">
      <c r="A1349" s="1" t="s">
        <v>17</v>
      </c>
      <c r="B1349" s="12" t="n">
        <v>42157</v>
      </c>
      <c r="C1349" s="1" t="s">
        <v>19</v>
      </c>
      <c r="D1349" s="1" t="s">
        <v>19</v>
      </c>
      <c r="E1349" s="1" t="s">
        <v>19</v>
      </c>
      <c r="F1349" s="1" t="s">
        <v>20</v>
      </c>
      <c r="G1349" s="1" t="n">
        <v>7</v>
      </c>
      <c r="H1349" s="1" t="n">
        <v>4</v>
      </c>
      <c r="I1349" s="23" t="str">
        <f aca="false">IF(J1349="RHAP", "Rhizophora apiculata", IF(J1349="EXAG", "Excoecaria agallocha", IF(J1349="BRPA", "Bruguiera parviflora", IF(J1349="XYMO", "Xylocarpus moluccensis", IF(J1349="BRCY", "Bruguiera cylindrica", IF(J1349="AVAL", "Avicennia alba", IF(J1349="AVOF", "Avicennia officinalis", IF(J1349="LURA", "Lumnitzera racemosa", IF(J1349="CETA", "Ceriops tagal", IF(J1349="XYGR", "Xylocarpus granatum", IF(J1349="AVMA", "Avicennia marina", IF(J1349="RHMU", "Rhizophora mucronata", IF(J1349="BRGY", "Bruguiera gymnorrhiza", IF(J1349="BRSE", "Bruguiera sexangula", IF(J1349="SOOV", "Sonneratia ovata", IF(J1349="SOCA", "Sonneratia caseolaris", IF(J1349="HELI", "Heritiera littoralis", IF(J1349="HESY", "Heritiera sylvatica", IF(J1349="NYFR", "Nypa fruticans", IF(J1349="CYRA", "Cynometra ramiflora", IF(J1349="PHPA", "Phoenix paludosa", IF(J1349="SCHY", "Scyphiphora hydrophyllacea", IF(J1349="DIMA", "Diospyros maritima", IF(J1349="POPI", "Pongamia pinnata", IF(J1349="MAPS", "Maniltoa psilogyne", IF(J1349="INBI", "Intsia bijuga", IF(J1349="ACEB", "Acanthus ebracteatus", IF(J1349="CAER", "Calamus erinaceus", IF(J1349="UNUN", "Unknown unknown",  IF(J1349="SOAL", "Sonneratia alba",  IF(J1349="AECO", "Aegiceras corniculatum", "" )) )))))))))))))))))))))))))))))</f>
        <v>Xylocarpus moluccensis</v>
      </c>
      <c r="J1349" s="55" t="s">
        <v>146</v>
      </c>
      <c r="K1349" s="55" t="n">
        <v>8.3</v>
      </c>
    </row>
    <row r="1350" customFormat="false" ht="13.8" hidden="false" customHeight="false" outlineLevel="0" collapsed="false">
      <c r="A1350" s="1" t="s">
        <v>17</v>
      </c>
      <c r="B1350" s="12" t="n">
        <v>42157</v>
      </c>
      <c r="C1350" s="1" t="s">
        <v>19</v>
      </c>
      <c r="D1350" s="1" t="s">
        <v>19</v>
      </c>
      <c r="E1350" s="1" t="s">
        <v>19</v>
      </c>
      <c r="F1350" s="1" t="s">
        <v>20</v>
      </c>
      <c r="G1350" s="1" t="n">
        <v>7</v>
      </c>
      <c r="H1350" s="1" t="n">
        <v>4</v>
      </c>
      <c r="I1350" s="23" t="str">
        <f aca="false">IF(J1350="RHAP", "Rhizophora apiculata", IF(J1350="EXAG", "Excoecaria agallocha", IF(J1350="BRPA", "Bruguiera parviflora", IF(J1350="XYMO", "Xylocarpus moluccensis", IF(J1350="BRCY", "Bruguiera cylindrica", IF(J1350="AVAL", "Avicennia alba", IF(J1350="AVOF", "Avicennia officinalis", IF(J1350="LURA", "Lumnitzera racemosa", IF(J1350="CETA", "Ceriops tagal", IF(J1350="XYGR", "Xylocarpus granatum", IF(J1350="AVMA", "Avicennia marina", IF(J1350="RHMU", "Rhizophora mucronata", IF(J1350="BRGY", "Bruguiera gymnorrhiza", IF(J1350="BRSE", "Bruguiera sexangula", IF(J1350="SOOV", "Sonneratia ovata", IF(J1350="SOCA", "Sonneratia caseolaris", IF(J1350="HELI", "Heritiera littoralis", IF(J1350="HESY", "Heritiera sylvatica", IF(J1350="NYFR", "Nypa fruticans", IF(J1350="CYRA", "Cynometra ramiflora", IF(J1350="PHPA", "Phoenix paludosa", IF(J1350="SCHY", "Scyphiphora hydrophyllacea", IF(J1350="DIMA", "Diospyros maritima", IF(J1350="POPI", "Pongamia pinnata", IF(J1350="MAPS", "Maniltoa psilogyne", IF(J1350="INBI", "Intsia bijuga", IF(J1350="ACEB", "Acanthus ebracteatus", IF(J1350="CAER", "Calamus erinaceus", IF(J1350="UNUN", "Unknown unknown",  IF(J1350="SOAL", "Sonneratia alba",  IF(J1350="AECO", "Aegiceras corniculatum", "" )) )))))))))))))))))))))))))))))</f>
        <v>Avicennia alba</v>
      </c>
      <c r="J1350" s="55" t="s">
        <v>27</v>
      </c>
      <c r="K1350" s="55" t="n">
        <v>8.4</v>
      </c>
    </row>
    <row r="1351" customFormat="false" ht="13.8" hidden="false" customHeight="false" outlineLevel="0" collapsed="false">
      <c r="A1351" s="1" t="s">
        <v>17</v>
      </c>
      <c r="B1351" s="12" t="n">
        <v>42157</v>
      </c>
      <c r="C1351" s="1" t="s">
        <v>19</v>
      </c>
      <c r="D1351" s="1" t="s">
        <v>19</v>
      </c>
      <c r="E1351" s="1" t="s">
        <v>19</v>
      </c>
      <c r="F1351" s="1" t="s">
        <v>20</v>
      </c>
      <c r="G1351" s="1" t="n">
        <v>7</v>
      </c>
      <c r="H1351" s="1" t="n">
        <v>4</v>
      </c>
      <c r="I1351" s="23" t="str">
        <f aca="false">IF(J1351="RHAP", "Rhizophora apiculata", IF(J1351="EXAG", "Excoecaria agallocha", IF(J1351="BRPA", "Bruguiera parviflora", IF(J1351="XYMO", "Xylocarpus moluccensis", IF(J1351="BRCY", "Bruguiera cylindrica", IF(J1351="AVAL", "Avicennia alba", IF(J1351="AVOF", "Avicennia officinalis", IF(J1351="LURA", "Lumnitzera racemosa", IF(J1351="CETA", "Ceriops tagal", IF(J1351="XYGR", "Xylocarpus granatum", IF(J1351="AVMA", "Avicennia marina", IF(J1351="RHMU", "Rhizophora mucronata", IF(J1351="BRGY", "Bruguiera gymnorrhiza", IF(J1351="BRSE", "Bruguiera sexangula", IF(J1351="SOOV", "Sonneratia ovata", IF(J1351="SOCA", "Sonneratia caseolaris", IF(J1351="HELI", "Heritiera littoralis", IF(J1351="HESY", "Heritiera sylvatica", IF(J1351="NYFR", "Nypa fruticans", IF(J1351="CYRA", "Cynometra ramiflora", IF(J1351="PHPA", "Phoenix paludosa", IF(J1351="SCHY", "Scyphiphora hydrophyllacea", IF(J1351="DIMA", "Diospyros maritima", IF(J1351="POPI", "Pongamia pinnata", IF(J1351="MAPS", "Maniltoa psilogyne", IF(J1351="INBI", "Intsia bijuga", IF(J1351="ACEB", "Acanthus ebracteatus", IF(J1351="CAER", "Calamus erinaceus", IF(J1351="UNUN", "Unknown unknown",  IF(J1351="SOAL", "Sonneratia alba",  IF(J1351="AECO", "Aegiceras corniculatum", "" )) )))))))))))))))))))))))))))))</f>
        <v>Rhizophora apiculata</v>
      </c>
      <c r="J1351" s="55" t="s">
        <v>21</v>
      </c>
      <c r="K1351" s="55" t="n">
        <v>8.5</v>
      </c>
    </row>
    <row r="1352" customFormat="false" ht="13.8" hidden="false" customHeight="false" outlineLevel="0" collapsed="false">
      <c r="A1352" s="1" t="s">
        <v>17</v>
      </c>
      <c r="B1352" s="12" t="n">
        <v>42157</v>
      </c>
      <c r="C1352" s="1" t="s">
        <v>19</v>
      </c>
      <c r="D1352" s="1" t="s">
        <v>19</v>
      </c>
      <c r="E1352" s="1" t="s">
        <v>19</v>
      </c>
      <c r="F1352" s="1" t="s">
        <v>20</v>
      </c>
      <c r="G1352" s="1" t="n">
        <v>7</v>
      </c>
      <c r="H1352" s="1" t="n">
        <v>4</v>
      </c>
      <c r="I1352" s="23" t="str">
        <f aca="false">IF(J1352="RHAP", "Rhizophora apiculata", IF(J1352="EXAG", "Excoecaria agallocha", IF(J1352="BRPA", "Bruguiera parviflora", IF(J1352="XYMO", "Xylocarpus moluccensis", IF(J1352="BRCY", "Bruguiera cylindrica", IF(J1352="AVAL", "Avicennia alba", IF(J1352="AVOF", "Avicennia officinalis", IF(J1352="LURA", "Lumnitzera racemosa", IF(J1352="CETA", "Ceriops tagal", IF(J1352="XYGR", "Xylocarpus granatum", IF(J1352="AVMA", "Avicennia marina", IF(J1352="RHMU", "Rhizophora mucronata", IF(J1352="BRGY", "Bruguiera gymnorrhiza", IF(J1352="BRSE", "Bruguiera sexangula", IF(J1352="SOOV", "Sonneratia ovata", IF(J1352="SOCA", "Sonneratia caseolaris", IF(J1352="HELI", "Heritiera littoralis", IF(J1352="HESY", "Heritiera sylvatica", IF(J1352="NYFR", "Nypa fruticans", IF(J1352="CYRA", "Cynometra ramiflora", IF(J1352="PHPA", "Phoenix paludosa", IF(J1352="SCHY", "Scyphiphora hydrophyllacea", IF(J1352="DIMA", "Diospyros maritima", IF(J1352="POPI", "Pongamia pinnata", IF(J1352="MAPS", "Maniltoa psilogyne", IF(J1352="INBI", "Intsia bijuga", IF(J1352="ACEB", "Acanthus ebracteatus", IF(J1352="CAER", "Calamus erinaceus", IF(J1352="UNUN", "Unknown unknown",  IF(J1352="SOAL", "Sonneratia alba",  IF(J1352="AECO", "Aegiceras corniculatum", "" )) )))))))))))))))))))))))))))))</f>
        <v>Rhizophora apiculata</v>
      </c>
      <c r="J1352" s="55" t="s">
        <v>21</v>
      </c>
      <c r="K1352" s="55" t="n">
        <v>8.5</v>
      </c>
    </row>
    <row r="1353" customFormat="false" ht="13.8" hidden="false" customHeight="false" outlineLevel="0" collapsed="false">
      <c r="A1353" s="1" t="s">
        <v>17</v>
      </c>
      <c r="B1353" s="12" t="n">
        <v>42157</v>
      </c>
      <c r="C1353" s="1" t="s">
        <v>19</v>
      </c>
      <c r="D1353" s="1" t="s">
        <v>19</v>
      </c>
      <c r="E1353" s="1" t="s">
        <v>19</v>
      </c>
      <c r="F1353" s="1" t="s">
        <v>20</v>
      </c>
      <c r="G1353" s="1" t="n">
        <v>7</v>
      </c>
      <c r="H1353" s="1" t="n">
        <v>4</v>
      </c>
      <c r="I1353" s="23" t="str">
        <f aca="false">IF(J1353="RHAP", "Rhizophora apiculata", IF(J1353="EXAG", "Excoecaria agallocha", IF(J1353="BRPA", "Bruguiera parviflora", IF(J1353="XYMO", "Xylocarpus moluccensis", IF(J1353="BRCY", "Bruguiera cylindrica", IF(J1353="AVAL", "Avicennia alba", IF(J1353="AVOF", "Avicennia officinalis", IF(J1353="LURA", "Lumnitzera racemosa", IF(J1353="CETA", "Ceriops tagal", IF(J1353="XYGR", "Xylocarpus granatum", IF(J1353="AVMA", "Avicennia marina", IF(J1353="RHMU", "Rhizophora mucronata", IF(J1353="BRGY", "Bruguiera gymnorrhiza", IF(J1353="BRSE", "Bruguiera sexangula", IF(J1353="SOOV", "Sonneratia ovata", IF(J1353="SOCA", "Sonneratia caseolaris", IF(J1353="HELI", "Heritiera littoralis", IF(J1353="HESY", "Heritiera sylvatica", IF(J1353="NYFR", "Nypa fruticans", IF(J1353="CYRA", "Cynometra ramiflora", IF(J1353="PHPA", "Phoenix paludosa", IF(J1353="SCHY", "Scyphiphora hydrophyllacea", IF(J1353="DIMA", "Diospyros maritima", IF(J1353="POPI", "Pongamia pinnata", IF(J1353="MAPS", "Maniltoa psilogyne", IF(J1353="INBI", "Intsia bijuga", IF(J1353="ACEB", "Acanthus ebracteatus", IF(J1353="CAER", "Calamus erinaceus", IF(J1353="UNUN", "Unknown unknown",  IF(J1353="SOAL", "Sonneratia alba",  IF(J1353="AECO", "Aegiceras corniculatum", "" )) )))))))))))))))))))))))))))))</f>
        <v>Avicennia alba</v>
      </c>
      <c r="J1353" s="55" t="s">
        <v>27</v>
      </c>
      <c r="K1353" s="55" t="n">
        <v>8.5</v>
      </c>
    </row>
    <row r="1354" customFormat="false" ht="13.8" hidden="false" customHeight="false" outlineLevel="0" collapsed="false">
      <c r="A1354" s="1" t="s">
        <v>17</v>
      </c>
      <c r="B1354" s="12" t="n">
        <v>42157</v>
      </c>
      <c r="C1354" s="1" t="s">
        <v>19</v>
      </c>
      <c r="D1354" s="1" t="s">
        <v>19</v>
      </c>
      <c r="E1354" s="1" t="s">
        <v>19</v>
      </c>
      <c r="F1354" s="1" t="s">
        <v>20</v>
      </c>
      <c r="G1354" s="1" t="n">
        <v>7</v>
      </c>
      <c r="H1354" s="1" t="n">
        <v>4</v>
      </c>
      <c r="I1354" s="23" t="str">
        <f aca="false">IF(J1354="RHAP", "Rhizophora apiculata", IF(J1354="EXAG", "Excoecaria agallocha", IF(J1354="BRPA", "Bruguiera parviflora", IF(J1354="XYMO", "Xylocarpus moluccensis", IF(J1354="BRCY", "Bruguiera cylindrica", IF(J1354="AVAL", "Avicennia alba", IF(J1354="AVOF", "Avicennia officinalis", IF(J1354="LURA", "Lumnitzera racemosa", IF(J1354="CETA", "Ceriops tagal", IF(J1354="XYGR", "Xylocarpus granatum", IF(J1354="AVMA", "Avicennia marina", IF(J1354="RHMU", "Rhizophora mucronata", IF(J1354="BRGY", "Bruguiera gymnorrhiza", IF(J1354="BRSE", "Bruguiera sexangula", IF(J1354="SOOV", "Sonneratia ovata", IF(J1354="SOCA", "Sonneratia caseolaris", IF(J1354="HELI", "Heritiera littoralis", IF(J1354="HESY", "Heritiera sylvatica", IF(J1354="NYFR", "Nypa fruticans", IF(J1354="CYRA", "Cynometra ramiflora", IF(J1354="PHPA", "Phoenix paludosa", IF(J1354="SCHY", "Scyphiphora hydrophyllacea", IF(J1354="DIMA", "Diospyros maritima", IF(J1354="POPI", "Pongamia pinnata", IF(J1354="MAPS", "Maniltoa psilogyne", IF(J1354="INBI", "Intsia bijuga", IF(J1354="ACEB", "Acanthus ebracteatus", IF(J1354="CAER", "Calamus erinaceus", IF(J1354="UNUN", "Unknown unknown",  IF(J1354="SOAL", "Sonneratia alba",  IF(J1354="AECO", "Aegiceras corniculatum", "" )) )))))))))))))))))))))))))))))</f>
        <v>Rhizophora apiculata</v>
      </c>
      <c r="J1354" s="55" t="s">
        <v>21</v>
      </c>
      <c r="K1354" s="55" t="n">
        <v>9.1</v>
      </c>
    </row>
    <row r="1355" customFormat="false" ht="13.8" hidden="false" customHeight="false" outlineLevel="0" collapsed="false">
      <c r="A1355" s="1" t="s">
        <v>17</v>
      </c>
      <c r="B1355" s="12" t="n">
        <v>42157</v>
      </c>
      <c r="C1355" s="1" t="s">
        <v>19</v>
      </c>
      <c r="D1355" s="1" t="s">
        <v>19</v>
      </c>
      <c r="E1355" s="1" t="s">
        <v>19</v>
      </c>
      <c r="F1355" s="1" t="s">
        <v>20</v>
      </c>
      <c r="G1355" s="1" t="n">
        <v>7</v>
      </c>
      <c r="H1355" s="1" t="n">
        <v>4</v>
      </c>
      <c r="I1355" s="23" t="str">
        <f aca="false">IF(J1355="RHAP", "Rhizophora apiculata", IF(J1355="EXAG", "Excoecaria agallocha", IF(J1355="BRPA", "Bruguiera parviflora", IF(J1355="XYMO", "Xylocarpus moluccensis", IF(J1355="BRCY", "Bruguiera cylindrica", IF(J1355="AVAL", "Avicennia alba", IF(J1355="AVOF", "Avicennia officinalis", IF(J1355="LURA", "Lumnitzera racemosa", IF(J1355="CETA", "Ceriops tagal", IF(J1355="XYGR", "Xylocarpus granatum", IF(J1355="AVMA", "Avicennia marina", IF(J1355="RHMU", "Rhizophora mucronata", IF(J1355="BRGY", "Bruguiera gymnorrhiza", IF(J1355="BRSE", "Bruguiera sexangula", IF(J1355="SOOV", "Sonneratia ovata", IF(J1355="SOCA", "Sonneratia caseolaris", IF(J1355="HELI", "Heritiera littoralis", IF(J1355="HESY", "Heritiera sylvatica", IF(J1355="NYFR", "Nypa fruticans", IF(J1355="CYRA", "Cynometra ramiflora", IF(J1355="PHPA", "Phoenix paludosa", IF(J1355="SCHY", "Scyphiphora hydrophyllacea", IF(J1355="DIMA", "Diospyros maritima", IF(J1355="POPI", "Pongamia pinnata", IF(J1355="MAPS", "Maniltoa psilogyne", IF(J1355="INBI", "Intsia bijuga", IF(J1355="ACEB", "Acanthus ebracteatus", IF(J1355="CAER", "Calamus erinaceus", IF(J1355="UNUN", "Unknown unknown",  IF(J1355="SOAL", "Sonneratia alba",  IF(J1355="AECO", "Aegiceras corniculatum", "" )) )))))))))))))))))))))))))))))</f>
        <v>Rhizophora apiculata</v>
      </c>
      <c r="J1355" s="55" t="s">
        <v>21</v>
      </c>
      <c r="K1355" s="55" t="n">
        <v>10.7</v>
      </c>
    </row>
    <row r="1356" customFormat="false" ht="13.8" hidden="false" customHeight="false" outlineLevel="0" collapsed="false">
      <c r="A1356" s="1" t="s">
        <v>17</v>
      </c>
      <c r="B1356" s="12" t="n">
        <v>42157</v>
      </c>
      <c r="C1356" s="1" t="s">
        <v>19</v>
      </c>
      <c r="D1356" s="1" t="s">
        <v>19</v>
      </c>
      <c r="E1356" s="1" t="s">
        <v>19</v>
      </c>
      <c r="F1356" s="1" t="s">
        <v>20</v>
      </c>
      <c r="G1356" s="1" t="n">
        <v>7</v>
      </c>
      <c r="H1356" s="1" t="n">
        <v>4</v>
      </c>
      <c r="I1356" s="23" t="str">
        <f aca="false">IF(J1356="RHAP", "Rhizophora apiculata", IF(J1356="EXAG", "Excoecaria agallocha", IF(J1356="BRPA", "Bruguiera parviflora", IF(J1356="XYMO", "Xylocarpus moluccensis", IF(J1356="BRCY", "Bruguiera cylindrica", IF(J1356="AVAL", "Avicennia alba", IF(J1356="AVOF", "Avicennia officinalis", IF(J1356="LURA", "Lumnitzera racemosa", IF(J1356="CETA", "Ceriops tagal", IF(J1356="XYGR", "Xylocarpus granatum", IF(J1356="AVMA", "Avicennia marina", IF(J1356="RHMU", "Rhizophora mucronata", IF(J1356="BRGY", "Bruguiera gymnorrhiza", IF(J1356="BRSE", "Bruguiera sexangula", IF(J1356="SOOV", "Sonneratia ovata", IF(J1356="SOCA", "Sonneratia caseolaris", IF(J1356="HELI", "Heritiera littoralis", IF(J1356="HESY", "Heritiera sylvatica", IF(J1356="NYFR", "Nypa fruticans", IF(J1356="CYRA", "Cynometra ramiflora", IF(J1356="PHPA", "Phoenix paludosa", IF(J1356="SCHY", "Scyphiphora hydrophyllacea", IF(J1356="DIMA", "Diospyros maritima", IF(J1356="POPI", "Pongamia pinnata", IF(J1356="MAPS", "Maniltoa psilogyne", IF(J1356="INBI", "Intsia bijuga", IF(J1356="ACEB", "Acanthus ebracteatus", IF(J1356="CAER", "Calamus erinaceus", IF(J1356="UNUN", "Unknown unknown",  IF(J1356="SOAL", "Sonneratia alba",  IF(J1356="AECO", "Aegiceras corniculatum", "" )) )))))))))))))))))))))))))))))</f>
        <v>Xylocarpus moluccensis</v>
      </c>
      <c r="J1356" s="55" t="s">
        <v>146</v>
      </c>
      <c r="K1356" s="55" t="n">
        <v>11</v>
      </c>
    </row>
    <row r="1357" customFormat="false" ht="13.8" hidden="false" customHeight="false" outlineLevel="0" collapsed="false">
      <c r="A1357" s="1" t="s">
        <v>17</v>
      </c>
      <c r="B1357" s="12" t="n">
        <v>42157</v>
      </c>
      <c r="C1357" s="1" t="s">
        <v>19</v>
      </c>
      <c r="D1357" s="1" t="s">
        <v>19</v>
      </c>
      <c r="E1357" s="1" t="s">
        <v>19</v>
      </c>
      <c r="F1357" s="1" t="s">
        <v>20</v>
      </c>
      <c r="G1357" s="1" t="n">
        <v>7</v>
      </c>
      <c r="H1357" s="1" t="n">
        <v>4</v>
      </c>
      <c r="I1357" s="23" t="str">
        <f aca="false">IF(J1357="RHAP", "Rhizophora apiculata", IF(J1357="EXAG", "Excoecaria agallocha", IF(J1357="BRPA", "Bruguiera parviflora", IF(J1357="XYMO", "Xylocarpus moluccensis", IF(J1357="BRCY", "Bruguiera cylindrica", IF(J1357="AVAL", "Avicennia alba", IF(J1357="AVOF", "Avicennia officinalis", IF(J1357="LURA", "Lumnitzera racemosa", IF(J1357="CETA", "Ceriops tagal", IF(J1357="XYGR", "Xylocarpus granatum", IF(J1357="AVMA", "Avicennia marina", IF(J1357="RHMU", "Rhizophora mucronata", IF(J1357="BRGY", "Bruguiera gymnorrhiza", IF(J1357="BRSE", "Bruguiera sexangula", IF(J1357="SOOV", "Sonneratia ovata", IF(J1357="SOCA", "Sonneratia caseolaris", IF(J1357="HELI", "Heritiera littoralis", IF(J1357="HESY", "Heritiera sylvatica", IF(J1357="NYFR", "Nypa fruticans", IF(J1357="CYRA", "Cynometra ramiflora", IF(J1357="PHPA", "Phoenix paludosa", IF(J1357="SCHY", "Scyphiphora hydrophyllacea", IF(J1357="DIMA", "Diospyros maritima", IF(J1357="POPI", "Pongamia pinnata", IF(J1357="MAPS", "Maniltoa psilogyne", IF(J1357="INBI", "Intsia bijuga", IF(J1357="ACEB", "Acanthus ebracteatus", IF(J1357="CAER", "Calamus erinaceus", IF(J1357="UNUN", "Unknown unknown",  IF(J1357="SOAL", "Sonneratia alba",  IF(J1357="AECO", "Aegiceras corniculatum", "" )) )))))))))))))))))))))))))))))</f>
        <v>Xylocarpus granatum</v>
      </c>
      <c r="J1357" s="55" t="s">
        <v>1022</v>
      </c>
      <c r="K1357" s="55" t="n">
        <v>11.2</v>
      </c>
    </row>
    <row r="1358" customFormat="false" ht="13.8" hidden="false" customHeight="false" outlineLevel="0" collapsed="false">
      <c r="A1358" s="1" t="s">
        <v>17</v>
      </c>
      <c r="B1358" s="12" t="n">
        <v>42157</v>
      </c>
      <c r="C1358" s="1" t="s">
        <v>19</v>
      </c>
      <c r="D1358" s="1" t="s">
        <v>19</v>
      </c>
      <c r="E1358" s="1" t="s">
        <v>19</v>
      </c>
      <c r="F1358" s="1" t="s">
        <v>20</v>
      </c>
      <c r="G1358" s="1" t="n">
        <v>7</v>
      </c>
      <c r="H1358" s="1" t="n">
        <v>4</v>
      </c>
      <c r="I1358" s="23" t="str">
        <f aca="false">IF(J1358="RHAP", "Rhizophora apiculata", IF(J1358="EXAG", "Excoecaria agallocha", IF(J1358="BRPA", "Bruguiera parviflora", IF(J1358="XYMO", "Xylocarpus moluccensis", IF(J1358="BRCY", "Bruguiera cylindrica", IF(J1358="AVAL", "Avicennia alba", IF(J1358="AVOF", "Avicennia officinalis", IF(J1358="LURA", "Lumnitzera racemosa", IF(J1358="CETA", "Ceriops tagal", IF(J1358="XYGR", "Xylocarpus granatum", IF(J1358="AVMA", "Avicennia marina", IF(J1358="RHMU", "Rhizophora mucronata", IF(J1358="BRGY", "Bruguiera gymnorrhiza", IF(J1358="BRSE", "Bruguiera sexangula", IF(J1358="SOOV", "Sonneratia ovata", IF(J1358="SOCA", "Sonneratia caseolaris", IF(J1358="HELI", "Heritiera littoralis", IF(J1358="HESY", "Heritiera sylvatica", IF(J1358="NYFR", "Nypa fruticans", IF(J1358="CYRA", "Cynometra ramiflora", IF(J1358="PHPA", "Phoenix paludosa", IF(J1358="SCHY", "Scyphiphora hydrophyllacea", IF(J1358="DIMA", "Diospyros maritima", IF(J1358="POPI", "Pongamia pinnata", IF(J1358="MAPS", "Maniltoa psilogyne", IF(J1358="INBI", "Intsia bijuga", IF(J1358="ACEB", "Acanthus ebracteatus", IF(J1358="CAER", "Calamus erinaceus", IF(J1358="UNUN", "Unknown unknown",  IF(J1358="SOAL", "Sonneratia alba",  IF(J1358="AECO", "Aegiceras corniculatum", "" )) )))))))))))))))))))))))))))))</f>
        <v>Xylocarpus moluccensis</v>
      </c>
      <c r="J1358" s="55" t="s">
        <v>146</v>
      </c>
      <c r="K1358" s="55" t="n">
        <v>11.2</v>
      </c>
    </row>
    <row r="1359" customFormat="false" ht="13.8" hidden="false" customHeight="false" outlineLevel="0" collapsed="false">
      <c r="A1359" s="1" t="s">
        <v>17</v>
      </c>
      <c r="B1359" s="12" t="n">
        <v>42157</v>
      </c>
      <c r="C1359" s="1" t="s">
        <v>19</v>
      </c>
      <c r="D1359" s="1" t="s">
        <v>19</v>
      </c>
      <c r="E1359" s="1" t="s">
        <v>19</v>
      </c>
      <c r="F1359" s="1" t="s">
        <v>20</v>
      </c>
      <c r="G1359" s="1" t="n">
        <v>7</v>
      </c>
      <c r="H1359" s="1" t="n">
        <v>4</v>
      </c>
      <c r="I1359" s="23" t="str">
        <f aca="false">IF(J1359="RHAP", "Rhizophora apiculata", IF(J1359="EXAG", "Excoecaria agallocha", IF(J1359="BRPA", "Bruguiera parviflora", IF(J1359="XYMO", "Xylocarpus moluccensis", IF(J1359="BRCY", "Bruguiera cylindrica", IF(J1359="AVAL", "Avicennia alba", IF(J1359="AVOF", "Avicennia officinalis", IF(J1359="LURA", "Lumnitzera racemosa", IF(J1359="CETA", "Ceriops tagal", IF(J1359="XYGR", "Xylocarpus granatum", IF(J1359="AVMA", "Avicennia marina", IF(J1359="RHMU", "Rhizophora mucronata", IF(J1359="BRGY", "Bruguiera gymnorrhiza", IF(J1359="BRSE", "Bruguiera sexangula", IF(J1359="SOOV", "Sonneratia ovata", IF(J1359="SOCA", "Sonneratia caseolaris", IF(J1359="HELI", "Heritiera littoralis", IF(J1359="HESY", "Heritiera sylvatica", IF(J1359="NYFR", "Nypa fruticans", IF(J1359="CYRA", "Cynometra ramiflora", IF(J1359="PHPA", "Phoenix paludosa", IF(J1359="SCHY", "Scyphiphora hydrophyllacea", IF(J1359="DIMA", "Diospyros maritima", IF(J1359="POPI", "Pongamia pinnata", IF(J1359="MAPS", "Maniltoa psilogyne", IF(J1359="INBI", "Intsia bijuga", IF(J1359="ACEB", "Acanthus ebracteatus", IF(J1359="CAER", "Calamus erinaceus", IF(J1359="UNUN", "Unknown unknown",  IF(J1359="SOAL", "Sonneratia alba",  IF(J1359="AECO", "Aegiceras corniculatum", "" )) )))))))))))))))))))))))))))))</f>
        <v>Xylocarpus moluccensis</v>
      </c>
      <c r="J1359" s="55" t="s">
        <v>146</v>
      </c>
      <c r="K1359" s="55" t="n">
        <v>11.5</v>
      </c>
    </row>
    <row r="1360" customFormat="false" ht="13.8" hidden="false" customHeight="false" outlineLevel="0" collapsed="false">
      <c r="A1360" s="1" t="s">
        <v>17</v>
      </c>
      <c r="B1360" s="12" t="n">
        <v>42157</v>
      </c>
      <c r="C1360" s="1" t="s">
        <v>19</v>
      </c>
      <c r="D1360" s="1" t="s">
        <v>19</v>
      </c>
      <c r="E1360" s="1" t="s">
        <v>19</v>
      </c>
      <c r="F1360" s="1" t="s">
        <v>20</v>
      </c>
      <c r="G1360" s="1" t="n">
        <v>7</v>
      </c>
      <c r="H1360" s="1" t="n">
        <v>4</v>
      </c>
      <c r="I1360" s="23" t="str">
        <f aca="false">IF(J1360="RHAP", "Rhizophora apiculata", IF(J1360="EXAG", "Excoecaria agallocha", IF(J1360="BRPA", "Bruguiera parviflora", IF(J1360="XYMO", "Xylocarpus moluccensis", IF(J1360="BRCY", "Bruguiera cylindrica", IF(J1360="AVAL", "Avicennia alba", IF(J1360="AVOF", "Avicennia officinalis", IF(J1360="LURA", "Lumnitzera racemosa", IF(J1360="CETA", "Ceriops tagal", IF(J1360="XYGR", "Xylocarpus granatum", IF(J1360="AVMA", "Avicennia marina", IF(J1360="RHMU", "Rhizophora mucronata", IF(J1360="BRGY", "Bruguiera gymnorrhiza", IF(J1360="BRSE", "Bruguiera sexangula", IF(J1360="SOOV", "Sonneratia ovata", IF(J1360="SOCA", "Sonneratia caseolaris", IF(J1360="HELI", "Heritiera littoralis", IF(J1360="HESY", "Heritiera sylvatica", IF(J1360="NYFR", "Nypa fruticans", IF(J1360="CYRA", "Cynometra ramiflora", IF(J1360="PHPA", "Phoenix paludosa", IF(J1360="SCHY", "Scyphiphora hydrophyllacea", IF(J1360="DIMA", "Diospyros maritima", IF(J1360="POPI", "Pongamia pinnata", IF(J1360="MAPS", "Maniltoa psilogyne", IF(J1360="INBI", "Intsia bijuga", IF(J1360="ACEB", "Acanthus ebracteatus", IF(J1360="CAER", "Calamus erinaceus", IF(J1360="UNUN", "Unknown unknown",  IF(J1360="SOAL", "Sonneratia alba",  IF(J1360="AECO", "Aegiceras corniculatum", "" )) )))))))))))))))))))))))))))))</f>
        <v>Rhizophora apiculata</v>
      </c>
      <c r="J1360" s="55" t="s">
        <v>21</v>
      </c>
      <c r="K1360" s="55" t="n">
        <v>11.6</v>
      </c>
    </row>
    <row r="1361" customFormat="false" ht="13.8" hidden="false" customHeight="false" outlineLevel="0" collapsed="false">
      <c r="A1361" s="1" t="s">
        <v>17</v>
      </c>
      <c r="B1361" s="12" t="n">
        <v>42157</v>
      </c>
      <c r="C1361" s="1" t="s">
        <v>19</v>
      </c>
      <c r="D1361" s="1" t="s">
        <v>19</v>
      </c>
      <c r="E1361" s="1" t="s">
        <v>19</v>
      </c>
      <c r="F1361" s="1" t="s">
        <v>20</v>
      </c>
      <c r="G1361" s="1" t="n">
        <v>7</v>
      </c>
      <c r="H1361" s="1" t="n">
        <v>4</v>
      </c>
      <c r="I1361" s="23" t="str">
        <f aca="false">IF(J1361="RHAP", "Rhizophora apiculata", IF(J1361="EXAG", "Excoecaria agallocha", IF(J1361="BRPA", "Bruguiera parviflora", IF(J1361="XYMO", "Xylocarpus moluccensis", IF(J1361="BRCY", "Bruguiera cylindrica", IF(J1361="AVAL", "Avicennia alba", IF(J1361="AVOF", "Avicennia officinalis", IF(J1361="LURA", "Lumnitzera racemosa", IF(J1361="CETA", "Ceriops tagal", IF(J1361="XYGR", "Xylocarpus granatum", IF(J1361="AVMA", "Avicennia marina", IF(J1361="RHMU", "Rhizophora mucronata", IF(J1361="BRGY", "Bruguiera gymnorrhiza", IF(J1361="BRSE", "Bruguiera sexangula", IF(J1361="SOOV", "Sonneratia ovata", IF(J1361="SOCA", "Sonneratia caseolaris", IF(J1361="HELI", "Heritiera littoralis", IF(J1361="HESY", "Heritiera sylvatica", IF(J1361="NYFR", "Nypa fruticans", IF(J1361="CYRA", "Cynometra ramiflora", IF(J1361="PHPA", "Phoenix paludosa", IF(J1361="SCHY", "Scyphiphora hydrophyllacea", IF(J1361="DIMA", "Diospyros maritima", IF(J1361="POPI", "Pongamia pinnata", IF(J1361="MAPS", "Maniltoa psilogyne", IF(J1361="INBI", "Intsia bijuga", IF(J1361="ACEB", "Acanthus ebracteatus", IF(J1361="CAER", "Calamus erinaceus", IF(J1361="UNUN", "Unknown unknown",  IF(J1361="SOAL", "Sonneratia alba",  IF(J1361="AECO", "Aegiceras corniculatum", "" )) )))))))))))))))))))))))))))))</f>
        <v>Xylocarpus moluccensis</v>
      </c>
      <c r="J1361" s="55" t="s">
        <v>146</v>
      </c>
      <c r="K1361" s="55" t="n">
        <v>11.9</v>
      </c>
    </row>
    <row r="1362" customFormat="false" ht="13.8" hidden="false" customHeight="false" outlineLevel="0" collapsed="false">
      <c r="A1362" s="1" t="s">
        <v>17</v>
      </c>
      <c r="B1362" s="12" t="n">
        <v>42157</v>
      </c>
      <c r="C1362" s="1" t="s">
        <v>19</v>
      </c>
      <c r="D1362" s="1" t="s">
        <v>19</v>
      </c>
      <c r="E1362" s="1" t="s">
        <v>19</v>
      </c>
      <c r="F1362" s="1" t="s">
        <v>20</v>
      </c>
      <c r="G1362" s="1" t="n">
        <v>7</v>
      </c>
      <c r="H1362" s="1" t="n">
        <v>4</v>
      </c>
      <c r="I1362" s="23" t="str">
        <f aca="false">IF(J1362="RHAP", "Rhizophora apiculata", IF(J1362="EXAG", "Excoecaria agallocha", IF(J1362="BRPA", "Bruguiera parviflora", IF(J1362="XYMO", "Xylocarpus moluccensis", IF(J1362="BRCY", "Bruguiera cylindrica", IF(J1362="AVAL", "Avicennia alba", IF(J1362="AVOF", "Avicennia officinalis", IF(J1362="LURA", "Lumnitzera racemosa", IF(J1362="CETA", "Ceriops tagal", IF(J1362="XYGR", "Xylocarpus granatum", IF(J1362="AVMA", "Avicennia marina", IF(J1362="RHMU", "Rhizophora mucronata", IF(J1362="BRGY", "Bruguiera gymnorrhiza", IF(J1362="BRSE", "Bruguiera sexangula", IF(J1362="SOOV", "Sonneratia ovata", IF(J1362="SOCA", "Sonneratia caseolaris", IF(J1362="HELI", "Heritiera littoralis", IF(J1362="HESY", "Heritiera sylvatica", IF(J1362="NYFR", "Nypa fruticans", IF(J1362="CYRA", "Cynometra ramiflora", IF(J1362="PHPA", "Phoenix paludosa", IF(J1362="SCHY", "Scyphiphora hydrophyllacea", IF(J1362="DIMA", "Diospyros maritima", IF(J1362="POPI", "Pongamia pinnata", IF(J1362="MAPS", "Maniltoa psilogyne", IF(J1362="INBI", "Intsia bijuga", IF(J1362="ACEB", "Acanthus ebracteatus", IF(J1362="CAER", "Calamus erinaceus", IF(J1362="UNUN", "Unknown unknown",  IF(J1362="SOAL", "Sonneratia alba",  IF(J1362="AECO", "Aegiceras corniculatum", "" )) )))))))))))))))))))))))))))))</f>
        <v>Rhizophora apiculata</v>
      </c>
      <c r="J1362" s="55" t="s">
        <v>21</v>
      </c>
      <c r="K1362" s="55" t="n">
        <v>12</v>
      </c>
    </row>
    <row r="1363" customFormat="false" ht="13.8" hidden="false" customHeight="false" outlineLevel="0" collapsed="false">
      <c r="A1363" s="1" t="s">
        <v>17</v>
      </c>
      <c r="B1363" s="12" t="n">
        <v>42157</v>
      </c>
      <c r="C1363" s="1" t="s">
        <v>19</v>
      </c>
      <c r="D1363" s="1" t="s">
        <v>19</v>
      </c>
      <c r="E1363" s="1" t="s">
        <v>19</v>
      </c>
      <c r="F1363" s="1" t="s">
        <v>20</v>
      </c>
      <c r="G1363" s="1" t="n">
        <v>7</v>
      </c>
      <c r="H1363" s="1" t="n">
        <v>4</v>
      </c>
      <c r="I1363" s="23" t="str">
        <f aca="false">IF(J1363="RHAP", "Rhizophora apiculata", IF(J1363="EXAG", "Excoecaria agallocha", IF(J1363="BRPA", "Bruguiera parviflora", IF(J1363="XYMO", "Xylocarpus moluccensis", IF(J1363="BRCY", "Bruguiera cylindrica", IF(J1363="AVAL", "Avicennia alba", IF(J1363="AVOF", "Avicennia officinalis", IF(J1363="LURA", "Lumnitzera racemosa", IF(J1363="CETA", "Ceriops tagal", IF(J1363="XYGR", "Xylocarpus granatum", IF(J1363="AVMA", "Avicennia marina", IF(J1363="RHMU", "Rhizophora mucronata", IF(J1363="BRGY", "Bruguiera gymnorrhiza", IF(J1363="BRSE", "Bruguiera sexangula", IF(J1363="SOOV", "Sonneratia ovata", IF(J1363="SOCA", "Sonneratia caseolaris", IF(J1363="HELI", "Heritiera littoralis", IF(J1363="HESY", "Heritiera sylvatica", IF(J1363="NYFR", "Nypa fruticans", IF(J1363="CYRA", "Cynometra ramiflora", IF(J1363="PHPA", "Phoenix paludosa", IF(J1363="SCHY", "Scyphiphora hydrophyllacea", IF(J1363="DIMA", "Diospyros maritima", IF(J1363="POPI", "Pongamia pinnata", IF(J1363="MAPS", "Maniltoa psilogyne", IF(J1363="INBI", "Intsia bijuga", IF(J1363="ACEB", "Acanthus ebracteatus", IF(J1363="CAER", "Calamus erinaceus", IF(J1363="UNUN", "Unknown unknown",  IF(J1363="SOAL", "Sonneratia alba",  IF(J1363="AECO", "Aegiceras corniculatum", "" )) )))))))))))))))))))))))))))))</f>
        <v>Xylocarpus moluccensis</v>
      </c>
      <c r="J1363" s="55" t="s">
        <v>146</v>
      </c>
      <c r="K1363" s="55" t="n">
        <v>12.3</v>
      </c>
    </row>
    <row r="1364" customFormat="false" ht="13.8" hidden="false" customHeight="false" outlineLevel="0" collapsed="false">
      <c r="A1364" s="1" t="s">
        <v>17</v>
      </c>
      <c r="B1364" s="12" t="n">
        <v>42157</v>
      </c>
      <c r="C1364" s="1" t="s">
        <v>19</v>
      </c>
      <c r="D1364" s="1" t="s">
        <v>19</v>
      </c>
      <c r="E1364" s="1" t="s">
        <v>19</v>
      </c>
      <c r="F1364" s="1" t="s">
        <v>20</v>
      </c>
      <c r="G1364" s="1" t="n">
        <v>7</v>
      </c>
      <c r="H1364" s="1" t="n">
        <v>4</v>
      </c>
      <c r="I1364" s="23" t="str">
        <f aca="false">IF(J1364="RHAP", "Rhizophora apiculata", IF(J1364="EXAG", "Excoecaria agallocha", IF(J1364="BRPA", "Bruguiera parviflora", IF(J1364="XYMO", "Xylocarpus moluccensis", IF(J1364="BRCY", "Bruguiera cylindrica", IF(J1364="AVAL", "Avicennia alba", IF(J1364="AVOF", "Avicennia officinalis", IF(J1364="LURA", "Lumnitzera racemosa", IF(J1364="CETA", "Ceriops tagal", IF(J1364="XYGR", "Xylocarpus granatum", IF(J1364="AVMA", "Avicennia marina", IF(J1364="RHMU", "Rhizophora mucronata", IF(J1364="BRGY", "Bruguiera gymnorrhiza", IF(J1364="BRSE", "Bruguiera sexangula", IF(J1364="SOOV", "Sonneratia ovata", IF(J1364="SOCA", "Sonneratia caseolaris", IF(J1364="HELI", "Heritiera littoralis", IF(J1364="HESY", "Heritiera sylvatica", IF(J1364="NYFR", "Nypa fruticans", IF(J1364="CYRA", "Cynometra ramiflora", IF(J1364="PHPA", "Phoenix paludosa", IF(J1364="SCHY", "Scyphiphora hydrophyllacea", IF(J1364="DIMA", "Diospyros maritima", IF(J1364="POPI", "Pongamia pinnata", IF(J1364="MAPS", "Maniltoa psilogyne", IF(J1364="INBI", "Intsia bijuga", IF(J1364="ACEB", "Acanthus ebracteatus", IF(J1364="CAER", "Calamus erinaceus", IF(J1364="UNUN", "Unknown unknown",  IF(J1364="SOAL", "Sonneratia alba",  IF(J1364="AECO", "Aegiceras corniculatum", "" )) )))))))))))))))))))))))))))))</f>
        <v>Avicennia alba</v>
      </c>
      <c r="J1364" s="55" t="s">
        <v>27</v>
      </c>
      <c r="K1364" s="55" t="n">
        <v>12.4</v>
      </c>
    </row>
    <row r="1365" customFormat="false" ht="13.8" hidden="false" customHeight="false" outlineLevel="0" collapsed="false">
      <c r="A1365" s="1" t="s">
        <v>17</v>
      </c>
      <c r="B1365" s="12" t="n">
        <v>42157</v>
      </c>
      <c r="C1365" s="1" t="s">
        <v>19</v>
      </c>
      <c r="D1365" s="1" t="s">
        <v>19</v>
      </c>
      <c r="E1365" s="1" t="s">
        <v>19</v>
      </c>
      <c r="F1365" s="1" t="s">
        <v>20</v>
      </c>
      <c r="G1365" s="1" t="n">
        <v>7</v>
      </c>
      <c r="H1365" s="1" t="n">
        <v>4</v>
      </c>
      <c r="I1365" s="23" t="str">
        <f aca="false">IF(J1365="RHAP", "Rhizophora apiculata", IF(J1365="EXAG", "Excoecaria agallocha", IF(J1365="BRPA", "Bruguiera parviflora", IF(J1365="XYMO", "Xylocarpus moluccensis", IF(J1365="BRCY", "Bruguiera cylindrica", IF(J1365="AVAL", "Avicennia alba", IF(J1365="AVOF", "Avicennia officinalis", IF(J1365="LURA", "Lumnitzera racemosa", IF(J1365="CETA", "Ceriops tagal", IF(J1365="XYGR", "Xylocarpus granatum", IF(J1365="AVMA", "Avicennia marina", IF(J1365="RHMU", "Rhizophora mucronata", IF(J1365="BRGY", "Bruguiera gymnorrhiza", IF(J1365="BRSE", "Bruguiera sexangula", IF(J1365="SOOV", "Sonneratia ovata", IF(J1365="SOCA", "Sonneratia caseolaris", IF(J1365="HELI", "Heritiera littoralis", IF(J1365="HESY", "Heritiera sylvatica", IF(J1365="NYFR", "Nypa fruticans", IF(J1365="CYRA", "Cynometra ramiflora", IF(J1365="PHPA", "Phoenix paludosa", IF(J1365="SCHY", "Scyphiphora hydrophyllacea", IF(J1365="DIMA", "Diospyros maritima", IF(J1365="POPI", "Pongamia pinnata", IF(J1365="MAPS", "Maniltoa psilogyne", IF(J1365="INBI", "Intsia bijuga", IF(J1365="ACEB", "Acanthus ebracteatus", IF(J1365="CAER", "Calamus erinaceus", IF(J1365="UNUN", "Unknown unknown",  IF(J1365="SOAL", "Sonneratia alba",  IF(J1365="AECO", "Aegiceras corniculatum", "" )) )))))))))))))))))))))))))))))</f>
        <v>Xylocarpus moluccensis</v>
      </c>
      <c r="J1365" s="55" t="s">
        <v>146</v>
      </c>
      <c r="K1365" s="55" t="n">
        <v>14.3</v>
      </c>
    </row>
    <row r="1366" customFormat="false" ht="13.8" hidden="false" customHeight="false" outlineLevel="0" collapsed="false">
      <c r="A1366" s="1" t="s">
        <v>17</v>
      </c>
      <c r="B1366" s="12" t="n">
        <v>42157</v>
      </c>
      <c r="C1366" s="1" t="s">
        <v>19</v>
      </c>
      <c r="D1366" s="1" t="s">
        <v>19</v>
      </c>
      <c r="E1366" s="1" t="s">
        <v>19</v>
      </c>
      <c r="F1366" s="1" t="s">
        <v>20</v>
      </c>
      <c r="G1366" s="1" t="n">
        <v>7</v>
      </c>
      <c r="H1366" s="1" t="n">
        <v>4</v>
      </c>
      <c r="I1366" s="23" t="str">
        <f aca="false">IF(J1366="RHAP", "Rhizophora apiculata", IF(J1366="EXAG", "Excoecaria agallocha", IF(J1366="BRPA", "Bruguiera parviflora", IF(J1366="XYMO", "Xylocarpus moluccensis", IF(J1366="BRCY", "Bruguiera cylindrica", IF(J1366="AVAL", "Avicennia alba", IF(J1366="AVOF", "Avicennia officinalis", IF(J1366="LURA", "Lumnitzera racemosa", IF(J1366="CETA", "Ceriops tagal", IF(J1366="XYGR", "Xylocarpus granatum", IF(J1366="AVMA", "Avicennia marina", IF(J1366="RHMU", "Rhizophora mucronata", IF(J1366="BRGY", "Bruguiera gymnorrhiza", IF(J1366="BRSE", "Bruguiera sexangula", IF(J1366="SOOV", "Sonneratia ovata", IF(J1366="SOCA", "Sonneratia caseolaris", IF(J1366="HELI", "Heritiera littoralis", IF(J1366="HESY", "Heritiera sylvatica", IF(J1366="NYFR", "Nypa fruticans", IF(J1366="CYRA", "Cynometra ramiflora", IF(J1366="PHPA", "Phoenix paludosa", IF(J1366="SCHY", "Scyphiphora hydrophyllacea", IF(J1366="DIMA", "Diospyros maritima", IF(J1366="POPI", "Pongamia pinnata", IF(J1366="MAPS", "Maniltoa psilogyne", IF(J1366="INBI", "Intsia bijuga", IF(J1366="ACEB", "Acanthus ebracteatus", IF(J1366="CAER", "Calamus erinaceus", IF(J1366="UNUN", "Unknown unknown",  IF(J1366="SOAL", "Sonneratia alba",  IF(J1366="AECO", "Aegiceras corniculatum", "" )) )))))))))))))))))))))))))))))</f>
        <v>Xylocarpus moluccensis</v>
      </c>
      <c r="J1366" s="55" t="s">
        <v>146</v>
      </c>
      <c r="K1366" s="55" t="n">
        <v>14.5</v>
      </c>
    </row>
    <row r="1367" customFormat="false" ht="13.8" hidden="false" customHeight="false" outlineLevel="0" collapsed="false">
      <c r="A1367" s="1" t="s">
        <v>17</v>
      </c>
      <c r="B1367" s="12" t="n">
        <v>42157</v>
      </c>
      <c r="C1367" s="1" t="s">
        <v>19</v>
      </c>
      <c r="D1367" s="1" t="s">
        <v>19</v>
      </c>
      <c r="E1367" s="1" t="s">
        <v>19</v>
      </c>
      <c r="F1367" s="1" t="s">
        <v>20</v>
      </c>
      <c r="G1367" s="1" t="n">
        <v>7</v>
      </c>
      <c r="H1367" s="1" t="n">
        <v>4</v>
      </c>
      <c r="I1367" s="23" t="str">
        <f aca="false">IF(J1367="RHAP", "Rhizophora apiculata", IF(J1367="EXAG", "Excoecaria agallocha", IF(J1367="BRPA", "Bruguiera parviflora", IF(J1367="XYMO", "Xylocarpus moluccensis", IF(J1367="BRCY", "Bruguiera cylindrica", IF(J1367="AVAL", "Avicennia alba", IF(J1367="AVOF", "Avicennia officinalis", IF(J1367="LURA", "Lumnitzera racemosa", IF(J1367="CETA", "Ceriops tagal", IF(J1367="XYGR", "Xylocarpus granatum", IF(J1367="AVMA", "Avicennia marina", IF(J1367="RHMU", "Rhizophora mucronata", IF(J1367="BRGY", "Bruguiera gymnorrhiza", IF(J1367="BRSE", "Bruguiera sexangula", IF(J1367="SOOV", "Sonneratia ovata", IF(J1367="SOCA", "Sonneratia caseolaris", IF(J1367="HELI", "Heritiera littoralis", IF(J1367="HESY", "Heritiera sylvatica", IF(J1367="NYFR", "Nypa fruticans", IF(J1367="CYRA", "Cynometra ramiflora", IF(J1367="PHPA", "Phoenix paludosa", IF(J1367="SCHY", "Scyphiphora hydrophyllacea", IF(J1367="DIMA", "Diospyros maritima", IF(J1367="POPI", "Pongamia pinnata", IF(J1367="MAPS", "Maniltoa psilogyne", IF(J1367="INBI", "Intsia bijuga", IF(J1367="ACEB", "Acanthus ebracteatus", IF(J1367="CAER", "Calamus erinaceus", IF(J1367="UNUN", "Unknown unknown",  IF(J1367="SOAL", "Sonneratia alba",  IF(J1367="AECO", "Aegiceras corniculatum", "" )) )))))))))))))))))))))))))))))</f>
        <v>Xylocarpus moluccensis</v>
      </c>
      <c r="J1367" s="55" t="s">
        <v>146</v>
      </c>
      <c r="K1367" s="55" t="n">
        <v>14.5</v>
      </c>
    </row>
    <row r="1368" customFormat="false" ht="13.8" hidden="false" customHeight="false" outlineLevel="0" collapsed="false">
      <c r="A1368" s="1" t="s">
        <v>17</v>
      </c>
      <c r="B1368" s="12" t="n">
        <v>42157</v>
      </c>
      <c r="C1368" s="1" t="s">
        <v>19</v>
      </c>
      <c r="D1368" s="1" t="s">
        <v>19</v>
      </c>
      <c r="E1368" s="1" t="s">
        <v>19</v>
      </c>
      <c r="F1368" s="1" t="s">
        <v>20</v>
      </c>
      <c r="G1368" s="1" t="n">
        <v>7</v>
      </c>
      <c r="H1368" s="1" t="n">
        <v>4</v>
      </c>
      <c r="I1368" s="23" t="str">
        <f aca="false">IF(J1368="RHAP", "Rhizophora apiculata", IF(J1368="EXAG", "Excoecaria agallocha", IF(J1368="BRPA", "Bruguiera parviflora", IF(J1368="XYMO", "Xylocarpus moluccensis", IF(J1368="BRCY", "Bruguiera cylindrica", IF(J1368="AVAL", "Avicennia alba", IF(J1368="AVOF", "Avicennia officinalis", IF(J1368="LURA", "Lumnitzera racemosa", IF(J1368="CETA", "Ceriops tagal", IF(J1368="XYGR", "Xylocarpus granatum", IF(J1368="AVMA", "Avicennia marina", IF(J1368="RHMU", "Rhizophora mucronata", IF(J1368="BRGY", "Bruguiera gymnorrhiza", IF(J1368="BRSE", "Bruguiera sexangula", IF(J1368="SOOV", "Sonneratia ovata", IF(J1368="SOCA", "Sonneratia caseolaris", IF(J1368="HELI", "Heritiera littoralis", IF(J1368="HESY", "Heritiera sylvatica", IF(J1368="NYFR", "Nypa fruticans", IF(J1368="CYRA", "Cynometra ramiflora", IF(J1368="PHPA", "Phoenix paludosa", IF(J1368="SCHY", "Scyphiphora hydrophyllacea", IF(J1368="DIMA", "Diospyros maritima", IF(J1368="POPI", "Pongamia pinnata", IF(J1368="MAPS", "Maniltoa psilogyne", IF(J1368="INBI", "Intsia bijuga", IF(J1368="ACEB", "Acanthus ebracteatus", IF(J1368="CAER", "Calamus erinaceus", IF(J1368="UNUN", "Unknown unknown",  IF(J1368="SOAL", "Sonneratia alba",  IF(J1368="AECO", "Aegiceras corniculatum", "" )) )))))))))))))))))))))))))))))</f>
        <v>Rhizophora apiculata</v>
      </c>
      <c r="J1368" s="55" t="s">
        <v>21</v>
      </c>
      <c r="K1368" s="55" t="n">
        <v>14.6</v>
      </c>
    </row>
    <row r="1369" customFormat="false" ht="13.8" hidden="false" customHeight="false" outlineLevel="0" collapsed="false">
      <c r="A1369" s="1" t="s">
        <v>17</v>
      </c>
      <c r="B1369" s="12" t="n">
        <v>42157</v>
      </c>
      <c r="C1369" s="1" t="s">
        <v>19</v>
      </c>
      <c r="D1369" s="1" t="s">
        <v>19</v>
      </c>
      <c r="E1369" s="1" t="s">
        <v>19</v>
      </c>
      <c r="F1369" s="1" t="s">
        <v>20</v>
      </c>
      <c r="G1369" s="1" t="n">
        <v>7</v>
      </c>
      <c r="H1369" s="1" t="n">
        <v>4</v>
      </c>
      <c r="I1369" s="23" t="str">
        <f aca="false">IF(J1369="RHAP", "Rhizophora apiculata", IF(J1369="EXAG", "Excoecaria agallocha", IF(J1369="BRPA", "Bruguiera parviflora", IF(J1369="XYMO", "Xylocarpus moluccensis", IF(J1369="BRCY", "Bruguiera cylindrica", IF(J1369="AVAL", "Avicennia alba", IF(J1369="AVOF", "Avicennia officinalis", IF(J1369="LURA", "Lumnitzera racemosa", IF(J1369="CETA", "Ceriops tagal", IF(J1369="XYGR", "Xylocarpus granatum", IF(J1369="AVMA", "Avicennia marina", IF(J1369="RHMU", "Rhizophora mucronata", IF(J1369="BRGY", "Bruguiera gymnorrhiza", IF(J1369="BRSE", "Bruguiera sexangula", IF(J1369="SOOV", "Sonneratia ovata", IF(J1369="SOCA", "Sonneratia caseolaris", IF(J1369="HELI", "Heritiera littoralis", IF(J1369="HESY", "Heritiera sylvatica", IF(J1369="NYFR", "Nypa fruticans", IF(J1369="CYRA", "Cynometra ramiflora", IF(J1369="PHPA", "Phoenix paludosa", IF(J1369="SCHY", "Scyphiphora hydrophyllacea", IF(J1369="DIMA", "Diospyros maritima", IF(J1369="POPI", "Pongamia pinnata", IF(J1369="MAPS", "Maniltoa psilogyne", IF(J1369="INBI", "Intsia bijuga", IF(J1369="ACEB", "Acanthus ebracteatus", IF(J1369="CAER", "Calamus erinaceus", IF(J1369="UNUN", "Unknown unknown",  IF(J1369="SOAL", "Sonneratia alba",  IF(J1369="AECO", "Aegiceras corniculatum", "" )) )))))))))))))))))))))))))))))</f>
        <v>Xylocarpus moluccensis</v>
      </c>
      <c r="J1369" s="55" t="s">
        <v>146</v>
      </c>
      <c r="K1369" s="55" t="n">
        <v>16.6</v>
      </c>
    </row>
    <row r="1370" customFormat="false" ht="13.8" hidden="false" customHeight="false" outlineLevel="0" collapsed="false">
      <c r="A1370" s="1" t="s">
        <v>17</v>
      </c>
      <c r="B1370" s="12" t="n">
        <v>42157</v>
      </c>
      <c r="C1370" s="1" t="s">
        <v>19</v>
      </c>
      <c r="D1370" s="1" t="s">
        <v>19</v>
      </c>
      <c r="E1370" s="1" t="s">
        <v>19</v>
      </c>
      <c r="F1370" s="1" t="s">
        <v>20</v>
      </c>
      <c r="G1370" s="1" t="n">
        <v>7</v>
      </c>
      <c r="H1370" s="1" t="n">
        <v>4</v>
      </c>
      <c r="I1370" s="23" t="str">
        <f aca="false">IF(J1370="RHAP", "Rhizophora apiculata", IF(J1370="EXAG", "Excoecaria agallocha", IF(J1370="BRPA", "Bruguiera parviflora", IF(J1370="XYMO", "Xylocarpus moluccensis", IF(J1370="BRCY", "Bruguiera cylindrica", IF(J1370="AVAL", "Avicennia alba", IF(J1370="AVOF", "Avicennia officinalis", IF(J1370="LURA", "Lumnitzera racemosa", IF(J1370="CETA", "Ceriops tagal", IF(J1370="XYGR", "Xylocarpus granatum", IF(J1370="AVMA", "Avicennia marina", IF(J1370="RHMU", "Rhizophora mucronata", IF(J1370="BRGY", "Bruguiera gymnorrhiza", IF(J1370="BRSE", "Bruguiera sexangula", IF(J1370="SOOV", "Sonneratia ovata", IF(J1370="SOCA", "Sonneratia caseolaris", IF(J1370="HELI", "Heritiera littoralis", IF(J1370="HESY", "Heritiera sylvatica", IF(J1370="NYFR", "Nypa fruticans", IF(J1370="CYRA", "Cynometra ramiflora", IF(J1370="PHPA", "Phoenix paludosa", IF(J1370="SCHY", "Scyphiphora hydrophyllacea", IF(J1370="DIMA", "Diospyros maritima", IF(J1370="POPI", "Pongamia pinnata", IF(J1370="MAPS", "Maniltoa psilogyne", IF(J1370="INBI", "Intsia bijuga", IF(J1370="ACEB", "Acanthus ebracteatus", IF(J1370="CAER", "Calamus erinaceus", IF(J1370="UNUN", "Unknown unknown",  IF(J1370="SOAL", "Sonneratia alba",  IF(J1370="AECO", "Aegiceras corniculatum", "" )) )))))))))))))))))))))))))))))</f>
        <v>Avicennia marina</v>
      </c>
      <c r="J1370" s="55" t="s">
        <v>1044</v>
      </c>
      <c r="K1370" s="55" t="n">
        <v>17.2</v>
      </c>
    </row>
    <row r="1371" customFormat="false" ht="13.8" hidden="false" customHeight="false" outlineLevel="0" collapsed="false">
      <c r="A1371" s="1" t="s">
        <v>17</v>
      </c>
      <c r="B1371" s="12" t="n">
        <v>42157</v>
      </c>
      <c r="C1371" s="1" t="s">
        <v>19</v>
      </c>
      <c r="D1371" s="1" t="s">
        <v>19</v>
      </c>
      <c r="E1371" s="1" t="s">
        <v>19</v>
      </c>
      <c r="F1371" s="1" t="s">
        <v>20</v>
      </c>
      <c r="G1371" s="1" t="n">
        <v>7</v>
      </c>
      <c r="H1371" s="1" t="n">
        <v>5</v>
      </c>
      <c r="I1371" s="23" t="str">
        <f aca="false">IF(J1371="RHAP", "Rhizophora apiculata", IF(J1371="EXAG", "Excoecaria agallocha", IF(J1371="BRPA", "Bruguiera parviflora", IF(J1371="XYMO", "Xylocarpus moluccensis", IF(J1371="BRCY", "Bruguiera cylindrica", IF(J1371="AVAL", "Avicennia alba", IF(J1371="AVOF", "Avicennia officinalis", IF(J1371="LURA", "Lumnitzera racemosa", IF(J1371="CETA", "Ceriops tagal", IF(J1371="XYGR", "Xylocarpus granatum", IF(J1371="AVMA", "Avicennia marina", IF(J1371="RHMU", "Rhizophora mucronata", IF(J1371="BRGY", "Bruguiera gymnorrhiza", IF(J1371="BRSE", "Bruguiera sexangula", IF(J1371="SOOV", "Sonneratia ovata", IF(J1371="SOCA", "Sonneratia caseolaris", IF(J1371="HELI", "Heritiera littoralis", IF(J1371="HESY", "Heritiera sylvatica", IF(J1371="NYFR", "Nypa fruticans", IF(J1371="CYRA", "Cynometra ramiflora", IF(J1371="PHPA", "Phoenix paludosa", IF(J1371="SCHY", "Scyphiphora hydrophyllacea", IF(J1371="DIMA", "Diospyros maritima", IF(J1371="POPI", "Pongamia pinnata", IF(J1371="MAPS", "Maniltoa psilogyne", IF(J1371="INBI", "Intsia bijuga", IF(J1371="ACEB", "Acanthus ebracteatus", IF(J1371="CAER", "Calamus erinaceus", IF(J1371="UNUN", "Unknown unknown",  IF(J1371="SOAL", "Sonneratia alba",  IF(J1371="AECO", "Aegiceras corniculatum", "" )) )))))))))))))))))))))))))))))</f>
        <v>Rhizophora apiculata</v>
      </c>
      <c r="J1371" s="55" t="s">
        <v>21</v>
      </c>
      <c r="K1371" s="55" t="n">
        <v>5.1</v>
      </c>
    </row>
    <row r="1372" customFormat="false" ht="13.8" hidden="false" customHeight="false" outlineLevel="0" collapsed="false">
      <c r="A1372" s="1" t="s">
        <v>17</v>
      </c>
      <c r="B1372" s="12" t="n">
        <v>42157</v>
      </c>
      <c r="C1372" s="1" t="s">
        <v>19</v>
      </c>
      <c r="D1372" s="1" t="s">
        <v>19</v>
      </c>
      <c r="E1372" s="1" t="s">
        <v>19</v>
      </c>
      <c r="F1372" s="1" t="s">
        <v>20</v>
      </c>
      <c r="G1372" s="1" t="n">
        <v>7</v>
      </c>
      <c r="H1372" s="1" t="n">
        <v>5</v>
      </c>
      <c r="I1372" s="23" t="str">
        <f aca="false">IF(J1372="RHAP", "Rhizophora apiculata", IF(J1372="EXAG", "Excoecaria agallocha", IF(J1372="BRPA", "Bruguiera parviflora", IF(J1372="XYMO", "Xylocarpus moluccensis", IF(J1372="BRCY", "Bruguiera cylindrica", IF(J1372="AVAL", "Avicennia alba", IF(J1372="AVOF", "Avicennia officinalis", IF(J1372="LURA", "Lumnitzera racemosa", IF(J1372="CETA", "Ceriops tagal", IF(J1372="XYGR", "Xylocarpus granatum", IF(J1372="AVMA", "Avicennia marina", IF(J1372="RHMU", "Rhizophora mucronata", IF(J1372="BRGY", "Bruguiera gymnorrhiza", IF(J1372="BRSE", "Bruguiera sexangula", IF(J1372="SOOV", "Sonneratia ovata", IF(J1372="SOCA", "Sonneratia caseolaris", IF(J1372="HELI", "Heritiera littoralis", IF(J1372="HESY", "Heritiera sylvatica", IF(J1372="NYFR", "Nypa fruticans", IF(J1372="CYRA", "Cynometra ramiflora", IF(J1372="PHPA", "Phoenix paludosa", IF(J1372="SCHY", "Scyphiphora hydrophyllacea", IF(J1372="DIMA", "Diospyros maritima", IF(J1372="POPI", "Pongamia pinnata", IF(J1372="MAPS", "Maniltoa psilogyne", IF(J1372="INBI", "Intsia bijuga", IF(J1372="ACEB", "Acanthus ebracteatus", IF(J1372="CAER", "Calamus erinaceus", IF(J1372="UNUN", "Unknown unknown",  IF(J1372="SOAL", "Sonneratia alba",  IF(J1372="AECO", "Aegiceras corniculatum", "" )) )))))))))))))))))))))))))))))</f>
        <v>Rhizophora apiculata</v>
      </c>
      <c r="J1372" s="55" t="s">
        <v>21</v>
      </c>
      <c r="K1372" s="55" t="n">
        <v>5.1</v>
      </c>
      <c r="M1372" s="55"/>
    </row>
    <row r="1373" customFormat="false" ht="13.8" hidden="false" customHeight="false" outlineLevel="0" collapsed="false">
      <c r="A1373" s="1" t="s">
        <v>17</v>
      </c>
      <c r="B1373" s="12" t="n">
        <v>42157</v>
      </c>
      <c r="C1373" s="1" t="s">
        <v>19</v>
      </c>
      <c r="D1373" s="1" t="s">
        <v>19</v>
      </c>
      <c r="E1373" s="1" t="s">
        <v>19</v>
      </c>
      <c r="F1373" s="1" t="s">
        <v>20</v>
      </c>
      <c r="G1373" s="1" t="n">
        <v>7</v>
      </c>
      <c r="H1373" s="1" t="n">
        <v>5</v>
      </c>
      <c r="I1373" s="23" t="str">
        <f aca="false">IF(J1373="RHAP", "Rhizophora apiculata", IF(J1373="EXAG", "Excoecaria agallocha", IF(J1373="BRPA", "Bruguiera parviflora", IF(J1373="XYMO", "Xylocarpus moluccensis", IF(J1373="BRCY", "Bruguiera cylindrica", IF(J1373="AVAL", "Avicennia alba", IF(J1373="AVOF", "Avicennia officinalis", IF(J1373="LURA", "Lumnitzera racemosa", IF(J1373="CETA", "Ceriops tagal", IF(J1373="XYGR", "Xylocarpus granatum", IF(J1373="AVMA", "Avicennia marina", IF(J1373="RHMU", "Rhizophora mucronata", IF(J1373="BRGY", "Bruguiera gymnorrhiza", IF(J1373="BRSE", "Bruguiera sexangula", IF(J1373="SOOV", "Sonneratia ovata", IF(J1373="SOCA", "Sonneratia caseolaris", IF(J1373="HELI", "Heritiera littoralis", IF(J1373="HESY", "Heritiera sylvatica", IF(J1373="NYFR", "Nypa fruticans", IF(J1373="CYRA", "Cynometra ramiflora", IF(J1373="PHPA", "Phoenix paludosa", IF(J1373="SCHY", "Scyphiphora hydrophyllacea", IF(J1373="DIMA", "Diospyros maritima", IF(J1373="POPI", "Pongamia pinnata", IF(J1373="MAPS", "Maniltoa psilogyne", IF(J1373="INBI", "Intsia bijuga", IF(J1373="ACEB", "Acanthus ebracteatus", IF(J1373="CAER", "Calamus erinaceus", IF(J1373="UNUN", "Unknown unknown",  IF(J1373="SOAL", "Sonneratia alba",  IF(J1373="AECO", "Aegiceras corniculatum", "" )) )))))))))))))))))))))))))))))</f>
        <v>Avicennia alba</v>
      </c>
      <c r="J1373" s="55" t="s">
        <v>27</v>
      </c>
      <c r="K1373" s="55" t="n">
        <v>5.2</v>
      </c>
    </row>
    <row r="1374" customFormat="false" ht="13.8" hidden="false" customHeight="false" outlineLevel="0" collapsed="false">
      <c r="A1374" s="1" t="s">
        <v>17</v>
      </c>
      <c r="B1374" s="12" t="n">
        <v>42157</v>
      </c>
      <c r="C1374" s="1" t="s">
        <v>19</v>
      </c>
      <c r="D1374" s="1" t="s">
        <v>19</v>
      </c>
      <c r="E1374" s="1" t="s">
        <v>19</v>
      </c>
      <c r="F1374" s="1" t="s">
        <v>20</v>
      </c>
      <c r="G1374" s="1" t="n">
        <v>7</v>
      </c>
      <c r="H1374" s="1" t="n">
        <v>5</v>
      </c>
      <c r="I1374" s="23" t="str">
        <f aca="false">IF(J1374="RHAP", "Rhizophora apiculata", IF(J1374="EXAG", "Excoecaria agallocha", IF(J1374="BRPA", "Bruguiera parviflora", IF(J1374="XYMO", "Xylocarpus moluccensis", IF(J1374="BRCY", "Bruguiera cylindrica", IF(J1374="AVAL", "Avicennia alba", IF(J1374="AVOF", "Avicennia officinalis", IF(J1374="LURA", "Lumnitzera racemosa", IF(J1374="CETA", "Ceriops tagal", IF(J1374="XYGR", "Xylocarpus granatum", IF(J1374="AVMA", "Avicennia marina", IF(J1374="RHMU", "Rhizophora mucronata", IF(J1374="BRGY", "Bruguiera gymnorrhiza", IF(J1374="BRSE", "Bruguiera sexangula", IF(J1374="SOOV", "Sonneratia ovata", IF(J1374="SOCA", "Sonneratia caseolaris", IF(J1374="HELI", "Heritiera littoralis", IF(J1374="HESY", "Heritiera sylvatica", IF(J1374="NYFR", "Nypa fruticans", IF(J1374="CYRA", "Cynometra ramiflora", IF(J1374="PHPA", "Phoenix paludosa", IF(J1374="SCHY", "Scyphiphora hydrophyllacea", IF(J1374="DIMA", "Diospyros maritima", IF(J1374="POPI", "Pongamia pinnata", IF(J1374="MAPS", "Maniltoa psilogyne", IF(J1374="INBI", "Intsia bijuga", IF(J1374="ACEB", "Acanthus ebracteatus", IF(J1374="CAER", "Calamus erinaceus", IF(J1374="UNUN", "Unknown unknown",  IF(J1374="SOAL", "Sonneratia alba",  IF(J1374="AECO", "Aegiceras corniculatum", "" )) )))))))))))))))))))))))))))))</f>
        <v>Rhizophora apiculata</v>
      </c>
      <c r="J1374" s="55" t="s">
        <v>21</v>
      </c>
      <c r="K1374" s="55" t="n">
        <v>5.2</v>
      </c>
    </row>
    <row r="1375" customFormat="false" ht="13.8" hidden="false" customHeight="false" outlineLevel="0" collapsed="false">
      <c r="A1375" s="1" t="s">
        <v>17</v>
      </c>
      <c r="B1375" s="12" t="n">
        <v>42157</v>
      </c>
      <c r="C1375" s="1" t="s">
        <v>19</v>
      </c>
      <c r="D1375" s="1" t="s">
        <v>19</v>
      </c>
      <c r="E1375" s="1" t="s">
        <v>19</v>
      </c>
      <c r="F1375" s="1" t="s">
        <v>20</v>
      </c>
      <c r="G1375" s="1" t="n">
        <v>7</v>
      </c>
      <c r="H1375" s="1" t="n">
        <v>5</v>
      </c>
      <c r="I1375" s="23" t="str">
        <f aca="false">IF(J1375="RHAP", "Rhizophora apiculata", IF(J1375="EXAG", "Excoecaria agallocha", IF(J1375="BRPA", "Bruguiera parviflora", IF(J1375="XYMO", "Xylocarpus moluccensis", IF(J1375="BRCY", "Bruguiera cylindrica", IF(J1375="AVAL", "Avicennia alba", IF(J1375="AVOF", "Avicennia officinalis", IF(J1375="LURA", "Lumnitzera racemosa", IF(J1375="CETA", "Ceriops tagal", IF(J1375="XYGR", "Xylocarpus granatum", IF(J1375="AVMA", "Avicennia marina", IF(J1375="RHMU", "Rhizophora mucronata", IF(J1375="BRGY", "Bruguiera gymnorrhiza", IF(J1375="BRSE", "Bruguiera sexangula", IF(J1375="SOOV", "Sonneratia ovata", IF(J1375="SOCA", "Sonneratia caseolaris", IF(J1375="HELI", "Heritiera littoralis", IF(J1375="HESY", "Heritiera sylvatica", IF(J1375="NYFR", "Nypa fruticans", IF(J1375="CYRA", "Cynometra ramiflora", IF(J1375="PHPA", "Phoenix paludosa", IF(J1375="SCHY", "Scyphiphora hydrophyllacea", IF(J1375="DIMA", "Diospyros maritima", IF(J1375="POPI", "Pongamia pinnata", IF(J1375="MAPS", "Maniltoa psilogyne", IF(J1375="INBI", "Intsia bijuga", IF(J1375="ACEB", "Acanthus ebracteatus", IF(J1375="CAER", "Calamus erinaceus", IF(J1375="UNUN", "Unknown unknown",  IF(J1375="SOAL", "Sonneratia alba",  IF(J1375="AECO", "Aegiceras corniculatum", "" )) )))))))))))))))))))))))))))))</f>
        <v>Xylocarpus moluccensis</v>
      </c>
      <c r="J1375" s="55" t="s">
        <v>146</v>
      </c>
      <c r="K1375" s="55" t="n">
        <v>5.2</v>
      </c>
      <c r="M1375" s="55"/>
    </row>
    <row r="1376" customFormat="false" ht="13.8" hidden="false" customHeight="false" outlineLevel="0" collapsed="false">
      <c r="A1376" s="1" t="s">
        <v>17</v>
      </c>
      <c r="B1376" s="12" t="n">
        <v>42157</v>
      </c>
      <c r="C1376" s="1" t="s">
        <v>19</v>
      </c>
      <c r="D1376" s="1" t="s">
        <v>19</v>
      </c>
      <c r="E1376" s="1" t="s">
        <v>19</v>
      </c>
      <c r="F1376" s="1" t="s">
        <v>20</v>
      </c>
      <c r="G1376" s="1" t="n">
        <v>7</v>
      </c>
      <c r="H1376" s="1" t="n">
        <v>5</v>
      </c>
      <c r="I1376" s="23" t="str">
        <f aca="false">IF(J1376="RHAP", "Rhizophora apiculata", IF(J1376="EXAG", "Excoecaria agallocha", IF(J1376="BRPA", "Bruguiera parviflora", IF(J1376="XYMO", "Xylocarpus moluccensis", IF(J1376="BRCY", "Bruguiera cylindrica", IF(J1376="AVAL", "Avicennia alba", IF(J1376="AVOF", "Avicennia officinalis", IF(J1376="LURA", "Lumnitzera racemosa", IF(J1376="CETA", "Ceriops tagal", IF(J1376="XYGR", "Xylocarpus granatum", IF(J1376="AVMA", "Avicennia marina", IF(J1376="RHMU", "Rhizophora mucronata", IF(J1376="BRGY", "Bruguiera gymnorrhiza", IF(J1376="BRSE", "Bruguiera sexangula", IF(J1376="SOOV", "Sonneratia ovata", IF(J1376="SOCA", "Sonneratia caseolaris", IF(J1376="HELI", "Heritiera littoralis", IF(J1376="HESY", "Heritiera sylvatica", IF(J1376="NYFR", "Nypa fruticans", IF(J1376="CYRA", "Cynometra ramiflora", IF(J1376="PHPA", "Phoenix paludosa", IF(J1376="SCHY", "Scyphiphora hydrophyllacea", IF(J1376="DIMA", "Diospyros maritima", IF(J1376="POPI", "Pongamia pinnata", IF(J1376="MAPS", "Maniltoa psilogyne", IF(J1376="INBI", "Intsia bijuga", IF(J1376="ACEB", "Acanthus ebracteatus", IF(J1376="CAER", "Calamus erinaceus", IF(J1376="UNUN", "Unknown unknown",  IF(J1376="SOAL", "Sonneratia alba",  IF(J1376="AECO", "Aegiceras corniculatum", "" )) )))))))))))))))))))))))))))))</f>
        <v>Rhizophora apiculata</v>
      </c>
      <c r="J1376" s="55" t="s">
        <v>21</v>
      </c>
      <c r="K1376" s="55" t="n">
        <v>5.3</v>
      </c>
    </row>
    <row r="1377" customFormat="false" ht="13.8" hidden="false" customHeight="false" outlineLevel="0" collapsed="false">
      <c r="A1377" s="1" t="s">
        <v>17</v>
      </c>
      <c r="B1377" s="12" t="n">
        <v>42157</v>
      </c>
      <c r="C1377" s="1" t="s">
        <v>19</v>
      </c>
      <c r="D1377" s="1" t="s">
        <v>19</v>
      </c>
      <c r="E1377" s="1" t="s">
        <v>19</v>
      </c>
      <c r="F1377" s="1" t="s">
        <v>20</v>
      </c>
      <c r="G1377" s="1" t="n">
        <v>7</v>
      </c>
      <c r="H1377" s="1" t="n">
        <v>5</v>
      </c>
      <c r="I1377" s="23" t="str">
        <f aca="false">IF(J1377="RHAP", "Rhizophora apiculata", IF(J1377="EXAG", "Excoecaria agallocha", IF(J1377="BRPA", "Bruguiera parviflora", IF(J1377="XYMO", "Xylocarpus moluccensis", IF(J1377="BRCY", "Bruguiera cylindrica", IF(J1377="AVAL", "Avicennia alba", IF(J1377="AVOF", "Avicennia officinalis", IF(J1377="LURA", "Lumnitzera racemosa", IF(J1377="CETA", "Ceriops tagal", IF(J1377="XYGR", "Xylocarpus granatum", IF(J1377="AVMA", "Avicennia marina", IF(J1377="RHMU", "Rhizophora mucronata", IF(J1377="BRGY", "Bruguiera gymnorrhiza", IF(J1377="BRSE", "Bruguiera sexangula", IF(J1377="SOOV", "Sonneratia ovata", IF(J1377="SOCA", "Sonneratia caseolaris", IF(J1377="HELI", "Heritiera littoralis", IF(J1377="HESY", "Heritiera sylvatica", IF(J1377="NYFR", "Nypa fruticans", IF(J1377="CYRA", "Cynometra ramiflora", IF(J1377="PHPA", "Phoenix paludosa", IF(J1377="SCHY", "Scyphiphora hydrophyllacea", IF(J1377="DIMA", "Diospyros maritima", IF(J1377="POPI", "Pongamia pinnata", IF(J1377="MAPS", "Maniltoa psilogyne", IF(J1377="INBI", "Intsia bijuga", IF(J1377="ACEB", "Acanthus ebracteatus", IF(J1377="CAER", "Calamus erinaceus", IF(J1377="UNUN", "Unknown unknown",  IF(J1377="SOAL", "Sonneratia alba",  IF(J1377="AECO", "Aegiceras corniculatum", "" )) )))))))))))))))))))))))))))))</f>
        <v>Rhizophora apiculata</v>
      </c>
      <c r="J1377" s="55" t="s">
        <v>21</v>
      </c>
      <c r="K1377" s="55" t="n">
        <v>5.4</v>
      </c>
    </row>
    <row r="1378" customFormat="false" ht="13.8" hidden="false" customHeight="false" outlineLevel="0" collapsed="false">
      <c r="A1378" s="1" t="s">
        <v>17</v>
      </c>
      <c r="B1378" s="12" t="n">
        <v>42157</v>
      </c>
      <c r="C1378" s="1" t="s">
        <v>19</v>
      </c>
      <c r="D1378" s="1" t="s">
        <v>19</v>
      </c>
      <c r="E1378" s="1" t="s">
        <v>19</v>
      </c>
      <c r="F1378" s="1" t="s">
        <v>20</v>
      </c>
      <c r="G1378" s="1" t="n">
        <v>7</v>
      </c>
      <c r="H1378" s="1" t="n">
        <v>5</v>
      </c>
      <c r="I1378" s="23" t="str">
        <f aca="false">IF(J1378="RHAP", "Rhizophora apiculata", IF(J1378="EXAG", "Excoecaria agallocha", IF(J1378="BRPA", "Bruguiera parviflora", IF(J1378="XYMO", "Xylocarpus moluccensis", IF(J1378="BRCY", "Bruguiera cylindrica", IF(J1378="AVAL", "Avicennia alba", IF(J1378="AVOF", "Avicennia officinalis", IF(J1378="LURA", "Lumnitzera racemosa", IF(J1378="CETA", "Ceriops tagal", IF(J1378="XYGR", "Xylocarpus granatum", IF(J1378="AVMA", "Avicennia marina", IF(J1378="RHMU", "Rhizophora mucronata", IF(J1378="BRGY", "Bruguiera gymnorrhiza", IF(J1378="BRSE", "Bruguiera sexangula", IF(J1378="SOOV", "Sonneratia ovata", IF(J1378="SOCA", "Sonneratia caseolaris", IF(J1378="HELI", "Heritiera littoralis", IF(J1378="HESY", "Heritiera sylvatica", IF(J1378="NYFR", "Nypa fruticans", IF(J1378="CYRA", "Cynometra ramiflora", IF(J1378="PHPA", "Phoenix paludosa", IF(J1378="SCHY", "Scyphiphora hydrophyllacea", IF(J1378="DIMA", "Diospyros maritima", IF(J1378="POPI", "Pongamia pinnata", IF(J1378="MAPS", "Maniltoa psilogyne", IF(J1378="INBI", "Intsia bijuga", IF(J1378="ACEB", "Acanthus ebracteatus", IF(J1378="CAER", "Calamus erinaceus", IF(J1378="UNUN", "Unknown unknown",  IF(J1378="SOAL", "Sonneratia alba",  IF(J1378="AECO", "Aegiceras corniculatum", "" )) )))))))))))))))))))))))))))))</f>
        <v>Avicennia alba</v>
      </c>
      <c r="J1378" s="55" t="s">
        <v>27</v>
      </c>
      <c r="K1378" s="55" t="n">
        <v>5.5</v>
      </c>
    </row>
    <row r="1379" customFormat="false" ht="13.8" hidden="false" customHeight="false" outlineLevel="0" collapsed="false">
      <c r="A1379" s="1" t="s">
        <v>17</v>
      </c>
      <c r="B1379" s="12" t="n">
        <v>42157</v>
      </c>
      <c r="C1379" s="1" t="s">
        <v>19</v>
      </c>
      <c r="D1379" s="1" t="s">
        <v>19</v>
      </c>
      <c r="E1379" s="1" t="s">
        <v>19</v>
      </c>
      <c r="F1379" s="1" t="s">
        <v>20</v>
      </c>
      <c r="G1379" s="1" t="n">
        <v>7</v>
      </c>
      <c r="H1379" s="1" t="n">
        <v>5</v>
      </c>
      <c r="I1379" s="23" t="str">
        <f aca="false">IF(J1379="RHAP", "Rhizophora apiculata", IF(J1379="EXAG", "Excoecaria agallocha", IF(J1379="BRPA", "Bruguiera parviflora", IF(J1379="XYMO", "Xylocarpus moluccensis", IF(J1379="BRCY", "Bruguiera cylindrica", IF(J1379="AVAL", "Avicennia alba", IF(J1379="AVOF", "Avicennia officinalis", IF(J1379="LURA", "Lumnitzera racemosa", IF(J1379="CETA", "Ceriops tagal", IF(J1379="XYGR", "Xylocarpus granatum", IF(J1379="AVMA", "Avicennia marina", IF(J1379="RHMU", "Rhizophora mucronata", IF(J1379="BRGY", "Bruguiera gymnorrhiza", IF(J1379="BRSE", "Bruguiera sexangula", IF(J1379="SOOV", "Sonneratia ovata", IF(J1379="SOCA", "Sonneratia caseolaris", IF(J1379="HELI", "Heritiera littoralis", IF(J1379="HESY", "Heritiera sylvatica", IF(J1379="NYFR", "Nypa fruticans", IF(J1379="CYRA", "Cynometra ramiflora", IF(J1379="PHPA", "Phoenix paludosa", IF(J1379="SCHY", "Scyphiphora hydrophyllacea", IF(J1379="DIMA", "Diospyros maritima", IF(J1379="POPI", "Pongamia pinnata", IF(J1379="MAPS", "Maniltoa psilogyne", IF(J1379="INBI", "Intsia bijuga", IF(J1379="ACEB", "Acanthus ebracteatus", IF(J1379="CAER", "Calamus erinaceus", IF(J1379="UNUN", "Unknown unknown",  IF(J1379="SOAL", "Sonneratia alba",  IF(J1379="AECO", "Aegiceras corniculatum", "" )) )))))))))))))))))))))))))))))</f>
        <v>Rhizophora apiculata</v>
      </c>
      <c r="J1379" s="55" t="s">
        <v>21</v>
      </c>
      <c r="K1379" s="55" t="n">
        <v>5.5</v>
      </c>
    </row>
    <row r="1380" customFormat="false" ht="13.8" hidden="false" customHeight="false" outlineLevel="0" collapsed="false">
      <c r="A1380" s="1" t="s">
        <v>17</v>
      </c>
      <c r="B1380" s="12" t="n">
        <v>42157</v>
      </c>
      <c r="C1380" s="1" t="s">
        <v>19</v>
      </c>
      <c r="D1380" s="1" t="s">
        <v>19</v>
      </c>
      <c r="E1380" s="1" t="s">
        <v>19</v>
      </c>
      <c r="F1380" s="1" t="s">
        <v>20</v>
      </c>
      <c r="G1380" s="1" t="n">
        <v>7</v>
      </c>
      <c r="H1380" s="1" t="n">
        <v>5</v>
      </c>
      <c r="I1380" s="23" t="str">
        <f aca="false">IF(J1380="RHAP", "Rhizophora apiculata", IF(J1380="EXAG", "Excoecaria agallocha", IF(J1380="BRPA", "Bruguiera parviflora", IF(J1380="XYMO", "Xylocarpus moluccensis", IF(J1380="BRCY", "Bruguiera cylindrica", IF(J1380="AVAL", "Avicennia alba", IF(J1380="AVOF", "Avicennia officinalis", IF(J1380="LURA", "Lumnitzera racemosa", IF(J1380="CETA", "Ceriops tagal", IF(J1380="XYGR", "Xylocarpus granatum", IF(J1380="AVMA", "Avicennia marina", IF(J1380="RHMU", "Rhizophora mucronata", IF(J1380="BRGY", "Bruguiera gymnorrhiza", IF(J1380="BRSE", "Bruguiera sexangula", IF(J1380="SOOV", "Sonneratia ovata", IF(J1380="SOCA", "Sonneratia caseolaris", IF(J1380="HELI", "Heritiera littoralis", IF(J1380="HESY", "Heritiera sylvatica", IF(J1380="NYFR", "Nypa fruticans", IF(J1380="CYRA", "Cynometra ramiflora", IF(J1380="PHPA", "Phoenix paludosa", IF(J1380="SCHY", "Scyphiphora hydrophyllacea", IF(J1380="DIMA", "Diospyros maritima", IF(J1380="POPI", "Pongamia pinnata", IF(J1380="MAPS", "Maniltoa psilogyne", IF(J1380="INBI", "Intsia bijuga", IF(J1380="ACEB", "Acanthus ebracteatus", IF(J1380="CAER", "Calamus erinaceus", IF(J1380="UNUN", "Unknown unknown",  IF(J1380="SOAL", "Sonneratia alba",  IF(J1380="AECO", "Aegiceras corniculatum", "" )) )))))))))))))))))))))))))))))</f>
        <v>Rhizophora apiculata</v>
      </c>
      <c r="J1380" s="55" t="s">
        <v>21</v>
      </c>
      <c r="K1380" s="55" t="n">
        <v>5.5</v>
      </c>
    </row>
    <row r="1381" customFormat="false" ht="13.8" hidden="false" customHeight="false" outlineLevel="0" collapsed="false">
      <c r="A1381" s="1" t="s">
        <v>17</v>
      </c>
      <c r="B1381" s="12" t="n">
        <v>42157</v>
      </c>
      <c r="C1381" s="1" t="s">
        <v>19</v>
      </c>
      <c r="D1381" s="1" t="s">
        <v>19</v>
      </c>
      <c r="E1381" s="1" t="s">
        <v>19</v>
      </c>
      <c r="F1381" s="1" t="s">
        <v>20</v>
      </c>
      <c r="G1381" s="1" t="n">
        <v>7</v>
      </c>
      <c r="H1381" s="1" t="n">
        <v>5</v>
      </c>
      <c r="I1381" s="23" t="str">
        <f aca="false">IF(J1381="RHAP", "Rhizophora apiculata", IF(J1381="EXAG", "Excoecaria agallocha", IF(J1381="BRPA", "Bruguiera parviflora", IF(J1381="XYMO", "Xylocarpus moluccensis", IF(J1381="BRCY", "Bruguiera cylindrica", IF(J1381="AVAL", "Avicennia alba", IF(J1381="AVOF", "Avicennia officinalis", IF(J1381="LURA", "Lumnitzera racemosa", IF(J1381="CETA", "Ceriops tagal", IF(J1381="XYGR", "Xylocarpus granatum", IF(J1381="AVMA", "Avicennia marina", IF(J1381="RHMU", "Rhizophora mucronata", IF(J1381="BRGY", "Bruguiera gymnorrhiza", IF(J1381="BRSE", "Bruguiera sexangula", IF(J1381="SOOV", "Sonneratia ovata", IF(J1381="SOCA", "Sonneratia caseolaris", IF(J1381="HELI", "Heritiera littoralis", IF(J1381="HESY", "Heritiera sylvatica", IF(J1381="NYFR", "Nypa fruticans", IF(J1381="CYRA", "Cynometra ramiflora", IF(J1381="PHPA", "Phoenix paludosa", IF(J1381="SCHY", "Scyphiphora hydrophyllacea", IF(J1381="DIMA", "Diospyros maritima", IF(J1381="POPI", "Pongamia pinnata", IF(J1381="MAPS", "Maniltoa psilogyne", IF(J1381="INBI", "Intsia bijuga", IF(J1381="ACEB", "Acanthus ebracteatus", IF(J1381="CAER", "Calamus erinaceus", IF(J1381="UNUN", "Unknown unknown",  IF(J1381="SOAL", "Sonneratia alba",  IF(J1381="AECO", "Aegiceras corniculatum", "" )) )))))))))))))))))))))))))))))</f>
        <v>Rhizophora apiculata</v>
      </c>
      <c r="J1381" s="55" t="s">
        <v>21</v>
      </c>
      <c r="K1381" s="55" t="n">
        <v>5.6</v>
      </c>
    </row>
    <row r="1382" customFormat="false" ht="13.8" hidden="false" customHeight="false" outlineLevel="0" collapsed="false">
      <c r="A1382" s="1" t="s">
        <v>17</v>
      </c>
      <c r="B1382" s="12" t="n">
        <v>42157</v>
      </c>
      <c r="C1382" s="1" t="s">
        <v>19</v>
      </c>
      <c r="D1382" s="1" t="s">
        <v>19</v>
      </c>
      <c r="E1382" s="1" t="s">
        <v>19</v>
      </c>
      <c r="F1382" s="1" t="s">
        <v>20</v>
      </c>
      <c r="G1382" s="1" t="n">
        <v>7</v>
      </c>
      <c r="H1382" s="1" t="n">
        <v>5</v>
      </c>
      <c r="I1382" s="23" t="str">
        <f aca="false">IF(J1382="RHAP", "Rhizophora apiculata", IF(J1382="EXAG", "Excoecaria agallocha", IF(J1382="BRPA", "Bruguiera parviflora", IF(J1382="XYMO", "Xylocarpus moluccensis", IF(J1382="BRCY", "Bruguiera cylindrica", IF(J1382="AVAL", "Avicennia alba", IF(J1382="AVOF", "Avicennia officinalis", IF(J1382="LURA", "Lumnitzera racemosa", IF(J1382="CETA", "Ceriops tagal", IF(J1382="XYGR", "Xylocarpus granatum", IF(J1382="AVMA", "Avicennia marina", IF(J1382="RHMU", "Rhizophora mucronata", IF(J1382="BRGY", "Bruguiera gymnorrhiza", IF(J1382="BRSE", "Bruguiera sexangula", IF(J1382="SOOV", "Sonneratia ovata", IF(J1382="SOCA", "Sonneratia caseolaris", IF(J1382="HELI", "Heritiera littoralis", IF(J1382="HESY", "Heritiera sylvatica", IF(J1382="NYFR", "Nypa fruticans", IF(J1382="CYRA", "Cynometra ramiflora", IF(J1382="PHPA", "Phoenix paludosa", IF(J1382="SCHY", "Scyphiphora hydrophyllacea", IF(J1382="DIMA", "Diospyros maritima", IF(J1382="POPI", "Pongamia pinnata", IF(J1382="MAPS", "Maniltoa psilogyne", IF(J1382="INBI", "Intsia bijuga", IF(J1382="ACEB", "Acanthus ebracteatus", IF(J1382="CAER", "Calamus erinaceus", IF(J1382="UNUN", "Unknown unknown",  IF(J1382="SOAL", "Sonneratia alba",  IF(J1382="AECO", "Aegiceras corniculatum", "" )) )))))))))))))))))))))))))))))</f>
        <v>Rhizophora apiculata</v>
      </c>
      <c r="J1382" s="55" t="s">
        <v>21</v>
      </c>
      <c r="K1382" s="55" t="n">
        <v>5.7</v>
      </c>
      <c r="M1382" s="55"/>
    </row>
    <row r="1383" customFormat="false" ht="13.8" hidden="false" customHeight="false" outlineLevel="0" collapsed="false">
      <c r="A1383" s="1" t="s">
        <v>17</v>
      </c>
      <c r="B1383" s="12" t="n">
        <v>42157</v>
      </c>
      <c r="C1383" s="1" t="s">
        <v>19</v>
      </c>
      <c r="D1383" s="1" t="s">
        <v>19</v>
      </c>
      <c r="E1383" s="1" t="s">
        <v>19</v>
      </c>
      <c r="F1383" s="1" t="s">
        <v>20</v>
      </c>
      <c r="G1383" s="1" t="n">
        <v>7</v>
      </c>
      <c r="H1383" s="1" t="n">
        <v>5</v>
      </c>
      <c r="I1383" s="23" t="str">
        <f aca="false">IF(J1383="RHAP", "Rhizophora apiculata", IF(J1383="EXAG", "Excoecaria agallocha", IF(J1383="BRPA", "Bruguiera parviflora", IF(J1383="XYMO", "Xylocarpus moluccensis", IF(J1383="BRCY", "Bruguiera cylindrica", IF(J1383="AVAL", "Avicennia alba", IF(J1383="AVOF", "Avicennia officinalis", IF(J1383="LURA", "Lumnitzera racemosa", IF(J1383="CETA", "Ceriops tagal", IF(J1383="XYGR", "Xylocarpus granatum", IF(J1383="AVMA", "Avicennia marina", IF(J1383="RHMU", "Rhizophora mucronata", IF(J1383="BRGY", "Bruguiera gymnorrhiza", IF(J1383="BRSE", "Bruguiera sexangula", IF(J1383="SOOV", "Sonneratia ovata", IF(J1383="SOCA", "Sonneratia caseolaris", IF(J1383="HELI", "Heritiera littoralis", IF(J1383="HESY", "Heritiera sylvatica", IF(J1383="NYFR", "Nypa fruticans", IF(J1383="CYRA", "Cynometra ramiflora", IF(J1383="PHPA", "Phoenix paludosa", IF(J1383="SCHY", "Scyphiphora hydrophyllacea", IF(J1383="DIMA", "Diospyros maritima", IF(J1383="POPI", "Pongamia pinnata", IF(J1383="MAPS", "Maniltoa psilogyne", IF(J1383="INBI", "Intsia bijuga", IF(J1383="ACEB", "Acanthus ebracteatus", IF(J1383="CAER", "Calamus erinaceus", IF(J1383="UNUN", "Unknown unknown",  IF(J1383="SOAL", "Sonneratia alba",  IF(J1383="AECO", "Aegiceras corniculatum", "" )) )))))))))))))))))))))))))))))</f>
        <v>Avicennia alba</v>
      </c>
      <c r="J1383" s="55" t="s">
        <v>27</v>
      </c>
      <c r="K1383" s="55" t="n">
        <v>6</v>
      </c>
    </row>
    <row r="1384" customFormat="false" ht="13.8" hidden="false" customHeight="false" outlineLevel="0" collapsed="false">
      <c r="A1384" s="1" t="s">
        <v>17</v>
      </c>
      <c r="B1384" s="12" t="n">
        <v>42157</v>
      </c>
      <c r="C1384" s="1" t="s">
        <v>19</v>
      </c>
      <c r="D1384" s="1" t="s">
        <v>19</v>
      </c>
      <c r="E1384" s="1" t="s">
        <v>19</v>
      </c>
      <c r="F1384" s="1" t="s">
        <v>20</v>
      </c>
      <c r="G1384" s="1" t="n">
        <v>7</v>
      </c>
      <c r="H1384" s="1" t="n">
        <v>5</v>
      </c>
      <c r="I1384" s="23" t="str">
        <f aca="false">IF(J1384="RHAP", "Rhizophora apiculata", IF(J1384="EXAG", "Excoecaria agallocha", IF(J1384="BRPA", "Bruguiera parviflora", IF(J1384="XYMO", "Xylocarpus moluccensis", IF(J1384="BRCY", "Bruguiera cylindrica", IF(J1384="AVAL", "Avicennia alba", IF(J1384="AVOF", "Avicennia officinalis", IF(J1384="LURA", "Lumnitzera racemosa", IF(J1384="CETA", "Ceriops tagal", IF(J1384="XYGR", "Xylocarpus granatum", IF(J1384="AVMA", "Avicennia marina", IF(J1384="RHMU", "Rhizophora mucronata", IF(J1384="BRGY", "Bruguiera gymnorrhiza", IF(J1384="BRSE", "Bruguiera sexangula", IF(J1384="SOOV", "Sonneratia ovata", IF(J1384="SOCA", "Sonneratia caseolaris", IF(J1384="HELI", "Heritiera littoralis", IF(J1384="HESY", "Heritiera sylvatica", IF(J1384="NYFR", "Nypa fruticans", IF(J1384="CYRA", "Cynometra ramiflora", IF(J1384="PHPA", "Phoenix paludosa", IF(J1384="SCHY", "Scyphiphora hydrophyllacea", IF(J1384="DIMA", "Diospyros maritima", IF(J1384="POPI", "Pongamia pinnata", IF(J1384="MAPS", "Maniltoa psilogyne", IF(J1384="INBI", "Intsia bijuga", IF(J1384="ACEB", "Acanthus ebracteatus", IF(J1384="CAER", "Calamus erinaceus", IF(J1384="UNUN", "Unknown unknown",  IF(J1384="SOAL", "Sonneratia alba",  IF(J1384="AECO", "Aegiceras corniculatum", "" )) )))))))))))))))))))))))))))))</f>
        <v>Avicennia alba</v>
      </c>
      <c r="J1384" s="55" t="s">
        <v>27</v>
      </c>
      <c r="K1384" s="55" t="n">
        <v>6.1</v>
      </c>
    </row>
    <row r="1385" customFormat="false" ht="13.8" hidden="false" customHeight="false" outlineLevel="0" collapsed="false">
      <c r="A1385" s="1" t="s">
        <v>17</v>
      </c>
      <c r="B1385" s="12" t="n">
        <v>42157</v>
      </c>
      <c r="C1385" s="1" t="s">
        <v>19</v>
      </c>
      <c r="D1385" s="1" t="s">
        <v>19</v>
      </c>
      <c r="E1385" s="1" t="s">
        <v>19</v>
      </c>
      <c r="F1385" s="1" t="s">
        <v>20</v>
      </c>
      <c r="G1385" s="1" t="n">
        <v>7</v>
      </c>
      <c r="H1385" s="1" t="n">
        <v>5</v>
      </c>
      <c r="I1385" s="23" t="str">
        <f aca="false">IF(J1385="RHAP", "Rhizophora apiculata", IF(J1385="EXAG", "Excoecaria agallocha", IF(J1385="BRPA", "Bruguiera parviflora", IF(J1385="XYMO", "Xylocarpus moluccensis", IF(J1385="BRCY", "Bruguiera cylindrica", IF(J1385="AVAL", "Avicennia alba", IF(J1385="AVOF", "Avicennia officinalis", IF(J1385="LURA", "Lumnitzera racemosa", IF(J1385="CETA", "Ceriops tagal", IF(J1385="XYGR", "Xylocarpus granatum", IF(J1385="AVMA", "Avicennia marina", IF(J1385="RHMU", "Rhizophora mucronata", IF(J1385="BRGY", "Bruguiera gymnorrhiza", IF(J1385="BRSE", "Bruguiera sexangula", IF(J1385="SOOV", "Sonneratia ovata", IF(J1385="SOCA", "Sonneratia caseolaris", IF(J1385="HELI", "Heritiera littoralis", IF(J1385="HESY", "Heritiera sylvatica", IF(J1385="NYFR", "Nypa fruticans", IF(J1385="CYRA", "Cynometra ramiflora", IF(J1385="PHPA", "Phoenix paludosa", IF(J1385="SCHY", "Scyphiphora hydrophyllacea", IF(J1385="DIMA", "Diospyros maritima", IF(J1385="POPI", "Pongamia pinnata", IF(J1385="MAPS", "Maniltoa psilogyne", IF(J1385="INBI", "Intsia bijuga", IF(J1385="ACEB", "Acanthus ebracteatus", IF(J1385="CAER", "Calamus erinaceus", IF(J1385="UNUN", "Unknown unknown",  IF(J1385="SOAL", "Sonneratia alba",  IF(J1385="AECO", "Aegiceras corniculatum", "" )) )))))))))))))))))))))))))))))</f>
        <v>Avicennia alba</v>
      </c>
      <c r="J1385" s="55" t="s">
        <v>27</v>
      </c>
      <c r="K1385" s="55" t="n">
        <v>6.1</v>
      </c>
    </row>
    <row r="1386" customFormat="false" ht="13.8" hidden="false" customHeight="false" outlineLevel="0" collapsed="false">
      <c r="A1386" s="1" t="s">
        <v>17</v>
      </c>
      <c r="B1386" s="12" t="n">
        <v>42157</v>
      </c>
      <c r="C1386" s="1" t="s">
        <v>19</v>
      </c>
      <c r="D1386" s="1" t="s">
        <v>19</v>
      </c>
      <c r="E1386" s="1" t="s">
        <v>19</v>
      </c>
      <c r="F1386" s="1" t="s">
        <v>20</v>
      </c>
      <c r="G1386" s="1" t="n">
        <v>7</v>
      </c>
      <c r="H1386" s="1" t="n">
        <v>5</v>
      </c>
      <c r="I1386" s="23" t="str">
        <f aca="false">IF(J1386="RHAP", "Rhizophora apiculata", IF(J1386="EXAG", "Excoecaria agallocha", IF(J1386="BRPA", "Bruguiera parviflora", IF(J1386="XYMO", "Xylocarpus moluccensis", IF(J1386="BRCY", "Bruguiera cylindrica", IF(J1386="AVAL", "Avicennia alba", IF(J1386="AVOF", "Avicennia officinalis", IF(J1386="LURA", "Lumnitzera racemosa", IF(J1386="CETA", "Ceriops tagal", IF(J1386="XYGR", "Xylocarpus granatum", IF(J1386="AVMA", "Avicennia marina", IF(J1386="RHMU", "Rhizophora mucronata", IF(J1386="BRGY", "Bruguiera gymnorrhiza", IF(J1386="BRSE", "Bruguiera sexangula", IF(J1386="SOOV", "Sonneratia ovata", IF(J1386="SOCA", "Sonneratia caseolaris", IF(J1386="HELI", "Heritiera littoralis", IF(J1386="HESY", "Heritiera sylvatica", IF(J1386="NYFR", "Nypa fruticans", IF(J1386="CYRA", "Cynometra ramiflora", IF(J1386="PHPA", "Phoenix paludosa", IF(J1386="SCHY", "Scyphiphora hydrophyllacea", IF(J1386="DIMA", "Diospyros maritima", IF(J1386="POPI", "Pongamia pinnata", IF(J1386="MAPS", "Maniltoa psilogyne", IF(J1386="INBI", "Intsia bijuga", IF(J1386="ACEB", "Acanthus ebracteatus", IF(J1386="CAER", "Calamus erinaceus", IF(J1386="UNUN", "Unknown unknown",  IF(J1386="SOAL", "Sonneratia alba",  IF(J1386="AECO", "Aegiceras corniculatum", "" )) )))))))))))))))))))))))))))))</f>
        <v>Avicennia alba</v>
      </c>
      <c r="J1386" s="55" t="s">
        <v>27</v>
      </c>
      <c r="K1386" s="55" t="n">
        <v>6.2</v>
      </c>
    </row>
    <row r="1387" customFormat="false" ht="13.8" hidden="false" customHeight="false" outlineLevel="0" collapsed="false">
      <c r="A1387" s="1" t="s">
        <v>17</v>
      </c>
      <c r="B1387" s="12" t="n">
        <v>42157</v>
      </c>
      <c r="C1387" s="1" t="s">
        <v>19</v>
      </c>
      <c r="D1387" s="1" t="s">
        <v>19</v>
      </c>
      <c r="E1387" s="1" t="s">
        <v>19</v>
      </c>
      <c r="F1387" s="1" t="s">
        <v>20</v>
      </c>
      <c r="G1387" s="1" t="n">
        <v>7</v>
      </c>
      <c r="H1387" s="1" t="n">
        <v>5</v>
      </c>
      <c r="I1387" s="23" t="str">
        <f aca="false">IF(J1387="RHAP", "Rhizophora apiculata", IF(J1387="EXAG", "Excoecaria agallocha", IF(J1387="BRPA", "Bruguiera parviflora", IF(J1387="XYMO", "Xylocarpus moluccensis", IF(J1387="BRCY", "Bruguiera cylindrica", IF(J1387="AVAL", "Avicennia alba", IF(J1387="AVOF", "Avicennia officinalis", IF(J1387="LURA", "Lumnitzera racemosa", IF(J1387="CETA", "Ceriops tagal", IF(J1387="XYGR", "Xylocarpus granatum", IF(J1387="AVMA", "Avicennia marina", IF(J1387="RHMU", "Rhizophora mucronata", IF(J1387="BRGY", "Bruguiera gymnorrhiza", IF(J1387="BRSE", "Bruguiera sexangula", IF(J1387="SOOV", "Sonneratia ovata", IF(J1387="SOCA", "Sonneratia caseolaris", IF(J1387="HELI", "Heritiera littoralis", IF(J1387="HESY", "Heritiera sylvatica", IF(J1387="NYFR", "Nypa fruticans", IF(J1387="CYRA", "Cynometra ramiflora", IF(J1387="PHPA", "Phoenix paludosa", IF(J1387="SCHY", "Scyphiphora hydrophyllacea", IF(J1387="DIMA", "Diospyros maritima", IF(J1387="POPI", "Pongamia pinnata", IF(J1387="MAPS", "Maniltoa psilogyne", IF(J1387="INBI", "Intsia bijuga", IF(J1387="ACEB", "Acanthus ebracteatus", IF(J1387="CAER", "Calamus erinaceus", IF(J1387="UNUN", "Unknown unknown",  IF(J1387="SOAL", "Sonneratia alba",  IF(J1387="AECO", "Aegiceras corniculatum", "" )) )))))))))))))))))))))))))))))</f>
        <v>Xylocarpus granatum</v>
      </c>
      <c r="J1387" s="55" t="s">
        <v>1022</v>
      </c>
      <c r="K1387" s="55" t="n">
        <v>6.2</v>
      </c>
    </row>
    <row r="1388" customFormat="false" ht="13.8" hidden="false" customHeight="false" outlineLevel="0" collapsed="false">
      <c r="A1388" s="1" t="s">
        <v>17</v>
      </c>
      <c r="B1388" s="12" t="n">
        <v>42157</v>
      </c>
      <c r="C1388" s="1" t="s">
        <v>19</v>
      </c>
      <c r="D1388" s="1" t="s">
        <v>19</v>
      </c>
      <c r="E1388" s="1" t="s">
        <v>19</v>
      </c>
      <c r="F1388" s="1" t="s">
        <v>20</v>
      </c>
      <c r="G1388" s="1" t="n">
        <v>7</v>
      </c>
      <c r="H1388" s="1" t="n">
        <v>5</v>
      </c>
      <c r="I1388" s="23" t="str">
        <f aca="false">IF(J1388="RHAP", "Rhizophora apiculata", IF(J1388="EXAG", "Excoecaria agallocha", IF(J1388="BRPA", "Bruguiera parviflora", IF(J1388="XYMO", "Xylocarpus moluccensis", IF(J1388="BRCY", "Bruguiera cylindrica", IF(J1388="AVAL", "Avicennia alba", IF(J1388="AVOF", "Avicennia officinalis", IF(J1388="LURA", "Lumnitzera racemosa", IF(J1388="CETA", "Ceriops tagal", IF(J1388="XYGR", "Xylocarpus granatum", IF(J1388="AVMA", "Avicennia marina", IF(J1388="RHMU", "Rhizophora mucronata", IF(J1388="BRGY", "Bruguiera gymnorrhiza", IF(J1388="BRSE", "Bruguiera sexangula", IF(J1388="SOOV", "Sonneratia ovata", IF(J1388="SOCA", "Sonneratia caseolaris", IF(J1388="HELI", "Heritiera littoralis", IF(J1388="HESY", "Heritiera sylvatica", IF(J1388="NYFR", "Nypa fruticans", IF(J1388="CYRA", "Cynometra ramiflora", IF(J1388="PHPA", "Phoenix paludosa", IF(J1388="SCHY", "Scyphiphora hydrophyllacea", IF(J1388="DIMA", "Diospyros maritima", IF(J1388="POPI", "Pongamia pinnata", IF(J1388="MAPS", "Maniltoa psilogyne", IF(J1388="INBI", "Intsia bijuga", IF(J1388="ACEB", "Acanthus ebracteatus", IF(J1388="CAER", "Calamus erinaceus", IF(J1388="UNUN", "Unknown unknown",  IF(J1388="SOAL", "Sonneratia alba",  IF(J1388="AECO", "Aegiceras corniculatum", "" )) )))))))))))))))))))))))))))))</f>
        <v>Rhizophora apiculata</v>
      </c>
      <c r="J1388" s="55" t="s">
        <v>21</v>
      </c>
      <c r="K1388" s="55" t="n">
        <v>6.3</v>
      </c>
    </row>
    <row r="1389" customFormat="false" ht="13.8" hidden="false" customHeight="false" outlineLevel="0" collapsed="false">
      <c r="A1389" s="1" t="s">
        <v>17</v>
      </c>
      <c r="B1389" s="12" t="n">
        <v>42157</v>
      </c>
      <c r="C1389" s="1" t="s">
        <v>19</v>
      </c>
      <c r="D1389" s="1" t="s">
        <v>19</v>
      </c>
      <c r="E1389" s="1" t="s">
        <v>19</v>
      </c>
      <c r="F1389" s="1" t="s">
        <v>20</v>
      </c>
      <c r="G1389" s="1" t="n">
        <v>7</v>
      </c>
      <c r="H1389" s="1" t="n">
        <v>5</v>
      </c>
      <c r="I1389" s="23" t="str">
        <f aca="false">IF(J1389="RHAP", "Rhizophora apiculata", IF(J1389="EXAG", "Excoecaria agallocha", IF(J1389="BRPA", "Bruguiera parviflora", IF(J1389="XYMO", "Xylocarpus moluccensis", IF(J1389="BRCY", "Bruguiera cylindrica", IF(J1389="AVAL", "Avicennia alba", IF(J1389="AVOF", "Avicennia officinalis", IF(J1389="LURA", "Lumnitzera racemosa", IF(J1389="CETA", "Ceriops tagal", IF(J1389="XYGR", "Xylocarpus granatum", IF(J1389="AVMA", "Avicennia marina", IF(J1389="RHMU", "Rhizophora mucronata", IF(J1389="BRGY", "Bruguiera gymnorrhiza", IF(J1389="BRSE", "Bruguiera sexangula", IF(J1389="SOOV", "Sonneratia ovata", IF(J1389="SOCA", "Sonneratia caseolaris", IF(J1389="HELI", "Heritiera littoralis", IF(J1389="HESY", "Heritiera sylvatica", IF(J1389="NYFR", "Nypa fruticans", IF(J1389="CYRA", "Cynometra ramiflora", IF(J1389="PHPA", "Phoenix paludosa", IF(J1389="SCHY", "Scyphiphora hydrophyllacea", IF(J1389="DIMA", "Diospyros maritima", IF(J1389="POPI", "Pongamia pinnata", IF(J1389="MAPS", "Maniltoa psilogyne", IF(J1389="INBI", "Intsia bijuga", IF(J1389="ACEB", "Acanthus ebracteatus", IF(J1389="CAER", "Calamus erinaceus", IF(J1389="UNUN", "Unknown unknown",  IF(J1389="SOAL", "Sonneratia alba",  IF(J1389="AECO", "Aegiceras corniculatum", "" )) )))))))))))))))))))))))))))))</f>
        <v>Xylocarpus granatum</v>
      </c>
      <c r="J1389" s="55" t="s">
        <v>1022</v>
      </c>
      <c r="K1389" s="55" t="n">
        <v>6.4</v>
      </c>
    </row>
    <row r="1390" customFormat="false" ht="13.8" hidden="false" customHeight="false" outlineLevel="0" collapsed="false">
      <c r="A1390" s="1" t="s">
        <v>17</v>
      </c>
      <c r="B1390" s="12" t="n">
        <v>42157</v>
      </c>
      <c r="C1390" s="1" t="s">
        <v>19</v>
      </c>
      <c r="D1390" s="1" t="s">
        <v>19</v>
      </c>
      <c r="E1390" s="1" t="s">
        <v>19</v>
      </c>
      <c r="F1390" s="1" t="s">
        <v>20</v>
      </c>
      <c r="G1390" s="1" t="n">
        <v>7</v>
      </c>
      <c r="H1390" s="1" t="n">
        <v>5</v>
      </c>
      <c r="I1390" s="23" t="str">
        <f aca="false">IF(J1390="RHAP", "Rhizophora apiculata", IF(J1390="EXAG", "Excoecaria agallocha", IF(J1390="BRPA", "Bruguiera parviflora", IF(J1390="XYMO", "Xylocarpus moluccensis", IF(J1390="BRCY", "Bruguiera cylindrica", IF(J1390="AVAL", "Avicennia alba", IF(J1390="AVOF", "Avicennia officinalis", IF(J1390="LURA", "Lumnitzera racemosa", IF(J1390="CETA", "Ceriops tagal", IF(J1390="XYGR", "Xylocarpus granatum", IF(J1390="AVMA", "Avicennia marina", IF(J1390="RHMU", "Rhizophora mucronata", IF(J1390="BRGY", "Bruguiera gymnorrhiza", IF(J1390="BRSE", "Bruguiera sexangula", IF(J1390="SOOV", "Sonneratia ovata", IF(J1390="SOCA", "Sonneratia caseolaris", IF(J1390="HELI", "Heritiera littoralis", IF(J1390="HESY", "Heritiera sylvatica", IF(J1390="NYFR", "Nypa fruticans", IF(J1390="CYRA", "Cynometra ramiflora", IF(J1390="PHPA", "Phoenix paludosa", IF(J1390="SCHY", "Scyphiphora hydrophyllacea", IF(J1390="DIMA", "Diospyros maritima", IF(J1390="POPI", "Pongamia pinnata", IF(J1390="MAPS", "Maniltoa psilogyne", IF(J1390="INBI", "Intsia bijuga", IF(J1390="ACEB", "Acanthus ebracteatus", IF(J1390="CAER", "Calamus erinaceus", IF(J1390="UNUN", "Unknown unknown",  IF(J1390="SOAL", "Sonneratia alba",  IF(J1390="AECO", "Aegiceras corniculatum", "" )) )))))))))))))))))))))))))))))</f>
        <v>Rhizophora apiculata</v>
      </c>
      <c r="J1390" s="55" t="s">
        <v>21</v>
      </c>
      <c r="K1390" s="55" t="n">
        <v>6.4</v>
      </c>
    </row>
    <row r="1391" customFormat="false" ht="13.8" hidden="false" customHeight="false" outlineLevel="0" collapsed="false">
      <c r="A1391" s="1" t="s">
        <v>17</v>
      </c>
      <c r="B1391" s="12" t="n">
        <v>42157</v>
      </c>
      <c r="C1391" s="1" t="s">
        <v>19</v>
      </c>
      <c r="D1391" s="1" t="s">
        <v>19</v>
      </c>
      <c r="E1391" s="1" t="s">
        <v>19</v>
      </c>
      <c r="F1391" s="1" t="s">
        <v>20</v>
      </c>
      <c r="G1391" s="1" t="n">
        <v>7</v>
      </c>
      <c r="H1391" s="1" t="n">
        <v>5</v>
      </c>
      <c r="I1391" s="23" t="str">
        <f aca="false">IF(J1391="RHAP", "Rhizophora apiculata", IF(J1391="EXAG", "Excoecaria agallocha", IF(J1391="BRPA", "Bruguiera parviflora", IF(J1391="XYMO", "Xylocarpus moluccensis", IF(J1391="BRCY", "Bruguiera cylindrica", IF(J1391="AVAL", "Avicennia alba", IF(J1391="AVOF", "Avicennia officinalis", IF(J1391="LURA", "Lumnitzera racemosa", IF(J1391="CETA", "Ceriops tagal", IF(J1391="XYGR", "Xylocarpus granatum", IF(J1391="AVMA", "Avicennia marina", IF(J1391="RHMU", "Rhizophora mucronata", IF(J1391="BRGY", "Bruguiera gymnorrhiza", IF(J1391="BRSE", "Bruguiera sexangula", IF(J1391="SOOV", "Sonneratia ovata", IF(J1391="SOCA", "Sonneratia caseolaris", IF(J1391="HELI", "Heritiera littoralis", IF(J1391="HESY", "Heritiera sylvatica", IF(J1391="NYFR", "Nypa fruticans", IF(J1391="CYRA", "Cynometra ramiflora", IF(J1391="PHPA", "Phoenix paludosa", IF(J1391="SCHY", "Scyphiphora hydrophyllacea", IF(J1391="DIMA", "Diospyros maritima", IF(J1391="POPI", "Pongamia pinnata", IF(J1391="MAPS", "Maniltoa psilogyne", IF(J1391="INBI", "Intsia bijuga", IF(J1391="ACEB", "Acanthus ebracteatus", IF(J1391="CAER", "Calamus erinaceus", IF(J1391="UNUN", "Unknown unknown",  IF(J1391="SOAL", "Sonneratia alba",  IF(J1391="AECO", "Aegiceras corniculatum", "" )) )))))))))))))))))))))))))))))</f>
        <v>Rhizophora apiculata</v>
      </c>
      <c r="J1391" s="55" t="s">
        <v>21</v>
      </c>
      <c r="K1391" s="55" t="n">
        <v>6.5</v>
      </c>
    </row>
    <row r="1392" customFormat="false" ht="13.8" hidden="false" customHeight="false" outlineLevel="0" collapsed="false">
      <c r="A1392" s="1" t="s">
        <v>17</v>
      </c>
      <c r="B1392" s="12" t="n">
        <v>42157</v>
      </c>
      <c r="C1392" s="1" t="s">
        <v>19</v>
      </c>
      <c r="D1392" s="1" t="s">
        <v>19</v>
      </c>
      <c r="E1392" s="1" t="s">
        <v>19</v>
      </c>
      <c r="F1392" s="1" t="s">
        <v>20</v>
      </c>
      <c r="G1392" s="1" t="n">
        <v>7</v>
      </c>
      <c r="H1392" s="1" t="n">
        <v>5</v>
      </c>
      <c r="I1392" s="23" t="str">
        <f aca="false">IF(J1392="RHAP", "Rhizophora apiculata", IF(J1392="EXAG", "Excoecaria agallocha", IF(J1392="BRPA", "Bruguiera parviflora", IF(J1392="XYMO", "Xylocarpus moluccensis", IF(J1392="BRCY", "Bruguiera cylindrica", IF(J1392="AVAL", "Avicennia alba", IF(J1392="AVOF", "Avicennia officinalis", IF(J1392="LURA", "Lumnitzera racemosa", IF(J1392="CETA", "Ceriops tagal", IF(J1392="XYGR", "Xylocarpus granatum", IF(J1392="AVMA", "Avicennia marina", IF(J1392="RHMU", "Rhizophora mucronata", IF(J1392="BRGY", "Bruguiera gymnorrhiza", IF(J1392="BRSE", "Bruguiera sexangula", IF(J1392="SOOV", "Sonneratia ovata", IF(J1392="SOCA", "Sonneratia caseolaris", IF(J1392="HELI", "Heritiera littoralis", IF(J1392="HESY", "Heritiera sylvatica", IF(J1392="NYFR", "Nypa fruticans", IF(J1392="CYRA", "Cynometra ramiflora", IF(J1392="PHPA", "Phoenix paludosa", IF(J1392="SCHY", "Scyphiphora hydrophyllacea", IF(J1392="DIMA", "Diospyros maritima", IF(J1392="POPI", "Pongamia pinnata", IF(J1392="MAPS", "Maniltoa psilogyne", IF(J1392="INBI", "Intsia bijuga", IF(J1392="ACEB", "Acanthus ebracteatus", IF(J1392="CAER", "Calamus erinaceus", IF(J1392="UNUN", "Unknown unknown",  IF(J1392="SOAL", "Sonneratia alba",  IF(J1392="AECO", "Aegiceras corniculatum", "" )) )))))))))))))))))))))))))))))</f>
        <v>Avicennia alba</v>
      </c>
      <c r="J1392" s="55" t="s">
        <v>27</v>
      </c>
      <c r="K1392" s="55" t="n">
        <v>6.6</v>
      </c>
    </row>
    <row r="1393" customFormat="false" ht="13.8" hidden="false" customHeight="false" outlineLevel="0" collapsed="false">
      <c r="A1393" s="1" t="s">
        <v>17</v>
      </c>
      <c r="B1393" s="12" t="n">
        <v>42157</v>
      </c>
      <c r="C1393" s="1" t="s">
        <v>19</v>
      </c>
      <c r="D1393" s="1" t="s">
        <v>19</v>
      </c>
      <c r="E1393" s="1" t="s">
        <v>19</v>
      </c>
      <c r="F1393" s="1" t="s">
        <v>20</v>
      </c>
      <c r="G1393" s="1" t="n">
        <v>7</v>
      </c>
      <c r="H1393" s="1" t="n">
        <v>5</v>
      </c>
      <c r="I1393" s="23" t="str">
        <f aca="false">IF(J1393="RHAP", "Rhizophora apiculata", IF(J1393="EXAG", "Excoecaria agallocha", IF(J1393="BRPA", "Bruguiera parviflora", IF(J1393="XYMO", "Xylocarpus moluccensis", IF(J1393="BRCY", "Bruguiera cylindrica", IF(J1393="AVAL", "Avicennia alba", IF(J1393="AVOF", "Avicennia officinalis", IF(J1393="LURA", "Lumnitzera racemosa", IF(J1393="CETA", "Ceriops tagal", IF(J1393="XYGR", "Xylocarpus granatum", IF(J1393="AVMA", "Avicennia marina", IF(J1393="RHMU", "Rhizophora mucronata", IF(J1393="BRGY", "Bruguiera gymnorrhiza", IF(J1393="BRSE", "Bruguiera sexangula", IF(J1393="SOOV", "Sonneratia ovata", IF(J1393="SOCA", "Sonneratia caseolaris", IF(J1393="HELI", "Heritiera littoralis", IF(J1393="HESY", "Heritiera sylvatica", IF(J1393="NYFR", "Nypa fruticans", IF(J1393="CYRA", "Cynometra ramiflora", IF(J1393="PHPA", "Phoenix paludosa", IF(J1393="SCHY", "Scyphiphora hydrophyllacea", IF(J1393="DIMA", "Diospyros maritima", IF(J1393="POPI", "Pongamia pinnata", IF(J1393="MAPS", "Maniltoa psilogyne", IF(J1393="INBI", "Intsia bijuga", IF(J1393="ACEB", "Acanthus ebracteatus", IF(J1393="CAER", "Calamus erinaceus", IF(J1393="UNUN", "Unknown unknown",  IF(J1393="SOAL", "Sonneratia alba",  IF(J1393="AECO", "Aegiceras corniculatum", "" )) )))))))))))))))))))))))))))))</f>
        <v>Avicennia alba</v>
      </c>
      <c r="J1393" s="55" t="s">
        <v>27</v>
      </c>
      <c r="K1393" s="55" t="n">
        <v>6.6</v>
      </c>
    </row>
    <row r="1394" customFormat="false" ht="13.8" hidden="false" customHeight="false" outlineLevel="0" collapsed="false">
      <c r="A1394" s="1" t="s">
        <v>17</v>
      </c>
      <c r="B1394" s="12" t="n">
        <v>42157</v>
      </c>
      <c r="C1394" s="1" t="s">
        <v>19</v>
      </c>
      <c r="D1394" s="1" t="s">
        <v>19</v>
      </c>
      <c r="E1394" s="1" t="s">
        <v>19</v>
      </c>
      <c r="F1394" s="1" t="s">
        <v>20</v>
      </c>
      <c r="G1394" s="1" t="n">
        <v>7</v>
      </c>
      <c r="H1394" s="1" t="n">
        <v>5</v>
      </c>
      <c r="I1394" s="23" t="str">
        <f aca="false">IF(J1394="RHAP", "Rhizophora apiculata", IF(J1394="EXAG", "Excoecaria agallocha", IF(J1394="BRPA", "Bruguiera parviflora", IF(J1394="XYMO", "Xylocarpus moluccensis", IF(J1394="BRCY", "Bruguiera cylindrica", IF(J1394="AVAL", "Avicennia alba", IF(J1394="AVOF", "Avicennia officinalis", IF(J1394="LURA", "Lumnitzera racemosa", IF(J1394="CETA", "Ceriops tagal", IF(J1394="XYGR", "Xylocarpus granatum", IF(J1394="AVMA", "Avicennia marina", IF(J1394="RHMU", "Rhizophora mucronata", IF(J1394="BRGY", "Bruguiera gymnorrhiza", IF(J1394="BRSE", "Bruguiera sexangula", IF(J1394="SOOV", "Sonneratia ovata", IF(J1394="SOCA", "Sonneratia caseolaris", IF(J1394="HELI", "Heritiera littoralis", IF(J1394="HESY", "Heritiera sylvatica", IF(J1394="NYFR", "Nypa fruticans", IF(J1394="CYRA", "Cynometra ramiflora", IF(J1394="PHPA", "Phoenix paludosa", IF(J1394="SCHY", "Scyphiphora hydrophyllacea", IF(J1394="DIMA", "Diospyros maritima", IF(J1394="POPI", "Pongamia pinnata", IF(J1394="MAPS", "Maniltoa psilogyne", IF(J1394="INBI", "Intsia bijuga", IF(J1394="ACEB", "Acanthus ebracteatus", IF(J1394="CAER", "Calamus erinaceus", IF(J1394="UNUN", "Unknown unknown",  IF(J1394="SOAL", "Sonneratia alba",  IF(J1394="AECO", "Aegiceras corniculatum", "" )) )))))))))))))))))))))))))))))</f>
        <v>Rhizophora apiculata</v>
      </c>
      <c r="J1394" s="55" t="s">
        <v>21</v>
      </c>
      <c r="K1394" s="55" t="n">
        <v>6.7</v>
      </c>
    </row>
    <row r="1395" customFormat="false" ht="13.8" hidden="false" customHeight="false" outlineLevel="0" collapsed="false">
      <c r="A1395" s="1" t="s">
        <v>17</v>
      </c>
      <c r="B1395" s="12" t="n">
        <v>42157</v>
      </c>
      <c r="C1395" s="1" t="s">
        <v>19</v>
      </c>
      <c r="D1395" s="1" t="s">
        <v>19</v>
      </c>
      <c r="E1395" s="1" t="s">
        <v>19</v>
      </c>
      <c r="F1395" s="1" t="s">
        <v>20</v>
      </c>
      <c r="G1395" s="1" t="n">
        <v>7</v>
      </c>
      <c r="H1395" s="1" t="n">
        <v>5</v>
      </c>
      <c r="I1395" s="23" t="str">
        <f aca="false">IF(J1395="RHAP", "Rhizophora apiculata", IF(J1395="EXAG", "Excoecaria agallocha", IF(J1395="BRPA", "Bruguiera parviflora", IF(J1395="XYMO", "Xylocarpus moluccensis", IF(J1395="BRCY", "Bruguiera cylindrica", IF(J1395="AVAL", "Avicennia alba", IF(J1395="AVOF", "Avicennia officinalis", IF(J1395="LURA", "Lumnitzera racemosa", IF(J1395="CETA", "Ceriops tagal", IF(J1395="XYGR", "Xylocarpus granatum", IF(J1395="AVMA", "Avicennia marina", IF(J1395="RHMU", "Rhizophora mucronata", IF(J1395="BRGY", "Bruguiera gymnorrhiza", IF(J1395="BRSE", "Bruguiera sexangula", IF(J1395="SOOV", "Sonneratia ovata", IF(J1395="SOCA", "Sonneratia caseolaris", IF(J1395="HELI", "Heritiera littoralis", IF(J1395="HESY", "Heritiera sylvatica", IF(J1395="NYFR", "Nypa fruticans", IF(J1395="CYRA", "Cynometra ramiflora", IF(J1395="PHPA", "Phoenix paludosa", IF(J1395="SCHY", "Scyphiphora hydrophyllacea", IF(J1395="DIMA", "Diospyros maritima", IF(J1395="POPI", "Pongamia pinnata", IF(J1395="MAPS", "Maniltoa psilogyne", IF(J1395="INBI", "Intsia bijuga", IF(J1395="ACEB", "Acanthus ebracteatus", IF(J1395="CAER", "Calamus erinaceus", IF(J1395="UNUN", "Unknown unknown",  IF(J1395="SOAL", "Sonneratia alba",  IF(J1395="AECO", "Aegiceras corniculatum", "" )) )))))))))))))))))))))))))))))</f>
        <v>Xylocarpus moluccensis</v>
      </c>
      <c r="J1395" s="55" t="s">
        <v>146</v>
      </c>
      <c r="K1395" s="55" t="n">
        <v>6.7</v>
      </c>
      <c r="M1395" s="55"/>
    </row>
    <row r="1396" customFormat="false" ht="13.8" hidden="false" customHeight="false" outlineLevel="0" collapsed="false">
      <c r="A1396" s="1" t="s">
        <v>17</v>
      </c>
      <c r="B1396" s="12" t="n">
        <v>42157</v>
      </c>
      <c r="C1396" s="1" t="s">
        <v>19</v>
      </c>
      <c r="D1396" s="1" t="s">
        <v>19</v>
      </c>
      <c r="E1396" s="1" t="s">
        <v>19</v>
      </c>
      <c r="F1396" s="1" t="s">
        <v>20</v>
      </c>
      <c r="G1396" s="1" t="n">
        <v>7</v>
      </c>
      <c r="H1396" s="1" t="n">
        <v>5</v>
      </c>
      <c r="I1396" s="23" t="str">
        <f aca="false">IF(J1396="RHAP", "Rhizophora apiculata", IF(J1396="EXAG", "Excoecaria agallocha", IF(J1396="BRPA", "Bruguiera parviflora", IF(J1396="XYMO", "Xylocarpus moluccensis", IF(J1396="BRCY", "Bruguiera cylindrica", IF(J1396="AVAL", "Avicennia alba", IF(J1396="AVOF", "Avicennia officinalis", IF(J1396="LURA", "Lumnitzera racemosa", IF(J1396="CETA", "Ceriops tagal", IF(J1396="XYGR", "Xylocarpus granatum", IF(J1396="AVMA", "Avicennia marina", IF(J1396="RHMU", "Rhizophora mucronata", IF(J1396="BRGY", "Bruguiera gymnorrhiza", IF(J1396="BRSE", "Bruguiera sexangula", IF(J1396="SOOV", "Sonneratia ovata", IF(J1396="SOCA", "Sonneratia caseolaris", IF(J1396="HELI", "Heritiera littoralis", IF(J1396="HESY", "Heritiera sylvatica", IF(J1396="NYFR", "Nypa fruticans", IF(J1396="CYRA", "Cynometra ramiflora", IF(J1396="PHPA", "Phoenix paludosa", IF(J1396="SCHY", "Scyphiphora hydrophyllacea", IF(J1396="DIMA", "Diospyros maritima", IF(J1396="POPI", "Pongamia pinnata", IF(J1396="MAPS", "Maniltoa psilogyne", IF(J1396="INBI", "Intsia bijuga", IF(J1396="ACEB", "Acanthus ebracteatus", IF(J1396="CAER", "Calamus erinaceus", IF(J1396="UNUN", "Unknown unknown",  IF(J1396="SOAL", "Sonneratia alba",  IF(J1396="AECO", "Aegiceras corniculatum", "" )) )))))))))))))))))))))))))))))</f>
        <v>Xylocarpus granatum</v>
      </c>
      <c r="J1396" s="55" t="s">
        <v>1022</v>
      </c>
      <c r="K1396" s="55" t="n">
        <v>6.8</v>
      </c>
    </row>
    <row r="1397" customFormat="false" ht="13.8" hidden="false" customHeight="false" outlineLevel="0" collapsed="false">
      <c r="A1397" s="1" t="s">
        <v>17</v>
      </c>
      <c r="B1397" s="12" t="n">
        <v>42157</v>
      </c>
      <c r="C1397" s="1" t="s">
        <v>19</v>
      </c>
      <c r="D1397" s="1" t="s">
        <v>19</v>
      </c>
      <c r="E1397" s="1" t="s">
        <v>19</v>
      </c>
      <c r="F1397" s="1" t="s">
        <v>20</v>
      </c>
      <c r="G1397" s="1" t="n">
        <v>7</v>
      </c>
      <c r="H1397" s="1" t="n">
        <v>5</v>
      </c>
      <c r="I1397" s="23" t="str">
        <f aca="false">IF(J1397="RHAP", "Rhizophora apiculata", IF(J1397="EXAG", "Excoecaria agallocha", IF(J1397="BRPA", "Bruguiera parviflora", IF(J1397="XYMO", "Xylocarpus moluccensis", IF(J1397="BRCY", "Bruguiera cylindrica", IF(J1397="AVAL", "Avicennia alba", IF(J1397="AVOF", "Avicennia officinalis", IF(J1397="LURA", "Lumnitzera racemosa", IF(J1397="CETA", "Ceriops tagal", IF(J1397="XYGR", "Xylocarpus granatum", IF(J1397="AVMA", "Avicennia marina", IF(J1397="RHMU", "Rhizophora mucronata", IF(J1397="BRGY", "Bruguiera gymnorrhiza", IF(J1397="BRSE", "Bruguiera sexangula", IF(J1397="SOOV", "Sonneratia ovata", IF(J1397="SOCA", "Sonneratia caseolaris", IF(J1397="HELI", "Heritiera littoralis", IF(J1397="HESY", "Heritiera sylvatica", IF(J1397="NYFR", "Nypa fruticans", IF(J1397="CYRA", "Cynometra ramiflora", IF(J1397="PHPA", "Phoenix paludosa", IF(J1397="SCHY", "Scyphiphora hydrophyllacea", IF(J1397="DIMA", "Diospyros maritima", IF(J1397="POPI", "Pongamia pinnata", IF(J1397="MAPS", "Maniltoa psilogyne", IF(J1397="INBI", "Intsia bijuga", IF(J1397="ACEB", "Acanthus ebracteatus", IF(J1397="CAER", "Calamus erinaceus", IF(J1397="UNUN", "Unknown unknown",  IF(J1397="SOAL", "Sonneratia alba",  IF(J1397="AECO", "Aegiceras corniculatum", "" )) )))))))))))))))))))))))))))))</f>
        <v>Rhizophora apiculata</v>
      </c>
      <c r="J1397" s="55" t="s">
        <v>21</v>
      </c>
      <c r="K1397" s="55" t="n">
        <v>6.8</v>
      </c>
    </row>
    <row r="1398" customFormat="false" ht="13.8" hidden="false" customHeight="false" outlineLevel="0" collapsed="false">
      <c r="A1398" s="1" t="s">
        <v>17</v>
      </c>
      <c r="B1398" s="12" t="n">
        <v>42157</v>
      </c>
      <c r="C1398" s="1" t="s">
        <v>19</v>
      </c>
      <c r="D1398" s="1" t="s">
        <v>19</v>
      </c>
      <c r="E1398" s="1" t="s">
        <v>19</v>
      </c>
      <c r="F1398" s="1" t="s">
        <v>20</v>
      </c>
      <c r="G1398" s="1" t="n">
        <v>7</v>
      </c>
      <c r="H1398" s="1" t="n">
        <v>5</v>
      </c>
      <c r="I1398" s="23" t="str">
        <f aca="false">IF(J1398="RHAP", "Rhizophora apiculata", IF(J1398="EXAG", "Excoecaria agallocha", IF(J1398="BRPA", "Bruguiera parviflora", IF(J1398="XYMO", "Xylocarpus moluccensis", IF(J1398="BRCY", "Bruguiera cylindrica", IF(J1398="AVAL", "Avicennia alba", IF(J1398="AVOF", "Avicennia officinalis", IF(J1398="LURA", "Lumnitzera racemosa", IF(J1398="CETA", "Ceriops tagal", IF(J1398="XYGR", "Xylocarpus granatum", IF(J1398="AVMA", "Avicennia marina", IF(J1398="RHMU", "Rhizophora mucronata", IF(J1398="BRGY", "Bruguiera gymnorrhiza", IF(J1398="BRSE", "Bruguiera sexangula", IF(J1398="SOOV", "Sonneratia ovata", IF(J1398="SOCA", "Sonneratia caseolaris", IF(J1398="HELI", "Heritiera littoralis", IF(J1398="HESY", "Heritiera sylvatica", IF(J1398="NYFR", "Nypa fruticans", IF(J1398="CYRA", "Cynometra ramiflora", IF(J1398="PHPA", "Phoenix paludosa", IF(J1398="SCHY", "Scyphiphora hydrophyllacea", IF(J1398="DIMA", "Diospyros maritima", IF(J1398="POPI", "Pongamia pinnata", IF(J1398="MAPS", "Maniltoa psilogyne", IF(J1398="INBI", "Intsia bijuga", IF(J1398="ACEB", "Acanthus ebracteatus", IF(J1398="CAER", "Calamus erinaceus", IF(J1398="UNUN", "Unknown unknown",  IF(J1398="SOAL", "Sonneratia alba",  IF(J1398="AECO", "Aegiceras corniculatum", "" )) )))))))))))))))))))))))))))))</f>
        <v>Rhizophora apiculata</v>
      </c>
      <c r="J1398" s="55" t="s">
        <v>21</v>
      </c>
      <c r="K1398" s="55" t="n">
        <v>6.8</v>
      </c>
      <c r="M1398" s="55"/>
    </row>
    <row r="1399" customFormat="false" ht="13.8" hidden="false" customHeight="false" outlineLevel="0" collapsed="false">
      <c r="A1399" s="1" t="s">
        <v>17</v>
      </c>
      <c r="B1399" s="12" t="n">
        <v>42157</v>
      </c>
      <c r="C1399" s="1" t="s">
        <v>19</v>
      </c>
      <c r="D1399" s="1" t="s">
        <v>19</v>
      </c>
      <c r="E1399" s="1" t="s">
        <v>19</v>
      </c>
      <c r="F1399" s="1" t="s">
        <v>20</v>
      </c>
      <c r="G1399" s="1" t="n">
        <v>7</v>
      </c>
      <c r="H1399" s="1" t="n">
        <v>5</v>
      </c>
      <c r="I1399" s="23" t="str">
        <f aca="false">IF(J1399="RHAP", "Rhizophora apiculata", IF(J1399="EXAG", "Excoecaria agallocha", IF(J1399="BRPA", "Bruguiera parviflora", IF(J1399="XYMO", "Xylocarpus moluccensis", IF(J1399="BRCY", "Bruguiera cylindrica", IF(J1399="AVAL", "Avicennia alba", IF(J1399="AVOF", "Avicennia officinalis", IF(J1399="LURA", "Lumnitzera racemosa", IF(J1399="CETA", "Ceriops tagal", IF(J1399="XYGR", "Xylocarpus granatum", IF(J1399="AVMA", "Avicennia marina", IF(J1399="RHMU", "Rhizophora mucronata", IF(J1399="BRGY", "Bruguiera gymnorrhiza", IF(J1399="BRSE", "Bruguiera sexangula", IF(J1399="SOOV", "Sonneratia ovata", IF(J1399="SOCA", "Sonneratia caseolaris", IF(J1399="HELI", "Heritiera littoralis", IF(J1399="HESY", "Heritiera sylvatica", IF(J1399="NYFR", "Nypa fruticans", IF(J1399="CYRA", "Cynometra ramiflora", IF(J1399="PHPA", "Phoenix paludosa", IF(J1399="SCHY", "Scyphiphora hydrophyllacea", IF(J1399="DIMA", "Diospyros maritima", IF(J1399="POPI", "Pongamia pinnata", IF(J1399="MAPS", "Maniltoa psilogyne", IF(J1399="INBI", "Intsia bijuga", IF(J1399="ACEB", "Acanthus ebracteatus", IF(J1399="CAER", "Calamus erinaceus", IF(J1399="UNUN", "Unknown unknown",  IF(J1399="SOAL", "Sonneratia alba",  IF(J1399="AECO", "Aegiceras corniculatum", "" )) )))))))))))))))))))))))))))))</f>
        <v>Rhizophora apiculata</v>
      </c>
      <c r="J1399" s="55" t="s">
        <v>21</v>
      </c>
      <c r="K1399" s="55" t="n">
        <v>7</v>
      </c>
    </row>
    <row r="1400" customFormat="false" ht="13.8" hidden="false" customHeight="false" outlineLevel="0" collapsed="false">
      <c r="A1400" s="1" t="s">
        <v>17</v>
      </c>
      <c r="B1400" s="12" t="n">
        <v>42157</v>
      </c>
      <c r="C1400" s="1" t="s">
        <v>19</v>
      </c>
      <c r="D1400" s="1" t="s">
        <v>19</v>
      </c>
      <c r="E1400" s="1" t="s">
        <v>19</v>
      </c>
      <c r="F1400" s="1" t="s">
        <v>20</v>
      </c>
      <c r="G1400" s="1" t="n">
        <v>7</v>
      </c>
      <c r="H1400" s="1" t="n">
        <v>5</v>
      </c>
      <c r="I1400" s="23" t="str">
        <f aca="false">IF(J1400="RHAP", "Rhizophora apiculata", IF(J1400="EXAG", "Excoecaria agallocha", IF(J1400="BRPA", "Bruguiera parviflora", IF(J1400="XYMO", "Xylocarpus moluccensis", IF(J1400="BRCY", "Bruguiera cylindrica", IF(J1400="AVAL", "Avicennia alba", IF(J1400="AVOF", "Avicennia officinalis", IF(J1400="LURA", "Lumnitzera racemosa", IF(J1400="CETA", "Ceriops tagal", IF(J1400="XYGR", "Xylocarpus granatum", IF(J1400="AVMA", "Avicennia marina", IF(J1400="RHMU", "Rhizophora mucronata", IF(J1400="BRGY", "Bruguiera gymnorrhiza", IF(J1400="BRSE", "Bruguiera sexangula", IF(J1400="SOOV", "Sonneratia ovata", IF(J1400="SOCA", "Sonneratia caseolaris", IF(J1400="HELI", "Heritiera littoralis", IF(J1400="HESY", "Heritiera sylvatica", IF(J1400="NYFR", "Nypa fruticans", IF(J1400="CYRA", "Cynometra ramiflora", IF(J1400="PHPA", "Phoenix paludosa", IF(J1400="SCHY", "Scyphiphora hydrophyllacea", IF(J1400="DIMA", "Diospyros maritima", IF(J1400="POPI", "Pongamia pinnata", IF(J1400="MAPS", "Maniltoa psilogyne", IF(J1400="INBI", "Intsia bijuga", IF(J1400="ACEB", "Acanthus ebracteatus", IF(J1400="CAER", "Calamus erinaceus", IF(J1400="UNUN", "Unknown unknown",  IF(J1400="SOAL", "Sonneratia alba",  IF(J1400="AECO", "Aegiceras corniculatum", "" )) )))))))))))))))))))))))))))))</f>
        <v>Rhizophora apiculata</v>
      </c>
      <c r="J1400" s="55" t="s">
        <v>21</v>
      </c>
      <c r="K1400" s="55" t="n">
        <v>7.1</v>
      </c>
    </row>
    <row r="1401" customFormat="false" ht="13.8" hidden="false" customHeight="false" outlineLevel="0" collapsed="false">
      <c r="A1401" s="1" t="s">
        <v>17</v>
      </c>
      <c r="B1401" s="12" t="n">
        <v>42157</v>
      </c>
      <c r="C1401" s="1" t="s">
        <v>19</v>
      </c>
      <c r="D1401" s="1" t="s">
        <v>19</v>
      </c>
      <c r="E1401" s="1" t="s">
        <v>19</v>
      </c>
      <c r="F1401" s="1" t="s">
        <v>20</v>
      </c>
      <c r="G1401" s="1" t="n">
        <v>7</v>
      </c>
      <c r="H1401" s="1" t="n">
        <v>5</v>
      </c>
      <c r="I1401" s="23" t="str">
        <f aca="false">IF(J1401="RHAP", "Rhizophora apiculata", IF(J1401="EXAG", "Excoecaria agallocha", IF(J1401="BRPA", "Bruguiera parviflora", IF(J1401="XYMO", "Xylocarpus moluccensis", IF(J1401="BRCY", "Bruguiera cylindrica", IF(J1401="AVAL", "Avicennia alba", IF(J1401="AVOF", "Avicennia officinalis", IF(J1401="LURA", "Lumnitzera racemosa", IF(J1401="CETA", "Ceriops tagal", IF(J1401="XYGR", "Xylocarpus granatum", IF(J1401="AVMA", "Avicennia marina", IF(J1401="RHMU", "Rhizophora mucronata", IF(J1401="BRGY", "Bruguiera gymnorrhiza", IF(J1401="BRSE", "Bruguiera sexangula", IF(J1401="SOOV", "Sonneratia ovata", IF(J1401="SOCA", "Sonneratia caseolaris", IF(J1401="HELI", "Heritiera littoralis", IF(J1401="HESY", "Heritiera sylvatica", IF(J1401="NYFR", "Nypa fruticans", IF(J1401="CYRA", "Cynometra ramiflora", IF(J1401="PHPA", "Phoenix paludosa", IF(J1401="SCHY", "Scyphiphora hydrophyllacea", IF(J1401="DIMA", "Diospyros maritima", IF(J1401="POPI", "Pongamia pinnata", IF(J1401="MAPS", "Maniltoa psilogyne", IF(J1401="INBI", "Intsia bijuga", IF(J1401="ACEB", "Acanthus ebracteatus", IF(J1401="CAER", "Calamus erinaceus", IF(J1401="UNUN", "Unknown unknown",  IF(J1401="SOAL", "Sonneratia alba",  IF(J1401="AECO", "Aegiceras corniculatum", "" )) )))))))))))))))))))))))))))))</f>
        <v>Rhizophora apiculata</v>
      </c>
      <c r="J1401" s="55" t="s">
        <v>21</v>
      </c>
      <c r="K1401" s="55" t="n">
        <v>7.2</v>
      </c>
      <c r="L1401" s="55" t="n">
        <v>3</v>
      </c>
      <c r="N1401" s="1" t="n">
        <v>3</v>
      </c>
    </row>
    <row r="1402" customFormat="false" ht="13.8" hidden="false" customHeight="false" outlineLevel="0" collapsed="false">
      <c r="A1402" s="1" t="s">
        <v>17</v>
      </c>
      <c r="B1402" s="12" t="n">
        <v>42157</v>
      </c>
      <c r="C1402" s="1" t="s">
        <v>19</v>
      </c>
      <c r="D1402" s="1" t="s">
        <v>19</v>
      </c>
      <c r="E1402" s="1" t="s">
        <v>19</v>
      </c>
      <c r="F1402" s="1" t="s">
        <v>20</v>
      </c>
      <c r="G1402" s="1" t="n">
        <v>7</v>
      </c>
      <c r="H1402" s="1" t="n">
        <v>5</v>
      </c>
      <c r="I1402" s="23" t="str">
        <f aca="false">IF(J1402="RHAP", "Rhizophora apiculata", IF(J1402="EXAG", "Excoecaria agallocha", IF(J1402="BRPA", "Bruguiera parviflora", IF(J1402="XYMO", "Xylocarpus moluccensis", IF(J1402="BRCY", "Bruguiera cylindrica", IF(J1402="AVAL", "Avicennia alba", IF(J1402="AVOF", "Avicennia officinalis", IF(J1402="LURA", "Lumnitzera racemosa", IF(J1402="CETA", "Ceriops tagal", IF(J1402="XYGR", "Xylocarpus granatum", IF(J1402="AVMA", "Avicennia marina", IF(J1402="RHMU", "Rhizophora mucronata", IF(J1402="BRGY", "Bruguiera gymnorrhiza", IF(J1402="BRSE", "Bruguiera sexangula", IF(J1402="SOOV", "Sonneratia ovata", IF(J1402="SOCA", "Sonneratia caseolaris", IF(J1402="HELI", "Heritiera littoralis", IF(J1402="HESY", "Heritiera sylvatica", IF(J1402="NYFR", "Nypa fruticans", IF(J1402="CYRA", "Cynometra ramiflora", IF(J1402="PHPA", "Phoenix paludosa", IF(J1402="SCHY", "Scyphiphora hydrophyllacea", IF(J1402="DIMA", "Diospyros maritima", IF(J1402="POPI", "Pongamia pinnata", IF(J1402="MAPS", "Maniltoa psilogyne", IF(J1402="INBI", "Intsia bijuga", IF(J1402="ACEB", "Acanthus ebracteatus", IF(J1402="CAER", "Calamus erinaceus", IF(J1402="UNUN", "Unknown unknown",  IF(J1402="SOAL", "Sonneratia alba",  IF(J1402="AECO", "Aegiceras corniculatum", "" )) )))))))))))))))))))))))))))))</f>
        <v>Xylocarpus granatum</v>
      </c>
      <c r="J1402" s="55" t="s">
        <v>1022</v>
      </c>
      <c r="K1402" s="55" t="n">
        <v>7.2</v>
      </c>
      <c r="L1402" s="55" t="n">
        <v>3</v>
      </c>
      <c r="N1402" s="1" t="n">
        <v>3</v>
      </c>
    </row>
    <row r="1403" customFormat="false" ht="13.8" hidden="false" customHeight="false" outlineLevel="0" collapsed="false">
      <c r="A1403" s="1" t="s">
        <v>17</v>
      </c>
      <c r="B1403" s="12" t="n">
        <v>42157</v>
      </c>
      <c r="C1403" s="1" t="s">
        <v>19</v>
      </c>
      <c r="D1403" s="1" t="s">
        <v>19</v>
      </c>
      <c r="E1403" s="1" t="s">
        <v>19</v>
      </c>
      <c r="F1403" s="1" t="s">
        <v>20</v>
      </c>
      <c r="G1403" s="1" t="n">
        <v>7</v>
      </c>
      <c r="H1403" s="1" t="n">
        <v>5</v>
      </c>
      <c r="I1403" s="23" t="str">
        <f aca="false">IF(J1403="RHAP", "Rhizophora apiculata", IF(J1403="EXAG", "Excoecaria agallocha", IF(J1403="BRPA", "Bruguiera parviflora", IF(J1403="XYMO", "Xylocarpus moluccensis", IF(J1403="BRCY", "Bruguiera cylindrica", IF(J1403="AVAL", "Avicennia alba", IF(J1403="AVOF", "Avicennia officinalis", IF(J1403="LURA", "Lumnitzera racemosa", IF(J1403="CETA", "Ceriops tagal", IF(J1403="XYGR", "Xylocarpus granatum", IF(J1403="AVMA", "Avicennia marina", IF(J1403="RHMU", "Rhizophora mucronata", IF(J1403="BRGY", "Bruguiera gymnorrhiza", IF(J1403="BRSE", "Bruguiera sexangula", IF(J1403="SOOV", "Sonneratia ovata", IF(J1403="SOCA", "Sonneratia caseolaris", IF(J1403="HELI", "Heritiera littoralis", IF(J1403="HESY", "Heritiera sylvatica", IF(J1403="NYFR", "Nypa fruticans", IF(J1403="CYRA", "Cynometra ramiflora", IF(J1403="PHPA", "Phoenix paludosa", IF(J1403="SCHY", "Scyphiphora hydrophyllacea", IF(J1403="DIMA", "Diospyros maritima", IF(J1403="POPI", "Pongamia pinnata", IF(J1403="MAPS", "Maniltoa psilogyne", IF(J1403="INBI", "Intsia bijuga", IF(J1403="ACEB", "Acanthus ebracteatus", IF(J1403="CAER", "Calamus erinaceus", IF(J1403="UNUN", "Unknown unknown",  IF(J1403="SOAL", "Sonneratia alba",  IF(J1403="AECO", "Aegiceras corniculatum", "" )) )))))))))))))))))))))))))))))</f>
        <v>Xylocarpus moluccensis</v>
      </c>
      <c r="J1403" s="55" t="s">
        <v>146</v>
      </c>
      <c r="K1403" s="55" t="n">
        <v>7.4</v>
      </c>
      <c r="M1403" s="55"/>
    </row>
    <row r="1404" customFormat="false" ht="13.8" hidden="false" customHeight="false" outlineLevel="0" collapsed="false">
      <c r="A1404" s="1" t="s">
        <v>17</v>
      </c>
      <c r="B1404" s="12" t="n">
        <v>42157</v>
      </c>
      <c r="C1404" s="1" t="s">
        <v>19</v>
      </c>
      <c r="D1404" s="1" t="s">
        <v>19</v>
      </c>
      <c r="E1404" s="1" t="s">
        <v>19</v>
      </c>
      <c r="F1404" s="1" t="s">
        <v>20</v>
      </c>
      <c r="G1404" s="1" t="n">
        <v>7</v>
      </c>
      <c r="H1404" s="1" t="n">
        <v>5</v>
      </c>
      <c r="I1404" s="23" t="str">
        <f aca="false">IF(J1404="RHAP", "Rhizophora apiculata", IF(J1404="EXAG", "Excoecaria agallocha", IF(J1404="BRPA", "Bruguiera parviflora", IF(J1404="XYMO", "Xylocarpus moluccensis", IF(J1404="BRCY", "Bruguiera cylindrica", IF(J1404="AVAL", "Avicennia alba", IF(J1404="AVOF", "Avicennia officinalis", IF(J1404="LURA", "Lumnitzera racemosa", IF(J1404="CETA", "Ceriops tagal", IF(J1404="XYGR", "Xylocarpus granatum", IF(J1404="AVMA", "Avicennia marina", IF(J1404="RHMU", "Rhizophora mucronata", IF(J1404="BRGY", "Bruguiera gymnorrhiza", IF(J1404="BRSE", "Bruguiera sexangula", IF(J1404="SOOV", "Sonneratia ovata", IF(J1404="SOCA", "Sonneratia caseolaris", IF(J1404="HELI", "Heritiera littoralis", IF(J1404="HESY", "Heritiera sylvatica", IF(J1404="NYFR", "Nypa fruticans", IF(J1404="CYRA", "Cynometra ramiflora", IF(J1404="PHPA", "Phoenix paludosa", IF(J1404="SCHY", "Scyphiphora hydrophyllacea", IF(J1404="DIMA", "Diospyros maritima", IF(J1404="POPI", "Pongamia pinnata", IF(J1404="MAPS", "Maniltoa psilogyne", IF(J1404="INBI", "Intsia bijuga", IF(J1404="ACEB", "Acanthus ebracteatus", IF(J1404="CAER", "Calamus erinaceus", IF(J1404="UNUN", "Unknown unknown",  IF(J1404="SOAL", "Sonneratia alba",  IF(J1404="AECO", "Aegiceras corniculatum", "" )) )))))))))))))))))))))))))))))</f>
        <v>Rhizophora apiculata</v>
      </c>
      <c r="J1404" s="55" t="s">
        <v>21</v>
      </c>
      <c r="K1404" s="55" t="n">
        <v>7.5</v>
      </c>
    </row>
    <row r="1405" customFormat="false" ht="13.8" hidden="false" customHeight="false" outlineLevel="0" collapsed="false">
      <c r="A1405" s="1" t="s">
        <v>17</v>
      </c>
      <c r="B1405" s="12" t="n">
        <v>42157</v>
      </c>
      <c r="C1405" s="1" t="s">
        <v>19</v>
      </c>
      <c r="D1405" s="1" t="s">
        <v>19</v>
      </c>
      <c r="E1405" s="1" t="s">
        <v>19</v>
      </c>
      <c r="F1405" s="1" t="s">
        <v>20</v>
      </c>
      <c r="G1405" s="1" t="n">
        <v>7</v>
      </c>
      <c r="H1405" s="1" t="n">
        <v>5</v>
      </c>
      <c r="I1405" s="23" t="str">
        <f aca="false">IF(J1405="RHAP", "Rhizophora apiculata", IF(J1405="EXAG", "Excoecaria agallocha", IF(J1405="BRPA", "Bruguiera parviflora", IF(J1405="XYMO", "Xylocarpus moluccensis", IF(J1405="BRCY", "Bruguiera cylindrica", IF(J1405="AVAL", "Avicennia alba", IF(J1405="AVOF", "Avicennia officinalis", IF(J1405="LURA", "Lumnitzera racemosa", IF(J1405="CETA", "Ceriops tagal", IF(J1405="XYGR", "Xylocarpus granatum", IF(J1405="AVMA", "Avicennia marina", IF(J1405="RHMU", "Rhizophora mucronata", IF(J1405="BRGY", "Bruguiera gymnorrhiza", IF(J1405="BRSE", "Bruguiera sexangula", IF(J1405="SOOV", "Sonneratia ovata", IF(J1405="SOCA", "Sonneratia caseolaris", IF(J1405="HELI", "Heritiera littoralis", IF(J1405="HESY", "Heritiera sylvatica", IF(J1405="NYFR", "Nypa fruticans", IF(J1405="CYRA", "Cynometra ramiflora", IF(J1405="PHPA", "Phoenix paludosa", IF(J1405="SCHY", "Scyphiphora hydrophyllacea", IF(J1405="DIMA", "Diospyros maritima", IF(J1405="POPI", "Pongamia pinnata", IF(J1405="MAPS", "Maniltoa psilogyne", IF(J1405="INBI", "Intsia bijuga", IF(J1405="ACEB", "Acanthus ebracteatus", IF(J1405="CAER", "Calamus erinaceus", IF(J1405="UNUN", "Unknown unknown",  IF(J1405="SOAL", "Sonneratia alba",  IF(J1405="AECO", "Aegiceras corniculatum", "" )) )))))))))))))))))))))))))))))</f>
        <v>Rhizophora apiculata</v>
      </c>
      <c r="J1405" s="55" t="s">
        <v>21</v>
      </c>
      <c r="K1405" s="55" t="n">
        <v>7.5</v>
      </c>
    </row>
    <row r="1406" customFormat="false" ht="13.8" hidden="false" customHeight="false" outlineLevel="0" collapsed="false">
      <c r="A1406" s="1" t="s">
        <v>17</v>
      </c>
      <c r="B1406" s="12" t="n">
        <v>42157</v>
      </c>
      <c r="C1406" s="1" t="s">
        <v>19</v>
      </c>
      <c r="D1406" s="1" t="s">
        <v>19</v>
      </c>
      <c r="E1406" s="1" t="s">
        <v>19</v>
      </c>
      <c r="F1406" s="1" t="s">
        <v>20</v>
      </c>
      <c r="G1406" s="1" t="n">
        <v>7</v>
      </c>
      <c r="H1406" s="1" t="n">
        <v>5</v>
      </c>
      <c r="I1406" s="23" t="str">
        <f aca="false">IF(J1406="RHAP", "Rhizophora apiculata", IF(J1406="EXAG", "Excoecaria agallocha", IF(J1406="BRPA", "Bruguiera parviflora", IF(J1406="XYMO", "Xylocarpus moluccensis", IF(J1406="BRCY", "Bruguiera cylindrica", IF(J1406="AVAL", "Avicennia alba", IF(J1406="AVOF", "Avicennia officinalis", IF(J1406="LURA", "Lumnitzera racemosa", IF(J1406="CETA", "Ceriops tagal", IF(J1406="XYGR", "Xylocarpus granatum", IF(J1406="AVMA", "Avicennia marina", IF(J1406="RHMU", "Rhizophora mucronata", IF(J1406="BRGY", "Bruguiera gymnorrhiza", IF(J1406="BRSE", "Bruguiera sexangula", IF(J1406="SOOV", "Sonneratia ovata", IF(J1406="SOCA", "Sonneratia caseolaris", IF(J1406="HELI", "Heritiera littoralis", IF(J1406="HESY", "Heritiera sylvatica", IF(J1406="NYFR", "Nypa fruticans", IF(J1406="CYRA", "Cynometra ramiflora", IF(J1406="PHPA", "Phoenix paludosa", IF(J1406="SCHY", "Scyphiphora hydrophyllacea", IF(J1406="DIMA", "Diospyros maritima", IF(J1406="POPI", "Pongamia pinnata", IF(J1406="MAPS", "Maniltoa psilogyne", IF(J1406="INBI", "Intsia bijuga", IF(J1406="ACEB", "Acanthus ebracteatus", IF(J1406="CAER", "Calamus erinaceus", IF(J1406="UNUN", "Unknown unknown",  IF(J1406="SOAL", "Sonneratia alba",  IF(J1406="AECO", "Aegiceras corniculatum", "" )) )))))))))))))))))))))))))))))</f>
        <v>Rhizophora apiculata</v>
      </c>
      <c r="J1406" s="55" t="s">
        <v>21</v>
      </c>
      <c r="K1406" s="55" t="n">
        <v>7.5</v>
      </c>
    </row>
    <row r="1407" customFormat="false" ht="13.8" hidden="false" customHeight="false" outlineLevel="0" collapsed="false">
      <c r="A1407" s="1" t="s">
        <v>17</v>
      </c>
      <c r="B1407" s="12" t="n">
        <v>42157</v>
      </c>
      <c r="C1407" s="1" t="s">
        <v>19</v>
      </c>
      <c r="D1407" s="1" t="s">
        <v>19</v>
      </c>
      <c r="E1407" s="1" t="s">
        <v>19</v>
      </c>
      <c r="F1407" s="1" t="s">
        <v>20</v>
      </c>
      <c r="G1407" s="1" t="n">
        <v>7</v>
      </c>
      <c r="H1407" s="1" t="n">
        <v>5</v>
      </c>
      <c r="I1407" s="23" t="str">
        <f aca="false">IF(J1407="RHAP", "Rhizophora apiculata", IF(J1407="EXAG", "Excoecaria agallocha", IF(J1407="BRPA", "Bruguiera parviflora", IF(J1407="XYMO", "Xylocarpus moluccensis", IF(J1407="BRCY", "Bruguiera cylindrica", IF(J1407="AVAL", "Avicennia alba", IF(J1407="AVOF", "Avicennia officinalis", IF(J1407="LURA", "Lumnitzera racemosa", IF(J1407="CETA", "Ceriops tagal", IF(J1407="XYGR", "Xylocarpus granatum", IF(J1407="AVMA", "Avicennia marina", IF(J1407="RHMU", "Rhizophora mucronata", IF(J1407="BRGY", "Bruguiera gymnorrhiza", IF(J1407="BRSE", "Bruguiera sexangula", IF(J1407="SOOV", "Sonneratia ovata", IF(J1407="SOCA", "Sonneratia caseolaris", IF(J1407="HELI", "Heritiera littoralis", IF(J1407="HESY", "Heritiera sylvatica", IF(J1407="NYFR", "Nypa fruticans", IF(J1407="CYRA", "Cynometra ramiflora", IF(J1407="PHPA", "Phoenix paludosa", IF(J1407="SCHY", "Scyphiphora hydrophyllacea", IF(J1407="DIMA", "Diospyros maritima", IF(J1407="POPI", "Pongamia pinnata", IF(J1407="MAPS", "Maniltoa psilogyne", IF(J1407="INBI", "Intsia bijuga", IF(J1407="ACEB", "Acanthus ebracteatus", IF(J1407="CAER", "Calamus erinaceus", IF(J1407="UNUN", "Unknown unknown",  IF(J1407="SOAL", "Sonneratia alba",  IF(J1407="AECO", "Aegiceras corniculatum", "" )) )))))))))))))))))))))))))))))</f>
        <v>Rhizophora apiculata</v>
      </c>
      <c r="J1407" s="55" t="s">
        <v>21</v>
      </c>
      <c r="K1407" s="55" t="n">
        <v>7.7</v>
      </c>
    </row>
    <row r="1408" customFormat="false" ht="13.8" hidden="false" customHeight="false" outlineLevel="0" collapsed="false">
      <c r="A1408" s="1" t="s">
        <v>17</v>
      </c>
      <c r="B1408" s="12" t="n">
        <v>42157</v>
      </c>
      <c r="C1408" s="1" t="s">
        <v>19</v>
      </c>
      <c r="D1408" s="1" t="s">
        <v>19</v>
      </c>
      <c r="E1408" s="1" t="s">
        <v>19</v>
      </c>
      <c r="F1408" s="1" t="s">
        <v>20</v>
      </c>
      <c r="G1408" s="1" t="n">
        <v>7</v>
      </c>
      <c r="H1408" s="1" t="n">
        <v>5</v>
      </c>
      <c r="I1408" s="23" t="str">
        <f aca="false">IF(J1408="RHAP", "Rhizophora apiculata", IF(J1408="EXAG", "Excoecaria agallocha", IF(J1408="BRPA", "Bruguiera parviflora", IF(J1408="XYMO", "Xylocarpus moluccensis", IF(J1408="BRCY", "Bruguiera cylindrica", IF(J1408="AVAL", "Avicennia alba", IF(J1408="AVOF", "Avicennia officinalis", IF(J1408="LURA", "Lumnitzera racemosa", IF(J1408="CETA", "Ceriops tagal", IF(J1408="XYGR", "Xylocarpus granatum", IF(J1408="AVMA", "Avicennia marina", IF(J1408="RHMU", "Rhizophora mucronata", IF(J1408="BRGY", "Bruguiera gymnorrhiza", IF(J1408="BRSE", "Bruguiera sexangula", IF(J1408="SOOV", "Sonneratia ovata", IF(J1408="SOCA", "Sonneratia caseolaris", IF(J1408="HELI", "Heritiera littoralis", IF(J1408="HESY", "Heritiera sylvatica", IF(J1408="NYFR", "Nypa fruticans", IF(J1408="CYRA", "Cynometra ramiflora", IF(J1408="PHPA", "Phoenix paludosa", IF(J1408="SCHY", "Scyphiphora hydrophyllacea", IF(J1408="DIMA", "Diospyros maritima", IF(J1408="POPI", "Pongamia pinnata", IF(J1408="MAPS", "Maniltoa psilogyne", IF(J1408="INBI", "Intsia bijuga", IF(J1408="ACEB", "Acanthus ebracteatus", IF(J1408="CAER", "Calamus erinaceus", IF(J1408="UNUN", "Unknown unknown",  IF(J1408="SOAL", "Sonneratia alba",  IF(J1408="AECO", "Aegiceras corniculatum", "" )) )))))))))))))))))))))))))))))</f>
        <v>Xylocarpus granatum</v>
      </c>
      <c r="J1408" s="55" t="s">
        <v>1022</v>
      </c>
      <c r="K1408" s="55" t="n">
        <v>7.7</v>
      </c>
      <c r="L1408" s="55" t="n">
        <v>3</v>
      </c>
      <c r="N1408" s="1" t="n">
        <v>2</v>
      </c>
    </row>
    <row r="1409" customFormat="false" ht="13.8" hidden="false" customHeight="false" outlineLevel="0" collapsed="false">
      <c r="A1409" s="1" t="s">
        <v>17</v>
      </c>
      <c r="B1409" s="12" t="n">
        <v>42157</v>
      </c>
      <c r="C1409" s="1" t="s">
        <v>19</v>
      </c>
      <c r="D1409" s="1" t="s">
        <v>19</v>
      </c>
      <c r="E1409" s="1" t="s">
        <v>19</v>
      </c>
      <c r="F1409" s="1" t="s">
        <v>20</v>
      </c>
      <c r="G1409" s="1" t="n">
        <v>7</v>
      </c>
      <c r="H1409" s="1" t="n">
        <v>5</v>
      </c>
      <c r="I1409" s="23" t="str">
        <f aca="false">IF(J1409="RHAP", "Rhizophora apiculata", IF(J1409="EXAG", "Excoecaria agallocha", IF(J1409="BRPA", "Bruguiera parviflora", IF(J1409="XYMO", "Xylocarpus moluccensis", IF(J1409="BRCY", "Bruguiera cylindrica", IF(J1409="AVAL", "Avicennia alba", IF(J1409="AVOF", "Avicennia officinalis", IF(J1409="LURA", "Lumnitzera racemosa", IF(J1409="CETA", "Ceriops tagal", IF(J1409="XYGR", "Xylocarpus granatum", IF(J1409="AVMA", "Avicennia marina", IF(J1409="RHMU", "Rhizophora mucronata", IF(J1409="BRGY", "Bruguiera gymnorrhiza", IF(J1409="BRSE", "Bruguiera sexangula", IF(J1409="SOOV", "Sonneratia ovata", IF(J1409="SOCA", "Sonneratia caseolaris", IF(J1409="HELI", "Heritiera littoralis", IF(J1409="HESY", "Heritiera sylvatica", IF(J1409="NYFR", "Nypa fruticans", IF(J1409="CYRA", "Cynometra ramiflora", IF(J1409="PHPA", "Phoenix paludosa", IF(J1409="SCHY", "Scyphiphora hydrophyllacea", IF(J1409="DIMA", "Diospyros maritima", IF(J1409="POPI", "Pongamia pinnata", IF(J1409="MAPS", "Maniltoa psilogyne", IF(J1409="INBI", "Intsia bijuga", IF(J1409="ACEB", "Acanthus ebracteatus", IF(J1409="CAER", "Calamus erinaceus", IF(J1409="UNUN", "Unknown unknown",  IF(J1409="SOAL", "Sonneratia alba",  IF(J1409="AECO", "Aegiceras corniculatum", "" )) )))))))))))))))))))))))))))))</f>
        <v>Rhizophora apiculata</v>
      </c>
      <c r="J1409" s="55" t="s">
        <v>21</v>
      </c>
      <c r="K1409" s="55" t="n">
        <v>7.7</v>
      </c>
      <c r="M1409" s="55"/>
    </row>
    <row r="1410" customFormat="false" ht="13.8" hidden="false" customHeight="false" outlineLevel="0" collapsed="false">
      <c r="A1410" s="1" t="s">
        <v>17</v>
      </c>
      <c r="B1410" s="12" t="n">
        <v>42157</v>
      </c>
      <c r="C1410" s="1" t="s">
        <v>19</v>
      </c>
      <c r="D1410" s="1" t="s">
        <v>19</v>
      </c>
      <c r="E1410" s="1" t="s">
        <v>19</v>
      </c>
      <c r="F1410" s="1" t="s">
        <v>20</v>
      </c>
      <c r="G1410" s="1" t="n">
        <v>7</v>
      </c>
      <c r="H1410" s="1" t="n">
        <v>5</v>
      </c>
      <c r="I1410" s="23" t="str">
        <f aca="false">IF(J1410="RHAP", "Rhizophora apiculata", IF(J1410="EXAG", "Excoecaria agallocha", IF(J1410="BRPA", "Bruguiera parviflora", IF(J1410="XYMO", "Xylocarpus moluccensis", IF(J1410="BRCY", "Bruguiera cylindrica", IF(J1410="AVAL", "Avicennia alba", IF(J1410="AVOF", "Avicennia officinalis", IF(J1410="LURA", "Lumnitzera racemosa", IF(J1410="CETA", "Ceriops tagal", IF(J1410="XYGR", "Xylocarpus granatum", IF(J1410="AVMA", "Avicennia marina", IF(J1410="RHMU", "Rhizophora mucronata", IF(J1410="BRGY", "Bruguiera gymnorrhiza", IF(J1410="BRSE", "Bruguiera sexangula", IF(J1410="SOOV", "Sonneratia ovata", IF(J1410="SOCA", "Sonneratia caseolaris", IF(J1410="HELI", "Heritiera littoralis", IF(J1410="HESY", "Heritiera sylvatica", IF(J1410="NYFR", "Nypa fruticans", IF(J1410="CYRA", "Cynometra ramiflora", IF(J1410="PHPA", "Phoenix paludosa", IF(J1410="SCHY", "Scyphiphora hydrophyllacea", IF(J1410="DIMA", "Diospyros maritima", IF(J1410="POPI", "Pongamia pinnata", IF(J1410="MAPS", "Maniltoa psilogyne", IF(J1410="INBI", "Intsia bijuga", IF(J1410="ACEB", "Acanthus ebracteatus", IF(J1410="CAER", "Calamus erinaceus", IF(J1410="UNUN", "Unknown unknown",  IF(J1410="SOAL", "Sonneratia alba",  IF(J1410="AECO", "Aegiceras corniculatum", "" )) )))))))))))))))))))))))))))))</f>
        <v>Avicennia alba</v>
      </c>
      <c r="J1410" s="55" t="s">
        <v>27</v>
      </c>
      <c r="K1410" s="55" t="n">
        <v>7.8</v>
      </c>
    </row>
    <row r="1411" customFormat="false" ht="13.8" hidden="false" customHeight="false" outlineLevel="0" collapsed="false">
      <c r="A1411" s="1" t="s">
        <v>17</v>
      </c>
      <c r="B1411" s="12" t="n">
        <v>42157</v>
      </c>
      <c r="C1411" s="1" t="s">
        <v>19</v>
      </c>
      <c r="D1411" s="1" t="s">
        <v>19</v>
      </c>
      <c r="E1411" s="1" t="s">
        <v>19</v>
      </c>
      <c r="F1411" s="1" t="s">
        <v>20</v>
      </c>
      <c r="G1411" s="1" t="n">
        <v>7</v>
      </c>
      <c r="H1411" s="1" t="n">
        <v>5</v>
      </c>
      <c r="I1411" s="23" t="str">
        <f aca="false">IF(J1411="RHAP", "Rhizophora apiculata", IF(J1411="EXAG", "Excoecaria agallocha", IF(J1411="BRPA", "Bruguiera parviflora", IF(J1411="XYMO", "Xylocarpus moluccensis", IF(J1411="BRCY", "Bruguiera cylindrica", IF(J1411="AVAL", "Avicennia alba", IF(J1411="AVOF", "Avicennia officinalis", IF(J1411="LURA", "Lumnitzera racemosa", IF(J1411="CETA", "Ceriops tagal", IF(J1411="XYGR", "Xylocarpus granatum", IF(J1411="AVMA", "Avicennia marina", IF(J1411="RHMU", "Rhizophora mucronata", IF(J1411="BRGY", "Bruguiera gymnorrhiza", IF(J1411="BRSE", "Bruguiera sexangula", IF(J1411="SOOV", "Sonneratia ovata", IF(J1411="SOCA", "Sonneratia caseolaris", IF(J1411="HELI", "Heritiera littoralis", IF(J1411="HESY", "Heritiera sylvatica", IF(J1411="NYFR", "Nypa fruticans", IF(J1411="CYRA", "Cynometra ramiflora", IF(J1411="PHPA", "Phoenix paludosa", IF(J1411="SCHY", "Scyphiphora hydrophyllacea", IF(J1411="DIMA", "Diospyros maritima", IF(J1411="POPI", "Pongamia pinnata", IF(J1411="MAPS", "Maniltoa psilogyne", IF(J1411="INBI", "Intsia bijuga", IF(J1411="ACEB", "Acanthus ebracteatus", IF(J1411="CAER", "Calamus erinaceus", IF(J1411="UNUN", "Unknown unknown",  IF(J1411="SOAL", "Sonneratia alba",  IF(J1411="AECO", "Aegiceras corniculatum", "" )) )))))))))))))))))))))))))))))</f>
        <v>Rhizophora apiculata</v>
      </c>
      <c r="J1411" s="55" t="s">
        <v>21</v>
      </c>
      <c r="K1411" s="55" t="n">
        <v>8</v>
      </c>
    </row>
    <row r="1412" customFormat="false" ht="13.8" hidden="false" customHeight="false" outlineLevel="0" collapsed="false">
      <c r="A1412" s="1" t="s">
        <v>17</v>
      </c>
      <c r="B1412" s="12" t="n">
        <v>42157</v>
      </c>
      <c r="C1412" s="1" t="s">
        <v>19</v>
      </c>
      <c r="D1412" s="1" t="s">
        <v>19</v>
      </c>
      <c r="E1412" s="1" t="s">
        <v>19</v>
      </c>
      <c r="F1412" s="1" t="s">
        <v>20</v>
      </c>
      <c r="G1412" s="1" t="n">
        <v>7</v>
      </c>
      <c r="H1412" s="1" t="n">
        <v>5</v>
      </c>
      <c r="I1412" s="23" t="str">
        <f aca="false">IF(J1412="RHAP", "Rhizophora apiculata", IF(J1412="EXAG", "Excoecaria agallocha", IF(J1412="BRPA", "Bruguiera parviflora", IF(J1412="XYMO", "Xylocarpus moluccensis", IF(J1412="BRCY", "Bruguiera cylindrica", IF(J1412="AVAL", "Avicennia alba", IF(J1412="AVOF", "Avicennia officinalis", IF(J1412="LURA", "Lumnitzera racemosa", IF(J1412="CETA", "Ceriops tagal", IF(J1412="XYGR", "Xylocarpus granatum", IF(J1412="AVMA", "Avicennia marina", IF(J1412="RHMU", "Rhizophora mucronata", IF(J1412="BRGY", "Bruguiera gymnorrhiza", IF(J1412="BRSE", "Bruguiera sexangula", IF(J1412="SOOV", "Sonneratia ovata", IF(J1412="SOCA", "Sonneratia caseolaris", IF(J1412="HELI", "Heritiera littoralis", IF(J1412="HESY", "Heritiera sylvatica", IF(J1412="NYFR", "Nypa fruticans", IF(J1412="CYRA", "Cynometra ramiflora", IF(J1412="PHPA", "Phoenix paludosa", IF(J1412="SCHY", "Scyphiphora hydrophyllacea", IF(J1412="DIMA", "Diospyros maritima", IF(J1412="POPI", "Pongamia pinnata", IF(J1412="MAPS", "Maniltoa psilogyne", IF(J1412="INBI", "Intsia bijuga", IF(J1412="ACEB", "Acanthus ebracteatus", IF(J1412="CAER", "Calamus erinaceus", IF(J1412="UNUN", "Unknown unknown",  IF(J1412="SOAL", "Sonneratia alba",  IF(J1412="AECO", "Aegiceras corniculatum", "" )) )))))))))))))))))))))))))))))</f>
        <v>Rhizophora apiculata</v>
      </c>
      <c r="J1412" s="55" t="s">
        <v>21</v>
      </c>
      <c r="K1412" s="55" t="n">
        <v>8.2</v>
      </c>
    </row>
    <row r="1413" customFormat="false" ht="13.8" hidden="false" customHeight="false" outlineLevel="0" collapsed="false">
      <c r="A1413" s="1" t="s">
        <v>17</v>
      </c>
      <c r="B1413" s="12" t="n">
        <v>42157</v>
      </c>
      <c r="C1413" s="1" t="s">
        <v>19</v>
      </c>
      <c r="D1413" s="1" t="s">
        <v>19</v>
      </c>
      <c r="E1413" s="1" t="s">
        <v>19</v>
      </c>
      <c r="F1413" s="1" t="s">
        <v>20</v>
      </c>
      <c r="G1413" s="1" t="n">
        <v>7</v>
      </c>
      <c r="H1413" s="1" t="n">
        <v>5</v>
      </c>
      <c r="I1413" s="23" t="str">
        <f aca="false">IF(J1413="RHAP", "Rhizophora apiculata", IF(J1413="EXAG", "Excoecaria agallocha", IF(J1413="BRPA", "Bruguiera parviflora", IF(J1413="XYMO", "Xylocarpus moluccensis", IF(J1413="BRCY", "Bruguiera cylindrica", IF(J1413="AVAL", "Avicennia alba", IF(J1413="AVOF", "Avicennia officinalis", IF(J1413="LURA", "Lumnitzera racemosa", IF(J1413="CETA", "Ceriops tagal", IF(J1413="XYGR", "Xylocarpus granatum", IF(J1413="AVMA", "Avicennia marina", IF(J1413="RHMU", "Rhizophora mucronata", IF(J1413="BRGY", "Bruguiera gymnorrhiza", IF(J1413="BRSE", "Bruguiera sexangula", IF(J1413="SOOV", "Sonneratia ovata", IF(J1413="SOCA", "Sonneratia caseolaris", IF(J1413="HELI", "Heritiera littoralis", IF(J1413="HESY", "Heritiera sylvatica", IF(J1413="NYFR", "Nypa fruticans", IF(J1413="CYRA", "Cynometra ramiflora", IF(J1413="PHPA", "Phoenix paludosa", IF(J1413="SCHY", "Scyphiphora hydrophyllacea", IF(J1413="DIMA", "Diospyros maritima", IF(J1413="POPI", "Pongamia pinnata", IF(J1413="MAPS", "Maniltoa psilogyne", IF(J1413="INBI", "Intsia bijuga", IF(J1413="ACEB", "Acanthus ebracteatus", IF(J1413="CAER", "Calamus erinaceus", IF(J1413="UNUN", "Unknown unknown",  IF(J1413="SOAL", "Sonneratia alba",  IF(J1413="AECO", "Aegiceras corniculatum", "" )) )))))))))))))))))))))))))))))</f>
        <v>Rhizophora apiculata</v>
      </c>
      <c r="J1413" s="55" t="s">
        <v>21</v>
      </c>
      <c r="K1413" s="55" t="n">
        <v>8.3</v>
      </c>
    </row>
    <row r="1414" customFormat="false" ht="13.8" hidden="false" customHeight="false" outlineLevel="0" collapsed="false">
      <c r="A1414" s="1" t="s">
        <v>17</v>
      </c>
      <c r="B1414" s="12" t="n">
        <v>42157</v>
      </c>
      <c r="C1414" s="1" t="s">
        <v>19</v>
      </c>
      <c r="D1414" s="1" t="s">
        <v>19</v>
      </c>
      <c r="E1414" s="1" t="s">
        <v>19</v>
      </c>
      <c r="F1414" s="1" t="s">
        <v>20</v>
      </c>
      <c r="G1414" s="1" t="n">
        <v>7</v>
      </c>
      <c r="H1414" s="1" t="n">
        <v>5</v>
      </c>
      <c r="I1414" s="23" t="str">
        <f aca="false">IF(J1414="RHAP", "Rhizophora apiculata", IF(J1414="EXAG", "Excoecaria agallocha", IF(J1414="BRPA", "Bruguiera parviflora", IF(J1414="XYMO", "Xylocarpus moluccensis", IF(J1414="BRCY", "Bruguiera cylindrica", IF(J1414="AVAL", "Avicennia alba", IF(J1414="AVOF", "Avicennia officinalis", IF(J1414="LURA", "Lumnitzera racemosa", IF(J1414="CETA", "Ceriops tagal", IF(J1414="XYGR", "Xylocarpus granatum", IF(J1414="AVMA", "Avicennia marina", IF(J1414="RHMU", "Rhizophora mucronata", IF(J1414="BRGY", "Bruguiera gymnorrhiza", IF(J1414="BRSE", "Bruguiera sexangula", IF(J1414="SOOV", "Sonneratia ovata", IF(J1414="SOCA", "Sonneratia caseolaris", IF(J1414="HELI", "Heritiera littoralis", IF(J1414="HESY", "Heritiera sylvatica", IF(J1414="NYFR", "Nypa fruticans", IF(J1414="CYRA", "Cynometra ramiflora", IF(J1414="PHPA", "Phoenix paludosa", IF(J1414="SCHY", "Scyphiphora hydrophyllacea", IF(J1414="DIMA", "Diospyros maritima", IF(J1414="POPI", "Pongamia pinnata", IF(J1414="MAPS", "Maniltoa psilogyne", IF(J1414="INBI", "Intsia bijuga", IF(J1414="ACEB", "Acanthus ebracteatus", IF(J1414="CAER", "Calamus erinaceus", IF(J1414="UNUN", "Unknown unknown",  IF(J1414="SOAL", "Sonneratia alba",  IF(J1414="AECO", "Aegiceras corniculatum", "" )) )))))))))))))))))))))))))))))</f>
        <v>Rhizophora apiculata</v>
      </c>
      <c r="J1414" s="55" t="s">
        <v>21</v>
      </c>
      <c r="K1414" s="55" t="n">
        <v>8.4</v>
      </c>
    </row>
    <row r="1415" customFormat="false" ht="13.8" hidden="false" customHeight="false" outlineLevel="0" collapsed="false">
      <c r="A1415" s="1" t="s">
        <v>17</v>
      </c>
      <c r="B1415" s="12" t="n">
        <v>42157</v>
      </c>
      <c r="C1415" s="1" t="s">
        <v>19</v>
      </c>
      <c r="D1415" s="1" t="s">
        <v>19</v>
      </c>
      <c r="E1415" s="1" t="s">
        <v>19</v>
      </c>
      <c r="F1415" s="1" t="s">
        <v>20</v>
      </c>
      <c r="G1415" s="1" t="n">
        <v>7</v>
      </c>
      <c r="H1415" s="1" t="n">
        <v>5</v>
      </c>
      <c r="I1415" s="23" t="str">
        <f aca="false">IF(J1415="RHAP", "Rhizophora apiculata", IF(J1415="EXAG", "Excoecaria agallocha", IF(J1415="BRPA", "Bruguiera parviflora", IF(J1415="XYMO", "Xylocarpus moluccensis", IF(J1415="BRCY", "Bruguiera cylindrica", IF(J1415="AVAL", "Avicennia alba", IF(J1415="AVOF", "Avicennia officinalis", IF(J1415="LURA", "Lumnitzera racemosa", IF(J1415="CETA", "Ceriops tagal", IF(J1415="XYGR", "Xylocarpus granatum", IF(J1415="AVMA", "Avicennia marina", IF(J1415="RHMU", "Rhizophora mucronata", IF(J1415="BRGY", "Bruguiera gymnorrhiza", IF(J1415="BRSE", "Bruguiera sexangula", IF(J1415="SOOV", "Sonneratia ovata", IF(J1415="SOCA", "Sonneratia caseolaris", IF(J1415="HELI", "Heritiera littoralis", IF(J1415="HESY", "Heritiera sylvatica", IF(J1415="NYFR", "Nypa fruticans", IF(J1415="CYRA", "Cynometra ramiflora", IF(J1415="PHPA", "Phoenix paludosa", IF(J1415="SCHY", "Scyphiphora hydrophyllacea", IF(J1415="DIMA", "Diospyros maritima", IF(J1415="POPI", "Pongamia pinnata", IF(J1415="MAPS", "Maniltoa psilogyne", IF(J1415="INBI", "Intsia bijuga", IF(J1415="ACEB", "Acanthus ebracteatus", IF(J1415="CAER", "Calamus erinaceus", IF(J1415="UNUN", "Unknown unknown",  IF(J1415="SOAL", "Sonneratia alba",  IF(J1415="AECO", "Aegiceras corniculatum", "" )) )))))))))))))))))))))))))))))</f>
        <v>Rhizophora apiculata</v>
      </c>
      <c r="J1415" s="55" t="s">
        <v>21</v>
      </c>
      <c r="K1415" s="55" t="n">
        <v>8.4</v>
      </c>
    </row>
    <row r="1416" customFormat="false" ht="13.8" hidden="false" customHeight="false" outlineLevel="0" collapsed="false">
      <c r="A1416" s="1" t="s">
        <v>17</v>
      </c>
      <c r="B1416" s="12" t="n">
        <v>42157</v>
      </c>
      <c r="C1416" s="1" t="s">
        <v>19</v>
      </c>
      <c r="D1416" s="1" t="s">
        <v>19</v>
      </c>
      <c r="E1416" s="1" t="s">
        <v>19</v>
      </c>
      <c r="F1416" s="1" t="s">
        <v>20</v>
      </c>
      <c r="G1416" s="1" t="n">
        <v>7</v>
      </c>
      <c r="H1416" s="1" t="n">
        <v>5</v>
      </c>
      <c r="I1416" s="23" t="str">
        <f aca="false">IF(J1416="RHAP", "Rhizophora apiculata", IF(J1416="EXAG", "Excoecaria agallocha", IF(J1416="BRPA", "Bruguiera parviflora", IF(J1416="XYMO", "Xylocarpus moluccensis", IF(J1416="BRCY", "Bruguiera cylindrica", IF(J1416="AVAL", "Avicennia alba", IF(J1416="AVOF", "Avicennia officinalis", IF(J1416="LURA", "Lumnitzera racemosa", IF(J1416="CETA", "Ceriops tagal", IF(J1416="XYGR", "Xylocarpus granatum", IF(J1416="AVMA", "Avicennia marina", IF(J1416="RHMU", "Rhizophora mucronata", IF(J1416="BRGY", "Bruguiera gymnorrhiza", IF(J1416="BRSE", "Bruguiera sexangula", IF(J1416="SOOV", "Sonneratia ovata", IF(J1416="SOCA", "Sonneratia caseolaris", IF(J1416="HELI", "Heritiera littoralis", IF(J1416="HESY", "Heritiera sylvatica", IF(J1416="NYFR", "Nypa fruticans", IF(J1416="CYRA", "Cynometra ramiflora", IF(J1416="PHPA", "Phoenix paludosa", IF(J1416="SCHY", "Scyphiphora hydrophyllacea", IF(J1416="DIMA", "Diospyros maritima", IF(J1416="POPI", "Pongamia pinnata", IF(J1416="MAPS", "Maniltoa psilogyne", IF(J1416="INBI", "Intsia bijuga", IF(J1416="ACEB", "Acanthus ebracteatus", IF(J1416="CAER", "Calamus erinaceus", IF(J1416="UNUN", "Unknown unknown",  IF(J1416="SOAL", "Sonneratia alba",  IF(J1416="AECO", "Aegiceras corniculatum", "" )) )))))))))))))))))))))))))))))</f>
        <v>Rhizophora apiculata</v>
      </c>
      <c r="J1416" s="55" t="s">
        <v>21</v>
      </c>
      <c r="K1416" s="55" t="n">
        <v>8.4</v>
      </c>
      <c r="M1416" s="55"/>
    </row>
    <row r="1417" customFormat="false" ht="13.8" hidden="false" customHeight="false" outlineLevel="0" collapsed="false">
      <c r="A1417" s="1" t="s">
        <v>17</v>
      </c>
      <c r="B1417" s="12" t="n">
        <v>42157</v>
      </c>
      <c r="C1417" s="1" t="s">
        <v>19</v>
      </c>
      <c r="D1417" s="1" t="s">
        <v>19</v>
      </c>
      <c r="E1417" s="1" t="s">
        <v>19</v>
      </c>
      <c r="F1417" s="1" t="s">
        <v>20</v>
      </c>
      <c r="G1417" s="1" t="n">
        <v>7</v>
      </c>
      <c r="H1417" s="1" t="n">
        <v>5</v>
      </c>
      <c r="I1417" s="23" t="str">
        <f aca="false">IF(J1417="RHAP", "Rhizophora apiculata", IF(J1417="EXAG", "Excoecaria agallocha", IF(J1417="BRPA", "Bruguiera parviflora", IF(J1417="XYMO", "Xylocarpus moluccensis", IF(J1417="BRCY", "Bruguiera cylindrica", IF(J1417="AVAL", "Avicennia alba", IF(J1417="AVOF", "Avicennia officinalis", IF(J1417="LURA", "Lumnitzera racemosa", IF(J1417="CETA", "Ceriops tagal", IF(J1417="XYGR", "Xylocarpus granatum", IF(J1417="AVMA", "Avicennia marina", IF(J1417="RHMU", "Rhizophora mucronata", IF(J1417="BRGY", "Bruguiera gymnorrhiza", IF(J1417="BRSE", "Bruguiera sexangula", IF(J1417="SOOV", "Sonneratia ovata", IF(J1417="SOCA", "Sonneratia caseolaris", IF(J1417="HELI", "Heritiera littoralis", IF(J1417="HESY", "Heritiera sylvatica", IF(J1417="NYFR", "Nypa fruticans", IF(J1417="CYRA", "Cynometra ramiflora", IF(J1417="PHPA", "Phoenix paludosa", IF(J1417="SCHY", "Scyphiphora hydrophyllacea", IF(J1417="DIMA", "Diospyros maritima", IF(J1417="POPI", "Pongamia pinnata", IF(J1417="MAPS", "Maniltoa psilogyne", IF(J1417="INBI", "Intsia bijuga", IF(J1417="ACEB", "Acanthus ebracteatus", IF(J1417="CAER", "Calamus erinaceus", IF(J1417="UNUN", "Unknown unknown",  IF(J1417="SOAL", "Sonneratia alba",  IF(J1417="AECO", "Aegiceras corniculatum", "" )) )))))))))))))))))))))))))))))</f>
        <v>Rhizophora apiculata</v>
      </c>
      <c r="J1417" s="55" t="s">
        <v>21</v>
      </c>
      <c r="K1417" s="55" t="n">
        <v>8.6</v>
      </c>
    </row>
    <row r="1418" customFormat="false" ht="13.8" hidden="false" customHeight="false" outlineLevel="0" collapsed="false">
      <c r="A1418" s="1" t="s">
        <v>17</v>
      </c>
      <c r="B1418" s="12" t="n">
        <v>42157</v>
      </c>
      <c r="C1418" s="1" t="s">
        <v>19</v>
      </c>
      <c r="D1418" s="1" t="s">
        <v>19</v>
      </c>
      <c r="E1418" s="1" t="s">
        <v>19</v>
      </c>
      <c r="F1418" s="1" t="s">
        <v>20</v>
      </c>
      <c r="G1418" s="1" t="n">
        <v>7</v>
      </c>
      <c r="H1418" s="1" t="n">
        <v>5</v>
      </c>
      <c r="I1418" s="23" t="str">
        <f aca="false">IF(J1418="RHAP", "Rhizophora apiculata", IF(J1418="EXAG", "Excoecaria agallocha", IF(J1418="BRPA", "Bruguiera parviflora", IF(J1418="XYMO", "Xylocarpus moluccensis", IF(J1418="BRCY", "Bruguiera cylindrica", IF(J1418="AVAL", "Avicennia alba", IF(J1418="AVOF", "Avicennia officinalis", IF(J1418="LURA", "Lumnitzera racemosa", IF(J1418="CETA", "Ceriops tagal", IF(J1418="XYGR", "Xylocarpus granatum", IF(J1418="AVMA", "Avicennia marina", IF(J1418="RHMU", "Rhizophora mucronata", IF(J1418="BRGY", "Bruguiera gymnorrhiza", IF(J1418="BRSE", "Bruguiera sexangula", IF(J1418="SOOV", "Sonneratia ovata", IF(J1418="SOCA", "Sonneratia caseolaris", IF(J1418="HELI", "Heritiera littoralis", IF(J1418="HESY", "Heritiera sylvatica", IF(J1418="NYFR", "Nypa fruticans", IF(J1418="CYRA", "Cynometra ramiflora", IF(J1418="PHPA", "Phoenix paludosa", IF(J1418="SCHY", "Scyphiphora hydrophyllacea", IF(J1418="DIMA", "Diospyros maritima", IF(J1418="POPI", "Pongamia pinnata", IF(J1418="MAPS", "Maniltoa psilogyne", IF(J1418="INBI", "Intsia bijuga", IF(J1418="ACEB", "Acanthus ebracteatus", IF(J1418="CAER", "Calamus erinaceus", IF(J1418="UNUN", "Unknown unknown",  IF(J1418="SOAL", "Sonneratia alba",  IF(J1418="AECO", "Aegiceras corniculatum", "" )) )))))))))))))))))))))))))))))</f>
        <v>Rhizophora apiculata</v>
      </c>
      <c r="J1418" s="55" t="s">
        <v>21</v>
      </c>
      <c r="K1418" s="55" t="n">
        <v>8.9</v>
      </c>
    </row>
    <row r="1419" customFormat="false" ht="13.8" hidden="false" customHeight="false" outlineLevel="0" collapsed="false">
      <c r="A1419" s="1" t="s">
        <v>17</v>
      </c>
      <c r="B1419" s="12" t="n">
        <v>42157</v>
      </c>
      <c r="C1419" s="1" t="s">
        <v>19</v>
      </c>
      <c r="D1419" s="1" t="s">
        <v>19</v>
      </c>
      <c r="E1419" s="1" t="s">
        <v>19</v>
      </c>
      <c r="F1419" s="1" t="s">
        <v>20</v>
      </c>
      <c r="G1419" s="1" t="n">
        <v>7</v>
      </c>
      <c r="H1419" s="1" t="n">
        <v>5</v>
      </c>
      <c r="I1419" s="23" t="str">
        <f aca="false">IF(J1419="RHAP", "Rhizophora apiculata", IF(J1419="EXAG", "Excoecaria agallocha", IF(J1419="BRPA", "Bruguiera parviflora", IF(J1419="XYMO", "Xylocarpus moluccensis", IF(J1419="BRCY", "Bruguiera cylindrica", IF(J1419="AVAL", "Avicennia alba", IF(J1419="AVOF", "Avicennia officinalis", IF(J1419="LURA", "Lumnitzera racemosa", IF(J1419="CETA", "Ceriops tagal", IF(J1419="XYGR", "Xylocarpus granatum", IF(J1419="AVMA", "Avicennia marina", IF(J1419="RHMU", "Rhizophora mucronata", IF(J1419="BRGY", "Bruguiera gymnorrhiza", IF(J1419="BRSE", "Bruguiera sexangula", IF(J1419="SOOV", "Sonneratia ovata", IF(J1419="SOCA", "Sonneratia caseolaris", IF(J1419="HELI", "Heritiera littoralis", IF(J1419="HESY", "Heritiera sylvatica", IF(J1419="NYFR", "Nypa fruticans", IF(J1419="CYRA", "Cynometra ramiflora", IF(J1419="PHPA", "Phoenix paludosa", IF(J1419="SCHY", "Scyphiphora hydrophyllacea", IF(J1419="DIMA", "Diospyros maritima", IF(J1419="POPI", "Pongamia pinnata", IF(J1419="MAPS", "Maniltoa psilogyne", IF(J1419="INBI", "Intsia bijuga", IF(J1419="ACEB", "Acanthus ebracteatus", IF(J1419="CAER", "Calamus erinaceus", IF(J1419="UNUN", "Unknown unknown",  IF(J1419="SOAL", "Sonneratia alba",  IF(J1419="AECO", "Aegiceras corniculatum", "" )) )))))))))))))))))))))))))))))</f>
        <v>Rhizophora apiculata</v>
      </c>
      <c r="J1419" s="55" t="s">
        <v>21</v>
      </c>
      <c r="K1419" s="55" t="n">
        <v>9.1</v>
      </c>
    </row>
    <row r="1420" customFormat="false" ht="13.8" hidden="false" customHeight="false" outlineLevel="0" collapsed="false">
      <c r="A1420" s="1" t="s">
        <v>17</v>
      </c>
      <c r="B1420" s="12" t="n">
        <v>42157</v>
      </c>
      <c r="C1420" s="1" t="s">
        <v>19</v>
      </c>
      <c r="D1420" s="1" t="s">
        <v>19</v>
      </c>
      <c r="E1420" s="1" t="s">
        <v>19</v>
      </c>
      <c r="F1420" s="1" t="s">
        <v>20</v>
      </c>
      <c r="G1420" s="1" t="n">
        <v>7</v>
      </c>
      <c r="H1420" s="1" t="n">
        <v>5</v>
      </c>
      <c r="I1420" s="23" t="str">
        <f aca="false">IF(J1420="RHAP", "Rhizophora apiculata", IF(J1420="EXAG", "Excoecaria agallocha", IF(J1420="BRPA", "Bruguiera parviflora", IF(J1420="XYMO", "Xylocarpus moluccensis", IF(J1420="BRCY", "Bruguiera cylindrica", IF(J1420="AVAL", "Avicennia alba", IF(J1420="AVOF", "Avicennia officinalis", IF(J1420="LURA", "Lumnitzera racemosa", IF(J1420="CETA", "Ceriops tagal", IF(J1420="XYGR", "Xylocarpus granatum", IF(J1420="AVMA", "Avicennia marina", IF(J1420="RHMU", "Rhizophora mucronata", IF(J1420="BRGY", "Bruguiera gymnorrhiza", IF(J1420="BRSE", "Bruguiera sexangula", IF(J1420="SOOV", "Sonneratia ovata", IF(J1420="SOCA", "Sonneratia caseolaris", IF(J1420="HELI", "Heritiera littoralis", IF(J1420="HESY", "Heritiera sylvatica", IF(J1420="NYFR", "Nypa fruticans", IF(J1420="CYRA", "Cynometra ramiflora", IF(J1420="PHPA", "Phoenix paludosa", IF(J1420="SCHY", "Scyphiphora hydrophyllacea", IF(J1420="DIMA", "Diospyros maritima", IF(J1420="POPI", "Pongamia pinnata", IF(J1420="MAPS", "Maniltoa psilogyne", IF(J1420="INBI", "Intsia bijuga", IF(J1420="ACEB", "Acanthus ebracteatus", IF(J1420="CAER", "Calamus erinaceus", IF(J1420="UNUN", "Unknown unknown",  IF(J1420="SOAL", "Sonneratia alba",  IF(J1420="AECO", "Aegiceras corniculatum", "" )) )))))))))))))))))))))))))))))</f>
        <v>Xylocarpus moluccensis</v>
      </c>
      <c r="J1420" s="55" t="s">
        <v>146</v>
      </c>
      <c r="K1420" s="55" t="n">
        <v>9.5</v>
      </c>
      <c r="M1420" s="55"/>
    </row>
    <row r="1421" customFormat="false" ht="13.8" hidden="false" customHeight="false" outlineLevel="0" collapsed="false">
      <c r="A1421" s="1" t="s">
        <v>17</v>
      </c>
      <c r="B1421" s="12" t="n">
        <v>42157</v>
      </c>
      <c r="C1421" s="1" t="s">
        <v>19</v>
      </c>
      <c r="D1421" s="1" t="s">
        <v>19</v>
      </c>
      <c r="E1421" s="1" t="s">
        <v>19</v>
      </c>
      <c r="F1421" s="1" t="s">
        <v>20</v>
      </c>
      <c r="G1421" s="1" t="n">
        <v>7</v>
      </c>
      <c r="H1421" s="1" t="n">
        <v>5</v>
      </c>
      <c r="I1421" s="23" t="str">
        <f aca="false">IF(J1421="RHAP", "Rhizophora apiculata", IF(J1421="EXAG", "Excoecaria agallocha", IF(J1421="BRPA", "Bruguiera parviflora", IF(J1421="XYMO", "Xylocarpus moluccensis", IF(J1421="BRCY", "Bruguiera cylindrica", IF(J1421="AVAL", "Avicennia alba", IF(J1421="AVOF", "Avicennia officinalis", IF(J1421="LURA", "Lumnitzera racemosa", IF(J1421="CETA", "Ceriops tagal", IF(J1421="XYGR", "Xylocarpus granatum", IF(J1421="AVMA", "Avicennia marina", IF(J1421="RHMU", "Rhizophora mucronata", IF(J1421="BRGY", "Bruguiera gymnorrhiza", IF(J1421="BRSE", "Bruguiera sexangula", IF(J1421="SOOV", "Sonneratia ovata", IF(J1421="SOCA", "Sonneratia caseolaris", IF(J1421="HELI", "Heritiera littoralis", IF(J1421="HESY", "Heritiera sylvatica", IF(J1421="NYFR", "Nypa fruticans", IF(J1421="CYRA", "Cynometra ramiflora", IF(J1421="PHPA", "Phoenix paludosa", IF(J1421="SCHY", "Scyphiphora hydrophyllacea", IF(J1421="DIMA", "Diospyros maritima", IF(J1421="POPI", "Pongamia pinnata", IF(J1421="MAPS", "Maniltoa psilogyne", IF(J1421="INBI", "Intsia bijuga", IF(J1421="ACEB", "Acanthus ebracteatus", IF(J1421="CAER", "Calamus erinaceus", IF(J1421="UNUN", "Unknown unknown",  IF(J1421="SOAL", "Sonneratia alba",  IF(J1421="AECO", "Aegiceras corniculatum", "" )) )))))))))))))))))))))))))))))</f>
        <v>Rhizophora apiculata</v>
      </c>
      <c r="J1421" s="55" t="s">
        <v>21</v>
      </c>
      <c r="K1421" s="55" t="n">
        <v>10.2</v>
      </c>
      <c r="M1421" s="55"/>
    </row>
    <row r="1422" customFormat="false" ht="13.8" hidden="false" customHeight="false" outlineLevel="0" collapsed="false">
      <c r="A1422" s="1" t="s">
        <v>17</v>
      </c>
      <c r="B1422" s="12" t="n">
        <v>42157</v>
      </c>
      <c r="C1422" s="1" t="s">
        <v>19</v>
      </c>
      <c r="D1422" s="1" t="s">
        <v>19</v>
      </c>
      <c r="E1422" s="1" t="s">
        <v>19</v>
      </c>
      <c r="F1422" s="1" t="s">
        <v>20</v>
      </c>
      <c r="G1422" s="1" t="n">
        <v>7</v>
      </c>
      <c r="H1422" s="1" t="n">
        <v>5</v>
      </c>
      <c r="I1422" s="23" t="str">
        <f aca="false">IF(J1422="RHAP", "Rhizophora apiculata", IF(J1422="EXAG", "Excoecaria agallocha", IF(J1422="BRPA", "Bruguiera parviflora", IF(J1422="XYMO", "Xylocarpus moluccensis", IF(J1422="BRCY", "Bruguiera cylindrica", IF(J1422="AVAL", "Avicennia alba", IF(J1422="AVOF", "Avicennia officinalis", IF(J1422="LURA", "Lumnitzera racemosa", IF(J1422="CETA", "Ceriops tagal", IF(J1422="XYGR", "Xylocarpus granatum", IF(J1422="AVMA", "Avicennia marina", IF(J1422="RHMU", "Rhizophora mucronata", IF(J1422="BRGY", "Bruguiera gymnorrhiza", IF(J1422="BRSE", "Bruguiera sexangula", IF(J1422="SOOV", "Sonneratia ovata", IF(J1422="SOCA", "Sonneratia caseolaris", IF(J1422="HELI", "Heritiera littoralis", IF(J1422="HESY", "Heritiera sylvatica", IF(J1422="NYFR", "Nypa fruticans", IF(J1422="CYRA", "Cynometra ramiflora", IF(J1422="PHPA", "Phoenix paludosa", IF(J1422="SCHY", "Scyphiphora hydrophyllacea", IF(J1422="DIMA", "Diospyros maritima", IF(J1422="POPI", "Pongamia pinnata", IF(J1422="MAPS", "Maniltoa psilogyne", IF(J1422="INBI", "Intsia bijuga", IF(J1422="ACEB", "Acanthus ebracteatus", IF(J1422="CAER", "Calamus erinaceus", IF(J1422="UNUN", "Unknown unknown",  IF(J1422="SOAL", "Sonneratia alba",  IF(J1422="AECO", "Aegiceras corniculatum", "" )) )))))))))))))))))))))))))))))</f>
        <v>Avicennia alba</v>
      </c>
      <c r="J1422" s="55" t="s">
        <v>27</v>
      </c>
      <c r="K1422" s="55" t="n">
        <v>10.6</v>
      </c>
    </row>
    <row r="1423" customFormat="false" ht="13.8" hidden="false" customHeight="false" outlineLevel="0" collapsed="false">
      <c r="A1423" s="1" t="s">
        <v>17</v>
      </c>
      <c r="B1423" s="12" t="n">
        <v>42157</v>
      </c>
      <c r="C1423" s="1" t="s">
        <v>19</v>
      </c>
      <c r="D1423" s="1" t="s">
        <v>19</v>
      </c>
      <c r="E1423" s="1" t="s">
        <v>19</v>
      </c>
      <c r="F1423" s="1" t="s">
        <v>20</v>
      </c>
      <c r="G1423" s="1" t="n">
        <v>7</v>
      </c>
      <c r="H1423" s="1" t="n">
        <v>5</v>
      </c>
      <c r="I1423" s="23" t="str">
        <f aca="false">IF(J1423="RHAP", "Rhizophora apiculata", IF(J1423="EXAG", "Excoecaria agallocha", IF(J1423="BRPA", "Bruguiera parviflora", IF(J1423="XYMO", "Xylocarpus moluccensis", IF(J1423="BRCY", "Bruguiera cylindrica", IF(J1423="AVAL", "Avicennia alba", IF(J1423="AVOF", "Avicennia officinalis", IF(J1423="LURA", "Lumnitzera racemosa", IF(J1423="CETA", "Ceriops tagal", IF(J1423="XYGR", "Xylocarpus granatum", IF(J1423="AVMA", "Avicennia marina", IF(J1423="RHMU", "Rhizophora mucronata", IF(J1423="BRGY", "Bruguiera gymnorrhiza", IF(J1423="BRSE", "Bruguiera sexangula", IF(J1423="SOOV", "Sonneratia ovata", IF(J1423="SOCA", "Sonneratia caseolaris", IF(J1423="HELI", "Heritiera littoralis", IF(J1423="HESY", "Heritiera sylvatica", IF(J1423="NYFR", "Nypa fruticans", IF(J1423="CYRA", "Cynometra ramiflora", IF(J1423="PHPA", "Phoenix paludosa", IF(J1423="SCHY", "Scyphiphora hydrophyllacea", IF(J1423="DIMA", "Diospyros maritima", IF(J1423="POPI", "Pongamia pinnata", IF(J1423="MAPS", "Maniltoa psilogyne", IF(J1423="INBI", "Intsia bijuga", IF(J1423="ACEB", "Acanthus ebracteatus", IF(J1423="CAER", "Calamus erinaceus", IF(J1423="UNUN", "Unknown unknown",  IF(J1423="SOAL", "Sonneratia alba",  IF(J1423="AECO", "Aegiceras corniculatum", "" )) )))))))))))))))))))))))))))))</f>
        <v>Avicennia alba</v>
      </c>
      <c r="J1423" s="55" t="s">
        <v>27</v>
      </c>
      <c r="K1423" s="55" t="n">
        <v>11</v>
      </c>
    </row>
    <row r="1424" customFormat="false" ht="13.8" hidden="false" customHeight="false" outlineLevel="0" collapsed="false">
      <c r="A1424" s="1" t="s">
        <v>17</v>
      </c>
      <c r="B1424" s="12" t="n">
        <v>42157</v>
      </c>
      <c r="C1424" s="1" t="s">
        <v>19</v>
      </c>
      <c r="D1424" s="1" t="s">
        <v>19</v>
      </c>
      <c r="E1424" s="1" t="s">
        <v>19</v>
      </c>
      <c r="F1424" s="1" t="s">
        <v>20</v>
      </c>
      <c r="G1424" s="1" t="n">
        <v>7</v>
      </c>
      <c r="H1424" s="1" t="n">
        <v>5</v>
      </c>
      <c r="I1424" s="23" t="str">
        <f aca="false">IF(J1424="RHAP", "Rhizophora apiculata", IF(J1424="EXAG", "Excoecaria agallocha", IF(J1424="BRPA", "Bruguiera parviflora", IF(J1424="XYMO", "Xylocarpus moluccensis", IF(J1424="BRCY", "Bruguiera cylindrica", IF(J1424="AVAL", "Avicennia alba", IF(J1424="AVOF", "Avicennia officinalis", IF(J1424="LURA", "Lumnitzera racemosa", IF(J1424="CETA", "Ceriops tagal", IF(J1424="XYGR", "Xylocarpus granatum", IF(J1424="AVMA", "Avicennia marina", IF(J1424="RHMU", "Rhizophora mucronata", IF(J1424="BRGY", "Bruguiera gymnorrhiza", IF(J1424="BRSE", "Bruguiera sexangula", IF(J1424="SOOV", "Sonneratia ovata", IF(J1424="SOCA", "Sonneratia caseolaris", IF(J1424="HELI", "Heritiera littoralis", IF(J1424="HESY", "Heritiera sylvatica", IF(J1424="NYFR", "Nypa fruticans", IF(J1424="CYRA", "Cynometra ramiflora", IF(J1424="PHPA", "Phoenix paludosa", IF(J1424="SCHY", "Scyphiphora hydrophyllacea", IF(J1424="DIMA", "Diospyros maritima", IF(J1424="POPI", "Pongamia pinnata", IF(J1424="MAPS", "Maniltoa psilogyne", IF(J1424="INBI", "Intsia bijuga", IF(J1424="ACEB", "Acanthus ebracteatus", IF(J1424="CAER", "Calamus erinaceus", IF(J1424="UNUN", "Unknown unknown",  IF(J1424="SOAL", "Sonneratia alba",  IF(J1424="AECO", "Aegiceras corniculatum", "" )) )))))))))))))))))))))))))))))</f>
        <v>Rhizophora apiculata</v>
      </c>
      <c r="J1424" s="55" t="s">
        <v>21</v>
      </c>
      <c r="K1424" s="55" t="n">
        <v>11.2</v>
      </c>
      <c r="M1424" s="55"/>
    </row>
    <row r="1425" customFormat="false" ht="13.8" hidden="false" customHeight="false" outlineLevel="0" collapsed="false">
      <c r="A1425" s="1" t="s">
        <v>17</v>
      </c>
      <c r="B1425" s="12" t="n">
        <v>42157</v>
      </c>
      <c r="C1425" s="1" t="s">
        <v>19</v>
      </c>
      <c r="D1425" s="1" t="s">
        <v>19</v>
      </c>
      <c r="E1425" s="1" t="s">
        <v>19</v>
      </c>
      <c r="F1425" s="1" t="s">
        <v>20</v>
      </c>
      <c r="G1425" s="1" t="n">
        <v>7</v>
      </c>
      <c r="H1425" s="1" t="n">
        <v>5</v>
      </c>
      <c r="I1425" s="23" t="str">
        <f aca="false">IF(J1425="RHAP", "Rhizophora apiculata", IF(J1425="EXAG", "Excoecaria agallocha", IF(J1425="BRPA", "Bruguiera parviflora", IF(J1425="XYMO", "Xylocarpus moluccensis", IF(J1425="BRCY", "Bruguiera cylindrica", IF(J1425="AVAL", "Avicennia alba", IF(J1425="AVOF", "Avicennia officinalis", IF(J1425="LURA", "Lumnitzera racemosa", IF(J1425="CETA", "Ceriops tagal", IF(J1425="XYGR", "Xylocarpus granatum", IF(J1425="AVMA", "Avicennia marina", IF(J1425="RHMU", "Rhizophora mucronata", IF(J1425="BRGY", "Bruguiera gymnorrhiza", IF(J1425="BRSE", "Bruguiera sexangula", IF(J1425="SOOV", "Sonneratia ovata", IF(J1425="SOCA", "Sonneratia caseolaris", IF(J1425="HELI", "Heritiera littoralis", IF(J1425="HESY", "Heritiera sylvatica", IF(J1425="NYFR", "Nypa fruticans", IF(J1425="CYRA", "Cynometra ramiflora", IF(J1425="PHPA", "Phoenix paludosa", IF(J1425="SCHY", "Scyphiphora hydrophyllacea", IF(J1425="DIMA", "Diospyros maritima", IF(J1425="POPI", "Pongamia pinnata", IF(J1425="MAPS", "Maniltoa psilogyne", IF(J1425="INBI", "Intsia bijuga", IF(J1425="ACEB", "Acanthus ebracteatus", IF(J1425="CAER", "Calamus erinaceus", IF(J1425="UNUN", "Unknown unknown",  IF(J1425="SOAL", "Sonneratia alba",  IF(J1425="AECO", "Aegiceras corniculatum", "" )) )))))))))))))))))))))))))))))</f>
        <v>Avicennia alba</v>
      </c>
      <c r="J1425" s="55" t="s">
        <v>27</v>
      </c>
      <c r="K1425" s="55" t="n">
        <v>11.4</v>
      </c>
      <c r="M1425" s="55"/>
    </row>
    <row r="1426" customFormat="false" ht="13.8" hidden="false" customHeight="false" outlineLevel="0" collapsed="false">
      <c r="A1426" s="1" t="s">
        <v>17</v>
      </c>
      <c r="B1426" s="12" t="n">
        <v>42157</v>
      </c>
      <c r="C1426" s="1" t="s">
        <v>19</v>
      </c>
      <c r="D1426" s="1" t="s">
        <v>19</v>
      </c>
      <c r="E1426" s="1" t="s">
        <v>19</v>
      </c>
      <c r="F1426" s="1" t="s">
        <v>20</v>
      </c>
      <c r="G1426" s="1" t="n">
        <v>7</v>
      </c>
      <c r="H1426" s="1" t="n">
        <v>5</v>
      </c>
      <c r="I1426" s="23" t="str">
        <f aca="false">IF(J1426="RHAP", "Rhizophora apiculata", IF(J1426="EXAG", "Excoecaria agallocha", IF(J1426="BRPA", "Bruguiera parviflora", IF(J1426="XYMO", "Xylocarpus moluccensis", IF(J1426="BRCY", "Bruguiera cylindrica", IF(J1426="AVAL", "Avicennia alba", IF(J1426="AVOF", "Avicennia officinalis", IF(J1426="LURA", "Lumnitzera racemosa", IF(J1426="CETA", "Ceriops tagal", IF(J1426="XYGR", "Xylocarpus granatum", IF(J1426="AVMA", "Avicennia marina", IF(J1426="RHMU", "Rhizophora mucronata", IF(J1426="BRGY", "Bruguiera gymnorrhiza", IF(J1426="BRSE", "Bruguiera sexangula", IF(J1426="SOOV", "Sonneratia ovata", IF(J1426="SOCA", "Sonneratia caseolaris", IF(J1426="HELI", "Heritiera littoralis", IF(J1426="HESY", "Heritiera sylvatica", IF(J1426="NYFR", "Nypa fruticans", IF(J1426="CYRA", "Cynometra ramiflora", IF(J1426="PHPA", "Phoenix paludosa", IF(J1426="SCHY", "Scyphiphora hydrophyllacea", IF(J1426="DIMA", "Diospyros maritima", IF(J1426="POPI", "Pongamia pinnata", IF(J1426="MAPS", "Maniltoa psilogyne", IF(J1426="INBI", "Intsia bijuga", IF(J1426="ACEB", "Acanthus ebracteatus", IF(J1426="CAER", "Calamus erinaceus", IF(J1426="UNUN", "Unknown unknown",  IF(J1426="SOAL", "Sonneratia alba",  IF(J1426="AECO", "Aegiceras corniculatum", "" )) )))))))))))))))))))))))))))))</f>
        <v>Rhizophora apiculata</v>
      </c>
      <c r="J1426" s="55" t="s">
        <v>21</v>
      </c>
      <c r="K1426" s="55" t="n">
        <v>11.5</v>
      </c>
      <c r="M1426" s="55"/>
    </row>
    <row r="1427" customFormat="false" ht="13.8" hidden="false" customHeight="false" outlineLevel="0" collapsed="false">
      <c r="A1427" s="1" t="s">
        <v>17</v>
      </c>
      <c r="B1427" s="12" t="n">
        <v>42157</v>
      </c>
      <c r="C1427" s="1" t="s">
        <v>19</v>
      </c>
      <c r="D1427" s="1" t="s">
        <v>19</v>
      </c>
      <c r="E1427" s="1" t="s">
        <v>19</v>
      </c>
      <c r="F1427" s="1" t="s">
        <v>20</v>
      </c>
      <c r="G1427" s="1" t="n">
        <v>7</v>
      </c>
      <c r="H1427" s="1" t="n">
        <v>5</v>
      </c>
      <c r="I1427" s="23" t="str">
        <f aca="false">IF(J1427="RHAP", "Rhizophora apiculata", IF(J1427="EXAG", "Excoecaria agallocha", IF(J1427="BRPA", "Bruguiera parviflora", IF(J1427="XYMO", "Xylocarpus moluccensis", IF(J1427="BRCY", "Bruguiera cylindrica", IF(J1427="AVAL", "Avicennia alba", IF(J1427="AVOF", "Avicennia officinalis", IF(J1427="LURA", "Lumnitzera racemosa", IF(J1427="CETA", "Ceriops tagal", IF(J1427="XYGR", "Xylocarpus granatum", IF(J1427="AVMA", "Avicennia marina", IF(J1427="RHMU", "Rhizophora mucronata", IF(J1427="BRGY", "Bruguiera gymnorrhiza", IF(J1427="BRSE", "Bruguiera sexangula", IF(J1427="SOOV", "Sonneratia ovata", IF(J1427="SOCA", "Sonneratia caseolaris", IF(J1427="HELI", "Heritiera littoralis", IF(J1427="HESY", "Heritiera sylvatica", IF(J1427="NYFR", "Nypa fruticans", IF(J1427="CYRA", "Cynometra ramiflora", IF(J1427="PHPA", "Phoenix paludosa", IF(J1427="SCHY", "Scyphiphora hydrophyllacea", IF(J1427="DIMA", "Diospyros maritima", IF(J1427="POPI", "Pongamia pinnata", IF(J1427="MAPS", "Maniltoa psilogyne", IF(J1427="INBI", "Intsia bijuga", IF(J1427="ACEB", "Acanthus ebracteatus", IF(J1427="CAER", "Calamus erinaceus", IF(J1427="UNUN", "Unknown unknown",  IF(J1427="SOAL", "Sonneratia alba",  IF(J1427="AECO", "Aegiceras corniculatum", "" )) )))))))))))))))))))))))))))))</f>
        <v>Xylocarpus moluccensis</v>
      </c>
      <c r="J1427" s="55" t="s">
        <v>146</v>
      </c>
      <c r="K1427" s="55" t="n">
        <v>15.4</v>
      </c>
    </row>
    <row r="1428" customFormat="false" ht="13.8" hidden="false" customHeight="false" outlineLevel="0" collapsed="false">
      <c r="A1428" s="1" t="s">
        <v>91</v>
      </c>
      <c r="B1428" s="12" t="n">
        <v>42177</v>
      </c>
      <c r="C1428" s="1" t="s">
        <v>19</v>
      </c>
      <c r="D1428" s="1" t="s">
        <v>19</v>
      </c>
      <c r="E1428" s="1" t="s">
        <v>19</v>
      </c>
      <c r="F1428" s="1" t="s">
        <v>20</v>
      </c>
      <c r="G1428" s="1" t="n">
        <v>1</v>
      </c>
      <c r="H1428" s="1" t="n">
        <v>1</v>
      </c>
      <c r="I1428" s="23" t="str">
        <f aca="false">IF(J1428="RHAP", "Rhizophora apiculata", IF(J1428="EXAG", "Excoecaria agallocha", IF(J1428="BRPA", "Bruguiera parviflora", IF(J1428="XYMO", "Xylocarpus moluccensis", IF(J1428="BRCY", "Bruguiera cylindrica", IF(J1428="AVAL", "Avicennia alba", IF(J1428="AVOF", "Avicennia officinalis", IF(J1428="LURA", "Lumnitzera racemosa", IF(J1428="CETA", "Ceriops tagal", IF(J1428="XYGR", "Xylocarpus granatum", IF(J1428="AVMA", "Avicennia marina", IF(J1428="RHMU", "Rhizophora mucronata", IF(J1428="BRGY", "Bruguiera gymnorrhiza", IF(J1428="BRSE", "Bruguiera sexangula", IF(J1428="SOOV", "Sonneratia ovata", IF(J1428="SOCA", "Sonneratia caseolaris", IF(J1428="HELI", "Heritiera littoralis", IF(J1428="HESY", "Heritiera sylvatica", IF(J1428="NYFR", "Nypa fruticans", IF(J1428="CYRA", "Cynometra ramiflora", IF(J1428="PHPA", "Phoenix paludosa", IF(J1428="SCHY", "Scyphiphora hydrophyllacea", IF(J1428="DIMA", "Diospyros maritima", IF(J1428="POPI", "Pongamia pinnata", IF(J1428="MAPS", "Maniltoa psilogyne", IF(J1428="INBI", "Intsia bijuga", IF(J1428="ACEB", "Acanthus ebracteatus", IF(J1428="CAER", "Calamus erinaceus", IF(J1428="UNUN", "Unknown unknown",  IF(J1428="SOAL", "Sonneratia alba",  IF(J1428="AECO", "Aegiceras corniculatum", "" )) )))))))))))))))))))))))))))))</f>
        <v>Rhizophora apiculata</v>
      </c>
      <c r="J1428" s="1" t="s">
        <v>21</v>
      </c>
      <c r="K1428" s="1" t="n">
        <v>5.5</v>
      </c>
      <c r="L1428" s="1" t="n">
        <v>6</v>
      </c>
    </row>
    <row r="1429" customFormat="false" ht="13.8" hidden="false" customHeight="false" outlineLevel="0" collapsed="false">
      <c r="A1429" s="1" t="s">
        <v>91</v>
      </c>
      <c r="B1429" s="12" t="n">
        <v>42177</v>
      </c>
      <c r="C1429" s="1" t="s">
        <v>19</v>
      </c>
      <c r="D1429" s="1" t="s">
        <v>19</v>
      </c>
      <c r="E1429" s="1" t="s">
        <v>19</v>
      </c>
      <c r="F1429" s="1" t="s">
        <v>20</v>
      </c>
      <c r="G1429" s="1" t="n">
        <v>1</v>
      </c>
      <c r="H1429" s="1" t="n">
        <v>1</v>
      </c>
      <c r="I1429" s="23" t="str">
        <f aca="false">IF(J1429="RHAP", "Rhizophora apiculata", IF(J1429="EXAG", "Excoecaria agallocha", IF(J1429="BRPA", "Bruguiera parviflora", IF(J1429="XYMO", "Xylocarpus moluccensis", IF(J1429="BRCY", "Bruguiera cylindrica", IF(J1429="AVAL", "Avicennia alba", IF(J1429="AVOF", "Avicennia officinalis", IF(J1429="LURA", "Lumnitzera racemosa", IF(J1429="CETA", "Ceriops tagal", IF(J1429="XYGR", "Xylocarpus granatum", IF(J1429="AVMA", "Avicennia marina", IF(J1429="RHMU", "Rhizophora mucronata", IF(J1429="BRGY", "Bruguiera gymnorrhiza", IF(J1429="BRSE", "Bruguiera sexangula", IF(J1429="SOOV", "Sonneratia ovata", IF(J1429="SOCA", "Sonneratia caseolaris", IF(J1429="HELI", "Heritiera littoralis", IF(J1429="HESY", "Heritiera sylvatica", IF(J1429="NYFR", "Nypa fruticans", IF(J1429="CYRA", "Cynometra ramiflora", IF(J1429="PHPA", "Phoenix paludosa", IF(J1429="SCHY", "Scyphiphora hydrophyllacea", IF(J1429="DIMA", "Diospyros maritima", IF(J1429="POPI", "Pongamia pinnata", IF(J1429="MAPS", "Maniltoa psilogyne", IF(J1429="INBI", "Intsia bijuga", IF(J1429="ACEB", "Acanthus ebracteatus", IF(J1429="CAER", "Calamus erinaceus", IF(J1429="UNUN", "Unknown unknown",  IF(J1429="SOAL", "Sonneratia alba",  IF(J1429="AECO", "Aegiceras corniculatum", "" )) )))))))))))))))))))))))))))))</f>
        <v>Rhizophora apiculata</v>
      </c>
      <c r="J1429" s="1" t="s">
        <v>21</v>
      </c>
      <c r="K1429" s="1" t="n">
        <v>6</v>
      </c>
      <c r="L1429" s="1" t="n">
        <v>10</v>
      </c>
    </row>
    <row r="1430" customFormat="false" ht="13.8" hidden="false" customHeight="false" outlineLevel="0" collapsed="false">
      <c r="A1430" s="1" t="s">
        <v>91</v>
      </c>
      <c r="B1430" s="12" t="n">
        <v>42177</v>
      </c>
      <c r="C1430" s="1" t="s">
        <v>19</v>
      </c>
      <c r="D1430" s="1" t="s">
        <v>19</v>
      </c>
      <c r="E1430" s="1" t="s">
        <v>19</v>
      </c>
      <c r="F1430" s="1" t="s">
        <v>20</v>
      </c>
      <c r="G1430" s="1" t="n">
        <v>1</v>
      </c>
      <c r="H1430" s="1" t="n">
        <v>1</v>
      </c>
      <c r="I1430" s="23" t="str">
        <f aca="false">IF(J1430="RHAP", "Rhizophora apiculata", IF(J1430="EXAG", "Excoecaria agallocha", IF(J1430="BRPA", "Bruguiera parviflora", IF(J1430="XYMO", "Xylocarpus moluccensis", IF(J1430="BRCY", "Bruguiera cylindrica", IF(J1430="AVAL", "Avicennia alba", IF(J1430="AVOF", "Avicennia officinalis", IF(J1430="LURA", "Lumnitzera racemosa", IF(J1430="CETA", "Ceriops tagal", IF(J1430="XYGR", "Xylocarpus granatum", IF(J1430="AVMA", "Avicennia marina", IF(J1430="RHMU", "Rhizophora mucronata", IF(J1430="BRGY", "Bruguiera gymnorrhiza", IF(J1430="BRSE", "Bruguiera sexangula", IF(J1430="SOOV", "Sonneratia ovata", IF(J1430="SOCA", "Sonneratia caseolaris", IF(J1430="HELI", "Heritiera littoralis", IF(J1430="HESY", "Heritiera sylvatica", IF(J1430="NYFR", "Nypa fruticans", IF(J1430="CYRA", "Cynometra ramiflora", IF(J1430="PHPA", "Phoenix paludosa", IF(J1430="SCHY", "Scyphiphora hydrophyllacea", IF(J1430="DIMA", "Diospyros maritima", IF(J1430="POPI", "Pongamia pinnata", IF(J1430="MAPS", "Maniltoa psilogyne", IF(J1430="INBI", "Intsia bijuga", IF(J1430="ACEB", "Acanthus ebracteatus", IF(J1430="CAER", "Calamus erinaceus", IF(J1430="UNUN", "Unknown unknown",  IF(J1430="SOAL", "Sonneratia alba",  IF(J1430="AECO", "Aegiceras corniculatum", "" )) )))))))))))))))))))))))))))))</f>
        <v>Rhizophora apiculata</v>
      </c>
      <c r="J1430" s="1" t="s">
        <v>21</v>
      </c>
      <c r="K1430" s="1" t="n">
        <v>6.2</v>
      </c>
      <c r="L1430" s="1" t="n">
        <v>7</v>
      </c>
    </row>
    <row r="1431" customFormat="false" ht="13.8" hidden="false" customHeight="false" outlineLevel="0" collapsed="false">
      <c r="A1431" s="1" t="s">
        <v>91</v>
      </c>
      <c r="B1431" s="12" t="n">
        <v>42177</v>
      </c>
      <c r="C1431" s="1" t="s">
        <v>19</v>
      </c>
      <c r="D1431" s="1" t="s">
        <v>19</v>
      </c>
      <c r="E1431" s="1" t="s">
        <v>19</v>
      </c>
      <c r="F1431" s="1" t="s">
        <v>20</v>
      </c>
      <c r="G1431" s="1" t="n">
        <v>1</v>
      </c>
      <c r="H1431" s="1" t="n">
        <v>1</v>
      </c>
      <c r="I1431" s="23" t="str">
        <f aca="false">IF(J1431="RHAP", "Rhizophora apiculata", IF(J1431="EXAG", "Excoecaria agallocha", IF(J1431="BRPA", "Bruguiera parviflora", IF(J1431="XYMO", "Xylocarpus moluccensis", IF(J1431="BRCY", "Bruguiera cylindrica", IF(J1431="AVAL", "Avicennia alba", IF(J1431="AVOF", "Avicennia officinalis", IF(J1431="LURA", "Lumnitzera racemosa", IF(J1431="CETA", "Ceriops tagal", IF(J1431="XYGR", "Xylocarpus granatum", IF(J1431="AVMA", "Avicennia marina", IF(J1431="RHMU", "Rhizophora mucronata", IF(J1431="BRGY", "Bruguiera gymnorrhiza", IF(J1431="BRSE", "Bruguiera sexangula", IF(J1431="SOOV", "Sonneratia ovata", IF(J1431="SOCA", "Sonneratia caseolaris", IF(J1431="HELI", "Heritiera littoralis", IF(J1431="HESY", "Heritiera sylvatica", IF(J1431="NYFR", "Nypa fruticans", IF(J1431="CYRA", "Cynometra ramiflora", IF(J1431="PHPA", "Phoenix paludosa", IF(J1431="SCHY", "Scyphiphora hydrophyllacea", IF(J1431="DIMA", "Diospyros maritima", IF(J1431="POPI", "Pongamia pinnata", IF(J1431="MAPS", "Maniltoa psilogyne", IF(J1431="INBI", "Intsia bijuga", IF(J1431="ACEB", "Acanthus ebracteatus", IF(J1431="CAER", "Calamus erinaceus", IF(J1431="UNUN", "Unknown unknown",  IF(J1431="SOAL", "Sonneratia alba",  IF(J1431="AECO", "Aegiceras corniculatum", "" )) )))))))))))))))))))))))))))))</f>
        <v>Bruguiera sexangula</v>
      </c>
      <c r="J1431" s="1" t="s">
        <v>1023</v>
      </c>
      <c r="K1431" s="1" t="n">
        <v>6.6</v>
      </c>
      <c r="L1431" s="1" t="n">
        <v>7</v>
      </c>
      <c r="N1431" s="1" t="n">
        <v>2</v>
      </c>
    </row>
    <row r="1432" customFormat="false" ht="13.8" hidden="false" customHeight="false" outlineLevel="0" collapsed="false">
      <c r="A1432" s="1" t="s">
        <v>91</v>
      </c>
      <c r="B1432" s="12" t="n">
        <v>42177</v>
      </c>
      <c r="C1432" s="1" t="s">
        <v>19</v>
      </c>
      <c r="D1432" s="1" t="s">
        <v>19</v>
      </c>
      <c r="E1432" s="1" t="s">
        <v>19</v>
      </c>
      <c r="F1432" s="1" t="s">
        <v>20</v>
      </c>
      <c r="G1432" s="1" t="n">
        <v>1</v>
      </c>
      <c r="H1432" s="1" t="n">
        <v>1</v>
      </c>
      <c r="I1432" s="23" t="str">
        <f aca="false">IF(J1432="RHAP", "Rhizophora apiculata", IF(J1432="EXAG", "Excoecaria agallocha", IF(J1432="BRPA", "Bruguiera parviflora", IF(J1432="XYMO", "Xylocarpus moluccensis", IF(J1432="BRCY", "Bruguiera cylindrica", IF(J1432="AVAL", "Avicennia alba", IF(J1432="AVOF", "Avicennia officinalis", IF(J1432="LURA", "Lumnitzera racemosa", IF(J1432="CETA", "Ceriops tagal", IF(J1432="XYGR", "Xylocarpus granatum", IF(J1432="AVMA", "Avicennia marina", IF(J1432="RHMU", "Rhizophora mucronata", IF(J1432="BRGY", "Bruguiera gymnorrhiza", IF(J1432="BRSE", "Bruguiera sexangula", IF(J1432="SOOV", "Sonneratia ovata", IF(J1432="SOCA", "Sonneratia caseolaris", IF(J1432="HELI", "Heritiera littoralis", IF(J1432="HESY", "Heritiera sylvatica", IF(J1432="NYFR", "Nypa fruticans", IF(J1432="CYRA", "Cynometra ramiflora", IF(J1432="PHPA", "Phoenix paludosa", IF(J1432="SCHY", "Scyphiphora hydrophyllacea", IF(J1432="DIMA", "Diospyros maritima", IF(J1432="POPI", "Pongamia pinnata", IF(J1432="MAPS", "Maniltoa psilogyne", IF(J1432="INBI", "Intsia bijuga", IF(J1432="ACEB", "Acanthus ebracteatus", IF(J1432="CAER", "Calamus erinaceus", IF(J1432="UNUN", "Unknown unknown",  IF(J1432="SOAL", "Sonneratia alba",  IF(J1432="AECO", "Aegiceras corniculatum", "" )) )))))))))))))))))))))))))))))</f>
        <v>Rhizophora apiculata</v>
      </c>
      <c r="J1432" s="1" t="s">
        <v>21</v>
      </c>
      <c r="K1432" s="1" t="n">
        <v>7.5</v>
      </c>
      <c r="L1432" s="1" t="n">
        <v>9</v>
      </c>
    </row>
    <row r="1433" customFormat="false" ht="13.8" hidden="false" customHeight="false" outlineLevel="0" collapsed="false">
      <c r="A1433" s="1" t="s">
        <v>91</v>
      </c>
      <c r="B1433" s="12" t="n">
        <v>42177</v>
      </c>
      <c r="C1433" s="1" t="s">
        <v>19</v>
      </c>
      <c r="D1433" s="1" t="s">
        <v>19</v>
      </c>
      <c r="E1433" s="1" t="s">
        <v>19</v>
      </c>
      <c r="F1433" s="1" t="s">
        <v>20</v>
      </c>
      <c r="G1433" s="1" t="n">
        <v>1</v>
      </c>
      <c r="H1433" s="1" t="n">
        <v>1</v>
      </c>
      <c r="I1433" s="23" t="str">
        <f aca="false">IF(J1433="RHAP", "Rhizophora apiculata", IF(J1433="EXAG", "Excoecaria agallocha", IF(J1433="BRPA", "Bruguiera parviflora", IF(J1433="XYMO", "Xylocarpus moluccensis", IF(J1433="BRCY", "Bruguiera cylindrica", IF(J1433="AVAL", "Avicennia alba", IF(J1433="AVOF", "Avicennia officinalis", IF(J1433="LURA", "Lumnitzera racemosa", IF(J1433="CETA", "Ceriops tagal", IF(J1433="XYGR", "Xylocarpus granatum", IF(J1433="AVMA", "Avicennia marina", IF(J1433="RHMU", "Rhizophora mucronata", IF(J1433="BRGY", "Bruguiera gymnorrhiza", IF(J1433="BRSE", "Bruguiera sexangula", IF(J1433="SOOV", "Sonneratia ovata", IF(J1433="SOCA", "Sonneratia caseolaris", IF(J1433="HELI", "Heritiera littoralis", IF(J1433="HESY", "Heritiera sylvatica", IF(J1433="NYFR", "Nypa fruticans", IF(J1433="CYRA", "Cynometra ramiflora", IF(J1433="PHPA", "Phoenix paludosa", IF(J1433="SCHY", "Scyphiphora hydrophyllacea", IF(J1433="DIMA", "Diospyros maritima", IF(J1433="POPI", "Pongamia pinnata", IF(J1433="MAPS", "Maniltoa psilogyne", IF(J1433="INBI", "Intsia bijuga", IF(J1433="ACEB", "Acanthus ebracteatus", IF(J1433="CAER", "Calamus erinaceus", IF(J1433="UNUN", "Unknown unknown",  IF(J1433="SOAL", "Sonneratia alba",  IF(J1433="AECO", "Aegiceras corniculatum", "" )) )))))))))))))))))))))))))))))</f>
        <v>Rhizophora apiculata</v>
      </c>
      <c r="J1433" s="1" t="s">
        <v>21</v>
      </c>
      <c r="K1433" s="1" t="n">
        <v>7.6</v>
      </c>
      <c r="L1433" s="1" t="n">
        <v>8</v>
      </c>
    </row>
    <row r="1434" customFormat="false" ht="13.8" hidden="false" customHeight="false" outlineLevel="0" collapsed="false">
      <c r="A1434" s="1" t="s">
        <v>91</v>
      </c>
      <c r="B1434" s="12" t="n">
        <v>42177</v>
      </c>
      <c r="C1434" s="1" t="s">
        <v>19</v>
      </c>
      <c r="D1434" s="1" t="s">
        <v>19</v>
      </c>
      <c r="E1434" s="1" t="s">
        <v>19</v>
      </c>
      <c r="F1434" s="1" t="s">
        <v>20</v>
      </c>
      <c r="G1434" s="1" t="n">
        <v>1</v>
      </c>
      <c r="H1434" s="1" t="n">
        <v>1</v>
      </c>
      <c r="I1434" s="23" t="str">
        <f aca="false">IF(J1434="RHAP", "Rhizophora apiculata", IF(J1434="EXAG", "Excoecaria agallocha", IF(J1434="BRPA", "Bruguiera parviflora", IF(J1434="XYMO", "Xylocarpus moluccensis", IF(J1434="BRCY", "Bruguiera cylindrica", IF(J1434="AVAL", "Avicennia alba", IF(J1434="AVOF", "Avicennia officinalis", IF(J1434="LURA", "Lumnitzera racemosa", IF(J1434="CETA", "Ceriops tagal", IF(J1434="XYGR", "Xylocarpus granatum", IF(J1434="AVMA", "Avicennia marina", IF(J1434="RHMU", "Rhizophora mucronata", IF(J1434="BRGY", "Bruguiera gymnorrhiza", IF(J1434="BRSE", "Bruguiera sexangula", IF(J1434="SOOV", "Sonneratia ovata", IF(J1434="SOCA", "Sonneratia caseolaris", IF(J1434="HELI", "Heritiera littoralis", IF(J1434="HESY", "Heritiera sylvatica", IF(J1434="NYFR", "Nypa fruticans", IF(J1434="CYRA", "Cynometra ramiflora", IF(J1434="PHPA", "Phoenix paludosa", IF(J1434="SCHY", "Scyphiphora hydrophyllacea", IF(J1434="DIMA", "Diospyros maritima", IF(J1434="POPI", "Pongamia pinnata", IF(J1434="MAPS", "Maniltoa psilogyne", IF(J1434="INBI", "Intsia bijuga", IF(J1434="ACEB", "Acanthus ebracteatus", IF(J1434="CAER", "Calamus erinaceus", IF(J1434="UNUN", "Unknown unknown",  IF(J1434="SOAL", "Sonneratia alba",  IF(J1434="AECO", "Aegiceras corniculatum", "" )) )))))))))))))))))))))))))))))</f>
        <v>Rhizophora apiculata</v>
      </c>
      <c r="J1434" s="1" t="s">
        <v>21</v>
      </c>
      <c r="K1434" s="1" t="n">
        <v>8</v>
      </c>
      <c r="L1434" s="1" t="n">
        <v>12</v>
      </c>
    </row>
    <row r="1435" customFormat="false" ht="13.8" hidden="false" customHeight="false" outlineLevel="0" collapsed="false">
      <c r="A1435" s="1" t="s">
        <v>91</v>
      </c>
      <c r="B1435" s="12" t="n">
        <v>42177</v>
      </c>
      <c r="C1435" s="1" t="s">
        <v>19</v>
      </c>
      <c r="D1435" s="1" t="s">
        <v>19</v>
      </c>
      <c r="E1435" s="1" t="s">
        <v>19</v>
      </c>
      <c r="F1435" s="1" t="s">
        <v>20</v>
      </c>
      <c r="G1435" s="1" t="n">
        <v>1</v>
      </c>
      <c r="H1435" s="1" t="n">
        <v>1</v>
      </c>
      <c r="I1435" s="23" t="str">
        <f aca="false">IF(J1435="RHAP", "Rhizophora apiculata", IF(J1435="EXAG", "Excoecaria agallocha", IF(J1435="BRPA", "Bruguiera parviflora", IF(J1435="XYMO", "Xylocarpus moluccensis", IF(J1435="BRCY", "Bruguiera cylindrica", IF(J1435="AVAL", "Avicennia alba", IF(J1435="AVOF", "Avicennia officinalis", IF(J1435="LURA", "Lumnitzera racemosa", IF(J1435="CETA", "Ceriops tagal", IF(J1435="XYGR", "Xylocarpus granatum", IF(J1435="AVMA", "Avicennia marina", IF(J1435="RHMU", "Rhizophora mucronata", IF(J1435="BRGY", "Bruguiera gymnorrhiza", IF(J1435="BRSE", "Bruguiera sexangula", IF(J1435="SOOV", "Sonneratia ovata", IF(J1435="SOCA", "Sonneratia caseolaris", IF(J1435="HELI", "Heritiera littoralis", IF(J1435="HESY", "Heritiera sylvatica", IF(J1435="NYFR", "Nypa fruticans", IF(J1435="CYRA", "Cynometra ramiflora", IF(J1435="PHPA", "Phoenix paludosa", IF(J1435="SCHY", "Scyphiphora hydrophyllacea", IF(J1435="DIMA", "Diospyros maritima", IF(J1435="POPI", "Pongamia pinnata", IF(J1435="MAPS", "Maniltoa psilogyne", IF(J1435="INBI", "Intsia bijuga", IF(J1435="ACEB", "Acanthus ebracteatus", IF(J1435="CAER", "Calamus erinaceus", IF(J1435="UNUN", "Unknown unknown",  IF(J1435="SOAL", "Sonneratia alba",  IF(J1435="AECO", "Aegiceras corniculatum", "" )) )))))))))))))))))))))))))))))</f>
        <v>Bruguiera sexangula</v>
      </c>
      <c r="J1435" s="1" t="s">
        <v>1023</v>
      </c>
      <c r="K1435" s="1" t="n">
        <v>8</v>
      </c>
      <c r="L1435" s="1" t="n">
        <v>10</v>
      </c>
    </row>
    <row r="1436" customFormat="false" ht="13.8" hidden="false" customHeight="false" outlineLevel="0" collapsed="false">
      <c r="A1436" s="1" t="s">
        <v>91</v>
      </c>
      <c r="B1436" s="12" t="n">
        <v>42177</v>
      </c>
      <c r="C1436" s="1" t="s">
        <v>19</v>
      </c>
      <c r="D1436" s="1" t="s">
        <v>19</v>
      </c>
      <c r="E1436" s="1" t="s">
        <v>19</v>
      </c>
      <c r="F1436" s="1" t="s">
        <v>20</v>
      </c>
      <c r="G1436" s="1" t="n">
        <v>1</v>
      </c>
      <c r="H1436" s="1" t="n">
        <v>1</v>
      </c>
      <c r="I1436" s="23" t="str">
        <f aca="false">IF(J1436="RHAP", "Rhizophora apiculata", IF(J1436="EXAG", "Excoecaria agallocha", IF(J1436="BRPA", "Bruguiera parviflora", IF(J1436="XYMO", "Xylocarpus moluccensis", IF(J1436="BRCY", "Bruguiera cylindrica", IF(J1436="AVAL", "Avicennia alba", IF(J1436="AVOF", "Avicennia officinalis", IF(J1436="LURA", "Lumnitzera racemosa", IF(J1436="CETA", "Ceriops tagal", IF(J1436="XYGR", "Xylocarpus granatum", IF(J1436="AVMA", "Avicennia marina", IF(J1436="RHMU", "Rhizophora mucronata", IF(J1436="BRGY", "Bruguiera gymnorrhiza", IF(J1436="BRSE", "Bruguiera sexangula", IF(J1436="SOOV", "Sonneratia ovata", IF(J1436="SOCA", "Sonneratia caseolaris", IF(J1436="HELI", "Heritiera littoralis", IF(J1436="HESY", "Heritiera sylvatica", IF(J1436="NYFR", "Nypa fruticans", IF(J1436="CYRA", "Cynometra ramiflora", IF(J1436="PHPA", "Phoenix paludosa", IF(J1436="SCHY", "Scyphiphora hydrophyllacea", IF(J1436="DIMA", "Diospyros maritima", IF(J1436="POPI", "Pongamia pinnata", IF(J1436="MAPS", "Maniltoa psilogyne", IF(J1436="INBI", "Intsia bijuga", IF(J1436="ACEB", "Acanthus ebracteatus", IF(J1436="CAER", "Calamus erinaceus", IF(J1436="UNUN", "Unknown unknown",  IF(J1436="SOAL", "Sonneratia alba",  IF(J1436="AECO", "Aegiceras corniculatum", "" )) )))))))))))))))))))))))))))))</f>
        <v>Rhizophora apiculata</v>
      </c>
      <c r="J1436" s="1" t="s">
        <v>21</v>
      </c>
      <c r="K1436" s="1" t="n">
        <v>8.2</v>
      </c>
      <c r="L1436" s="1" t="n">
        <v>12</v>
      </c>
    </row>
    <row r="1437" customFormat="false" ht="13.8" hidden="false" customHeight="false" outlineLevel="0" collapsed="false">
      <c r="A1437" s="1" t="s">
        <v>91</v>
      </c>
      <c r="B1437" s="12" t="n">
        <v>42177</v>
      </c>
      <c r="C1437" s="1" t="s">
        <v>19</v>
      </c>
      <c r="D1437" s="1" t="s">
        <v>19</v>
      </c>
      <c r="E1437" s="1" t="s">
        <v>19</v>
      </c>
      <c r="F1437" s="1" t="s">
        <v>20</v>
      </c>
      <c r="G1437" s="1" t="n">
        <v>1</v>
      </c>
      <c r="H1437" s="1" t="n">
        <v>1</v>
      </c>
      <c r="I1437" s="23" t="str">
        <f aca="false">IF(J1437="RHAP", "Rhizophora apiculata", IF(J1437="EXAG", "Excoecaria agallocha", IF(J1437="BRPA", "Bruguiera parviflora", IF(J1437="XYMO", "Xylocarpus moluccensis", IF(J1437="BRCY", "Bruguiera cylindrica", IF(J1437="AVAL", "Avicennia alba", IF(J1437="AVOF", "Avicennia officinalis", IF(J1437="LURA", "Lumnitzera racemosa", IF(J1437="CETA", "Ceriops tagal", IF(J1437="XYGR", "Xylocarpus granatum", IF(J1437="AVMA", "Avicennia marina", IF(J1437="RHMU", "Rhizophora mucronata", IF(J1437="BRGY", "Bruguiera gymnorrhiza", IF(J1437="BRSE", "Bruguiera sexangula", IF(J1437="SOOV", "Sonneratia ovata", IF(J1437="SOCA", "Sonneratia caseolaris", IF(J1437="HELI", "Heritiera littoralis", IF(J1437="HESY", "Heritiera sylvatica", IF(J1437="NYFR", "Nypa fruticans", IF(J1437="CYRA", "Cynometra ramiflora", IF(J1437="PHPA", "Phoenix paludosa", IF(J1437="SCHY", "Scyphiphora hydrophyllacea", IF(J1437="DIMA", "Diospyros maritima", IF(J1437="POPI", "Pongamia pinnata", IF(J1437="MAPS", "Maniltoa psilogyne", IF(J1437="INBI", "Intsia bijuga", IF(J1437="ACEB", "Acanthus ebracteatus", IF(J1437="CAER", "Calamus erinaceus", IF(J1437="UNUN", "Unknown unknown",  IF(J1437="SOAL", "Sonneratia alba",  IF(J1437="AECO", "Aegiceras corniculatum", "" )) )))))))))))))))))))))))))))))</f>
        <v>Rhizophora apiculata</v>
      </c>
      <c r="J1437" s="1" t="s">
        <v>21</v>
      </c>
      <c r="K1437" s="1" t="n">
        <v>8.2</v>
      </c>
      <c r="L1437" s="1" t="n">
        <v>8</v>
      </c>
    </row>
    <row r="1438" customFormat="false" ht="13.8" hidden="false" customHeight="false" outlineLevel="0" collapsed="false">
      <c r="A1438" s="1" t="s">
        <v>91</v>
      </c>
      <c r="B1438" s="12" t="n">
        <v>42177</v>
      </c>
      <c r="C1438" s="1" t="s">
        <v>19</v>
      </c>
      <c r="D1438" s="1" t="s">
        <v>19</v>
      </c>
      <c r="E1438" s="1" t="s">
        <v>19</v>
      </c>
      <c r="F1438" s="1" t="s">
        <v>20</v>
      </c>
      <c r="G1438" s="1" t="n">
        <v>1</v>
      </c>
      <c r="H1438" s="1" t="n">
        <v>1</v>
      </c>
      <c r="I1438" s="23" t="str">
        <f aca="false">IF(J1438="RHAP", "Rhizophora apiculata", IF(J1438="EXAG", "Excoecaria agallocha", IF(J1438="BRPA", "Bruguiera parviflora", IF(J1438="XYMO", "Xylocarpus moluccensis", IF(J1438="BRCY", "Bruguiera cylindrica", IF(J1438="AVAL", "Avicennia alba", IF(J1438="AVOF", "Avicennia officinalis", IF(J1438="LURA", "Lumnitzera racemosa", IF(J1438="CETA", "Ceriops tagal", IF(J1438="XYGR", "Xylocarpus granatum", IF(J1438="AVMA", "Avicennia marina", IF(J1438="RHMU", "Rhizophora mucronata", IF(J1438="BRGY", "Bruguiera gymnorrhiza", IF(J1438="BRSE", "Bruguiera sexangula", IF(J1438="SOOV", "Sonneratia ovata", IF(J1438="SOCA", "Sonneratia caseolaris", IF(J1438="HELI", "Heritiera littoralis", IF(J1438="HESY", "Heritiera sylvatica", IF(J1438="NYFR", "Nypa fruticans", IF(J1438="CYRA", "Cynometra ramiflora", IF(J1438="PHPA", "Phoenix paludosa", IF(J1438="SCHY", "Scyphiphora hydrophyllacea", IF(J1438="DIMA", "Diospyros maritima", IF(J1438="POPI", "Pongamia pinnata", IF(J1438="MAPS", "Maniltoa psilogyne", IF(J1438="INBI", "Intsia bijuga", IF(J1438="ACEB", "Acanthus ebracteatus", IF(J1438="CAER", "Calamus erinaceus", IF(J1438="UNUN", "Unknown unknown",  IF(J1438="SOAL", "Sonneratia alba",  IF(J1438="AECO", "Aegiceras corniculatum", "" )) )))))))))))))))))))))))))))))</f>
        <v>Rhizophora apiculata</v>
      </c>
      <c r="J1438" s="1" t="s">
        <v>21</v>
      </c>
      <c r="K1438" s="1" t="n">
        <v>8.2</v>
      </c>
      <c r="L1438" s="1" t="n">
        <v>8</v>
      </c>
    </row>
    <row r="1439" customFormat="false" ht="13.8" hidden="false" customHeight="false" outlineLevel="0" collapsed="false">
      <c r="A1439" s="1" t="s">
        <v>91</v>
      </c>
      <c r="B1439" s="12" t="n">
        <v>42177</v>
      </c>
      <c r="C1439" s="1" t="s">
        <v>19</v>
      </c>
      <c r="D1439" s="1" t="s">
        <v>19</v>
      </c>
      <c r="E1439" s="1" t="s">
        <v>19</v>
      </c>
      <c r="F1439" s="1" t="s">
        <v>20</v>
      </c>
      <c r="G1439" s="1" t="n">
        <v>1</v>
      </c>
      <c r="H1439" s="1" t="n">
        <v>1</v>
      </c>
      <c r="I1439" s="23" t="str">
        <f aca="false">IF(J1439="RHAP", "Rhizophora apiculata", IF(J1439="EXAG", "Excoecaria agallocha", IF(J1439="BRPA", "Bruguiera parviflora", IF(J1439="XYMO", "Xylocarpus moluccensis", IF(J1439="BRCY", "Bruguiera cylindrica", IF(J1439="AVAL", "Avicennia alba", IF(J1439="AVOF", "Avicennia officinalis", IF(J1439="LURA", "Lumnitzera racemosa", IF(J1439="CETA", "Ceriops tagal", IF(J1439="XYGR", "Xylocarpus granatum", IF(J1439="AVMA", "Avicennia marina", IF(J1439="RHMU", "Rhizophora mucronata", IF(J1439="BRGY", "Bruguiera gymnorrhiza", IF(J1439="BRSE", "Bruguiera sexangula", IF(J1439="SOOV", "Sonneratia ovata", IF(J1439="SOCA", "Sonneratia caseolaris", IF(J1439="HELI", "Heritiera littoralis", IF(J1439="HESY", "Heritiera sylvatica", IF(J1439="NYFR", "Nypa fruticans", IF(J1439="CYRA", "Cynometra ramiflora", IF(J1439="PHPA", "Phoenix paludosa", IF(J1439="SCHY", "Scyphiphora hydrophyllacea", IF(J1439="DIMA", "Diospyros maritima", IF(J1439="POPI", "Pongamia pinnata", IF(J1439="MAPS", "Maniltoa psilogyne", IF(J1439="INBI", "Intsia bijuga", IF(J1439="ACEB", "Acanthus ebracteatus", IF(J1439="CAER", "Calamus erinaceus", IF(J1439="UNUN", "Unknown unknown",  IF(J1439="SOAL", "Sonneratia alba",  IF(J1439="AECO", "Aegiceras corniculatum", "" )) )))))))))))))))))))))))))))))</f>
        <v>Bruguiera sexangula</v>
      </c>
      <c r="J1439" s="1" t="s">
        <v>1023</v>
      </c>
      <c r="K1439" s="1" t="n">
        <v>8.2</v>
      </c>
      <c r="L1439" s="1" t="n">
        <v>8</v>
      </c>
      <c r="N1439" s="1" t="n">
        <v>1</v>
      </c>
    </row>
    <row r="1440" customFormat="false" ht="13.8" hidden="false" customHeight="false" outlineLevel="0" collapsed="false">
      <c r="A1440" s="1" t="s">
        <v>91</v>
      </c>
      <c r="B1440" s="12" t="n">
        <v>42177</v>
      </c>
      <c r="C1440" s="1" t="s">
        <v>19</v>
      </c>
      <c r="D1440" s="1" t="s">
        <v>19</v>
      </c>
      <c r="E1440" s="1" t="s">
        <v>19</v>
      </c>
      <c r="F1440" s="1" t="s">
        <v>20</v>
      </c>
      <c r="G1440" s="1" t="n">
        <v>1</v>
      </c>
      <c r="H1440" s="1" t="n">
        <v>1</v>
      </c>
      <c r="I1440" s="23" t="str">
        <f aca="false">IF(J1440="RHAP", "Rhizophora apiculata", IF(J1440="EXAG", "Excoecaria agallocha", IF(J1440="BRPA", "Bruguiera parviflora", IF(J1440="XYMO", "Xylocarpus moluccensis", IF(J1440="BRCY", "Bruguiera cylindrica", IF(J1440="AVAL", "Avicennia alba", IF(J1440="AVOF", "Avicennia officinalis", IF(J1440="LURA", "Lumnitzera racemosa", IF(J1440="CETA", "Ceriops tagal", IF(J1440="XYGR", "Xylocarpus granatum", IF(J1440="AVMA", "Avicennia marina", IF(J1440="RHMU", "Rhizophora mucronata", IF(J1440="BRGY", "Bruguiera gymnorrhiza", IF(J1440="BRSE", "Bruguiera sexangula", IF(J1440="SOOV", "Sonneratia ovata", IF(J1440="SOCA", "Sonneratia caseolaris", IF(J1440="HELI", "Heritiera littoralis", IF(J1440="HESY", "Heritiera sylvatica", IF(J1440="NYFR", "Nypa fruticans", IF(J1440="CYRA", "Cynometra ramiflora", IF(J1440="PHPA", "Phoenix paludosa", IF(J1440="SCHY", "Scyphiphora hydrophyllacea", IF(J1440="DIMA", "Diospyros maritima", IF(J1440="POPI", "Pongamia pinnata", IF(J1440="MAPS", "Maniltoa psilogyne", IF(J1440="INBI", "Intsia bijuga", IF(J1440="ACEB", "Acanthus ebracteatus", IF(J1440="CAER", "Calamus erinaceus", IF(J1440="UNUN", "Unknown unknown",  IF(J1440="SOAL", "Sonneratia alba",  IF(J1440="AECO", "Aegiceras corniculatum", "" )) )))))))))))))))))))))))))))))</f>
        <v>Rhizophora apiculata</v>
      </c>
      <c r="J1440" s="1" t="s">
        <v>21</v>
      </c>
      <c r="K1440" s="1" t="n">
        <v>8.8</v>
      </c>
      <c r="L1440" s="1" t="n">
        <v>11</v>
      </c>
    </row>
    <row r="1441" customFormat="false" ht="13.8" hidden="false" customHeight="false" outlineLevel="0" collapsed="false">
      <c r="A1441" s="1" t="s">
        <v>91</v>
      </c>
      <c r="B1441" s="12" t="n">
        <v>42177</v>
      </c>
      <c r="C1441" s="1" t="s">
        <v>19</v>
      </c>
      <c r="D1441" s="1" t="s">
        <v>19</v>
      </c>
      <c r="E1441" s="1" t="s">
        <v>19</v>
      </c>
      <c r="F1441" s="1" t="s">
        <v>20</v>
      </c>
      <c r="G1441" s="1" t="n">
        <v>1</v>
      </c>
      <c r="H1441" s="1" t="n">
        <v>1</v>
      </c>
      <c r="I1441" s="23" t="str">
        <f aca="false">IF(J1441="RHAP", "Rhizophora apiculata", IF(J1441="EXAG", "Excoecaria agallocha", IF(J1441="BRPA", "Bruguiera parviflora", IF(J1441="XYMO", "Xylocarpus moluccensis", IF(J1441="BRCY", "Bruguiera cylindrica", IF(J1441="AVAL", "Avicennia alba", IF(J1441="AVOF", "Avicennia officinalis", IF(J1441="LURA", "Lumnitzera racemosa", IF(J1441="CETA", "Ceriops tagal", IF(J1441="XYGR", "Xylocarpus granatum", IF(J1441="AVMA", "Avicennia marina", IF(J1441="RHMU", "Rhizophora mucronata", IF(J1441="BRGY", "Bruguiera gymnorrhiza", IF(J1441="BRSE", "Bruguiera sexangula", IF(J1441="SOOV", "Sonneratia ovata", IF(J1441="SOCA", "Sonneratia caseolaris", IF(J1441="HELI", "Heritiera littoralis", IF(J1441="HESY", "Heritiera sylvatica", IF(J1441="NYFR", "Nypa fruticans", IF(J1441="CYRA", "Cynometra ramiflora", IF(J1441="PHPA", "Phoenix paludosa", IF(J1441="SCHY", "Scyphiphora hydrophyllacea", IF(J1441="DIMA", "Diospyros maritima", IF(J1441="POPI", "Pongamia pinnata", IF(J1441="MAPS", "Maniltoa psilogyne", IF(J1441="INBI", "Intsia bijuga", IF(J1441="ACEB", "Acanthus ebracteatus", IF(J1441="CAER", "Calamus erinaceus", IF(J1441="UNUN", "Unknown unknown",  IF(J1441="SOAL", "Sonneratia alba",  IF(J1441="AECO", "Aegiceras corniculatum", "" )) )))))))))))))))))))))))))))))</f>
        <v>Rhizophora apiculata</v>
      </c>
      <c r="J1441" s="1" t="s">
        <v>21</v>
      </c>
      <c r="K1441" s="1" t="n">
        <v>8.8</v>
      </c>
      <c r="L1441" s="1" t="n">
        <v>9</v>
      </c>
    </row>
    <row r="1442" customFormat="false" ht="13.8" hidden="false" customHeight="false" outlineLevel="0" collapsed="false">
      <c r="A1442" s="1" t="s">
        <v>91</v>
      </c>
      <c r="B1442" s="12" t="n">
        <v>42177</v>
      </c>
      <c r="C1442" s="1" t="s">
        <v>19</v>
      </c>
      <c r="D1442" s="1" t="s">
        <v>19</v>
      </c>
      <c r="E1442" s="1" t="s">
        <v>19</v>
      </c>
      <c r="F1442" s="1" t="s">
        <v>20</v>
      </c>
      <c r="G1442" s="1" t="n">
        <v>1</v>
      </c>
      <c r="H1442" s="1" t="n">
        <v>1</v>
      </c>
      <c r="I1442" s="23" t="str">
        <f aca="false">IF(J1442="RHAP", "Rhizophora apiculata", IF(J1442="EXAG", "Excoecaria agallocha", IF(J1442="BRPA", "Bruguiera parviflora", IF(J1442="XYMO", "Xylocarpus moluccensis", IF(J1442="BRCY", "Bruguiera cylindrica", IF(J1442="AVAL", "Avicennia alba", IF(J1442="AVOF", "Avicennia officinalis", IF(J1442="LURA", "Lumnitzera racemosa", IF(J1442="CETA", "Ceriops tagal", IF(J1442="XYGR", "Xylocarpus granatum", IF(J1442="AVMA", "Avicennia marina", IF(J1442="RHMU", "Rhizophora mucronata", IF(J1442="BRGY", "Bruguiera gymnorrhiza", IF(J1442="BRSE", "Bruguiera sexangula", IF(J1442="SOOV", "Sonneratia ovata", IF(J1442="SOCA", "Sonneratia caseolaris", IF(J1442="HELI", "Heritiera littoralis", IF(J1442="HESY", "Heritiera sylvatica", IF(J1442="NYFR", "Nypa fruticans", IF(J1442="CYRA", "Cynometra ramiflora", IF(J1442="PHPA", "Phoenix paludosa", IF(J1442="SCHY", "Scyphiphora hydrophyllacea", IF(J1442="DIMA", "Diospyros maritima", IF(J1442="POPI", "Pongamia pinnata", IF(J1442="MAPS", "Maniltoa psilogyne", IF(J1442="INBI", "Intsia bijuga", IF(J1442="ACEB", "Acanthus ebracteatus", IF(J1442="CAER", "Calamus erinaceus", IF(J1442="UNUN", "Unknown unknown",  IF(J1442="SOAL", "Sonneratia alba",  IF(J1442="AECO", "Aegiceras corniculatum", "" )) )))))))))))))))))))))))))))))</f>
        <v>Rhizophora apiculata</v>
      </c>
      <c r="J1442" s="1" t="s">
        <v>21</v>
      </c>
      <c r="K1442" s="1" t="n">
        <v>8.9</v>
      </c>
      <c r="L1442" s="1" t="n">
        <v>9</v>
      </c>
    </row>
    <row r="1443" customFormat="false" ht="13.8" hidden="false" customHeight="false" outlineLevel="0" collapsed="false">
      <c r="A1443" s="1" t="s">
        <v>91</v>
      </c>
      <c r="B1443" s="12" t="n">
        <v>42177</v>
      </c>
      <c r="C1443" s="1" t="s">
        <v>19</v>
      </c>
      <c r="D1443" s="1" t="s">
        <v>19</v>
      </c>
      <c r="E1443" s="1" t="s">
        <v>19</v>
      </c>
      <c r="F1443" s="1" t="s">
        <v>20</v>
      </c>
      <c r="G1443" s="1" t="n">
        <v>1</v>
      </c>
      <c r="H1443" s="1" t="n">
        <v>1</v>
      </c>
      <c r="I1443" s="23" t="str">
        <f aca="false">IF(J1443="RHAP", "Rhizophora apiculata", IF(J1443="EXAG", "Excoecaria agallocha", IF(J1443="BRPA", "Bruguiera parviflora", IF(J1443="XYMO", "Xylocarpus moluccensis", IF(J1443="BRCY", "Bruguiera cylindrica", IF(J1443="AVAL", "Avicennia alba", IF(J1443="AVOF", "Avicennia officinalis", IF(J1443="LURA", "Lumnitzera racemosa", IF(J1443="CETA", "Ceriops tagal", IF(J1443="XYGR", "Xylocarpus granatum", IF(J1443="AVMA", "Avicennia marina", IF(J1443="RHMU", "Rhizophora mucronata", IF(J1443="BRGY", "Bruguiera gymnorrhiza", IF(J1443="BRSE", "Bruguiera sexangula", IF(J1443="SOOV", "Sonneratia ovata", IF(J1443="SOCA", "Sonneratia caseolaris", IF(J1443="HELI", "Heritiera littoralis", IF(J1443="HESY", "Heritiera sylvatica", IF(J1443="NYFR", "Nypa fruticans", IF(J1443="CYRA", "Cynometra ramiflora", IF(J1443="PHPA", "Phoenix paludosa", IF(J1443="SCHY", "Scyphiphora hydrophyllacea", IF(J1443="DIMA", "Diospyros maritima", IF(J1443="POPI", "Pongamia pinnata", IF(J1443="MAPS", "Maniltoa psilogyne", IF(J1443="INBI", "Intsia bijuga", IF(J1443="ACEB", "Acanthus ebracteatus", IF(J1443="CAER", "Calamus erinaceus", IF(J1443="UNUN", "Unknown unknown",  IF(J1443="SOAL", "Sonneratia alba",  IF(J1443="AECO", "Aegiceras corniculatum", "" )) )))))))))))))))))))))))))))))</f>
        <v>Rhizophora apiculata</v>
      </c>
      <c r="J1443" s="1" t="s">
        <v>21</v>
      </c>
      <c r="K1443" s="1" t="n">
        <v>9.2</v>
      </c>
      <c r="L1443" s="1" t="n">
        <v>11</v>
      </c>
    </row>
    <row r="1444" customFormat="false" ht="13.8" hidden="false" customHeight="false" outlineLevel="0" collapsed="false">
      <c r="A1444" s="1" t="s">
        <v>91</v>
      </c>
      <c r="B1444" s="12" t="n">
        <v>42177</v>
      </c>
      <c r="C1444" s="1" t="s">
        <v>19</v>
      </c>
      <c r="D1444" s="1" t="s">
        <v>19</v>
      </c>
      <c r="E1444" s="1" t="s">
        <v>19</v>
      </c>
      <c r="F1444" s="1" t="s">
        <v>20</v>
      </c>
      <c r="G1444" s="1" t="n">
        <v>1</v>
      </c>
      <c r="H1444" s="1" t="n">
        <v>1</v>
      </c>
      <c r="I1444" s="23" t="str">
        <f aca="false">IF(J1444="RHAP", "Rhizophora apiculata", IF(J1444="EXAG", "Excoecaria agallocha", IF(J1444="BRPA", "Bruguiera parviflora", IF(J1444="XYMO", "Xylocarpus moluccensis", IF(J1444="BRCY", "Bruguiera cylindrica", IF(J1444="AVAL", "Avicennia alba", IF(J1444="AVOF", "Avicennia officinalis", IF(J1444="LURA", "Lumnitzera racemosa", IF(J1444="CETA", "Ceriops tagal", IF(J1444="XYGR", "Xylocarpus granatum", IF(J1444="AVMA", "Avicennia marina", IF(J1444="RHMU", "Rhizophora mucronata", IF(J1444="BRGY", "Bruguiera gymnorrhiza", IF(J1444="BRSE", "Bruguiera sexangula", IF(J1444="SOOV", "Sonneratia ovata", IF(J1444="SOCA", "Sonneratia caseolaris", IF(J1444="HELI", "Heritiera littoralis", IF(J1444="HESY", "Heritiera sylvatica", IF(J1444="NYFR", "Nypa fruticans", IF(J1444="CYRA", "Cynometra ramiflora", IF(J1444="PHPA", "Phoenix paludosa", IF(J1444="SCHY", "Scyphiphora hydrophyllacea", IF(J1444="DIMA", "Diospyros maritima", IF(J1444="POPI", "Pongamia pinnata", IF(J1444="MAPS", "Maniltoa psilogyne", IF(J1444="INBI", "Intsia bijuga", IF(J1444="ACEB", "Acanthus ebracteatus", IF(J1444="CAER", "Calamus erinaceus", IF(J1444="UNUN", "Unknown unknown",  IF(J1444="SOAL", "Sonneratia alba",  IF(J1444="AECO", "Aegiceras corniculatum", "" )) )))))))))))))))))))))))))))))</f>
        <v>Rhizophora apiculata</v>
      </c>
      <c r="J1444" s="1" t="s">
        <v>21</v>
      </c>
      <c r="K1444" s="1" t="n">
        <v>10.4</v>
      </c>
      <c r="L1444" s="1" t="n">
        <v>13</v>
      </c>
    </row>
    <row r="1445" customFormat="false" ht="13.8" hidden="false" customHeight="false" outlineLevel="0" collapsed="false">
      <c r="A1445" s="1" t="s">
        <v>91</v>
      </c>
      <c r="B1445" s="12" t="n">
        <v>42177</v>
      </c>
      <c r="C1445" s="1" t="s">
        <v>19</v>
      </c>
      <c r="D1445" s="1" t="s">
        <v>19</v>
      </c>
      <c r="E1445" s="1" t="s">
        <v>19</v>
      </c>
      <c r="F1445" s="1" t="s">
        <v>20</v>
      </c>
      <c r="G1445" s="1" t="n">
        <v>1</v>
      </c>
      <c r="H1445" s="1" t="n">
        <v>1</v>
      </c>
      <c r="I1445" s="23" t="str">
        <f aca="false">IF(J1445="RHAP", "Rhizophora apiculata", IF(J1445="EXAG", "Excoecaria agallocha", IF(J1445="BRPA", "Bruguiera parviflora", IF(J1445="XYMO", "Xylocarpus moluccensis", IF(J1445="BRCY", "Bruguiera cylindrica", IF(J1445="AVAL", "Avicennia alba", IF(J1445="AVOF", "Avicennia officinalis", IF(J1445="LURA", "Lumnitzera racemosa", IF(J1445="CETA", "Ceriops tagal", IF(J1445="XYGR", "Xylocarpus granatum", IF(J1445="AVMA", "Avicennia marina", IF(J1445="RHMU", "Rhizophora mucronata", IF(J1445="BRGY", "Bruguiera gymnorrhiza", IF(J1445="BRSE", "Bruguiera sexangula", IF(J1445="SOOV", "Sonneratia ovata", IF(J1445="SOCA", "Sonneratia caseolaris", IF(J1445="HELI", "Heritiera littoralis", IF(J1445="HESY", "Heritiera sylvatica", IF(J1445="NYFR", "Nypa fruticans", IF(J1445="CYRA", "Cynometra ramiflora", IF(J1445="PHPA", "Phoenix paludosa", IF(J1445="SCHY", "Scyphiphora hydrophyllacea", IF(J1445="DIMA", "Diospyros maritima", IF(J1445="POPI", "Pongamia pinnata", IF(J1445="MAPS", "Maniltoa psilogyne", IF(J1445="INBI", "Intsia bijuga", IF(J1445="ACEB", "Acanthus ebracteatus", IF(J1445="CAER", "Calamus erinaceus", IF(J1445="UNUN", "Unknown unknown",  IF(J1445="SOAL", "Sonneratia alba",  IF(J1445="AECO", "Aegiceras corniculatum", "" )) )))))))))))))))))))))))))))))</f>
        <v>Rhizophora apiculata</v>
      </c>
      <c r="J1445" s="1" t="s">
        <v>21</v>
      </c>
      <c r="K1445" s="1" t="n">
        <v>10.4</v>
      </c>
      <c r="L1445" s="1" t="n">
        <v>11</v>
      </c>
    </row>
    <row r="1446" customFormat="false" ht="13.8" hidden="false" customHeight="false" outlineLevel="0" collapsed="false">
      <c r="A1446" s="1" t="s">
        <v>91</v>
      </c>
      <c r="B1446" s="12" t="n">
        <v>42177</v>
      </c>
      <c r="C1446" s="1" t="s">
        <v>19</v>
      </c>
      <c r="D1446" s="1" t="s">
        <v>19</v>
      </c>
      <c r="E1446" s="1" t="s">
        <v>19</v>
      </c>
      <c r="F1446" s="1" t="s">
        <v>20</v>
      </c>
      <c r="G1446" s="1" t="n">
        <v>1</v>
      </c>
      <c r="H1446" s="1" t="n">
        <v>1</v>
      </c>
      <c r="I1446" s="23" t="str">
        <f aca="false">IF(J1446="RHAP", "Rhizophora apiculata", IF(J1446="EXAG", "Excoecaria agallocha", IF(J1446="BRPA", "Bruguiera parviflora", IF(J1446="XYMO", "Xylocarpus moluccensis", IF(J1446="BRCY", "Bruguiera cylindrica", IF(J1446="AVAL", "Avicennia alba", IF(J1446="AVOF", "Avicennia officinalis", IF(J1446="LURA", "Lumnitzera racemosa", IF(J1446="CETA", "Ceriops tagal", IF(J1446="XYGR", "Xylocarpus granatum", IF(J1446="AVMA", "Avicennia marina", IF(J1446="RHMU", "Rhizophora mucronata", IF(J1446="BRGY", "Bruguiera gymnorrhiza", IF(J1446="BRSE", "Bruguiera sexangula", IF(J1446="SOOV", "Sonneratia ovata", IF(J1446="SOCA", "Sonneratia caseolaris", IF(J1446="HELI", "Heritiera littoralis", IF(J1446="HESY", "Heritiera sylvatica", IF(J1446="NYFR", "Nypa fruticans", IF(J1446="CYRA", "Cynometra ramiflora", IF(J1446="PHPA", "Phoenix paludosa", IF(J1446="SCHY", "Scyphiphora hydrophyllacea", IF(J1446="DIMA", "Diospyros maritima", IF(J1446="POPI", "Pongamia pinnata", IF(J1446="MAPS", "Maniltoa psilogyne", IF(J1446="INBI", "Intsia bijuga", IF(J1446="ACEB", "Acanthus ebracteatus", IF(J1446="CAER", "Calamus erinaceus", IF(J1446="UNUN", "Unknown unknown",  IF(J1446="SOAL", "Sonneratia alba",  IF(J1446="AECO", "Aegiceras corniculatum", "" )) )))))))))))))))))))))))))))))</f>
        <v>Rhizophora apiculata</v>
      </c>
      <c r="J1446" s="1" t="s">
        <v>21</v>
      </c>
      <c r="K1446" s="1" t="n">
        <v>10.5</v>
      </c>
      <c r="L1446" s="1" t="n">
        <v>8</v>
      </c>
    </row>
    <row r="1447" customFormat="false" ht="13.8" hidden="false" customHeight="false" outlineLevel="0" collapsed="false">
      <c r="A1447" s="1" t="s">
        <v>91</v>
      </c>
      <c r="B1447" s="12" t="n">
        <v>42177</v>
      </c>
      <c r="C1447" s="1" t="s">
        <v>19</v>
      </c>
      <c r="D1447" s="1" t="s">
        <v>19</v>
      </c>
      <c r="E1447" s="1" t="s">
        <v>19</v>
      </c>
      <c r="F1447" s="1" t="s">
        <v>20</v>
      </c>
      <c r="G1447" s="1" t="n">
        <v>1</v>
      </c>
      <c r="H1447" s="1" t="n">
        <v>1</v>
      </c>
      <c r="I1447" s="23" t="str">
        <f aca="false">IF(J1447="RHAP", "Rhizophora apiculata", IF(J1447="EXAG", "Excoecaria agallocha", IF(J1447="BRPA", "Bruguiera parviflora", IF(J1447="XYMO", "Xylocarpus moluccensis", IF(J1447="BRCY", "Bruguiera cylindrica", IF(J1447="AVAL", "Avicennia alba", IF(J1447="AVOF", "Avicennia officinalis", IF(J1447="LURA", "Lumnitzera racemosa", IF(J1447="CETA", "Ceriops tagal", IF(J1447="XYGR", "Xylocarpus granatum", IF(J1447="AVMA", "Avicennia marina", IF(J1447="RHMU", "Rhizophora mucronata", IF(J1447="BRGY", "Bruguiera gymnorrhiza", IF(J1447="BRSE", "Bruguiera sexangula", IF(J1447="SOOV", "Sonneratia ovata", IF(J1447="SOCA", "Sonneratia caseolaris", IF(J1447="HELI", "Heritiera littoralis", IF(J1447="HESY", "Heritiera sylvatica", IF(J1447="NYFR", "Nypa fruticans", IF(J1447="CYRA", "Cynometra ramiflora", IF(J1447="PHPA", "Phoenix paludosa", IF(J1447="SCHY", "Scyphiphora hydrophyllacea", IF(J1447="DIMA", "Diospyros maritima", IF(J1447="POPI", "Pongamia pinnata", IF(J1447="MAPS", "Maniltoa psilogyne", IF(J1447="INBI", "Intsia bijuga", IF(J1447="ACEB", "Acanthus ebracteatus", IF(J1447="CAER", "Calamus erinaceus", IF(J1447="UNUN", "Unknown unknown",  IF(J1447="SOAL", "Sonneratia alba",  IF(J1447="AECO", "Aegiceras corniculatum", "" )) )))))))))))))))))))))))))))))</f>
        <v>Rhizophora apiculata</v>
      </c>
      <c r="J1447" s="1" t="s">
        <v>21</v>
      </c>
      <c r="K1447" s="1" t="n">
        <v>10.5</v>
      </c>
      <c r="L1447" s="1" t="n">
        <v>9</v>
      </c>
    </row>
    <row r="1448" customFormat="false" ht="13.8" hidden="false" customHeight="false" outlineLevel="0" collapsed="false">
      <c r="A1448" s="1" t="s">
        <v>91</v>
      </c>
      <c r="B1448" s="12" t="n">
        <v>42177</v>
      </c>
      <c r="C1448" s="1" t="s">
        <v>19</v>
      </c>
      <c r="D1448" s="1" t="s">
        <v>19</v>
      </c>
      <c r="E1448" s="1" t="s">
        <v>19</v>
      </c>
      <c r="F1448" s="1" t="s">
        <v>20</v>
      </c>
      <c r="G1448" s="1" t="n">
        <v>1</v>
      </c>
      <c r="H1448" s="1" t="n">
        <v>1</v>
      </c>
      <c r="I1448" s="23" t="str">
        <f aca="false">IF(J1448="RHAP", "Rhizophora apiculata", IF(J1448="EXAG", "Excoecaria agallocha", IF(J1448="BRPA", "Bruguiera parviflora", IF(J1448="XYMO", "Xylocarpus moluccensis", IF(J1448="BRCY", "Bruguiera cylindrica", IF(J1448="AVAL", "Avicennia alba", IF(J1448="AVOF", "Avicennia officinalis", IF(J1448="LURA", "Lumnitzera racemosa", IF(J1448="CETA", "Ceriops tagal", IF(J1448="XYGR", "Xylocarpus granatum", IF(J1448="AVMA", "Avicennia marina", IF(J1448="RHMU", "Rhizophora mucronata", IF(J1448="BRGY", "Bruguiera gymnorrhiza", IF(J1448="BRSE", "Bruguiera sexangula", IF(J1448="SOOV", "Sonneratia ovata", IF(J1448="SOCA", "Sonneratia caseolaris", IF(J1448="HELI", "Heritiera littoralis", IF(J1448="HESY", "Heritiera sylvatica", IF(J1448="NYFR", "Nypa fruticans", IF(J1448="CYRA", "Cynometra ramiflora", IF(J1448="PHPA", "Phoenix paludosa", IF(J1448="SCHY", "Scyphiphora hydrophyllacea", IF(J1448="DIMA", "Diospyros maritima", IF(J1448="POPI", "Pongamia pinnata", IF(J1448="MAPS", "Maniltoa psilogyne", IF(J1448="INBI", "Intsia bijuga", IF(J1448="ACEB", "Acanthus ebracteatus", IF(J1448="CAER", "Calamus erinaceus", IF(J1448="UNUN", "Unknown unknown",  IF(J1448="SOAL", "Sonneratia alba",  IF(J1448="AECO", "Aegiceras corniculatum", "" )) )))))))))))))))))))))))))))))</f>
        <v>Rhizophora apiculata</v>
      </c>
      <c r="J1448" s="1" t="s">
        <v>21</v>
      </c>
      <c r="K1448" s="1" t="n">
        <v>10.8</v>
      </c>
      <c r="L1448" s="1" t="n">
        <v>10</v>
      </c>
    </row>
    <row r="1449" customFormat="false" ht="13.8" hidden="false" customHeight="false" outlineLevel="0" collapsed="false">
      <c r="A1449" s="1" t="s">
        <v>91</v>
      </c>
      <c r="B1449" s="12" t="n">
        <v>42177</v>
      </c>
      <c r="C1449" s="1" t="s">
        <v>19</v>
      </c>
      <c r="D1449" s="1" t="s">
        <v>19</v>
      </c>
      <c r="E1449" s="1" t="s">
        <v>19</v>
      </c>
      <c r="F1449" s="1" t="s">
        <v>20</v>
      </c>
      <c r="G1449" s="1" t="n">
        <v>1</v>
      </c>
      <c r="H1449" s="1" t="n">
        <v>1</v>
      </c>
      <c r="I1449" s="23" t="str">
        <f aca="false">IF(J1449="RHAP", "Rhizophora apiculata", IF(J1449="EXAG", "Excoecaria agallocha", IF(J1449="BRPA", "Bruguiera parviflora", IF(J1449="XYMO", "Xylocarpus moluccensis", IF(J1449="BRCY", "Bruguiera cylindrica", IF(J1449="AVAL", "Avicennia alba", IF(J1449="AVOF", "Avicennia officinalis", IF(J1449="LURA", "Lumnitzera racemosa", IF(J1449="CETA", "Ceriops tagal", IF(J1449="XYGR", "Xylocarpus granatum", IF(J1449="AVMA", "Avicennia marina", IF(J1449="RHMU", "Rhizophora mucronata", IF(J1449="BRGY", "Bruguiera gymnorrhiza", IF(J1449="BRSE", "Bruguiera sexangula", IF(J1449="SOOV", "Sonneratia ovata", IF(J1449="SOCA", "Sonneratia caseolaris", IF(J1449="HELI", "Heritiera littoralis", IF(J1449="HESY", "Heritiera sylvatica", IF(J1449="NYFR", "Nypa fruticans", IF(J1449="CYRA", "Cynometra ramiflora", IF(J1449="PHPA", "Phoenix paludosa", IF(J1449="SCHY", "Scyphiphora hydrophyllacea", IF(J1449="DIMA", "Diospyros maritima", IF(J1449="POPI", "Pongamia pinnata", IF(J1449="MAPS", "Maniltoa psilogyne", IF(J1449="INBI", "Intsia bijuga", IF(J1449="ACEB", "Acanthus ebracteatus", IF(J1449="CAER", "Calamus erinaceus", IF(J1449="UNUN", "Unknown unknown",  IF(J1449="SOAL", "Sonneratia alba",  IF(J1449="AECO", "Aegiceras corniculatum", "" )) )))))))))))))))))))))))))))))</f>
        <v>Rhizophora apiculata</v>
      </c>
      <c r="J1449" s="1" t="s">
        <v>21</v>
      </c>
      <c r="K1449" s="1" t="n">
        <v>11.3</v>
      </c>
      <c r="L1449" s="1" t="n">
        <v>14</v>
      </c>
    </row>
    <row r="1450" customFormat="false" ht="13.8" hidden="false" customHeight="false" outlineLevel="0" collapsed="false">
      <c r="A1450" s="1" t="s">
        <v>91</v>
      </c>
      <c r="B1450" s="12" t="n">
        <v>42177</v>
      </c>
      <c r="C1450" s="1" t="s">
        <v>19</v>
      </c>
      <c r="D1450" s="1" t="s">
        <v>19</v>
      </c>
      <c r="E1450" s="1" t="s">
        <v>19</v>
      </c>
      <c r="F1450" s="1" t="s">
        <v>20</v>
      </c>
      <c r="G1450" s="1" t="n">
        <v>1</v>
      </c>
      <c r="H1450" s="1" t="n">
        <v>1</v>
      </c>
      <c r="I1450" s="23" t="str">
        <f aca="false">IF(J1450="RHAP", "Rhizophora apiculata", IF(J1450="EXAG", "Excoecaria agallocha", IF(J1450="BRPA", "Bruguiera parviflora", IF(J1450="XYMO", "Xylocarpus moluccensis", IF(J1450="BRCY", "Bruguiera cylindrica", IF(J1450="AVAL", "Avicennia alba", IF(J1450="AVOF", "Avicennia officinalis", IF(J1450="LURA", "Lumnitzera racemosa", IF(J1450="CETA", "Ceriops tagal", IF(J1450="XYGR", "Xylocarpus granatum", IF(J1450="AVMA", "Avicennia marina", IF(J1450="RHMU", "Rhizophora mucronata", IF(J1450="BRGY", "Bruguiera gymnorrhiza", IF(J1450="BRSE", "Bruguiera sexangula", IF(J1450="SOOV", "Sonneratia ovata", IF(J1450="SOCA", "Sonneratia caseolaris", IF(J1450="HELI", "Heritiera littoralis", IF(J1450="HESY", "Heritiera sylvatica", IF(J1450="NYFR", "Nypa fruticans", IF(J1450="CYRA", "Cynometra ramiflora", IF(J1450="PHPA", "Phoenix paludosa", IF(J1450="SCHY", "Scyphiphora hydrophyllacea", IF(J1450="DIMA", "Diospyros maritima", IF(J1450="POPI", "Pongamia pinnata", IF(J1450="MAPS", "Maniltoa psilogyne", IF(J1450="INBI", "Intsia bijuga", IF(J1450="ACEB", "Acanthus ebracteatus", IF(J1450="CAER", "Calamus erinaceus", IF(J1450="UNUN", "Unknown unknown",  IF(J1450="SOAL", "Sonneratia alba",  IF(J1450="AECO", "Aegiceras corniculatum", "" )) )))))))))))))))))))))))))))))</f>
        <v>Rhizophora apiculata</v>
      </c>
      <c r="J1450" s="1" t="s">
        <v>21</v>
      </c>
      <c r="K1450" s="1" t="n">
        <v>11.3</v>
      </c>
      <c r="L1450" s="1" t="n">
        <v>11</v>
      </c>
    </row>
    <row r="1451" customFormat="false" ht="13.8" hidden="false" customHeight="false" outlineLevel="0" collapsed="false">
      <c r="A1451" s="1" t="s">
        <v>91</v>
      </c>
      <c r="B1451" s="12" t="n">
        <v>42177</v>
      </c>
      <c r="C1451" s="1" t="s">
        <v>19</v>
      </c>
      <c r="D1451" s="1" t="s">
        <v>19</v>
      </c>
      <c r="E1451" s="1" t="s">
        <v>19</v>
      </c>
      <c r="F1451" s="1" t="s">
        <v>20</v>
      </c>
      <c r="G1451" s="1" t="n">
        <v>1</v>
      </c>
      <c r="H1451" s="1" t="n">
        <v>1</v>
      </c>
      <c r="I1451" s="23" t="str">
        <f aca="false">IF(J1451="RHAP", "Rhizophora apiculata", IF(J1451="EXAG", "Excoecaria agallocha", IF(J1451="BRPA", "Bruguiera parviflora", IF(J1451="XYMO", "Xylocarpus moluccensis", IF(J1451="BRCY", "Bruguiera cylindrica", IF(J1451="AVAL", "Avicennia alba", IF(J1451="AVOF", "Avicennia officinalis", IF(J1451="LURA", "Lumnitzera racemosa", IF(J1451="CETA", "Ceriops tagal", IF(J1451="XYGR", "Xylocarpus granatum", IF(J1451="AVMA", "Avicennia marina", IF(J1451="RHMU", "Rhizophora mucronata", IF(J1451="BRGY", "Bruguiera gymnorrhiza", IF(J1451="BRSE", "Bruguiera sexangula", IF(J1451="SOOV", "Sonneratia ovata", IF(J1451="SOCA", "Sonneratia caseolaris", IF(J1451="HELI", "Heritiera littoralis", IF(J1451="HESY", "Heritiera sylvatica", IF(J1451="NYFR", "Nypa fruticans", IF(J1451="CYRA", "Cynometra ramiflora", IF(J1451="PHPA", "Phoenix paludosa", IF(J1451="SCHY", "Scyphiphora hydrophyllacea", IF(J1451="DIMA", "Diospyros maritima", IF(J1451="POPI", "Pongamia pinnata", IF(J1451="MAPS", "Maniltoa psilogyne", IF(J1451="INBI", "Intsia bijuga", IF(J1451="ACEB", "Acanthus ebracteatus", IF(J1451="CAER", "Calamus erinaceus", IF(J1451="UNUN", "Unknown unknown",  IF(J1451="SOAL", "Sonneratia alba",  IF(J1451="AECO", "Aegiceras corniculatum", "" )) )))))))))))))))))))))))))))))</f>
        <v>Rhizophora apiculata</v>
      </c>
      <c r="J1451" s="1" t="s">
        <v>21</v>
      </c>
      <c r="K1451" s="1" t="n">
        <v>12.2</v>
      </c>
      <c r="L1451" s="1" t="n">
        <v>14</v>
      </c>
    </row>
    <row r="1452" customFormat="false" ht="13.8" hidden="false" customHeight="false" outlineLevel="0" collapsed="false">
      <c r="A1452" s="1" t="s">
        <v>91</v>
      </c>
      <c r="B1452" s="12" t="n">
        <v>42177</v>
      </c>
      <c r="C1452" s="1" t="s">
        <v>19</v>
      </c>
      <c r="D1452" s="1" t="s">
        <v>19</v>
      </c>
      <c r="E1452" s="1" t="s">
        <v>19</v>
      </c>
      <c r="F1452" s="1" t="s">
        <v>20</v>
      </c>
      <c r="G1452" s="1" t="n">
        <v>1</v>
      </c>
      <c r="H1452" s="1" t="n">
        <v>1</v>
      </c>
      <c r="I1452" s="23" t="str">
        <f aca="false">IF(J1452="RHAP", "Rhizophora apiculata", IF(J1452="EXAG", "Excoecaria agallocha", IF(J1452="BRPA", "Bruguiera parviflora", IF(J1452="XYMO", "Xylocarpus moluccensis", IF(J1452="BRCY", "Bruguiera cylindrica", IF(J1452="AVAL", "Avicennia alba", IF(J1452="AVOF", "Avicennia officinalis", IF(J1452="LURA", "Lumnitzera racemosa", IF(J1452="CETA", "Ceriops tagal", IF(J1452="XYGR", "Xylocarpus granatum", IF(J1452="AVMA", "Avicennia marina", IF(J1452="RHMU", "Rhizophora mucronata", IF(J1452="BRGY", "Bruguiera gymnorrhiza", IF(J1452="BRSE", "Bruguiera sexangula", IF(J1452="SOOV", "Sonneratia ovata", IF(J1452="SOCA", "Sonneratia caseolaris", IF(J1452="HELI", "Heritiera littoralis", IF(J1452="HESY", "Heritiera sylvatica", IF(J1452="NYFR", "Nypa fruticans", IF(J1452="CYRA", "Cynometra ramiflora", IF(J1452="PHPA", "Phoenix paludosa", IF(J1452="SCHY", "Scyphiphora hydrophyllacea", IF(J1452="DIMA", "Diospyros maritima", IF(J1452="POPI", "Pongamia pinnata", IF(J1452="MAPS", "Maniltoa psilogyne", IF(J1452="INBI", "Intsia bijuga", IF(J1452="ACEB", "Acanthus ebracteatus", IF(J1452="CAER", "Calamus erinaceus", IF(J1452="UNUN", "Unknown unknown",  IF(J1452="SOAL", "Sonneratia alba",  IF(J1452="AECO", "Aegiceras corniculatum", "" )) )))))))))))))))))))))))))))))</f>
        <v>Rhizophora apiculata</v>
      </c>
      <c r="J1452" s="1" t="s">
        <v>21</v>
      </c>
      <c r="K1452" s="1" t="n">
        <v>12.4</v>
      </c>
      <c r="L1452" s="1" t="n">
        <v>14</v>
      </c>
    </row>
    <row r="1453" customFormat="false" ht="13.8" hidden="false" customHeight="false" outlineLevel="0" collapsed="false">
      <c r="A1453" s="1" t="s">
        <v>91</v>
      </c>
      <c r="B1453" s="12" t="n">
        <v>42177</v>
      </c>
      <c r="C1453" s="1" t="s">
        <v>19</v>
      </c>
      <c r="D1453" s="1" t="s">
        <v>19</v>
      </c>
      <c r="E1453" s="1" t="s">
        <v>19</v>
      </c>
      <c r="F1453" s="1" t="s">
        <v>20</v>
      </c>
      <c r="G1453" s="1" t="n">
        <v>1</v>
      </c>
      <c r="H1453" s="1" t="n">
        <v>1</v>
      </c>
      <c r="I1453" s="23" t="str">
        <f aca="false">IF(J1453="RHAP", "Rhizophora apiculata", IF(J1453="EXAG", "Excoecaria agallocha", IF(J1453="BRPA", "Bruguiera parviflora", IF(J1453="XYMO", "Xylocarpus moluccensis", IF(J1453="BRCY", "Bruguiera cylindrica", IF(J1453="AVAL", "Avicennia alba", IF(J1453="AVOF", "Avicennia officinalis", IF(J1453="LURA", "Lumnitzera racemosa", IF(J1453="CETA", "Ceriops tagal", IF(J1453="XYGR", "Xylocarpus granatum", IF(J1453="AVMA", "Avicennia marina", IF(J1453="RHMU", "Rhizophora mucronata", IF(J1453="BRGY", "Bruguiera gymnorrhiza", IF(J1453="BRSE", "Bruguiera sexangula", IF(J1453="SOOV", "Sonneratia ovata", IF(J1453="SOCA", "Sonneratia caseolaris", IF(J1453="HELI", "Heritiera littoralis", IF(J1453="HESY", "Heritiera sylvatica", IF(J1453="NYFR", "Nypa fruticans", IF(J1453="CYRA", "Cynometra ramiflora", IF(J1453="PHPA", "Phoenix paludosa", IF(J1453="SCHY", "Scyphiphora hydrophyllacea", IF(J1453="DIMA", "Diospyros maritima", IF(J1453="POPI", "Pongamia pinnata", IF(J1453="MAPS", "Maniltoa psilogyne", IF(J1453="INBI", "Intsia bijuga", IF(J1453="ACEB", "Acanthus ebracteatus", IF(J1453="CAER", "Calamus erinaceus", IF(J1453="UNUN", "Unknown unknown",  IF(J1453="SOAL", "Sonneratia alba",  IF(J1453="AECO", "Aegiceras corniculatum", "" )) )))))))))))))))))))))))))))))</f>
        <v>Rhizophora apiculata</v>
      </c>
      <c r="J1453" s="1" t="s">
        <v>21</v>
      </c>
      <c r="K1453" s="1" t="n">
        <v>13.4</v>
      </c>
      <c r="L1453" s="1" t="n">
        <v>9</v>
      </c>
    </row>
    <row r="1454" customFormat="false" ht="13.8" hidden="false" customHeight="false" outlineLevel="0" collapsed="false">
      <c r="A1454" s="1" t="s">
        <v>91</v>
      </c>
      <c r="B1454" s="12" t="n">
        <v>42177</v>
      </c>
      <c r="C1454" s="1" t="s">
        <v>19</v>
      </c>
      <c r="D1454" s="1" t="s">
        <v>19</v>
      </c>
      <c r="E1454" s="1" t="s">
        <v>19</v>
      </c>
      <c r="F1454" s="1" t="s">
        <v>20</v>
      </c>
      <c r="G1454" s="1" t="n">
        <v>1</v>
      </c>
      <c r="H1454" s="1" t="n">
        <v>1</v>
      </c>
      <c r="I1454" s="23" t="str">
        <f aca="false">IF(J1454="RHAP", "Rhizophora apiculata", IF(J1454="EXAG", "Excoecaria agallocha", IF(J1454="BRPA", "Bruguiera parviflora", IF(J1454="XYMO", "Xylocarpus moluccensis", IF(J1454="BRCY", "Bruguiera cylindrica", IF(J1454="AVAL", "Avicennia alba", IF(J1454="AVOF", "Avicennia officinalis", IF(J1454="LURA", "Lumnitzera racemosa", IF(J1454="CETA", "Ceriops tagal", IF(J1454="XYGR", "Xylocarpus granatum", IF(J1454="AVMA", "Avicennia marina", IF(J1454="RHMU", "Rhizophora mucronata", IF(J1454="BRGY", "Bruguiera gymnorrhiza", IF(J1454="BRSE", "Bruguiera sexangula", IF(J1454="SOOV", "Sonneratia ovata", IF(J1454="SOCA", "Sonneratia caseolaris", IF(J1454="HELI", "Heritiera littoralis", IF(J1454="HESY", "Heritiera sylvatica", IF(J1454="NYFR", "Nypa fruticans", IF(J1454="CYRA", "Cynometra ramiflora", IF(J1454="PHPA", "Phoenix paludosa", IF(J1454="SCHY", "Scyphiphora hydrophyllacea", IF(J1454="DIMA", "Diospyros maritima", IF(J1454="POPI", "Pongamia pinnata", IF(J1454="MAPS", "Maniltoa psilogyne", IF(J1454="INBI", "Intsia bijuga", IF(J1454="ACEB", "Acanthus ebracteatus", IF(J1454="CAER", "Calamus erinaceus", IF(J1454="UNUN", "Unknown unknown",  IF(J1454="SOAL", "Sonneratia alba",  IF(J1454="AECO", "Aegiceras corniculatum", "" )) )))))))))))))))))))))))))))))</f>
        <v>Rhizophora apiculata</v>
      </c>
      <c r="J1454" s="1" t="s">
        <v>21</v>
      </c>
      <c r="K1454" s="1" t="n">
        <v>16.3</v>
      </c>
      <c r="L1454" s="1" t="n">
        <v>12</v>
      </c>
    </row>
    <row r="1455" customFormat="false" ht="13.8" hidden="false" customHeight="false" outlineLevel="0" collapsed="false">
      <c r="A1455" s="1" t="s">
        <v>91</v>
      </c>
      <c r="B1455" s="12" t="n">
        <v>42177</v>
      </c>
      <c r="C1455" s="1" t="s">
        <v>19</v>
      </c>
      <c r="D1455" s="1" t="s">
        <v>19</v>
      </c>
      <c r="E1455" s="1" t="s">
        <v>19</v>
      </c>
      <c r="F1455" s="1" t="s">
        <v>20</v>
      </c>
      <c r="G1455" s="1" t="n">
        <v>1</v>
      </c>
      <c r="H1455" s="1" t="n">
        <v>1</v>
      </c>
      <c r="I1455" s="23" t="str">
        <f aca="false">IF(J1455="RHAP", "Rhizophora apiculata", IF(J1455="EXAG", "Excoecaria agallocha", IF(J1455="BRPA", "Bruguiera parviflora", IF(J1455="XYMO", "Xylocarpus moluccensis", IF(J1455="BRCY", "Bruguiera cylindrica", IF(J1455="AVAL", "Avicennia alba", IF(J1455="AVOF", "Avicennia officinalis", IF(J1455="LURA", "Lumnitzera racemosa", IF(J1455="CETA", "Ceriops tagal", IF(J1455="XYGR", "Xylocarpus granatum", IF(J1455="AVMA", "Avicennia marina", IF(J1455="RHMU", "Rhizophora mucronata", IF(J1455="BRGY", "Bruguiera gymnorrhiza", IF(J1455="BRSE", "Bruguiera sexangula", IF(J1455="SOOV", "Sonneratia ovata", IF(J1455="SOCA", "Sonneratia caseolaris", IF(J1455="HELI", "Heritiera littoralis", IF(J1455="HESY", "Heritiera sylvatica", IF(J1455="NYFR", "Nypa fruticans", IF(J1455="CYRA", "Cynometra ramiflora", IF(J1455="PHPA", "Phoenix paludosa", IF(J1455="SCHY", "Scyphiphora hydrophyllacea", IF(J1455="DIMA", "Diospyros maritima", IF(J1455="POPI", "Pongamia pinnata", IF(J1455="MAPS", "Maniltoa psilogyne", IF(J1455="INBI", "Intsia bijuga", IF(J1455="ACEB", "Acanthus ebracteatus", IF(J1455="CAER", "Calamus erinaceus", IF(J1455="UNUN", "Unknown unknown",  IF(J1455="SOAL", "Sonneratia alba",  IF(J1455="AECO", "Aegiceras corniculatum", "" )) )))))))))))))))))))))))))))))</f>
        <v>Rhizophora apiculata</v>
      </c>
      <c r="J1455" s="1" t="s">
        <v>21</v>
      </c>
      <c r="K1455" s="1" t="n">
        <v>19</v>
      </c>
      <c r="L1455" s="1" t="n">
        <v>15</v>
      </c>
    </row>
    <row r="1456" customFormat="false" ht="13.8" hidden="false" customHeight="false" outlineLevel="0" collapsed="false">
      <c r="A1456" s="1" t="s">
        <v>91</v>
      </c>
      <c r="B1456" s="12" t="n">
        <v>42177</v>
      </c>
      <c r="C1456" s="1" t="s">
        <v>19</v>
      </c>
      <c r="D1456" s="1" t="s">
        <v>19</v>
      </c>
      <c r="E1456" s="1" t="s">
        <v>19</v>
      </c>
      <c r="F1456" s="1" t="s">
        <v>20</v>
      </c>
      <c r="G1456" s="1" t="n">
        <v>1</v>
      </c>
      <c r="H1456" s="1" t="n">
        <v>1</v>
      </c>
      <c r="I1456" s="23" t="str">
        <f aca="false">IF(J1456="RHAP", "Rhizophora apiculata", IF(J1456="EXAG", "Excoecaria agallocha", IF(J1456="BRPA", "Bruguiera parviflora", IF(J1456="XYMO", "Xylocarpus moluccensis", IF(J1456="BRCY", "Bruguiera cylindrica", IF(J1456="AVAL", "Avicennia alba", IF(J1456="AVOF", "Avicennia officinalis", IF(J1456="LURA", "Lumnitzera racemosa", IF(J1456="CETA", "Ceriops tagal", IF(J1456="XYGR", "Xylocarpus granatum", IF(J1456="AVMA", "Avicennia marina", IF(J1456="RHMU", "Rhizophora mucronata", IF(J1456="BRGY", "Bruguiera gymnorrhiza", IF(J1456="BRSE", "Bruguiera sexangula", IF(J1456="SOOV", "Sonneratia ovata", IF(J1456="SOCA", "Sonneratia caseolaris", IF(J1456="HELI", "Heritiera littoralis", IF(J1456="HESY", "Heritiera sylvatica", IF(J1456="NYFR", "Nypa fruticans", IF(J1456="CYRA", "Cynometra ramiflora", IF(J1456="PHPA", "Phoenix paludosa", IF(J1456="SCHY", "Scyphiphora hydrophyllacea", IF(J1456="DIMA", "Diospyros maritima", IF(J1456="POPI", "Pongamia pinnata", IF(J1456="MAPS", "Maniltoa psilogyne", IF(J1456="INBI", "Intsia bijuga", IF(J1456="ACEB", "Acanthus ebracteatus", IF(J1456="CAER", "Calamus erinaceus", IF(J1456="UNUN", "Unknown unknown",  IF(J1456="SOAL", "Sonneratia alba",  IF(J1456="AECO", "Aegiceras corniculatum", "" )) )))))))))))))))))))))))))))))</f>
        <v>Avicennia alba</v>
      </c>
      <c r="J1456" s="1" t="s">
        <v>27</v>
      </c>
      <c r="K1456" s="1" t="n">
        <v>20.4</v>
      </c>
      <c r="L1456" s="1" t="n">
        <v>10</v>
      </c>
    </row>
    <row r="1457" customFormat="false" ht="13.8" hidden="false" customHeight="false" outlineLevel="0" collapsed="false">
      <c r="A1457" s="1" t="s">
        <v>91</v>
      </c>
      <c r="B1457" s="12" t="n">
        <v>42177</v>
      </c>
      <c r="C1457" s="1" t="s">
        <v>19</v>
      </c>
      <c r="D1457" s="1" t="s">
        <v>19</v>
      </c>
      <c r="E1457" s="1" t="s">
        <v>19</v>
      </c>
      <c r="F1457" s="1" t="s">
        <v>20</v>
      </c>
      <c r="G1457" s="1" t="n">
        <v>1</v>
      </c>
      <c r="H1457" s="1" t="n">
        <v>1</v>
      </c>
      <c r="I1457" s="23" t="str">
        <f aca="false">IF(J1457="RHAP", "Rhizophora apiculata", IF(J1457="EXAG", "Excoecaria agallocha", IF(J1457="BRPA", "Bruguiera parviflora", IF(J1457="XYMO", "Xylocarpus moluccensis", IF(J1457="BRCY", "Bruguiera cylindrica", IF(J1457="AVAL", "Avicennia alba", IF(J1457="AVOF", "Avicennia officinalis", IF(J1457="LURA", "Lumnitzera racemosa", IF(J1457="CETA", "Ceriops tagal", IF(J1457="XYGR", "Xylocarpus granatum", IF(J1457="AVMA", "Avicennia marina", IF(J1457="RHMU", "Rhizophora mucronata", IF(J1457="BRGY", "Bruguiera gymnorrhiza", IF(J1457="BRSE", "Bruguiera sexangula", IF(J1457="SOOV", "Sonneratia ovata", IF(J1457="SOCA", "Sonneratia caseolaris", IF(J1457="HELI", "Heritiera littoralis", IF(J1457="HESY", "Heritiera sylvatica", IF(J1457="NYFR", "Nypa fruticans", IF(J1457="CYRA", "Cynometra ramiflora", IF(J1457="PHPA", "Phoenix paludosa", IF(J1457="SCHY", "Scyphiphora hydrophyllacea", IF(J1457="DIMA", "Diospyros maritima", IF(J1457="POPI", "Pongamia pinnata", IF(J1457="MAPS", "Maniltoa psilogyne", IF(J1457="INBI", "Intsia bijuga", IF(J1457="ACEB", "Acanthus ebracteatus", IF(J1457="CAER", "Calamus erinaceus", IF(J1457="UNUN", "Unknown unknown",  IF(J1457="SOAL", "Sonneratia alba",  IF(J1457="AECO", "Aegiceras corniculatum", "" )) )))))))))))))))))))))))))))))</f>
        <v>Avicennia alba</v>
      </c>
      <c r="J1457" s="1" t="s">
        <v>27</v>
      </c>
      <c r="K1457" s="1" t="n">
        <v>24.6</v>
      </c>
      <c r="L1457" s="1" t="n">
        <v>16</v>
      </c>
    </row>
    <row r="1458" customFormat="false" ht="13.8" hidden="false" customHeight="false" outlineLevel="0" collapsed="false">
      <c r="A1458" s="1" t="s">
        <v>91</v>
      </c>
      <c r="B1458" s="12" t="n">
        <v>42177</v>
      </c>
      <c r="C1458" s="1" t="s">
        <v>19</v>
      </c>
      <c r="D1458" s="1" t="s">
        <v>19</v>
      </c>
      <c r="E1458" s="1" t="s">
        <v>19</v>
      </c>
      <c r="F1458" s="1" t="s">
        <v>20</v>
      </c>
      <c r="G1458" s="1" t="n">
        <v>1</v>
      </c>
      <c r="H1458" s="1" t="n">
        <v>1</v>
      </c>
      <c r="I1458" s="23" t="str">
        <f aca="false">IF(J1458="RHAP", "Rhizophora apiculata", IF(J1458="EXAG", "Excoecaria agallocha", IF(J1458="BRPA", "Bruguiera parviflora", IF(J1458="XYMO", "Xylocarpus moluccensis", IF(J1458="BRCY", "Bruguiera cylindrica", IF(J1458="AVAL", "Avicennia alba", IF(J1458="AVOF", "Avicennia officinalis", IF(J1458="LURA", "Lumnitzera racemosa", IF(J1458="CETA", "Ceriops tagal", IF(J1458="XYGR", "Xylocarpus granatum", IF(J1458="AVMA", "Avicennia marina", IF(J1458="RHMU", "Rhizophora mucronata", IF(J1458="BRGY", "Bruguiera gymnorrhiza", IF(J1458="BRSE", "Bruguiera sexangula", IF(J1458="SOOV", "Sonneratia ovata", IF(J1458="SOCA", "Sonneratia caseolaris", IF(J1458="HELI", "Heritiera littoralis", IF(J1458="HESY", "Heritiera sylvatica", IF(J1458="NYFR", "Nypa fruticans", IF(J1458="CYRA", "Cynometra ramiflora", IF(J1458="PHPA", "Phoenix paludosa", IF(J1458="SCHY", "Scyphiphora hydrophyllacea", IF(J1458="DIMA", "Diospyros maritima", IF(J1458="POPI", "Pongamia pinnata", IF(J1458="MAPS", "Maniltoa psilogyne", IF(J1458="INBI", "Intsia bijuga", IF(J1458="ACEB", "Acanthus ebracteatus", IF(J1458="CAER", "Calamus erinaceus", IF(J1458="UNUN", "Unknown unknown",  IF(J1458="SOAL", "Sonneratia alba",  IF(J1458="AECO", "Aegiceras corniculatum", "" )) )))))))))))))))))))))))))))))</f>
        <v>Avicennia alba</v>
      </c>
      <c r="J1458" s="1" t="s">
        <v>27</v>
      </c>
      <c r="K1458" s="1" t="n">
        <v>28.9</v>
      </c>
      <c r="L1458" s="1" t="n">
        <v>17</v>
      </c>
    </row>
    <row r="1459" customFormat="false" ht="13.8" hidden="false" customHeight="false" outlineLevel="0" collapsed="false">
      <c r="A1459" s="1" t="s">
        <v>91</v>
      </c>
      <c r="B1459" s="12" t="n">
        <v>42177</v>
      </c>
      <c r="C1459" s="1" t="s">
        <v>19</v>
      </c>
      <c r="D1459" s="1" t="s">
        <v>19</v>
      </c>
      <c r="E1459" s="1" t="s">
        <v>19</v>
      </c>
      <c r="F1459" s="1" t="s">
        <v>20</v>
      </c>
      <c r="G1459" s="1" t="n">
        <v>1</v>
      </c>
      <c r="H1459" s="1" t="n">
        <v>1</v>
      </c>
      <c r="I1459" s="23" t="str">
        <f aca="false">IF(J1459="RHAP", "Rhizophora apiculata", IF(J1459="EXAG", "Excoecaria agallocha", IF(J1459="BRPA", "Bruguiera parviflora", IF(J1459="XYMO", "Xylocarpus moluccensis", IF(J1459="BRCY", "Bruguiera cylindrica", IF(J1459="AVAL", "Avicennia alba", IF(J1459="AVOF", "Avicennia officinalis", IF(J1459="LURA", "Lumnitzera racemosa", IF(J1459="CETA", "Ceriops tagal", IF(J1459="XYGR", "Xylocarpus granatum", IF(J1459="AVMA", "Avicennia marina", IF(J1459="RHMU", "Rhizophora mucronata", IF(J1459="BRGY", "Bruguiera gymnorrhiza", IF(J1459="BRSE", "Bruguiera sexangula", IF(J1459="SOOV", "Sonneratia ovata", IF(J1459="SOCA", "Sonneratia caseolaris", IF(J1459="HELI", "Heritiera littoralis", IF(J1459="HESY", "Heritiera sylvatica", IF(J1459="NYFR", "Nypa fruticans", IF(J1459="CYRA", "Cynometra ramiflora", IF(J1459="PHPA", "Phoenix paludosa", IF(J1459="SCHY", "Scyphiphora hydrophyllacea", IF(J1459="DIMA", "Diospyros maritima", IF(J1459="POPI", "Pongamia pinnata", IF(J1459="MAPS", "Maniltoa psilogyne", IF(J1459="INBI", "Intsia bijuga", IF(J1459="ACEB", "Acanthus ebracteatus", IF(J1459="CAER", "Calamus erinaceus", IF(J1459="UNUN", "Unknown unknown",  IF(J1459="SOAL", "Sonneratia alba",  IF(J1459="AECO", "Aegiceras corniculatum", "" )) )))))))))))))))))))))))))))))</f>
        <v>Avicennia alba</v>
      </c>
      <c r="J1459" s="1" t="s">
        <v>27</v>
      </c>
      <c r="K1459" s="1" t="n">
        <v>34.5</v>
      </c>
      <c r="L1459" s="1" t="n">
        <v>15</v>
      </c>
    </row>
    <row r="1460" customFormat="false" ht="13.8" hidden="false" customHeight="false" outlineLevel="0" collapsed="false">
      <c r="A1460" s="1" t="s">
        <v>91</v>
      </c>
      <c r="B1460" s="12" t="n">
        <v>42177</v>
      </c>
      <c r="C1460" s="1" t="s">
        <v>19</v>
      </c>
      <c r="D1460" s="1" t="s">
        <v>19</v>
      </c>
      <c r="E1460" s="1" t="s">
        <v>19</v>
      </c>
      <c r="F1460" s="1" t="s">
        <v>20</v>
      </c>
      <c r="G1460" s="1" t="n">
        <v>1</v>
      </c>
      <c r="H1460" s="1" t="n">
        <v>2</v>
      </c>
      <c r="I1460" s="23" t="str">
        <f aca="false">IF(J1460="RHAP", "Rhizophora apiculata", IF(J1460="EXAG", "Excoecaria agallocha", IF(J1460="BRPA", "Bruguiera parviflora", IF(J1460="XYMO", "Xylocarpus moluccensis", IF(J1460="BRCY", "Bruguiera cylindrica", IF(J1460="AVAL", "Avicennia alba", IF(J1460="AVOF", "Avicennia officinalis", IF(J1460="LURA", "Lumnitzera racemosa", IF(J1460="CETA", "Ceriops tagal", IF(J1460="XYGR", "Xylocarpus granatum", IF(J1460="AVMA", "Avicennia marina", IF(J1460="RHMU", "Rhizophora mucronata", IF(J1460="BRGY", "Bruguiera gymnorrhiza", IF(J1460="BRSE", "Bruguiera sexangula", IF(J1460="SOOV", "Sonneratia ovata", IF(J1460="SOCA", "Sonneratia caseolaris", IF(J1460="HELI", "Heritiera littoralis", IF(J1460="HESY", "Heritiera sylvatica", IF(J1460="NYFR", "Nypa fruticans", IF(J1460="CYRA", "Cynometra ramiflora", IF(J1460="PHPA", "Phoenix paludosa", IF(J1460="SCHY", "Scyphiphora hydrophyllacea", IF(J1460="DIMA", "Diospyros maritima", IF(J1460="POPI", "Pongamia pinnata", IF(J1460="MAPS", "Maniltoa psilogyne", IF(J1460="INBI", "Intsia bijuga", IF(J1460="ACEB", "Acanthus ebracteatus", IF(J1460="CAER", "Calamus erinaceus", IF(J1460="UNUN", "Unknown unknown",  IF(J1460="SOAL", "Sonneratia alba",  IF(J1460="AECO", "Aegiceras corniculatum", "" )) )))))))))))))))))))))))))))))</f>
        <v>Bruguiera cylindrica</v>
      </c>
      <c r="J1460" s="1" t="s">
        <v>98</v>
      </c>
      <c r="K1460" s="1" t="n">
        <v>5</v>
      </c>
      <c r="L1460" s="1" t="n">
        <v>6</v>
      </c>
    </row>
    <row r="1461" customFormat="false" ht="13.8" hidden="false" customHeight="false" outlineLevel="0" collapsed="false">
      <c r="A1461" s="1" t="s">
        <v>91</v>
      </c>
      <c r="B1461" s="12" t="n">
        <v>42177</v>
      </c>
      <c r="C1461" s="1" t="s">
        <v>19</v>
      </c>
      <c r="D1461" s="1" t="s">
        <v>19</v>
      </c>
      <c r="E1461" s="1" t="s">
        <v>19</v>
      </c>
      <c r="F1461" s="1" t="s">
        <v>20</v>
      </c>
      <c r="G1461" s="1" t="n">
        <v>1</v>
      </c>
      <c r="H1461" s="1" t="n">
        <v>2</v>
      </c>
      <c r="I1461" s="23" t="str">
        <f aca="false">IF(J1461="RHAP", "Rhizophora apiculata", IF(J1461="EXAG", "Excoecaria agallocha", IF(J1461="BRPA", "Bruguiera parviflora", IF(J1461="XYMO", "Xylocarpus moluccensis", IF(J1461="BRCY", "Bruguiera cylindrica", IF(J1461="AVAL", "Avicennia alba", IF(J1461="AVOF", "Avicennia officinalis", IF(J1461="LURA", "Lumnitzera racemosa", IF(J1461="CETA", "Ceriops tagal", IF(J1461="XYGR", "Xylocarpus granatum", IF(J1461="AVMA", "Avicennia marina", IF(J1461="RHMU", "Rhizophora mucronata", IF(J1461="BRGY", "Bruguiera gymnorrhiza", IF(J1461="BRSE", "Bruguiera sexangula", IF(J1461="SOOV", "Sonneratia ovata", IF(J1461="SOCA", "Sonneratia caseolaris", IF(J1461="HELI", "Heritiera littoralis", IF(J1461="HESY", "Heritiera sylvatica", IF(J1461="NYFR", "Nypa fruticans", IF(J1461="CYRA", "Cynometra ramiflora", IF(J1461="PHPA", "Phoenix paludosa", IF(J1461="SCHY", "Scyphiphora hydrophyllacea", IF(J1461="DIMA", "Diospyros maritima", IF(J1461="POPI", "Pongamia pinnata", IF(J1461="MAPS", "Maniltoa psilogyne", IF(J1461="INBI", "Intsia bijuga", IF(J1461="ACEB", "Acanthus ebracteatus", IF(J1461="CAER", "Calamus erinaceus", IF(J1461="UNUN", "Unknown unknown",  IF(J1461="SOAL", "Sonneratia alba",  IF(J1461="AECO", "Aegiceras corniculatum", "" )) )))))))))))))))))))))))))))))</f>
        <v>Rhizophora apiculata</v>
      </c>
      <c r="J1461" s="1" t="s">
        <v>21</v>
      </c>
      <c r="K1461" s="1" t="n">
        <v>5.3</v>
      </c>
      <c r="L1461" s="1" t="n">
        <v>5</v>
      </c>
    </row>
    <row r="1462" customFormat="false" ht="13.8" hidden="false" customHeight="false" outlineLevel="0" collapsed="false">
      <c r="A1462" s="1" t="s">
        <v>91</v>
      </c>
      <c r="B1462" s="12" t="n">
        <v>42177</v>
      </c>
      <c r="C1462" s="1" t="s">
        <v>19</v>
      </c>
      <c r="D1462" s="1" t="s">
        <v>19</v>
      </c>
      <c r="E1462" s="1" t="s">
        <v>19</v>
      </c>
      <c r="F1462" s="1" t="s">
        <v>20</v>
      </c>
      <c r="G1462" s="1" t="n">
        <v>1</v>
      </c>
      <c r="H1462" s="1" t="n">
        <v>2</v>
      </c>
      <c r="I1462" s="23" t="str">
        <f aca="false">IF(J1462="RHAP", "Rhizophora apiculata", IF(J1462="EXAG", "Excoecaria agallocha", IF(J1462="BRPA", "Bruguiera parviflora", IF(J1462="XYMO", "Xylocarpus moluccensis", IF(J1462="BRCY", "Bruguiera cylindrica", IF(J1462="AVAL", "Avicennia alba", IF(J1462="AVOF", "Avicennia officinalis", IF(J1462="LURA", "Lumnitzera racemosa", IF(J1462="CETA", "Ceriops tagal", IF(J1462="XYGR", "Xylocarpus granatum", IF(J1462="AVMA", "Avicennia marina", IF(J1462="RHMU", "Rhizophora mucronata", IF(J1462="BRGY", "Bruguiera gymnorrhiza", IF(J1462="BRSE", "Bruguiera sexangula", IF(J1462="SOOV", "Sonneratia ovata", IF(J1462="SOCA", "Sonneratia caseolaris", IF(J1462="HELI", "Heritiera littoralis", IF(J1462="HESY", "Heritiera sylvatica", IF(J1462="NYFR", "Nypa fruticans", IF(J1462="CYRA", "Cynometra ramiflora", IF(J1462="PHPA", "Phoenix paludosa", IF(J1462="SCHY", "Scyphiphora hydrophyllacea", IF(J1462="DIMA", "Diospyros maritima", IF(J1462="POPI", "Pongamia pinnata", IF(J1462="MAPS", "Maniltoa psilogyne", IF(J1462="INBI", "Intsia bijuga", IF(J1462="ACEB", "Acanthus ebracteatus", IF(J1462="CAER", "Calamus erinaceus", IF(J1462="UNUN", "Unknown unknown",  IF(J1462="SOAL", "Sonneratia alba",  IF(J1462="AECO", "Aegiceras corniculatum", "" )) )))))))))))))))))))))))))))))</f>
        <v>Bruguiera cylindrica</v>
      </c>
      <c r="J1462" s="1" t="s">
        <v>98</v>
      </c>
      <c r="K1462" s="1" t="n">
        <v>5.3</v>
      </c>
      <c r="L1462" s="1" t="n">
        <v>4</v>
      </c>
    </row>
    <row r="1463" customFormat="false" ht="13.8" hidden="false" customHeight="false" outlineLevel="0" collapsed="false">
      <c r="A1463" s="1" t="s">
        <v>91</v>
      </c>
      <c r="B1463" s="12" t="n">
        <v>42177</v>
      </c>
      <c r="C1463" s="1" t="s">
        <v>19</v>
      </c>
      <c r="D1463" s="1" t="s">
        <v>19</v>
      </c>
      <c r="E1463" s="1" t="s">
        <v>19</v>
      </c>
      <c r="F1463" s="1" t="s">
        <v>20</v>
      </c>
      <c r="G1463" s="1" t="n">
        <v>1</v>
      </c>
      <c r="H1463" s="1" t="n">
        <v>2</v>
      </c>
      <c r="I1463" s="23" t="str">
        <f aca="false">IF(J1463="RHAP", "Rhizophora apiculata", IF(J1463="EXAG", "Excoecaria agallocha", IF(J1463="BRPA", "Bruguiera parviflora", IF(J1463="XYMO", "Xylocarpus moluccensis", IF(J1463="BRCY", "Bruguiera cylindrica", IF(J1463="AVAL", "Avicennia alba", IF(J1463="AVOF", "Avicennia officinalis", IF(J1463="LURA", "Lumnitzera racemosa", IF(J1463="CETA", "Ceriops tagal", IF(J1463="XYGR", "Xylocarpus granatum", IF(J1463="AVMA", "Avicennia marina", IF(J1463="RHMU", "Rhizophora mucronata", IF(J1463="BRGY", "Bruguiera gymnorrhiza", IF(J1463="BRSE", "Bruguiera sexangula", IF(J1463="SOOV", "Sonneratia ovata", IF(J1463="SOCA", "Sonneratia caseolaris", IF(J1463="HELI", "Heritiera littoralis", IF(J1463="HESY", "Heritiera sylvatica", IF(J1463="NYFR", "Nypa fruticans", IF(J1463="CYRA", "Cynometra ramiflora", IF(J1463="PHPA", "Phoenix paludosa", IF(J1463="SCHY", "Scyphiphora hydrophyllacea", IF(J1463="DIMA", "Diospyros maritima", IF(J1463="POPI", "Pongamia pinnata", IF(J1463="MAPS", "Maniltoa psilogyne", IF(J1463="INBI", "Intsia bijuga", IF(J1463="ACEB", "Acanthus ebracteatus", IF(J1463="CAER", "Calamus erinaceus", IF(J1463="UNUN", "Unknown unknown",  IF(J1463="SOAL", "Sonneratia alba",  IF(J1463="AECO", "Aegiceras corniculatum", "" )) )))))))))))))))))))))))))))))</f>
        <v>Bruguiera cylindrica</v>
      </c>
      <c r="J1463" s="1" t="s">
        <v>98</v>
      </c>
      <c r="K1463" s="1" t="n">
        <v>5.8</v>
      </c>
      <c r="L1463" s="1" t="n">
        <v>6</v>
      </c>
    </row>
    <row r="1464" customFormat="false" ht="13.8" hidden="false" customHeight="false" outlineLevel="0" collapsed="false">
      <c r="A1464" s="1" t="s">
        <v>91</v>
      </c>
      <c r="B1464" s="12" t="n">
        <v>42177</v>
      </c>
      <c r="C1464" s="1" t="s">
        <v>19</v>
      </c>
      <c r="D1464" s="1" t="s">
        <v>19</v>
      </c>
      <c r="E1464" s="1" t="s">
        <v>19</v>
      </c>
      <c r="F1464" s="1" t="s">
        <v>20</v>
      </c>
      <c r="G1464" s="1" t="n">
        <v>1</v>
      </c>
      <c r="H1464" s="1" t="n">
        <v>2</v>
      </c>
      <c r="I1464" s="23" t="str">
        <f aca="false">IF(J1464="RHAP", "Rhizophora apiculata", IF(J1464="EXAG", "Excoecaria agallocha", IF(J1464="BRPA", "Bruguiera parviflora", IF(J1464="XYMO", "Xylocarpus moluccensis", IF(J1464="BRCY", "Bruguiera cylindrica", IF(J1464="AVAL", "Avicennia alba", IF(J1464="AVOF", "Avicennia officinalis", IF(J1464="LURA", "Lumnitzera racemosa", IF(J1464="CETA", "Ceriops tagal", IF(J1464="XYGR", "Xylocarpus granatum", IF(J1464="AVMA", "Avicennia marina", IF(J1464="RHMU", "Rhizophora mucronata", IF(J1464="BRGY", "Bruguiera gymnorrhiza", IF(J1464="BRSE", "Bruguiera sexangula", IF(J1464="SOOV", "Sonneratia ovata", IF(J1464="SOCA", "Sonneratia caseolaris", IF(J1464="HELI", "Heritiera littoralis", IF(J1464="HESY", "Heritiera sylvatica", IF(J1464="NYFR", "Nypa fruticans", IF(J1464="CYRA", "Cynometra ramiflora", IF(J1464="PHPA", "Phoenix paludosa", IF(J1464="SCHY", "Scyphiphora hydrophyllacea", IF(J1464="DIMA", "Diospyros maritima", IF(J1464="POPI", "Pongamia pinnata", IF(J1464="MAPS", "Maniltoa psilogyne", IF(J1464="INBI", "Intsia bijuga", IF(J1464="ACEB", "Acanthus ebracteatus", IF(J1464="CAER", "Calamus erinaceus", IF(J1464="UNUN", "Unknown unknown",  IF(J1464="SOAL", "Sonneratia alba",  IF(J1464="AECO", "Aegiceras corniculatum", "" )) )))))))))))))))))))))))))))))</f>
        <v>Rhizophora apiculata</v>
      </c>
      <c r="J1464" s="1" t="s">
        <v>21</v>
      </c>
      <c r="K1464" s="1" t="n">
        <v>6.2</v>
      </c>
      <c r="L1464" s="1" t="n">
        <v>8</v>
      </c>
    </row>
    <row r="1465" customFormat="false" ht="13.8" hidden="false" customHeight="false" outlineLevel="0" collapsed="false">
      <c r="A1465" s="1" t="s">
        <v>91</v>
      </c>
      <c r="B1465" s="12" t="n">
        <v>42177</v>
      </c>
      <c r="C1465" s="1" t="s">
        <v>19</v>
      </c>
      <c r="D1465" s="1" t="s">
        <v>19</v>
      </c>
      <c r="E1465" s="1" t="s">
        <v>19</v>
      </c>
      <c r="F1465" s="1" t="s">
        <v>20</v>
      </c>
      <c r="G1465" s="1" t="n">
        <v>1</v>
      </c>
      <c r="H1465" s="1" t="n">
        <v>2</v>
      </c>
      <c r="I1465" s="23" t="str">
        <f aca="false">IF(J1465="RHAP", "Rhizophora apiculata", IF(J1465="EXAG", "Excoecaria agallocha", IF(J1465="BRPA", "Bruguiera parviflora", IF(J1465="XYMO", "Xylocarpus moluccensis", IF(J1465="BRCY", "Bruguiera cylindrica", IF(J1465="AVAL", "Avicennia alba", IF(J1465="AVOF", "Avicennia officinalis", IF(J1465="LURA", "Lumnitzera racemosa", IF(J1465="CETA", "Ceriops tagal", IF(J1465="XYGR", "Xylocarpus granatum", IF(J1465="AVMA", "Avicennia marina", IF(J1465="RHMU", "Rhizophora mucronata", IF(J1465="BRGY", "Bruguiera gymnorrhiza", IF(J1465="BRSE", "Bruguiera sexangula", IF(J1465="SOOV", "Sonneratia ovata", IF(J1465="SOCA", "Sonneratia caseolaris", IF(J1465="HELI", "Heritiera littoralis", IF(J1465="HESY", "Heritiera sylvatica", IF(J1465="NYFR", "Nypa fruticans", IF(J1465="CYRA", "Cynometra ramiflora", IF(J1465="PHPA", "Phoenix paludosa", IF(J1465="SCHY", "Scyphiphora hydrophyllacea", IF(J1465="DIMA", "Diospyros maritima", IF(J1465="POPI", "Pongamia pinnata", IF(J1465="MAPS", "Maniltoa psilogyne", IF(J1465="INBI", "Intsia bijuga", IF(J1465="ACEB", "Acanthus ebracteatus", IF(J1465="CAER", "Calamus erinaceus", IF(J1465="UNUN", "Unknown unknown",  IF(J1465="SOAL", "Sonneratia alba",  IF(J1465="AECO", "Aegiceras corniculatum", "" )) )))))))))))))))))))))))))))))</f>
        <v>Rhizophora apiculata</v>
      </c>
      <c r="J1465" s="1" t="s">
        <v>21</v>
      </c>
      <c r="K1465" s="1" t="n">
        <v>6.3</v>
      </c>
      <c r="L1465" s="1" t="n">
        <v>5</v>
      </c>
    </row>
    <row r="1466" customFormat="false" ht="13.8" hidden="false" customHeight="false" outlineLevel="0" collapsed="false">
      <c r="A1466" s="1" t="s">
        <v>91</v>
      </c>
      <c r="B1466" s="12" t="n">
        <v>42177</v>
      </c>
      <c r="C1466" s="1" t="s">
        <v>19</v>
      </c>
      <c r="D1466" s="1" t="s">
        <v>19</v>
      </c>
      <c r="E1466" s="1" t="s">
        <v>19</v>
      </c>
      <c r="F1466" s="1" t="s">
        <v>20</v>
      </c>
      <c r="G1466" s="1" t="n">
        <v>1</v>
      </c>
      <c r="H1466" s="1" t="n">
        <v>2</v>
      </c>
      <c r="I1466" s="23" t="str">
        <f aca="false">IF(J1466="RHAP", "Rhizophora apiculata", IF(J1466="EXAG", "Excoecaria agallocha", IF(J1466="BRPA", "Bruguiera parviflora", IF(J1466="XYMO", "Xylocarpus moluccensis", IF(J1466="BRCY", "Bruguiera cylindrica", IF(J1466="AVAL", "Avicennia alba", IF(J1466="AVOF", "Avicennia officinalis", IF(J1466="LURA", "Lumnitzera racemosa", IF(J1466="CETA", "Ceriops tagal", IF(J1466="XYGR", "Xylocarpus granatum", IF(J1466="AVMA", "Avicennia marina", IF(J1466="RHMU", "Rhizophora mucronata", IF(J1466="BRGY", "Bruguiera gymnorrhiza", IF(J1466="BRSE", "Bruguiera sexangula", IF(J1466="SOOV", "Sonneratia ovata", IF(J1466="SOCA", "Sonneratia caseolaris", IF(J1466="HELI", "Heritiera littoralis", IF(J1466="HESY", "Heritiera sylvatica", IF(J1466="NYFR", "Nypa fruticans", IF(J1466="CYRA", "Cynometra ramiflora", IF(J1466="PHPA", "Phoenix paludosa", IF(J1466="SCHY", "Scyphiphora hydrophyllacea", IF(J1466="DIMA", "Diospyros maritima", IF(J1466="POPI", "Pongamia pinnata", IF(J1466="MAPS", "Maniltoa psilogyne", IF(J1466="INBI", "Intsia bijuga", IF(J1466="ACEB", "Acanthus ebracteatus", IF(J1466="CAER", "Calamus erinaceus", IF(J1466="UNUN", "Unknown unknown",  IF(J1466="SOAL", "Sonneratia alba",  IF(J1466="AECO", "Aegiceras corniculatum", "" )) )))))))))))))))))))))))))))))</f>
        <v>Bruguiera cylindrica</v>
      </c>
      <c r="J1466" s="1" t="s">
        <v>98</v>
      </c>
      <c r="K1466" s="1" t="n">
        <v>6.9</v>
      </c>
      <c r="L1466" s="1" t="n">
        <v>5</v>
      </c>
    </row>
    <row r="1467" customFormat="false" ht="13.8" hidden="false" customHeight="false" outlineLevel="0" collapsed="false">
      <c r="A1467" s="1" t="s">
        <v>91</v>
      </c>
      <c r="B1467" s="12" t="n">
        <v>42177</v>
      </c>
      <c r="C1467" s="1" t="s">
        <v>19</v>
      </c>
      <c r="D1467" s="1" t="s">
        <v>19</v>
      </c>
      <c r="E1467" s="1" t="s">
        <v>19</v>
      </c>
      <c r="F1467" s="1" t="s">
        <v>20</v>
      </c>
      <c r="G1467" s="1" t="n">
        <v>1</v>
      </c>
      <c r="H1467" s="1" t="n">
        <v>2</v>
      </c>
      <c r="I1467" s="23" t="str">
        <f aca="false">IF(J1467="RHAP", "Rhizophora apiculata", IF(J1467="EXAG", "Excoecaria agallocha", IF(J1467="BRPA", "Bruguiera parviflora", IF(J1467="XYMO", "Xylocarpus moluccensis", IF(J1467="BRCY", "Bruguiera cylindrica", IF(J1467="AVAL", "Avicennia alba", IF(J1467="AVOF", "Avicennia officinalis", IF(J1467="LURA", "Lumnitzera racemosa", IF(J1467="CETA", "Ceriops tagal", IF(J1467="XYGR", "Xylocarpus granatum", IF(J1467="AVMA", "Avicennia marina", IF(J1467="RHMU", "Rhizophora mucronata", IF(J1467="BRGY", "Bruguiera gymnorrhiza", IF(J1467="BRSE", "Bruguiera sexangula", IF(J1467="SOOV", "Sonneratia ovata", IF(J1467="SOCA", "Sonneratia caseolaris", IF(J1467="HELI", "Heritiera littoralis", IF(J1467="HESY", "Heritiera sylvatica", IF(J1467="NYFR", "Nypa fruticans", IF(J1467="CYRA", "Cynometra ramiflora", IF(J1467="PHPA", "Phoenix paludosa", IF(J1467="SCHY", "Scyphiphora hydrophyllacea", IF(J1467="DIMA", "Diospyros maritima", IF(J1467="POPI", "Pongamia pinnata", IF(J1467="MAPS", "Maniltoa psilogyne", IF(J1467="INBI", "Intsia bijuga", IF(J1467="ACEB", "Acanthus ebracteatus", IF(J1467="CAER", "Calamus erinaceus", IF(J1467="UNUN", "Unknown unknown",  IF(J1467="SOAL", "Sonneratia alba",  IF(J1467="AECO", "Aegiceras corniculatum", "" )) )))))))))))))))))))))))))))))</f>
        <v>Bruguiera cylindrica</v>
      </c>
      <c r="J1467" s="1" t="s">
        <v>98</v>
      </c>
      <c r="K1467" s="1" t="n">
        <v>7</v>
      </c>
      <c r="L1467" s="1" t="n">
        <v>6</v>
      </c>
    </row>
    <row r="1468" customFormat="false" ht="13.8" hidden="false" customHeight="false" outlineLevel="0" collapsed="false">
      <c r="A1468" s="1" t="s">
        <v>91</v>
      </c>
      <c r="B1468" s="12" t="n">
        <v>42177</v>
      </c>
      <c r="C1468" s="1" t="s">
        <v>19</v>
      </c>
      <c r="D1468" s="1" t="s">
        <v>19</v>
      </c>
      <c r="E1468" s="1" t="s">
        <v>19</v>
      </c>
      <c r="F1468" s="1" t="s">
        <v>20</v>
      </c>
      <c r="G1468" s="1" t="n">
        <v>1</v>
      </c>
      <c r="H1468" s="1" t="n">
        <v>2</v>
      </c>
      <c r="I1468" s="23" t="str">
        <f aca="false">IF(J1468="RHAP", "Rhizophora apiculata", IF(J1468="EXAG", "Excoecaria agallocha", IF(J1468="BRPA", "Bruguiera parviflora", IF(J1468="XYMO", "Xylocarpus moluccensis", IF(J1468="BRCY", "Bruguiera cylindrica", IF(J1468="AVAL", "Avicennia alba", IF(J1468="AVOF", "Avicennia officinalis", IF(J1468="LURA", "Lumnitzera racemosa", IF(J1468="CETA", "Ceriops tagal", IF(J1468="XYGR", "Xylocarpus granatum", IF(J1468="AVMA", "Avicennia marina", IF(J1468="RHMU", "Rhizophora mucronata", IF(J1468="BRGY", "Bruguiera gymnorrhiza", IF(J1468="BRSE", "Bruguiera sexangula", IF(J1468="SOOV", "Sonneratia ovata", IF(J1468="SOCA", "Sonneratia caseolaris", IF(J1468="HELI", "Heritiera littoralis", IF(J1468="HESY", "Heritiera sylvatica", IF(J1468="NYFR", "Nypa fruticans", IF(J1468="CYRA", "Cynometra ramiflora", IF(J1468="PHPA", "Phoenix paludosa", IF(J1468="SCHY", "Scyphiphora hydrophyllacea", IF(J1468="DIMA", "Diospyros maritima", IF(J1468="POPI", "Pongamia pinnata", IF(J1468="MAPS", "Maniltoa psilogyne", IF(J1468="INBI", "Intsia bijuga", IF(J1468="ACEB", "Acanthus ebracteatus", IF(J1468="CAER", "Calamus erinaceus", IF(J1468="UNUN", "Unknown unknown",  IF(J1468="SOAL", "Sonneratia alba",  IF(J1468="AECO", "Aegiceras corniculatum", "" )) )))))))))))))))))))))))))))))</f>
        <v>Rhizophora apiculata</v>
      </c>
      <c r="J1468" s="1" t="s">
        <v>21</v>
      </c>
      <c r="K1468" s="1" t="n">
        <v>7.4</v>
      </c>
      <c r="L1468" s="1" t="n">
        <v>9</v>
      </c>
    </row>
    <row r="1469" customFormat="false" ht="13.8" hidden="false" customHeight="false" outlineLevel="0" collapsed="false">
      <c r="A1469" s="1" t="s">
        <v>91</v>
      </c>
      <c r="B1469" s="12" t="n">
        <v>42177</v>
      </c>
      <c r="C1469" s="1" t="s">
        <v>19</v>
      </c>
      <c r="D1469" s="1" t="s">
        <v>19</v>
      </c>
      <c r="E1469" s="1" t="s">
        <v>19</v>
      </c>
      <c r="F1469" s="1" t="s">
        <v>20</v>
      </c>
      <c r="G1469" s="1" t="n">
        <v>1</v>
      </c>
      <c r="H1469" s="1" t="n">
        <v>2</v>
      </c>
      <c r="I1469" s="23" t="str">
        <f aca="false">IF(J1469="RHAP", "Rhizophora apiculata", IF(J1469="EXAG", "Excoecaria agallocha", IF(J1469="BRPA", "Bruguiera parviflora", IF(J1469="XYMO", "Xylocarpus moluccensis", IF(J1469="BRCY", "Bruguiera cylindrica", IF(J1469="AVAL", "Avicennia alba", IF(J1469="AVOF", "Avicennia officinalis", IF(J1469="LURA", "Lumnitzera racemosa", IF(J1469="CETA", "Ceriops tagal", IF(J1469="XYGR", "Xylocarpus granatum", IF(J1469="AVMA", "Avicennia marina", IF(J1469="RHMU", "Rhizophora mucronata", IF(J1469="BRGY", "Bruguiera gymnorrhiza", IF(J1469="BRSE", "Bruguiera sexangula", IF(J1469="SOOV", "Sonneratia ovata", IF(J1469="SOCA", "Sonneratia caseolaris", IF(J1469="HELI", "Heritiera littoralis", IF(J1469="HESY", "Heritiera sylvatica", IF(J1469="NYFR", "Nypa fruticans", IF(J1469="CYRA", "Cynometra ramiflora", IF(J1469="PHPA", "Phoenix paludosa", IF(J1469="SCHY", "Scyphiphora hydrophyllacea", IF(J1469="DIMA", "Diospyros maritima", IF(J1469="POPI", "Pongamia pinnata", IF(J1469="MAPS", "Maniltoa psilogyne", IF(J1469="INBI", "Intsia bijuga", IF(J1469="ACEB", "Acanthus ebracteatus", IF(J1469="CAER", "Calamus erinaceus", IF(J1469="UNUN", "Unknown unknown",  IF(J1469="SOAL", "Sonneratia alba",  IF(J1469="AECO", "Aegiceras corniculatum", "" )) )))))))))))))))))))))))))))))</f>
        <v>Bruguiera cylindrica</v>
      </c>
      <c r="J1469" s="1" t="s">
        <v>98</v>
      </c>
      <c r="K1469" s="1" t="n">
        <v>7.4</v>
      </c>
      <c r="L1469" s="1" t="n">
        <v>5</v>
      </c>
    </row>
    <row r="1470" customFormat="false" ht="13.8" hidden="false" customHeight="false" outlineLevel="0" collapsed="false">
      <c r="A1470" s="1" t="s">
        <v>91</v>
      </c>
      <c r="B1470" s="12" t="n">
        <v>42177</v>
      </c>
      <c r="C1470" s="1" t="s">
        <v>19</v>
      </c>
      <c r="D1470" s="1" t="s">
        <v>19</v>
      </c>
      <c r="E1470" s="1" t="s">
        <v>19</v>
      </c>
      <c r="F1470" s="1" t="s">
        <v>20</v>
      </c>
      <c r="G1470" s="1" t="n">
        <v>1</v>
      </c>
      <c r="H1470" s="1" t="n">
        <v>2</v>
      </c>
      <c r="I1470" s="23" t="str">
        <f aca="false">IF(J1470="RHAP", "Rhizophora apiculata", IF(J1470="EXAG", "Excoecaria agallocha", IF(J1470="BRPA", "Bruguiera parviflora", IF(J1470="XYMO", "Xylocarpus moluccensis", IF(J1470="BRCY", "Bruguiera cylindrica", IF(J1470="AVAL", "Avicennia alba", IF(J1470="AVOF", "Avicennia officinalis", IF(J1470="LURA", "Lumnitzera racemosa", IF(J1470="CETA", "Ceriops tagal", IF(J1470="XYGR", "Xylocarpus granatum", IF(J1470="AVMA", "Avicennia marina", IF(J1470="RHMU", "Rhizophora mucronata", IF(J1470="BRGY", "Bruguiera gymnorrhiza", IF(J1470="BRSE", "Bruguiera sexangula", IF(J1470="SOOV", "Sonneratia ovata", IF(J1470="SOCA", "Sonneratia caseolaris", IF(J1470="HELI", "Heritiera littoralis", IF(J1470="HESY", "Heritiera sylvatica", IF(J1470="NYFR", "Nypa fruticans", IF(J1470="CYRA", "Cynometra ramiflora", IF(J1470="PHPA", "Phoenix paludosa", IF(J1470="SCHY", "Scyphiphora hydrophyllacea", IF(J1470="DIMA", "Diospyros maritima", IF(J1470="POPI", "Pongamia pinnata", IF(J1470="MAPS", "Maniltoa psilogyne", IF(J1470="INBI", "Intsia bijuga", IF(J1470="ACEB", "Acanthus ebracteatus", IF(J1470="CAER", "Calamus erinaceus", IF(J1470="UNUN", "Unknown unknown",  IF(J1470="SOAL", "Sonneratia alba",  IF(J1470="AECO", "Aegiceras corniculatum", "" )) )))))))))))))))))))))))))))))</f>
        <v>Rhizophora apiculata</v>
      </c>
      <c r="J1470" s="1" t="s">
        <v>21</v>
      </c>
      <c r="K1470" s="1" t="n">
        <v>7.5</v>
      </c>
      <c r="L1470" s="1" t="n">
        <v>7</v>
      </c>
    </row>
    <row r="1471" customFormat="false" ht="13.8" hidden="false" customHeight="false" outlineLevel="0" collapsed="false">
      <c r="A1471" s="1" t="s">
        <v>91</v>
      </c>
      <c r="B1471" s="12" t="n">
        <v>42177</v>
      </c>
      <c r="C1471" s="1" t="s">
        <v>19</v>
      </c>
      <c r="D1471" s="1" t="s">
        <v>19</v>
      </c>
      <c r="E1471" s="1" t="s">
        <v>19</v>
      </c>
      <c r="F1471" s="1" t="s">
        <v>20</v>
      </c>
      <c r="G1471" s="1" t="n">
        <v>1</v>
      </c>
      <c r="H1471" s="1" t="n">
        <v>2</v>
      </c>
      <c r="I1471" s="23" t="str">
        <f aca="false">IF(J1471="RHAP", "Rhizophora apiculata", IF(J1471="EXAG", "Excoecaria agallocha", IF(J1471="BRPA", "Bruguiera parviflora", IF(J1471="XYMO", "Xylocarpus moluccensis", IF(J1471="BRCY", "Bruguiera cylindrica", IF(J1471="AVAL", "Avicennia alba", IF(J1471="AVOF", "Avicennia officinalis", IF(J1471="LURA", "Lumnitzera racemosa", IF(J1471="CETA", "Ceriops tagal", IF(J1471="XYGR", "Xylocarpus granatum", IF(J1471="AVMA", "Avicennia marina", IF(J1471="RHMU", "Rhizophora mucronata", IF(J1471="BRGY", "Bruguiera gymnorrhiza", IF(J1471="BRSE", "Bruguiera sexangula", IF(J1471="SOOV", "Sonneratia ovata", IF(J1471="SOCA", "Sonneratia caseolaris", IF(J1471="HELI", "Heritiera littoralis", IF(J1471="HESY", "Heritiera sylvatica", IF(J1471="NYFR", "Nypa fruticans", IF(J1471="CYRA", "Cynometra ramiflora", IF(J1471="PHPA", "Phoenix paludosa", IF(J1471="SCHY", "Scyphiphora hydrophyllacea", IF(J1471="DIMA", "Diospyros maritima", IF(J1471="POPI", "Pongamia pinnata", IF(J1471="MAPS", "Maniltoa psilogyne", IF(J1471="INBI", "Intsia bijuga", IF(J1471="ACEB", "Acanthus ebracteatus", IF(J1471="CAER", "Calamus erinaceus", IF(J1471="UNUN", "Unknown unknown",  IF(J1471="SOAL", "Sonneratia alba",  IF(J1471="AECO", "Aegiceras corniculatum", "" )) )))))))))))))))))))))))))))))</f>
        <v>Rhizophora apiculata</v>
      </c>
      <c r="J1471" s="1" t="s">
        <v>21</v>
      </c>
      <c r="K1471" s="1" t="n">
        <v>7.9</v>
      </c>
      <c r="L1471" s="1" t="n">
        <v>7</v>
      </c>
    </row>
    <row r="1472" customFormat="false" ht="13.8" hidden="false" customHeight="false" outlineLevel="0" collapsed="false">
      <c r="A1472" s="1" t="s">
        <v>91</v>
      </c>
      <c r="B1472" s="12" t="n">
        <v>42177</v>
      </c>
      <c r="C1472" s="1" t="s">
        <v>19</v>
      </c>
      <c r="D1472" s="1" t="s">
        <v>19</v>
      </c>
      <c r="E1472" s="1" t="s">
        <v>19</v>
      </c>
      <c r="F1472" s="1" t="s">
        <v>20</v>
      </c>
      <c r="G1472" s="1" t="n">
        <v>1</v>
      </c>
      <c r="H1472" s="1" t="n">
        <v>2</v>
      </c>
      <c r="I1472" s="23" t="str">
        <f aca="false">IF(J1472="RHAP", "Rhizophora apiculata", IF(J1472="EXAG", "Excoecaria agallocha", IF(J1472="BRPA", "Bruguiera parviflora", IF(J1472="XYMO", "Xylocarpus moluccensis", IF(J1472="BRCY", "Bruguiera cylindrica", IF(J1472="AVAL", "Avicennia alba", IF(J1472="AVOF", "Avicennia officinalis", IF(J1472="LURA", "Lumnitzera racemosa", IF(J1472="CETA", "Ceriops tagal", IF(J1472="XYGR", "Xylocarpus granatum", IF(J1472="AVMA", "Avicennia marina", IF(J1472="RHMU", "Rhizophora mucronata", IF(J1472="BRGY", "Bruguiera gymnorrhiza", IF(J1472="BRSE", "Bruguiera sexangula", IF(J1472="SOOV", "Sonneratia ovata", IF(J1472="SOCA", "Sonneratia caseolaris", IF(J1472="HELI", "Heritiera littoralis", IF(J1472="HESY", "Heritiera sylvatica", IF(J1472="NYFR", "Nypa fruticans", IF(J1472="CYRA", "Cynometra ramiflora", IF(J1472="PHPA", "Phoenix paludosa", IF(J1472="SCHY", "Scyphiphora hydrophyllacea", IF(J1472="DIMA", "Diospyros maritima", IF(J1472="POPI", "Pongamia pinnata", IF(J1472="MAPS", "Maniltoa psilogyne", IF(J1472="INBI", "Intsia bijuga", IF(J1472="ACEB", "Acanthus ebracteatus", IF(J1472="CAER", "Calamus erinaceus", IF(J1472="UNUN", "Unknown unknown",  IF(J1472="SOAL", "Sonneratia alba",  IF(J1472="AECO", "Aegiceras corniculatum", "" )) )))))))))))))))))))))))))))))</f>
        <v>Bruguiera sexangula</v>
      </c>
      <c r="J1472" s="1" t="s">
        <v>1023</v>
      </c>
      <c r="K1472" s="1" t="n">
        <v>8</v>
      </c>
      <c r="L1472" s="1" t="n">
        <v>6</v>
      </c>
    </row>
    <row r="1473" customFormat="false" ht="13.8" hidden="false" customHeight="false" outlineLevel="0" collapsed="false">
      <c r="A1473" s="1" t="s">
        <v>91</v>
      </c>
      <c r="B1473" s="12" t="n">
        <v>42177</v>
      </c>
      <c r="C1473" s="1" t="s">
        <v>19</v>
      </c>
      <c r="D1473" s="1" t="s">
        <v>19</v>
      </c>
      <c r="E1473" s="1" t="s">
        <v>19</v>
      </c>
      <c r="F1473" s="1" t="s">
        <v>20</v>
      </c>
      <c r="G1473" s="1" t="n">
        <v>1</v>
      </c>
      <c r="H1473" s="1" t="n">
        <v>2</v>
      </c>
      <c r="I1473" s="23" t="str">
        <f aca="false">IF(J1473="RHAP", "Rhizophora apiculata", IF(J1473="EXAG", "Excoecaria agallocha", IF(J1473="BRPA", "Bruguiera parviflora", IF(J1473="XYMO", "Xylocarpus moluccensis", IF(J1473="BRCY", "Bruguiera cylindrica", IF(J1473="AVAL", "Avicennia alba", IF(J1473="AVOF", "Avicennia officinalis", IF(J1473="LURA", "Lumnitzera racemosa", IF(J1473="CETA", "Ceriops tagal", IF(J1473="XYGR", "Xylocarpus granatum", IF(J1473="AVMA", "Avicennia marina", IF(J1473="RHMU", "Rhizophora mucronata", IF(J1473="BRGY", "Bruguiera gymnorrhiza", IF(J1473="BRSE", "Bruguiera sexangula", IF(J1473="SOOV", "Sonneratia ovata", IF(J1473="SOCA", "Sonneratia caseolaris", IF(J1473="HELI", "Heritiera littoralis", IF(J1473="HESY", "Heritiera sylvatica", IF(J1473="NYFR", "Nypa fruticans", IF(J1473="CYRA", "Cynometra ramiflora", IF(J1473="PHPA", "Phoenix paludosa", IF(J1473="SCHY", "Scyphiphora hydrophyllacea", IF(J1473="DIMA", "Diospyros maritima", IF(J1473="POPI", "Pongamia pinnata", IF(J1473="MAPS", "Maniltoa psilogyne", IF(J1473="INBI", "Intsia bijuga", IF(J1473="ACEB", "Acanthus ebracteatus", IF(J1473="CAER", "Calamus erinaceus", IF(J1473="UNUN", "Unknown unknown",  IF(J1473="SOAL", "Sonneratia alba",  IF(J1473="AECO", "Aegiceras corniculatum", "" )) )))))))))))))))))))))))))))))</f>
        <v>Rhizophora apiculata</v>
      </c>
      <c r="J1473" s="1" t="s">
        <v>21</v>
      </c>
      <c r="K1473" s="1" t="n">
        <v>8.1</v>
      </c>
      <c r="L1473" s="1" t="n">
        <v>8</v>
      </c>
    </row>
    <row r="1474" customFormat="false" ht="13.8" hidden="false" customHeight="false" outlineLevel="0" collapsed="false">
      <c r="A1474" s="1" t="s">
        <v>91</v>
      </c>
      <c r="B1474" s="12" t="n">
        <v>42177</v>
      </c>
      <c r="C1474" s="1" t="s">
        <v>19</v>
      </c>
      <c r="D1474" s="1" t="s">
        <v>19</v>
      </c>
      <c r="E1474" s="1" t="s">
        <v>19</v>
      </c>
      <c r="F1474" s="1" t="s">
        <v>20</v>
      </c>
      <c r="G1474" s="1" t="n">
        <v>1</v>
      </c>
      <c r="H1474" s="1" t="n">
        <v>2</v>
      </c>
      <c r="I1474" s="23" t="str">
        <f aca="false">IF(J1474="RHAP", "Rhizophora apiculata", IF(J1474="EXAG", "Excoecaria agallocha", IF(J1474="BRPA", "Bruguiera parviflora", IF(J1474="XYMO", "Xylocarpus moluccensis", IF(J1474="BRCY", "Bruguiera cylindrica", IF(J1474="AVAL", "Avicennia alba", IF(J1474="AVOF", "Avicennia officinalis", IF(J1474="LURA", "Lumnitzera racemosa", IF(J1474="CETA", "Ceriops tagal", IF(J1474="XYGR", "Xylocarpus granatum", IF(J1474="AVMA", "Avicennia marina", IF(J1474="RHMU", "Rhizophora mucronata", IF(J1474="BRGY", "Bruguiera gymnorrhiza", IF(J1474="BRSE", "Bruguiera sexangula", IF(J1474="SOOV", "Sonneratia ovata", IF(J1474="SOCA", "Sonneratia caseolaris", IF(J1474="HELI", "Heritiera littoralis", IF(J1474="HESY", "Heritiera sylvatica", IF(J1474="NYFR", "Nypa fruticans", IF(J1474="CYRA", "Cynometra ramiflora", IF(J1474="PHPA", "Phoenix paludosa", IF(J1474="SCHY", "Scyphiphora hydrophyllacea", IF(J1474="DIMA", "Diospyros maritima", IF(J1474="POPI", "Pongamia pinnata", IF(J1474="MAPS", "Maniltoa psilogyne", IF(J1474="INBI", "Intsia bijuga", IF(J1474="ACEB", "Acanthus ebracteatus", IF(J1474="CAER", "Calamus erinaceus", IF(J1474="UNUN", "Unknown unknown",  IF(J1474="SOAL", "Sonneratia alba",  IF(J1474="AECO", "Aegiceras corniculatum", "" )) )))))))))))))))))))))))))))))</f>
        <v>Rhizophora apiculata</v>
      </c>
      <c r="J1474" s="1" t="s">
        <v>21</v>
      </c>
      <c r="K1474" s="1" t="n">
        <v>8.2</v>
      </c>
      <c r="L1474" s="1" t="n">
        <v>6</v>
      </c>
    </row>
    <row r="1475" customFormat="false" ht="13.8" hidden="false" customHeight="false" outlineLevel="0" collapsed="false">
      <c r="A1475" s="1" t="s">
        <v>91</v>
      </c>
      <c r="B1475" s="12" t="n">
        <v>42177</v>
      </c>
      <c r="C1475" s="1" t="s">
        <v>19</v>
      </c>
      <c r="D1475" s="1" t="s">
        <v>19</v>
      </c>
      <c r="E1475" s="1" t="s">
        <v>19</v>
      </c>
      <c r="F1475" s="1" t="s">
        <v>20</v>
      </c>
      <c r="G1475" s="1" t="n">
        <v>1</v>
      </c>
      <c r="H1475" s="1" t="n">
        <v>2</v>
      </c>
      <c r="I1475" s="23" t="str">
        <f aca="false">IF(J1475="RHAP", "Rhizophora apiculata", IF(J1475="EXAG", "Excoecaria agallocha", IF(J1475="BRPA", "Bruguiera parviflora", IF(J1475="XYMO", "Xylocarpus moluccensis", IF(J1475="BRCY", "Bruguiera cylindrica", IF(J1475="AVAL", "Avicennia alba", IF(J1475="AVOF", "Avicennia officinalis", IF(J1475="LURA", "Lumnitzera racemosa", IF(J1475="CETA", "Ceriops tagal", IF(J1475="XYGR", "Xylocarpus granatum", IF(J1475="AVMA", "Avicennia marina", IF(J1475="RHMU", "Rhizophora mucronata", IF(J1475="BRGY", "Bruguiera gymnorrhiza", IF(J1475="BRSE", "Bruguiera sexangula", IF(J1475="SOOV", "Sonneratia ovata", IF(J1475="SOCA", "Sonneratia caseolaris", IF(J1475="HELI", "Heritiera littoralis", IF(J1475="HESY", "Heritiera sylvatica", IF(J1475="NYFR", "Nypa fruticans", IF(J1475="CYRA", "Cynometra ramiflora", IF(J1475="PHPA", "Phoenix paludosa", IF(J1475="SCHY", "Scyphiphora hydrophyllacea", IF(J1475="DIMA", "Diospyros maritima", IF(J1475="POPI", "Pongamia pinnata", IF(J1475="MAPS", "Maniltoa psilogyne", IF(J1475="INBI", "Intsia bijuga", IF(J1475="ACEB", "Acanthus ebracteatus", IF(J1475="CAER", "Calamus erinaceus", IF(J1475="UNUN", "Unknown unknown",  IF(J1475="SOAL", "Sonneratia alba",  IF(J1475="AECO", "Aegiceras corniculatum", "" )) )))))))))))))))))))))))))))))</f>
        <v>Bruguiera cylindrica</v>
      </c>
      <c r="J1475" s="1" t="s">
        <v>98</v>
      </c>
      <c r="K1475" s="1" t="n">
        <v>8.3</v>
      </c>
      <c r="L1475" s="1" t="n">
        <v>7</v>
      </c>
    </row>
    <row r="1476" customFormat="false" ht="13.8" hidden="false" customHeight="false" outlineLevel="0" collapsed="false">
      <c r="A1476" s="1" t="s">
        <v>91</v>
      </c>
      <c r="B1476" s="12" t="n">
        <v>42177</v>
      </c>
      <c r="C1476" s="1" t="s">
        <v>19</v>
      </c>
      <c r="D1476" s="1" t="s">
        <v>19</v>
      </c>
      <c r="E1476" s="1" t="s">
        <v>19</v>
      </c>
      <c r="F1476" s="1" t="s">
        <v>20</v>
      </c>
      <c r="G1476" s="1" t="n">
        <v>1</v>
      </c>
      <c r="H1476" s="1" t="n">
        <v>2</v>
      </c>
      <c r="I1476" s="23" t="str">
        <f aca="false">IF(J1476="RHAP", "Rhizophora apiculata", IF(J1476="EXAG", "Excoecaria agallocha", IF(J1476="BRPA", "Bruguiera parviflora", IF(J1476="XYMO", "Xylocarpus moluccensis", IF(J1476="BRCY", "Bruguiera cylindrica", IF(J1476="AVAL", "Avicennia alba", IF(J1476="AVOF", "Avicennia officinalis", IF(J1476="LURA", "Lumnitzera racemosa", IF(J1476="CETA", "Ceriops tagal", IF(J1476="XYGR", "Xylocarpus granatum", IF(J1476="AVMA", "Avicennia marina", IF(J1476="RHMU", "Rhizophora mucronata", IF(J1476="BRGY", "Bruguiera gymnorrhiza", IF(J1476="BRSE", "Bruguiera sexangula", IF(J1476="SOOV", "Sonneratia ovata", IF(J1476="SOCA", "Sonneratia caseolaris", IF(J1476="HELI", "Heritiera littoralis", IF(J1476="HESY", "Heritiera sylvatica", IF(J1476="NYFR", "Nypa fruticans", IF(J1476="CYRA", "Cynometra ramiflora", IF(J1476="PHPA", "Phoenix paludosa", IF(J1476="SCHY", "Scyphiphora hydrophyllacea", IF(J1476="DIMA", "Diospyros maritima", IF(J1476="POPI", "Pongamia pinnata", IF(J1476="MAPS", "Maniltoa psilogyne", IF(J1476="INBI", "Intsia bijuga", IF(J1476="ACEB", "Acanthus ebracteatus", IF(J1476="CAER", "Calamus erinaceus", IF(J1476="UNUN", "Unknown unknown",  IF(J1476="SOAL", "Sonneratia alba",  IF(J1476="AECO", "Aegiceras corniculatum", "" )) )))))))))))))))))))))))))))))</f>
        <v>Rhizophora apiculata</v>
      </c>
      <c r="J1476" s="1" t="s">
        <v>21</v>
      </c>
      <c r="K1476" s="1" t="n">
        <v>8.4</v>
      </c>
      <c r="L1476" s="1" t="n">
        <v>9</v>
      </c>
    </row>
    <row r="1477" customFormat="false" ht="13.8" hidden="false" customHeight="false" outlineLevel="0" collapsed="false">
      <c r="A1477" s="1" t="s">
        <v>91</v>
      </c>
      <c r="B1477" s="12" t="n">
        <v>42177</v>
      </c>
      <c r="C1477" s="1" t="s">
        <v>19</v>
      </c>
      <c r="D1477" s="1" t="s">
        <v>19</v>
      </c>
      <c r="E1477" s="1" t="s">
        <v>19</v>
      </c>
      <c r="F1477" s="1" t="s">
        <v>20</v>
      </c>
      <c r="G1477" s="1" t="n">
        <v>1</v>
      </c>
      <c r="H1477" s="1" t="n">
        <v>2</v>
      </c>
      <c r="I1477" s="23" t="str">
        <f aca="false">IF(J1477="RHAP", "Rhizophora apiculata", IF(J1477="EXAG", "Excoecaria agallocha", IF(J1477="BRPA", "Bruguiera parviflora", IF(J1477="XYMO", "Xylocarpus moluccensis", IF(J1477="BRCY", "Bruguiera cylindrica", IF(J1477="AVAL", "Avicennia alba", IF(J1477="AVOF", "Avicennia officinalis", IF(J1477="LURA", "Lumnitzera racemosa", IF(J1477="CETA", "Ceriops tagal", IF(J1477="XYGR", "Xylocarpus granatum", IF(J1477="AVMA", "Avicennia marina", IF(J1477="RHMU", "Rhizophora mucronata", IF(J1477="BRGY", "Bruguiera gymnorrhiza", IF(J1477="BRSE", "Bruguiera sexangula", IF(J1477="SOOV", "Sonneratia ovata", IF(J1477="SOCA", "Sonneratia caseolaris", IF(J1477="HELI", "Heritiera littoralis", IF(J1477="HESY", "Heritiera sylvatica", IF(J1477="NYFR", "Nypa fruticans", IF(J1477="CYRA", "Cynometra ramiflora", IF(J1477="PHPA", "Phoenix paludosa", IF(J1477="SCHY", "Scyphiphora hydrophyllacea", IF(J1477="DIMA", "Diospyros maritima", IF(J1477="POPI", "Pongamia pinnata", IF(J1477="MAPS", "Maniltoa psilogyne", IF(J1477="INBI", "Intsia bijuga", IF(J1477="ACEB", "Acanthus ebracteatus", IF(J1477="CAER", "Calamus erinaceus", IF(J1477="UNUN", "Unknown unknown",  IF(J1477="SOAL", "Sonneratia alba",  IF(J1477="AECO", "Aegiceras corniculatum", "" )) )))))))))))))))))))))))))))))</f>
        <v>Bruguiera sexangula</v>
      </c>
      <c r="J1477" s="1" t="s">
        <v>1023</v>
      </c>
      <c r="K1477" s="1" t="n">
        <v>9</v>
      </c>
      <c r="L1477" s="1" t="n">
        <v>7</v>
      </c>
    </row>
    <row r="1478" customFormat="false" ht="13.8" hidden="false" customHeight="false" outlineLevel="0" collapsed="false">
      <c r="A1478" s="1" t="s">
        <v>91</v>
      </c>
      <c r="B1478" s="12" t="n">
        <v>42177</v>
      </c>
      <c r="C1478" s="1" t="s">
        <v>19</v>
      </c>
      <c r="D1478" s="1" t="s">
        <v>19</v>
      </c>
      <c r="E1478" s="1" t="s">
        <v>19</v>
      </c>
      <c r="F1478" s="1" t="s">
        <v>20</v>
      </c>
      <c r="G1478" s="1" t="n">
        <v>1</v>
      </c>
      <c r="H1478" s="1" t="n">
        <v>2</v>
      </c>
      <c r="I1478" s="23" t="str">
        <f aca="false">IF(J1478="RHAP", "Rhizophora apiculata", IF(J1478="EXAG", "Excoecaria agallocha", IF(J1478="BRPA", "Bruguiera parviflora", IF(J1478="XYMO", "Xylocarpus moluccensis", IF(J1478="BRCY", "Bruguiera cylindrica", IF(J1478="AVAL", "Avicennia alba", IF(J1478="AVOF", "Avicennia officinalis", IF(J1478="LURA", "Lumnitzera racemosa", IF(J1478="CETA", "Ceriops tagal", IF(J1478="XYGR", "Xylocarpus granatum", IF(J1478="AVMA", "Avicennia marina", IF(J1478="RHMU", "Rhizophora mucronata", IF(J1478="BRGY", "Bruguiera gymnorrhiza", IF(J1478="BRSE", "Bruguiera sexangula", IF(J1478="SOOV", "Sonneratia ovata", IF(J1478="SOCA", "Sonneratia caseolaris", IF(J1478="HELI", "Heritiera littoralis", IF(J1478="HESY", "Heritiera sylvatica", IF(J1478="NYFR", "Nypa fruticans", IF(J1478="CYRA", "Cynometra ramiflora", IF(J1478="PHPA", "Phoenix paludosa", IF(J1478="SCHY", "Scyphiphora hydrophyllacea", IF(J1478="DIMA", "Diospyros maritima", IF(J1478="POPI", "Pongamia pinnata", IF(J1478="MAPS", "Maniltoa psilogyne", IF(J1478="INBI", "Intsia bijuga", IF(J1478="ACEB", "Acanthus ebracteatus", IF(J1478="CAER", "Calamus erinaceus", IF(J1478="UNUN", "Unknown unknown",  IF(J1478="SOAL", "Sonneratia alba",  IF(J1478="AECO", "Aegiceras corniculatum", "" )) )))))))))))))))))))))))))))))</f>
        <v>Rhizophora apiculata</v>
      </c>
      <c r="J1478" s="1" t="s">
        <v>21</v>
      </c>
      <c r="K1478" s="1" t="n">
        <v>9.1</v>
      </c>
      <c r="L1478" s="1" t="n">
        <v>8</v>
      </c>
    </row>
    <row r="1479" customFormat="false" ht="13.8" hidden="false" customHeight="false" outlineLevel="0" collapsed="false">
      <c r="A1479" s="1" t="s">
        <v>91</v>
      </c>
      <c r="B1479" s="12" t="n">
        <v>42177</v>
      </c>
      <c r="C1479" s="1" t="s">
        <v>19</v>
      </c>
      <c r="D1479" s="1" t="s">
        <v>19</v>
      </c>
      <c r="E1479" s="1" t="s">
        <v>19</v>
      </c>
      <c r="F1479" s="1" t="s">
        <v>20</v>
      </c>
      <c r="G1479" s="1" t="n">
        <v>1</v>
      </c>
      <c r="H1479" s="1" t="n">
        <v>2</v>
      </c>
      <c r="I1479" s="23" t="str">
        <f aca="false">IF(J1479="RHAP", "Rhizophora apiculata", IF(J1479="EXAG", "Excoecaria agallocha", IF(J1479="BRPA", "Bruguiera parviflora", IF(J1479="XYMO", "Xylocarpus moluccensis", IF(J1479="BRCY", "Bruguiera cylindrica", IF(J1479="AVAL", "Avicennia alba", IF(J1479="AVOF", "Avicennia officinalis", IF(J1479="LURA", "Lumnitzera racemosa", IF(J1479="CETA", "Ceriops tagal", IF(J1479="XYGR", "Xylocarpus granatum", IF(J1479="AVMA", "Avicennia marina", IF(J1479="RHMU", "Rhizophora mucronata", IF(J1479="BRGY", "Bruguiera gymnorrhiza", IF(J1479="BRSE", "Bruguiera sexangula", IF(J1479="SOOV", "Sonneratia ovata", IF(J1479="SOCA", "Sonneratia caseolaris", IF(J1479="HELI", "Heritiera littoralis", IF(J1479="HESY", "Heritiera sylvatica", IF(J1479="NYFR", "Nypa fruticans", IF(J1479="CYRA", "Cynometra ramiflora", IF(J1479="PHPA", "Phoenix paludosa", IF(J1479="SCHY", "Scyphiphora hydrophyllacea", IF(J1479="DIMA", "Diospyros maritima", IF(J1479="POPI", "Pongamia pinnata", IF(J1479="MAPS", "Maniltoa psilogyne", IF(J1479="INBI", "Intsia bijuga", IF(J1479="ACEB", "Acanthus ebracteatus", IF(J1479="CAER", "Calamus erinaceus", IF(J1479="UNUN", "Unknown unknown",  IF(J1479="SOAL", "Sonneratia alba",  IF(J1479="AECO", "Aegiceras corniculatum", "" )) )))))))))))))))))))))))))))))</f>
        <v>Avicennia alba</v>
      </c>
      <c r="J1479" s="1" t="s">
        <v>27</v>
      </c>
      <c r="K1479" s="1" t="n">
        <v>9.3</v>
      </c>
      <c r="L1479" s="1" t="n">
        <v>7</v>
      </c>
    </row>
    <row r="1480" customFormat="false" ht="13.8" hidden="false" customHeight="false" outlineLevel="0" collapsed="false">
      <c r="A1480" s="1" t="s">
        <v>91</v>
      </c>
      <c r="B1480" s="12" t="n">
        <v>42177</v>
      </c>
      <c r="C1480" s="1" t="s">
        <v>19</v>
      </c>
      <c r="D1480" s="1" t="s">
        <v>19</v>
      </c>
      <c r="E1480" s="1" t="s">
        <v>19</v>
      </c>
      <c r="F1480" s="1" t="s">
        <v>20</v>
      </c>
      <c r="G1480" s="1" t="n">
        <v>1</v>
      </c>
      <c r="H1480" s="1" t="n">
        <v>2</v>
      </c>
      <c r="I1480" s="23" t="str">
        <f aca="false">IF(J1480="RHAP", "Rhizophora apiculata", IF(J1480="EXAG", "Excoecaria agallocha", IF(J1480="BRPA", "Bruguiera parviflora", IF(J1480="XYMO", "Xylocarpus moluccensis", IF(J1480="BRCY", "Bruguiera cylindrica", IF(J1480="AVAL", "Avicennia alba", IF(J1480="AVOF", "Avicennia officinalis", IF(J1480="LURA", "Lumnitzera racemosa", IF(J1480="CETA", "Ceriops tagal", IF(J1480="XYGR", "Xylocarpus granatum", IF(J1480="AVMA", "Avicennia marina", IF(J1480="RHMU", "Rhizophora mucronata", IF(J1480="BRGY", "Bruguiera gymnorrhiza", IF(J1480="BRSE", "Bruguiera sexangula", IF(J1480="SOOV", "Sonneratia ovata", IF(J1480="SOCA", "Sonneratia caseolaris", IF(J1480="HELI", "Heritiera littoralis", IF(J1480="HESY", "Heritiera sylvatica", IF(J1480="NYFR", "Nypa fruticans", IF(J1480="CYRA", "Cynometra ramiflora", IF(J1480="PHPA", "Phoenix paludosa", IF(J1480="SCHY", "Scyphiphora hydrophyllacea", IF(J1480="DIMA", "Diospyros maritima", IF(J1480="POPI", "Pongamia pinnata", IF(J1480="MAPS", "Maniltoa psilogyne", IF(J1480="INBI", "Intsia bijuga", IF(J1480="ACEB", "Acanthus ebracteatus", IF(J1480="CAER", "Calamus erinaceus", IF(J1480="UNUN", "Unknown unknown",  IF(J1480="SOAL", "Sonneratia alba",  IF(J1480="AECO", "Aegiceras corniculatum", "" )) )))))))))))))))))))))))))))))</f>
        <v>Bruguiera cylindrica</v>
      </c>
      <c r="J1480" s="1" t="s">
        <v>98</v>
      </c>
      <c r="K1480" s="1" t="n">
        <v>10.3</v>
      </c>
      <c r="L1480" s="1" t="n">
        <v>9</v>
      </c>
    </row>
    <row r="1481" customFormat="false" ht="13.8" hidden="false" customHeight="false" outlineLevel="0" collapsed="false">
      <c r="A1481" s="1" t="s">
        <v>91</v>
      </c>
      <c r="B1481" s="12" t="n">
        <v>42177</v>
      </c>
      <c r="C1481" s="1" t="s">
        <v>19</v>
      </c>
      <c r="D1481" s="1" t="s">
        <v>19</v>
      </c>
      <c r="E1481" s="1" t="s">
        <v>19</v>
      </c>
      <c r="F1481" s="1" t="s">
        <v>20</v>
      </c>
      <c r="G1481" s="1" t="n">
        <v>1</v>
      </c>
      <c r="H1481" s="1" t="n">
        <v>2</v>
      </c>
      <c r="I1481" s="23" t="str">
        <f aca="false">IF(J1481="RHAP", "Rhizophora apiculata", IF(J1481="EXAG", "Excoecaria agallocha", IF(J1481="BRPA", "Bruguiera parviflora", IF(J1481="XYMO", "Xylocarpus moluccensis", IF(J1481="BRCY", "Bruguiera cylindrica", IF(J1481="AVAL", "Avicennia alba", IF(J1481="AVOF", "Avicennia officinalis", IF(J1481="LURA", "Lumnitzera racemosa", IF(J1481="CETA", "Ceriops tagal", IF(J1481="XYGR", "Xylocarpus granatum", IF(J1481="AVMA", "Avicennia marina", IF(J1481="RHMU", "Rhizophora mucronata", IF(J1481="BRGY", "Bruguiera gymnorrhiza", IF(J1481="BRSE", "Bruguiera sexangula", IF(J1481="SOOV", "Sonneratia ovata", IF(J1481="SOCA", "Sonneratia caseolaris", IF(J1481="HELI", "Heritiera littoralis", IF(J1481="HESY", "Heritiera sylvatica", IF(J1481="NYFR", "Nypa fruticans", IF(J1481="CYRA", "Cynometra ramiflora", IF(J1481="PHPA", "Phoenix paludosa", IF(J1481="SCHY", "Scyphiphora hydrophyllacea", IF(J1481="DIMA", "Diospyros maritima", IF(J1481="POPI", "Pongamia pinnata", IF(J1481="MAPS", "Maniltoa psilogyne", IF(J1481="INBI", "Intsia bijuga", IF(J1481="ACEB", "Acanthus ebracteatus", IF(J1481="CAER", "Calamus erinaceus", IF(J1481="UNUN", "Unknown unknown",  IF(J1481="SOAL", "Sonneratia alba",  IF(J1481="AECO", "Aegiceras corniculatum", "" )) )))))))))))))))))))))))))))))</f>
        <v>Avicennia alba</v>
      </c>
      <c r="J1481" s="1" t="s">
        <v>27</v>
      </c>
      <c r="K1481" s="1" t="n">
        <v>10.5</v>
      </c>
      <c r="L1481" s="1" t="n">
        <v>6</v>
      </c>
    </row>
    <row r="1482" customFormat="false" ht="13.8" hidden="false" customHeight="false" outlineLevel="0" collapsed="false">
      <c r="A1482" s="1" t="s">
        <v>91</v>
      </c>
      <c r="B1482" s="12" t="n">
        <v>42177</v>
      </c>
      <c r="C1482" s="1" t="s">
        <v>19</v>
      </c>
      <c r="D1482" s="1" t="s">
        <v>19</v>
      </c>
      <c r="E1482" s="1" t="s">
        <v>19</v>
      </c>
      <c r="F1482" s="1" t="s">
        <v>20</v>
      </c>
      <c r="G1482" s="1" t="n">
        <v>1</v>
      </c>
      <c r="H1482" s="1" t="n">
        <v>2</v>
      </c>
      <c r="I1482" s="23" t="str">
        <f aca="false">IF(J1482="RHAP", "Rhizophora apiculata", IF(J1482="EXAG", "Excoecaria agallocha", IF(J1482="BRPA", "Bruguiera parviflora", IF(J1482="XYMO", "Xylocarpus moluccensis", IF(J1482="BRCY", "Bruguiera cylindrica", IF(J1482="AVAL", "Avicennia alba", IF(J1482="AVOF", "Avicennia officinalis", IF(J1482="LURA", "Lumnitzera racemosa", IF(J1482="CETA", "Ceriops tagal", IF(J1482="XYGR", "Xylocarpus granatum", IF(J1482="AVMA", "Avicennia marina", IF(J1482="RHMU", "Rhizophora mucronata", IF(J1482="BRGY", "Bruguiera gymnorrhiza", IF(J1482="BRSE", "Bruguiera sexangula", IF(J1482="SOOV", "Sonneratia ovata", IF(J1482="SOCA", "Sonneratia caseolaris", IF(J1482="HELI", "Heritiera littoralis", IF(J1482="HESY", "Heritiera sylvatica", IF(J1482="NYFR", "Nypa fruticans", IF(J1482="CYRA", "Cynometra ramiflora", IF(J1482="PHPA", "Phoenix paludosa", IF(J1482="SCHY", "Scyphiphora hydrophyllacea", IF(J1482="DIMA", "Diospyros maritima", IF(J1482="POPI", "Pongamia pinnata", IF(J1482="MAPS", "Maniltoa psilogyne", IF(J1482="INBI", "Intsia bijuga", IF(J1482="ACEB", "Acanthus ebracteatus", IF(J1482="CAER", "Calamus erinaceus", IF(J1482="UNUN", "Unknown unknown",  IF(J1482="SOAL", "Sonneratia alba",  IF(J1482="AECO", "Aegiceras corniculatum", "" )) )))))))))))))))))))))))))))))</f>
        <v>Rhizophora apiculata</v>
      </c>
      <c r="J1482" s="1" t="s">
        <v>21</v>
      </c>
      <c r="K1482" s="1" t="n">
        <v>10.9</v>
      </c>
      <c r="L1482" s="1" t="n">
        <v>10</v>
      </c>
    </row>
    <row r="1483" customFormat="false" ht="13.8" hidden="false" customHeight="false" outlineLevel="0" collapsed="false">
      <c r="A1483" s="1" t="s">
        <v>91</v>
      </c>
      <c r="B1483" s="12" t="n">
        <v>42177</v>
      </c>
      <c r="C1483" s="1" t="s">
        <v>19</v>
      </c>
      <c r="D1483" s="1" t="s">
        <v>19</v>
      </c>
      <c r="E1483" s="1" t="s">
        <v>19</v>
      </c>
      <c r="F1483" s="1" t="s">
        <v>20</v>
      </c>
      <c r="G1483" s="1" t="n">
        <v>1</v>
      </c>
      <c r="H1483" s="1" t="n">
        <v>2</v>
      </c>
      <c r="I1483" s="23" t="str">
        <f aca="false">IF(J1483="RHAP", "Rhizophora apiculata", IF(J1483="EXAG", "Excoecaria agallocha", IF(J1483="BRPA", "Bruguiera parviflora", IF(J1483="XYMO", "Xylocarpus moluccensis", IF(J1483="BRCY", "Bruguiera cylindrica", IF(J1483="AVAL", "Avicennia alba", IF(J1483="AVOF", "Avicennia officinalis", IF(J1483="LURA", "Lumnitzera racemosa", IF(J1483="CETA", "Ceriops tagal", IF(J1483="XYGR", "Xylocarpus granatum", IF(J1483="AVMA", "Avicennia marina", IF(J1483="RHMU", "Rhizophora mucronata", IF(J1483="BRGY", "Bruguiera gymnorrhiza", IF(J1483="BRSE", "Bruguiera sexangula", IF(J1483="SOOV", "Sonneratia ovata", IF(J1483="SOCA", "Sonneratia caseolaris", IF(J1483="HELI", "Heritiera littoralis", IF(J1483="HESY", "Heritiera sylvatica", IF(J1483="NYFR", "Nypa fruticans", IF(J1483="CYRA", "Cynometra ramiflora", IF(J1483="PHPA", "Phoenix paludosa", IF(J1483="SCHY", "Scyphiphora hydrophyllacea", IF(J1483="DIMA", "Diospyros maritima", IF(J1483="POPI", "Pongamia pinnata", IF(J1483="MAPS", "Maniltoa psilogyne", IF(J1483="INBI", "Intsia bijuga", IF(J1483="ACEB", "Acanthus ebracteatus", IF(J1483="CAER", "Calamus erinaceus", IF(J1483="UNUN", "Unknown unknown",  IF(J1483="SOAL", "Sonneratia alba",  IF(J1483="AECO", "Aegiceras corniculatum", "" )) )))))))))))))))))))))))))))))</f>
        <v>Rhizophora apiculata</v>
      </c>
      <c r="J1483" s="1" t="s">
        <v>21</v>
      </c>
      <c r="K1483" s="1" t="n">
        <v>11.8</v>
      </c>
      <c r="L1483" s="1" t="n">
        <v>10</v>
      </c>
    </row>
    <row r="1484" customFormat="false" ht="13.8" hidden="false" customHeight="false" outlineLevel="0" collapsed="false">
      <c r="A1484" s="1" t="s">
        <v>91</v>
      </c>
      <c r="B1484" s="12" t="n">
        <v>42177</v>
      </c>
      <c r="C1484" s="1" t="s">
        <v>19</v>
      </c>
      <c r="D1484" s="1" t="s">
        <v>19</v>
      </c>
      <c r="E1484" s="1" t="s">
        <v>19</v>
      </c>
      <c r="F1484" s="1" t="s">
        <v>20</v>
      </c>
      <c r="G1484" s="1" t="n">
        <v>1</v>
      </c>
      <c r="H1484" s="1" t="n">
        <v>2</v>
      </c>
      <c r="I1484" s="23" t="str">
        <f aca="false">IF(J1484="RHAP", "Rhizophora apiculata", IF(J1484="EXAG", "Excoecaria agallocha", IF(J1484="BRPA", "Bruguiera parviflora", IF(J1484="XYMO", "Xylocarpus moluccensis", IF(J1484="BRCY", "Bruguiera cylindrica", IF(J1484="AVAL", "Avicennia alba", IF(J1484="AVOF", "Avicennia officinalis", IF(J1484="LURA", "Lumnitzera racemosa", IF(J1484="CETA", "Ceriops tagal", IF(J1484="XYGR", "Xylocarpus granatum", IF(J1484="AVMA", "Avicennia marina", IF(J1484="RHMU", "Rhizophora mucronata", IF(J1484="BRGY", "Bruguiera gymnorrhiza", IF(J1484="BRSE", "Bruguiera sexangula", IF(J1484="SOOV", "Sonneratia ovata", IF(J1484="SOCA", "Sonneratia caseolaris", IF(J1484="HELI", "Heritiera littoralis", IF(J1484="HESY", "Heritiera sylvatica", IF(J1484="NYFR", "Nypa fruticans", IF(J1484="CYRA", "Cynometra ramiflora", IF(J1484="PHPA", "Phoenix paludosa", IF(J1484="SCHY", "Scyphiphora hydrophyllacea", IF(J1484="DIMA", "Diospyros maritima", IF(J1484="POPI", "Pongamia pinnata", IF(J1484="MAPS", "Maniltoa psilogyne", IF(J1484="INBI", "Intsia bijuga", IF(J1484="ACEB", "Acanthus ebracteatus", IF(J1484="CAER", "Calamus erinaceus", IF(J1484="UNUN", "Unknown unknown",  IF(J1484="SOAL", "Sonneratia alba",  IF(J1484="AECO", "Aegiceras corniculatum", "" )) )))))))))))))))))))))))))))))</f>
        <v>Rhizophora apiculata</v>
      </c>
      <c r="J1484" s="1" t="s">
        <v>21</v>
      </c>
      <c r="K1484" s="1" t="n">
        <v>13.4</v>
      </c>
      <c r="L1484" s="1" t="n">
        <v>11</v>
      </c>
    </row>
    <row r="1485" customFormat="false" ht="13.8" hidden="false" customHeight="false" outlineLevel="0" collapsed="false">
      <c r="A1485" s="1" t="s">
        <v>91</v>
      </c>
      <c r="B1485" s="12" t="n">
        <v>42177</v>
      </c>
      <c r="C1485" s="1" t="s">
        <v>19</v>
      </c>
      <c r="D1485" s="1" t="s">
        <v>19</v>
      </c>
      <c r="E1485" s="1" t="s">
        <v>19</v>
      </c>
      <c r="F1485" s="1" t="s">
        <v>20</v>
      </c>
      <c r="G1485" s="1" t="n">
        <v>1</v>
      </c>
      <c r="H1485" s="1" t="n">
        <v>2</v>
      </c>
      <c r="I1485" s="23" t="str">
        <f aca="false">IF(J1485="RHAP", "Rhizophora apiculata", IF(J1485="EXAG", "Excoecaria agallocha", IF(J1485="BRPA", "Bruguiera parviflora", IF(J1485="XYMO", "Xylocarpus moluccensis", IF(J1485="BRCY", "Bruguiera cylindrica", IF(J1485="AVAL", "Avicennia alba", IF(J1485="AVOF", "Avicennia officinalis", IF(J1485="LURA", "Lumnitzera racemosa", IF(J1485="CETA", "Ceriops tagal", IF(J1485="XYGR", "Xylocarpus granatum", IF(J1485="AVMA", "Avicennia marina", IF(J1485="RHMU", "Rhizophora mucronata", IF(J1485="BRGY", "Bruguiera gymnorrhiza", IF(J1485="BRSE", "Bruguiera sexangula", IF(J1485="SOOV", "Sonneratia ovata", IF(J1485="SOCA", "Sonneratia caseolaris", IF(J1485="HELI", "Heritiera littoralis", IF(J1485="HESY", "Heritiera sylvatica", IF(J1485="NYFR", "Nypa fruticans", IF(J1485="CYRA", "Cynometra ramiflora", IF(J1485="PHPA", "Phoenix paludosa", IF(J1485="SCHY", "Scyphiphora hydrophyllacea", IF(J1485="DIMA", "Diospyros maritima", IF(J1485="POPI", "Pongamia pinnata", IF(J1485="MAPS", "Maniltoa psilogyne", IF(J1485="INBI", "Intsia bijuga", IF(J1485="ACEB", "Acanthus ebracteatus", IF(J1485="CAER", "Calamus erinaceus", IF(J1485="UNUN", "Unknown unknown",  IF(J1485="SOAL", "Sonneratia alba",  IF(J1485="AECO", "Aegiceras corniculatum", "" )) )))))))))))))))))))))))))))))</f>
        <v>Rhizophora apiculata</v>
      </c>
      <c r="J1485" s="1" t="s">
        <v>21</v>
      </c>
      <c r="K1485" s="1" t="n">
        <v>14.3</v>
      </c>
      <c r="L1485" s="1" t="n">
        <v>14</v>
      </c>
    </row>
    <row r="1486" customFormat="false" ht="13.8" hidden="false" customHeight="false" outlineLevel="0" collapsed="false">
      <c r="A1486" s="1" t="s">
        <v>91</v>
      </c>
      <c r="B1486" s="12" t="n">
        <v>42177</v>
      </c>
      <c r="C1486" s="1" t="s">
        <v>19</v>
      </c>
      <c r="D1486" s="1" t="s">
        <v>19</v>
      </c>
      <c r="E1486" s="1" t="s">
        <v>19</v>
      </c>
      <c r="F1486" s="1" t="s">
        <v>20</v>
      </c>
      <c r="G1486" s="1" t="n">
        <v>1</v>
      </c>
      <c r="H1486" s="1" t="n">
        <v>2</v>
      </c>
      <c r="I1486" s="23" t="str">
        <f aca="false">IF(J1486="RHAP", "Rhizophora apiculata", IF(J1486="EXAG", "Excoecaria agallocha", IF(J1486="BRPA", "Bruguiera parviflora", IF(J1486="XYMO", "Xylocarpus moluccensis", IF(J1486="BRCY", "Bruguiera cylindrica", IF(J1486="AVAL", "Avicennia alba", IF(J1486="AVOF", "Avicennia officinalis", IF(J1486="LURA", "Lumnitzera racemosa", IF(J1486="CETA", "Ceriops tagal", IF(J1486="XYGR", "Xylocarpus granatum", IF(J1486="AVMA", "Avicennia marina", IF(J1486="RHMU", "Rhizophora mucronata", IF(J1486="BRGY", "Bruguiera gymnorrhiza", IF(J1486="BRSE", "Bruguiera sexangula", IF(J1486="SOOV", "Sonneratia ovata", IF(J1486="SOCA", "Sonneratia caseolaris", IF(J1486="HELI", "Heritiera littoralis", IF(J1486="HESY", "Heritiera sylvatica", IF(J1486="NYFR", "Nypa fruticans", IF(J1486="CYRA", "Cynometra ramiflora", IF(J1486="PHPA", "Phoenix paludosa", IF(J1486="SCHY", "Scyphiphora hydrophyllacea", IF(J1486="DIMA", "Diospyros maritima", IF(J1486="POPI", "Pongamia pinnata", IF(J1486="MAPS", "Maniltoa psilogyne", IF(J1486="INBI", "Intsia bijuga", IF(J1486="ACEB", "Acanthus ebracteatus", IF(J1486="CAER", "Calamus erinaceus", IF(J1486="UNUN", "Unknown unknown",  IF(J1486="SOAL", "Sonneratia alba",  IF(J1486="AECO", "Aegiceras corniculatum", "" )) )))))))))))))))))))))))))))))</f>
        <v>Avicennia alba</v>
      </c>
      <c r="J1486" s="1" t="s">
        <v>27</v>
      </c>
      <c r="K1486" s="1" t="n">
        <v>15</v>
      </c>
      <c r="L1486" s="1" t="n">
        <v>10</v>
      </c>
    </row>
    <row r="1487" customFormat="false" ht="13.8" hidden="false" customHeight="false" outlineLevel="0" collapsed="false">
      <c r="A1487" s="1" t="s">
        <v>91</v>
      </c>
      <c r="B1487" s="12" t="n">
        <v>42177</v>
      </c>
      <c r="C1487" s="1" t="s">
        <v>19</v>
      </c>
      <c r="D1487" s="1" t="s">
        <v>19</v>
      </c>
      <c r="E1487" s="1" t="s">
        <v>19</v>
      </c>
      <c r="F1487" s="1" t="s">
        <v>20</v>
      </c>
      <c r="G1487" s="1" t="n">
        <v>1</v>
      </c>
      <c r="H1487" s="1" t="n">
        <v>2</v>
      </c>
      <c r="I1487" s="23" t="str">
        <f aca="false">IF(J1487="RHAP", "Rhizophora apiculata", IF(J1487="EXAG", "Excoecaria agallocha", IF(J1487="BRPA", "Bruguiera parviflora", IF(J1487="XYMO", "Xylocarpus moluccensis", IF(J1487="BRCY", "Bruguiera cylindrica", IF(J1487="AVAL", "Avicennia alba", IF(J1487="AVOF", "Avicennia officinalis", IF(J1487="LURA", "Lumnitzera racemosa", IF(J1487="CETA", "Ceriops tagal", IF(J1487="XYGR", "Xylocarpus granatum", IF(J1487="AVMA", "Avicennia marina", IF(J1487="RHMU", "Rhizophora mucronata", IF(J1487="BRGY", "Bruguiera gymnorrhiza", IF(J1487="BRSE", "Bruguiera sexangula", IF(J1487="SOOV", "Sonneratia ovata", IF(J1487="SOCA", "Sonneratia caseolaris", IF(J1487="HELI", "Heritiera littoralis", IF(J1487="HESY", "Heritiera sylvatica", IF(J1487="NYFR", "Nypa fruticans", IF(J1487="CYRA", "Cynometra ramiflora", IF(J1487="PHPA", "Phoenix paludosa", IF(J1487="SCHY", "Scyphiphora hydrophyllacea", IF(J1487="DIMA", "Diospyros maritima", IF(J1487="POPI", "Pongamia pinnata", IF(J1487="MAPS", "Maniltoa psilogyne", IF(J1487="INBI", "Intsia bijuga", IF(J1487="ACEB", "Acanthus ebracteatus", IF(J1487="CAER", "Calamus erinaceus", IF(J1487="UNUN", "Unknown unknown",  IF(J1487="SOAL", "Sonneratia alba",  IF(J1487="AECO", "Aegiceras corniculatum", "" )) )))))))))))))))))))))))))))))</f>
        <v>Rhizophora apiculata</v>
      </c>
      <c r="J1487" s="1" t="s">
        <v>21</v>
      </c>
      <c r="K1487" s="1" t="n">
        <v>15.4</v>
      </c>
      <c r="L1487" s="1" t="n">
        <v>14</v>
      </c>
    </row>
    <row r="1488" customFormat="false" ht="13.8" hidden="false" customHeight="false" outlineLevel="0" collapsed="false">
      <c r="A1488" s="1" t="s">
        <v>91</v>
      </c>
      <c r="B1488" s="12" t="n">
        <v>42177</v>
      </c>
      <c r="C1488" s="1" t="s">
        <v>19</v>
      </c>
      <c r="D1488" s="1" t="s">
        <v>19</v>
      </c>
      <c r="E1488" s="1" t="s">
        <v>19</v>
      </c>
      <c r="F1488" s="1" t="s">
        <v>20</v>
      </c>
      <c r="G1488" s="1" t="n">
        <v>1</v>
      </c>
      <c r="H1488" s="1" t="n">
        <v>2</v>
      </c>
      <c r="I1488" s="23" t="str">
        <f aca="false">IF(J1488="RHAP", "Rhizophora apiculata", IF(J1488="EXAG", "Excoecaria agallocha", IF(J1488="BRPA", "Bruguiera parviflora", IF(J1488="XYMO", "Xylocarpus moluccensis", IF(J1488="BRCY", "Bruguiera cylindrica", IF(J1488="AVAL", "Avicennia alba", IF(J1488="AVOF", "Avicennia officinalis", IF(J1488="LURA", "Lumnitzera racemosa", IF(J1488="CETA", "Ceriops tagal", IF(J1488="XYGR", "Xylocarpus granatum", IF(J1488="AVMA", "Avicennia marina", IF(J1488="RHMU", "Rhizophora mucronata", IF(J1488="BRGY", "Bruguiera gymnorrhiza", IF(J1488="BRSE", "Bruguiera sexangula", IF(J1488="SOOV", "Sonneratia ovata", IF(J1488="SOCA", "Sonneratia caseolaris", IF(J1488="HELI", "Heritiera littoralis", IF(J1488="HESY", "Heritiera sylvatica", IF(J1488="NYFR", "Nypa fruticans", IF(J1488="CYRA", "Cynometra ramiflora", IF(J1488="PHPA", "Phoenix paludosa", IF(J1488="SCHY", "Scyphiphora hydrophyllacea", IF(J1488="DIMA", "Diospyros maritima", IF(J1488="POPI", "Pongamia pinnata", IF(J1488="MAPS", "Maniltoa psilogyne", IF(J1488="INBI", "Intsia bijuga", IF(J1488="ACEB", "Acanthus ebracteatus", IF(J1488="CAER", "Calamus erinaceus", IF(J1488="UNUN", "Unknown unknown",  IF(J1488="SOAL", "Sonneratia alba",  IF(J1488="AECO", "Aegiceras corniculatum", "" )) )))))))))))))))))))))))))))))</f>
        <v>Rhizophora apiculata</v>
      </c>
      <c r="J1488" s="1" t="s">
        <v>21</v>
      </c>
      <c r="K1488" s="1" t="n">
        <v>16.6</v>
      </c>
      <c r="L1488" s="1" t="n">
        <v>15</v>
      </c>
    </row>
    <row r="1489" customFormat="false" ht="13.8" hidden="false" customHeight="false" outlineLevel="0" collapsed="false">
      <c r="A1489" s="1" t="s">
        <v>91</v>
      </c>
      <c r="B1489" s="12" t="n">
        <v>42177</v>
      </c>
      <c r="C1489" s="1" t="s">
        <v>19</v>
      </c>
      <c r="D1489" s="1" t="s">
        <v>19</v>
      </c>
      <c r="E1489" s="1" t="s">
        <v>19</v>
      </c>
      <c r="F1489" s="1" t="s">
        <v>20</v>
      </c>
      <c r="G1489" s="1" t="n">
        <v>1</v>
      </c>
      <c r="H1489" s="1" t="n">
        <v>2</v>
      </c>
      <c r="I1489" s="23" t="str">
        <f aca="false">IF(J1489="RHAP", "Rhizophora apiculata", IF(J1489="EXAG", "Excoecaria agallocha", IF(J1489="BRPA", "Bruguiera parviflora", IF(J1489="XYMO", "Xylocarpus moluccensis", IF(J1489="BRCY", "Bruguiera cylindrica", IF(J1489="AVAL", "Avicennia alba", IF(J1489="AVOF", "Avicennia officinalis", IF(J1489="LURA", "Lumnitzera racemosa", IF(J1489="CETA", "Ceriops tagal", IF(J1489="XYGR", "Xylocarpus granatum", IF(J1489="AVMA", "Avicennia marina", IF(J1489="RHMU", "Rhizophora mucronata", IF(J1489="BRGY", "Bruguiera gymnorrhiza", IF(J1489="BRSE", "Bruguiera sexangula", IF(J1489="SOOV", "Sonneratia ovata", IF(J1489="SOCA", "Sonneratia caseolaris", IF(J1489="HELI", "Heritiera littoralis", IF(J1489="HESY", "Heritiera sylvatica", IF(J1489="NYFR", "Nypa fruticans", IF(J1489="CYRA", "Cynometra ramiflora", IF(J1489="PHPA", "Phoenix paludosa", IF(J1489="SCHY", "Scyphiphora hydrophyllacea", IF(J1489="DIMA", "Diospyros maritima", IF(J1489="POPI", "Pongamia pinnata", IF(J1489="MAPS", "Maniltoa psilogyne", IF(J1489="INBI", "Intsia bijuga", IF(J1489="ACEB", "Acanthus ebracteatus", IF(J1489="CAER", "Calamus erinaceus", IF(J1489="UNUN", "Unknown unknown",  IF(J1489="SOAL", "Sonneratia alba",  IF(J1489="AECO", "Aegiceras corniculatum", "" )) )))))))))))))))))))))))))))))</f>
        <v>Avicennia alba</v>
      </c>
      <c r="J1489" s="1" t="s">
        <v>27</v>
      </c>
      <c r="K1489" s="1" t="n">
        <v>17.5</v>
      </c>
      <c r="L1489" s="1" t="n">
        <v>11</v>
      </c>
    </row>
    <row r="1490" customFormat="false" ht="13.8" hidden="false" customHeight="false" outlineLevel="0" collapsed="false">
      <c r="A1490" s="1" t="s">
        <v>91</v>
      </c>
      <c r="B1490" s="12" t="n">
        <v>42177</v>
      </c>
      <c r="C1490" s="1" t="s">
        <v>19</v>
      </c>
      <c r="D1490" s="1" t="s">
        <v>19</v>
      </c>
      <c r="E1490" s="1" t="s">
        <v>19</v>
      </c>
      <c r="F1490" s="1" t="s">
        <v>20</v>
      </c>
      <c r="G1490" s="1" t="n">
        <v>1</v>
      </c>
      <c r="H1490" s="1" t="n">
        <v>2</v>
      </c>
      <c r="I1490" s="23" t="str">
        <f aca="false">IF(J1490="RHAP", "Rhizophora apiculata", IF(J1490="EXAG", "Excoecaria agallocha", IF(J1490="BRPA", "Bruguiera parviflora", IF(J1490="XYMO", "Xylocarpus moluccensis", IF(J1490="BRCY", "Bruguiera cylindrica", IF(J1490="AVAL", "Avicennia alba", IF(J1490="AVOF", "Avicennia officinalis", IF(J1490="LURA", "Lumnitzera racemosa", IF(J1490="CETA", "Ceriops tagal", IF(J1490="XYGR", "Xylocarpus granatum", IF(J1490="AVMA", "Avicennia marina", IF(J1490="RHMU", "Rhizophora mucronata", IF(J1490="BRGY", "Bruguiera gymnorrhiza", IF(J1490="BRSE", "Bruguiera sexangula", IF(J1490="SOOV", "Sonneratia ovata", IF(J1490="SOCA", "Sonneratia caseolaris", IF(J1490="HELI", "Heritiera littoralis", IF(J1490="HESY", "Heritiera sylvatica", IF(J1490="NYFR", "Nypa fruticans", IF(J1490="CYRA", "Cynometra ramiflora", IF(J1490="PHPA", "Phoenix paludosa", IF(J1490="SCHY", "Scyphiphora hydrophyllacea", IF(J1490="DIMA", "Diospyros maritima", IF(J1490="POPI", "Pongamia pinnata", IF(J1490="MAPS", "Maniltoa psilogyne", IF(J1490="INBI", "Intsia bijuga", IF(J1490="ACEB", "Acanthus ebracteatus", IF(J1490="CAER", "Calamus erinaceus", IF(J1490="UNUN", "Unknown unknown",  IF(J1490="SOAL", "Sonneratia alba",  IF(J1490="AECO", "Aegiceras corniculatum", "" )) )))))))))))))))))))))))))))))</f>
        <v>Avicennia alba</v>
      </c>
      <c r="J1490" s="1" t="s">
        <v>27</v>
      </c>
      <c r="K1490" s="1" t="n">
        <v>34.4</v>
      </c>
      <c r="L1490" s="1" t="n">
        <v>17</v>
      </c>
    </row>
    <row r="1491" customFormat="false" ht="13.8" hidden="false" customHeight="false" outlineLevel="0" collapsed="false">
      <c r="A1491" s="1" t="s">
        <v>91</v>
      </c>
      <c r="B1491" s="12" t="n">
        <v>42177</v>
      </c>
      <c r="C1491" s="1" t="s">
        <v>19</v>
      </c>
      <c r="D1491" s="1" t="s">
        <v>19</v>
      </c>
      <c r="E1491" s="1" t="s">
        <v>19</v>
      </c>
      <c r="F1491" s="1" t="s">
        <v>20</v>
      </c>
      <c r="G1491" s="1" t="n">
        <v>1</v>
      </c>
      <c r="H1491" s="1" t="n">
        <v>2</v>
      </c>
      <c r="I1491" s="23" t="str">
        <f aca="false">IF(J1491="RHAP", "Rhizophora apiculata", IF(J1491="EXAG", "Excoecaria agallocha", IF(J1491="BRPA", "Bruguiera parviflora", IF(J1491="XYMO", "Xylocarpus moluccensis", IF(J1491="BRCY", "Bruguiera cylindrica", IF(J1491="AVAL", "Avicennia alba", IF(J1491="AVOF", "Avicennia officinalis", IF(J1491="LURA", "Lumnitzera racemosa", IF(J1491="CETA", "Ceriops tagal", IF(J1491="XYGR", "Xylocarpus granatum", IF(J1491="AVMA", "Avicennia marina", IF(J1491="RHMU", "Rhizophora mucronata", IF(J1491="BRGY", "Bruguiera gymnorrhiza", IF(J1491="BRSE", "Bruguiera sexangula", IF(J1491="SOOV", "Sonneratia ovata", IF(J1491="SOCA", "Sonneratia caseolaris", IF(J1491="HELI", "Heritiera littoralis", IF(J1491="HESY", "Heritiera sylvatica", IF(J1491="NYFR", "Nypa fruticans", IF(J1491="CYRA", "Cynometra ramiflora", IF(J1491="PHPA", "Phoenix paludosa", IF(J1491="SCHY", "Scyphiphora hydrophyllacea", IF(J1491="DIMA", "Diospyros maritima", IF(J1491="POPI", "Pongamia pinnata", IF(J1491="MAPS", "Maniltoa psilogyne", IF(J1491="INBI", "Intsia bijuga", IF(J1491="ACEB", "Acanthus ebracteatus", IF(J1491="CAER", "Calamus erinaceus", IF(J1491="UNUN", "Unknown unknown",  IF(J1491="SOAL", "Sonneratia alba",  IF(J1491="AECO", "Aegiceras corniculatum", "" )) )))))))))))))))))))))))))))))</f>
        <v>Avicennia alba</v>
      </c>
      <c r="J1491" s="1" t="s">
        <v>27</v>
      </c>
      <c r="K1491" s="1" t="n">
        <v>35.3</v>
      </c>
      <c r="L1491" s="1" t="n">
        <v>16</v>
      </c>
    </row>
    <row r="1492" customFormat="false" ht="13.8" hidden="false" customHeight="false" outlineLevel="0" collapsed="false">
      <c r="A1492" s="1" t="s">
        <v>91</v>
      </c>
      <c r="B1492" s="12" t="n">
        <v>42177</v>
      </c>
      <c r="C1492" s="1" t="s">
        <v>19</v>
      </c>
      <c r="D1492" s="1" t="s">
        <v>19</v>
      </c>
      <c r="E1492" s="1" t="s">
        <v>19</v>
      </c>
      <c r="F1492" s="1" t="s">
        <v>20</v>
      </c>
      <c r="G1492" s="1" t="n">
        <v>1</v>
      </c>
      <c r="H1492" s="1" t="n">
        <v>3</v>
      </c>
      <c r="I1492" s="23" t="str">
        <f aca="false">IF(J1492="RHAP", "Rhizophora apiculata", IF(J1492="EXAG", "Excoecaria agallocha", IF(J1492="BRPA", "Bruguiera parviflora", IF(J1492="XYMO", "Xylocarpus moluccensis", IF(J1492="BRCY", "Bruguiera cylindrica", IF(J1492="AVAL", "Avicennia alba", IF(J1492="AVOF", "Avicennia officinalis", IF(J1492="LURA", "Lumnitzera racemosa", IF(J1492="CETA", "Ceriops tagal", IF(J1492="XYGR", "Xylocarpus granatum", IF(J1492="AVMA", "Avicennia marina", IF(J1492="RHMU", "Rhizophora mucronata", IF(J1492="BRGY", "Bruguiera gymnorrhiza", IF(J1492="BRSE", "Bruguiera sexangula", IF(J1492="SOOV", "Sonneratia ovata", IF(J1492="SOCA", "Sonneratia caseolaris", IF(J1492="HELI", "Heritiera littoralis", IF(J1492="HESY", "Heritiera sylvatica", IF(J1492="NYFR", "Nypa fruticans", IF(J1492="CYRA", "Cynometra ramiflora", IF(J1492="PHPA", "Phoenix paludosa", IF(J1492="SCHY", "Scyphiphora hydrophyllacea", IF(J1492="DIMA", "Diospyros maritima", IF(J1492="POPI", "Pongamia pinnata", IF(J1492="MAPS", "Maniltoa psilogyne", IF(J1492="INBI", "Intsia bijuga", IF(J1492="ACEB", "Acanthus ebracteatus", IF(J1492="CAER", "Calamus erinaceus", IF(J1492="UNUN", "Unknown unknown",  IF(J1492="SOAL", "Sonneratia alba",  IF(J1492="AECO", "Aegiceras corniculatum", "" )) )))))))))))))))))))))))))))))</f>
        <v>Bruguiera sexangula</v>
      </c>
      <c r="J1492" s="1" t="s">
        <v>1023</v>
      </c>
      <c r="K1492" s="1" t="n">
        <v>5</v>
      </c>
      <c r="L1492" s="1" t="n">
        <v>7</v>
      </c>
    </row>
    <row r="1493" customFormat="false" ht="13.8" hidden="false" customHeight="false" outlineLevel="0" collapsed="false">
      <c r="A1493" s="1" t="s">
        <v>91</v>
      </c>
      <c r="B1493" s="12" t="n">
        <v>42177</v>
      </c>
      <c r="C1493" s="1" t="s">
        <v>19</v>
      </c>
      <c r="D1493" s="1" t="s">
        <v>19</v>
      </c>
      <c r="E1493" s="1" t="s">
        <v>19</v>
      </c>
      <c r="F1493" s="1" t="s">
        <v>20</v>
      </c>
      <c r="G1493" s="1" t="n">
        <v>1</v>
      </c>
      <c r="H1493" s="1" t="n">
        <v>3</v>
      </c>
      <c r="I1493" s="23" t="str">
        <f aca="false">IF(J1493="RHAP", "Rhizophora apiculata", IF(J1493="EXAG", "Excoecaria agallocha", IF(J1493="BRPA", "Bruguiera parviflora", IF(J1493="XYMO", "Xylocarpus moluccensis", IF(J1493="BRCY", "Bruguiera cylindrica", IF(J1493="AVAL", "Avicennia alba", IF(J1493="AVOF", "Avicennia officinalis", IF(J1493="LURA", "Lumnitzera racemosa", IF(J1493="CETA", "Ceriops tagal", IF(J1493="XYGR", "Xylocarpus granatum", IF(J1493="AVMA", "Avicennia marina", IF(J1493="RHMU", "Rhizophora mucronata", IF(J1493="BRGY", "Bruguiera gymnorrhiza", IF(J1493="BRSE", "Bruguiera sexangula", IF(J1493="SOOV", "Sonneratia ovata", IF(J1493="SOCA", "Sonneratia caseolaris", IF(J1493="HELI", "Heritiera littoralis", IF(J1493="HESY", "Heritiera sylvatica", IF(J1493="NYFR", "Nypa fruticans", IF(J1493="CYRA", "Cynometra ramiflora", IF(J1493="PHPA", "Phoenix paludosa", IF(J1493="SCHY", "Scyphiphora hydrophyllacea", IF(J1493="DIMA", "Diospyros maritima", IF(J1493="POPI", "Pongamia pinnata", IF(J1493="MAPS", "Maniltoa psilogyne", IF(J1493="INBI", "Intsia bijuga", IF(J1493="ACEB", "Acanthus ebracteatus", IF(J1493="CAER", "Calamus erinaceus", IF(J1493="UNUN", "Unknown unknown",  IF(J1493="SOAL", "Sonneratia alba",  IF(J1493="AECO", "Aegiceras corniculatum", "" )) )))))))))))))))))))))))))))))</f>
        <v>Rhizophora apiculata</v>
      </c>
      <c r="J1493" s="1" t="s">
        <v>21</v>
      </c>
      <c r="K1493" s="1" t="n">
        <v>5</v>
      </c>
      <c r="L1493" s="1" t="n">
        <v>7</v>
      </c>
    </row>
    <row r="1494" customFormat="false" ht="13.8" hidden="false" customHeight="false" outlineLevel="0" collapsed="false">
      <c r="A1494" s="1" t="s">
        <v>91</v>
      </c>
      <c r="B1494" s="12" t="n">
        <v>42177</v>
      </c>
      <c r="C1494" s="1" t="s">
        <v>19</v>
      </c>
      <c r="D1494" s="1" t="s">
        <v>19</v>
      </c>
      <c r="E1494" s="1" t="s">
        <v>19</v>
      </c>
      <c r="F1494" s="1" t="s">
        <v>20</v>
      </c>
      <c r="G1494" s="1" t="n">
        <v>1</v>
      </c>
      <c r="H1494" s="1" t="n">
        <v>3</v>
      </c>
      <c r="I1494" s="23" t="str">
        <f aca="false">IF(J1494="RHAP", "Rhizophora apiculata", IF(J1494="EXAG", "Excoecaria agallocha", IF(J1494="BRPA", "Bruguiera parviflora", IF(J1494="XYMO", "Xylocarpus moluccensis", IF(J1494="BRCY", "Bruguiera cylindrica", IF(J1494="AVAL", "Avicennia alba", IF(J1494="AVOF", "Avicennia officinalis", IF(J1494="LURA", "Lumnitzera racemosa", IF(J1494="CETA", "Ceriops tagal", IF(J1494="XYGR", "Xylocarpus granatum", IF(J1494="AVMA", "Avicennia marina", IF(J1494="RHMU", "Rhizophora mucronata", IF(J1494="BRGY", "Bruguiera gymnorrhiza", IF(J1494="BRSE", "Bruguiera sexangula", IF(J1494="SOOV", "Sonneratia ovata", IF(J1494="SOCA", "Sonneratia caseolaris", IF(J1494="HELI", "Heritiera littoralis", IF(J1494="HESY", "Heritiera sylvatica", IF(J1494="NYFR", "Nypa fruticans", IF(J1494="CYRA", "Cynometra ramiflora", IF(J1494="PHPA", "Phoenix paludosa", IF(J1494="SCHY", "Scyphiphora hydrophyllacea", IF(J1494="DIMA", "Diospyros maritima", IF(J1494="POPI", "Pongamia pinnata", IF(J1494="MAPS", "Maniltoa psilogyne", IF(J1494="INBI", "Intsia bijuga", IF(J1494="ACEB", "Acanthus ebracteatus", IF(J1494="CAER", "Calamus erinaceus", IF(J1494="UNUN", "Unknown unknown",  IF(J1494="SOAL", "Sonneratia alba",  IF(J1494="AECO", "Aegiceras corniculatum", "" )) )))))))))))))))))))))))))))))</f>
        <v>Rhizophora apiculata</v>
      </c>
      <c r="J1494" s="1" t="s">
        <v>21</v>
      </c>
      <c r="K1494" s="1" t="n">
        <v>5</v>
      </c>
      <c r="L1494" s="1" t="n">
        <v>7</v>
      </c>
    </row>
    <row r="1495" customFormat="false" ht="13.8" hidden="false" customHeight="false" outlineLevel="0" collapsed="false">
      <c r="A1495" s="1" t="s">
        <v>91</v>
      </c>
      <c r="B1495" s="12" t="n">
        <v>42177</v>
      </c>
      <c r="C1495" s="1" t="s">
        <v>19</v>
      </c>
      <c r="D1495" s="1" t="s">
        <v>19</v>
      </c>
      <c r="E1495" s="1" t="s">
        <v>19</v>
      </c>
      <c r="F1495" s="1" t="s">
        <v>20</v>
      </c>
      <c r="G1495" s="1" t="n">
        <v>1</v>
      </c>
      <c r="H1495" s="1" t="n">
        <v>3</v>
      </c>
      <c r="I1495" s="23" t="str">
        <f aca="false">IF(J1495="RHAP", "Rhizophora apiculata", IF(J1495="EXAG", "Excoecaria agallocha", IF(J1495="BRPA", "Bruguiera parviflora", IF(J1495="XYMO", "Xylocarpus moluccensis", IF(J1495="BRCY", "Bruguiera cylindrica", IF(J1495="AVAL", "Avicennia alba", IF(J1495="AVOF", "Avicennia officinalis", IF(J1495="LURA", "Lumnitzera racemosa", IF(J1495="CETA", "Ceriops tagal", IF(J1495="XYGR", "Xylocarpus granatum", IF(J1495="AVMA", "Avicennia marina", IF(J1495="RHMU", "Rhizophora mucronata", IF(J1495="BRGY", "Bruguiera gymnorrhiza", IF(J1495="BRSE", "Bruguiera sexangula", IF(J1495="SOOV", "Sonneratia ovata", IF(J1495="SOCA", "Sonneratia caseolaris", IF(J1495="HELI", "Heritiera littoralis", IF(J1495="HESY", "Heritiera sylvatica", IF(J1495="NYFR", "Nypa fruticans", IF(J1495="CYRA", "Cynometra ramiflora", IF(J1495="PHPA", "Phoenix paludosa", IF(J1495="SCHY", "Scyphiphora hydrophyllacea", IF(J1495="DIMA", "Diospyros maritima", IF(J1495="POPI", "Pongamia pinnata", IF(J1495="MAPS", "Maniltoa psilogyne", IF(J1495="INBI", "Intsia bijuga", IF(J1495="ACEB", "Acanthus ebracteatus", IF(J1495="CAER", "Calamus erinaceus", IF(J1495="UNUN", "Unknown unknown",  IF(J1495="SOAL", "Sonneratia alba",  IF(J1495="AECO", "Aegiceras corniculatum", "" )) )))))))))))))))))))))))))))))</f>
        <v>Rhizophora apiculata</v>
      </c>
      <c r="J1495" s="1" t="s">
        <v>21</v>
      </c>
      <c r="K1495" s="1" t="n">
        <v>6.1</v>
      </c>
      <c r="L1495" s="1" t="n">
        <v>7</v>
      </c>
    </row>
    <row r="1496" customFormat="false" ht="13.8" hidden="false" customHeight="false" outlineLevel="0" collapsed="false">
      <c r="A1496" s="1" t="s">
        <v>91</v>
      </c>
      <c r="B1496" s="12" t="n">
        <v>42177</v>
      </c>
      <c r="C1496" s="1" t="s">
        <v>19</v>
      </c>
      <c r="D1496" s="1" t="s">
        <v>19</v>
      </c>
      <c r="E1496" s="1" t="s">
        <v>19</v>
      </c>
      <c r="F1496" s="1" t="s">
        <v>20</v>
      </c>
      <c r="G1496" s="1" t="n">
        <v>1</v>
      </c>
      <c r="H1496" s="1" t="n">
        <v>3</v>
      </c>
      <c r="I1496" s="23" t="str">
        <f aca="false">IF(J1496="RHAP", "Rhizophora apiculata", IF(J1496="EXAG", "Excoecaria agallocha", IF(J1496="BRPA", "Bruguiera parviflora", IF(J1496="XYMO", "Xylocarpus moluccensis", IF(J1496="BRCY", "Bruguiera cylindrica", IF(J1496="AVAL", "Avicennia alba", IF(J1496="AVOF", "Avicennia officinalis", IF(J1496="LURA", "Lumnitzera racemosa", IF(J1496="CETA", "Ceriops tagal", IF(J1496="XYGR", "Xylocarpus granatum", IF(J1496="AVMA", "Avicennia marina", IF(J1496="RHMU", "Rhizophora mucronata", IF(J1496="BRGY", "Bruguiera gymnorrhiza", IF(J1496="BRSE", "Bruguiera sexangula", IF(J1496="SOOV", "Sonneratia ovata", IF(J1496="SOCA", "Sonneratia caseolaris", IF(J1496="HELI", "Heritiera littoralis", IF(J1496="HESY", "Heritiera sylvatica", IF(J1496="NYFR", "Nypa fruticans", IF(J1496="CYRA", "Cynometra ramiflora", IF(J1496="PHPA", "Phoenix paludosa", IF(J1496="SCHY", "Scyphiphora hydrophyllacea", IF(J1496="DIMA", "Diospyros maritima", IF(J1496="POPI", "Pongamia pinnata", IF(J1496="MAPS", "Maniltoa psilogyne", IF(J1496="INBI", "Intsia bijuga", IF(J1496="ACEB", "Acanthus ebracteatus", IF(J1496="CAER", "Calamus erinaceus", IF(J1496="UNUN", "Unknown unknown",  IF(J1496="SOAL", "Sonneratia alba",  IF(J1496="AECO", "Aegiceras corniculatum", "" )) )))))))))))))))))))))))))))))</f>
        <v>Bruguiera cylindrica</v>
      </c>
      <c r="J1496" s="1" t="s">
        <v>98</v>
      </c>
      <c r="K1496" s="1" t="n">
        <v>6.2</v>
      </c>
      <c r="L1496" s="1" t="n">
        <v>9</v>
      </c>
    </row>
    <row r="1497" customFormat="false" ht="13.8" hidden="false" customHeight="false" outlineLevel="0" collapsed="false">
      <c r="A1497" s="1" t="s">
        <v>91</v>
      </c>
      <c r="B1497" s="12" t="n">
        <v>42177</v>
      </c>
      <c r="C1497" s="1" t="s">
        <v>19</v>
      </c>
      <c r="D1497" s="1" t="s">
        <v>19</v>
      </c>
      <c r="E1497" s="1" t="s">
        <v>19</v>
      </c>
      <c r="F1497" s="1" t="s">
        <v>20</v>
      </c>
      <c r="G1497" s="1" t="n">
        <v>1</v>
      </c>
      <c r="H1497" s="1" t="n">
        <v>3</v>
      </c>
      <c r="I1497" s="23" t="str">
        <f aca="false">IF(J1497="RHAP", "Rhizophora apiculata", IF(J1497="EXAG", "Excoecaria agallocha", IF(J1497="BRPA", "Bruguiera parviflora", IF(J1497="XYMO", "Xylocarpus moluccensis", IF(J1497="BRCY", "Bruguiera cylindrica", IF(J1497="AVAL", "Avicennia alba", IF(J1497="AVOF", "Avicennia officinalis", IF(J1497="LURA", "Lumnitzera racemosa", IF(J1497="CETA", "Ceriops tagal", IF(J1497="XYGR", "Xylocarpus granatum", IF(J1497="AVMA", "Avicennia marina", IF(J1497="RHMU", "Rhizophora mucronata", IF(J1497="BRGY", "Bruguiera gymnorrhiza", IF(J1497="BRSE", "Bruguiera sexangula", IF(J1497="SOOV", "Sonneratia ovata", IF(J1497="SOCA", "Sonneratia caseolaris", IF(J1497="HELI", "Heritiera littoralis", IF(J1497="HESY", "Heritiera sylvatica", IF(J1497="NYFR", "Nypa fruticans", IF(J1497="CYRA", "Cynometra ramiflora", IF(J1497="PHPA", "Phoenix paludosa", IF(J1497="SCHY", "Scyphiphora hydrophyllacea", IF(J1497="DIMA", "Diospyros maritima", IF(J1497="POPI", "Pongamia pinnata", IF(J1497="MAPS", "Maniltoa psilogyne", IF(J1497="INBI", "Intsia bijuga", IF(J1497="ACEB", "Acanthus ebracteatus", IF(J1497="CAER", "Calamus erinaceus", IF(J1497="UNUN", "Unknown unknown",  IF(J1497="SOAL", "Sonneratia alba",  IF(J1497="AECO", "Aegiceras corniculatum", "" )) )))))))))))))))))))))))))))))</f>
        <v>Bruguiera sexangula</v>
      </c>
      <c r="J1497" s="1" t="s">
        <v>1023</v>
      </c>
      <c r="K1497" s="1" t="n">
        <v>6.4</v>
      </c>
      <c r="L1497" s="1" t="n">
        <v>6</v>
      </c>
    </row>
    <row r="1498" customFormat="false" ht="13.8" hidden="false" customHeight="false" outlineLevel="0" collapsed="false">
      <c r="A1498" s="1" t="s">
        <v>91</v>
      </c>
      <c r="B1498" s="12" t="n">
        <v>42177</v>
      </c>
      <c r="C1498" s="1" t="s">
        <v>19</v>
      </c>
      <c r="D1498" s="1" t="s">
        <v>19</v>
      </c>
      <c r="E1498" s="1" t="s">
        <v>19</v>
      </c>
      <c r="F1498" s="1" t="s">
        <v>20</v>
      </c>
      <c r="G1498" s="1" t="n">
        <v>1</v>
      </c>
      <c r="H1498" s="1" t="n">
        <v>3</v>
      </c>
      <c r="I1498" s="23" t="str">
        <f aca="false">IF(J1498="RHAP", "Rhizophora apiculata", IF(J1498="EXAG", "Excoecaria agallocha", IF(J1498="BRPA", "Bruguiera parviflora", IF(J1498="XYMO", "Xylocarpus moluccensis", IF(J1498="BRCY", "Bruguiera cylindrica", IF(J1498="AVAL", "Avicennia alba", IF(J1498="AVOF", "Avicennia officinalis", IF(J1498="LURA", "Lumnitzera racemosa", IF(J1498="CETA", "Ceriops tagal", IF(J1498="XYGR", "Xylocarpus granatum", IF(J1498="AVMA", "Avicennia marina", IF(J1498="RHMU", "Rhizophora mucronata", IF(J1498="BRGY", "Bruguiera gymnorrhiza", IF(J1498="BRSE", "Bruguiera sexangula", IF(J1498="SOOV", "Sonneratia ovata", IF(J1498="SOCA", "Sonneratia caseolaris", IF(J1498="HELI", "Heritiera littoralis", IF(J1498="HESY", "Heritiera sylvatica", IF(J1498="NYFR", "Nypa fruticans", IF(J1498="CYRA", "Cynometra ramiflora", IF(J1498="PHPA", "Phoenix paludosa", IF(J1498="SCHY", "Scyphiphora hydrophyllacea", IF(J1498="DIMA", "Diospyros maritima", IF(J1498="POPI", "Pongamia pinnata", IF(J1498="MAPS", "Maniltoa psilogyne", IF(J1498="INBI", "Intsia bijuga", IF(J1498="ACEB", "Acanthus ebracteatus", IF(J1498="CAER", "Calamus erinaceus", IF(J1498="UNUN", "Unknown unknown",  IF(J1498="SOAL", "Sonneratia alba",  IF(J1498="AECO", "Aegiceras corniculatum", "" )) )))))))))))))))))))))))))))))</f>
        <v>Rhizophora apiculata</v>
      </c>
      <c r="J1498" s="1" t="s">
        <v>21</v>
      </c>
      <c r="K1498" s="1" t="n">
        <v>7.6</v>
      </c>
      <c r="L1498" s="1" t="n">
        <v>11</v>
      </c>
    </row>
    <row r="1499" customFormat="false" ht="13.8" hidden="false" customHeight="false" outlineLevel="0" collapsed="false">
      <c r="A1499" s="1" t="s">
        <v>91</v>
      </c>
      <c r="B1499" s="12" t="n">
        <v>42177</v>
      </c>
      <c r="C1499" s="1" t="s">
        <v>19</v>
      </c>
      <c r="D1499" s="1" t="s">
        <v>19</v>
      </c>
      <c r="E1499" s="1" t="s">
        <v>19</v>
      </c>
      <c r="F1499" s="1" t="s">
        <v>20</v>
      </c>
      <c r="G1499" s="1" t="n">
        <v>1</v>
      </c>
      <c r="H1499" s="1" t="n">
        <v>3</v>
      </c>
      <c r="I1499" s="23" t="str">
        <f aca="false">IF(J1499="RHAP", "Rhizophora apiculata", IF(J1499="EXAG", "Excoecaria agallocha", IF(J1499="BRPA", "Bruguiera parviflora", IF(J1499="XYMO", "Xylocarpus moluccensis", IF(J1499="BRCY", "Bruguiera cylindrica", IF(J1499="AVAL", "Avicennia alba", IF(J1499="AVOF", "Avicennia officinalis", IF(J1499="LURA", "Lumnitzera racemosa", IF(J1499="CETA", "Ceriops tagal", IF(J1499="XYGR", "Xylocarpus granatum", IF(J1499="AVMA", "Avicennia marina", IF(J1499="RHMU", "Rhizophora mucronata", IF(J1499="BRGY", "Bruguiera gymnorrhiza", IF(J1499="BRSE", "Bruguiera sexangula", IF(J1499="SOOV", "Sonneratia ovata", IF(J1499="SOCA", "Sonneratia caseolaris", IF(J1499="HELI", "Heritiera littoralis", IF(J1499="HESY", "Heritiera sylvatica", IF(J1499="NYFR", "Nypa fruticans", IF(J1499="CYRA", "Cynometra ramiflora", IF(J1499="PHPA", "Phoenix paludosa", IF(J1499="SCHY", "Scyphiphora hydrophyllacea", IF(J1499="DIMA", "Diospyros maritima", IF(J1499="POPI", "Pongamia pinnata", IF(J1499="MAPS", "Maniltoa psilogyne", IF(J1499="INBI", "Intsia bijuga", IF(J1499="ACEB", "Acanthus ebracteatus", IF(J1499="CAER", "Calamus erinaceus", IF(J1499="UNUN", "Unknown unknown",  IF(J1499="SOAL", "Sonneratia alba",  IF(J1499="AECO", "Aegiceras corniculatum", "" )) )))))))))))))))))))))))))))))</f>
        <v>Rhizophora apiculata</v>
      </c>
      <c r="J1499" s="1" t="s">
        <v>21</v>
      </c>
      <c r="K1499" s="1" t="n">
        <v>7.7</v>
      </c>
      <c r="L1499" s="1" t="n">
        <v>7</v>
      </c>
    </row>
    <row r="1500" customFormat="false" ht="13.8" hidden="false" customHeight="false" outlineLevel="0" collapsed="false">
      <c r="A1500" s="1" t="s">
        <v>91</v>
      </c>
      <c r="B1500" s="12" t="n">
        <v>42177</v>
      </c>
      <c r="C1500" s="1" t="s">
        <v>19</v>
      </c>
      <c r="D1500" s="1" t="s">
        <v>19</v>
      </c>
      <c r="E1500" s="1" t="s">
        <v>19</v>
      </c>
      <c r="F1500" s="1" t="s">
        <v>20</v>
      </c>
      <c r="G1500" s="1" t="n">
        <v>1</v>
      </c>
      <c r="H1500" s="1" t="n">
        <v>3</v>
      </c>
      <c r="I1500" s="23" t="str">
        <f aca="false">IF(J1500="RHAP", "Rhizophora apiculata", IF(J1500="EXAG", "Excoecaria agallocha", IF(J1500="BRPA", "Bruguiera parviflora", IF(J1500="XYMO", "Xylocarpus moluccensis", IF(J1500="BRCY", "Bruguiera cylindrica", IF(J1500="AVAL", "Avicennia alba", IF(J1500="AVOF", "Avicennia officinalis", IF(J1500="LURA", "Lumnitzera racemosa", IF(J1500="CETA", "Ceriops tagal", IF(J1500="XYGR", "Xylocarpus granatum", IF(J1500="AVMA", "Avicennia marina", IF(J1500="RHMU", "Rhizophora mucronata", IF(J1500="BRGY", "Bruguiera gymnorrhiza", IF(J1500="BRSE", "Bruguiera sexangula", IF(J1500="SOOV", "Sonneratia ovata", IF(J1500="SOCA", "Sonneratia caseolaris", IF(J1500="HELI", "Heritiera littoralis", IF(J1500="HESY", "Heritiera sylvatica", IF(J1500="NYFR", "Nypa fruticans", IF(J1500="CYRA", "Cynometra ramiflora", IF(J1500="PHPA", "Phoenix paludosa", IF(J1500="SCHY", "Scyphiphora hydrophyllacea", IF(J1500="DIMA", "Diospyros maritima", IF(J1500="POPI", "Pongamia pinnata", IF(J1500="MAPS", "Maniltoa psilogyne", IF(J1500="INBI", "Intsia bijuga", IF(J1500="ACEB", "Acanthus ebracteatus", IF(J1500="CAER", "Calamus erinaceus", IF(J1500="UNUN", "Unknown unknown",  IF(J1500="SOAL", "Sonneratia alba",  IF(J1500="AECO", "Aegiceras corniculatum", "" )) )))))))))))))))))))))))))))))</f>
        <v>Bruguiera cylindrica</v>
      </c>
      <c r="J1500" s="1" t="s">
        <v>98</v>
      </c>
      <c r="K1500" s="1" t="n">
        <v>8</v>
      </c>
      <c r="L1500" s="1" t="n">
        <v>8</v>
      </c>
    </row>
    <row r="1501" customFormat="false" ht="13.8" hidden="false" customHeight="false" outlineLevel="0" collapsed="false">
      <c r="A1501" s="1" t="s">
        <v>91</v>
      </c>
      <c r="B1501" s="12" t="n">
        <v>42177</v>
      </c>
      <c r="C1501" s="1" t="s">
        <v>19</v>
      </c>
      <c r="D1501" s="1" t="s">
        <v>19</v>
      </c>
      <c r="E1501" s="1" t="s">
        <v>19</v>
      </c>
      <c r="F1501" s="1" t="s">
        <v>20</v>
      </c>
      <c r="G1501" s="1" t="n">
        <v>1</v>
      </c>
      <c r="H1501" s="1" t="n">
        <v>3</v>
      </c>
      <c r="I1501" s="23" t="str">
        <f aca="false">IF(J1501="RHAP", "Rhizophora apiculata", IF(J1501="EXAG", "Excoecaria agallocha", IF(J1501="BRPA", "Bruguiera parviflora", IF(J1501="XYMO", "Xylocarpus moluccensis", IF(J1501="BRCY", "Bruguiera cylindrica", IF(J1501="AVAL", "Avicennia alba", IF(J1501="AVOF", "Avicennia officinalis", IF(J1501="LURA", "Lumnitzera racemosa", IF(J1501="CETA", "Ceriops tagal", IF(J1501="XYGR", "Xylocarpus granatum", IF(J1501="AVMA", "Avicennia marina", IF(J1501="RHMU", "Rhizophora mucronata", IF(J1501="BRGY", "Bruguiera gymnorrhiza", IF(J1501="BRSE", "Bruguiera sexangula", IF(J1501="SOOV", "Sonneratia ovata", IF(J1501="SOCA", "Sonneratia caseolaris", IF(J1501="HELI", "Heritiera littoralis", IF(J1501="HESY", "Heritiera sylvatica", IF(J1501="NYFR", "Nypa fruticans", IF(J1501="CYRA", "Cynometra ramiflora", IF(J1501="PHPA", "Phoenix paludosa", IF(J1501="SCHY", "Scyphiphora hydrophyllacea", IF(J1501="DIMA", "Diospyros maritima", IF(J1501="POPI", "Pongamia pinnata", IF(J1501="MAPS", "Maniltoa psilogyne", IF(J1501="INBI", "Intsia bijuga", IF(J1501="ACEB", "Acanthus ebracteatus", IF(J1501="CAER", "Calamus erinaceus", IF(J1501="UNUN", "Unknown unknown",  IF(J1501="SOAL", "Sonneratia alba",  IF(J1501="AECO", "Aegiceras corniculatum", "" )) )))))))))))))))))))))))))))))</f>
        <v>Rhizophora apiculata</v>
      </c>
      <c r="J1501" s="1" t="s">
        <v>21</v>
      </c>
      <c r="K1501" s="1" t="n">
        <v>8.1</v>
      </c>
      <c r="L1501" s="1" t="n">
        <v>15</v>
      </c>
    </row>
    <row r="1502" customFormat="false" ht="13.8" hidden="false" customHeight="false" outlineLevel="0" collapsed="false">
      <c r="A1502" s="1" t="s">
        <v>91</v>
      </c>
      <c r="B1502" s="12" t="n">
        <v>42177</v>
      </c>
      <c r="C1502" s="1" t="s">
        <v>19</v>
      </c>
      <c r="D1502" s="1" t="s">
        <v>19</v>
      </c>
      <c r="E1502" s="1" t="s">
        <v>19</v>
      </c>
      <c r="F1502" s="1" t="s">
        <v>20</v>
      </c>
      <c r="G1502" s="1" t="n">
        <v>1</v>
      </c>
      <c r="H1502" s="1" t="n">
        <v>3</v>
      </c>
      <c r="I1502" s="23" t="str">
        <f aca="false">IF(J1502="RHAP", "Rhizophora apiculata", IF(J1502="EXAG", "Excoecaria agallocha", IF(J1502="BRPA", "Bruguiera parviflora", IF(J1502="XYMO", "Xylocarpus moluccensis", IF(J1502="BRCY", "Bruguiera cylindrica", IF(J1502="AVAL", "Avicennia alba", IF(J1502="AVOF", "Avicennia officinalis", IF(J1502="LURA", "Lumnitzera racemosa", IF(J1502="CETA", "Ceriops tagal", IF(J1502="XYGR", "Xylocarpus granatum", IF(J1502="AVMA", "Avicennia marina", IF(J1502="RHMU", "Rhizophora mucronata", IF(J1502="BRGY", "Bruguiera gymnorrhiza", IF(J1502="BRSE", "Bruguiera sexangula", IF(J1502="SOOV", "Sonneratia ovata", IF(J1502="SOCA", "Sonneratia caseolaris", IF(J1502="HELI", "Heritiera littoralis", IF(J1502="HESY", "Heritiera sylvatica", IF(J1502="NYFR", "Nypa fruticans", IF(J1502="CYRA", "Cynometra ramiflora", IF(J1502="PHPA", "Phoenix paludosa", IF(J1502="SCHY", "Scyphiphora hydrophyllacea", IF(J1502="DIMA", "Diospyros maritima", IF(J1502="POPI", "Pongamia pinnata", IF(J1502="MAPS", "Maniltoa psilogyne", IF(J1502="INBI", "Intsia bijuga", IF(J1502="ACEB", "Acanthus ebracteatus", IF(J1502="CAER", "Calamus erinaceus", IF(J1502="UNUN", "Unknown unknown",  IF(J1502="SOAL", "Sonneratia alba",  IF(J1502="AECO", "Aegiceras corniculatum", "" )) )))))))))))))))))))))))))))))</f>
        <v>Rhizophora apiculata</v>
      </c>
      <c r="J1502" s="1" t="s">
        <v>21</v>
      </c>
      <c r="K1502" s="1" t="n">
        <v>8.2</v>
      </c>
      <c r="L1502" s="1" t="n">
        <v>8</v>
      </c>
    </row>
    <row r="1503" customFormat="false" ht="13.8" hidden="false" customHeight="false" outlineLevel="0" collapsed="false">
      <c r="A1503" s="1" t="s">
        <v>91</v>
      </c>
      <c r="B1503" s="12" t="n">
        <v>42177</v>
      </c>
      <c r="C1503" s="1" t="s">
        <v>19</v>
      </c>
      <c r="D1503" s="1" t="s">
        <v>19</v>
      </c>
      <c r="E1503" s="1" t="s">
        <v>19</v>
      </c>
      <c r="F1503" s="1" t="s">
        <v>20</v>
      </c>
      <c r="G1503" s="1" t="n">
        <v>1</v>
      </c>
      <c r="H1503" s="1" t="n">
        <v>3</v>
      </c>
      <c r="I1503" s="23" t="str">
        <f aca="false">IF(J1503="RHAP", "Rhizophora apiculata", IF(J1503="EXAG", "Excoecaria agallocha", IF(J1503="BRPA", "Bruguiera parviflora", IF(J1503="XYMO", "Xylocarpus moluccensis", IF(J1503="BRCY", "Bruguiera cylindrica", IF(J1503="AVAL", "Avicennia alba", IF(J1503="AVOF", "Avicennia officinalis", IF(J1503="LURA", "Lumnitzera racemosa", IF(J1503="CETA", "Ceriops tagal", IF(J1503="XYGR", "Xylocarpus granatum", IF(J1503="AVMA", "Avicennia marina", IF(J1503="RHMU", "Rhizophora mucronata", IF(J1503="BRGY", "Bruguiera gymnorrhiza", IF(J1503="BRSE", "Bruguiera sexangula", IF(J1503="SOOV", "Sonneratia ovata", IF(J1503="SOCA", "Sonneratia caseolaris", IF(J1503="HELI", "Heritiera littoralis", IF(J1503="HESY", "Heritiera sylvatica", IF(J1503="NYFR", "Nypa fruticans", IF(J1503="CYRA", "Cynometra ramiflora", IF(J1503="PHPA", "Phoenix paludosa", IF(J1503="SCHY", "Scyphiphora hydrophyllacea", IF(J1503="DIMA", "Diospyros maritima", IF(J1503="POPI", "Pongamia pinnata", IF(J1503="MAPS", "Maniltoa psilogyne", IF(J1503="INBI", "Intsia bijuga", IF(J1503="ACEB", "Acanthus ebracteatus", IF(J1503="CAER", "Calamus erinaceus", IF(J1503="UNUN", "Unknown unknown",  IF(J1503="SOAL", "Sonneratia alba",  IF(J1503="AECO", "Aegiceras corniculatum", "" )) )))))))))))))))))))))))))))))</f>
        <v>Bruguiera cylindrica</v>
      </c>
      <c r="J1503" s="1" t="s">
        <v>98</v>
      </c>
      <c r="K1503" s="1" t="n">
        <v>8.4</v>
      </c>
      <c r="L1503" s="1" t="n">
        <v>12</v>
      </c>
    </row>
    <row r="1504" customFormat="false" ht="13.8" hidden="false" customHeight="false" outlineLevel="0" collapsed="false">
      <c r="A1504" s="1" t="s">
        <v>91</v>
      </c>
      <c r="B1504" s="12" t="n">
        <v>42177</v>
      </c>
      <c r="C1504" s="1" t="s">
        <v>19</v>
      </c>
      <c r="D1504" s="1" t="s">
        <v>19</v>
      </c>
      <c r="E1504" s="1" t="s">
        <v>19</v>
      </c>
      <c r="F1504" s="1" t="s">
        <v>20</v>
      </c>
      <c r="G1504" s="1" t="n">
        <v>1</v>
      </c>
      <c r="H1504" s="1" t="n">
        <v>3</v>
      </c>
      <c r="I1504" s="23" t="str">
        <f aca="false">IF(J1504="RHAP", "Rhizophora apiculata", IF(J1504="EXAG", "Excoecaria agallocha", IF(J1504="BRPA", "Bruguiera parviflora", IF(J1504="XYMO", "Xylocarpus moluccensis", IF(J1504="BRCY", "Bruguiera cylindrica", IF(J1504="AVAL", "Avicennia alba", IF(J1504="AVOF", "Avicennia officinalis", IF(J1504="LURA", "Lumnitzera racemosa", IF(J1504="CETA", "Ceriops tagal", IF(J1504="XYGR", "Xylocarpus granatum", IF(J1504="AVMA", "Avicennia marina", IF(J1504="RHMU", "Rhizophora mucronata", IF(J1504="BRGY", "Bruguiera gymnorrhiza", IF(J1504="BRSE", "Bruguiera sexangula", IF(J1504="SOOV", "Sonneratia ovata", IF(J1504="SOCA", "Sonneratia caseolaris", IF(J1504="HELI", "Heritiera littoralis", IF(J1504="HESY", "Heritiera sylvatica", IF(J1504="NYFR", "Nypa fruticans", IF(J1504="CYRA", "Cynometra ramiflora", IF(J1504="PHPA", "Phoenix paludosa", IF(J1504="SCHY", "Scyphiphora hydrophyllacea", IF(J1504="DIMA", "Diospyros maritima", IF(J1504="POPI", "Pongamia pinnata", IF(J1504="MAPS", "Maniltoa psilogyne", IF(J1504="INBI", "Intsia bijuga", IF(J1504="ACEB", "Acanthus ebracteatus", IF(J1504="CAER", "Calamus erinaceus", IF(J1504="UNUN", "Unknown unknown",  IF(J1504="SOAL", "Sonneratia alba",  IF(J1504="AECO", "Aegiceras corniculatum", "" )) )))))))))))))))))))))))))))))</f>
        <v>Bruguiera sexangula</v>
      </c>
      <c r="J1504" s="1" t="s">
        <v>1023</v>
      </c>
      <c r="K1504" s="1" t="n">
        <v>9.3</v>
      </c>
      <c r="L1504" s="1" t="n">
        <v>9</v>
      </c>
    </row>
    <row r="1505" customFormat="false" ht="13.8" hidden="false" customHeight="false" outlineLevel="0" collapsed="false">
      <c r="A1505" s="1" t="s">
        <v>91</v>
      </c>
      <c r="B1505" s="12" t="n">
        <v>42177</v>
      </c>
      <c r="C1505" s="1" t="s">
        <v>19</v>
      </c>
      <c r="D1505" s="1" t="s">
        <v>19</v>
      </c>
      <c r="E1505" s="1" t="s">
        <v>19</v>
      </c>
      <c r="F1505" s="1" t="s">
        <v>20</v>
      </c>
      <c r="G1505" s="1" t="n">
        <v>1</v>
      </c>
      <c r="H1505" s="1" t="n">
        <v>3</v>
      </c>
      <c r="I1505" s="23" t="str">
        <f aca="false">IF(J1505="RHAP", "Rhizophora apiculata", IF(J1505="EXAG", "Excoecaria agallocha", IF(J1505="BRPA", "Bruguiera parviflora", IF(J1505="XYMO", "Xylocarpus moluccensis", IF(J1505="BRCY", "Bruguiera cylindrica", IF(J1505="AVAL", "Avicennia alba", IF(J1505="AVOF", "Avicennia officinalis", IF(J1505="LURA", "Lumnitzera racemosa", IF(J1505="CETA", "Ceriops tagal", IF(J1505="XYGR", "Xylocarpus granatum", IF(J1505="AVMA", "Avicennia marina", IF(J1505="RHMU", "Rhizophora mucronata", IF(J1505="BRGY", "Bruguiera gymnorrhiza", IF(J1505="BRSE", "Bruguiera sexangula", IF(J1505="SOOV", "Sonneratia ovata", IF(J1505="SOCA", "Sonneratia caseolaris", IF(J1505="HELI", "Heritiera littoralis", IF(J1505="HESY", "Heritiera sylvatica", IF(J1505="NYFR", "Nypa fruticans", IF(J1505="CYRA", "Cynometra ramiflora", IF(J1505="PHPA", "Phoenix paludosa", IF(J1505="SCHY", "Scyphiphora hydrophyllacea", IF(J1505="DIMA", "Diospyros maritima", IF(J1505="POPI", "Pongamia pinnata", IF(J1505="MAPS", "Maniltoa psilogyne", IF(J1505="INBI", "Intsia bijuga", IF(J1505="ACEB", "Acanthus ebracteatus", IF(J1505="CAER", "Calamus erinaceus", IF(J1505="UNUN", "Unknown unknown",  IF(J1505="SOAL", "Sonneratia alba",  IF(J1505="AECO", "Aegiceras corniculatum", "" )) )))))))))))))))))))))))))))))</f>
        <v>Rhizophora apiculata</v>
      </c>
      <c r="J1505" s="1" t="s">
        <v>21</v>
      </c>
      <c r="K1505" s="1" t="n">
        <v>9.5</v>
      </c>
      <c r="L1505" s="1" t="n">
        <v>15</v>
      </c>
    </row>
    <row r="1506" customFormat="false" ht="13.8" hidden="false" customHeight="false" outlineLevel="0" collapsed="false">
      <c r="A1506" s="1" t="s">
        <v>91</v>
      </c>
      <c r="B1506" s="12" t="n">
        <v>42177</v>
      </c>
      <c r="C1506" s="1" t="s">
        <v>19</v>
      </c>
      <c r="D1506" s="1" t="s">
        <v>19</v>
      </c>
      <c r="E1506" s="1" t="s">
        <v>19</v>
      </c>
      <c r="F1506" s="1" t="s">
        <v>20</v>
      </c>
      <c r="G1506" s="1" t="n">
        <v>1</v>
      </c>
      <c r="H1506" s="1" t="n">
        <v>3</v>
      </c>
      <c r="I1506" s="23" t="str">
        <f aca="false">IF(J1506="RHAP", "Rhizophora apiculata", IF(J1506="EXAG", "Excoecaria agallocha", IF(J1506="BRPA", "Bruguiera parviflora", IF(J1506="XYMO", "Xylocarpus moluccensis", IF(J1506="BRCY", "Bruguiera cylindrica", IF(J1506="AVAL", "Avicennia alba", IF(J1506="AVOF", "Avicennia officinalis", IF(J1506="LURA", "Lumnitzera racemosa", IF(J1506="CETA", "Ceriops tagal", IF(J1506="XYGR", "Xylocarpus granatum", IF(J1506="AVMA", "Avicennia marina", IF(J1506="RHMU", "Rhizophora mucronata", IF(J1506="BRGY", "Bruguiera gymnorrhiza", IF(J1506="BRSE", "Bruguiera sexangula", IF(J1506="SOOV", "Sonneratia ovata", IF(J1506="SOCA", "Sonneratia caseolaris", IF(J1506="HELI", "Heritiera littoralis", IF(J1506="HESY", "Heritiera sylvatica", IF(J1506="NYFR", "Nypa fruticans", IF(J1506="CYRA", "Cynometra ramiflora", IF(J1506="PHPA", "Phoenix paludosa", IF(J1506="SCHY", "Scyphiphora hydrophyllacea", IF(J1506="DIMA", "Diospyros maritima", IF(J1506="POPI", "Pongamia pinnata", IF(J1506="MAPS", "Maniltoa psilogyne", IF(J1506="INBI", "Intsia bijuga", IF(J1506="ACEB", "Acanthus ebracteatus", IF(J1506="CAER", "Calamus erinaceus", IF(J1506="UNUN", "Unknown unknown",  IF(J1506="SOAL", "Sonneratia alba",  IF(J1506="AECO", "Aegiceras corniculatum", "" )) )))))))))))))))))))))))))))))</f>
        <v>Rhizophora apiculata</v>
      </c>
      <c r="J1506" s="1" t="s">
        <v>21</v>
      </c>
      <c r="K1506" s="1" t="n">
        <v>11</v>
      </c>
      <c r="L1506" s="1" t="n">
        <v>10</v>
      </c>
    </row>
    <row r="1507" customFormat="false" ht="13.8" hidden="false" customHeight="false" outlineLevel="0" collapsed="false">
      <c r="A1507" s="1" t="s">
        <v>91</v>
      </c>
      <c r="B1507" s="12" t="n">
        <v>42177</v>
      </c>
      <c r="C1507" s="1" t="s">
        <v>19</v>
      </c>
      <c r="D1507" s="1" t="s">
        <v>19</v>
      </c>
      <c r="E1507" s="1" t="s">
        <v>19</v>
      </c>
      <c r="F1507" s="1" t="s">
        <v>20</v>
      </c>
      <c r="G1507" s="1" t="n">
        <v>1</v>
      </c>
      <c r="H1507" s="1" t="n">
        <v>3</v>
      </c>
      <c r="I1507" s="23" t="str">
        <f aca="false">IF(J1507="RHAP", "Rhizophora apiculata", IF(J1507="EXAG", "Excoecaria agallocha", IF(J1507="BRPA", "Bruguiera parviflora", IF(J1507="XYMO", "Xylocarpus moluccensis", IF(J1507="BRCY", "Bruguiera cylindrica", IF(J1507="AVAL", "Avicennia alba", IF(J1507="AVOF", "Avicennia officinalis", IF(J1507="LURA", "Lumnitzera racemosa", IF(J1507="CETA", "Ceriops tagal", IF(J1507="XYGR", "Xylocarpus granatum", IF(J1507="AVMA", "Avicennia marina", IF(J1507="RHMU", "Rhizophora mucronata", IF(J1507="BRGY", "Bruguiera gymnorrhiza", IF(J1507="BRSE", "Bruguiera sexangula", IF(J1507="SOOV", "Sonneratia ovata", IF(J1507="SOCA", "Sonneratia caseolaris", IF(J1507="HELI", "Heritiera littoralis", IF(J1507="HESY", "Heritiera sylvatica", IF(J1507="NYFR", "Nypa fruticans", IF(J1507="CYRA", "Cynometra ramiflora", IF(J1507="PHPA", "Phoenix paludosa", IF(J1507="SCHY", "Scyphiphora hydrophyllacea", IF(J1507="DIMA", "Diospyros maritima", IF(J1507="POPI", "Pongamia pinnata", IF(J1507="MAPS", "Maniltoa psilogyne", IF(J1507="INBI", "Intsia bijuga", IF(J1507="ACEB", "Acanthus ebracteatus", IF(J1507="CAER", "Calamus erinaceus", IF(J1507="UNUN", "Unknown unknown",  IF(J1507="SOAL", "Sonneratia alba",  IF(J1507="AECO", "Aegiceras corniculatum", "" )) )))))))))))))))))))))))))))))</f>
        <v>Rhizophora apiculata</v>
      </c>
      <c r="J1507" s="1" t="s">
        <v>21</v>
      </c>
      <c r="K1507" s="1" t="n">
        <v>11.5</v>
      </c>
      <c r="L1507" s="1" t="n">
        <v>11</v>
      </c>
    </row>
    <row r="1508" customFormat="false" ht="13.8" hidden="false" customHeight="false" outlineLevel="0" collapsed="false">
      <c r="A1508" s="1" t="s">
        <v>91</v>
      </c>
      <c r="B1508" s="12" t="n">
        <v>42177</v>
      </c>
      <c r="C1508" s="1" t="s">
        <v>19</v>
      </c>
      <c r="D1508" s="1" t="s">
        <v>19</v>
      </c>
      <c r="E1508" s="1" t="s">
        <v>19</v>
      </c>
      <c r="F1508" s="1" t="s">
        <v>20</v>
      </c>
      <c r="G1508" s="1" t="n">
        <v>1</v>
      </c>
      <c r="H1508" s="1" t="n">
        <v>3</v>
      </c>
      <c r="I1508" s="23" t="str">
        <f aca="false">IF(J1508="RHAP", "Rhizophora apiculata", IF(J1508="EXAG", "Excoecaria agallocha", IF(J1508="BRPA", "Bruguiera parviflora", IF(J1508="XYMO", "Xylocarpus moluccensis", IF(J1508="BRCY", "Bruguiera cylindrica", IF(J1508="AVAL", "Avicennia alba", IF(J1508="AVOF", "Avicennia officinalis", IF(J1508="LURA", "Lumnitzera racemosa", IF(J1508="CETA", "Ceriops tagal", IF(J1508="XYGR", "Xylocarpus granatum", IF(J1508="AVMA", "Avicennia marina", IF(J1508="RHMU", "Rhizophora mucronata", IF(J1508="BRGY", "Bruguiera gymnorrhiza", IF(J1508="BRSE", "Bruguiera sexangula", IF(J1508="SOOV", "Sonneratia ovata", IF(J1508="SOCA", "Sonneratia caseolaris", IF(J1508="HELI", "Heritiera littoralis", IF(J1508="HESY", "Heritiera sylvatica", IF(J1508="NYFR", "Nypa fruticans", IF(J1508="CYRA", "Cynometra ramiflora", IF(J1508="PHPA", "Phoenix paludosa", IF(J1508="SCHY", "Scyphiphora hydrophyllacea", IF(J1508="DIMA", "Diospyros maritima", IF(J1508="POPI", "Pongamia pinnata", IF(J1508="MAPS", "Maniltoa psilogyne", IF(J1508="INBI", "Intsia bijuga", IF(J1508="ACEB", "Acanthus ebracteatus", IF(J1508="CAER", "Calamus erinaceus", IF(J1508="UNUN", "Unknown unknown",  IF(J1508="SOAL", "Sonneratia alba",  IF(J1508="AECO", "Aegiceras corniculatum", "" )) )))))))))))))))))))))))))))))</f>
        <v>Bruguiera cylindrica</v>
      </c>
      <c r="J1508" s="1" t="s">
        <v>98</v>
      </c>
      <c r="K1508" s="1" t="n">
        <v>12</v>
      </c>
      <c r="L1508" s="1" t="n">
        <v>4</v>
      </c>
      <c r="N1508" s="1" t="n">
        <v>3</v>
      </c>
    </row>
    <row r="1509" customFormat="false" ht="13.8" hidden="false" customHeight="false" outlineLevel="0" collapsed="false">
      <c r="A1509" s="1" t="s">
        <v>91</v>
      </c>
      <c r="B1509" s="12" t="n">
        <v>42177</v>
      </c>
      <c r="C1509" s="1" t="s">
        <v>19</v>
      </c>
      <c r="D1509" s="1" t="s">
        <v>19</v>
      </c>
      <c r="E1509" s="1" t="s">
        <v>19</v>
      </c>
      <c r="F1509" s="1" t="s">
        <v>20</v>
      </c>
      <c r="G1509" s="1" t="n">
        <v>1</v>
      </c>
      <c r="H1509" s="1" t="n">
        <v>3</v>
      </c>
      <c r="I1509" s="23" t="str">
        <f aca="false">IF(J1509="RHAP", "Rhizophora apiculata", IF(J1509="EXAG", "Excoecaria agallocha", IF(J1509="BRPA", "Bruguiera parviflora", IF(J1509="XYMO", "Xylocarpus moluccensis", IF(J1509="BRCY", "Bruguiera cylindrica", IF(J1509="AVAL", "Avicennia alba", IF(J1509="AVOF", "Avicennia officinalis", IF(J1509="LURA", "Lumnitzera racemosa", IF(J1509="CETA", "Ceriops tagal", IF(J1509="XYGR", "Xylocarpus granatum", IF(J1509="AVMA", "Avicennia marina", IF(J1509="RHMU", "Rhizophora mucronata", IF(J1509="BRGY", "Bruguiera gymnorrhiza", IF(J1509="BRSE", "Bruguiera sexangula", IF(J1509="SOOV", "Sonneratia ovata", IF(J1509="SOCA", "Sonneratia caseolaris", IF(J1509="HELI", "Heritiera littoralis", IF(J1509="HESY", "Heritiera sylvatica", IF(J1509="NYFR", "Nypa fruticans", IF(J1509="CYRA", "Cynometra ramiflora", IF(J1509="PHPA", "Phoenix paludosa", IF(J1509="SCHY", "Scyphiphora hydrophyllacea", IF(J1509="DIMA", "Diospyros maritima", IF(J1509="POPI", "Pongamia pinnata", IF(J1509="MAPS", "Maniltoa psilogyne", IF(J1509="INBI", "Intsia bijuga", IF(J1509="ACEB", "Acanthus ebracteatus", IF(J1509="CAER", "Calamus erinaceus", IF(J1509="UNUN", "Unknown unknown",  IF(J1509="SOAL", "Sonneratia alba",  IF(J1509="AECO", "Aegiceras corniculatum", "" )) )))))))))))))))))))))))))))))</f>
        <v>Rhizophora apiculata</v>
      </c>
      <c r="J1509" s="1" t="s">
        <v>21</v>
      </c>
      <c r="K1509" s="1" t="n">
        <v>13.3</v>
      </c>
      <c r="L1509" s="1" t="n">
        <v>10</v>
      </c>
    </row>
    <row r="1510" customFormat="false" ht="13.8" hidden="false" customHeight="false" outlineLevel="0" collapsed="false">
      <c r="A1510" s="1" t="s">
        <v>91</v>
      </c>
      <c r="B1510" s="12" t="n">
        <v>42177</v>
      </c>
      <c r="C1510" s="1" t="s">
        <v>19</v>
      </c>
      <c r="D1510" s="1" t="s">
        <v>19</v>
      </c>
      <c r="E1510" s="1" t="s">
        <v>19</v>
      </c>
      <c r="F1510" s="1" t="s">
        <v>20</v>
      </c>
      <c r="G1510" s="1" t="n">
        <v>1</v>
      </c>
      <c r="H1510" s="1" t="n">
        <v>3</v>
      </c>
      <c r="I1510" s="23" t="str">
        <f aca="false">IF(J1510="RHAP", "Rhizophora apiculata", IF(J1510="EXAG", "Excoecaria agallocha", IF(J1510="BRPA", "Bruguiera parviflora", IF(J1510="XYMO", "Xylocarpus moluccensis", IF(J1510="BRCY", "Bruguiera cylindrica", IF(J1510="AVAL", "Avicennia alba", IF(J1510="AVOF", "Avicennia officinalis", IF(J1510="LURA", "Lumnitzera racemosa", IF(J1510="CETA", "Ceriops tagal", IF(J1510="XYGR", "Xylocarpus granatum", IF(J1510="AVMA", "Avicennia marina", IF(J1510="RHMU", "Rhizophora mucronata", IF(J1510="BRGY", "Bruguiera gymnorrhiza", IF(J1510="BRSE", "Bruguiera sexangula", IF(J1510="SOOV", "Sonneratia ovata", IF(J1510="SOCA", "Sonneratia caseolaris", IF(J1510="HELI", "Heritiera littoralis", IF(J1510="HESY", "Heritiera sylvatica", IF(J1510="NYFR", "Nypa fruticans", IF(J1510="CYRA", "Cynometra ramiflora", IF(J1510="PHPA", "Phoenix paludosa", IF(J1510="SCHY", "Scyphiphora hydrophyllacea", IF(J1510="DIMA", "Diospyros maritima", IF(J1510="POPI", "Pongamia pinnata", IF(J1510="MAPS", "Maniltoa psilogyne", IF(J1510="INBI", "Intsia bijuga", IF(J1510="ACEB", "Acanthus ebracteatus", IF(J1510="CAER", "Calamus erinaceus", IF(J1510="UNUN", "Unknown unknown",  IF(J1510="SOAL", "Sonneratia alba",  IF(J1510="AECO", "Aegiceras corniculatum", "" )) )))))))))))))))))))))))))))))</f>
        <v>Rhizophora apiculata</v>
      </c>
      <c r="J1510" s="1" t="s">
        <v>21</v>
      </c>
      <c r="K1510" s="1" t="n">
        <v>13.9</v>
      </c>
      <c r="L1510" s="1" t="n">
        <v>16</v>
      </c>
    </row>
    <row r="1511" customFormat="false" ht="13.8" hidden="false" customHeight="false" outlineLevel="0" collapsed="false">
      <c r="A1511" s="1" t="s">
        <v>91</v>
      </c>
      <c r="B1511" s="12" t="n">
        <v>42177</v>
      </c>
      <c r="C1511" s="1" t="s">
        <v>19</v>
      </c>
      <c r="D1511" s="1" t="s">
        <v>19</v>
      </c>
      <c r="E1511" s="1" t="s">
        <v>19</v>
      </c>
      <c r="F1511" s="1" t="s">
        <v>20</v>
      </c>
      <c r="G1511" s="1" t="n">
        <v>1</v>
      </c>
      <c r="H1511" s="1" t="n">
        <v>3</v>
      </c>
      <c r="I1511" s="23" t="str">
        <f aca="false">IF(J1511="RHAP", "Rhizophora apiculata", IF(J1511="EXAG", "Excoecaria agallocha", IF(J1511="BRPA", "Bruguiera parviflora", IF(J1511="XYMO", "Xylocarpus moluccensis", IF(J1511="BRCY", "Bruguiera cylindrica", IF(J1511="AVAL", "Avicennia alba", IF(J1511="AVOF", "Avicennia officinalis", IF(J1511="LURA", "Lumnitzera racemosa", IF(J1511="CETA", "Ceriops tagal", IF(J1511="XYGR", "Xylocarpus granatum", IF(J1511="AVMA", "Avicennia marina", IF(J1511="RHMU", "Rhizophora mucronata", IF(J1511="BRGY", "Bruguiera gymnorrhiza", IF(J1511="BRSE", "Bruguiera sexangula", IF(J1511="SOOV", "Sonneratia ovata", IF(J1511="SOCA", "Sonneratia caseolaris", IF(J1511="HELI", "Heritiera littoralis", IF(J1511="HESY", "Heritiera sylvatica", IF(J1511="NYFR", "Nypa fruticans", IF(J1511="CYRA", "Cynometra ramiflora", IF(J1511="PHPA", "Phoenix paludosa", IF(J1511="SCHY", "Scyphiphora hydrophyllacea", IF(J1511="DIMA", "Diospyros maritima", IF(J1511="POPI", "Pongamia pinnata", IF(J1511="MAPS", "Maniltoa psilogyne", IF(J1511="INBI", "Intsia bijuga", IF(J1511="ACEB", "Acanthus ebracteatus", IF(J1511="CAER", "Calamus erinaceus", IF(J1511="UNUN", "Unknown unknown",  IF(J1511="SOAL", "Sonneratia alba",  IF(J1511="AECO", "Aegiceras corniculatum", "" )) )))))))))))))))))))))))))))))</f>
        <v>Rhizophora apiculata</v>
      </c>
      <c r="J1511" s="1" t="s">
        <v>21</v>
      </c>
      <c r="K1511" s="1" t="n">
        <v>16.2</v>
      </c>
      <c r="L1511" s="1" t="n">
        <v>14</v>
      </c>
    </row>
    <row r="1512" customFormat="false" ht="13.8" hidden="false" customHeight="false" outlineLevel="0" collapsed="false">
      <c r="A1512" s="1" t="s">
        <v>91</v>
      </c>
      <c r="B1512" s="12" t="n">
        <v>42177</v>
      </c>
      <c r="C1512" s="1" t="s">
        <v>19</v>
      </c>
      <c r="D1512" s="1" t="s">
        <v>19</v>
      </c>
      <c r="E1512" s="1" t="s">
        <v>19</v>
      </c>
      <c r="F1512" s="1" t="s">
        <v>20</v>
      </c>
      <c r="G1512" s="1" t="n">
        <v>1</v>
      </c>
      <c r="H1512" s="1" t="n">
        <v>3</v>
      </c>
      <c r="I1512" s="23" t="str">
        <f aca="false">IF(J1512="RHAP", "Rhizophora apiculata", IF(J1512="EXAG", "Excoecaria agallocha", IF(J1512="BRPA", "Bruguiera parviflora", IF(J1512="XYMO", "Xylocarpus moluccensis", IF(J1512="BRCY", "Bruguiera cylindrica", IF(J1512="AVAL", "Avicennia alba", IF(J1512="AVOF", "Avicennia officinalis", IF(J1512="LURA", "Lumnitzera racemosa", IF(J1512="CETA", "Ceriops tagal", IF(J1512="XYGR", "Xylocarpus granatum", IF(J1512="AVMA", "Avicennia marina", IF(J1512="RHMU", "Rhizophora mucronata", IF(J1512="BRGY", "Bruguiera gymnorrhiza", IF(J1512="BRSE", "Bruguiera sexangula", IF(J1512="SOOV", "Sonneratia ovata", IF(J1512="SOCA", "Sonneratia caseolaris", IF(J1512="HELI", "Heritiera littoralis", IF(J1512="HESY", "Heritiera sylvatica", IF(J1512="NYFR", "Nypa fruticans", IF(J1512="CYRA", "Cynometra ramiflora", IF(J1512="PHPA", "Phoenix paludosa", IF(J1512="SCHY", "Scyphiphora hydrophyllacea", IF(J1512="DIMA", "Diospyros maritima", IF(J1512="POPI", "Pongamia pinnata", IF(J1512="MAPS", "Maniltoa psilogyne", IF(J1512="INBI", "Intsia bijuga", IF(J1512="ACEB", "Acanthus ebracteatus", IF(J1512="CAER", "Calamus erinaceus", IF(J1512="UNUN", "Unknown unknown",  IF(J1512="SOAL", "Sonneratia alba",  IF(J1512="AECO", "Aegiceras corniculatum", "" )) )))))))))))))))))))))))))))))</f>
        <v>Avicennia alba</v>
      </c>
      <c r="J1512" s="1" t="s">
        <v>27</v>
      </c>
      <c r="K1512" s="1" t="n">
        <v>22.8</v>
      </c>
      <c r="L1512" s="1" t="n">
        <v>21</v>
      </c>
    </row>
    <row r="1513" customFormat="false" ht="13.8" hidden="false" customHeight="false" outlineLevel="0" collapsed="false">
      <c r="A1513" s="1" t="s">
        <v>91</v>
      </c>
      <c r="B1513" s="12" t="n">
        <v>42177</v>
      </c>
      <c r="C1513" s="1" t="s">
        <v>19</v>
      </c>
      <c r="D1513" s="1" t="s">
        <v>19</v>
      </c>
      <c r="E1513" s="1" t="s">
        <v>19</v>
      </c>
      <c r="F1513" s="1" t="s">
        <v>20</v>
      </c>
      <c r="G1513" s="1" t="n">
        <v>1</v>
      </c>
      <c r="H1513" s="1" t="n">
        <v>3</v>
      </c>
      <c r="I1513" s="23" t="str">
        <f aca="false">IF(J1513="RHAP", "Rhizophora apiculata", IF(J1513="EXAG", "Excoecaria agallocha", IF(J1513="BRPA", "Bruguiera parviflora", IF(J1513="XYMO", "Xylocarpus moluccensis", IF(J1513="BRCY", "Bruguiera cylindrica", IF(J1513="AVAL", "Avicennia alba", IF(J1513="AVOF", "Avicennia officinalis", IF(J1513="LURA", "Lumnitzera racemosa", IF(J1513="CETA", "Ceriops tagal", IF(J1513="XYGR", "Xylocarpus granatum", IF(J1513="AVMA", "Avicennia marina", IF(J1513="RHMU", "Rhizophora mucronata", IF(J1513="BRGY", "Bruguiera gymnorrhiza", IF(J1513="BRSE", "Bruguiera sexangula", IF(J1513="SOOV", "Sonneratia ovata", IF(J1513="SOCA", "Sonneratia caseolaris", IF(J1513="HELI", "Heritiera littoralis", IF(J1513="HESY", "Heritiera sylvatica", IF(J1513="NYFR", "Nypa fruticans", IF(J1513="CYRA", "Cynometra ramiflora", IF(J1513="PHPA", "Phoenix paludosa", IF(J1513="SCHY", "Scyphiphora hydrophyllacea", IF(J1513="DIMA", "Diospyros maritima", IF(J1513="POPI", "Pongamia pinnata", IF(J1513="MAPS", "Maniltoa psilogyne", IF(J1513="INBI", "Intsia bijuga", IF(J1513="ACEB", "Acanthus ebracteatus", IF(J1513="CAER", "Calamus erinaceus", IF(J1513="UNUN", "Unknown unknown",  IF(J1513="SOAL", "Sonneratia alba",  IF(J1513="AECO", "Aegiceras corniculatum", "" )) )))))))))))))))))))))))))))))</f>
        <v>Avicennia alba</v>
      </c>
      <c r="J1513" s="1" t="s">
        <v>27</v>
      </c>
      <c r="K1513" s="1" t="n">
        <v>25.5</v>
      </c>
      <c r="L1513" s="1" t="n">
        <v>18</v>
      </c>
    </row>
    <row r="1514" customFormat="false" ht="13.8" hidden="false" customHeight="false" outlineLevel="0" collapsed="false">
      <c r="A1514" s="1" t="s">
        <v>91</v>
      </c>
      <c r="B1514" s="12" t="n">
        <v>42177</v>
      </c>
      <c r="C1514" s="1" t="s">
        <v>19</v>
      </c>
      <c r="D1514" s="1" t="s">
        <v>19</v>
      </c>
      <c r="E1514" s="1" t="s">
        <v>19</v>
      </c>
      <c r="F1514" s="1" t="s">
        <v>20</v>
      </c>
      <c r="G1514" s="1" t="n">
        <v>1</v>
      </c>
      <c r="H1514" s="1" t="n">
        <v>3</v>
      </c>
      <c r="I1514" s="23" t="str">
        <f aca="false">IF(J1514="RHAP", "Rhizophora apiculata", IF(J1514="EXAG", "Excoecaria agallocha", IF(J1514="BRPA", "Bruguiera parviflora", IF(J1514="XYMO", "Xylocarpus moluccensis", IF(J1514="BRCY", "Bruguiera cylindrica", IF(J1514="AVAL", "Avicennia alba", IF(J1514="AVOF", "Avicennia officinalis", IF(J1514="LURA", "Lumnitzera racemosa", IF(J1514="CETA", "Ceriops tagal", IF(J1514="XYGR", "Xylocarpus granatum", IF(J1514="AVMA", "Avicennia marina", IF(J1514="RHMU", "Rhizophora mucronata", IF(J1514="BRGY", "Bruguiera gymnorrhiza", IF(J1514="BRSE", "Bruguiera sexangula", IF(J1514="SOOV", "Sonneratia ovata", IF(J1514="SOCA", "Sonneratia caseolaris", IF(J1514="HELI", "Heritiera littoralis", IF(J1514="HESY", "Heritiera sylvatica", IF(J1514="NYFR", "Nypa fruticans", IF(J1514="CYRA", "Cynometra ramiflora", IF(J1514="PHPA", "Phoenix paludosa", IF(J1514="SCHY", "Scyphiphora hydrophyllacea", IF(J1514="DIMA", "Diospyros maritima", IF(J1514="POPI", "Pongamia pinnata", IF(J1514="MAPS", "Maniltoa psilogyne", IF(J1514="INBI", "Intsia bijuga", IF(J1514="ACEB", "Acanthus ebracteatus", IF(J1514="CAER", "Calamus erinaceus", IF(J1514="UNUN", "Unknown unknown",  IF(J1514="SOAL", "Sonneratia alba",  IF(J1514="AECO", "Aegiceras corniculatum", "" )) )))))))))))))))))))))))))))))</f>
        <v>Avicennia alba</v>
      </c>
      <c r="J1514" s="1" t="s">
        <v>27</v>
      </c>
      <c r="K1514" s="1" t="n">
        <v>27</v>
      </c>
      <c r="L1514" s="1" t="n">
        <v>19</v>
      </c>
    </row>
    <row r="1515" customFormat="false" ht="13.8" hidden="false" customHeight="false" outlineLevel="0" collapsed="false">
      <c r="A1515" s="1" t="s">
        <v>91</v>
      </c>
      <c r="B1515" s="12" t="n">
        <v>42177</v>
      </c>
      <c r="C1515" s="1" t="s">
        <v>19</v>
      </c>
      <c r="D1515" s="1" t="s">
        <v>19</v>
      </c>
      <c r="E1515" s="1" t="s">
        <v>19</v>
      </c>
      <c r="F1515" s="1" t="s">
        <v>20</v>
      </c>
      <c r="G1515" s="1" t="n">
        <v>1</v>
      </c>
      <c r="H1515" s="1" t="n">
        <v>3</v>
      </c>
      <c r="I1515" s="23" t="str">
        <f aca="false">IF(J1515="RHAP", "Rhizophora apiculata", IF(J1515="EXAG", "Excoecaria agallocha", IF(J1515="BRPA", "Bruguiera parviflora", IF(J1515="XYMO", "Xylocarpus moluccensis", IF(J1515="BRCY", "Bruguiera cylindrica", IF(J1515="AVAL", "Avicennia alba", IF(J1515="AVOF", "Avicennia officinalis", IF(J1515="LURA", "Lumnitzera racemosa", IF(J1515="CETA", "Ceriops tagal", IF(J1515="XYGR", "Xylocarpus granatum", IF(J1515="AVMA", "Avicennia marina", IF(J1515="RHMU", "Rhizophora mucronata", IF(J1515="BRGY", "Bruguiera gymnorrhiza", IF(J1515="BRSE", "Bruguiera sexangula", IF(J1515="SOOV", "Sonneratia ovata", IF(J1515="SOCA", "Sonneratia caseolaris", IF(J1515="HELI", "Heritiera littoralis", IF(J1515="HESY", "Heritiera sylvatica", IF(J1515="NYFR", "Nypa fruticans", IF(J1515="CYRA", "Cynometra ramiflora", IF(J1515="PHPA", "Phoenix paludosa", IF(J1515="SCHY", "Scyphiphora hydrophyllacea", IF(J1515="DIMA", "Diospyros maritima", IF(J1515="POPI", "Pongamia pinnata", IF(J1515="MAPS", "Maniltoa psilogyne", IF(J1515="INBI", "Intsia bijuga", IF(J1515="ACEB", "Acanthus ebracteatus", IF(J1515="CAER", "Calamus erinaceus", IF(J1515="UNUN", "Unknown unknown",  IF(J1515="SOAL", "Sonneratia alba",  IF(J1515="AECO", "Aegiceras corniculatum", "" )) )))))))))))))))))))))))))))))</f>
        <v>Avicennia alba</v>
      </c>
      <c r="J1515" s="1" t="s">
        <v>27</v>
      </c>
      <c r="K1515" s="1" t="n">
        <v>32.8</v>
      </c>
      <c r="L1515" s="1" t="n">
        <v>20</v>
      </c>
    </row>
    <row r="1516" customFormat="false" ht="13.8" hidden="false" customHeight="false" outlineLevel="0" collapsed="false">
      <c r="A1516" s="1" t="s">
        <v>91</v>
      </c>
      <c r="B1516" s="12" t="n">
        <v>42177</v>
      </c>
      <c r="C1516" s="1" t="s">
        <v>19</v>
      </c>
      <c r="D1516" s="1" t="s">
        <v>19</v>
      </c>
      <c r="E1516" s="1" t="s">
        <v>19</v>
      </c>
      <c r="F1516" s="1" t="s">
        <v>20</v>
      </c>
      <c r="G1516" s="1" t="n">
        <v>1</v>
      </c>
      <c r="H1516" s="1" t="n">
        <v>3</v>
      </c>
      <c r="I1516" s="23" t="str">
        <f aca="false">IF(J1516="RHAP", "Rhizophora apiculata", IF(J1516="EXAG", "Excoecaria agallocha", IF(J1516="BRPA", "Bruguiera parviflora", IF(J1516="XYMO", "Xylocarpus moluccensis", IF(J1516="BRCY", "Bruguiera cylindrica", IF(J1516="AVAL", "Avicennia alba", IF(J1516="AVOF", "Avicennia officinalis", IF(J1516="LURA", "Lumnitzera racemosa", IF(J1516="CETA", "Ceriops tagal", IF(J1516="XYGR", "Xylocarpus granatum", IF(J1516="AVMA", "Avicennia marina", IF(J1516="RHMU", "Rhizophora mucronata", IF(J1516="BRGY", "Bruguiera gymnorrhiza", IF(J1516="BRSE", "Bruguiera sexangula", IF(J1516="SOOV", "Sonneratia ovata", IF(J1516="SOCA", "Sonneratia caseolaris", IF(J1516="HELI", "Heritiera littoralis", IF(J1516="HESY", "Heritiera sylvatica", IF(J1516="NYFR", "Nypa fruticans", IF(J1516="CYRA", "Cynometra ramiflora", IF(J1516="PHPA", "Phoenix paludosa", IF(J1516="SCHY", "Scyphiphora hydrophyllacea", IF(J1516="DIMA", "Diospyros maritima", IF(J1516="POPI", "Pongamia pinnata", IF(J1516="MAPS", "Maniltoa psilogyne", IF(J1516="INBI", "Intsia bijuga", IF(J1516="ACEB", "Acanthus ebracteatus", IF(J1516="CAER", "Calamus erinaceus", IF(J1516="UNUN", "Unknown unknown",  IF(J1516="SOAL", "Sonneratia alba",  IF(J1516="AECO", "Aegiceras corniculatum", "" )) )))))))))))))))))))))))))))))</f>
        <v>Avicennia alba</v>
      </c>
      <c r="J1516" s="1" t="s">
        <v>27</v>
      </c>
      <c r="K1516" s="1" t="n">
        <v>47.4</v>
      </c>
      <c r="L1516" s="1" t="n">
        <v>20</v>
      </c>
    </row>
    <row r="1517" customFormat="false" ht="13.8" hidden="false" customHeight="false" outlineLevel="0" collapsed="false">
      <c r="A1517" s="1" t="s">
        <v>91</v>
      </c>
      <c r="B1517" s="12" t="n">
        <v>42177</v>
      </c>
      <c r="C1517" s="1" t="s">
        <v>19</v>
      </c>
      <c r="D1517" s="1" t="s">
        <v>19</v>
      </c>
      <c r="E1517" s="1" t="s">
        <v>19</v>
      </c>
      <c r="F1517" s="1" t="s">
        <v>20</v>
      </c>
      <c r="G1517" s="1" t="n">
        <v>1</v>
      </c>
      <c r="H1517" s="1" t="n">
        <v>4</v>
      </c>
      <c r="I1517" s="23" t="str">
        <f aca="false">IF(J1517="RHAP", "Rhizophora apiculata", IF(J1517="EXAG", "Excoecaria agallocha", IF(J1517="BRPA", "Bruguiera parviflora", IF(J1517="XYMO", "Xylocarpus moluccensis", IF(J1517="BRCY", "Bruguiera cylindrica", IF(J1517="AVAL", "Avicennia alba", IF(J1517="AVOF", "Avicennia officinalis", IF(J1517="LURA", "Lumnitzera racemosa", IF(J1517="CETA", "Ceriops tagal", IF(J1517="XYGR", "Xylocarpus granatum", IF(J1517="AVMA", "Avicennia marina", IF(J1517="RHMU", "Rhizophora mucronata", IF(J1517="BRGY", "Bruguiera gymnorrhiza", IF(J1517="BRSE", "Bruguiera sexangula", IF(J1517="SOOV", "Sonneratia ovata", IF(J1517="SOCA", "Sonneratia caseolaris", IF(J1517="HELI", "Heritiera littoralis", IF(J1517="HESY", "Heritiera sylvatica", IF(J1517="NYFR", "Nypa fruticans", IF(J1517="CYRA", "Cynometra ramiflora", IF(J1517="PHPA", "Phoenix paludosa", IF(J1517="SCHY", "Scyphiphora hydrophyllacea", IF(J1517="DIMA", "Diospyros maritima", IF(J1517="POPI", "Pongamia pinnata", IF(J1517="MAPS", "Maniltoa psilogyne", IF(J1517="INBI", "Intsia bijuga", IF(J1517="ACEB", "Acanthus ebracteatus", IF(J1517="CAER", "Calamus erinaceus", IF(J1517="UNUN", "Unknown unknown",  IF(J1517="SOAL", "Sonneratia alba",  IF(J1517="AECO", "Aegiceras corniculatum", "" )) )))))))))))))))))))))))))))))</f>
        <v>Bruguiera cylindrica</v>
      </c>
      <c r="J1517" s="1" t="s">
        <v>98</v>
      </c>
      <c r="K1517" s="1" t="n">
        <v>5</v>
      </c>
      <c r="L1517" s="1" t="n">
        <v>5</v>
      </c>
    </row>
    <row r="1518" customFormat="false" ht="13.8" hidden="false" customHeight="false" outlineLevel="0" collapsed="false">
      <c r="A1518" s="1" t="s">
        <v>91</v>
      </c>
      <c r="B1518" s="12" t="n">
        <v>42177</v>
      </c>
      <c r="C1518" s="1" t="s">
        <v>19</v>
      </c>
      <c r="D1518" s="1" t="s">
        <v>19</v>
      </c>
      <c r="E1518" s="1" t="s">
        <v>19</v>
      </c>
      <c r="F1518" s="1" t="s">
        <v>20</v>
      </c>
      <c r="G1518" s="1" t="n">
        <v>1</v>
      </c>
      <c r="H1518" s="1" t="n">
        <v>4</v>
      </c>
      <c r="I1518" s="23" t="str">
        <f aca="false">IF(J1518="RHAP", "Rhizophora apiculata", IF(J1518="EXAG", "Excoecaria agallocha", IF(J1518="BRPA", "Bruguiera parviflora", IF(J1518="XYMO", "Xylocarpus moluccensis", IF(J1518="BRCY", "Bruguiera cylindrica", IF(J1518="AVAL", "Avicennia alba", IF(J1518="AVOF", "Avicennia officinalis", IF(J1518="LURA", "Lumnitzera racemosa", IF(J1518="CETA", "Ceriops tagal", IF(J1518="XYGR", "Xylocarpus granatum", IF(J1518="AVMA", "Avicennia marina", IF(J1518="RHMU", "Rhizophora mucronata", IF(J1518="BRGY", "Bruguiera gymnorrhiza", IF(J1518="BRSE", "Bruguiera sexangula", IF(J1518="SOOV", "Sonneratia ovata", IF(J1518="SOCA", "Sonneratia caseolaris", IF(J1518="HELI", "Heritiera littoralis", IF(J1518="HESY", "Heritiera sylvatica", IF(J1518="NYFR", "Nypa fruticans", IF(J1518="CYRA", "Cynometra ramiflora", IF(J1518="PHPA", "Phoenix paludosa", IF(J1518="SCHY", "Scyphiphora hydrophyllacea", IF(J1518="DIMA", "Diospyros maritima", IF(J1518="POPI", "Pongamia pinnata", IF(J1518="MAPS", "Maniltoa psilogyne", IF(J1518="INBI", "Intsia bijuga", IF(J1518="ACEB", "Acanthus ebracteatus", IF(J1518="CAER", "Calamus erinaceus", IF(J1518="UNUN", "Unknown unknown",  IF(J1518="SOAL", "Sonneratia alba",  IF(J1518="AECO", "Aegiceras corniculatum", "" )) )))))))))))))))))))))))))))))</f>
        <v>Rhizophora apiculata</v>
      </c>
      <c r="J1518" s="1" t="s">
        <v>21</v>
      </c>
      <c r="K1518" s="1" t="n">
        <v>5.3</v>
      </c>
      <c r="L1518" s="1" t="n">
        <v>6</v>
      </c>
    </row>
    <row r="1519" customFormat="false" ht="13.8" hidden="false" customHeight="false" outlineLevel="0" collapsed="false">
      <c r="A1519" s="1" t="s">
        <v>91</v>
      </c>
      <c r="B1519" s="12" t="n">
        <v>42177</v>
      </c>
      <c r="C1519" s="1" t="s">
        <v>19</v>
      </c>
      <c r="D1519" s="1" t="s">
        <v>19</v>
      </c>
      <c r="E1519" s="1" t="s">
        <v>19</v>
      </c>
      <c r="F1519" s="1" t="s">
        <v>20</v>
      </c>
      <c r="G1519" s="1" t="n">
        <v>1</v>
      </c>
      <c r="H1519" s="1" t="n">
        <v>4</v>
      </c>
      <c r="I1519" s="23" t="str">
        <f aca="false">IF(J1519="RHAP", "Rhizophora apiculata", IF(J1519="EXAG", "Excoecaria agallocha", IF(J1519="BRPA", "Bruguiera parviflora", IF(J1519="XYMO", "Xylocarpus moluccensis", IF(J1519="BRCY", "Bruguiera cylindrica", IF(J1519="AVAL", "Avicennia alba", IF(J1519="AVOF", "Avicennia officinalis", IF(J1519="LURA", "Lumnitzera racemosa", IF(J1519="CETA", "Ceriops tagal", IF(J1519="XYGR", "Xylocarpus granatum", IF(J1519="AVMA", "Avicennia marina", IF(J1519="RHMU", "Rhizophora mucronata", IF(J1519="BRGY", "Bruguiera gymnorrhiza", IF(J1519="BRSE", "Bruguiera sexangula", IF(J1519="SOOV", "Sonneratia ovata", IF(J1519="SOCA", "Sonneratia caseolaris", IF(J1519="HELI", "Heritiera littoralis", IF(J1519="HESY", "Heritiera sylvatica", IF(J1519="NYFR", "Nypa fruticans", IF(J1519="CYRA", "Cynometra ramiflora", IF(J1519="PHPA", "Phoenix paludosa", IF(J1519="SCHY", "Scyphiphora hydrophyllacea", IF(J1519="DIMA", "Diospyros maritima", IF(J1519="POPI", "Pongamia pinnata", IF(J1519="MAPS", "Maniltoa psilogyne", IF(J1519="INBI", "Intsia bijuga", IF(J1519="ACEB", "Acanthus ebracteatus", IF(J1519="CAER", "Calamus erinaceus", IF(J1519="UNUN", "Unknown unknown",  IF(J1519="SOAL", "Sonneratia alba",  IF(J1519="AECO", "Aegiceras corniculatum", "" )) )))))))))))))))))))))))))))))</f>
        <v>Bruguiera cylindrica</v>
      </c>
      <c r="J1519" s="1" t="s">
        <v>98</v>
      </c>
      <c r="K1519" s="1" t="n">
        <v>5.6</v>
      </c>
      <c r="L1519" s="1" t="n">
        <v>3</v>
      </c>
      <c r="N1519" s="1" t="n">
        <v>3</v>
      </c>
    </row>
    <row r="1520" customFormat="false" ht="13.8" hidden="false" customHeight="false" outlineLevel="0" collapsed="false">
      <c r="A1520" s="1" t="s">
        <v>91</v>
      </c>
      <c r="B1520" s="12" t="n">
        <v>42177</v>
      </c>
      <c r="C1520" s="1" t="s">
        <v>19</v>
      </c>
      <c r="D1520" s="1" t="s">
        <v>19</v>
      </c>
      <c r="E1520" s="1" t="s">
        <v>19</v>
      </c>
      <c r="F1520" s="1" t="s">
        <v>20</v>
      </c>
      <c r="G1520" s="1" t="n">
        <v>1</v>
      </c>
      <c r="H1520" s="1" t="n">
        <v>4</v>
      </c>
      <c r="I1520" s="23" t="str">
        <f aca="false">IF(J1520="RHAP", "Rhizophora apiculata", IF(J1520="EXAG", "Excoecaria agallocha", IF(J1520="BRPA", "Bruguiera parviflora", IF(J1520="XYMO", "Xylocarpus moluccensis", IF(J1520="BRCY", "Bruguiera cylindrica", IF(J1520="AVAL", "Avicennia alba", IF(J1520="AVOF", "Avicennia officinalis", IF(J1520="LURA", "Lumnitzera racemosa", IF(J1520="CETA", "Ceriops tagal", IF(J1520="XYGR", "Xylocarpus granatum", IF(J1520="AVMA", "Avicennia marina", IF(J1520="RHMU", "Rhizophora mucronata", IF(J1520="BRGY", "Bruguiera gymnorrhiza", IF(J1520="BRSE", "Bruguiera sexangula", IF(J1520="SOOV", "Sonneratia ovata", IF(J1520="SOCA", "Sonneratia caseolaris", IF(J1520="HELI", "Heritiera littoralis", IF(J1520="HESY", "Heritiera sylvatica", IF(J1520="NYFR", "Nypa fruticans", IF(J1520="CYRA", "Cynometra ramiflora", IF(J1520="PHPA", "Phoenix paludosa", IF(J1520="SCHY", "Scyphiphora hydrophyllacea", IF(J1520="DIMA", "Diospyros maritima", IF(J1520="POPI", "Pongamia pinnata", IF(J1520="MAPS", "Maniltoa psilogyne", IF(J1520="INBI", "Intsia bijuga", IF(J1520="ACEB", "Acanthus ebracteatus", IF(J1520="CAER", "Calamus erinaceus", IF(J1520="UNUN", "Unknown unknown",  IF(J1520="SOAL", "Sonneratia alba",  IF(J1520="AECO", "Aegiceras corniculatum", "" )) )))))))))))))))))))))))))))))</f>
        <v>Bruguiera cylindrica</v>
      </c>
      <c r="J1520" s="1" t="s">
        <v>98</v>
      </c>
      <c r="K1520" s="1" t="n">
        <v>6.1</v>
      </c>
      <c r="L1520" s="1" t="n">
        <v>0.9</v>
      </c>
      <c r="M1520" s="1" t="n">
        <v>8.6</v>
      </c>
      <c r="N1520" s="1" t="n">
        <v>3</v>
      </c>
      <c r="O1520" s="3" t="s">
        <v>1059</v>
      </c>
    </row>
    <row r="1521" customFormat="false" ht="13.8" hidden="false" customHeight="false" outlineLevel="0" collapsed="false">
      <c r="A1521" s="1" t="s">
        <v>91</v>
      </c>
      <c r="B1521" s="12" t="n">
        <v>42177</v>
      </c>
      <c r="C1521" s="1" t="s">
        <v>19</v>
      </c>
      <c r="D1521" s="1" t="s">
        <v>19</v>
      </c>
      <c r="E1521" s="1" t="s">
        <v>19</v>
      </c>
      <c r="F1521" s="1" t="s">
        <v>20</v>
      </c>
      <c r="G1521" s="1" t="n">
        <v>1</v>
      </c>
      <c r="H1521" s="1" t="n">
        <v>4</v>
      </c>
      <c r="I1521" s="23" t="str">
        <f aca="false">IF(J1521="RHAP", "Rhizophora apiculata", IF(J1521="EXAG", "Excoecaria agallocha", IF(J1521="BRPA", "Bruguiera parviflora", IF(J1521="XYMO", "Xylocarpus moluccensis", IF(J1521="BRCY", "Bruguiera cylindrica", IF(J1521="AVAL", "Avicennia alba", IF(J1521="AVOF", "Avicennia officinalis", IF(J1521="LURA", "Lumnitzera racemosa", IF(J1521="CETA", "Ceriops tagal", IF(J1521="XYGR", "Xylocarpus granatum", IF(J1521="AVMA", "Avicennia marina", IF(J1521="RHMU", "Rhizophora mucronata", IF(J1521="BRGY", "Bruguiera gymnorrhiza", IF(J1521="BRSE", "Bruguiera sexangula", IF(J1521="SOOV", "Sonneratia ovata", IF(J1521="SOCA", "Sonneratia caseolaris", IF(J1521="HELI", "Heritiera littoralis", IF(J1521="HESY", "Heritiera sylvatica", IF(J1521="NYFR", "Nypa fruticans", IF(J1521="CYRA", "Cynometra ramiflora", IF(J1521="PHPA", "Phoenix paludosa", IF(J1521="SCHY", "Scyphiphora hydrophyllacea", IF(J1521="DIMA", "Diospyros maritima", IF(J1521="POPI", "Pongamia pinnata", IF(J1521="MAPS", "Maniltoa psilogyne", IF(J1521="INBI", "Intsia bijuga", IF(J1521="ACEB", "Acanthus ebracteatus", IF(J1521="CAER", "Calamus erinaceus", IF(J1521="UNUN", "Unknown unknown",  IF(J1521="SOAL", "Sonneratia alba",  IF(J1521="AECO", "Aegiceras corniculatum", "" )) )))))))))))))))))))))))))))))</f>
        <v>Bruguiera cylindrica</v>
      </c>
      <c r="J1521" s="1" t="s">
        <v>98</v>
      </c>
      <c r="K1521" s="1" t="n">
        <v>6.2</v>
      </c>
      <c r="L1521" s="1" t="n">
        <v>0.68</v>
      </c>
      <c r="M1521" s="1" t="n">
        <v>9</v>
      </c>
      <c r="N1521" s="1" t="n">
        <v>3</v>
      </c>
      <c r="O1521" s="3" t="s">
        <v>1059</v>
      </c>
    </row>
    <row r="1522" customFormat="false" ht="13.8" hidden="false" customHeight="false" outlineLevel="0" collapsed="false">
      <c r="A1522" s="1" t="s">
        <v>91</v>
      </c>
      <c r="B1522" s="12" t="n">
        <v>42177</v>
      </c>
      <c r="C1522" s="1" t="s">
        <v>19</v>
      </c>
      <c r="D1522" s="1" t="s">
        <v>19</v>
      </c>
      <c r="E1522" s="1" t="s">
        <v>19</v>
      </c>
      <c r="F1522" s="1" t="s">
        <v>20</v>
      </c>
      <c r="G1522" s="1" t="n">
        <v>1</v>
      </c>
      <c r="H1522" s="1" t="n">
        <v>4</v>
      </c>
      <c r="I1522" s="23" t="str">
        <f aca="false">IF(J1522="RHAP", "Rhizophora apiculata", IF(J1522="EXAG", "Excoecaria agallocha", IF(J1522="BRPA", "Bruguiera parviflora", IF(J1522="XYMO", "Xylocarpus moluccensis", IF(J1522="BRCY", "Bruguiera cylindrica", IF(J1522="AVAL", "Avicennia alba", IF(J1522="AVOF", "Avicennia officinalis", IF(J1522="LURA", "Lumnitzera racemosa", IF(J1522="CETA", "Ceriops tagal", IF(J1522="XYGR", "Xylocarpus granatum", IF(J1522="AVMA", "Avicennia marina", IF(J1522="RHMU", "Rhizophora mucronata", IF(J1522="BRGY", "Bruguiera gymnorrhiza", IF(J1522="BRSE", "Bruguiera sexangula", IF(J1522="SOOV", "Sonneratia ovata", IF(J1522="SOCA", "Sonneratia caseolaris", IF(J1522="HELI", "Heritiera littoralis", IF(J1522="HESY", "Heritiera sylvatica", IF(J1522="NYFR", "Nypa fruticans", IF(J1522="CYRA", "Cynometra ramiflora", IF(J1522="PHPA", "Phoenix paludosa", IF(J1522="SCHY", "Scyphiphora hydrophyllacea", IF(J1522="DIMA", "Diospyros maritima", IF(J1522="POPI", "Pongamia pinnata", IF(J1522="MAPS", "Maniltoa psilogyne", IF(J1522="INBI", "Intsia bijuga", IF(J1522="ACEB", "Acanthus ebracteatus", IF(J1522="CAER", "Calamus erinaceus", IF(J1522="UNUN", "Unknown unknown",  IF(J1522="SOAL", "Sonneratia alba",  IF(J1522="AECO", "Aegiceras corniculatum", "" )) )))))))))))))))))))))))))))))</f>
        <v>Bruguiera cylindrica</v>
      </c>
      <c r="J1522" s="1" t="s">
        <v>98</v>
      </c>
      <c r="K1522" s="1" t="n">
        <v>6.5</v>
      </c>
      <c r="L1522" s="1" t="n">
        <v>3</v>
      </c>
      <c r="N1522" s="1" t="n">
        <v>2</v>
      </c>
    </row>
    <row r="1523" customFormat="false" ht="13.8" hidden="false" customHeight="false" outlineLevel="0" collapsed="false">
      <c r="A1523" s="1" t="s">
        <v>91</v>
      </c>
      <c r="B1523" s="12" t="n">
        <v>42177</v>
      </c>
      <c r="C1523" s="1" t="s">
        <v>19</v>
      </c>
      <c r="D1523" s="1" t="s">
        <v>19</v>
      </c>
      <c r="E1523" s="1" t="s">
        <v>19</v>
      </c>
      <c r="F1523" s="1" t="s">
        <v>20</v>
      </c>
      <c r="G1523" s="1" t="n">
        <v>1</v>
      </c>
      <c r="H1523" s="1" t="n">
        <v>4</v>
      </c>
      <c r="I1523" s="23" t="str">
        <f aca="false">IF(J1523="RHAP", "Rhizophora apiculata", IF(J1523="EXAG", "Excoecaria agallocha", IF(J1523="BRPA", "Bruguiera parviflora", IF(J1523="XYMO", "Xylocarpus moluccensis", IF(J1523="BRCY", "Bruguiera cylindrica", IF(J1523="AVAL", "Avicennia alba", IF(J1523="AVOF", "Avicennia officinalis", IF(J1523="LURA", "Lumnitzera racemosa", IF(J1523="CETA", "Ceriops tagal", IF(J1523="XYGR", "Xylocarpus granatum", IF(J1523="AVMA", "Avicennia marina", IF(J1523="RHMU", "Rhizophora mucronata", IF(J1523="BRGY", "Bruguiera gymnorrhiza", IF(J1523="BRSE", "Bruguiera sexangula", IF(J1523="SOOV", "Sonneratia ovata", IF(J1523="SOCA", "Sonneratia caseolaris", IF(J1523="HELI", "Heritiera littoralis", IF(J1523="HESY", "Heritiera sylvatica", IF(J1523="NYFR", "Nypa fruticans", IF(J1523="CYRA", "Cynometra ramiflora", IF(J1523="PHPA", "Phoenix paludosa", IF(J1523="SCHY", "Scyphiphora hydrophyllacea", IF(J1523="DIMA", "Diospyros maritima", IF(J1523="POPI", "Pongamia pinnata", IF(J1523="MAPS", "Maniltoa psilogyne", IF(J1523="INBI", "Intsia bijuga", IF(J1523="ACEB", "Acanthus ebracteatus", IF(J1523="CAER", "Calamus erinaceus", IF(J1523="UNUN", "Unknown unknown",  IF(J1523="SOAL", "Sonneratia alba",  IF(J1523="AECO", "Aegiceras corniculatum", "" )) )))))))))))))))))))))))))))))</f>
        <v>Bruguiera cylindrica</v>
      </c>
      <c r="J1523" s="1" t="s">
        <v>98</v>
      </c>
      <c r="K1523" s="1" t="n">
        <v>6.7</v>
      </c>
      <c r="L1523" s="1" t="n">
        <v>6</v>
      </c>
      <c r="N1523" s="1" t="n">
        <v>2</v>
      </c>
    </row>
    <row r="1524" customFormat="false" ht="13.8" hidden="false" customHeight="false" outlineLevel="0" collapsed="false">
      <c r="A1524" s="1" t="s">
        <v>91</v>
      </c>
      <c r="B1524" s="12" t="n">
        <v>42177</v>
      </c>
      <c r="C1524" s="1" t="s">
        <v>19</v>
      </c>
      <c r="D1524" s="1" t="s">
        <v>19</v>
      </c>
      <c r="E1524" s="1" t="s">
        <v>19</v>
      </c>
      <c r="F1524" s="1" t="s">
        <v>20</v>
      </c>
      <c r="G1524" s="1" t="n">
        <v>1</v>
      </c>
      <c r="H1524" s="1" t="n">
        <v>4</v>
      </c>
      <c r="I1524" s="23" t="str">
        <f aca="false">IF(J1524="RHAP", "Rhizophora apiculata", IF(J1524="EXAG", "Excoecaria agallocha", IF(J1524="BRPA", "Bruguiera parviflora", IF(J1524="XYMO", "Xylocarpus moluccensis", IF(J1524="BRCY", "Bruguiera cylindrica", IF(J1524="AVAL", "Avicennia alba", IF(J1524="AVOF", "Avicennia officinalis", IF(J1524="LURA", "Lumnitzera racemosa", IF(J1524="CETA", "Ceriops tagal", IF(J1524="XYGR", "Xylocarpus granatum", IF(J1524="AVMA", "Avicennia marina", IF(J1524="RHMU", "Rhizophora mucronata", IF(J1524="BRGY", "Bruguiera gymnorrhiza", IF(J1524="BRSE", "Bruguiera sexangula", IF(J1524="SOOV", "Sonneratia ovata", IF(J1524="SOCA", "Sonneratia caseolaris", IF(J1524="HELI", "Heritiera littoralis", IF(J1524="HESY", "Heritiera sylvatica", IF(J1524="NYFR", "Nypa fruticans", IF(J1524="CYRA", "Cynometra ramiflora", IF(J1524="PHPA", "Phoenix paludosa", IF(J1524="SCHY", "Scyphiphora hydrophyllacea", IF(J1524="DIMA", "Diospyros maritima", IF(J1524="POPI", "Pongamia pinnata", IF(J1524="MAPS", "Maniltoa psilogyne", IF(J1524="INBI", "Intsia bijuga", IF(J1524="ACEB", "Acanthus ebracteatus", IF(J1524="CAER", "Calamus erinaceus", IF(J1524="UNUN", "Unknown unknown",  IF(J1524="SOAL", "Sonneratia alba",  IF(J1524="AECO", "Aegiceras corniculatum", "" )) )))))))))))))))))))))))))))))</f>
        <v>Bruguiera cylindrica</v>
      </c>
      <c r="J1524" s="1" t="s">
        <v>98</v>
      </c>
      <c r="K1524" s="1" t="n">
        <v>7.2</v>
      </c>
      <c r="L1524" s="1" t="n">
        <v>1.2</v>
      </c>
      <c r="M1524" s="1" t="n">
        <v>11.2</v>
      </c>
      <c r="N1524" s="1" t="n">
        <v>3</v>
      </c>
      <c r="O1524" s="3" t="s">
        <v>1059</v>
      </c>
    </row>
    <row r="1525" customFormat="false" ht="13.8" hidden="false" customHeight="false" outlineLevel="0" collapsed="false">
      <c r="A1525" s="1" t="s">
        <v>91</v>
      </c>
      <c r="B1525" s="12" t="n">
        <v>42177</v>
      </c>
      <c r="C1525" s="1" t="s">
        <v>19</v>
      </c>
      <c r="D1525" s="1" t="s">
        <v>19</v>
      </c>
      <c r="E1525" s="1" t="s">
        <v>19</v>
      </c>
      <c r="F1525" s="1" t="s">
        <v>20</v>
      </c>
      <c r="G1525" s="1" t="n">
        <v>1</v>
      </c>
      <c r="H1525" s="1" t="n">
        <v>4</v>
      </c>
      <c r="I1525" s="23" t="str">
        <f aca="false">IF(J1525="RHAP", "Rhizophora apiculata", IF(J1525="EXAG", "Excoecaria agallocha", IF(J1525="BRPA", "Bruguiera parviflora", IF(J1525="XYMO", "Xylocarpus moluccensis", IF(J1525="BRCY", "Bruguiera cylindrica", IF(J1525="AVAL", "Avicennia alba", IF(J1525="AVOF", "Avicennia officinalis", IF(J1525="LURA", "Lumnitzera racemosa", IF(J1525="CETA", "Ceriops tagal", IF(J1525="XYGR", "Xylocarpus granatum", IF(J1525="AVMA", "Avicennia marina", IF(J1525="RHMU", "Rhizophora mucronata", IF(J1525="BRGY", "Bruguiera gymnorrhiza", IF(J1525="BRSE", "Bruguiera sexangula", IF(J1525="SOOV", "Sonneratia ovata", IF(J1525="SOCA", "Sonneratia caseolaris", IF(J1525="HELI", "Heritiera littoralis", IF(J1525="HESY", "Heritiera sylvatica", IF(J1525="NYFR", "Nypa fruticans", IF(J1525="CYRA", "Cynometra ramiflora", IF(J1525="PHPA", "Phoenix paludosa", IF(J1525="SCHY", "Scyphiphora hydrophyllacea", IF(J1525="DIMA", "Diospyros maritima", IF(J1525="POPI", "Pongamia pinnata", IF(J1525="MAPS", "Maniltoa psilogyne", IF(J1525="INBI", "Intsia bijuga", IF(J1525="ACEB", "Acanthus ebracteatus", IF(J1525="CAER", "Calamus erinaceus", IF(J1525="UNUN", "Unknown unknown",  IF(J1525="SOAL", "Sonneratia alba",  IF(J1525="AECO", "Aegiceras corniculatum", "" )) )))))))))))))))))))))))))))))</f>
        <v>Bruguiera cylindrica</v>
      </c>
      <c r="J1525" s="1" t="s">
        <v>98</v>
      </c>
      <c r="K1525" s="1" t="n">
        <v>7.3</v>
      </c>
      <c r="L1525" s="1" t="n">
        <v>1.65</v>
      </c>
      <c r="M1525" s="1" t="n">
        <v>13.4</v>
      </c>
      <c r="N1525" s="1" t="n">
        <v>3</v>
      </c>
      <c r="O1525" s="3" t="s">
        <v>1059</v>
      </c>
    </row>
    <row r="1526" customFormat="false" ht="13.8" hidden="false" customHeight="false" outlineLevel="0" collapsed="false">
      <c r="A1526" s="1" t="s">
        <v>91</v>
      </c>
      <c r="B1526" s="12" t="n">
        <v>42177</v>
      </c>
      <c r="C1526" s="1" t="s">
        <v>19</v>
      </c>
      <c r="D1526" s="1" t="s">
        <v>19</v>
      </c>
      <c r="E1526" s="1" t="s">
        <v>19</v>
      </c>
      <c r="F1526" s="1" t="s">
        <v>20</v>
      </c>
      <c r="G1526" s="1" t="n">
        <v>1</v>
      </c>
      <c r="H1526" s="1" t="n">
        <v>4</v>
      </c>
      <c r="I1526" s="23" t="str">
        <f aca="false">IF(J1526="RHAP", "Rhizophora apiculata", IF(J1526="EXAG", "Excoecaria agallocha", IF(J1526="BRPA", "Bruguiera parviflora", IF(J1526="XYMO", "Xylocarpus moluccensis", IF(J1526="BRCY", "Bruguiera cylindrica", IF(J1526="AVAL", "Avicennia alba", IF(J1526="AVOF", "Avicennia officinalis", IF(J1526="LURA", "Lumnitzera racemosa", IF(J1526="CETA", "Ceriops tagal", IF(J1526="XYGR", "Xylocarpus granatum", IF(J1526="AVMA", "Avicennia marina", IF(J1526="RHMU", "Rhizophora mucronata", IF(J1526="BRGY", "Bruguiera gymnorrhiza", IF(J1526="BRSE", "Bruguiera sexangula", IF(J1526="SOOV", "Sonneratia ovata", IF(J1526="SOCA", "Sonneratia caseolaris", IF(J1526="HELI", "Heritiera littoralis", IF(J1526="HESY", "Heritiera sylvatica", IF(J1526="NYFR", "Nypa fruticans", IF(J1526="CYRA", "Cynometra ramiflora", IF(J1526="PHPA", "Phoenix paludosa", IF(J1526="SCHY", "Scyphiphora hydrophyllacea", IF(J1526="DIMA", "Diospyros maritima", IF(J1526="POPI", "Pongamia pinnata", IF(J1526="MAPS", "Maniltoa psilogyne", IF(J1526="INBI", "Intsia bijuga", IF(J1526="ACEB", "Acanthus ebracteatus", IF(J1526="CAER", "Calamus erinaceus", IF(J1526="UNUN", "Unknown unknown",  IF(J1526="SOAL", "Sonneratia alba",  IF(J1526="AECO", "Aegiceras corniculatum", "" )) )))))))))))))))))))))))))))))</f>
        <v>Bruguiera cylindrica</v>
      </c>
      <c r="J1526" s="1" t="s">
        <v>98</v>
      </c>
      <c r="K1526" s="1" t="n">
        <v>7.7</v>
      </c>
      <c r="L1526" s="1" t="n">
        <v>10</v>
      </c>
    </row>
    <row r="1527" customFormat="false" ht="13.8" hidden="false" customHeight="false" outlineLevel="0" collapsed="false">
      <c r="A1527" s="1" t="s">
        <v>91</v>
      </c>
      <c r="B1527" s="12" t="n">
        <v>42177</v>
      </c>
      <c r="C1527" s="1" t="s">
        <v>19</v>
      </c>
      <c r="D1527" s="1" t="s">
        <v>19</v>
      </c>
      <c r="E1527" s="1" t="s">
        <v>19</v>
      </c>
      <c r="F1527" s="1" t="s">
        <v>20</v>
      </c>
      <c r="G1527" s="1" t="n">
        <v>1</v>
      </c>
      <c r="H1527" s="1" t="n">
        <v>4</v>
      </c>
      <c r="I1527" s="23" t="str">
        <f aca="false">IF(J1527="RHAP", "Rhizophora apiculata", IF(J1527="EXAG", "Excoecaria agallocha", IF(J1527="BRPA", "Bruguiera parviflora", IF(J1527="XYMO", "Xylocarpus moluccensis", IF(J1527="BRCY", "Bruguiera cylindrica", IF(J1527="AVAL", "Avicennia alba", IF(J1527="AVOF", "Avicennia officinalis", IF(J1527="LURA", "Lumnitzera racemosa", IF(J1527="CETA", "Ceriops tagal", IF(J1527="XYGR", "Xylocarpus granatum", IF(J1527="AVMA", "Avicennia marina", IF(J1527="RHMU", "Rhizophora mucronata", IF(J1527="BRGY", "Bruguiera gymnorrhiza", IF(J1527="BRSE", "Bruguiera sexangula", IF(J1527="SOOV", "Sonneratia ovata", IF(J1527="SOCA", "Sonneratia caseolaris", IF(J1527="HELI", "Heritiera littoralis", IF(J1527="HESY", "Heritiera sylvatica", IF(J1527="NYFR", "Nypa fruticans", IF(J1527="CYRA", "Cynometra ramiflora", IF(J1527="PHPA", "Phoenix paludosa", IF(J1527="SCHY", "Scyphiphora hydrophyllacea", IF(J1527="DIMA", "Diospyros maritima", IF(J1527="POPI", "Pongamia pinnata", IF(J1527="MAPS", "Maniltoa psilogyne", IF(J1527="INBI", "Intsia bijuga", IF(J1527="ACEB", "Acanthus ebracteatus", IF(J1527="CAER", "Calamus erinaceus", IF(J1527="UNUN", "Unknown unknown",  IF(J1527="SOAL", "Sonneratia alba",  IF(J1527="AECO", "Aegiceras corniculatum", "" )) )))))))))))))))))))))))))))))</f>
        <v>Bruguiera cylindrica</v>
      </c>
      <c r="J1527" s="1" t="s">
        <v>98</v>
      </c>
      <c r="K1527" s="1" t="n">
        <v>7.7</v>
      </c>
      <c r="L1527" s="1" t="n">
        <v>11</v>
      </c>
    </row>
    <row r="1528" customFormat="false" ht="13.8" hidden="false" customHeight="false" outlineLevel="0" collapsed="false">
      <c r="A1528" s="1" t="s">
        <v>91</v>
      </c>
      <c r="B1528" s="12" t="n">
        <v>42177</v>
      </c>
      <c r="C1528" s="1" t="s">
        <v>19</v>
      </c>
      <c r="D1528" s="1" t="s">
        <v>19</v>
      </c>
      <c r="E1528" s="1" t="s">
        <v>19</v>
      </c>
      <c r="F1528" s="1" t="s">
        <v>20</v>
      </c>
      <c r="G1528" s="1" t="n">
        <v>1</v>
      </c>
      <c r="H1528" s="1" t="n">
        <v>4</v>
      </c>
      <c r="I1528" s="23" t="str">
        <f aca="false">IF(J1528="RHAP", "Rhizophora apiculata", IF(J1528="EXAG", "Excoecaria agallocha", IF(J1528="BRPA", "Bruguiera parviflora", IF(J1528="XYMO", "Xylocarpus moluccensis", IF(J1528="BRCY", "Bruguiera cylindrica", IF(J1528="AVAL", "Avicennia alba", IF(J1528="AVOF", "Avicennia officinalis", IF(J1528="LURA", "Lumnitzera racemosa", IF(J1528="CETA", "Ceriops tagal", IF(J1528="XYGR", "Xylocarpus granatum", IF(J1528="AVMA", "Avicennia marina", IF(J1528="RHMU", "Rhizophora mucronata", IF(J1528="BRGY", "Bruguiera gymnorrhiza", IF(J1528="BRSE", "Bruguiera sexangula", IF(J1528="SOOV", "Sonneratia ovata", IF(J1528="SOCA", "Sonneratia caseolaris", IF(J1528="HELI", "Heritiera littoralis", IF(J1528="HESY", "Heritiera sylvatica", IF(J1528="NYFR", "Nypa fruticans", IF(J1528="CYRA", "Cynometra ramiflora", IF(J1528="PHPA", "Phoenix paludosa", IF(J1528="SCHY", "Scyphiphora hydrophyllacea", IF(J1528="DIMA", "Diospyros maritima", IF(J1528="POPI", "Pongamia pinnata", IF(J1528="MAPS", "Maniltoa psilogyne", IF(J1528="INBI", "Intsia bijuga", IF(J1528="ACEB", "Acanthus ebracteatus", IF(J1528="CAER", "Calamus erinaceus", IF(J1528="UNUN", "Unknown unknown",  IF(J1528="SOAL", "Sonneratia alba",  IF(J1528="AECO", "Aegiceras corniculatum", "" )) )))))))))))))))))))))))))))))</f>
        <v>Bruguiera cylindrica</v>
      </c>
      <c r="J1528" s="1" t="s">
        <v>98</v>
      </c>
      <c r="K1528" s="1" t="n">
        <v>7.9</v>
      </c>
      <c r="L1528" s="1" t="n">
        <v>7</v>
      </c>
    </row>
    <row r="1529" customFormat="false" ht="13.8" hidden="false" customHeight="false" outlineLevel="0" collapsed="false">
      <c r="A1529" s="1" t="s">
        <v>91</v>
      </c>
      <c r="B1529" s="12" t="n">
        <v>42177</v>
      </c>
      <c r="C1529" s="1" t="s">
        <v>19</v>
      </c>
      <c r="D1529" s="1" t="s">
        <v>19</v>
      </c>
      <c r="E1529" s="1" t="s">
        <v>19</v>
      </c>
      <c r="F1529" s="1" t="s">
        <v>20</v>
      </c>
      <c r="G1529" s="1" t="n">
        <v>1</v>
      </c>
      <c r="H1529" s="1" t="n">
        <v>4</v>
      </c>
      <c r="I1529" s="23" t="str">
        <f aca="false">IF(J1529="RHAP", "Rhizophora apiculata", IF(J1529="EXAG", "Excoecaria agallocha", IF(J1529="BRPA", "Bruguiera parviflora", IF(J1529="XYMO", "Xylocarpus moluccensis", IF(J1529="BRCY", "Bruguiera cylindrica", IF(J1529="AVAL", "Avicennia alba", IF(J1529="AVOF", "Avicennia officinalis", IF(J1529="LURA", "Lumnitzera racemosa", IF(J1529="CETA", "Ceriops tagal", IF(J1529="XYGR", "Xylocarpus granatum", IF(J1529="AVMA", "Avicennia marina", IF(J1529="RHMU", "Rhizophora mucronata", IF(J1529="BRGY", "Bruguiera gymnorrhiza", IF(J1529="BRSE", "Bruguiera sexangula", IF(J1529="SOOV", "Sonneratia ovata", IF(J1529="SOCA", "Sonneratia caseolaris", IF(J1529="HELI", "Heritiera littoralis", IF(J1529="HESY", "Heritiera sylvatica", IF(J1529="NYFR", "Nypa fruticans", IF(J1529="CYRA", "Cynometra ramiflora", IF(J1529="PHPA", "Phoenix paludosa", IF(J1529="SCHY", "Scyphiphora hydrophyllacea", IF(J1529="DIMA", "Diospyros maritima", IF(J1529="POPI", "Pongamia pinnata", IF(J1529="MAPS", "Maniltoa psilogyne", IF(J1529="INBI", "Intsia bijuga", IF(J1529="ACEB", "Acanthus ebracteatus", IF(J1529="CAER", "Calamus erinaceus", IF(J1529="UNUN", "Unknown unknown",  IF(J1529="SOAL", "Sonneratia alba",  IF(J1529="AECO", "Aegiceras corniculatum", "" )) )))))))))))))))))))))))))))))</f>
        <v>Bruguiera cylindrica</v>
      </c>
      <c r="J1529" s="1" t="s">
        <v>98</v>
      </c>
      <c r="K1529" s="1" t="n">
        <v>8.1</v>
      </c>
      <c r="L1529" s="1" t="n">
        <v>12</v>
      </c>
    </row>
    <row r="1530" customFormat="false" ht="13.8" hidden="false" customHeight="false" outlineLevel="0" collapsed="false">
      <c r="A1530" s="1" t="s">
        <v>91</v>
      </c>
      <c r="B1530" s="12" t="n">
        <v>42177</v>
      </c>
      <c r="C1530" s="1" t="s">
        <v>19</v>
      </c>
      <c r="D1530" s="1" t="s">
        <v>19</v>
      </c>
      <c r="E1530" s="1" t="s">
        <v>19</v>
      </c>
      <c r="F1530" s="1" t="s">
        <v>20</v>
      </c>
      <c r="G1530" s="1" t="n">
        <v>1</v>
      </c>
      <c r="H1530" s="1" t="n">
        <v>4</v>
      </c>
      <c r="I1530" s="23" t="str">
        <f aca="false">IF(J1530="RHAP", "Rhizophora apiculata", IF(J1530="EXAG", "Excoecaria agallocha", IF(J1530="BRPA", "Bruguiera parviflora", IF(J1530="XYMO", "Xylocarpus moluccensis", IF(J1530="BRCY", "Bruguiera cylindrica", IF(J1530="AVAL", "Avicennia alba", IF(J1530="AVOF", "Avicennia officinalis", IF(J1530="LURA", "Lumnitzera racemosa", IF(J1530="CETA", "Ceriops tagal", IF(J1530="XYGR", "Xylocarpus granatum", IF(J1530="AVMA", "Avicennia marina", IF(J1530="RHMU", "Rhizophora mucronata", IF(J1530="BRGY", "Bruguiera gymnorrhiza", IF(J1530="BRSE", "Bruguiera sexangula", IF(J1530="SOOV", "Sonneratia ovata", IF(J1530="SOCA", "Sonneratia caseolaris", IF(J1530="HELI", "Heritiera littoralis", IF(J1530="HESY", "Heritiera sylvatica", IF(J1530="NYFR", "Nypa fruticans", IF(J1530="CYRA", "Cynometra ramiflora", IF(J1530="PHPA", "Phoenix paludosa", IF(J1530="SCHY", "Scyphiphora hydrophyllacea", IF(J1530="DIMA", "Diospyros maritima", IF(J1530="POPI", "Pongamia pinnata", IF(J1530="MAPS", "Maniltoa psilogyne", IF(J1530="INBI", "Intsia bijuga", IF(J1530="ACEB", "Acanthus ebracteatus", IF(J1530="CAER", "Calamus erinaceus", IF(J1530="UNUN", "Unknown unknown",  IF(J1530="SOAL", "Sonneratia alba",  IF(J1530="AECO", "Aegiceras corniculatum", "" )) )))))))))))))))))))))))))))))</f>
        <v>Rhizophora apiculata</v>
      </c>
      <c r="J1530" s="1" t="s">
        <v>21</v>
      </c>
      <c r="K1530" s="1" t="n">
        <v>9.2</v>
      </c>
      <c r="L1530" s="1" t="n">
        <v>14</v>
      </c>
    </row>
    <row r="1531" customFormat="false" ht="13.8" hidden="false" customHeight="false" outlineLevel="0" collapsed="false">
      <c r="A1531" s="1" t="s">
        <v>91</v>
      </c>
      <c r="B1531" s="12" t="n">
        <v>42177</v>
      </c>
      <c r="C1531" s="1" t="s">
        <v>19</v>
      </c>
      <c r="D1531" s="1" t="s">
        <v>19</v>
      </c>
      <c r="E1531" s="1" t="s">
        <v>19</v>
      </c>
      <c r="F1531" s="1" t="s">
        <v>20</v>
      </c>
      <c r="G1531" s="1" t="n">
        <v>1</v>
      </c>
      <c r="H1531" s="1" t="n">
        <v>4</v>
      </c>
      <c r="I1531" s="23" t="str">
        <f aca="false">IF(J1531="RHAP", "Rhizophora apiculata", IF(J1531="EXAG", "Excoecaria agallocha", IF(J1531="BRPA", "Bruguiera parviflora", IF(J1531="XYMO", "Xylocarpus moluccensis", IF(J1531="BRCY", "Bruguiera cylindrica", IF(J1531="AVAL", "Avicennia alba", IF(J1531="AVOF", "Avicennia officinalis", IF(J1531="LURA", "Lumnitzera racemosa", IF(J1531="CETA", "Ceriops tagal", IF(J1531="XYGR", "Xylocarpus granatum", IF(J1531="AVMA", "Avicennia marina", IF(J1531="RHMU", "Rhizophora mucronata", IF(J1531="BRGY", "Bruguiera gymnorrhiza", IF(J1531="BRSE", "Bruguiera sexangula", IF(J1531="SOOV", "Sonneratia ovata", IF(J1531="SOCA", "Sonneratia caseolaris", IF(J1531="HELI", "Heritiera littoralis", IF(J1531="HESY", "Heritiera sylvatica", IF(J1531="NYFR", "Nypa fruticans", IF(J1531="CYRA", "Cynometra ramiflora", IF(J1531="PHPA", "Phoenix paludosa", IF(J1531="SCHY", "Scyphiphora hydrophyllacea", IF(J1531="DIMA", "Diospyros maritima", IF(J1531="POPI", "Pongamia pinnata", IF(J1531="MAPS", "Maniltoa psilogyne", IF(J1531="INBI", "Intsia bijuga", IF(J1531="ACEB", "Acanthus ebracteatus", IF(J1531="CAER", "Calamus erinaceus", IF(J1531="UNUN", "Unknown unknown",  IF(J1531="SOAL", "Sonneratia alba",  IF(J1531="AECO", "Aegiceras corniculatum", "" )) )))))))))))))))))))))))))))))</f>
        <v>Rhizophora apiculata</v>
      </c>
      <c r="J1531" s="1" t="s">
        <v>21</v>
      </c>
      <c r="K1531" s="1" t="n">
        <v>9.4</v>
      </c>
      <c r="L1531" s="1" t="n">
        <v>13</v>
      </c>
    </row>
    <row r="1532" customFormat="false" ht="13.8" hidden="false" customHeight="false" outlineLevel="0" collapsed="false">
      <c r="A1532" s="1" t="s">
        <v>91</v>
      </c>
      <c r="B1532" s="12" t="n">
        <v>42177</v>
      </c>
      <c r="C1532" s="1" t="s">
        <v>19</v>
      </c>
      <c r="D1532" s="1" t="s">
        <v>19</v>
      </c>
      <c r="E1532" s="1" t="s">
        <v>19</v>
      </c>
      <c r="F1532" s="1" t="s">
        <v>20</v>
      </c>
      <c r="G1532" s="1" t="n">
        <v>1</v>
      </c>
      <c r="H1532" s="1" t="n">
        <v>4</v>
      </c>
      <c r="I1532" s="23" t="str">
        <f aca="false">IF(J1532="RHAP", "Rhizophora apiculata", IF(J1532="EXAG", "Excoecaria agallocha", IF(J1532="BRPA", "Bruguiera parviflora", IF(J1532="XYMO", "Xylocarpus moluccensis", IF(J1532="BRCY", "Bruguiera cylindrica", IF(J1532="AVAL", "Avicennia alba", IF(J1532="AVOF", "Avicennia officinalis", IF(J1532="LURA", "Lumnitzera racemosa", IF(J1532="CETA", "Ceriops tagal", IF(J1532="XYGR", "Xylocarpus granatum", IF(J1532="AVMA", "Avicennia marina", IF(J1532="RHMU", "Rhizophora mucronata", IF(J1532="BRGY", "Bruguiera gymnorrhiza", IF(J1532="BRSE", "Bruguiera sexangula", IF(J1532="SOOV", "Sonneratia ovata", IF(J1532="SOCA", "Sonneratia caseolaris", IF(J1532="HELI", "Heritiera littoralis", IF(J1532="HESY", "Heritiera sylvatica", IF(J1532="NYFR", "Nypa fruticans", IF(J1532="CYRA", "Cynometra ramiflora", IF(J1532="PHPA", "Phoenix paludosa", IF(J1532="SCHY", "Scyphiphora hydrophyllacea", IF(J1532="DIMA", "Diospyros maritima", IF(J1532="POPI", "Pongamia pinnata", IF(J1532="MAPS", "Maniltoa psilogyne", IF(J1532="INBI", "Intsia bijuga", IF(J1532="ACEB", "Acanthus ebracteatus", IF(J1532="CAER", "Calamus erinaceus", IF(J1532="UNUN", "Unknown unknown",  IF(J1532="SOAL", "Sonneratia alba",  IF(J1532="AECO", "Aegiceras corniculatum", "" )) )))))))))))))))))))))))))))))</f>
        <v>Bruguiera cylindrica</v>
      </c>
      <c r="J1532" s="1" t="s">
        <v>98</v>
      </c>
      <c r="K1532" s="1" t="n">
        <v>9.4</v>
      </c>
      <c r="L1532" s="1" t="n">
        <v>10</v>
      </c>
      <c r="N1532" s="1" t="n">
        <v>1</v>
      </c>
    </row>
    <row r="1533" customFormat="false" ht="13.8" hidden="false" customHeight="false" outlineLevel="0" collapsed="false">
      <c r="A1533" s="1" t="s">
        <v>91</v>
      </c>
      <c r="B1533" s="12" t="n">
        <v>42177</v>
      </c>
      <c r="C1533" s="1" t="s">
        <v>19</v>
      </c>
      <c r="D1533" s="1" t="s">
        <v>19</v>
      </c>
      <c r="E1533" s="1" t="s">
        <v>19</v>
      </c>
      <c r="F1533" s="1" t="s">
        <v>20</v>
      </c>
      <c r="G1533" s="1" t="n">
        <v>1</v>
      </c>
      <c r="H1533" s="1" t="n">
        <v>4</v>
      </c>
      <c r="I1533" s="23" t="str">
        <f aca="false">IF(J1533="RHAP", "Rhizophora apiculata", IF(J1533="EXAG", "Excoecaria agallocha", IF(J1533="BRPA", "Bruguiera parviflora", IF(J1533="XYMO", "Xylocarpus moluccensis", IF(J1533="BRCY", "Bruguiera cylindrica", IF(J1533="AVAL", "Avicennia alba", IF(J1533="AVOF", "Avicennia officinalis", IF(J1533="LURA", "Lumnitzera racemosa", IF(J1533="CETA", "Ceriops tagal", IF(J1533="XYGR", "Xylocarpus granatum", IF(J1533="AVMA", "Avicennia marina", IF(J1533="RHMU", "Rhizophora mucronata", IF(J1533="BRGY", "Bruguiera gymnorrhiza", IF(J1533="BRSE", "Bruguiera sexangula", IF(J1533="SOOV", "Sonneratia ovata", IF(J1533="SOCA", "Sonneratia caseolaris", IF(J1533="HELI", "Heritiera littoralis", IF(J1533="HESY", "Heritiera sylvatica", IF(J1533="NYFR", "Nypa fruticans", IF(J1533="CYRA", "Cynometra ramiflora", IF(J1533="PHPA", "Phoenix paludosa", IF(J1533="SCHY", "Scyphiphora hydrophyllacea", IF(J1533="DIMA", "Diospyros maritima", IF(J1533="POPI", "Pongamia pinnata", IF(J1533="MAPS", "Maniltoa psilogyne", IF(J1533="INBI", "Intsia bijuga", IF(J1533="ACEB", "Acanthus ebracteatus", IF(J1533="CAER", "Calamus erinaceus", IF(J1533="UNUN", "Unknown unknown",  IF(J1533="SOAL", "Sonneratia alba",  IF(J1533="AECO", "Aegiceras corniculatum", "" )) )))))))))))))))))))))))))))))</f>
        <v>Bruguiera cylindrica</v>
      </c>
      <c r="J1533" s="1" t="s">
        <v>98</v>
      </c>
      <c r="K1533" s="1" t="n">
        <v>10.1</v>
      </c>
      <c r="L1533" s="1" t="n">
        <v>1</v>
      </c>
      <c r="M1533" s="1" t="n">
        <v>14.3</v>
      </c>
      <c r="N1533" s="1" t="n">
        <v>3</v>
      </c>
      <c r="O1533" s="3" t="s">
        <v>1059</v>
      </c>
    </row>
    <row r="1534" customFormat="false" ht="13.8" hidden="false" customHeight="false" outlineLevel="0" collapsed="false">
      <c r="A1534" s="1" t="s">
        <v>91</v>
      </c>
      <c r="B1534" s="12" t="n">
        <v>42177</v>
      </c>
      <c r="C1534" s="1" t="s">
        <v>19</v>
      </c>
      <c r="D1534" s="1" t="s">
        <v>19</v>
      </c>
      <c r="E1534" s="1" t="s">
        <v>19</v>
      </c>
      <c r="F1534" s="1" t="s">
        <v>20</v>
      </c>
      <c r="G1534" s="1" t="n">
        <v>1</v>
      </c>
      <c r="H1534" s="1" t="n">
        <v>4</v>
      </c>
      <c r="I1534" s="23" t="str">
        <f aca="false">IF(J1534="RHAP", "Rhizophora apiculata", IF(J1534="EXAG", "Excoecaria agallocha", IF(J1534="BRPA", "Bruguiera parviflora", IF(J1534="XYMO", "Xylocarpus moluccensis", IF(J1534="BRCY", "Bruguiera cylindrica", IF(J1534="AVAL", "Avicennia alba", IF(J1534="AVOF", "Avicennia officinalis", IF(J1534="LURA", "Lumnitzera racemosa", IF(J1534="CETA", "Ceriops tagal", IF(J1534="XYGR", "Xylocarpus granatum", IF(J1534="AVMA", "Avicennia marina", IF(J1534="RHMU", "Rhizophora mucronata", IF(J1534="BRGY", "Bruguiera gymnorrhiza", IF(J1534="BRSE", "Bruguiera sexangula", IF(J1534="SOOV", "Sonneratia ovata", IF(J1534="SOCA", "Sonneratia caseolaris", IF(J1534="HELI", "Heritiera littoralis", IF(J1534="HESY", "Heritiera sylvatica", IF(J1534="NYFR", "Nypa fruticans", IF(J1534="CYRA", "Cynometra ramiflora", IF(J1534="PHPA", "Phoenix paludosa", IF(J1534="SCHY", "Scyphiphora hydrophyllacea", IF(J1534="DIMA", "Diospyros maritima", IF(J1534="POPI", "Pongamia pinnata", IF(J1534="MAPS", "Maniltoa psilogyne", IF(J1534="INBI", "Intsia bijuga", IF(J1534="ACEB", "Acanthus ebracteatus", IF(J1534="CAER", "Calamus erinaceus", IF(J1534="UNUN", "Unknown unknown",  IF(J1534="SOAL", "Sonneratia alba",  IF(J1534="AECO", "Aegiceras corniculatum", "" )) )))))))))))))))))))))))))))))</f>
        <v>Rhizophora apiculata</v>
      </c>
      <c r="J1534" s="1" t="s">
        <v>21</v>
      </c>
      <c r="K1534" s="1" t="n">
        <v>10.6</v>
      </c>
      <c r="L1534" s="1" t="n">
        <v>14</v>
      </c>
    </row>
    <row r="1535" customFormat="false" ht="13.8" hidden="false" customHeight="false" outlineLevel="0" collapsed="false">
      <c r="A1535" s="1" t="s">
        <v>91</v>
      </c>
      <c r="B1535" s="12" t="n">
        <v>42177</v>
      </c>
      <c r="C1535" s="1" t="s">
        <v>19</v>
      </c>
      <c r="D1535" s="1" t="s">
        <v>19</v>
      </c>
      <c r="E1535" s="1" t="s">
        <v>19</v>
      </c>
      <c r="F1535" s="1" t="s">
        <v>20</v>
      </c>
      <c r="G1535" s="1" t="n">
        <v>1</v>
      </c>
      <c r="H1535" s="1" t="n">
        <v>4</v>
      </c>
      <c r="I1535" s="23" t="str">
        <f aca="false">IF(J1535="RHAP", "Rhizophora apiculata", IF(J1535="EXAG", "Excoecaria agallocha", IF(J1535="BRPA", "Bruguiera parviflora", IF(J1535="XYMO", "Xylocarpus moluccensis", IF(J1535="BRCY", "Bruguiera cylindrica", IF(J1535="AVAL", "Avicennia alba", IF(J1535="AVOF", "Avicennia officinalis", IF(J1535="LURA", "Lumnitzera racemosa", IF(J1535="CETA", "Ceriops tagal", IF(J1535="XYGR", "Xylocarpus granatum", IF(J1535="AVMA", "Avicennia marina", IF(J1535="RHMU", "Rhizophora mucronata", IF(J1535="BRGY", "Bruguiera gymnorrhiza", IF(J1535="BRSE", "Bruguiera sexangula", IF(J1535="SOOV", "Sonneratia ovata", IF(J1535="SOCA", "Sonneratia caseolaris", IF(J1535="HELI", "Heritiera littoralis", IF(J1535="HESY", "Heritiera sylvatica", IF(J1535="NYFR", "Nypa fruticans", IF(J1535="CYRA", "Cynometra ramiflora", IF(J1535="PHPA", "Phoenix paludosa", IF(J1535="SCHY", "Scyphiphora hydrophyllacea", IF(J1535="DIMA", "Diospyros maritima", IF(J1535="POPI", "Pongamia pinnata", IF(J1535="MAPS", "Maniltoa psilogyne", IF(J1535="INBI", "Intsia bijuga", IF(J1535="ACEB", "Acanthus ebracteatus", IF(J1535="CAER", "Calamus erinaceus", IF(J1535="UNUN", "Unknown unknown",  IF(J1535="SOAL", "Sonneratia alba",  IF(J1535="AECO", "Aegiceras corniculatum", "" )) )))))))))))))))))))))))))))))</f>
        <v>Bruguiera cylindrica</v>
      </c>
      <c r="J1535" s="1" t="s">
        <v>98</v>
      </c>
      <c r="K1535" s="1" t="n">
        <v>10.6</v>
      </c>
      <c r="L1535" s="1" t="n">
        <v>12</v>
      </c>
    </row>
    <row r="1536" customFormat="false" ht="13.8" hidden="false" customHeight="false" outlineLevel="0" collapsed="false">
      <c r="A1536" s="1" t="s">
        <v>91</v>
      </c>
      <c r="B1536" s="12" t="n">
        <v>42177</v>
      </c>
      <c r="C1536" s="1" t="s">
        <v>19</v>
      </c>
      <c r="D1536" s="1" t="s">
        <v>19</v>
      </c>
      <c r="E1536" s="1" t="s">
        <v>19</v>
      </c>
      <c r="F1536" s="1" t="s">
        <v>20</v>
      </c>
      <c r="G1536" s="1" t="n">
        <v>1</v>
      </c>
      <c r="H1536" s="1" t="n">
        <v>4</v>
      </c>
      <c r="I1536" s="23" t="str">
        <f aca="false">IF(J1536="RHAP", "Rhizophora apiculata", IF(J1536="EXAG", "Excoecaria agallocha", IF(J1536="BRPA", "Bruguiera parviflora", IF(J1536="XYMO", "Xylocarpus moluccensis", IF(J1536="BRCY", "Bruguiera cylindrica", IF(J1536="AVAL", "Avicennia alba", IF(J1536="AVOF", "Avicennia officinalis", IF(J1536="LURA", "Lumnitzera racemosa", IF(J1536="CETA", "Ceriops tagal", IF(J1536="XYGR", "Xylocarpus granatum", IF(J1536="AVMA", "Avicennia marina", IF(J1536="RHMU", "Rhizophora mucronata", IF(J1536="BRGY", "Bruguiera gymnorrhiza", IF(J1536="BRSE", "Bruguiera sexangula", IF(J1536="SOOV", "Sonneratia ovata", IF(J1536="SOCA", "Sonneratia caseolaris", IF(J1536="HELI", "Heritiera littoralis", IF(J1536="HESY", "Heritiera sylvatica", IF(J1536="NYFR", "Nypa fruticans", IF(J1536="CYRA", "Cynometra ramiflora", IF(J1536="PHPA", "Phoenix paludosa", IF(J1536="SCHY", "Scyphiphora hydrophyllacea", IF(J1536="DIMA", "Diospyros maritima", IF(J1536="POPI", "Pongamia pinnata", IF(J1536="MAPS", "Maniltoa psilogyne", IF(J1536="INBI", "Intsia bijuga", IF(J1536="ACEB", "Acanthus ebracteatus", IF(J1536="CAER", "Calamus erinaceus", IF(J1536="UNUN", "Unknown unknown",  IF(J1536="SOAL", "Sonneratia alba",  IF(J1536="AECO", "Aegiceras corniculatum", "" )) )))))))))))))))))))))))))))))</f>
        <v>Bruguiera cylindrica</v>
      </c>
      <c r="J1536" s="1" t="s">
        <v>98</v>
      </c>
      <c r="K1536" s="1" t="n">
        <v>10.8</v>
      </c>
      <c r="L1536" s="1" t="n">
        <v>0.75</v>
      </c>
      <c r="M1536" s="1" t="n">
        <v>13.9</v>
      </c>
      <c r="N1536" s="1" t="n">
        <v>3</v>
      </c>
      <c r="O1536" s="3" t="s">
        <v>1059</v>
      </c>
    </row>
    <row r="1537" customFormat="false" ht="13.8" hidden="false" customHeight="false" outlineLevel="0" collapsed="false">
      <c r="A1537" s="1" t="s">
        <v>91</v>
      </c>
      <c r="B1537" s="12" t="n">
        <v>42177</v>
      </c>
      <c r="C1537" s="1" t="s">
        <v>19</v>
      </c>
      <c r="D1537" s="1" t="s">
        <v>19</v>
      </c>
      <c r="E1537" s="1" t="s">
        <v>19</v>
      </c>
      <c r="F1537" s="1" t="s">
        <v>20</v>
      </c>
      <c r="G1537" s="1" t="n">
        <v>1</v>
      </c>
      <c r="H1537" s="1" t="n">
        <v>4</v>
      </c>
      <c r="I1537" s="23" t="str">
        <f aca="false">IF(J1537="RHAP", "Rhizophora apiculata", IF(J1537="EXAG", "Excoecaria agallocha", IF(J1537="BRPA", "Bruguiera parviflora", IF(J1537="XYMO", "Xylocarpus moluccensis", IF(J1537="BRCY", "Bruguiera cylindrica", IF(J1537="AVAL", "Avicennia alba", IF(J1537="AVOF", "Avicennia officinalis", IF(J1537="LURA", "Lumnitzera racemosa", IF(J1537="CETA", "Ceriops tagal", IF(J1537="XYGR", "Xylocarpus granatum", IF(J1537="AVMA", "Avicennia marina", IF(J1537="RHMU", "Rhizophora mucronata", IF(J1537="BRGY", "Bruguiera gymnorrhiza", IF(J1537="BRSE", "Bruguiera sexangula", IF(J1537="SOOV", "Sonneratia ovata", IF(J1537="SOCA", "Sonneratia caseolaris", IF(J1537="HELI", "Heritiera littoralis", IF(J1537="HESY", "Heritiera sylvatica", IF(J1537="NYFR", "Nypa fruticans", IF(J1537="CYRA", "Cynometra ramiflora", IF(J1537="PHPA", "Phoenix paludosa", IF(J1537="SCHY", "Scyphiphora hydrophyllacea", IF(J1537="DIMA", "Diospyros maritima", IF(J1537="POPI", "Pongamia pinnata", IF(J1537="MAPS", "Maniltoa psilogyne", IF(J1537="INBI", "Intsia bijuga", IF(J1537="ACEB", "Acanthus ebracteatus", IF(J1537="CAER", "Calamus erinaceus", IF(J1537="UNUN", "Unknown unknown",  IF(J1537="SOAL", "Sonneratia alba",  IF(J1537="AECO", "Aegiceras corniculatum", "" )) )))))))))))))))))))))))))))))</f>
        <v>Rhizophora apiculata</v>
      </c>
      <c r="J1537" s="1" t="s">
        <v>21</v>
      </c>
      <c r="K1537" s="1" t="n">
        <v>10.9</v>
      </c>
      <c r="L1537" s="1" t="n">
        <v>17</v>
      </c>
    </row>
    <row r="1538" customFormat="false" ht="13.8" hidden="false" customHeight="false" outlineLevel="0" collapsed="false">
      <c r="A1538" s="1" t="s">
        <v>91</v>
      </c>
      <c r="B1538" s="12" t="n">
        <v>42177</v>
      </c>
      <c r="C1538" s="1" t="s">
        <v>19</v>
      </c>
      <c r="D1538" s="1" t="s">
        <v>19</v>
      </c>
      <c r="E1538" s="1" t="s">
        <v>19</v>
      </c>
      <c r="F1538" s="1" t="s">
        <v>20</v>
      </c>
      <c r="G1538" s="1" t="n">
        <v>1</v>
      </c>
      <c r="H1538" s="1" t="n">
        <v>4</v>
      </c>
      <c r="I1538" s="23" t="str">
        <f aca="false">IF(J1538="RHAP", "Rhizophora apiculata", IF(J1538="EXAG", "Excoecaria agallocha", IF(J1538="BRPA", "Bruguiera parviflora", IF(J1538="XYMO", "Xylocarpus moluccensis", IF(J1538="BRCY", "Bruguiera cylindrica", IF(J1538="AVAL", "Avicennia alba", IF(J1538="AVOF", "Avicennia officinalis", IF(J1538="LURA", "Lumnitzera racemosa", IF(J1538="CETA", "Ceriops tagal", IF(J1538="XYGR", "Xylocarpus granatum", IF(J1538="AVMA", "Avicennia marina", IF(J1538="RHMU", "Rhizophora mucronata", IF(J1538="BRGY", "Bruguiera gymnorrhiza", IF(J1538="BRSE", "Bruguiera sexangula", IF(J1538="SOOV", "Sonneratia ovata", IF(J1538="SOCA", "Sonneratia caseolaris", IF(J1538="HELI", "Heritiera littoralis", IF(J1538="HESY", "Heritiera sylvatica", IF(J1538="NYFR", "Nypa fruticans", IF(J1538="CYRA", "Cynometra ramiflora", IF(J1538="PHPA", "Phoenix paludosa", IF(J1538="SCHY", "Scyphiphora hydrophyllacea", IF(J1538="DIMA", "Diospyros maritima", IF(J1538="POPI", "Pongamia pinnata", IF(J1538="MAPS", "Maniltoa psilogyne", IF(J1538="INBI", "Intsia bijuga", IF(J1538="ACEB", "Acanthus ebracteatus", IF(J1538="CAER", "Calamus erinaceus", IF(J1538="UNUN", "Unknown unknown",  IF(J1538="SOAL", "Sonneratia alba",  IF(J1538="AECO", "Aegiceras corniculatum", "" )) )))))))))))))))))))))))))))))</f>
        <v>Rhizophora apiculata</v>
      </c>
      <c r="J1538" s="1" t="s">
        <v>21</v>
      </c>
      <c r="K1538" s="1" t="n">
        <v>11.6</v>
      </c>
      <c r="L1538" s="1" t="n">
        <v>17</v>
      </c>
    </row>
    <row r="1539" customFormat="false" ht="13.8" hidden="false" customHeight="false" outlineLevel="0" collapsed="false">
      <c r="A1539" s="1" t="s">
        <v>91</v>
      </c>
      <c r="B1539" s="12" t="n">
        <v>42177</v>
      </c>
      <c r="C1539" s="1" t="s">
        <v>19</v>
      </c>
      <c r="D1539" s="1" t="s">
        <v>19</v>
      </c>
      <c r="E1539" s="1" t="s">
        <v>19</v>
      </c>
      <c r="F1539" s="1" t="s">
        <v>20</v>
      </c>
      <c r="G1539" s="1" t="n">
        <v>1</v>
      </c>
      <c r="H1539" s="1" t="n">
        <v>4</v>
      </c>
      <c r="I1539" s="23" t="str">
        <f aca="false">IF(J1539="RHAP", "Rhizophora apiculata", IF(J1539="EXAG", "Excoecaria agallocha", IF(J1539="BRPA", "Bruguiera parviflora", IF(J1539="XYMO", "Xylocarpus moluccensis", IF(J1539="BRCY", "Bruguiera cylindrica", IF(J1539="AVAL", "Avicennia alba", IF(J1539="AVOF", "Avicennia officinalis", IF(J1539="LURA", "Lumnitzera racemosa", IF(J1539="CETA", "Ceriops tagal", IF(J1539="XYGR", "Xylocarpus granatum", IF(J1539="AVMA", "Avicennia marina", IF(J1539="RHMU", "Rhizophora mucronata", IF(J1539="BRGY", "Bruguiera gymnorrhiza", IF(J1539="BRSE", "Bruguiera sexangula", IF(J1539="SOOV", "Sonneratia ovata", IF(J1539="SOCA", "Sonneratia caseolaris", IF(J1539="HELI", "Heritiera littoralis", IF(J1539="HESY", "Heritiera sylvatica", IF(J1539="NYFR", "Nypa fruticans", IF(J1539="CYRA", "Cynometra ramiflora", IF(J1539="PHPA", "Phoenix paludosa", IF(J1539="SCHY", "Scyphiphora hydrophyllacea", IF(J1539="DIMA", "Diospyros maritima", IF(J1539="POPI", "Pongamia pinnata", IF(J1539="MAPS", "Maniltoa psilogyne", IF(J1539="INBI", "Intsia bijuga", IF(J1539="ACEB", "Acanthus ebracteatus", IF(J1539="CAER", "Calamus erinaceus", IF(J1539="UNUN", "Unknown unknown",  IF(J1539="SOAL", "Sonneratia alba",  IF(J1539="AECO", "Aegiceras corniculatum", "" )) )))))))))))))))))))))))))))))</f>
        <v>Rhizophora apiculata</v>
      </c>
      <c r="J1539" s="1" t="s">
        <v>21</v>
      </c>
      <c r="K1539" s="1" t="n">
        <v>12.3</v>
      </c>
      <c r="L1539" s="1" t="n">
        <v>15</v>
      </c>
    </row>
    <row r="1540" customFormat="false" ht="13.8" hidden="false" customHeight="false" outlineLevel="0" collapsed="false">
      <c r="A1540" s="1" t="s">
        <v>91</v>
      </c>
      <c r="B1540" s="12" t="n">
        <v>42177</v>
      </c>
      <c r="C1540" s="1" t="s">
        <v>19</v>
      </c>
      <c r="D1540" s="1" t="s">
        <v>19</v>
      </c>
      <c r="E1540" s="1" t="s">
        <v>19</v>
      </c>
      <c r="F1540" s="1" t="s">
        <v>20</v>
      </c>
      <c r="G1540" s="1" t="n">
        <v>1</v>
      </c>
      <c r="H1540" s="1" t="n">
        <v>4</v>
      </c>
      <c r="I1540" s="23" t="str">
        <f aca="false">IF(J1540="RHAP", "Rhizophora apiculata", IF(J1540="EXAG", "Excoecaria agallocha", IF(J1540="BRPA", "Bruguiera parviflora", IF(J1540="XYMO", "Xylocarpus moluccensis", IF(J1540="BRCY", "Bruguiera cylindrica", IF(J1540="AVAL", "Avicennia alba", IF(J1540="AVOF", "Avicennia officinalis", IF(J1540="LURA", "Lumnitzera racemosa", IF(J1540="CETA", "Ceriops tagal", IF(J1540="XYGR", "Xylocarpus granatum", IF(J1540="AVMA", "Avicennia marina", IF(J1540="RHMU", "Rhizophora mucronata", IF(J1540="BRGY", "Bruguiera gymnorrhiza", IF(J1540="BRSE", "Bruguiera sexangula", IF(J1540="SOOV", "Sonneratia ovata", IF(J1540="SOCA", "Sonneratia caseolaris", IF(J1540="HELI", "Heritiera littoralis", IF(J1540="HESY", "Heritiera sylvatica", IF(J1540="NYFR", "Nypa fruticans", IF(J1540="CYRA", "Cynometra ramiflora", IF(J1540="PHPA", "Phoenix paludosa", IF(J1540="SCHY", "Scyphiphora hydrophyllacea", IF(J1540="DIMA", "Diospyros maritima", IF(J1540="POPI", "Pongamia pinnata", IF(J1540="MAPS", "Maniltoa psilogyne", IF(J1540="INBI", "Intsia bijuga", IF(J1540="ACEB", "Acanthus ebracteatus", IF(J1540="CAER", "Calamus erinaceus", IF(J1540="UNUN", "Unknown unknown",  IF(J1540="SOAL", "Sonneratia alba",  IF(J1540="AECO", "Aegiceras corniculatum", "" )) )))))))))))))))))))))))))))))</f>
        <v>Rhizophora apiculata</v>
      </c>
      <c r="J1540" s="1" t="s">
        <v>21</v>
      </c>
      <c r="K1540" s="1" t="n">
        <v>12.8</v>
      </c>
      <c r="L1540" s="1" t="n">
        <v>13</v>
      </c>
    </row>
    <row r="1541" customFormat="false" ht="13.8" hidden="false" customHeight="false" outlineLevel="0" collapsed="false">
      <c r="A1541" s="1" t="s">
        <v>91</v>
      </c>
      <c r="B1541" s="12" t="n">
        <v>42177</v>
      </c>
      <c r="C1541" s="1" t="s">
        <v>19</v>
      </c>
      <c r="D1541" s="1" t="s">
        <v>19</v>
      </c>
      <c r="E1541" s="1" t="s">
        <v>19</v>
      </c>
      <c r="F1541" s="1" t="s">
        <v>20</v>
      </c>
      <c r="G1541" s="1" t="n">
        <v>1</v>
      </c>
      <c r="H1541" s="1" t="n">
        <v>4</v>
      </c>
      <c r="I1541" s="23" t="str">
        <f aca="false">IF(J1541="RHAP", "Rhizophora apiculata", IF(J1541="EXAG", "Excoecaria agallocha", IF(J1541="BRPA", "Bruguiera parviflora", IF(J1541="XYMO", "Xylocarpus moluccensis", IF(J1541="BRCY", "Bruguiera cylindrica", IF(J1541="AVAL", "Avicennia alba", IF(J1541="AVOF", "Avicennia officinalis", IF(J1541="LURA", "Lumnitzera racemosa", IF(J1541="CETA", "Ceriops tagal", IF(J1541="XYGR", "Xylocarpus granatum", IF(J1541="AVMA", "Avicennia marina", IF(J1541="RHMU", "Rhizophora mucronata", IF(J1541="BRGY", "Bruguiera gymnorrhiza", IF(J1541="BRSE", "Bruguiera sexangula", IF(J1541="SOOV", "Sonneratia ovata", IF(J1541="SOCA", "Sonneratia caseolaris", IF(J1541="HELI", "Heritiera littoralis", IF(J1541="HESY", "Heritiera sylvatica", IF(J1541="NYFR", "Nypa fruticans", IF(J1541="CYRA", "Cynometra ramiflora", IF(J1541="PHPA", "Phoenix paludosa", IF(J1541="SCHY", "Scyphiphora hydrophyllacea", IF(J1541="DIMA", "Diospyros maritima", IF(J1541="POPI", "Pongamia pinnata", IF(J1541="MAPS", "Maniltoa psilogyne", IF(J1541="INBI", "Intsia bijuga", IF(J1541="ACEB", "Acanthus ebracteatus", IF(J1541="CAER", "Calamus erinaceus", IF(J1541="UNUN", "Unknown unknown",  IF(J1541="SOAL", "Sonneratia alba",  IF(J1541="AECO", "Aegiceras corniculatum", "" )) )))))))))))))))))))))))))))))</f>
        <v>Rhizophora apiculata</v>
      </c>
      <c r="J1541" s="1" t="s">
        <v>21</v>
      </c>
      <c r="K1541" s="1" t="n">
        <v>13.7</v>
      </c>
      <c r="L1541" s="1" t="n">
        <v>22</v>
      </c>
    </row>
    <row r="1542" customFormat="false" ht="13.8" hidden="false" customHeight="false" outlineLevel="0" collapsed="false">
      <c r="A1542" s="1" t="s">
        <v>91</v>
      </c>
      <c r="B1542" s="12" t="n">
        <v>42177</v>
      </c>
      <c r="C1542" s="1" t="s">
        <v>19</v>
      </c>
      <c r="D1542" s="1" t="s">
        <v>19</v>
      </c>
      <c r="E1542" s="1" t="s">
        <v>19</v>
      </c>
      <c r="F1542" s="1" t="s">
        <v>20</v>
      </c>
      <c r="G1542" s="1" t="n">
        <v>1</v>
      </c>
      <c r="H1542" s="1" t="n">
        <v>4</v>
      </c>
      <c r="I1542" s="23" t="str">
        <f aca="false">IF(J1542="RHAP", "Rhizophora apiculata", IF(J1542="EXAG", "Excoecaria agallocha", IF(J1542="BRPA", "Bruguiera parviflora", IF(J1542="XYMO", "Xylocarpus moluccensis", IF(J1542="BRCY", "Bruguiera cylindrica", IF(J1542="AVAL", "Avicennia alba", IF(J1542="AVOF", "Avicennia officinalis", IF(J1542="LURA", "Lumnitzera racemosa", IF(J1542="CETA", "Ceriops tagal", IF(J1542="XYGR", "Xylocarpus granatum", IF(J1542="AVMA", "Avicennia marina", IF(J1542="RHMU", "Rhizophora mucronata", IF(J1542="BRGY", "Bruguiera gymnorrhiza", IF(J1542="BRSE", "Bruguiera sexangula", IF(J1542="SOOV", "Sonneratia ovata", IF(J1542="SOCA", "Sonneratia caseolaris", IF(J1542="HELI", "Heritiera littoralis", IF(J1542="HESY", "Heritiera sylvatica", IF(J1542="NYFR", "Nypa fruticans", IF(J1542="CYRA", "Cynometra ramiflora", IF(J1542="PHPA", "Phoenix paludosa", IF(J1542="SCHY", "Scyphiphora hydrophyllacea", IF(J1542="DIMA", "Diospyros maritima", IF(J1542="POPI", "Pongamia pinnata", IF(J1542="MAPS", "Maniltoa psilogyne", IF(J1542="INBI", "Intsia bijuga", IF(J1542="ACEB", "Acanthus ebracteatus", IF(J1542="CAER", "Calamus erinaceus", IF(J1542="UNUN", "Unknown unknown",  IF(J1542="SOAL", "Sonneratia alba",  IF(J1542="AECO", "Aegiceras corniculatum", "" )) )))))))))))))))))))))))))))))</f>
        <v>Bruguiera cylindrica</v>
      </c>
      <c r="J1542" s="1" t="s">
        <v>98</v>
      </c>
      <c r="K1542" s="1" t="n">
        <v>13.9</v>
      </c>
      <c r="L1542" s="1" t="n">
        <v>15</v>
      </c>
    </row>
    <row r="1543" customFormat="false" ht="13.8" hidden="false" customHeight="false" outlineLevel="0" collapsed="false">
      <c r="A1543" s="1" t="s">
        <v>91</v>
      </c>
      <c r="B1543" s="12" t="n">
        <v>42177</v>
      </c>
      <c r="C1543" s="1" t="s">
        <v>19</v>
      </c>
      <c r="D1543" s="1" t="s">
        <v>19</v>
      </c>
      <c r="E1543" s="1" t="s">
        <v>19</v>
      </c>
      <c r="F1543" s="1" t="s">
        <v>20</v>
      </c>
      <c r="G1543" s="1" t="n">
        <v>1</v>
      </c>
      <c r="H1543" s="1" t="n">
        <v>4</v>
      </c>
      <c r="I1543" s="23" t="str">
        <f aca="false">IF(J1543="RHAP", "Rhizophora apiculata", IF(J1543="EXAG", "Excoecaria agallocha", IF(J1543="BRPA", "Bruguiera parviflora", IF(J1543="XYMO", "Xylocarpus moluccensis", IF(J1543="BRCY", "Bruguiera cylindrica", IF(J1543="AVAL", "Avicennia alba", IF(J1543="AVOF", "Avicennia officinalis", IF(J1543="LURA", "Lumnitzera racemosa", IF(J1543="CETA", "Ceriops tagal", IF(J1543="XYGR", "Xylocarpus granatum", IF(J1543="AVMA", "Avicennia marina", IF(J1543="RHMU", "Rhizophora mucronata", IF(J1543="BRGY", "Bruguiera gymnorrhiza", IF(J1543="BRSE", "Bruguiera sexangula", IF(J1543="SOOV", "Sonneratia ovata", IF(J1543="SOCA", "Sonneratia caseolaris", IF(J1543="HELI", "Heritiera littoralis", IF(J1543="HESY", "Heritiera sylvatica", IF(J1543="NYFR", "Nypa fruticans", IF(J1543="CYRA", "Cynometra ramiflora", IF(J1543="PHPA", "Phoenix paludosa", IF(J1543="SCHY", "Scyphiphora hydrophyllacea", IF(J1543="DIMA", "Diospyros maritima", IF(J1543="POPI", "Pongamia pinnata", IF(J1543="MAPS", "Maniltoa psilogyne", IF(J1543="INBI", "Intsia bijuga", IF(J1543="ACEB", "Acanthus ebracteatus", IF(J1543="CAER", "Calamus erinaceus", IF(J1543="UNUN", "Unknown unknown",  IF(J1543="SOAL", "Sonneratia alba",  IF(J1543="AECO", "Aegiceras corniculatum", "" )) )))))))))))))))))))))))))))))</f>
        <v>Rhizophora apiculata</v>
      </c>
      <c r="J1543" s="1" t="s">
        <v>21</v>
      </c>
      <c r="K1543" s="1" t="n">
        <v>14.5</v>
      </c>
      <c r="L1543" s="1" t="n">
        <v>17</v>
      </c>
    </row>
    <row r="1544" customFormat="false" ht="13.8" hidden="false" customHeight="false" outlineLevel="0" collapsed="false">
      <c r="A1544" s="1" t="s">
        <v>91</v>
      </c>
      <c r="B1544" s="12" t="n">
        <v>42177</v>
      </c>
      <c r="C1544" s="1" t="s">
        <v>19</v>
      </c>
      <c r="D1544" s="1" t="s">
        <v>19</v>
      </c>
      <c r="E1544" s="1" t="s">
        <v>19</v>
      </c>
      <c r="F1544" s="1" t="s">
        <v>20</v>
      </c>
      <c r="G1544" s="1" t="n">
        <v>1</v>
      </c>
      <c r="H1544" s="1" t="n">
        <v>4</v>
      </c>
      <c r="I1544" s="23" t="str">
        <f aca="false">IF(J1544="RHAP", "Rhizophora apiculata", IF(J1544="EXAG", "Excoecaria agallocha", IF(J1544="BRPA", "Bruguiera parviflora", IF(J1544="XYMO", "Xylocarpus moluccensis", IF(J1544="BRCY", "Bruguiera cylindrica", IF(J1544="AVAL", "Avicennia alba", IF(J1544="AVOF", "Avicennia officinalis", IF(J1544="LURA", "Lumnitzera racemosa", IF(J1544="CETA", "Ceriops tagal", IF(J1544="XYGR", "Xylocarpus granatum", IF(J1544="AVMA", "Avicennia marina", IF(J1544="RHMU", "Rhizophora mucronata", IF(J1544="BRGY", "Bruguiera gymnorrhiza", IF(J1544="BRSE", "Bruguiera sexangula", IF(J1544="SOOV", "Sonneratia ovata", IF(J1544="SOCA", "Sonneratia caseolaris", IF(J1544="HELI", "Heritiera littoralis", IF(J1544="HESY", "Heritiera sylvatica", IF(J1544="NYFR", "Nypa fruticans", IF(J1544="CYRA", "Cynometra ramiflora", IF(J1544="PHPA", "Phoenix paludosa", IF(J1544="SCHY", "Scyphiphora hydrophyllacea", IF(J1544="DIMA", "Diospyros maritima", IF(J1544="POPI", "Pongamia pinnata", IF(J1544="MAPS", "Maniltoa psilogyne", IF(J1544="INBI", "Intsia bijuga", IF(J1544="ACEB", "Acanthus ebracteatus", IF(J1544="CAER", "Calamus erinaceus", IF(J1544="UNUN", "Unknown unknown",  IF(J1544="SOAL", "Sonneratia alba",  IF(J1544="AECO", "Aegiceras corniculatum", "" )) )))))))))))))))))))))))))))))</f>
        <v>Bruguiera cylindrica</v>
      </c>
      <c r="J1544" s="1" t="s">
        <v>98</v>
      </c>
      <c r="K1544" s="1" t="n">
        <v>18.6</v>
      </c>
      <c r="L1544" s="1" t="n">
        <v>14</v>
      </c>
    </row>
    <row r="1545" customFormat="false" ht="13.8" hidden="false" customHeight="false" outlineLevel="0" collapsed="false">
      <c r="A1545" s="1" t="s">
        <v>91</v>
      </c>
      <c r="B1545" s="12" t="n">
        <v>42177</v>
      </c>
      <c r="C1545" s="1" t="s">
        <v>19</v>
      </c>
      <c r="D1545" s="1" t="s">
        <v>19</v>
      </c>
      <c r="E1545" s="1" t="s">
        <v>19</v>
      </c>
      <c r="F1545" s="1" t="s">
        <v>20</v>
      </c>
      <c r="G1545" s="1" t="n">
        <v>1</v>
      </c>
      <c r="H1545" s="1" t="n">
        <v>4</v>
      </c>
      <c r="I1545" s="23" t="str">
        <f aca="false">IF(J1545="RHAP", "Rhizophora apiculata", IF(J1545="EXAG", "Excoecaria agallocha", IF(J1545="BRPA", "Bruguiera parviflora", IF(J1545="XYMO", "Xylocarpus moluccensis", IF(J1545="BRCY", "Bruguiera cylindrica", IF(J1545="AVAL", "Avicennia alba", IF(J1545="AVOF", "Avicennia officinalis", IF(J1545="LURA", "Lumnitzera racemosa", IF(J1545="CETA", "Ceriops tagal", IF(J1545="XYGR", "Xylocarpus granatum", IF(J1545="AVMA", "Avicennia marina", IF(J1545="RHMU", "Rhizophora mucronata", IF(J1545="BRGY", "Bruguiera gymnorrhiza", IF(J1545="BRSE", "Bruguiera sexangula", IF(J1545="SOOV", "Sonneratia ovata", IF(J1545="SOCA", "Sonneratia caseolaris", IF(J1545="HELI", "Heritiera littoralis", IF(J1545="HESY", "Heritiera sylvatica", IF(J1545="NYFR", "Nypa fruticans", IF(J1545="CYRA", "Cynometra ramiflora", IF(J1545="PHPA", "Phoenix paludosa", IF(J1545="SCHY", "Scyphiphora hydrophyllacea", IF(J1545="DIMA", "Diospyros maritima", IF(J1545="POPI", "Pongamia pinnata", IF(J1545="MAPS", "Maniltoa psilogyne", IF(J1545="INBI", "Intsia bijuga", IF(J1545="ACEB", "Acanthus ebracteatus", IF(J1545="CAER", "Calamus erinaceus", IF(J1545="UNUN", "Unknown unknown",  IF(J1545="SOAL", "Sonneratia alba",  IF(J1545="AECO", "Aegiceras corniculatum", "" )) )))))))))))))))))))))))))))))</f>
        <v>Avicennia alba</v>
      </c>
      <c r="J1545" s="1" t="s">
        <v>27</v>
      </c>
      <c r="K1545" s="1" t="n">
        <v>25.3</v>
      </c>
      <c r="L1545" s="1" t="n">
        <v>25</v>
      </c>
    </row>
    <row r="1546" customFormat="false" ht="13.8" hidden="false" customHeight="false" outlineLevel="0" collapsed="false">
      <c r="A1546" s="1" t="s">
        <v>91</v>
      </c>
      <c r="B1546" s="12" t="n">
        <v>42177</v>
      </c>
      <c r="C1546" s="1" t="s">
        <v>19</v>
      </c>
      <c r="D1546" s="1" t="s">
        <v>19</v>
      </c>
      <c r="E1546" s="1" t="s">
        <v>19</v>
      </c>
      <c r="F1546" s="1" t="s">
        <v>20</v>
      </c>
      <c r="G1546" s="1" t="n">
        <v>1</v>
      </c>
      <c r="H1546" s="1" t="n">
        <v>4</v>
      </c>
      <c r="I1546" s="23" t="str">
        <f aca="false">IF(J1546="RHAP", "Rhizophora apiculata", IF(J1546="EXAG", "Excoecaria agallocha", IF(J1546="BRPA", "Bruguiera parviflora", IF(J1546="XYMO", "Xylocarpus moluccensis", IF(J1546="BRCY", "Bruguiera cylindrica", IF(J1546="AVAL", "Avicennia alba", IF(J1546="AVOF", "Avicennia officinalis", IF(J1546="LURA", "Lumnitzera racemosa", IF(J1546="CETA", "Ceriops tagal", IF(J1546="XYGR", "Xylocarpus granatum", IF(J1546="AVMA", "Avicennia marina", IF(J1546="RHMU", "Rhizophora mucronata", IF(J1546="BRGY", "Bruguiera gymnorrhiza", IF(J1546="BRSE", "Bruguiera sexangula", IF(J1546="SOOV", "Sonneratia ovata", IF(J1546="SOCA", "Sonneratia caseolaris", IF(J1546="HELI", "Heritiera littoralis", IF(J1546="HESY", "Heritiera sylvatica", IF(J1546="NYFR", "Nypa fruticans", IF(J1546="CYRA", "Cynometra ramiflora", IF(J1546="PHPA", "Phoenix paludosa", IF(J1546="SCHY", "Scyphiphora hydrophyllacea", IF(J1546="DIMA", "Diospyros maritima", IF(J1546="POPI", "Pongamia pinnata", IF(J1546="MAPS", "Maniltoa psilogyne", IF(J1546="INBI", "Intsia bijuga", IF(J1546="ACEB", "Acanthus ebracteatus", IF(J1546="CAER", "Calamus erinaceus", IF(J1546="UNUN", "Unknown unknown",  IF(J1546="SOAL", "Sonneratia alba",  IF(J1546="AECO", "Aegiceras corniculatum", "" )) )))))))))))))))))))))))))))))</f>
        <v>Avicennia alba</v>
      </c>
      <c r="J1546" s="1" t="s">
        <v>27</v>
      </c>
      <c r="K1546" s="1" t="n">
        <v>25.3</v>
      </c>
      <c r="L1546" s="1" t="n">
        <v>21</v>
      </c>
    </row>
    <row r="1547" customFormat="false" ht="13.8" hidden="false" customHeight="false" outlineLevel="0" collapsed="false">
      <c r="A1547" s="1" t="s">
        <v>91</v>
      </c>
      <c r="B1547" s="12" t="n">
        <v>42177</v>
      </c>
      <c r="C1547" s="1" t="s">
        <v>19</v>
      </c>
      <c r="D1547" s="1" t="s">
        <v>19</v>
      </c>
      <c r="E1547" s="1" t="s">
        <v>19</v>
      </c>
      <c r="F1547" s="1" t="s">
        <v>20</v>
      </c>
      <c r="G1547" s="1" t="n">
        <v>1</v>
      </c>
      <c r="H1547" s="1" t="n">
        <v>5</v>
      </c>
      <c r="I1547" s="23" t="str">
        <f aca="false">IF(J1547="RHAP", "Rhizophora apiculata", IF(J1547="EXAG", "Excoecaria agallocha", IF(J1547="BRPA", "Bruguiera parviflora", IF(J1547="XYMO", "Xylocarpus moluccensis", IF(J1547="BRCY", "Bruguiera cylindrica", IF(J1547="AVAL", "Avicennia alba", IF(J1547="AVOF", "Avicennia officinalis", IF(J1547="LURA", "Lumnitzera racemosa", IF(J1547="CETA", "Ceriops tagal", IF(J1547="XYGR", "Xylocarpus granatum", IF(J1547="AVMA", "Avicennia marina", IF(J1547="RHMU", "Rhizophora mucronata", IF(J1547="BRGY", "Bruguiera gymnorrhiza", IF(J1547="BRSE", "Bruguiera sexangula", IF(J1547="SOOV", "Sonneratia ovata", IF(J1547="SOCA", "Sonneratia caseolaris", IF(J1547="HELI", "Heritiera littoralis", IF(J1547="HESY", "Heritiera sylvatica", IF(J1547="NYFR", "Nypa fruticans", IF(J1547="CYRA", "Cynometra ramiflora", IF(J1547="PHPA", "Phoenix paludosa", IF(J1547="SCHY", "Scyphiphora hydrophyllacea", IF(J1547="DIMA", "Diospyros maritima", IF(J1547="POPI", "Pongamia pinnata", IF(J1547="MAPS", "Maniltoa psilogyne", IF(J1547="INBI", "Intsia bijuga", IF(J1547="ACEB", "Acanthus ebracteatus", IF(J1547="CAER", "Calamus erinaceus", IF(J1547="UNUN", "Unknown unknown",  IF(J1547="SOAL", "Sonneratia alba",  IF(J1547="AECO", "Aegiceras corniculatum", "" )) )))))))))))))))))))))))))))))</f>
        <v>Bruguiera cylindrica</v>
      </c>
      <c r="J1547" s="1" t="s">
        <v>98</v>
      </c>
      <c r="K1547" s="1" t="n">
        <v>5.1</v>
      </c>
      <c r="L1547" s="1" t="n">
        <v>6</v>
      </c>
      <c r="N1547" s="1" t="n">
        <v>2</v>
      </c>
    </row>
    <row r="1548" customFormat="false" ht="13.8" hidden="false" customHeight="false" outlineLevel="0" collapsed="false">
      <c r="A1548" s="1" t="s">
        <v>91</v>
      </c>
      <c r="B1548" s="12" t="n">
        <v>42177</v>
      </c>
      <c r="C1548" s="1" t="s">
        <v>19</v>
      </c>
      <c r="D1548" s="1" t="s">
        <v>19</v>
      </c>
      <c r="E1548" s="1" t="s">
        <v>19</v>
      </c>
      <c r="F1548" s="1" t="s">
        <v>20</v>
      </c>
      <c r="G1548" s="1" t="n">
        <v>1</v>
      </c>
      <c r="H1548" s="1" t="n">
        <v>5</v>
      </c>
      <c r="I1548" s="23" t="str">
        <f aca="false">IF(J1548="RHAP", "Rhizophora apiculata", IF(J1548="EXAG", "Excoecaria agallocha", IF(J1548="BRPA", "Bruguiera parviflora", IF(J1548="XYMO", "Xylocarpus moluccensis", IF(J1548="BRCY", "Bruguiera cylindrica", IF(J1548="AVAL", "Avicennia alba", IF(J1548="AVOF", "Avicennia officinalis", IF(J1548="LURA", "Lumnitzera racemosa", IF(J1548="CETA", "Ceriops tagal", IF(J1548="XYGR", "Xylocarpus granatum", IF(J1548="AVMA", "Avicennia marina", IF(J1548="RHMU", "Rhizophora mucronata", IF(J1548="BRGY", "Bruguiera gymnorrhiza", IF(J1548="BRSE", "Bruguiera sexangula", IF(J1548="SOOV", "Sonneratia ovata", IF(J1548="SOCA", "Sonneratia caseolaris", IF(J1548="HELI", "Heritiera littoralis", IF(J1548="HESY", "Heritiera sylvatica", IF(J1548="NYFR", "Nypa fruticans", IF(J1548="CYRA", "Cynometra ramiflora", IF(J1548="PHPA", "Phoenix paludosa", IF(J1548="SCHY", "Scyphiphora hydrophyllacea", IF(J1548="DIMA", "Diospyros maritima", IF(J1548="POPI", "Pongamia pinnata", IF(J1548="MAPS", "Maniltoa psilogyne", IF(J1548="INBI", "Intsia bijuga", IF(J1548="ACEB", "Acanthus ebracteatus", IF(J1548="CAER", "Calamus erinaceus", IF(J1548="UNUN", "Unknown unknown",  IF(J1548="SOAL", "Sonneratia alba",  IF(J1548="AECO", "Aegiceras corniculatum", "" )) )))))))))))))))))))))))))))))</f>
        <v>Bruguiera cylindrica</v>
      </c>
      <c r="J1548" s="1" t="s">
        <v>98</v>
      </c>
      <c r="K1548" s="1" t="n">
        <v>5.2</v>
      </c>
      <c r="L1548" s="1" t="n">
        <v>5</v>
      </c>
      <c r="M1548" s="1" t="n">
        <v>1</v>
      </c>
    </row>
    <row r="1549" customFormat="false" ht="13.8" hidden="false" customHeight="false" outlineLevel="0" collapsed="false">
      <c r="A1549" s="1" t="s">
        <v>91</v>
      </c>
      <c r="B1549" s="12" t="n">
        <v>42177</v>
      </c>
      <c r="C1549" s="1" t="s">
        <v>19</v>
      </c>
      <c r="D1549" s="1" t="s">
        <v>19</v>
      </c>
      <c r="E1549" s="1" t="s">
        <v>19</v>
      </c>
      <c r="F1549" s="1" t="s">
        <v>20</v>
      </c>
      <c r="G1549" s="1" t="n">
        <v>1</v>
      </c>
      <c r="H1549" s="1" t="n">
        <v>5</v>
      </c>
      <c r="I1549" s="23" t="str">
        <f aca="false">IF(J1549="RHAP", "Rhizophora apiculata", IF(J1549="EXAG", "Excoecaria agallocha", IF(J1549="BRPA", "Bruguiera parviflora", IF(J1549="XYMO", "Xylocarpus moluccensis", IF(J1549="BRCY", "Bruguiera cylindrica", IF(J1549="AVAL", "Avicennia alba", IF(J1549="AVOF", "Avicennia officinalis", IF(J1549="LURA", "Lumnitzera racemosa", IF(J1549="CETA", "Ceriops tagal", IF(J1549="XYGR", "Xylocarpus granatum", IF(J1549="AVMA", "Avicennia marina", IF(J1549="RHMU", "Rhizophora mucronata", IF(J1549="BRGY", "Bruguiera gymnorrhiza", IF(J1549="BRSE", "Bruguiera sexangula", IF(J1549="SOOV", "Sonneratia ovata", IF(J1549="SOCA", "Sonneratia caseolaris", IF(J1549="HELI", "Heritiera littoralis", IF(J1549="HESY", "Heritiera sylvatica", IF(J1549="NYFR", "Nypa fruticans", IF(J1549="CYRA", "Cynometra ramiflora", IF(J1549="PHPA", "Phoenix paludosa", IF(J1549="SCHY", "Scyphiphora hydrophyllacea", IF(J1549="DIMA", "Diospyros maritima", IF(J1549="POPI", "Pongamia pinnata", IF(J1549="MAPS", "Maniltoa psilogyne", IF(J1549="INBI", "Intsia bijuga", IF(J1549="ACEB", "Acanthus ebracteatus", IF(J1549="CAER", "Calamus erinaceus", IF(J1549="UNUN", "Unknown unknown",  IF(J1549="SOAL", "Sonneratia alba",  IF(J1549="AECO", "Aegiceras corniculatum", "" )) )))))))))))))))))))))))))))))</f>
        <v>Bruguiera cylindrica</v>
      </c>
      <c r="J1549" s="1" t="s">
        <v>98</v>
      </c>
      <c r="K1549" s="1" t="n">
        <v>5.2</v>
      </c>
      <c r="L1549" s="1" t="n">
        <v>2</v>
      </c>
      <c r="M1549" s="1" t="n">
        <v>7.2</v>
      </c>
      <c r="N1549" s="1" t="n">
        <v>3</v>
      </c>
      <c r="O1549" s="3" t="s">
        <v>1059</v>
      </c>
    </row>
    <row r="1550" customFormat="false" ht="13.8" hidden="false" customHeight="false" outlineLevel="0" collapsed="false">
      <c r="A1550" s="1" t="s">
        <v>91</v>
      </c>
      <c r="B1550" s="12" t="n">
        <v>42177</v>
      </c>
      <c r="C1550" s="1" t="s">
        <v>19</v>
      </c>
      <c r="D1550" s="1" t="s">
        <v>19</v>
      </c>
      <c r="E1550" s="1" t="s">
        <v>19</v>
      </c>
      <c r="F1550" s="1" t="s">
        <v>20</v>
      </c>
      <c r="G1550" s="1" t="n">
        <v>1</v>
      </c>
      <c r="H1550" s="1" t="n">
        <v>5</v>
      </c>
      <c r="I1550" s="23" t="str">
        <f aca="false">IF(J1550="RHAP", "Rhizophora apiculata", IF(J1550="EXAG", "Excoecaria agallocha", IF(J1550="BRPA", "Bruguiera parviflora", IF(J1550="XYMO", "Xylocarpus moluccensis", IF(J1550="BRCY", "Bruguiera cylindrica", IF(J1550="AVAL", "Avicennia alba", IF(J1550="AVOF", "Avicennia officinalis", IF(J1550="LURA", "Lumnitzera racemosa", IF(J1550="CETA", "Ceriops tagal", IF(J1550="XYGR", "Xylocarpus granatum", IF(J1550="AVMA", "Avicennia marina", IF(J1550="RHMU", "Rhizophora mucronata", IF(J1550="BRGY", "Bruguiera gymnorrhiza", IF(J1550="BRSE", "Bruguiera sexangula", IF(J1550="SOOV", "Sonneratia ovata", IF(J1550="SOCA", "Sonneratia caseolaris", IF(J1550="HELI", "Heritiera littoralis", IF(J1550="HESY", "Heritiera sylvatica", IF(J1550="NYFR", "Nypa fruticans", IF(J1550="CYRA", "Cynometra ramiflora", IF(J1550="PHPA", "Phoenix paludosa", IF(J1550="SCHY", "Scyphiphora hydrophyllacea", IF(J1550="DIMA", "Diospyros maritima", IF(J1550="POPI", "Pongamia pinnata", IF(J1550="MAPS", "Maniltoa psilogyne", IF(J1550="INBI", "Intsia bijuga", IF(J1550="ACEB", "Acanthus ebracteatus", IF(J1550="CAER", "Calamus erinaceus", IF(J1550="UNUN", "Unknown unknown",  IF(J1550="SOAL", "Sonneratia alba",  IF(J1550="AECO", "Aegiceras corniculatum", "" )) )))))))))))))))))))))))))))))</f>
        <v>Bruguiera cylindrica</v>
      </c>
      <c r="J1550" s="1" t="s">
        <v>98</v>
      </c>
      <c r="K1550" s="1" t="n">
        <v>5.4</v>
      </c>
      <c r="L1550" s="1" t="n">
        <v>6</v>
      </c>
      <c r="N1550" s="1" t="n">
        <v>2</v>
      </c>
    </row>
    <row r="1551" customFormat="false" ht="13.8" hidden="false" customHeight="false" outlineLevel="0" collapsed="false">
      <c r="A1551" s="1" t="s">
        <v>91</v>
      </c>
      <c r="B1551" s="12" t="n">
        <v>42177</v>
      </c>
      <c r="C1551" s="1" t="s">
        <v>19</v>
      </c>
      <c r="D1551" s="1" t="s">
        <v>19</v>
      </c>
      <c r="E1551" s="1" t="s">
        <v>19</v>
      </c>
      <c r="F1551" s="1" t="s">
        <v>20</v>
      </c>
      <c r="G1551" s="1" t="n">
        <v>1</v>
      </c>
      <c r="H1551" s="1" t="n">
        <v>5</v>
      </c>
      <c r="I1551" s="23" t="str">
        <f aca="false">IF(J1551="RHAP", "Rhizophora apiculata", IF(J1551="EXAG", "Excoecaria agallocha", IF(J1551="BRPA", "Bruguiera parviflora", IF(J1551="XYMO", "Xylocarpus moluccensis", IF(J1551="BRCY", "Bruguiera cylindrica", IF(J1551="AVAL", "Avicennia alba", IF(J1551="AVOF", "Avicennia officinalis", IF(J1551="LURA", "Lumnitzera racemosa", IF(J1551="CETA", "Ceriops tagal", IF(J1551="XYGR", "Xylocarpus granatum", IF(J1551="AVMA", "Avicennia marina", IF(J1551="RHMU", "Rhizophora mucronata", IF(J1551="BRGY", "Bruguiera gymnorrhiza", IF(J1551="BRSE", "Bruguiera sexangula", IF(J1551="SOOV", "Sonneratia ovata", IF(J1551="SOCA", "Sonneratia caseolaris", IF(J1551="HELI", "Heritiera littoralis", IF(J1551="HESY", "Heritiera sylvatica", IF(J1551="NYFR", "Nypa fruticans", IF(J1551="CYRA", "Cynometra ramiflora", IF(J1551="PHPA", "Phoenix paludosa", IF(J1551="SCHY", "Scyphiphora hydrophyllacea", IF(J1551="DIMA", "Diospyros maritima", IF(J1551="POPI", "Pongamia pinnata", IF(J1551="MAPS", "Maniltoa psilogyne", IF(J1551="INBI", "Intsia bijuga", IF(J1551="ACEB", "Acanthus ebracteatus", IF(J1551="CAER", "Calamus erinaceus", IF(J1551="UNUN", "Unknown unknown",  IF(J1551="SOAL", "Sonneratia alba",  IF(J1551="AECO", "Aegiceras corniculatum", "" )) )))))))))))))))))))))))))))))</f>
        <v>Bruguiera cylindrica</v>
      </c>
      <c r="J1551" s="1" t="s">
        <v>98</v>
      </c>
      <c r="K1551" s="1" t="n">
        <v>5.4</v>
      </c>
      <c r="L1551" s="1" t="n">
        <v>2</v>
      </c>
      <c r="N1551" s="1" t="n">
        <v>3</v>
      </c>
      <c r="O1551" s="3" t="s">
        <v>1070</v>
      </c>
    </row>
    <row r="1552" customFormat="false" ht="13.8" hidden="false" customHeight="false" outlineLevel="0" collapsed="false">
      <c r="A1552" s="1" t="s">
        <v>91</v>
      </c>
      <c r="B1552" s="12" t="n">
        <v>42177</v>
      </c>
      <c r="C1552" s="1" t="s">
        <v>19</v>
      </c>
      <c r="D1552" s="1" t="s">
        <v>19</v>
      </c>
      <c r="E1552" s="1" t="s">
        <v>19</v>
      </c>
      <c r="F1552" s="1" t="s">
        <v>20</v>
      </c>
      <c r="G1552" s="1" t="n">
        <v>1</v>
      </c>
      <c r="H1552" s="1" t="n">
        <v>5</v>
      </c>
      <c r="I1552" s="23" t="str">
        <f aca="false">IF(J1552="RHAP", "Rhizophora apiculata", IF(J1552="EXAG", "Excoecaria agallocha", IF(J1552="BRPA", "Bruguiera parviflora", IF(J1552="XYMO", "Xylocarpus moluccensis", IF(J1552="BRCY", "Bruguiera cylindrica", IF(J1552="AVAL", "Avicennia alba", IF(J1552="AVOF", "Avicennia officinalis", IF(J1552="LURA", "Lumnitzera racemosa", IF(J1552="CETA", "Ceriops tagal", IF(J1552="XYGR", "Xylocarpus granatum", IF(J1552="AVMA", "Avicennia marina", IF(J1552="RHMU", "Rhizophora mucronata", IF(J1552="BRGY", "Bruguiera gymnorrhiza", IF(J1552="BRSE", "Bruguiera sexangula", IF(J1552="SOOV", "Sonneratia ovata", IF(J1552="SOCA", "Sonneratia caseolaris", IF(J1552="HELI", "Heritiera littoralis", IF(J1552="HESY", "Heritiera sylvatica", IF(J1552="NYFR", "Nypa fruticans", IF(J1552="CYRA", "Cynometra ramiflora", IF(J1552="PHPA", "Phoenix paludosa", IF(J1552="SCHY", "Scyphiphora hydrophyllacea", IF(J1552="DIMA", "Diospyros maritima", IF(J1552="POPI", "Pongamia pinnata", IF(J1552="MAPS", "Maniltoa psilogyne", IF(J1552="INBI", "Intsia bijuga", IF(J1552="ACEB", "Acanthus ebracteatus", IF(J1552="CAER", "Calamus erinaceus", IF(J1552="UNUN", "Unknown unknown",  IF(J1552="SOAL", "Sonneratia alba",  IF(J1552="AECO", "Aegiceras corniculatum", "" )) )))))))))))))))))))))))))))))</f>
        <v>Bruguiera cylindrica</v>
      </c>
      <c r="J1552" s="1" t="s">
        <v>98</v>
      </c>
      <c r="K1552" s="1" t="n">
        <v>5.5</v>
      </c>
      <c r="L1552" s="1" t="n">
        <v>7</v>
      </c>
    </row>
    <row r="1553" customFormat="false" ht="13.8" hidden="false" customHeight="false" outlineLevel="0" collapsed="false">
      <c r="A1553" s="1" t="s">
        <v>91</v>
      </c>
      <c r="B1553" s="12" t="n">
        <v>42177</v>
      </c>
      <c r="C1553" s="1" t="s">
        <v>19</v>
      </c>
      <c r="D1553" s="1" t="s">
        <v>19</v>
      </c>
      <c r="E1553" s="1" t="s">
        <v>19</v>
      </c>
      <c r="F1553" s="1" t="s">
        <v>20</v>
      </c>
      <c r="G1553" s="1" t="n">
        <v>1</v>
      </c>
      <c r="H1553" s="1" t="n">
        <v>5</v>
      </c>
      <c r="I1553" s="23" t="str">
        <f aca="false">IF(J1553="RHAP", "Rhizophora apiculata", IF(J1553="EXAG", "Excoecaria agallocha", IF(J1553="BRPA", "Bruguiera parviflora", IF(J1553="XYMO", "Xylocarpus moluccensis", IF(J1553="BRCY", "Bruguiera cylindrica", IF(J1553="AVAL", "Avicennia alba", IF(J1553="AVOF", "Avicennia officinalis", IF(J1553="LURA", "Lumnitzera racemosa", IF(J1553="CETA", "Ceriops tagal", IF(J1553="XYGR", "Xylocarpus granatum", IF(J1553="AVMA", "Avicennia marina", IF(J1553="RHMU", "Rhizophora mucronata", IF(J1553="BRGY", "Bruguiera gymnorrhiza", IF(J1553="BRSE", "Bruguiera sexangula", IF(J1553="SOOV", "Sonneratia ovata", IF(J1553="SOCA", "Sonneratia caseolaris", IF(J1553="HELI", "Heritiera littoralis", IF(J1553="HESY", "Heritiera sylvatica", IF(J1553="NYFR", "Nypa fruticans", IF(J1553="CYRA", "Cynometra ramiflora", IF(J1553="PHPA", "Phoenix paludosa", IF(J1553="SCHY", "Scyphiphora hydrophyllacea", IF(J1553="DIMA", "Diospyros maritima", IF(J1553="POPI", "Pongamia pinnata", IF(J1553="MAPS", "Maniltoa psilogyne", IF(J1553="INBI", "Intsia bijuga", IF(J1553="ACEB", "Acanthus ebracteatus", IF(J1553="CAER", "Calamus erinaceus", IF(J1553="UNUN", "Unknown unknown",  IF(J1553="SOAL", "Sonneratia alba",  IF(J1553="AECO", "Aegiceras corniculatum", "" )) )))))))))))))))))))))))))))))</f>
        <v>Bruguiera cylindrica</v>
      </c>
      <c r="J1553" s="1" t="s">
        <v>98</v>
      </c>
      <c r="K1553" s="1" t="n">
        <v>5.5</v>
      </c>
      <c r="L1553" s="1" t="n">
        <v>6</v>
      </c>
    </row>
    <row r="1554" customFormat="false" ht="13.8" hidden="false" customHeight="false" outlineLevel="0" collapsed="false">
      <c r="A1554" s="1" t="s">
        <v>91</v>
      </c>
      <c r="B1554" s="12" t="n">
        <v>42177</v>
      </c>
      <c r="C1554" s="1" t="s">
        <v>19</v>
      </c>
      <c r="D1554" s="1" t="s">
        <v>19</v>
      </c>
      <c r="E1554" s="1" t="s">
        <v>19</v>
      </c>
      <c r="F1554" s="1" t="s">
        <v>20</v>
      </c>
      <c r="G1554" s="1" t="n">
        <v>1</v>
      </c>
      <c r="H1554" s="1" t="n">
        <v>5</v>
      </c>
      <c r="I1554" s="23" t="str">
        <f aca="false">IF(J1554="RHAP", "Rhizophora apiculata", IF(J1554="EXAG", "Excoecaria agallocha", IF(J1554="BRPA", "Bruguiera parviflora", IF(J1554="XYMO", "Xylocarpus moluccensis", IF(J1554="BRCY", "Bruguiera cylindrica", IF(J1554="AVAL", "Avicennia alba", IF(J1554="AVOF", "Avicennia officinalis", IF(J1554="LURA", "Lumnitzera racemosa", IF(J1554="CETA", "Ceriops tagal", IF(J1554="XYGR", "Xylocarpus granatum", IF(J1554="AVMA", "Avicennia marina", IF(J1554="RHMU", "Rhizophora mucronata", IF(J1554="BRGY", "Bruguiera gymnorrhiza", IF(J1554="BRSE", "Bruguiera sexangula", IF(J1554="SOOV", "Sonneratia ovata", IF(J1554="SOCA", "Sonneratia caseolaris", IF(J1554="HELI", "Heritiera littoralis", IF(J1554="HESY", "Heritiera sylvatica", IF(J1554="NYFR", "Nypa fruticans", IF(J1554="CYRA", "Cynometra ramiflora", IF(J1554="PHPA", "Phoenix paludosa", IF(J1554="SCHY", "Scyphiphora hydrophyllacea", IF(J1554="DIMA", "Diospyros maritima", IF(J1554="POPI", "Pongamia pinnata", IF(J1554="MAPS", "Maniltoa psilogyne", IF(J1554="INBI", "Intsia bijuga", IF(J1554="ACEB", "Acanthus ebracteatus", IF(J1554="CAER", "Calamus erinaceus", IF(J1554="UNUN", "Unknown unknown",  IF(J1554="SOAL", "Sonneratia alba",  IF(J1554="AECO", "Aegiceras corniculatum", "" )) )))))))))))))))))))))))))))))</f>
        <v>Bruguiera cylindrica</v>
      </c>
      <c r="J1554" s="1" t="s">
        <v>98</v>
      </c>
      <c r="K1554" s="1" t="n">
        <v>5.5</v>
      </c>
      <c r="L1554" s="1" t="n">
        <v>5</v>
      </c>
    </row>
    <row r="1555" customFormat="false" ht="13.8" hidden="false" customHeight="false" outlineLevel="0" collapsed="false">
      <c r="A1555" s="1" t="s">
        <v>91</v>
      </c>
      <c r="B1555" s="12" t="n">
        <v>42177</v>
      </c>
      <c r="C1555" s="1" t="s">
        <v>19</v>
      </c>
      <c r="D1555" s="1" t="s">
        <v>19</v>
      </c>
      <c r="E1555" s="1" t="s">
        <v>19</v>
      </c>
      <c r="F1555" s="1" t="s">
        <v>20</v>
      </c>
      <c r="G1555" s="1" t="n">
        <v>1</v>
      </c>
      <c r="H1555" s="1" t="n">
        <v>5</v>
      </c>
      <c r="I1555" s="23" t="str">
        <f aca="false">IF(J1555="RHAP", "Rhizophora apiculata", IF(J1555="EXAG", "Excoecaria agallocha", IF(J1555="BRPA", "Bruguiera parviflora", IF(J1555="XYMO", "Xylocarpus moluccensis", IF(J1555="BRCY", "Bruguiera cylindrica", IF(J1555="AVAL", "Avicennia alba", IF(J1555="AVOF", "Avicennia officinalis", IF(J1555="LURA", "Lumnitzera racemosa", IF(J1555="CETA", "Ceriops tagal", IF(J1555="XYGR", "Xylocarpus granatum", IF(J1555="AVMA", "Avicennia marina", IF(J1555="RHMU", "Rhizophora mucronata", IF(J1555="BRGY", "Bruguiera gymnorrhiza", IF(J1555="BRSE", "Bruguiera sexangula", IF(J1555="SOOV", "Sonneratia ovata", IF(J1555="SOCA", "Sonneratia caseolaris", IF(J1555="HELI", "Heritiera littoralis", IF(J1555="HESY", "Heritiera sylvatica", IF(J1555="NYFR", "Nypa fruticans", IF(J1555="CYRA", "Cynometra ramiflora", IF(J1555="PHPA", "Phoenix paludosa", IF(J1555="SCHY", "Scyphiphora hydrophyllacea", IF(J1555="DIMA", "Diospyros maritima", IF(J1555="POPI", "Pongamia pinnata", IF(J1555="MAPS", "Maniltoa psilogyne", IF(J1555="INBI", "Intsia bijuga", IF(J1555="ACEB", "Acanthus ebracteatus", IF(J1555="CAER", "Calamus erinaceus", IF(J1555="UNUN", "Unknown unknown",  IF(J1555="SOAL", "Sonneratia alba",  IF(J1555="AECO", "Aegiceras corniculatum", "" )) )))))))))))))))))))))))))))))</f>
        <v>Bruguiera cylindrica</v>
      </c>
      <c r="J1555" s="1" t="s">
        <v>98</v>
      </c>
      <c r="K1555" s="1" t="n">
        <v>6.4</v>
      </c>
      <c r="L1555" s="1" t="n">
        <v>7</v>
      </c>
    </row>
    <row r="1556" customFormat="false" ht="13.8" hidden="false" customHeight="false" outlineLevel="0" collapsed="false">
      <c r="A1556" s="1" t="s">
        <v>91</v>
      </c>
      <c r="B1556" s="12" t="n">
        <v>42177</v>
      </c>
      <c r="C1556" s="1" t="s">
        <v>19</v>
      </c>
      <c r="D1556" s="1" t="s">
        <v>19</v>
      </c>
      <c r="E1556" s="1" t="s">
        <v>19</v>
      </c>
      <c r="F1556" s="1" t="s">
        <v>20</v>
      </c>
      <c r="G1556" s="1" t="n">
        <v>1</v>
      </c>
      <c r="H1556" s="1" t="n">
        <v>5</v>
      </c>
      <c r="I1556" s="23" t="str">
        <f aca="false">IF(J1556="RHAP", "Rhizophora apiculata", IF(J1556="EXAG", "Excoecaria agallocha", IF(J1556="BRPA", "Bruguiera parviflora", IF(J1556="XYMO", "Xylocarpus moluccensis", IF(J1556="BRCY", "Bruguiera cylindrica", IF(J1556="AVAL", "Avicennia alba", IF(J1556="AVOF", "Avicennia officinalis", IF(J1556="LURA", "Lumnitzera racemosa", IF(J1556="CETA", "Ceriops tagal", IF(J1556="XYGR", "Xylocarpus granatum", IF(J1556="AVMA", "Avicennia marina", IF(J1556="RHMU", "Rhizophora mucronata", IF(J1556="BRGY", "Bruguiera gymnorrhiza", IF(J1556="BRSE", "Bruguiera sexangula", IF(J1556="SOOV", "Sonneratia ovata", IF(J1556="SOCA", "Sonneratia caseolaris", IF(J1556="HELI", "Heritiera littoralis", IF(J1556="HESY", "Heritiera sylvatica", IF(J1556="NYFR", "Nypa fruticans", IF(J1556="CYRA", "Cynometra ramiflora", IF(J1556="PHPA", "Phoenix paludosa", IF(J1556="SCHY", "Scyphiphora hydrophyllacea", IF(J1556="DIMA", "Diospyros maritima", IF(J1556="POPI", "Pongamia pinnata", IF(J1556="MAPS", "Maniltoa psilogyne", IF(J1556="INBI", "Intsia bijuga", IF(J1556="ACEB", "Acanthus ebracteatus", IF(J1556="CAER", "Calamus erinaceus", IF(J1556="UNUN", "Unknown unknown",  IF(J1556="SOAL", "Sonneratia alba",  IF(J1556="AECO", "Aegiceras corniculatum", "" )) )))))))))))))))))))))))))))))</f>
        <v>Bruguiera cylindrica</v>
      </c>
      <c r="J1556" s="1" t="s">
        <v>98</v>
      </c>
      <c r="K1556" s="1" t="n">
        <v>6.6</v>
      </c>
      <c r="L1556" s="1" t="n">
        <v>8</v>
      </c>
      <c r="N1556" s="1" t="n">
        <v>2</v>
      </c>
    </row>
    <row r="1557" customFormat="false" ht="13.8" hidden="false" customHeight="false" outlineLevel="0" collapsed="false">
      <c r="A1557" s="1" t="s">
        <v>91</v>
      </c>
      <c r="B1557" s="12" t="n">
        <v>42177</v>
      </c>
      <c r="C1557" s="1" t="s">
        <v>19</v>
      </c>
      <c r="D1557" s="1" t="s">
        <v>19</v>
      </c>
      <c r="E1557" s="1" t="s">
        <v>19</v>
      </c>
      <c r="F1557" s="1" t="s">
        <v>20</v>
      </c>
      <c r="G1557" s="1" t="n">
        <v>1</v>
      </c>
      <c r="H1557" s="1" t="n">
        <v>5</v>
      </c>
      <c r="I1557" s="23" t="str">
        <f aca="false">IF(J1557="RHAP", "Rhizophora apiculata", IF(J1557="EXAG", "Excoecaria agallocha", IF(J1557="BRPA", "Bruguiera parviflora", IF(J1557="XYMO", "Xylocarpus moluccensis", IF(J1557="BRCY", "Bruguiera cylindrica", IF(J1557="AVAL", "Avicennia alba", IF(J1557="AVOF", "Avicennia officinalis", IF(J1557="LURA", "Lumnitzera racemosa", IF(J1557="CETA", "Ceriops tagal", IF(J1557="XYGR", "Xylocarpus granatum", IF(J1557="AVMA", "Avicennia marina", IF(J1557="RHMU", "Rhizophora mucronata", IF(J1557="BRGY", "Bruguiera gymnorrhiza", IF(J1557="BRSE", "Bruguiera sexangula", IF(J1557="SOOV", "Sonneratia ovata", IF(J1557="SOCA", "Sonneratia caseolaris", IF(J1557="HELI", "Heritiera littoralis", IF(J1557="HESY", "Heritiera sylvatica", IF(J1557="NYFR", "Nypa fruticans", IF(J1557="CYRA", "Cynometra ramiflora", IF(J1557="PHPA", "Phoenix paludosa", IF(J1557="SCHY", "Scyphiphora hydrophyllacea", IF(J1557="DIMA", "Diospyros maritima", IF(J1557="POPI", "Pongamia pinnata", IF(J1557="MAPS", "Maniltoa psilogyne", IF(J1557="INBI", "Intsia bijuga", IF(J1557="ACEB", "Acanthus ebracteatus", IF(J1557="CAER", "Calamus erinaceus", IF(J1557="UNUN", "Unknown unknown",  IF(J1557="SOAL", "Sonneratia alba",  IF(J1557="AECO", "Aegiceras corniculatum", "" )) )))))))))))))))))))))))))))))</f>
        <v>Bruguiera cylindrica</v>
      </c>
      <c r="J1557" s="1" t="s">
        <v>98</v>
      </c>
      <c r="K1557" s="1" t="n">
        <v>6.6</v>
      </c>
      <c r="L1557" s="1" t="n">
        <v>1.1</v>
      </c>
      <c r="M1557" s="1" t="n">
        <v>8.3</v>
      </c>
      <c r="N1557" s="1" t="n">
        <v>3</v>
      </c>
      <c r="O1557" s="3" t="s">
        <v>1059</v>
      </c>
    </row>
    <row r="1558" customFormat="false" ht="13.8" hidden="false" customHeight="false" outlineLevel="0" collapsed="false">
      <c r="A1558" s="1" t="s">
        <v>91</v>
      </c>
      <c r="B1558" s="12" t="n">
        <v>42177</v>
      </c>
      <c r="C1558" s="1" t="s">
        <v>19</v>
      </c>
      <c r="D1558" s="1" t="s">
        <v>19</v>
      </c>
      <c r="E1558" s="1" t="s">
        <v>19</v>
      </c>
      <c r="F1558" s="1" t="s">
        <v>20</v>
      </c>
      <c r="G1558" s="1" t="n">
        <v>1</v>
      </c>
      <c r="H1558" s="1" t="n">
        <v>5</v>
      </c>
      <c r="I1558" s="23" t="str">
        <f aca="false">IF(J1558="RHAP", "Rhizophora apiculata", IF(J1558="EXAG", "Excoecaria agallocha", IF(J1558="BRPA", "Bruguiera parviflora", IF(J1558="XYMO", "Xylocarpus moluccensis", IF(J1558="BRCY", "Bruguiera cylindrica", IF(J1558="AVAL", "Avicennia alba", IF(J1558="AVOF", "Avicennia officinalis", IF(J1558="LURA", "Lumnitzera racemosa", IF(J1558="CETA", "Ceriops tagal", IF(J1558="XYGR", "Xylocarpus granatum", IF(J1558="AVMA", "Avicennia marina", IF(J1558="RHMU", "Rhizophora mucronata", IF(J1558="BRGY", "Bruguiera gymnorrhiza", IF(J1558="BRSE", "Bruguiera sexangula", IF(J1558="SOOV", "Sonneratia ovata", IF(J1558="SOCA", "Sonneratia caseolaris", IF(J1558="HELI", "Heritiera littoralis", IF(J1558="HESY", "Heritiera sylvatica", IF(J1558="NYFR", "Nypa fruticans", IF(J1558="CYRA", "Cynometra ramiflora", IF(J1558="PHPA", "Phoenix paludosa", IF(J1558="SCHY", "Scyphiphora hydrophyllacea", IF(J1558="DIMA", "Diospyros maritima", IF(J1558="POPI", "Pongamia pinnata", IF(J1558="MAPS", "Maniltoa psilogyne", IF(J1558="INBI", "Intsia bijuga", IF(J1558="ACEB", "Acanthus ebracteatus", IF(J1558="CAER", "Calamus erinaceus", IF(J1558="UNUN", "Unknown unknown",  IF(J1558="SOAL", "Sonneratia alba",  IF(J1558="AECO", "Aegiceras corniculatum", "" )) )))))))))))))))))))))))))))))</f>
        <v>Bruguiera cylindrica</v>
      </c>
      <c r="J1558" s="1" t="s">
        <v>98</v>
      </c>
      <c r="K1558" s="1" t="n">
        <v>6.8</v>
      </c>
      <c r="L1558" s="1" t="n">
        <v>5</v>
      </c>
      <c r="N1558" s="1" t="n">
        <v>2</v>
      </c>
    </row>
    <row r="1559" customFormat="false" ht="13.8" hidden="false" customHeight="false" outlineLevel="0" collapsed="false">
      <c r="A1559" s="1" t="s">
        <v>91</v>
      </c>
      <c r="B1559" s="12" t="n">
        <v>42177</v>
      </c>
      <c r="C1559" s="1" t="s">
        <v>19</v>
      </c>
      <c r="D1559" s="1" t="s">
        <v>19</v>
      </c>
      <c r="E1559" s="1" t="s">
        <v>19</v>
      </c>
      <c r="F1559" s="1" t="s">
        <v>20</v>
      </c>
      <c r="G1559" s="1" t="n">
        <v>1</v>
      </c>
      <c r="H1559" s="1" t="n">
        <v>5</v>
      </c>
      <c r="I1559" s="23" t="str">
        <f aca="false">IF(J1559="RHAP", "Rhizophora apiculata", IF(J1559="EXAG", "Excoecaria agallocha", IF(J1559="BRPA", "Bruguiera parviflora", IF(J1559="XYMO", "Xylocarpus moluccensis", IF(J1559="BRCY", "Bruguiera cylindrica", IF(J1559="AVAL", "Avicennia alba", IF(J1559="AVOF", "Avicennia officinalis", IF(J1559="LURA", "Lumnitzera racemosa", IF(J1559="CETA", "Ceriops tagal", IF(J1559="XYGR", "Xylocarpus granatum", IF(J1559="AVMA", "Avicennia marina", IF(J1559="RHMU", "Rhizophora mucronata", IF(J1559="BRGY", "Bruguiera gymnorrhiza", IF(J1559="BRSE", "Bruguiera sexangula", IF(J1559="SOOV", "Sonneratia ovata", IF(J1559="SOCA", "Sonneratia caseolaris", IF(J1559="HELI", "Heritiera littoralis", IF(J1559="HESY", "Heritiera sylvatica", IF(J1559="NYFR", "Nypa fruticans", IF(J1559="CYRA", "Cynometra ramiflora", IF(J1559="PHPA", "Phoenix paludosa", IF(J1559="SCHY", "Scyphiphora hydrophyllacea", IF(J1559="DIMA", "Diospyros maritima", IF(J1559="POPI", "Pongamia pinnata", IF(J1559="MAPS", "Maniltoa psilogyne", IF(J1559="INBI", "Intsia bijuga", IF(J1559="ACEB", "Acanthus ebracteatus", IF(J1559="CAER", "Calamus erinaceus", IF(J1559="UNUN", "Unknown unknown",  IF(J1559="SOAL", "Sonneratia alba",  IF(J1559="AECO", "Aegiceras corniculatum", "" )) )))))))))))))))))))))))))))))</f>
        <v>Bruguiera cylindrica</v>
      </c>
      <c r="J1559" s="1" t="s">
        <v>98</v>
      </c>
      <c r="K1559" s="1" t="n">
        <v>6.9</v>
      </c>
      <c r="L1559" s="1" t="n">
        <v>1</v>
      </c>
      <c r="M1559" s="1" t="n">
        <v>11.2</v>
      </c>
      <c r="N1559" s="1" t="n">
        <v>3</v>
      </c>
      <c r="O1559" s="3" t="s">
        <v>1059</v>
      </c>
    </row>
    <row r="1560" customFormat="false" ht="13.8" hidden="false" customHeight="false" outlineLevel="0" collapsed="false">
      <c r="A1560" s="1" t="s">
        <v>91</v>
      </c>
      <c r="B1560" s="12" t="n">
        <v>42177</v>
      </c>
      <c r="C1560" s="1" t="s">
        <v>19</v>
      </c>
      <c r="D1560" s="1" t="s">
        <v>19</v>
      </c>
      <c r="E1560" s="1" t="s">
        <v>19</v>
      </c>
      <c r="F1560" s="1" t="s">
        <v>20</v>
      </c>
      <c r="G1560" s="1" t="n">
        <v>1</v>
      </c>
      <c r="H1560" s="1" t="n">
        <v>5</v>
      </c>
      <c r="I1560" s="23" t="str">
        <f aca="false">IF(J1560="RHAP", "Rhizophora apiculata", IF(J1560="EXAG", "Excoecaria agallocha", IF(J1560="BRPA", "Bruguiera parviflora", IF(J1560="XYMO", "Xylocarpus moluccensis", IF(J1560="BRCY", "Bruguiera cylindrica", IF(J1560="AVAL", "Avicennia alba", IF(J1560="AVOF", "Avicennia officinalis", IF(J1560="LURA", "Lumnitzera racemosa", IF(J1560="CETA", "Ceriops tagal", IF(J1560="XYGR", "Xylocarpus granatum", IF(J1560="AVMA", "Avicennia marina", IF(J1560="RHMU", "Rhizophora mucronata", IF(J1560="BRGY", "Bruguiera gymnorrhiza", IF(J1560="BRSE", "Bruguiera sexangula", IF(J1560="SOOV", "Sonneratia ovata", IF(J1560="SOCA", "Sonneratia caseolaris", IF(J1560="HELI", "Heritiera littoralis", IF(J1560="HESY", "Heritiera sylvatica", IF(J1560="NYFR", "Nypa fruticans", IF(J1560="CYRA", "Cynometra ramiflora", IF(J1560="PHPA", "Phoenix paludosa", IF(J1560="SCHY", "Scyphiphora hydrophyllacea", IF(J1560="DIMA", "Diospyros maritima", IF(J1560="POPI", "Pongamia pinnata", IF(J1560="MAPS", "Maniltoa psilogyne", IF(J1560="INBI", "Intsia bijuga", IF(J1560="ACEB", "Acanthus ebracteatus", IF(J1560="CAER", "Calamus erinaceus", IF(J1560="UNUN", "Unknown unknown",  IF(J1560="SOAL", "Sonneratia alba",  IF(J1560="AECO", "Aegiceras corniculatum", "" )) )))))))))))))))))))))))))))))</f>
        <v>Bruguiera cylindrica</v>
      </c>
      <c r="J1560" s="1" t="s">
        <v>98</v>
      </c>
      <c r="K1560" s="1" t="n">
        <v>7.1</v>
      </c>
      <c r="L1560" s="1" t="n">
        <v>9</v>
      </c>
    </row>
    <row r="1561" customFormat="false" ht="13.8" hidden="false" customHeight="false" outlineLevel="0" collapsed="false">
      <c r="A1561" s="1" t="s">
        <v>91</v>
      </c>
      <c r="B1561" s="12" t="n">
        <v>42177</v>
      </c>
      <c r="C1561" s="1" t="s">
        <v>19</v>
      </c>
      <c r="D1561" s="1" t="s">
        <v>19</v>
      </c>
      <c r="E1561" s="1" t="s">
        <v>19</v>
      </c>
      <c r="F1561" s="1" t="s">
        <v>20</v>
      </c>
      <c r="G1561" s="1" t="n">
        <v>1</v>
      </c>
      <c r="H1561" s="1" t="n">
        <v>5</v>
      </c>
      <c r="I1561" s="23" t="str">
        <f aca="false">IF(J1561="RHAP", "Rhizophora apiculata", IF(J1561="EXAG", "Excoecaria agallocha", IF(J1561="BRPA", "Bruguiera parviflora", IF(J1561="XYMO", "Xylocarpus moluccensis", IF(J1561="BRCY", "Bruguiera cylindrica", IF(J1561="AVAL", "Avicennia alba", IF(J1561="AVOF", "Avicennia officinalis", IF(J1561="LURA", "Lumnitzera racemosa", IF(J1561="CETA", "Ceriops tagal", IF(J1561="XYGR", "Xylocarpus granatum", IF(J1561="AVMA", "Avicennia marina", IF(J1561="RHMU", "Rhizophora mucronata", IF(J1561="BRGY", "Bruguiera gymnorrhiza", IF(J1561="BRSE", "Bruguiera sexangula", IF(J1561="SOOV", "Sonneratia ovata", IF(J1561="SOCA", "Sonneratia caseolaris", IF(J1561="HELI", "Heritiera littoralis", IF(J1561="HESY", "Heritiera sylvatica", IF(J1561="NYFR", "Nypa fruticans", IF(J1561="CYRA", "Cynometra ramiflora", IF(J1561="PHPA", "Phoenix paludosa", IF(J1561="SCHY", "Scyphiphora hydrophyllacea", IF(J1561="DIMA", "Diospyros maritima", IF(J1561="POPI", "Pongamia pinnata", IF(J1561="MAPS", "Maniltoa psilogyne", IF(J1561="INBI", "Intsia bijuga", IF(J1561="ACEB", "Acanthus ebracteatus", IF(J1561="CAER", "Calamus erinaceus", IF(J1561="UNUN", "Unknown unknown",  IF(J1561="SOAL", "Sonneratia alba",  IF(J1561="AECO", "Aegiceras corniculatum", "" )) )))))))))))))))))))))))))))))</f>
        <v>Bruguiera cylindrica</v>
      </c>
      <c r="J1561" s="1" t="s">
        <v>98</v>
      </c>
      <c r="K1561" s="1" t="n">
        <v>7.3</v>
      </c>
      <c r="L1561" s="1" t="n">
        <v>6</v>
      </c>
      <c r="N1561" s="1" t="n">
        <v>2</v>
      </c>
    </row>
    <row r="1562" customFormat="false" ht="13.8" hidden="false" customHeight="false" outlineLevel="0" collapsed="false">
      <c r="A1562" s="1" t="s">
        <v>91</v>
      </c>
      <c r="B1562" s="12" t="n">
        <v>42177</v>
      </c>
      <c r="C1562" s="1" t="s">
        <v>19</v>
      </c>
      <c r="D1562" s="1" t="s">
        <v>19</v>
      </c>
      <c r="E1562" s="1" t="s">
        <v>19</v>
      </c>
      <c r="F1562" s="1" t="s">
        <v>20</v>
      </c>
      <c r="G1562" s="1" t="n">
        <v>1</v>
      </c>
      <c r="H1562" s="1" t="n">
        <v>5</v>
      </c>
      <c r="I1562" s="23" t="str">
        <f aca="false">IF(J1562="RHAP", "Rhizophora apiculata", IF(J1562="EXAG", "Excoecaria agallocha", IF(J1562="BRPA", "Bruguiera parviflora", IF(J1562="XYMO", "Xylocarpus moluccensis", IF(J1562="BRCY", "Bruguiera cylindrica", IF(J1562="AVAL", "Avicennia alba", IF(J1562="AVOF", "Avicennia officinalis", IF(J1562="LURA", "Lumnitzera racemosa", IF(J1562="CETA", "Ceriops tagal", IF(J1562="XYGR", "Xylocarpus granatum", IF(J1562="AVMA", "Avicennia marina", IF(J1562="RHMU", "Rhizophora mucronata", IF(J1562="BRGY", "Bruguiera gymnorrhiza", IF(J1562="BRSE", "Bruguiera sexangula", IF(J1562="SOOV", "Sonneratia ovata", IF(J1562="SOCA", "Sonneratia caseolaris", IF(J1562="HELI", "Heritiera littoralis", IF(J1562="HESY", "Heritiera sylvatica", IF(J1562="NYFR", "Nypa fruticans", IF(J1562="CYRA", "Cynometra ramiflora", IF(J1562="PHPA", "Phoenix paludosa", IF(J1562="SCHY", "Scyphiphora hydrophyllacea", IF(J1562="DIMA", "Diospyros maritima", IF(J1562="POPI", "Pongamia pinnata", IF(J1562="MAPS", "Maniltoa psilogyne", IF(J1562="INBI", "Intsia bijuga", IF(J1562="ACEB", "Acanthus ebracteatus", IF(J1562="CAER", "Calamus erinaceus", IF(J1562="UNUN", "Unknown unknown",  IF(J1562="SOAL", "Sonneratia alba",  IF(J1562="AECO", "Aegiceras corniculatum", "" )) )))))))))))))))))))))))))))))</f>
        <v>Bruguiera cylindrica</v>
      </c>
      <c r="J1562" s="1" t="s">
        <v>98</v>
      </c>
      <c r="K1562" s="1" t="n">
        <v>7.4</v>
      </c>
      <c r="L1562" s="1" t="n">
        <v>1.3</v>
      </c>
      <c r="M1562" s="1" t="n">
        <v>11.2</v>
      </c>
      <c r="N1562" s="1" t="n">
        <v>3</v>
      </c>
      <c r="O1562" s="3" t="s">
        <v>1059</v>
      </c>
    </row>
    <row r="1563" customFormat="false" ht="13.8" hidden="false" customHeight="false" outlineLevel="0" collapsed="false">
      <c r="A1563" s="1" t="s">
        <v>91</v>
      </c>
      <c r="B1563" s="12" t="n">
        <v>42177</v>
      </c>
      <c r="C1563" s="1" t="s">
        <v>19</v>
      </c>
      <c r="D1563" s="1" t="s">
        <v>19</v>
      </c>
      <c r="E1563" s="1" t="s">
        <v>19</v>
      </c>
      <c r="F1563" s="1" t="s">
        <v>20</v>
      </c>
      <c r="G1563" s="1" t="n">
        <v>1</v>
      </c>
      <c r="H1563" s="1" t="n">
        <v>5</v>
      </c>
      <c r="I1563" s="23" t="str">
        <f aca="false">IF(J1563="RHAP", "Rhizophora apiculata", IF(J1563="EXAG", "Excoecaria agallocha", IF(J1563="BRPA", "Bruguiera parviflora", IF(J1563="XYMO", "Xylocarpus moluccensis", IF(J1563="BRCY", "Bruguiera cylindrica", IF(J1563="AVAL", "Avicennia alba", IF(J1563="AVOF", "Avicennia officinalis", IF(J1563="LURA", "Lumnitzera racemosa", IF(J1563="CETA", "Ceriops tagal", IF(J1563="XYGR", "Xylocarpus granatum", IF(J1563="AVMA", "Avicennia marina", IF(J1563="RHMU", "Rhizophora mucronata", IF(J1563="BRGY", "Bruguiera gymnorrhiza", IF(J1563="BRSE", "Bruguiera sexangula", IF(J1563="SOOV", "Sonneratia ovata", IF(J1563="SOCA", "Sonneratia caseolaris", IF(J1563="HELI", "Heritiera littoralis", IF(J1563="HESY", "Heritiera sylvatica", IF(J1563="NYFR", "Nypa fruticans", IF(J1563="CYRA", "Cynometra ramiflora", IF(J1563="PHPA", "Phoenix paludosa", IF(J1563="SCHY", "Scyphiphora hydrophyllacea", IF(J1563="DIMA", "Diospyros maritima", IF(J1563="POPI", "Pongamia pinnata", IF(J1563="MAPS", "Maniltoa psilogyne", IF(J1563="INBI", "Intsia bijuga", IF(J1563="ACEB", "Acanthus ebracteatus", IF(J1563="CAER", "Calamus erinaceus", IF(J1563="UNUN", "Unknown unknown",  IF(J1563="SOAL", "Sonneratia alba",  IF(J1563="AECO", "Aegiceras corniculatum", "" )) )))))))))))))))))))))))))))))</f>
        <v>Rhizophora apiculata</v>
      </c>
      <c r="J1563" s="1" t="s">
        <v>21</v>
      </c>
      <c r="K1563" s="1" t="n">
        <v>7.7</v>
      </c>
      <c r="L1563" s="1" t="n">
        <v>0.7</v>
      </c>
      <c r="M1563" s="1" t="n">
        <v>9.2</v>
      </c>
      <c r="N1563" s="1" t="n">
        <v>3</v>
      </c>
      <c r="O1563" s="3" t="s">
        <v>1059</v>
      </c>
    </row>
    <row r="1564" customFormat="false" ht="13.8" hidden="false" customHeight="false" outlineLevel="0" collapsed="false">
      <c r="A1564" s="1" t="s">
        <v>91</v>
      </c>
      <c r="B1564" s="12" t="n">
        <v>42177</v>
      </c>
      <c r="C1564" s="1" t="s">
        <v>19</v>
      </c>
      <c r="D1564" s="1" t="s">
        <v>19</v>
      </c>
      <c r="E1564" s="1" t="s">
        <v>19</v>
      </c>
      <c r="F1564" s="1" t="s">
        <v>20</v>
      </c>
      <c r="G1564" s="1" t="n">
        <v>1</v>
      </c>
      <c r="H1564" s="1" t="n">
        <v>5</v>
      </c>
      <c r="I1564" s="23" t="str">
        <f aca="false">IF(J1564="RHAP", "Rhizophora apiculata", IF(J1564="EXAG", "Excoecaria agallocha", IF(J1564="BRPA", "Bruguiera parviflora", IF(J1564="XYMO", "Xylocarpus moluccensis", IF(J1564="BRCY", "Bruguiera cylindrica", IF(J1564="AVAL", "Avicennia alba", IF(J1564="AVOF", "Avicennia officinalis", IF(J1564="LURA", "Lumnitzera racemosa", IF(J1564="CETA", "Ceriops tagal", IF(J1564="XYGR", "Xylocarpus granatum", IF(J1564="AVMA", "Avicennia marina", IF(J1564="RHMU", "Rhizophora mucronata", IF(J1564="BRGY", "Bruguiera gymnorrhiza", IF(J1564="BRSE", "Bruguiera sexangula", IF(J1564="SOOV", "Sonneratia ovata", IF(J1564="SOCA", "Sonneratia caseolaris", IF(J1564="HELI", "Heritiera littoralis", IF(J1564="HESY", "Heritiera sylvatica", IF(J1564="NYFR", "Nypa fruticans", IF(J1564="CYRA", "Cynometra ramiflora", IF(J1564="PHPA", "Phoenix paludosa", IF(J1564="SCHY", "Scyphiphora hydrophyllacea", IF(J1564="DIMA", "Diospyros maritima", IF(J1564="POPI", "Pongamia pinnata", IF(J1564="MAPS", "Maniltoa psilogyne", IF(J1564="INBI", "Intsia bijuga", IF(J1564="ACEB", "Acanthus ebracteatus", IF(J1564="CAER", "Calamus erinaceus", IF(J1564="UNUN", "Unknown unknown",  IF(J1564="SOAL", "Sonneratia alba",  IF(J1564="AECO", "Aegiceras corniculatum", "" )) )))))))))))))))))))))))))))))</f>
        <v>Rhizophora apiculata</v>
      </c>
      <c r="J1564" s="1" t="s">
        <v>21</v>
      </c>
      <c r="K1564" s="1" t="n">
        <v>8.1</v>
      </c>
      <c r="L1564" s="1" t="n">
        <v>15</v>
      </c>
    </row>
    <row r="1565" customFormat="false" ht="13.8" hidden="false" customHeight="false" outlineLevel="0" collapsed="false">
      <c r="A1565" s="1" t="s">
        <v>91</v>
      </c>
      <c r="B1565" s="12" t="n">
        <v>42177</v>
      </c>
      <c r="C1565" s="1" t="s">
        <v>19</v>
      </c>
      <c r="D1565" s="1" t="s">
        <v>19</v>
      </c>
      <c r="E1565" s="1" t="s">
        <v>19</v>
      </c>
      <c r="F1565" s="1" t="s">
        <v>20</v>
      </c>
      <c r="G1565" s="1" t="n">
        <v>1</v>
      </c>
      <c r="H1565" s="1" t="n">
        <v>5</v>
      </c>
      <c r="I1565" s="23" t="str">
        <f aca="false">IF(J1565="RHAP", "Rhizophora apiculata", IF(J1565="EXAG", "Excoecaria agallocha", IF(J1565="BRPA", "Bruguiera parviflora", IF(J1565="XYMO", "Xylocarpus moluccensis", IF(J1565="BRCY", "Bruguiera cylindrica", IF(J1565="AVAL", "Avicennia alba", IF(J1565="AVOF", "Avicennia officinalis", IF(J1565="LURA", "Lumnitzera racemosa", IF(J1565="CETA", "Ceriops tagal", IF(J1565="XYGR", "Xylocarpus granatum", IF(J1565="AVMA", "Avicennia marina", IF(J1565="RHMU", "Rhizophora mucronata", IF(J1565="BRGY", "Bruguiera gymnorrhiza", IF(J1565="BRSE", "Bruguiera sexangula", IF(J1565="SOOV", "Sonneratia ovata", IF(J1565="SOCA", "Sonneratia caseolaris", IF(J1565="HELI", "Heritiera littoralis", IF(J1565="HESY", "Heritiera sylvatica", IF(J1565="NYFR", "Nypa fruticans", IF(J1565="CYRA", "Cynometra ramiflora", IF(J1565="PHPA", "Phoenix paludosa", IF(J1565="SCHY", "Scyphiphora hydrophyllacea", IF(J1565="DIMA", "Diospyros maritima", IF(J1565="POPI", "Pongamia pinnata", IF(J1565="MAPS", "Maniltoa psilogyne", IF(J1565="INBI", "Intsia bijuga", IF(J1565="ACEB", "Acanthus ebracteatus", IF(J1565="CAER", "Calamus erinaceus", IF(J1565="UNUN", "Unknown unknown",  IF(J1565="SOAL", "Sonneratia alba",  IF(J1565="AECO", "Aegiceras corniculatum", "" )) )))))))))))))))))))))))))))))</f>
        <v>Bruguiera cylindrica</v>
      </c>
      <c r="J1565" s="1" t="s">
        <v>98</v>
      </c>
      <c r="K1565" s="1" t="n">
        <v>8.2</v>
      </c>
      <c r="L1565" s="1" t="n">
        <v>12</v>
      </c>
    </row>
    <row r="1566" customFormat="false" ht="13.8" hidden="false" customHeight="false" outlineLevel="0" collapsed="false">
      <c r="A1566" s="1" t="s">
        <v>91</v>
      </c>
      <c r="B1566" s="12" t="n">
        <v>42177</v>
      </c>
      <c r="C1566" s="1" t="s">
        <v>19</v>
      </c>
      <c r="D1566" s="1" t="s">
        <v>19</v>
      </c>
      <c r="E1566" s="1" t="s">
        <v>19</v>
      </c>
      <c r="F1566" s="1" t="s">
        <v>20</v>
      </c>
      <c r="G1566" s="1" t="n">
        <v>1</v>
      </c>
      <c r="H1566" s="1" t="n">
        <v>5</v>
      </c>
      <c r="I1566" s="23" t="str">
        <f aca="false">IF(J1566="RHAP", "Rhizophora apiculata", IF(J1566="EXAG", "Excoecaria agallocha", IF(J1566="BRPA", "Bruguiera parviflora", IF(J1566="XYMO", "Xylocarpus moluccensis", IF(J1566="BRCY", "Bruguiera cylindrica", IF(J1566="AVAL", "Avicennia alba", IF(J1566="AVOF", "Avicennia officinalis", IF(J1566="LURA", "Lumnitzera racemosa", IF(J1566="CETA", "Ceriops tagal", IF(J1566="XYGR", "Xylocarpus granatum", IF(J1566="AVMA", "Avicennia marina", IF(J1566="RHMU", "Rhizophora mucronata", IF(J1566="BRGY", "Bruguiera gymnorrhiza", IF(J1566="BRSE", "Bruguiera sexangula", IF(J1566="SOOV", "Sonneratia ovata", IF(J1566="SOCA", "Sonneratia caseolaris", IF(J1566="HELI", "Heritiera littoralis", IF(J1566="HESY", "Heritiera sylvatica", IF(J1566="NYFR", "Nypa fruticans", IF(J1566="CYRA", "Cynometra ramiflora", IF(J1566="PHPA", "Phoenix paludosa", IF(J1566="SCHY", "Scyphiphora hydrophyllacea", IF(J1566="DIMA", "Diospyros maritima", IF(J1566="POPI", "Pongamia pinnata", IF(J1566="MAPS", "Maniltoa psilogyne", IF(J1566="INBI", "Intsia bijuga", IF(J1566="ACEB", "Acanthus ebracteatus", IF(J1566="CAER", "Calamus erinaceus", IF(J1566="UNUN", "Unknown unknown",  IF(J1566="SOAL", "Sonneratia alba",  IF(J1566="AECO", "Aegiceras corniculatum", "" )) )))))))))))))))))))))))))))))</f>
        <v>Rhizophora apiculata</v>
      </c>
      <c r="J1566" s="1" t="s">
        <v>21</v>
      </c>
      <c r="K1566" s="1" t="n">
        <v>8.3</v>
      </c>
      <c r="L1566" s="1" t="n">
        <v>9</v>
      </c>
    </row>
    <row r="1567" customFormat="false" ht="13.8" hidden="false" customHeight="false" outlineLevel="0" collapsed="false">
      <c r="A1567" s="1" t="s">
        <v>91</v>
      </c>
      <c r="B1567" s="12" t="n">
        <v>42177</v>
      </c>
      <c r="C1567" s="1" t="s">
        <v>19</v>
      </c>
      <c r="D1567" s="1" t="s">
        <v>19</v>
      </c>
      <c r="E1567" s="1" t="s">
        <v>19</v>
      </c>
      <c r="F1567" s="1" t="s">
        <v>20</v>
      </c>
      <c r="G1567" s="1" t="n">
        <v>1</v>
      </c>
      <c r="H1567" s="1" t="n">
        <v>5</v>
      </c>
      <c r="I1567" s="23" t="str">
        <f aca="false">IF(J1567="RHAP", "Rhizophora apiculata", IF(J1567="EXAG", "Excoecaria agallocha", IF(J1567="BRPA", "Bruguiera parviflora", IF(J1567="XYMO", "Xylocarpus moluccensis", IF(J1567="BRCY", "Bruguiera cylindrica", IF(J1567="AVAL", "Avicennia alba", IF(J1567="AVOF", "Avicennia officinalis", IF(J1567="LURA", "Lumnitzera racemosa", IF(J1567="CETA", "Ceriops tagal", IF(J1567="XYGR", "Xylocarpus granatum", IF(J1567="AVMA", "Avicennia marina", IF(J1567="RHMU", "Rhizophora mucronata", IF(J1567="BRGY", "Bruguiera gymnorrhiza", IF(J1567="BRSE", "Bruguiera sexangula", IF(J1567="SOOV", "Sonneratia ovata", IF(J1567="SOCA", "Sonneratia caseolaris", IF(J1567="HELI", "Heritiera littoralis", IF(J1567="HESY", "Heritiera sylvatica", IF(J1567="NYFR", "Nypa fruticans", IF(J1567="CYRA", "Cynometra ramiflora", IF(J1567="PHPA", "Phoenix paludosa", IF(J1567="SCHY", "Scyphiphora hydrophyllacea", IF(J1567="DIMA", "Diospyros maritima", IF(J1567="POPI", "Pongamia pinnata", IF(J1567="MAPS", "Maniltoa psilogyne", IF(J1567="INBI", "Intsia bijuga", IF(J1567="ACEB", "Acanthus ebracteatus", IF(J1567="CAER", "Calamus erinaceus", IF(J1567="UNUN", "Unknown unknown",  IF(J1567="SOAL", "Sonneratia alba",  IF(J1567="AECO", "Aegiceras corniculatum", "" )) )))))))))))))))))))))))))))))</f>
        <v>Bruguiera cylindrica</v>
      </c>
      <c r="J1567" s="1" t="s">
        <v>98</v>
      </c>
      <c r="K1567" s="1" t="n">
        <v>9.5</v>
      </c>
      <c r="L1567" s="1" t="n">
        <v>12</v>
      </c>
    </row>
    <row r="1568" customFormat="false" ht="13.8" hidden="false" customHeight="false" outlineLevel="0" collapsed="false">
      <c r="A1568" s="1" t="s">
        <v>91</v>
      </c>
      <c r="B1568" s="12" t="n">
        <v>42177</v>
      </c>
      <c r="C1568" s="1" t="s">
        <v>19</v>
      </c>
      <c r="D1568" s="1" t="s">
        <v>19</v>
      </c>
      <c r="E1568" s="1" t="s">
        <v>19</v>
      </c>
      <c r="F1568" s="1" t="s">
        <v>20</v>
      </c>
      <c r="G1568" s="1" t="n">
        <v>1</v>
      </c>
      <c r="H1568" s="1" t="n">
        <v>5</v>
      </c>
      <c r="I1568" s="23" t="str">
        <f aca="false">IF(J1568="RHAP", "Rhizophora apiculata", IF(J1568="EXAG", "Excoecaria agallocha", IF(J1568="BRPA", "Bruguiera parviflora", IF(J1568="XYMO", "Xylocarpus moluccensis", IF(J1568="BRCY", "Bruguiera cylindrica", IF(J1568="AVAL", "Avicennia alba", IF(J1568="AVOF", "Avicennia officinalis", IF(J1568="LURA", "Lumnitzera racemosa", IF(J1568="CETA", "Ceriops tagal", IF(J1568="XYGR", "Xylocarpus granatum", IF(J1568="AVMA", "Avicennia marina", IF(J1568="RHMU", "Rhizophora mucronata", IF(J1568="BRGY", "Bruguiera gymnorrhiza", IF(J1568="BRSE", "Bruguiera sexangula", IF(J1568="SOOV", "Sonneratia ovata", IF(J1568="SOCA", "Sonneratia caseolaris", IF(J1568="HELI", "Heritiera littoralis", IF(J1568="HESY", "Heritiera sylvatica", IF(J1568="NYFR", "Nypa fruticans", IF(J1568="CYRA", "Cynometra ramiflora", IF(J1568="PHPA", "Phoenix paludosa", IF(J1568="SCHY", "Scyphiphora hydrophyllacea", IF(J1568="DIMA", "Diospyros maritima", IF(J1568="POPI", "Pongamia pinnata", IF(J1568="MAPS", "Maniltoa psilogyne", IF(J1568="INBI", "Intsia bijuga", IF(J1568="ACEB", "Acanthus ebracteatus", IF(J1568="CAER", "Calamus erinaceus", IF(J1568="UNUN", "Unknown unknown",  IF(J1568="SOAL", "Sonneratia alba",  IF(J1568="AECO", "Aegiceras corniculatum", "" )) )))))))))))))))))))))))))))))</f>
        <v>Bruguiera cylindrica</v>
      </c>
      <c r="J1568" s="1" t="s">
        <v>98</v>
      </c>
      <c r="K1568" s="1" t="n">
        <v>9.5</v>
      </c>
      <c r="L1568" s="1" t="n">
        <v>0.5</v>
      </c>
      <c r="M1568" s="1" t="n">
        <v>13.1</v>
      </c>
      <c r="N1568" s="1" t="n">
        <v>3</v>
      </c>
      <c r="O1568" s="3" t="s">
        <v>1059</v>
      </c>
    </row>
    <row r="1569" customFormat="false" ht="13.8" hidden="false" customHeight="false" outlineLevel="0" collapsed="false">
      <c r="A1569" s="1" t="s">
        <v>91</v>
      </c>
      <c r="B1569" s="12" t="n">
        <v>42177</v>
      </c>
      <c r="C1569" s="1" t="s">
        <v>19</v>
      </c>
      <c r="D1569" s="1" t="s">
        <v>19</v>
      </c>
      <c r="E1569" s="1" t="s">
        <v>19</v>
      </c>
      <c r="F1569" s="1" t="s">
        <v>20</v>
      </c>
      <c r="G1569" s="1" t="n">
        <v>1</v>
      </c>
      <c r="H1569" s="1" t="n">
        <v>5</v>
      </c>
      <c r="I1569" s="23" t="str">
        <f aca="false">IF(J1569="RHAP", "Rhizophora apiculata", IF(J1569="EXAG", "Excoecaria agallocha", IF(J1569="BRPA", "Bruguiera parviflora", IF(J1569="XYMO", "Xylocarpus moluccensis", IF(J1569="BRCY", "Bruguiera cylindrica", IF(J1569="AVAL", "Avicennia alba", IF(J1569="AVOF", "Avicennia officinalis", IF(J1569="LURA", "Lumnitzera racemosa", IF(J1569="CETA", "Ceriops tagal", IF(J1569="XYGR", "Xylocarpus granatum", IF(J1569="AVMA", "Avicennia marina", IF(J1569="RHMU", "Rhizophora mucronata", IF(J1569="BRGY", "Bruguiera gymnorrhiza", IF(J1569="BRSE", "Bruguiera sexangula", IF(J1569="SOOV", "Sonneratia ovata", IF(J1569="SOCA", "Sonneratia caseolaris", IF(J1569="HELI", "Heritiera littoralis", IF(J1569="HESY", "Heritiera sylvatica", IF(J1569="NYFR", "Nypa fruticans", IF(J1569="CYRA", "Cynometra ramiflora", IF(J1569="PHPA", "Phoenix paludosa", IF(J1569="SCHY", "Scyphiphora hydrophyllacea", IF(J1569="DIMA", "Diospyros maritima", IF(J1569="POPI", "Pongamia pinnata", IF(J1569="MAPS", "Maniltoa psilogyne", IF(J1569="INBI", "Intsia bijuga", IF(J1569="ACEB", "Acanthus ebracteatus", IF(J1569="CAER", "Calamus erinaceus", IF(J1569="UNUN", "Unknown unknown",  IF(J1569="SOAL", "Sonneratia alba",  IF(J1569="AECO", "Aegiceras corniculatum", "" )) )))))))))))))))))))))))))))))</f>
        <v>Rhizophora apiculata</v>
      </c>
      <c r="J1569" s="1" t="s">
        <v>21</v>
      </c>
      <c r="K1569" s="1" t="n">
        <v>9.6</v>
      </c>
      <c r="L1569" s="1" t="n">
        <v>14</v>
      </c>
    </row>
    <row r="1570" customFormat="false" ht="13.8" hidden="false" customHeight="false" outlineLevel="0" collapsed="false">
      <c r="A1570" s="1" t="s">
        <v>91</v>
      </c>
      <c r="B1570" s="12" t="n">
        <v>42177</v>
      </c>
      <c r="C1570" s="1" t="s">
        <v>19</v>
      </c>
      <c r="D1570" s="1" t="s">
        <v>19</v>
      </c>
      <c r="E1570" s="1" t="s">
        <v>19</v>
      </c>
      <c r="F1570" s="1" t="s">
        <v>20</v>
      </c>
      <c r="G1570" s="1" t="n">
        <v>1</v>
      </c>
      <c r="H1570" s="1" t="n">
        <v>5</v>
      </c>
      <c r="I1570" s="23" t="str">
        <f aca="false">IF(J1570="RHAP", "Rhizophora apiculata", IF(J1570="EXAG", "Excoecaria agallocha", IF(J1570="BRPA", "Bruguiera parviflora", IF(J1570="XYMO", "Xylocarpus moluccensis", IF(J1570="BRCY", "Bruguiera cylindrica", IF(J1570="AVAL", "Avicennia alba", IF(J1570="AVOF", "Avicennia officinalis", IF(J1570="LURA", "Lumnitzera racemosa", IF(J1570="CETA", "Ceriops tagal", IF(J1570="XYGR", "Xylocarpus granatum", IF(J1570="AVMA", "Avicennia marina", IF(J1570="RHMU", "Rhizophora mucronata", IF(J1570="BRGY", "Bruguiera gymnorrhiza", IF(J1570="BRSE", "Bruguiera sexangula", IF(J1570="SOOV", "Sonneratia ovata", IF(J1570="SOCA", "Sonneratia caseolaris", IF(J1570="HELI", "Heritiera littoralis", IF(J1570="HESY", "Heritiera sylvatica", IF(J1570="NYFR", "Nypa fruticans", IF(J1570="CYRA", "Cynometra ramiflora", IF(J1570="PHPA", "Phoenix paludosa", IF(J1570="SCHY", "Scyphiphora hydrophyllacea", IF(J1570="DIMA", "Diospyros maritima", IF(J1570="POPI", "Pongamia pinnata", IF(J1570="MAPS", "Maniltoa psilogyne", IF(J1570="INBI", "Intsia bijuga", IF(J1570="ACEB", "Acanthus ebracteatus", IF(J1570="CAER", "Calamus erinaceus", IF(J1570="UNUN", "Unknown unknown",  IF(J1570="SOAL", "Sonneratia alba",  IF(J1570="AECO", "Aegiceras corniculatum", "" )) )))))))))))))))))))))))))))))</f>
        <v>Rhizophora apiculata</v>
      </c>
      <c r="J1570" s="1" t="s">
        <v>21</v>
      </c>
      <c r="K1570" s="1" t="n">
        <v>9.9</v>
      </c>
      <c r="L1570" s="1" t="n">
        <v>12</v>
      </c>
    </row>
    <row r="1571" customFormat="false" ht="13.8" hidden="false" customHeight="false" outlineLevel="0" collapsed="false">
      <c r="A1571" s="1" t="s">
        <v>91</v>
      </c>
      <c r="B1571" s="12" t="n">
        <v>42177</v>
      </c>
      <c r="C1571" s="1" t="s">
        <v>19</v>
      </c>
      <c r="D1571" s="1" t="s">
        <v>19</v>
      </c>
      <c r="E1571" s="1" t="s">
        <v>19</v>
      </c>
      <c r="F1571" s="1" t="s">
        <v>20</v>
      </c>
      <c r="G1571" s="1" t="n">
        <v>1</v>
      </c>
      <c r="H1571" s="1" t="n">
        <v>5</v>
      </c>
      <c r="I1571" s="23" t="str">
        <f aca="false">IF(J1571="RHAP", "Rhizophora apiculata", IF(J1571="EXAG", "Excoecaria agallocha", IF(J1571="BRPA", "Bruguiera parviflora", IF(J1571="XYMO", "Xylocarpus moluccensis", IF(J1571="BRCY", "Bruguiera cylindrica", IF(J1571="AVAL", "Avicennia alba", IF(J1571="AVOF", "Avicennia officinalis", IF(J1571="LURA", "Lumnitzera racemosa", IF(J1571="CETA", "Ceriops tagal", IF(J1571="XYGR", "Xylocarpus granatum", IF(J1571="AVMA", "Avicennia marina", IF(J1571="RHMU", "Rhizophora mucronata", IF(J1571="BRGY", "Bruguiera gymnorrhiza", IF(J1571="BRSE", "Bruguiera sexangula", IF(J1571="SOOV", "Sonneratia ovata", IF(J1571="SOCA", "Sonneratia caseolaris", IF(J1571="HELI", "Heritiera littoralis", IF(J1571="HESY", "Heritiera sylvatica", IF(J1571="NYFR", "Nypa fruticans", IF(J1571="CYRA", "Cynometra ramiflora", IF(J1571="PHPA", "Phoenix paludosa", IF(J1571="SCHY", "Scyphiphora hydrophyllacea", IF(J1571="DIMA", "Diospyros maritima", IF(J1571="POPI", "Pongamia pinnata", IF(J1571="MAPS", "Maniltoa psilogyne", IF(J1571="INBI", "Intsia bijuga", IF(J1571="ACEB", "Acanthus ebracteatus", IF(J1571="CAER", "Calamus erinaceus", IF(J1571="UNUN", "Unknown unknown",  IF(J1571="SOAL", "Sonneratia alba",  IF(J1571="AECO", "Aegiceras corniculatum", "" )) )))))))))))))))))))))))))))))</f>
        <v>Bruguiera cylindrica</v>
      </c>
      <c r="J1571" s="1" t="s">
        <v>98</v>
      </c>
      <c r="K1571" s="1" t="n">
        <v>10.1</v>
      </c>
      <c r="L1571" s="1" t="n">
        <v>9</v>
      </c>
    </row>
    <row r="1572" customFormat="false" ht="13.8" hidden="false" customHeight="false" outlineLevel="0" collapsed="false">
      <c r="A1572" s="1" t="s">
        <v>91</v>
      </c>
      <c r="B1572" s="12" t="n">
        <v>42177</v>
      </c>
      <c r="C1572" s="1" t="s">
        <v>19</v>
      </c>
      <c r="D1572" s="1" t="s">
        <v>19</v>
      </c>
      <c r="E1572" s="1" t="s">
        <v>19</v>
      </c>
      <c r="F1572" s="1" t="s">
        <v>20</v>
      </c>
      <c r="G1572" s="1" t="n">
        <v>1</v>
      </c>
      <c r="H1572" s="1" t="n">
        <v>5</v>
      </c>
      <c r="I1572" s="23" t="str">
        <f aca="false">IF(J1572="RHAP", "Rhizophora apiculata", IF(J1572="EXAG", "Excoecaria agallocha", IF(J1572="BRPA", "Bruguiera parviflora", IF(J1572="XYMO", "Xylocarpus moluccensis", IF(J1572="BRCY", "Bruguiera cylindrica", IF(J1572="AVAL", "Avicennia alba", IF(J1572="AVOF", "Avicennia officinalis", IF(J1572="LURA", "Lumnitzera racemosa", IF(J1572="CETA", "Ceriops tagal", IF(J1572="XYGR", "Xylocarpus granatum", IF(J1572="AVMA", "Avicennia marina", IF(J1572="RHMU", "Rhizophora mucronata", IF(J1572="BRGY", "Bruguiera gymnorrhiza", IF(J1572="BRSE", "Bruguiera sexangula", IF(J1572="SOOV", "Sonneratia ovata", IF(J1572="SOCA", "Sonneratia caseolaris", IF(J1572="HELI", "Heritiera littoralis", IF(J1572="HESY", "Heritiera sylvatica", IF(J1572="NYFR", "Nypa fruticans", IF(J1572="CYRA", "Cynometra ramiflora", IF(J1572="PHPA", "Phoenix paludosa", IF(J1572="SCHY", "Scyphiphora hydrophyllacea", IF(J1572="DIMA", "Diospyros maritima", IF(J1572="POPI", "Pongamia pinnata", IF(J1572="MAPS", "Maniltoa psilogyne", IF(J1572="INBI", "Intsia bijuga", IF(J1572="ACEB", "Acanthus ebracteatus", IF(J1572="CAER", "Calamus erinaceus", IF(J1572="UNUN", "Unknown unknown",  IF(J1572="SOAL", "Sonneratia alba",  IF(J1572="AECO", "Aegiceras corniculatum", "" )) )))))))))))))))))))))))))))))</f>
        <v>Bruguiera cylindrica</v>
      </c>
      <c r="J1572" s="1" t="s">
        <v>98</v>
      </c>
      <c r="K1572" s="1" t="n">
        <v>10.2</v>
      </c>
      <c r="L1572" s="1" t="n">
        <v>0.5</v>
      </c>
      <c r="M1572" s="1" t="n">
        <v>15</v>
      </c>
      <c r="N1572" s="1" t="n">
        <v>3</v>
      </c>
      <c r="O1572" s="3" t="s">
        <v>1059</v>
      </c>
    </row>
    <row r="1573" customFormat="false" ht="13.8" hidden="false" customHeight="false" outlineLevel="0" collapsed="false">
      <c r="A1573" s="1" t="s">
        <v>91</v>
      </c>
      <c r="B1573" s="12" t="n">
        <v>42177</v>
      </c>
      <c r="C1573" s="1" t="s">
        <v>19</v>
      </c>
      <c r="D1573" s="1" t="s">
        <v>19</v>
      </c>
      <c r="E1573" s="1" t="s">
        <v>19</v>
      </c>
      <c r="F1573" s="1" t="s">
        <v>20</v>
      </c>
      <c r="G1573" s="1" t="n">
        <v>1</v>
      </c>
      <c r="H1573" s="1" t="n">
        <v>5</v>
      </c>
      <c r="I1573" s="23" t="str">
        <f aca="false">IF(J1573="RHAP", "Rhizophora apiculata", IF(J1573="EXAG", "Excoecaria agallocha", IF(J1573="BRPA", "Bruguiera parviflora", IF(J1573="XYMO", "Xylocarpus moluccensis", IF(J1573="BRCY", "Bruguiera cylindrica", IF(J1573="AVAL", "Avicennia alba", IF(J1573="AVOF", "Avicennia officinalis", IF(J1573="LURA", "Lumnitzera racemosa", IF(J1573="CETA", "Ceriops tagal", IF(J1573="XYGR", "Xylocarpus granatum", IF(J1573="AVMA", "Avicennia marina", IF(J1573="RHMU", "Rhizophora mucronata", IF(J1573="BRGY", "Bruguiera gymnorrhiza", IF(J1573="BRSE", "Bruguiera sexangula", IF(J1573="SOOV", "Sonneratia ovata", IF(J1573="SOCA", "Sonneratia caseolaris", IF(J1573="HELI", "Heritiera littoralis", IF(J1573="HESY", "Heritiera sylvatica", IF(J1573="NYFR", "Nypa fruticans", IF(J1573="CYRA", "Cynometra ramiflora", IF(J1573="PHPA", "Phoenix paludosa", IF(J1573="SCHY", "Scyphiphora hydrophyllacea", IF(J1573="DIMA", "Diospyros maritima", IF(J1573="POPI", "Pongamia pinnata", IF(J1573="MAPS", "Maniltoa psilogyne", IF(J1573="INBI", "Intsia bijuga", IF(J1573="ACEB", "Acanthus ebracteatus", IF(J1573="CAER", "Calamus erinaceus", IF(J1573="UNUN", "Unknown unknown",  IF(J1573="SOAL", "Sonneratia alba",  IF(J1573="AECO", "Aegiceras corniculatum", "" )) )))))))))))))))))))))))))))))</f>
        <v>Bruguiera cylindrica</v>
      </c>
      <c r="J1573" s="1" t="s">
        <v>98</v>
      </c>
      <c r="K1573" s="1" t="n">
        <v>10.2</v>
      </c>
      <c r="L1573" s="1" t="n">
        <v>1</v>
      </c>
      <c r="M1573" s="1" t="n">
        <v>16.5</v>
      </c>
      <c r="N1573" s="1" t="n">
        <v>3</v>
      </c>
      <c r="O1573" s="3" t="s">
        <v>1059</v>
      </c>
    </row>
    <row r="1574" customFormat="false" ht="13.8" hidden="false" customHeight="false" outlineLevel="0" collapsed="false">
      <c r="A1574" s="1" t="s">
        <v>91</v>
      </c>
      <c r="B1574" s="12" t="n">
        <v>42177</v>
      </c>
      <c r="C1574" s="1" t="s">
        <v>19</v>
      </c>
      <c r="D1574" s="1" t="s">
        <v>19</v>
      </c>
      <c r="E1574" s="1" t="s">
        <v>19</v>
      </c>
      <c r="F1574" s="1" t="s">
        <v>20</v>
      </c>
      <c r="G1574" s="1" t="n">
        <v>1</v>
      </c>
      <c r="H1574" s="1" t="n">
        <v>5</v>
      </c>
      <c r="I1574" s="23" t="str">
        <f aca="false">IF(J1574="RHAP", "Rhizophora apiculata", IF(J1574="EXAG", "Excoecaria agallocha", IF(J1574="BRPA", "Bruguiera parviflora", IF(J1574="XYMO", "Xylocarpus moluccensis", IF(J1574="BRCY", "Bruguiera cylindrica", IF(J1574="AVAL", "Avicennia alba", IF(J1574="AVOF", "Avicennia officinalis", IF(J1574="LURA", "Lumnitzera racemosa", IF(J1574="CETA", "Ceriops tagal", IF(J1574="XYGR", "Xylocarpus granatum", IF(J1574="AVMA", "Avicennia marina", IF(J1574="RHMU", "Rhizophora mucronata", IF(J1574="BRGY", "Bruguiera gymnorrhiza", IF(J1574="BRSE", "Bruguiera sexangula", IF(J1574="SOOV", "Sonneratia ovata", IF(J1574="SOCA", "Sonneratia caseolaris", IF(J1574="HELI", "Heritiera littoralis", IF(J1574="HESY", "Heritiera sylvatica", IF(J1574="NYFR", "Nypa fruticans", IF(J1574="CYRA", "Cynometra ramiflora", IF(J1574="PHPA", "Phoenix paludosa", IF(J1574="SCHY", "Scyphiphora hydrophyllacea", IF(J1574="DIMA", "Diospyros maritima", IF(J1574="POPI", "Pongamia pinnata", IF(J1574="MAPS", "Maniltoa psilogyne", IF(J1574="INBI", "Intsia bijuga", IF(J1574="ACEB", "Acanthus ebracteatus", IF(J1574="CAER", "Calamus erinaceus", IF(J1574="UNUN", "Unknown unknown",  IF(J1574="SOAL", "Sonneratia alba",  IF(J1574="AECO", "Aegiceras corniculatum", "" )) )))))))))))))))))))))))))))))</f>
        <v>Bruguiera cylindrica</v>
      </c>
      <c r="J1574" s="1" t="s">
        <v>98</v>
      </c>
      <c r="K1574" s="1" t="n">
        <v>10.7</v>
      </c>
      <c r="L1574" s="1" t="n">
        <v>1.6</v>
      </c>
      <c r="M1574" s="1" t="n">
        <v>15.3</v>
      </c>
      <c r="N1574" s="1" t="n">
        <v>3</v>
      </c>
      <c r="O1574" s="3" t="s">
        <v>1059</v>
      </c>
    </row>
    <row r="1575" customFormat="false" ht="13.8" hidden="false" customHeight="false" outlineLevel="0" collapsed="false">
      <c r="A1575" s="1" t="s">
        <v>91</v>
      </c>
      <c r="B1575" s="12" t="n">
        <v>42177</v>
      </c>
      <c r="C1575" s="1" t="s">
        <v>19</v>
      </c>
      <c r="D1575" s="1" t="s">
        <v>19</v>
      </c>
      <c r="E1575" s="1" t="s">
        <v>19</v>
      </c>
      <c r="F1575" s="1" t="s">
        <v>20</v>
      </c>
      <c r="G1575" s="1" t="n">
        <v>1</v>
      </c>
      <c r="H1575" s="1" t="n">
        <v>5</v>
      </c>
      <c r="I1575" s="23" t="str">
        <f aca="false">IF(J1575="RHAP", "Rhizophora apiculata", IF(J1575="EXAG", "Excoecaria agallocha", IF(J1575="BRPA", "Bruguiera parviflora", IF(J1575="XYMO", "Xylocarpus moluccensis", IF(J1575="BRCY", "Bruguiera cylindrica", IF(J1575="AVAL", "Avicennia alba", IF(J1575="AVOF", "Avicennia officinalis", IF(J1575="LURA", "Lumnitzera racemosa", IF(J1575="CETA", "Ceriops tagal", IF(J1575="XYGR", "Xylocarpus granatum", IF(J1575="AVMA", "Avicennia marina", IF(J1575="RHMU", "Rhizophora mucronata", IF(J1575="BRGY", "Bruguiera gymnorrhiza", IF(J1575="BRSE", "Bruguiera sexangula", IF(J1575="SOOV", "Sonneratia ovata", IF(J1575="SOCA", "Sonneratia caseolaris", IF(J1575="HELI", "Heritiera littoralis", IF(J1575="HESY", "Heritiera sylvatica", IF(J1575="NYFR", "Nypa fruticans", IF(J1575="CYRA", "Cynometra ramiflora", IF(J1575="PHPA", "Phoenix paludosa", IF(J1575="SCHY", "Scyphiphora hydrophyllacea", IF(J1575="DIMA", "Diospyros maritima", IF(J1575="POPI", "Pongamia pinnata", IF(J1575="MAPS", "Maniltoa psilogyne", IF(J1575="INBI", "Intsia bijuga", IF(J1575="ACEB", "Acanthus ebracteatus", IF(J1575="CAER", "Calamus erinaceus", IF(J1575="UNUN", "Unknown unknown",  IF(J1575="SOAL", "Sonneratia alba",  IF(J1575="AECO", "Aegiceras corniculatum", "" )) )))))))))))))))))))))))))))))</f>
        <v>Bruguiera cylindrica</v>
      </c>
      <c r="J1575" s="1" t="s">
        <v>98</v>
      </c>
      <c r="K1575" s="1" t="n">
        <v>10.8</v>
      </c>
      <c r="L1575" s="1" t="n">
        <v>13</v>
      </c>
    </row>
    <row r="1576" customFormat="false" ht="13.8" hidden="false" customHeight="false" outlineLevel="0" collapsed="false">
      <c r="A1576" s="1" t="s">
        <v>91</v>
      </c>
      <c r="B1576" s="12" t="n">
        <v>42177</v>
      </c>
      <c r="C1576" s="1" t="s">
        <v>19</v>
      </c>
      <c r="D1576" s="1" t="s">
        <v>19</v>
      </c>
      <c r="E1576" s="1" t="s">
        <v>19</v>
      </c>
      <c r="F1576" s="1" t="s">
        <v>20</v>
      </c>
      <c r="G1576" s="1" t="n">
        <v>1</v>
      </c>
      <c r="H1576" s="1" t="n">
        <v>5</v>
      </c>
      <c r="I1576" s="23" t="str">
        <f aca="false">IF(J1576="RHAP", "Rhizophora apiculata", IF(J1576="EXAG", "Excoecaria agallocha", IF(J1576="BRPA", "Bruguiera parviflora", IF(J1576="XYMO", "Xylocarpus moluccensis", IF(J1576="BRCY", "Bruguiera cylindrica", IF(J1576="AVAL", "Avicennia alba", IF(J1576="AVOF", "Avicennia officinalis", IF(J1576="LURA", "Lumnitzera racemosa", IF(J1576="CETA", "Ceriops tagal", IF(J1576="XYGR", "Xylocarpus granatum", IF(J1576="AVMA", "Avicennia marina", IF(J1576="RHMU", "Rhizophora mucronata", IF(J1576="BRGY", "Bruguiera gymnorrhiza", IF(J1576="BRSE", "Bruguiera sexangula", IF(J1576="SOOV", "Sonneratia ovata", IF(J1576="SOCA", "Sonneratia caseolaris", IF(J1576="HELI", "Heritiera littoralis", IF(J1576="HESY", "Heritiera sylvatica", IF(J1576="NYFR", "Nypa fruticans", IF(J1576="CYRA", "Cynometra ramiflora", IF(J1576="PHPA", "Phoenix paludosa", IF(J1576="SCHY", "Scyphiphora hydrophyllacea", IF(J1576="DIMA", "Diospyros maritima", IF(J1576="POPI", "Pongamia pinnata", IF(J1576="MAPS", "Maniltoa psilogyne", IF(J1576="INBI", "Intsia bijuga", IF(J1576="ACEB", "Acanthus ebracteatus", IF(J1576="CAER", "Calamus erinaceus", IF(J1576="UNUN", "Unknown unknown",  IF(J1576="SOAL", "Sonneratia alba",  IF(J1576="AECO", "Aegiceras corniculatum", "" )) )))))))))))))))))))))))))))))</f>
        <v>Bruguiera cylindrica</v>
      </c>
      <c r="J1576" s="1" t="s">
        <v>98</v>
      </c>
      <c r="K1576" s="1" t="n">
        <v>10.8</v>
      </c>
      <c r="L1576" s="1" t="n">
        <v>15</v>
      </c>
    </row>
    <row r="1577" customFormat="false" ht="13.8" hidden="false" customHeight="false" outlineLevel="0" collapsed="false">
      <c r="A1577" s="1" t="s">
        <v>91</v>
      </c>
      <c r="B1577" s="12" t="n">
        <v>42177</v>
      </c>
      <c r="C1577" s="1" t="s">
        <v>19</v>
      </c>
      <c r="D1577" s="1" t="s">
        <v>19</v>
      </c>
      <c r="E1577" s="1" t="s">
        <v>19</v>
      </c>
      <c r="F1577" s="1" t="s">
        <v>20</v>
      </c>
      <c r="G1577" s="1" t="n">
        <v>1</v>
      </c>
      <c r="H1577" s="1" t="n">
        <v>5</v>
      </c>
      <c r="I1577" s="23" t="str">
        <f aca="false">IF(J1577="RHAP", "Rhizophora apiculata", IF(J1577="EXAG", "Excoecaria agallocha", IF(J1577="BRPA", "Bruguiera parviflora", IF(J1577="XYMO", "Xylocarpus moluccensis", IF(J1577="BRCY", "Bruguiera cylindrica", IF(J1577="AVAL", "Avicennia alba", IF(J1577="AVOF", "Avicennia officinalis", IF(J1577="LURA", "Lumnitzera racemosa", IF(J1577="CETA", "Ceriops tagal", IF(J1577="XYGR", "Xylocarpus granatum", IF(J1577="AVMA", "Avicennia marina", IF(J1577="RHMU", "Rhizophora mucronata", IF(J1577="BRGY", "Bruguiera gymnorrhiza", IF(J1577="BRSE", "Bruguiera sexangula", IF(J1577="SOOV", "Sonneratia ovata", IF(J1577="SOCA", "Sonneratia caseolaris", IF(J1577="HELI", "Heritiera littoralis", IF(J1577="HESY", "Heritiera sylvatica", IF(J1577="NYFR", "Nypa fruticans", IF(J1577="CYRA", "Cynometra ramiflora", IF(J1577="PHPA", "Phoenix paludosa", IF(J1577="SCHY", "Scyphiphora hydrophyllacea", IF(J1577="DIMA", "Diospyros maritima", IF(J1577="POPI", "Pongamia pinnata", IF(J1577="MAPS", "Maniltoa psilogyne", IF(J1577="INBI", "Intsia bijuga", IF(J1577="ACEB", "Acanthus ebracteatus", IF(J1577="CAER", "Calamus erinaceus", IF(J1577="UNUN", "Unknown unknown",  IF(J1577="SOAL", "Sonneratia alba",  IF(J1577="AECO", "Aegiceras corniculatum", "" )) )))))))))))))))))))))))))))))</f>
        <v>Bruguiera cylindrica</v>
      </c>
      <c r="J1577" s="1" t="s">
        <v>98</v>
      </c>
      <c r="K1577" s="1" t="n">
        <v>10.9</v>
      </c>
      <c r="L1577" s="1" t="n">
        <v>1.2</v>
      </c>
      <c r="M1577" s="1" t="n">
        <v>15.8</v>
      </c>
      <c r="N1577" s="1" t="n">
        <v>3</v>
      </c>
      <c r="O1577" s="3" t="s">
        <v>1059</v>
      </c>
    </row>
    <row r="1578" customFormat="false" ht="13.8" hidden="false" customHeight="false" outlineLevel="0" collapsed="false">
      <c r="A1578" s="1" t="s">
        <v>91</v>
      </c>
      <c r="B1578" s="12" t="n">
        <v>42177</v>
      </c>
      <c r="C1578" s="1" t="s">
        <v>19</v>
      </c>
      <c r="D1578" s="1" t="s">
        <v>19</v>
      </c>
      <c r="E1578" s="1" t="s">
        <v>19</v>
      </c>
      <c r="F1578" s="1" t="s">
        <v>20</v>
      </c>
      <c r="G1578" s="1" t="n">
        <v>1</v>
      </c>
      <c r="H1578" s="1" t="n">
        <v>5</v>
      </c>
      <c r="I1578" s="23" t="str">
        <f aca="false">IF(J1578="RHAP", "Rhizophora apiculata", IF(J1578="EXAG", "Excoecaria agallocha", IF(J1578="BRPA", "Bruguiera parviflora", IF(J1578="XYMO", "Xylocarpus moluccensis", IF(J1578="BRCY", "Bruguiera cylindrica", IF(J1578="AVAL", "Avicennia alba", IF(J1578="AVOF", "Avicennia officinalis", IF(J1578="LURA", "Lumnitzera racemosa", IF(J1578="CETA", "Ceriops tagal", IF(J1578="XYGR", "Xylocarpus granatum", IF(J1578="AVMA", "Avicennia marina", IF(J1578="RHMU", "Rhizophora mucronata", IF(J1578="BRGY", "Bruguiera gymnorrhiza", IF(J1578="BRSE", "Bruguiera sexangula", IF(J1578="SOOV", "Sonneratia ovata", IF(J1578="SOCA", "Sonneratia caseolaris", IF(J1578="HELI", "Heritiera littoralis", IF(J1578="HESY", "Heritiera sylvatica", IF(J1578="NYFR", "Nypa fruticans", IF(J1578="CYRA", "Cynometra ramiflora", IF(J1578="PHPA", "Phoenix paludosa", IF(J1578="SCHY", "Scyphiphora hydrophyllacea", IF(J1578="DIMA", "Diospyros maritima", IF(J1578="POPI", "Pongamia pinnata", IF(J1578="MAPS", "Maniltoa psilogyne", IF(J1578="INBI", "Intsia bijuga", IF(J1578="ACEB", "Acanthus ebracteatus", IF(J1578="CAER", "Calamus erinaceus", IF(J1578="UNUN", "Unknown unknown",  IF(J1578="SOAL", "Sonneratia alba",  IF(J1578="AECO", "Aegiceras corniculatum", "" )) )))))))))))))))))))))))))))))</f>
        <v>Bruguiera cylindrica</v>
      </c>
      <c r="J1578" s="1" t="s">
        <v>98</v>
      </c>
      <c r="K1578" s="1" t="n">
        <v>11.1</v>
      </c>
      <c r="L1578" s="1" t="n">
        <v>1</v>
      </c>
      <c r="M1578" s="1" t="n">
        <v>17.3</v>
      </c>
      <c r="N1578" s="1" t="n">
        <v>3</v>
      </c>
      <c r="O1578" s="3" t="s">
        <v>1059</v>
      </c>
    </row>
    <row r="1579" customFormat="false" ht="13.8" hidden="false" customHeight="false" outlineLevel="0" collapsed="false">
      <c r="A1579" s="1" t="s">
        <v>91</v>
      </c>
      <c r="B1579" s="12" t="n">
        <v>42177</v>
      </c>
      <c r="C1579" s="1" t="s">
        <v>19</v>
      </c>
      <c r="D1579" s="1" t="s">
        <v>19</v>
      </c>
      <c r="E1579" s="1" t="s">
        <v>19</v>
      </c>
      <c r="F1579" s="1" t="s">
        <v>20</v>
      </c>
      <c r="G1579" s="1" t="n">
        <v>1</v>
      </c>
      <c r="H1579" s="1" t="n">
        <v>5</v>
      </c>
      <c r="I1579" s="23" t="str">
        <f aca="false">IF(J1579="RHAP", "Rhizophora apiculata", IF(J1579="EXAG", "Excoecaria agallocha", IF(J1579="BRPA", "Bruguiera parviflora", IF(J1579="XYMO", "Xylocarpus moluccensis", IF(J1579="BRCY", "Bruguiera cylindrica", IF(J1579="AVAL", "Avicennia alba", IF(J1579="AVOF", "Avicennia officinalis", IF(J1579="LURA", "Lumnitzera racemosa", IF(J1579="CETA", "Ceriops tagal", IF(J1579="XYGR", "Xylocarpus granatum", IF(J1579="AVMA", "Avicennia marina", IF(J1579="RHMU", "Rhizophora mucronata", IF(J1579="BRGY", "Bruguiera gymnorrhiza", IF(J1579="BRSE", "Bruguiera sexangula", IF(J1579="SOOV", "Sonneratia ovata", IF(J1579="SOCA", "Sonneratia caseolaris", IF(J1579="HELI", "Heritiera littoralis", IF(J1579="HESY", "Heritiera sylvatica", IF(J1579="NYFR", "Nypa fruticans", IF(J1579="CYRA", "Cynometra ramiflora", IF(J1579="PHPA", "Phoenix paludosa", IF(J1579="SCHY", "Scyphiphora hydrophyllacea", IF(J1579="DIMA", "Diospyros maritima", IF(J1579="POPI", "Pongamia pinnata", IF(J1579="MAPS", "Maniltoa psilogyne", IF(J1579="INBI", "Intsia bijuga", IF(J1579="ACEB", "Acanthus ebracteatus", IF(J1579="CAER", "Calamus erinaceus", IF(J1579="UNUN", "Unknown unknown",  IF(J1579="SOAL", "Sonneratia alba",  IF(J1579="AECO", "Aegiceras corniculatum", "" )) )))))))))))))))))))))))))))))</f>
        <v>Bruguiera sexangula</v>
      </c>
      <c r="J1579" s="1" t="s">
        <v>1023</v>
      </c>
      <c r="K1579" s="1" t="n">
        <v>11.3</v>
      </c>
      <c r="L1579" s="1" t="n">
        <v>0.3</v>
      </c>
      <c r="M1579" s="1" t="n">
        <v>16.1</v>
      </c>
      <c r="N1579" s="1" t="n">
        <v>3</v>
      </c>
      <c r="O1579" s="3" t="s">
        <v>1059</v>
      </c>
    </row>
    <row r="1580" customFormat="false" ht="13.8" hidden="false" customHeight="false" outlineLevel="0" collapsed="false">
      <c r="A1580" s="1" t="s">
        <v>91</v>
      </c>
      <c r="B1580" s="12" t="n">
        <v>42177</v>
      </c>
      <c r="C1580" s="1" t="s">
        <v>19</v>
      </c>
      <c r="D1580" s="1" t="s">
        <v>19</v>
      </c>
      <c r="E1580" s="1" t="s">
        <v>19</v>
      </c>
      <c r="F1580" s="1" t="s">
        <v>20</v>
      </c>
      <c r="G1580" s="1" t="n">
        <v>1</v>
      </c>
      <c r="H1580" s="1" t="n">
        <v>5</v>
      </c>
      <c r="I1580" s="23" t="str">
        <f aca="false">IF(J1580="RHAP", "Rhizophora apiculata", IF(J1580="EXAG", "Excoecaria agallocha", IF(J1580="BRPA", "Bruguiera parviflora", IF(J1580="XYMO", "Xylocarpus moluccensis", IF(J1580="BRCY", "Bruguiera cylindrica", IF(J1580="AVAL", "Avicennia alba", IF(J1580="AVOF", "Avicennia officinalis", IF(J1580="LURA", "Lumnitzera racemosa", IF(J1580="CETA", "Ceriops tagal", IF(J1580="XYGR", "Xylocarpus granatum", IF(J1580="AVMA", "Avicennia marina", IF(J1580="RHMU", "Rhizophora mucronata", IF(J1580="BRGY", "Bruguiera gymnorrhiza", IF(J1580="BRSE", "Bruguiera sexangula", IF(J1580="SOOV", "Sonneratia ovata", IF(J1580="SOCA", "Sonneratia caseolaris", IF(J1580="HELI", "Heritiera littoralis", IF(J1580="HESY", "Heritiera sylvatica", IF(J1580="NYFR", "Nypa fruticans", IF(J1580="CYRA", "Cynometra ramiflora", IF(J1580="PHPA", "Phoenix paludosa", IF(J1580="SCHY", "Scyphiphora hydrophyllacea", IF(J1580="DIMA", "Diospyros maritima", IF(J1580="POPI", "Pongamia pinnata", IF(J1580="MAPS", "Maniltoa psilogyne", IF(J1580="INBI", "Intsia bijuga", IF(J1580="ACEB", "Acanthus ebracteatus", IF(J1580="CAER", "Calamus erinaceus", IF(J1580="UNUN", "Unknown unknown",  IF(J1580="SOAL", "Sonneratia alba",  IF(J1580="AECO", "Aegiceras corniculatum", "" )) )))))))))))))))))))))))))))))</f>
        <v>Bruguiera cylindrica</v>
      </c>
      <c r="J1580" s="1" t="s">
        <v>98</v>
      </c>
      <c r="K1580" s="1" t="n">
        <v>11.5</v>
      </c>
      <c r="L1580" s="1" t="n">
        <v>1.5</v>
      </c>
      <c r="M1580" s="1" t="n">
        <v>20.2</v>
      </c>
      <c r="N1580" s="1" t="n">
        <v>3</v>
      </c>
      <c r="O1580" s="3" t="s">
        <v>1059</v>
      </c>
    </row>
    <row r="1581" customFormat="false" ht="13.8" hidden="false" customHeight="false" outlineLevel="0" collapsed="false">
      <c r="A1581" s="1" t="s">
        <v>91</v>
      </c>
      <c r="B1581" s="12" t="n">
        <v>42177</v>
      </c>
      <c r="C1581" s="1" t="s">
        <v>19</v>
      </c>
      <c r="D1581" s="1" t="s">
        <v>19</v>
      </c>
      <c r="E1581" s="1" t="s">
        <v>19</v>
      </c>
      <c r="F1581" s="1" t="s">
        <v>20</v>
      </c>
      <c r="G1581" s="1" t="n">
        <v>1</v>
      </c>
      <c r="H1581" s="1" t="n">
        <v>5</v>
      </c>
      <c r="I1581" s="23" t="str">
        <f aca="false">IF(J1581="RHAP", "Rhizophora apiculata", IF(J1581="EXAG", "Excoecaria agallocha", IF(J1581="BRPA", "Bruguiera parviflora", IF(J1581="XYMO", "Xylocarpus moluccensis", IF(J1581="BRCY", "Bruguiera cylindrica", IF(J1581="AVAL", "Avicennia alba", IF(J1581="AVOF", "Avicennia officinalis", IF(J1581="LURA", "Lumnitzera racemosa", IF(J1581="CETA", "Ceriops tagal", IF(J1581="XYGR", "Xylocarpus granatum", IF(J1581="AVMA", "Avicennia marina", IF(J1581="RHMU", "Rhizophora mucronata", IF(J1581="BRGY", "Bruguiera gymnorrhiza", IF(J1581="BRSE", "Bruguiera sexangula", IF(J1581="SOOV", "Sonneratia ovata", IF(J1581="SOCA", "Sonneratia caseolaris", IF(J1581="HELI", "Heritiera littoralis", IF(J1581="HESY", "Heritiera sylvatica", IF(J1581="NYFR", "Nypa fruticans", IF(J1581="CYRA", "Cynometra ramiflora", IF(J1581="PHPA", "Phoenix paludosa", IF(J1581="SCHY", "Scyphiphora hydrophyllacea", IF(J1581="DIMA", "Diospyros maritima", IF(J1581="POPI", "Pongamia pinnata", IF(J1581="MAPS", "Maniltoa psilogyne", IF(J1581="INBI", "Intsia bijuga", IF(J1581="ACEB", "Acanthus ebracteatus", IF(J1581="CAER", "Calamus erinaceus", IF(J1581="UNUN", "Unknown unknown",  IF(J1581="SOAL", "Sonneratia alba",  IF(J1581="AECO", "Aegiceras corniculatum", "" )) )))))))))))))))))))))))))))))</f>
        <v>Rhizophora apiculata</v>
      </c>
      <c r="J1581" s="1" t="s">
        <v>21</v>
      </c>
      <c r="K1581" s="1" t="n">
        <v>11.5</v>
      </c>
      <c r="L1581" s="1" t="n">
        <v>16</v>
      </c>
    </row>
    <row r="1582" customFormat="false" ht="13.8" hidden="false" customHeight="false" outlineLevel="0" collapsed="false">
      <c r="A1582" s="1" t="s">
        <v>91</v>
      </c>
      <c r="B1582" s="12" t="n">
        <v>42177</v>
      </c>
      <c r="C1582" s="1" t="s">
        <v>19</v>
      </c>
      <c r="D1582" s="1" t="s">
        <v>19</v>
      </c>
      <c r="E1582" s="1" t="s">
        <v>19</v>
      </c>
      <c r="F1582" s="1" t="s">
        <v>20</v>
      </c>
      <c r="G1582" s="1" t="n">
        <v>1</v>
      </c>
      <c r="H1582" s="1" t="n">
        <v>5</v>
      </c>
      <c r="I1582" s="23" t="str">
        <f aca="false">IF(J1582="RHAP", "Rhizophora apiculata", IF(J1582="EXAG", "Excoecaria agallocha", IF(J1582="BRPA", "Bruguiera parviflora", IF(J1582="XYMO", "Xylocarpus moluccensis", IF(J1582="BRCY", "Bruguiera cylindrica", IF(J1582="AVAL", "Avicennia alba", IF(J1582="AVOF", "Avicennia officinalis", IF(J1582="LURA", "Lumnitzera racemosa", IF(J1582="CETA", "Ceriops tagal", IF(J1582="XYGR", "Xylocarpus granatum", IF(J1582="AVMA", "Avicennia marina", IF(J1582="RHMU", "Rhizophora mucronata", IF(J1582="BRGY", "Bruguiera gymnorrhiza", IF(J1582="BRSE", "Bruguiera sexangula", IF(J1582="SOOV", "Sonneratia ovata", IF(J1582="SOCA", "Sonneratia caseolaris", IF(J1582="HELI", "Heritiera littoralis", IF(J1582="HESY", "Heritiera sylvatica", IF(J1582="NYFR", "Nypa fruticans", IF(J1582="CYRA", "Cynometra ramiflora", IF(J1582="PHPA", "Phoenix paludosa", IF(J1582="SCHY", "Scyphiphora hydrophyllacea", IF(J1582="DIMA", "Diospyros maritima", IF(J1582="POPI", "Pongamia pinnata", IF(J1582="MAPS", "Maniltoa psilogyne", IF(J1582="INBI", "Intsia bijuga", IF(J1582="ACEB", "Acanthus ebracteatus", IF(J1582="CAER", "Calamus erinaceus", IF(J1582="UNUN", "Unknown unknown",  IF(J1582="SOAL", "Sonneratia alba",  IF(J1582="AECO", "Aegiceras corniculatum", "" )) )))))))))))))))))))))))))))))</f>
        <v>Rhizophora apiculata</v>
      </c>
      <c r="J1582" s="1" t="s">
        <v>21</v>
      </c>
      <c r="K1582" s="1" t="n">
        <v>12.1</v>
      </c>
      <c r="L1582" s="1" t="n">
        <v>6</v>
      </c>
    </row>
    <row r="1583" customFormat="false" ht="13.8" hidden="false" customHeight="false" outlineLevel="0" collapsed="false">
      <c r="A1583" s="1" t="s">
        <v>91</v>
      </c>
      <c r="B1583" s="12" t="n">
        <v>42177</v>
      </c>
      <c r="C1583" s="1" t="s">
        <v>19</v>
      </c>
      <c r="D1583" s="1" t="s">
        <v>19</v>
      </c>
      <c r="E1583" s="1" t="s">
        <v>19</v>
      </c>
      <c r="F1583" s="1" t="s">
        <v>20</v>
      </c>
      <c r="G1583" s="1" t="n">
        <v>1</v>
      </c>
      <c r="H1583" s="1" t="n">
        <v>5</v>
      </c>
      <c r="I1583" s="23" t="str">
        <f aca="false">IF(J1583="RHAP", "Rhizophora apiculata", IF(J1583="EXAG", "Excoecaria agallocha", IF(J1583="BRPA", "Bruguiera parviflora", IF(J1583="XYMO", "Xylocarpus moluccensis", IF(J1583="BRCY", "Bruguiera cylindrica", IF(J1583="AVAL", "Avicennia alba", IF(J1583="AVOF", "Avicennia officinalis", IF(J1583="LURA", "Lumnitzera racemosa", IF(J1583="CETA", "Ceriops tagal", IF(J1583="XYGR", "Xylocarpus granatum", IF(J1583="AVMA", "Avicennia marina", IF(J1583="RHMU", "Rhizophora mucronata", IF(J1583="BRGY", "Bruguiera gymnorrhiza", IF(J1583="BRSE", "Bruguiera sexangula", IF(J1583="SOOV", "Sonneratia ovata", IF(J1583="SOCA", "Sonneratia caseolaris", IF(J1583="HELI", "Heritiera littoralis", IF(J1583="HESY", "Heritiera sylvatica", IF(J1583="NYFR", "Nypa fruticans", IF(J1583="CYRA", "Cynometra ramiflora", IF(J1583="PHPA", "Phoenix paludosa", IF(J1583="SCHY", "Scyphiphora hydrophyllacea", IF(J1583="DIMA", "Diospyros maritima", IF(J1583="POPI", "Pongamia pinnata", IF(J1583="MAPS", "Maniltoa psilogyne", IF(J1583="INBI", "Intsia bijuga", IF(J1583="ACEB", "Acanthus ebracteatus", IF(J1583="CAER", "Calamus erinaceus", IF(J1583="UNUN", "Unknown unknown",  IF(J1583="SOAL", "Sonneratia alba",  IF(J1583="AECO", "Aegiceras corniculatum", "" )) )))))))))))))))))))))))))))))</f>
        <v>Rhizophora apiculata</v>
      </c>
      <c r="J1583" s="1" t="s">
        <v>21</v>
      </c>
      <c r="K1583" s="1" t="n">
        <v>13.1</v>
      </c>
      <c r="L1583" s="1" t="n">
        <v>17</v>
      </c>
    </row>
    <row r="1584" customFormat="false" ht="13.8" hidden="false" customHeight="false" outlineLevel="0" collapsed="false">
      <c r="A1584" s="1" t="s">
        <v>91</v>
      </c>
      <c r="B1584" s="12" t="n">
        <v>42177</v>
      </c>
      <c r="C1584" s="1" t="s">
        <v>19</v>
      </c>
      <c r="D1584" s="1" t="s">
        <v>19</v>
      </c>
      <c r="E1584" s="1" t="s">
        <v>19</v>
      </c>
      <c r="F1584" s="1" t="s">
        <v>20</v>
      </c>
      <c r="G1584" s="1" t="n">
        <v>1</v>
      </c>
      <c r="H1584" s="1" t="n">
        <v>5</v>
      </c>
      <c r="I1584" s="23" t="str">
        <f aca="false">IF(J1584="RHAP", "Rhizophora apiculata", IF(J1584="EXAG", "Excoecaria agallocha", IF(J1584="BRPA", "Bruguiera parviflora", IF(J1584="XYMO", "Xylocarpus moluccensis", IF(J1584="BRCY", "Bruguiera cylindrica", IF(J1584="AVAL", "Avicennia alba", IF(J1584="AVOF", "Avicennia officinalis", IF(J1584="LURA", "Lumnitzera racemosa", IF(J1584="CETA", "Ceriops tagal", IF(J1584="XYGR", "Xylocarpus granatum", IF(J1584="AVMA", "Avicennia marina", IF(J1584="RHMU", "Rhizophora mucronata", IF(J1584="BRGY", "Bruguiera gymnorrhiza", IF(J1584="BRSE", "Bruguiera sexangula", IF(J1584="SOOV", "Sonneratia ovata", IF(J1584="SOCA", "Sonneratia caseolaris", IF(J1584="HELI", "Heritiera littoralis", IF(J1584="HESY", "Heritiera sylvatica", IF(J1584="NYFR", "Nypa fruticans", IF(J1584="CYRA", "Cynometra ramiflora", IF(J1584="PHPA", "Phoenix paludosa", IF(J1584="SCHY", "Scyphiphora hydrophyllacea", IF(J1584="DIMA", "Diospyros maritima", IF(J1584="POPI", "Pongamia pinnata", IF(J1584="MAPS", "Maniltoa psilogyne", IF(J1584="INBI", "Intsia bijuga", IF(J1584="ACEB", "Acanthus ebracteatus", IF(J1584="CAER", "Calamus erinaceus", IF(J1584="UNUN", "Unknown unknown",  IF(J1584="SOAL", "Sonneratia alba",  IF(J1584="AECO", "Aegiceras corniculatum", "" )) )))))))))))))))))))))))))))))</f>
        <v>Rhizophora apiculata</v>
      </c>
      <c r="J1584" s="1" t="s">
        <v>21</v>
      </c>
      <c r="K1584" s="1" t="n">
        <v>13.2</v>
      </c>
      <c r="L1584" s="1" t="n">
        <v>17</v>
      </c>
    </row>
    <row r="1585" customFormat="false" ht="13.8" hidden="false" customHeight="false" outlineLevel="0" collapsed="false">
      <c r="A1585" s="1" t="s">
        <v>91</v>
      </c>
      <c r="B1585" s="12" t="n">
        <v>42177</v>
      </c>
      <c r="C1585" s="1" t="s">
        <v>19</v>
      </c>
      <c r="D1585" s="1" t="s">
        <v>19</v>
      </c>
      <c r="E1585" s="1" t="s">
        <v>19</v>
      </c>
      <c r="F1585" s="1" t="s">
        <v>20</v>
      </c>
      <c r="G1585" s="1" t="n">
        <v>1</v>
      </c>
      <c r="H1585" s="1" t="n">
        <v>5</v>
      </c>
      <c r="I1585" s="23" t="str">
        <f aca="false">IF(J1585="RHAP", "Rhizophora apiculata", IF(J1585="EXAG", "Excoecaria agallocha", IF(J1585="BRPA", "Bruguiera parviflora", IF(J1585="XYMO", "Xylocarpus moluccensis", IF(J1585="BRCY", "Bruguiera cylindrica", IF(J1585="AVAL", "Avicennia alba", IF(J1585="AVOF", "Avicennia officinalis", IF(J1585="LURA", "Lumnitzera racemosa", IF(J1585="CETA", "Ceriops tagal", IF(J1585="XYGR", "Xylocarpus granatum", IF(J1585="AVMA", "Avicennia marina", IF(J1585="RHMU", "Rhizophora mucronata", IF(J1585="BRGY", "Bruguiera gymnorrhiza", IF(J1585="BRSE", "Bruguiera sexangula", IF(J1585="SOOV", "Sonneratia ovata", IF(J1585="SOCA", "Sonneratia caseolaris", IF(J1585="HELI", "Heritiera littoralis", IF(J1585="HESY", "Heritiera sylvatica", IF(J1585="NYFR", "Nypa fruticans", IF(J1585="CYRA", "Cynometra ramiflora", IF(J1585="PHPA", "Phoenix paludosa", IF(J1585="SCHY", "Scyphiphora hydrophyllacea", IF(J1585="DIMA", "Diospyros maritima", IF(J1585="POPI", "Pongamia pinnata", IF(J1585="MAPS", "Maniltoa psilogyne", IF(J1585="INBI", "Intsia bijuga", IF(J1585="ACEB", "Acanthus ebracteatus", IF(J1585="CAER", "Calamus erinaceus", IF(J1585="UNUN", "Unknown unknown",  IF(J1585="SOAL", "Sonneratia alba",  IF(J1585="AECO", "Aegiceras corniculatum", "" )) )))))))))))))))))))))))))))))</f>
        <v>Rhizophora apiculata</v>
      </c>
      <c r="J1585" s="1" t="s">
        <v>21</v>
      </c>
      <c r="K1585" s="1" t="n">
        <v>14.4</v>
      </c>
      <c r="L1585" s="1" t="n">
        <v>17</v>
      </c>
    </row>
    <row r="1586" customFormat="false" ht="13.8" hidden="false" customHeight="false" outlineLevel="0" collapsed="false">
      <c r="A1586" s="1" t="s">
        <v>91</v>
      </c>
      <c r="B1586" s="12" t="n">
        <v>42177</v>
      </c>
      <c r="C1586" s="1" t="s">
        <v>19</v>
      </c>
      <c r="D1586" s="1" t="s">
        <v>19</v>
      </c>
      <c r="E1586" s="1" t="s">
        <v>19</v>
      </c>
      <c r="F1586" s="1" t="s">
        <v>20</v>
      </c>
      <c r="G1586" s="1" t="n">
        <v>1</v>
      </c>
      <c r="H1586" s="1" t="n">
        <v>5</v>
      </c>
      <c r="I1586" s="23" t="str">
        <f aca="false">IF(J1586="RHAP", "Rhizophora apiculata", IF(J1586="EXAG", "Excoecaria agallocha", IF(J1586="BRPA", "Bruguiera parviflora", IF(J1586="XYMO", "Xylocarpus moluccensis", IF(J1586="BRCY", "Bruguiera cylindrica", IF(J1586="AVAL", "Avicennia alba", IF(J1586="AVOF", "Avicennia officinalis", IF(J1586="LURA", "Lumnitzera racemosa", IF(J1586="CETA", "Ceriops tagal", IF(J1586="XYGR", "Xylocarpus granatum", IF(J1586="AVMA", "Avicennia marina", IF(J1586="RHMU", "Rhizophora mucronata", IF(J1586="BRGY", "Bruguiera gymnorrhiza", IF(J1586="BRSE", "Bruguiera sexangula", IF(J1586="SOOV", "Sonneratia ovata", IF(J1586="SOCA", "Sonneratia caseolaris", IF(J1586="HELI", "Heritiera littoralis", IF(J1586="HESY", "Heritiera sylvatica", IF(J1586="NYFR", "Nypa fruticans", IF(J1586="CYRA", "Cynometra ramiflora", IF(J1586="PHPA", "Phoenix paludosa", IF(J1586="SCHY", "Scyphiphora hydrophyllacea", IF(J1586="DIMA", "Diospyros maritima", IF(J1586="POPI", "Pongamia pinnata", IF(J1586="MAPS", "Maniltoa psilogyne", IF(J1586="INBI", "Intsia bijuga", IF(J1586="ACEB", "Acanthus ebracteatus", IF(J1586="CAER", "Calamus erinaceus", IF(J1586="UNUN", "Unknown unknown",  IF(J1586="SOAL", "Sonneratia alba",  IF(J1586="AECO", "Aegiceras corniculatum", "" )) )))))))))))))))))))))))))))))</f>
        <v>Rhizophora apiculata</v>
      </c>
      <c r="J1586" s="1" t="s">
        <v>21</v>
      </c>
      <c r="K1586" s="1" t="n">
        <v>15.2</v>
      </c>
      <c r="L1586" s="1" t="n">
        <v>16</v>
      </c>
    </row>
    <row r="1587" customFormat="false" ht="13.8" hidden="false" customHeight="false" outlineLevel="0" collapsed="false">
      <c r="A1587" s="1" t="s">
        <v>91</v>
      </c>
      <c r="B1587" s="12" t="n">
        <v>42178</v>
      </c>
      <c r="C1587" s="1" t="s">
        <v>19</v>
      </c>
      <c r="D1587" s="1" t="s">
        <v>19</v>
      </c>
      <c r="E1587" s="1" t="s">
        <v>19</v>
      </c>
      <c r="F1587" s="1" t="s">
        <v>20</v>
      </c>
      <c r="G1587" s="1" t="n">
        <v>2</v>
      </c>
      <c r="H1587" s="1" t="n">
        <v>1</v>
      </c>
      <c r="I1587" s="23" t="str">
        <f aca="false">IF(J1587="RHAP", "Rhizophora apiculata", IF(J1587="EXAG", "Excoecaria agallocha", IF(J1587="BRPA", "Bruguiera parviflora", IF(J1587="XYMO", "Xylocarpus moluccensis", IF(J1587="BRCY", "Bruguiera cylindrica", IF(J1587="AVAL", "Avicennia alba", IF(J1587="AVOF", "Avicennia officinalis", IF(J1587="LURA", "Lumnitzera racemosa", IF(J1587="CETA", "Ceriops tagal", IF(J1587="XYGR", "Xylocarpus granatum", IF(J1587="AVMA", "Avicennia marina", IF(J1587="RHMU", "Rhizophora mucronata", IF(J1587="BRGY", "Bruguiera gymnorrhiza", IF(J1587="BRSE", "Bruguiera sexangula", IF(J1587="SOOV", "Sonneratia ovata", IF(J1587="SOCA", "Sonneratia caseolaris", IF(J1587="HELI", "Heritiera littoralis", IF(J1587="HESY", "Heritiera sylvatica", IF(J1587="NYFR", "Nypa fruticans", IF(J1587="CYRA", "Cynometra ramiflora", IF(J1587="PHPA", "Phoenix paludosa", IF(J1587="SCHY", "Scyphiphora hydrophyllacea", IF(J1587="DIMA", "Diospyros maritima", IF(J1587="POPI", "Pongamia pinnata", IF(J1587="MAPS", "Maniltoa psilogyne", IF(J1587="INBI", "Intsia bijuga", IF(J1587="ACEB", "Acanthus ebracteatus", IF(J1587="CAER", "Calamus erinaceus", IF(J1587="UNUN", "Unknown unknown",  IF(J1587="SOAL", "Sonneratia alba",  IF(J1587="AECO", "Aegiceras corniculatum", "" )) )))))))))))))))))))))))))))))</f>
        <v>Bruguiera cylindrica</v>
      </c>
      <c r="J1587" s="1" t="s">
        <v>98</v>
      </c>
      <c r="K1587" s="1" t="n">
        <v>5.1</v>
      </c>
      <c r="L1587" s="1" t="n">
        <v>8</v>
      </c>
    </row>
    <row r="1588" customFormat="false" ht="13.8" hidden="false" customHeight="false" outlineLevel="0" collapsed="false">
      <c r="A1588" s="1" t="s">
        <v>91</v>
      </c>
      <c r="B1588" s="12" t="n">
        <v>42178</v>
      </c>
      <c r="C1588" s="1" t="s">
        <v>19</v>
      </c>
      <c r="D1588" s="1" t="s">
        <v>19</v>
      </c>
      <c r="E1588" s="1" t="s">
        <v>19</v>
      </c>
      <c r="F1588" s="1" t="s">
        <v>20</v>
      </c>
      <c r="G1588" s="1" t="n">
        <v>2</v>
      </c>
      <c r="H1588" s="1" t="n">
        <v>1</v>
      </c>
      <c r="I1588" s="23" t="str">
        <f aca="false">IF(J1588="RHAP", "Rhizophora apiculata", IF(J1588="EXAG", "Excoecaria agallocha", IF(J1588="BRPA", "Bruguiera parviflora", IF(J1588="XYMO", "Xylocarpus moluccensis", IF(J1588="BRCY", "Bruguiera cylindrica", IF(J1588="AVAL", "Avicennia alba", IF(J1588="AVOF", "Avicennia officinalis", IF(J1588="LURA", "Lumnitzera racemosa", IF(J1588="CETA", "Ceriops tagal", IF(J1588="XYGR", "Xylocarpus granatum", IF(J1588="AVMA", "Avicennia marina", IF(J1588="RHMU", "Rhizophora mucronata", IF(J1588="BRGY", "Bruguiera gymnorrhiza", IF(J1588="BRSE", "Bruguiera sexangula", IF(J1588="SOOV", "Sonneratia ovata", IF(J1588="SOCA", "Sonneratia caseolaris", IF(J1588="HELI", "Heritiera littoralis", IF(J1588="HESY", "Heritiera sylvatica", IF(J1588="NYFR", "Nypa fruticans", IF(J1588="CYRA", "Cynometra ramiflora", IF(J1588="PHPA", "Phoenix paludosa", IF(J1588="SCHY", "Scyphiphora hydrophyllacea", IF(J1588="DIMA", "Diospyros maritima", IF(J1588="POPI", "Pongamia pinnata", IF(J1588="MAPS", "Maniltoa psilogyne", IF(J1588="INBI", "Intsia bijuga", IF(J1588="ACEB", "Acanthus ebracteatus", IF(J1588="CAER", "Calamus erinaceus", IF(J1588="UNUN", "Unknown unknown",  IF(J1588="SOAL", "Sonneratia alba",  IF(J1588="AECO", "Aegiceras corniculatum", "" )) )))))))))))))))))))))))))))))</f>
        <v>Bruguiera cylindrica</v>
      </c>
      <c r="J1588" s="1" t="s">
        <v>98</v>
      </c>
      <c r="K1588" s="1" t="n">
        <v>5.1</v>
      </c>
      <c r="L1588" s="1" t="n">
        <v>7</v>
      </c>
    </row>
    <row r="1589" customFormat="false" ht="13.8" hidden="false" customHeight="false" outlineLevel="0" collapsed="false">
      <c r="A1589" s="1" t="s">
        <v>91</v>
      </c>
      <c r="B1589" s="12" t="n">
        <v>42178</v>
      </c>
      <c r="C1589" s="1" t="s">
        <v>19</v>
      </c>
      <c r="D1589" s="1" t="s">
        <v>19</v>
      </c>
      <c r="E1589" s="1" t="s">
        <v>19</v>
      </c>
      <c r="F1589" s="1" t="s">
        <v>20</v>
      </c>
      <c r="G1589" s="1" t="n">
        <v>2</v>
      </c>
      <c r="H1589" s="1" t="n">
        <v>1</v>
      </c>
      <c r="I1589" s="23" t="str">
        <f aca="false">IF(J1589="RHAP", "Rhizophora apiculata", IF(J1589="EXAG", "Excoecaria agallocha", IF(J1589="BRPA", "Bruguiera parviflora", IF(J1589="XYMO", "Xylocarpus moluccensis", IF(J1589="BRCY", "Bruguiera cylindrica", IF(J1589="AVAL", "Avicennia alba", IF(J1589="AVOF", "Avicennia officinalis", IF(J1589="LURA", "Lumnitzera racemosa", IF(J1589="CETA", "Ceriops tagal", IF(J1589="XYGR", "Xylocarpus granatum", IF(J1589="AVMA", "Avicennia marina", IF(J1589="RHMU", "Rhizophora mucronata", IF(J1589="BRGY", "Bruguiera gymnorrhiza", IF(J1589="BRSE", "Bruguiera sexangula", IF(J1589="SOOV", "Sonneratia ovata", IF(J1589="SOCA", "Sonneratia caseolaris", IF(J1589="HELI", "Heritiera littoralis", IF(J1589="HESY", "Heritiera sylvatica", IF(J1589="NYFR", "Nypa fruticans", IF(J1589="CYRA", "Cynometra ramiflora", IF(J1589="PHPA", "Phoenix paludosa", IF(J1589="SCHY", "Scyphiphora hydrophyllacea", IF(J1589="DIMA", "Diospyros maritima", IF(J1589="POPI", "Pongamia pinnata", IF(J1589="MAPS", "Maniltoa psilogyne", IF(J1589="INBI", "Intsia bijuga", IF(J1589="ACEB", "Acanthus ebracteatus", IF(J1589="CAER", "Calamus erinaceus", IF(J1589="UNUN", "Unknown unknown",  IF(J1589="SOAL", "Sonneratia alba",  IF(J1589="AECO", "Aegiceras corniculatum", "" )) )))))))))))))))))))))))))))))</f>
        <v>Bruguiera cylindrica</v>
      </c>
      <c r="J1589" s="1" t="s">
        <v>98</v>
      </c>
      <c r="K1589" s="1" t="n">
        <v>5.1</v>
      </c>
      <c r="L1589" s="1" t="n">
        <v>7</v>
      </c>
    </row>
    <row r="1590" customFormat="false" ht="13.8" hidden="false" customHeight="false" outlineLevel="0" collapsed="false">
      <c r="A1590" s="1" t="s">
        <v>91</v>
      </c>
      <c r="B1590" s="12" t="n">
        <v>42178</v>
      </c>
      <c r="C1590" s="1" t="s">
        <v>19</v>
      </c>
      <c r="D1590" s="1" t="s">
        <v>19</v>
      </c>
      <c r="E1590" s="1" t="s">
        <v>19</v>
      </c>
      <c r="F1590" s="1" t="s">
        <v>20</v>
      </c>
      <c r="G1590" s="1" t="n">
        <v>2</v>
      </c>
      <c r="H1590" s="1" t="n">
        <v>1</v>
      </c>
      <c r="I1590" s="23" t="str">
        <f aca="false">IF(J1590="RHAP", "Rhizophora apiculata", IF(J1590="EXAG", "Excoecaria agallocha", IF(J1590="BRPA", "Bruguiera parviflora", IF(J1590="XYMO", "Xylocarpus moluccensis", IF(J1590="BRCY", "Bruguiera cylindrica", IF(J1590="AVAL", "Avicennia alba", IF(J1590="AVOF", "Avicennia officinalis", IF(J1590="LURA", "Lumnitzera racemosa", IF(J1590="CETA", "Ceriops tagal", IF(J1590="XYGR", "Xylocarpus granatum", IF(J1590="AVMA", "Avicennia marina", IF(J1590="RHMU", "Rhizophora mucronata", IF(J1590="BRGY", "Bruguiera gymnorrhiza", IF(J1590="BRSE", "Bruguiera sexangula", IF(J1590="SOOV", "Sonneratia ovata", IF(J1590="SOCA", "Sonneratia caseolaris", IF(J1590="HELI", "Heritiera littoralis", IF(J1590="HESY", "Heritiera sylvatica", IF(J1590="NYFR", "Nypa fruticans", IF(J1590="CYRA", "Cynometra ramiflora", IF(J1590="PHPA", "Phoenix paludosa", IF(J1590="SCHY", "Scyphiphora hydrophyllacea", IF(J1590="DIMA", "Diospyros maritima", IF(J1590="POPI", "Pongamia pinnata", IF(J1590="MAPS", "Maniltoa psilogyne", IF(J1590="INBI", "Intsia bijuga", IF(J1590="ACEB", "Acanthus ebracteatus", IF(J1590="CAER", "Calamus erinaceus", IF(J1590="UNUN", "Unknown unknown",  IF(J1590="SOAL", "Sonneratia alba",  IF(J1590="AECO", "Aegiceras corniculatum", "" )) )))))))))))))))))))))))))))))</f>
        <v>Bruguiera cylindrica</v>
      </c>
      <c r="J1590" s="1" t="s">
        <v>98</v>
      </c>
      <c r="K1590" s="1" t="n">
        <v>5.1</v>
      </c>
      <c r="L1590" s="1" t="n">
        <v>8</v>
      </c>
    </row>
    <row r="1591" customFormat="false" ht="13.8" hidden="false" customHeight="false" outlineLevel="0" collapsed="false">
      <c r="A1591" s="1" t="s">
        <v>91</v>
      </c>
      <c r="B1591" s="12" t="n">
        <v>42178</v>
      </c>
      <c r="C1591" s="1" t="s">
        <v>19</v>
      </c>
      <c r="D1591" s="1" t="s">
        <v>19</v>
      </c>
      <c r="E1591" s="1" t="s">
        <v>19</v>
      </c>
      <c r="F1591" s="1" t="s">
        <v>20</v>
      </c>
      <c r="G1591" s="1" t="n">
        <v>2</v>
      </c>
      <c r="H1591" s="1" t="n">
        <v>1</v>
      </c>
      <c r="I1591" s="23" t="str">
        <f aca="false">IF(J1591="RHAP", "Rhizophora apiculata", IF(J1591="EXAG", "Excoecaria agallocha", IF(J1591="BRPA", "Bruguiera parviflora", IF(J1591="XYMO", "Xylocarpus moluccensis", IF(J1591="BRCY", "Bruguiera cylindrica", IF(J1591="AVAL", "Avicennia alba", IF(J1591="AVOF", "Avicennia officinalis", IF(J1591="LURA", "Lumnitzera racemosa", IF(J1591="CETA", "Ceriops tagal", IF(J1591="XYGR", "Xylocarpus granatum", IF(J1591="AVMA", "Avicennia marina", IF(J1591="RHMU", "Rhizophora mucronata", IF(J1591="BRGY", "Bruguiera gymnorrhiza", IF(J1591="BRSE", "Bruguiera sexangula", IF(J1591="SOOV", "Sonneratia ovata", IF(J1591="SOCA", "Sonneratia caseolaris", IF(J1591="HELI", "Heritiera littoralis", IF(J1591="HESY", "Heritiera sylvatica", IF(J1591="NYFR", "Nypa fruticans", IF(J1591="CYRA", "Cynometra ramiflora", IF(J1591="PHPA", "Phoenix paludosa", IF(J1591="SCHY", "Scyphiphora hydrophyllacea", IF(J1591="DIMA", "Diospyros maritima", IF(J1591="POPI", "Pongamia pinnata", IF(J1591="MAPS", "Maniltoa psilogyne", IF(J1591="INBI", "Intsia bijuga", IF(J1591="ACEB", "Acanthus ebracteatus", IF(J1591="CAER", "Calamus erinaceus", IF(J1591="UNUN", "Unknown unknown",  IF(J1591="SOAL", "Sonneratia alba",  IF(J1591="AECO", "Aegiceras corniculatum", "" )) )))))))))))))))))))))))))))))</f>
        <v>Bruguiera cylindrica</v>
      </c>
      <c r="J1591" s="1" t="s">
        <v>98</v>
      </c>
      <c r="K1591" s="1" t="n">
        <v>5.2</v>
      </c>
      <c r="L1591" s="1" t="n">
        <v>5</v>
      </c>
    </row>
    <row r="1592" customFormat="false" ht="13.8" hidden="false" customHeight="false" outlineLevel="0" collapsed="false">
      <c r="A1592" s="1" t="s">
        <v>91</v>
      </c>
      <c r="B1592" s="12" t="n">
        <v>42178</v>
      </c>
      <c r="C1592" s="1" t="s">
        <v>19</v>
      </c>
      <c r="D1592" s="1" t="s">
        <v>19</v>
      </c>
      <c r="E1592" s="1" t="s">
        <v>19</v>
      </c>
      <c r="F1592" s="1" t="s">
        <v>20</v>
      </c>
      <c r="G1592" s="1" t="n">
        <v>2</v>
      </c>
      <c r="H1592" s="1" t="n">
        <v>1</v>
      </c>
      <c r="I1592" s="23" t="str">
        <f aca="false">IF(J1592="RHAP", "Rhizophora apiculata", IF(J1592="EXAG", "Excoecaria agallocha", IF(J1592="BRPA", "Bruguiera parviflora", IF(J1592="XYMO", "Xylocarpus moluccensis", IF(J1592="BRCY", "Bruguiera cylindrica", IF(J1592="AVAL", "Avicennia alba", IF(J1592="AVOF", "Avicennia officinalis", IF(J1592="LURA", "Lumnitzera racemosa", IF(J1592="CETA", "Ceriops tagal", IF(J1592="XYGR", "Xylocarpus granatum", IF(J1592="AVMA", "Avicennia marina", IF(J1592="RHMU", "Rhizophora mucronata", IF(J1592="BRGY", "Bruguiera gymnorrhiza", IF(J1592="BRSE", "Bruguiera sexangula", IF(J1592="SOOV", "Sonneratia ovata", IF(J1592="SOCA", "Sonneratia caseolaris", IF(J1592="HELI", "Heritiera littoralis", IF(J1592="HESY", "Heritiera sylvatica", IF(J1592="NYFR", "Nypa fruticans", IF(J1592="CYRA", "Cynometra ramiflora", IF(J1592="PHPA", "Phoenix paludosa", IF(J1592="SCHY", "Scyphiphora hydrophyllacea", IF(J1592="DIMA", "Diospyros maritima", IF(J1592="POPI", "Pongamia pinnata", IF(J1592="MAPS", "Maniltoa psilogyne", IF(J1592="INBI", "Intsia bijuga", IF(J1592="ACEB", "Acanthus ebracteatus", IF(J1592="CAER", "Calamus erinaceus", IF(J1592="UNUN", "Unknown unknown",  IF(J1592="SOAL", "Sonneratia alba",  IF(J1592="AECO", "Aegiceras corniculatum", "" )) )))))))))))))))))))))))))))))</f>
        <v>Bruguiera cylindrica</v>
      </c>
      <c r="J1592" s="1" t="s">
        <v>98</v>
      </c>
      <c r="K1592" s="1" t="n">
        <v>5.2</v>
      </c>
      <c r="L1592" s="1" t="n">
        <v>5</v>
      </c>
    </row>
    <row r="1593" customFormat="false" ht="13.8" hidden="false" customHeight="false" outlineLevel="0" collapsed="false">
      <c r="A1593" s="1" t="s">
        <v>91</v>
      </c>
      <c r="B1593" s="12" t="n">
        <v>42178</v>
      </c>
      <c r="C1593" s="1" t="s">
        <v>19</v>
      </c>
      <c r="D1593" s="1" t="s">
        <v>19</v>
      </c>
      <c r="E1593" s="1" t="s">
        <v>19</v>
      </c>
      <c r="F1593" s="1" t="s">
        <v>20</v>
      </c>
      <c r="G1593" s="1" t="n">
        <v>2</v>
      </c>
      <c r="H1593" s="1" t="n">
        <v>1</v>
      </c>
      <c r="I1593" s="23" t="str">
        <f aca="false">IF(J1593="RHAP", "Rhizophora apiculata", IF(J1593="EXAG", "Excoecaria agallocha", IF(J1593="BRPA", "Bruguiera parviflora", IF(J1593="XYMO", "Xylocarpus moluccensis", IF(J1593="BRCY", "Bruguiera cylindrica", IF(J1593="AVAL", "Avicennia alba", IF(J1593="AVOF", "Avicennia officinalis", IF(J1593="LURA", "Lumnitzera racemosa", IF(J1593="CETA", "Ceriops tagal", IF(J1593="XYGR", "Xylocarpus granatum", IF(J1593="AVMA", "Avicennia marina", IF(J1593="RHMU", "Rhizophora mucronata", IF(J1593="BRGY", "Bruguiera gymnorrhiza", IF(J1593="BRSE", "Bruguiera sexangula", IF(J1593="SOOV", "Sonneratia ovata", IF(J1593="SOCA", "Sonneratia caseolaris", IF(J1593="HELI", "Heritiera littoralis", IF(J1593="HESY", "Heritiera sylvatica", IF(J1593="NYFR", "Nypa fruticans", IF(J1593="CYRA", "Cynometra ramiflora", IF(J1593="PHPA", "Phoenix paludosa", IF(J1593="SCHY", "Scyphiphora hydrophyllacea", IF(J1593="DIMA", "Diospyros maritima", IF(J1593="POPI", "Pongamia pinnata", IF(J1593="MAPS", "Maniltoa psilogyne", IF(J1593="INBI", "Intsia bijuga", IF(J1593="ACEB", "Acanthus ebracteatus", IF(J1593="CAER", "Calamus erinaceus", IF(J1593="UNUN", "Unknown unknown",  IF(J1593="SOAL", "Sonneratia alba",  IF(J1593="AECO", "Aegiceras corniculatum", "" )) )))))))))))))))))))))))))))))</f>
        <v>Bruguiera cylindrica</v>
      </c>
      <c r="J1593" s="1" t="s">
        <v>98</v>
      </c>
      <c r="K1593" s="1" t="n">
        <v>5.2</v>
      </c>
      <c r="L1593" s="1" t="n">
        <v>7</v>
      </c>
    </row>
    <row r="1594" customFormat="false" ht="13.8" hidden="false" customHeight="false" outlineLevel="0" collapsed="false">
      <c r="A1594" s="1" t="s">
        <v>91</v>
      </c>
      <c r="B1594" s="12" t="n">
        <v>42178</v>
      </c>
      <c r="C1594" s="1" t="s">
        <v>19</v>
      </c>
      <c r="D1594" s="1" t="s">
        <v>19</v>
      </c>
      <c r="E1594" s="1" t="s">
        <v>19</v>
      </c>
      <c r="F1594" s="1" t="s">
        <v>20</v>
      </c>
      <c r="G1594" s="1" t="n">
        <v>2</v>
      </c>
      <c r="H1594" s="1" t="n">
        <v>1</v>
      </c>
      <c r="I1594" s="23" t="str">
        <f aca="false">IF(J1594="RHAP", "Rhizophora apiculata", IF(J1594="EXAG", "Excoecaria agallocha", IF(J1594="BRPA", "Bruguiera parviflora", IF(J1594="XYMO", "Xylocarpus moluccensis", IF(J1594="BRCY", "Bruguiera cylindrica", IF(J1594="AVAL", "Avicennia alba", IF(J1594="AVOF", "Avicennia officinalis", IF(J1594="LURA", "Lumnitzera racemosa", IF(J1594="CETA", "Ceriops tagal", IF(J1594="XYGR", "Xylocarpus granatum", IF(J1594="AVMA", "Avicennia marina", IF(J1594="RHMU", "Rhizophora mucronata", IF(J1594="BRGY", "Bruguiera gymnorrhiza", IF(J1594="BRSE", "Bruguiera sexangula", IF(J1594="SOOV", "Sonneratia ovata", IF(J1594="SOCA", "Sonneratia caseolaris", IF(J1594="HELI", "Heritiera littoralis", IF(J1594="HESY", "Heritiera sylvatica", IF(J1594="NYFR", "Nypa fruticans", IF(J1594="CYRA", "Cynometra ramiflora", IF(J1594="PHPA", "Phoenix paludosa", IF(J1594="SCHY", "Scyphiphora hydrophyllacea", IF(J1594="DIMA", "Diospyros maritima", IF(J1594="POPI", "Pongamia pinnata", IF(J1594="MAPS", "Maniltoa psilogyne", IF(J1594="INBI", "Intsia bijuga", IF(J1594="ACEB", "Acanthus ebracteatus", IF(J1594="CAER", "Calamus erinaceus", IF(J1594="UNUN", "Unknown unknown",  IF(J1594="SOAL", "Sonneratia alba",  IF(J1594="AECO", "Aegiceras corniculatum", "" )) )))))))))))))))))))))))))))))</f>
        <v>Bruguiera cylindrica</v>
      </c>
      <c r="J1594" s="1" t="s">
        <v>98</v>
      </c>
      <c r="K1594" s="1" t="n">
        <v>5.2</v>
      </c>
      <c r="L1594" s="1" t="n">
        <v>7</v>
      </c>
    </row>
    <row r="1595" customFormat="false" ht="13.8" hidden="false" customHeight="false" outlineLevel="0" collapsed="false">
      <c r="A1595" s="1" t="s">
        <v>91</v>
      </c>
      <c r="B1595" s="12" t="n">
        <v>42178</v>
      </c>
      <c r="C1595" s="1" t="s">
        <v>19</v>
      </c>
      <c r="D1595" s="1" t="s">
        <v>19</v>
      </c>
      <c r="E1595" s="1" t="s">
        <v>19</v>
      </c>
      <c r="F1595" s="1" t="s">
        <v>20</v>
      </c>
      <c r="G1595" s="1" t="n">
        <v>2</v>
      </c>
      <c r="H1595" s="1" t="n">
        <v>1</v>
      </c>
      <c r="I1595" s="23" t="str">
        <f aca="false">IF(J1595="RHAP", "Rhizophora apiculata", IF(J1595="EXAG", "Excoecaria agallocha", IF(J1595="BRPA", "Bruguiera parviflora", IF(J1595="XYMO", "Xylocarpus moluccensis", IF(J1595="BRCY", "Bruguiera cylindrica", IF(J1595="AVAL", "Avicennia alba", IF(J1595="AVOF", "Avicennia officinalis", IF(J1595="LURA", "Lumnitzera racemosa", IF(J1595="CETA", "Ceriops tagal", IF(J1595="XYGR", "Xylocarpus granatum", IF(J1595="AVMA", "Avicennia marina", IF(J1595="RHMU", "Rhizophora mucronata", IF(J1595="BRGY", "Bruguiera gymnorrhiza", IF(J1595="BRSE", "Bruguiera sexangula", IF(J1595="SOOV", "Sonneratia ovata", IF(J1595="SOCA", "Sonneratia caseolaris", IF(J1595="HELI", "Heritiera littoralis", IF(J1595="HESY", "Heritiera sylvatica", IF(J1595="NYFR", "Nypa fruticans", IF(J1595="CYRA", "Cynometra ramiflora", IF(J1595="PHPA", "Phoenix paludosa", IF(J1595="SCHY", "Scyphiphora hydrophyllacea", IF(J1595="DIMA", "Diospyros maritima", IF(J1595="POPI", "Pongamia pinnata", IF(J1595="MAPS", "Maniltoa psilogyne", IF(J1595="INBI", "Intsia bijuga", IF(J1595="ACEB", "Acanthus ebracteatus", IF(J1595="CAER", "Calamus erinaceus", IF(J1595="UNUN", "Unknown unknown",  IF(J1595="SOAL", "Sonneratia alba",  IF(J1595="AECO", "Aegiceras corniculatum", "" )) )))))))))))))))))))))))))))))</f>
        <v>Bruguiera cylindrica</v>
      </c>
      <c r="J1595" s="1" t="s">
        <v>98</v>
      </c>
      <c r="K1595" s="1" t="n">
        <v>5.2</v>
      </c>
      <c r="L1595" s="1" t="n">
        <v>6</v>
      </c>
    </row>
    <row r="1596" customFormat="false" ht="13.8" hidden="false" customHeight="false" outlineLevel="0" collapsed="false">
      <c r="A1596" s="1" t="s">
        <v>91</v>
      </c>
      <c r="B1596" s="12" t="n">
        <v>42178</v>
      </c>
      <c r="C1596" s="1" t="s">
        <v>19</v>
      </c>
      <c r="D1596" s="1" t="s">
        <v>19</v>
      </c>
      <c r="E1596" s="1" t="s">
        <v>19</v>
      </c>
      <c r="F1596" s="1" t="s">
        <v>20</v>
      </c>
      <c r="G1596" s="1" t="n">
        <v>2</v>
      </c>
      <c r="H1596" s="1" t="n">
        <v>1</v>
      </c>
      <c r="I1596" s="23" t="str">
        <f aca="false">IF(J1596="RHAP", "Rhizophora apiculata", IF(J1596="EXAG", "Excoecaria agallocha", IF(J1596="BRPA", "Bruguiera parviflora", IF(J1596="XYMO", "Xylocarpus moluccensis", IF(J1596="BRCY", "Bruguiera cylindrica", IF(J1596="AVAL", "Avicennia alba", IF(J1596="AVOF", "Avicennia officinalis", IF(J1596="LURA", "Lumnitzera racemosa", IF(J1596="CETA", "Ceriops tagal", IF(J1596="XYGR", "Xylocarpus granatum", IF(J1596="AVMA", "Avicennia marina", IF(J1596="RHMU", "Rhizophora mucronata", IF(J1596="BRGY", "Bruguiera gymnorrhiza", IF(J1596="BRSE", "Bruguiera sexangula", IF(J1596="SOOV", "Sonneratia ovata", IF(J1596="SOCA", "Sonneratia caseolaris", IF(J1596="HELI", "Heritiera littoralis", IF(J1596="HESY", "Heritiera sylvatica", IF(J1596="NYFR", "Nypa fruticans", IF(J1596="CYRA", "Cynometra ramiflora", IF(J1596="PHPA", "Phoenix paludosa", IF(J1596="SCHY", "Scyphiphora hydrophyllacea", IF(J1596="DIMA", "Diospyros maritima", IF(J1596="POPI", "Pongamia pinnata", IF(J1596="MAPS", "Maniltoa psilogyne", IF(J1596="INBI", "Intsia bijuga", IF(J1596="ACEB", "Acanthus ebracteatus", IF(J1596="CAER", "Calamus erinaceus", IF(J1596="UNUN", "Unknown unknown",  IF(J1596="SOAL", "Sonneratia alba",  IF(J1596="AECO", "Aegiceras corniculatum", "" )) )))))))))))))))))))))))))))))</f>
        <v>Bruguiera cylindrica</v>
      </c>
      <c r="J1596" s="1" t="s">
        <v>98</v>
      </c>
      <c r="K1596" s="1" t="n">
        <v>5.3</v>
      </c>
      <c r="L1596" s="1" t="n">
        <v>6</v>
      </c>
      <c r="N1596" s="1" t="n">
        <v>2</v>
      </c>
    </row>
    <row r="1597" customFormat="false" ht="13.8" hidden="false" customHeight="false" outlineLevel="0" collapsed="false">
      <c r="A1597" s="1" t="s">
        <v>91</v>
      </c>
      <c r="B1597" s="12" t="n">
        <v>42178</v>
      </c>
      <c r="C1597" s="1" t="s">
        <v>19</v>
      </c>
      <c r="D1597" s="1" t="s">
        <v>19</v>
      </c>
      <c r="E1597" s="1" t="s">
        <v>19</v>
      </c>
      <c r="F1597" s="1" t="s">
        <v>20</v>
      </c>
      <c r="G1597" s="1" t="n">
        <v>2</v>
      </c>
      <c r="H1597" s="1" t="n">
        <v>1</v>
      </c>
      <c r="I1597" s="23" t="str">
        <f aca="false">IF(J1597="RHAP", "Rhizophora apiculata", IF(J1597="EXAG", "Excoecaria agallocha", IF(J1597="BRPA", "Bruguiera parviflora", IF(J1597="XYMO", "Xylocarpus moluccensis", IF(J1597="BRCY", "Bruguiera cylindrica", IF(J1597="AVAL", "Avicennia alba", IF(J1597="AVOF", "Avicennia officinalis", IF(J1597="LURA", "Lumnitzera racemosa", IF(J1597="CETA", "Ceriops tagal", IF(J1597="XYGR", "Xylocarpus granatum", IF(J1597="AVMA", "Avicennia marina", IF(J1597="RHMU", "Rhizophora mucronata", IF(J1597="BRGY", "Bruguiera gymnorrhiza", IF(J1597="BRSE", "Bruguiera sexangula", IF(J1597="SOOV", "Sonneratia ovata", IF(J1597="SOCA", "Sonneratia caseolaris", IF(J1597="HELI", "Heritiera littoralis", IF(J1597="HESY", "Heritiera sylvatica", IF(J1597="NYFR", "Nypa fruticans", IF(J1597="CYRA", "Cynometra ramiflora", IF(J1597="PHPA", "Phoenix paludosa", IF(J1597="SCHY", "Scyphiphora hydrophyllacea", IF(J1597="DIMA", "Diospyros maritima", IF(J1597="POPI", "Pongamia pinnata", IF(J1597="MAPS", "Maniltoa psilogyne", IF(J1597="INBI", "Intsia bijuga", IF(J1597="ACEB", "Acanthus ebracteatus", IF(J1597="CAER", "Calamus erinaceus", IF(J1597="UNUN", "Unknown unknown",  IF(J1597="SOAL", "Sonneratia alba",  IF(J1597="AECO", "Aegiceras corniculatum", "" )) )))))))))))))))))))))))))))))</f>
        <v>Bruguiera cylindrica</v>
      </c>
      <c r="J1597" s="1" t="s">
        <v>98</v>
      </c>
      <c r="K1597" s="1" t="n">
        <v>5.3</v>
      </c>
      <c r="L1597" s="1" t="n">
        <v>7</v>
      </c>
    </row>
    <row r="1598" customFormat="false" ht="13.8" hidden="false" customHeight="false" outlineLevel="0" collapsed="false">
      <c r="A1598" s="1" t="s">
        <v>91</v>
      </c>
      <c r="B1598" s="12" t="n">
        <v>42178</v>
      </c>
      <c r="C1598" s="1" t="s">
        <v>19</v>
      </c>
      <c r="D1598" s="1" t="s">
        <v>19</v>
      </c>
      <c r="E1598" s="1" t="s">
        <v>19</v>
      </c>
      <c r="F1598" s="1" t="s">
        <v>20</v>
      </c>
      <c r="G1598" s="1" t="n">
        <v>2</v>
      </c>
      <c r="H1598" s="1" t="n">
        <v>1</v>
      </c>
      <c r="I1598" s="23" t="str">
        <f aca="false">IF(J1598="RHAP", "Rhizophora apiculata", IF(J1598="EXAG", "Excoecaria agallocha", IF(J1598="BRPA", "Bruguiera parviflora", IF(J1598="XYMO", "Xylocarpus moluccensis", IF(J1598="BRCY", "Bruguiera cylindrica", IF(J1598="AVAL", "Avicennia alba", IF(J1598="AVOF", "Avicennia officinalis", IF(J1598="LURA", "Lumnitzera racemosa", IF(J1598="CETA", "Ceriops tagal", IF(J1598="XYGR", "Xylocarpus granatum", IF(J1598="AVMA", "Avicennia marina", IF(J1598="RHMU", "Rhizophora mucronata", IF(J1598="BRGY", "Bruguiera gymnorrhiza", IF(J1598="BRSE", "Bruguiera sexangula", IF(J1598="SOOV", "Sonneratia ovata", IF(J1598="SOCA", "Sonneratia caseolaris", IF(J1598="HELI", "Heritiera littoralis", IF(J1598="HESY", "Heritiera sylvatica", IF(J1598="NYFR", "Nypa fruticans", IF(J1598="CYRA", "Cynometra ramiflora", IF(J1598="PHPA", "Phoenix paludosa", IF(J1598="SCHY", "Scyphiphora hydrophyllacea", IF(J1598="DIMA", "Diospyros maritima", IF(J1598="POPI", "Pongamia pinnata", IF(J1598="MAPS", "Maniltoa psilogyne", IF(J1598="INBI", "Intsia bijuga", IF(J1598="ACEB", "Acanthus ebracteatus", IF(J1598="CAER", "Calamus erinaceus", IF(J1598="UNUN", "Unknown unknown",  IF(J1598="SOAL", "Sonneratia alba",  IF(J1598="AECO", "Aegiceras corniculatum", "" )) )))))))))))))))))))))))))))))</f>
        <v>Bruguiera cylindrica</v>
      </c>
      <c r="J1598" s="1" t="s">
        <v>98</v>
      </c>
      <c r="K1598" s="1" t="n">
        <v>5.4</v>
      </c>
      <c r="L1598" s="1" t="n">
        <v>8</v>
      </c>
    </row>
    <row r="1599" customFormat="false" ht="13.8" hidden="false" customHeight="false" outlineLevel="0" collapsed="false">
      <c r="A1599" s="1" t="s">
        <v>91</v>
      </c>
      <c r="B1599" s="12" t="n">
        <v>42178</v>
      </c>
      <c r="C1599" s="1" t="s">
        <v>19</v>
      </c>
      <c r="D1599" s="1" t="s">
        <v>19</v>
      </c>
      <c r="E1599" s="1" t="s">
        <v>19</v>
      </c>
      <c r="F1599" s="1" t="s">
        <v>20</v>
      </c>
      <c r="G1599" s="1" t="n">
        <v>2</v>
      </c>
      <c r="H1599" s="1" t="n">
        <v>1</v>
      </c>
      <c r="I1599" s="23" t="str">
        <f aca="false">IF(J1599="RHAP", "Rhizophora apiculata", IF(J1599="EXAG", "Excoecaria agallocha", IF(J1599="BRPA", "Bruguiera parviflora", IF(J1599="XYMO", "Xylocarpus moluccensis", IF(J1599="BRCY", "Bruguiera cylindrica", IF(J1599="AVAL", "Avicennia alba", IF(J1599="AVOF", "Avicennia officinalis", IF(J1599="LURA", "Lumnitzera racemosa", IF(J1599="CETA", "Ceriops tagal", IF(J1599="XYGR", "Xylocarpus granatum", IF(J1599="AVMA", "Avicennia marina", IF(J1599="RHMU", "Rhizophora mucronata", IF(J1599="BRGY", "Bruguiera gymnorrhiza", IF(J1599="BRSE", "Bruguiera sexangula", IF(J1599="SOOV", "Sonneratia ovata", IF(J1599="SOCA", "Sonneratia caseolaris", IF(J1599="HELI", "Heritiera littoralis", IF(J1599="HESY", "Heritiera sylvatica", IF(J1599="NYFR", "Nypa fruticans", IF(J1599="CYRA", "Cynometra ramiflora", IF(J1599="PHPA", "Phoenix paludosa", IF(J1599="SCHY", "Scyphiphora hydrophyllacea", IF(J1599="DIMA", "Diospyros maritima", IF(J1599="POPI", "Pongamia pinnata", IF(J1599="MAPS", "Maniltoa psilogyne", IF(J1599="INBI", "Intsia bijuga", IF(J1599="ACEB", "Acanthus ebracteatus", IF(J1599="CAER", "Calamus erinaceus", IF(J1599="UNUN", "Unknown unknown",  IF(J1599="SOAL", "Sonneratia alba",  IF(J1599="AECO", "Aegiceras corniculatum", "" )) )))))))))))))))))))))))))))))</f>
        <v>Bruguiera cylindrica</v>
      </c>
      <c r="J1599" s="1" t="s">
        <v>98</v>
      </c>
      <c r="K1599" s="1" t="n">
        <v>5.4</v>
      </c>
      <c r="L1599" s="1" t="n">
        <v>6</v>
      </c>
      <c r="N1599" s="1" t="n">
        <v>1</v>
      </c>
    </row>
    <row r="1600" customFormat="false" ht="13.8" hidden="false" customHeight="false" outlineLevel="0" collapsed="false">
      <c r="A1600" s="1" t="s">
        <v>91</v>
      </c>
      <c r="B1600" s="12" t="n">
        <v>42178</v>
      </c>
      <c r="C1600" s="1" t="s">
        <v>19</v>
      </c>
      <c r="D1600" s="1" t="s">
        <v>19</v>
      </c>
      <c r="E1600" s="1" t="s">
        <v>19</v>
      </c>
      <c r="F1600" s="1" t="s">
        <v>20</v>
      </c>
      <c r="G1600" s="1" t="n">
        <v>2</v>
      </c>
      <c r="H1600" s="1" t="n">
        <v>1</v>
      </c>
      <c r="I1600" s="23" t="str">
        <f aca="false">IF(J1600="RHAP", "Rhizophora apiculata", IF(J1600="EXAG", "Excoecaria agallocha", IF(J1600="BRPA", "Bruguiera parviflora", IF(J1600="XYMO", "Xylocarpus moluccensis", IF(J1600="BRCY", "Bruguiera cylindrica", IF(J1600="AVAL", "Avicennia alba", IF(J1600="AVOF", "Avicennia officinalis", IF(J1600="LURA", "Lumnitzera racemosa", IF(J1600="CETA", "Ceriops tagal", IF(J1600="XYGR", "Xylocarpus granatum", IF(J1600="AVMA", "Avicennia marina", IF(J1600="RHMU", "Rhizophora mucronata", IF(J1600="BRGY", "Bruguiera gymnorrhiza", IF(J1600="BRSE", "Bruguiera sexangula", IF(J1600="SOOV", "Sonneratia ovata", IF(J1600="SOCA", "Sonneratia caseolaris", IF(J1600="HELI", "Heritiera littoralis", IF(J1600="HESY", "Heritiera sylvatica", IF(J1600="NYFR", "Nypa fruticans", IF(J1600="CYRA", "Cynometra ramiflora", IF(J1600="PHPA", "Phoenix paludosa", IF(J1600="SCHY", "Scyphiphora hydrophyllacea", IF(J1600="DIMA", "Diospyros maritima", IF(J1600="POPI", "Pongamia pinnata", IF(J1600="MAPS", "Maniltoa psilogyne", IF(J1600="INBI", "Intsia bijuga", IF(J1600="ACEB", "Acanthus ebracteatus", IF(J1600="CAER", "Calamus erinaceus", IF(J1600="UNUN", "Unknown unknown",  IF(J1600="SOAL", "Sonneratia alba",  IF(J1600="AECO", "Aegiceras corniculatum", "" )) )))))))))))))))))))))))))))))</f>
        <v>Bruguiera cylindrica</v>
      </c>
      <c r="J1600" s="1" t="s">
        <v>98</v>
      </c>
      <c r="K1600" s="1" t="n">
        <v>5.4</v>
      </c>
      <c r="L1600" s="1" t="n">
        <v>8</v>
      </c>
    </row>
    <row r="1601" customFormat="false" ht="13.8" hidden="false" customHeight="false" outlineLevel="0" collapsed="false">
      <c r="A1601" s="1" t="s">
        <v>91</v>
      </c>
      <c r="B1601" s="12" t="n">
        <v>42178</v>
      </c>
      <c r="C1601" s="1" t="s">
        <v>19</v>
      </c>
      <c r="D1601" s="1" t="s">
        <v>19</v>
      </c>
      <c r="E1601" s="1" t="s">
        <v>19</v>
      </c>
      <c r="F1601" s="1" t="s">
        <v>20</v>
      </c>
      <c r="G1601" s="1" t="n">
        <v>2</v>
      </c>
      <c r="H1601" s="1" t="n">
        <v>1</v>
      </c>
      <c r="I1601" s="23" t="str">
        <f aca="false">IF(J1601="RHAP", "Rhizophora apiculata", IF(J1601="EXAG", "Excoecaria agallocha", IF(J1601="BRPA", "Bruguiera parviflora", IF(J1601="XYMO", "Xylocarpus moluccensis", IF(J1601="BRCY", "Bruguiera cylindrica", IF(J1601="AVAL", "Avicennia alba", IF(J1601="AVOF", "Avicennia officinalis", IF(J1601="LURA", "Lumnitzera racemosa", IF(J1601="CETA", "Ceriops tagal", IF(J1601="XYGR", "Xylocarpus granatum", IF(J1601="AVMA", "Avicennia marina", IF(J1601="RHMU", "Rhizophora mucronata", IF(J1601="BRGY", "Bruguiera gymnorrhiza", IF(J1601="BRSE", "Bruguiera sexangula", IF(J1601="SOOV", "Sonneratia ovata", IF(J1601="SOCA", "Sonneratia caseolaris", IF(J1601="HELI", "Heritiera littoralis", IF(J1601="HESY", "Heritiera sylvatica", IF(J1601="NYFR", "Nypa fruticans", IF(J1601="CYRA", "Cynometra ramiflora", IF(J1601="PHPA", "Phoenix paludosa", IF(J1601="SCHY", "Scyphiphora hydrophyllacea", IF(J1601="DIMA", "Diospyros maritima", IF(J1601="POPI", "Pongamia pinnata", IF(J1601="MAPS", "Maniltoa psilogyne", IF(J1601="INBI", "Intsia bijuga", IF(J1601="ACEB", "Acanthus ebracteatus", IF(J1601="CAER", "Calamus erinaceus", IF(J1601="UNUN", "Unknown unknown",  IF(J1601="SOAL", "Sonneratia alba",  IF(J1601="AECO", "Aegiceras corniculatum", "" )) )))))))))))))))))))))))))))))</f>
        <v>Bruguiera cylindrica</v>
      </c>
      <c r="J1601" s="1" t="s">
        <v>98</v>
      </c>
      <c r="K1601" s="1" t="n">
        <v>5.4</v>
      </c>
      <c r="L1601" s="1" t="n">
        <v>7</v>
      </c>
    </row>
    <row r="1602" customFormat="false" ht="13.8" hidden="false" customHeight="false" outlineLevel="0" collapsed="false">
      <c r="A1602" s="1" t="s">
        <v>91</v>
      </c>
      <c r="B1602" s="12" t="n">
        <v>42178</v>
      </c>
      <c r="C1602" s="1" t="s">
        <v>19</v>
      </c>
      <c r="D1602" s="1" t="s">
        <v>19</v>
      </c>
      <c r="E1602" s="1" t="s">
        <v>19</v>
      </c>
      <c r="F1602" s="1" t="s">
        <v>20</v>
      </c>
      <c r="G1602" s="1" t="n">
        <v>2</v>
      </c>
      <c r="H1602" s="1" t="n">
        <v>1</v>
      </c>
      <c r="I1602" s="23" t="str">
        <f aca="false">IF(J1602="RHAP", "Rhizophora apiculata", IF(J1602="EXAG", "Excoecaria agallocha", IF(J1602="BRPA", "Bruguiera parviflora", IF(J1602="XYMO", "Xylocarpus moluccensis", IF(J1602="BRCY", "Bruguiera cylindrica", IF(J1602="AVAL", "Avicennia alba", IF(J1602="AVOF", "Avicennia officinalis", IF(J1602="LURA", "Lumnitzera racemosa", IF(J1602="CETA", "Ceriops tagal", IF(J1602="XYGR", "Xylocarpus granatum", IF(J1602="AVMA", "Avicennia marina", IF(J1602="RHMU", "Rhizophora mucronata", IF(J1602="BRGY", "Bruguiera gymnorrhiza", IF(J1602="BRSE", "Bruguiera sexangula", IF(J1602="SOOV", "Sonneratia ovata", IF(J1602="SOCA", "Sonneratia caseolaris", IF(J1602="HELI", "Heritiera littoralis", IF(J1602="HESY", "Heritiera sylvatica", IF(J1602="NYFR", "Nypa fruticans", IF(J1602="CYRA", "Cynometra ramiflora", IF(J1602="PHPA", "Phoenix paludosa", IF(J1602="SCHY", "Scyphiphora hydrophyllacea", IF(J1602="DIMA", "Diospyros maritima", IF(J1602="POPI", "Pongamia pinnata", IF(J1602="MAPS", "Maniltoa psilogyne", IF(J1602="INBI", "Intsia bijuga", IF(J1602="ACEB", "Acanthus ebracteatus", IF(J1602="CAER", "Calamus erinaceus", IF(J1602="UNUN", "Unknown unknown",  IF(J1602="SOAL", "Sonneratia alba",  IF(J1602="AECO", "Aegiceras corniculatum", "" )) )))))))))))))))))))))))))))))</f>
        <v>Bruguiera cylindrica</v>
      </c>
      <c r="J1602" s="1" t="s">
        <v>98</v>
      </c>
      <c r="K1602" s="1" t="n">
        <v>5.5</v>
      </c>
      <c r="L1602" s="1" t="n">
        <v>8</v>
      </c>
    </row>
    <row r="1603" customFormat="false" ht="13.8" hidden="false" customHeight="false" outlineLevel="0" collapsed="false">
      <c r="A1603" s="1" t="s">
        <v>91</v>
      </c>
      <c r="B1603" s="12" t="n">
        <v>42178</v>
      </c>
      <c r="C1603" s="1" t="s">
        <v>19</v>
      </c>
      <c r="D1603" s="1" t="s">
        <v>19</v>
      </c>
      <c r="E1603" s="1" t="s">
        <v>19</v>
      </c>
      <c r="F1603" s="1" t="s">
        <v>20</v>
      </c>
      <c r="G1603" s="1" t="n">
        <v>2</v>
      </c>
      <c r="H1603" s="1" t="n">
        <v>1</v>
      </c>
      <c r="I1603" s="23" t="str">
        <f aca="false">IF(J1603="RHAP", "Rhizophora apiculata", IF(J1603="EXAG", "Excoecaria agallocha", IF(J1603="BRPA", "Bruguiera parviflora", IF(J1603="XYMO", "Xylocarpus moluccensis", IF(J1603="BRCY", "Bruguiera cylindrica", IF(J1603="AVAL", "Avicennia alba", IF(J1603="AVOF", "Avicennia officinalis", IF(J1603="LURA", "Lumnitzera racemosa", IF(J1603="CETA", "Ceriops tagal", IF(J1603="XYGR", "Xylocarpus granatum", IF(J1603="AVMA", "Avicennia marina", IF(J1603="RHMU", "Rhizophora mucronata", IF(J1603="BRGY", "Bruguiera gymnorrhiza", IF(J1603="BRSE", "Bruguiera sexangula", IF(J1603="SOOV", "Sonneratia ovata", IF(J1603="SOCA", "Sonneratia caseolaris", IF(J1603="HELI", "Heritiera littoralis", IF(J1603="HESY", "Heritiera sylvatica", IF(J1603="NYFR", "Nypa fruticans", IF(J1603="CYRA", "Cynometra ramiflora", IF(J1603="PHPA", "Phoenix paludosa", IF(J1603="SCHY", "Scyphiphora hydrophyllacea", IF(J1603="DIMA", "Diospyros maritima", IF(J1603="POPI", "Pongamia pinnata", IF(J1603="MAPS", "Maniltoa psilogyne", IF(J1603="INBI", "Intsia bijuga", IF(J1603="ACEB", "Acanthus ebracteatus", IF(J1603="CAER", "Calamus erinaceus", IF(J1603="UNUN", "Unknown unknown",  IF(J1603="SOAL", "Sonneratia alba",  IF(J1603="AECO", "Aegiceras corniculatum", "" )) )))))))))))))))))))))))))))))</f>
        <v>Bruguiera cylindrica</v>
      </c>
      <c r="J1603" s="1" t="s">
        <v>98</v>
      </c>
      <c r="K1603" s="1" t="n">
        <v>5.6</v>
      </c>
      <c r="L1603" s="1" t="n">
        <v>4</v>
      </c>
      <c r="N1603" s="1" t="n">
        <v>3</v>
      </c>
    </row>
    <row r="1604" customFormat="false" ht="13.8" hidden="false" customHeight="false" outlineLevel="0" collapsed="false">
      <c r="A1604" s="1" t="s">
        <v>91</v>
      </c>
      <c r="B1604" s="12" t="n">
        <v>42178</v>
      </c>
      <c r="C1604" s="1" t="s">
        <v>19</v>
      </c>
      <c r="D1604" s="1" t="s">
        <v>19</v>
      </c>
      <c r="E1604" s="1" t="s">
        <v>19</v>
      </c>
      <c r="F1604" s="1" t="s">
        <v>20</v>
      </c>
      <c r="G1604" s="1" t="n">
        <v>2</v>
      </c>
      <c r="H1604" s="1" t="n">
        <v>1</v>
      </c>
      <c r="I1604" s="23" t="str">
        <f aca="false">IF(J1604="RHAP", "Rhizophora apiculata", IF(J1604="EXAG", "Excoecaria agallocha", IF(J1604="BRPA", "Bruguiera parviflora", IF(J1604="XYMO", "Xylocarpus moluccensis", IF(J1604="BRCY", "Bruguiera cylindrica", IF(J1604="AVAL", "Avicennia alba", IF(J1604="AVOF", "Avicennia officinalis", IF(J1604="LURA", "Lumnitzera racemosa", IF(J1604="CETA", "Ceriops tagal", IF(J1604="XYGR", "Xylocarpus granatum", IF(J1604="AVMA", "Avicennia marina", IF(J1604="RHMU", "Rhizophora mucronata", IF(J1604="BRGY", "Bruguiera gymnorrhiza", IF(J1604="BRSE", "Bruguiera sexangula", IF(J1604="SOOV", "Sonneratia ovata", IF(J1604="SOCA", "Sonneratia caseolaris", IF(J1604="HELI", "Heritiera littoralis", IF(J1604="HESY", "Heritiera sylvatica", IF(J1604="NYFR", "Nypa fruticans", IF(J1604="CYRA", "Cynometra ramiflora", IF(J1604="PHPA", "Phoenix paludosa", IF(J1604="SCHY", "Scyphiphora hydrophyllacea", IF(J1604="DIMA", "Diospyros maritima", IF(J1604="POPI", "Pongamia pinnata", IF(J1604="MAPS", "Maniltoa psilogyne", IF(J1604="INBI", "Intsia bijuga", IF(J1604="ACEB", "Acanthus ebracteatus", IF(J1604="CAER", "Calamus erinaceus", IF(J1604="UNUN", "Unknown unknown",  IF(J1604="SOAL", "Sonneratia alba",  IF(J1604="AECO", "Aegiceras corniculatum", "" )) )))))))))))))))))))))))))))))</f>
        <v>Bruguiera cylindrica</v>
      </c>
      <c r="J1604" s="1" t="s">
        <v>98</v>
      </c>
      <c r="K1604" s="1" t="n">
        <v>5.6</v>
      </c>
      <c r="L1604" s="1" t="n">
        <v>7</v>
      </c>
    </row>
    <row r="1605" customFormat="false" ht="13.8" hidden="false" customHeight="false" outlineLevel="0" collapsed="false">
      <c r="A1605" s="1" t="s">
        <v>91</v>
      </c>
      <c r="B1605" s="12" t="n">
        <v>42178</v>
      </c>
      <c r="C1605" s="1" t="s">
        <v>19</v>
      </c>
      <c r="D1605" s="1" t="s">
        <v>19</v>
      </c>
      <c r="E1605" s="1" t="s">
        <v>19</v>
      </c>
      <c r="F1605" s="1" t="s">
        <v>20</v>
      </c>
      <c r="G1605" s="1" t="n">
        <v>2</v>
      </c>
      <c r="H1605" s="1" t="n">
        <v>1</v>
      </c>
      <c r="I1605" s="23" t="str">
        <f aca="false">IF(J1605="RHAP", "Rhizophora apiculata", IF(J1605="EXAG", "Excoecaria agallocha", IF(J1605="BRPA", "Bruguiera parviflora", IF(J1605="XYMO", "Xylocarpus moluccensis", IF(J1605="BRCY", "Bruguiera cylindrica", IF(J1605="AVAL", "Avicennia alba", IF(J1605="AVOF", "Avicennia officinalis", IF(J1605="LURA", "Lumnitzera racemosa", IF(J1605="CETA", "Ceriops tagal", IF(J1605="XYGR", "Xylocarpus granatum", IF(J1605="AVMA", "Avicennia marina", IF(J1605="RHMU", "Rhizophora mucronata", IF(J1605="BRGY", "Bruguiera gymnorrhiza", IF(J1605="BRSE", "Bruguiera sexangula", IF(J1605="SOOV", "Sonneratia ovata", IF(J1605="SOCA", "Sonneratia caseolaris", IF(J1605="HELI", "Heritiera littoralis", IF(J1605="HESY", "Heritiera sylvatica", IF(J1605="NYFR", "Nypa fruticans", IF(J1605="CYRA", "Cynometra ramiflora", IF(J1605="PHPA", "Phoenix paludosa", IF(J1605="SCHY", "Scyphiphora hydrophyllacea", IF(J1605="DIMA", "Diospyros maritima", IF(J1605="POPI", "Pongamia pinnata", IF(J1605="MAPS", "Maniltoa psilogyne", IF(J1605="INBI", "Intsia bijuga", IF(J1605="ACEB", "Acanthus ebracteatus", IF(J1605="CAER", "Calamus erinaceus", IF(J1605="UNUN", "Unknown unknown",  IF(J1605="SOAL", "Sonneratia alba",  IF(J1605="AECO", "Aegiceras corniculatum", "" )) )))))))))))))))))))))))))))))</f>
        <v>Bruguiera cylindrica</v>
      </c>
      <c r="J1605" s="1" t="s">
        <v>98</v>
      </c>
      <c r="K1605" s="1" t="n">
        <v>5.7</v>
      </c>
      <c r="L1605" s="1" t="n">
        <v>5</v>
      </c>
    </row>
    <row r="1606" customFormat="false" ht="13.8" hidden="false" customHeight="false" outlineLevel="0" collapsed="false">
      <c r="A1606" s="1" t="s">
        <v>91</v>
      </c>
      <c r="B1606" s="12" t="n">
        <v>42178</v>
      </c>
      <c r="C1606" s="1" t="s">
        <v>19</v>
      </c>
      <c r="D1606" s="1" t="s">
        <v>19</v>
      </c>
      <c r="E1606" s="1" t="s">
        <v>19</v>
      </c>
      <c r="F1606" s="1" t="s">
        <v>20</v>
      </c>
      <c r="G1606" s="1" t="n">
        <v>2</v>
      </c>
      <c r="H1606" s="1" t="n">
        <v>1</v>
      </c>
      <c r="I1606" s="23" t="str">
        <f aca="false">IF(J1606="RHAP", "Rhizophora apiculata", IF(J1606="EXAG", "Excoecaria agallocha", IF(J1606="BRPA", "Bruguiera parviflora", IF(J1606="XYMO", "Xylocarpus moluccensis", IF(J1606="BRCY", "Bruguiera cylindrica", IF(J1606="AVAL", "Avicennia alba", IF(J1606="AVOF", "Avicennia officinalis", IF(J1606="LURA", "Lumnitzera racemosa", IF(J1606="CETA", "Ceriops tagal", IF(J1606="XYGR", "Xylocarpus granatum", IF(J1606="AVMA", "Avicennia marina", IF(J1606="RHMU", "Rhizophora mucronata", IF(J1606="BRGY", "Bruguiera gymnorrhiza", IF(J1606="BRSE", "Bruguiera sexangula", IF(J1606="SOOV", "Sonneratia ovata", IF(J1606="SOCA", "Sonneratia caseolaris", IF(J1606="HELI", "Heritiera littoralis", IF(J1606="HESY", "Heritiera sylvatica", IF(J1606="NYFR", "Nypa fruticans", IF(J1606="CYRA", "Cynometra ramiflora", IF(J1606="PHPA", "Phoenix paludosa", IF(J1606="SCHY", "Scyphiphora hydrophyllacea", IF(J1606="DIMA", "Diospyros maritima", IF(J1606="POPI", "Pongamia pinnata", IF(J1606="MAPS", "Maniltoa psilogyne", IF(J1606="INBI", "Intsia bijuga", IF(J1606="ACEB", "Acanthus ebracteatus", IF(J1606="CAER", "Calamus erinaceus", IF(J1606="UNUN", "Unknown unknown",  IF(J1606="SOAL", "Sonneratia alba",  IF(J1606="AECO", "Aegiceras corniculatum", "" )) )))))))))))))))))))))))))))))</f>
        <v>Bruguiera cylindrica</v>
      </c>
      <c r="J1606" s="1" t="s">
        <v>98</v>
      </c>
      <c r="K1606" s="1" t="n">
        <v>5.7</v>
      </c>
      <c r="L1606" s="1" t="n">
        <v>8</v>
      </c>
    </row>
    <row r="1607" customFormat="false" ht="13.8" hidden="false" customHeight="false" outlineLevel="0" collapsed="false">
      <c r="A1607" s="1" t="s">
        <v>91</v>
      </c>
      <c r="B1607" s="12" t="n">
        <v>42178</v>
      </c>
      <c r="C1607" s="1" t="s">
        <v>19</v>
      </c>
      <c r="D1607" s="1" t="s">
        <v>19</v>
      </c>
      <c r="E1607" s="1" t="s">
        <v>19</v>
      </c>
      <c r="F1607" s="1" t="s">
        <v>20</v>
      </c>
      <c r="G1607" s="1" t="n">
        <v>2</v>
      </c>
      <c r="H1607" s="1" t="n">
        <v>1</v>
      </c>
      <c r="I1607" s="23" t="str">
        <f aca="false">IF(J1607="RHAP", "Rhizophora apiculata", IF(J1607="EXAG", "Excoecaria agallocha", IF(J1607="BRPA", "Bruguiera parviflora", IF(J1607="XYMO", "Xylocarpus moluccensis", IF(J1607="BRCY", "Bruguiera cylindrica", IF(J1607="AVAL", "Avicennia alba", IF(J1607="AVOF", "Avicennia officinalis", IF(J1607="LURA", "Lumnitzera racemosa", IF(J1607="CETA", "Ceriops tagal", IF(J1607="XYGR", "Xylocarpus granatum", IF(J1607="AVMA", "Avicennia marina", IF(J1607="RHMU", "Rhizophora mucronata", IF(J1607="BRGY", "Bruguiera gymnorrhiza", IF(J1607="BRSE", "Bruguiera sexangula", IF(J1607="SOOV", "Sonneratia ovata", IF(J1607="SOCA", "Sonneratia caseolaris", IF(J1607="HELI", "Heritiera littoralis", IF(J1607="HESY", "Heritiera sylvatica", IF(J1607="NYFR", "Nypa fruticans", IF(J1607="CYRA", "Cynometra ramiflora", IF(J1607="PHPA", "Phoenix paludosa", IF(J1607="SCHY", "Scyphiphora hydrophyllacea", IF(J1607="DIMA", "Diospyros maritima", IF(J1607="POPI", "Pongamia pinnata", IF(J1607="MAPS", "Maniltoa psilogyne", IF(J1607="INBI", "Intsia bijuga", IF(J1607="ACEB", "Acanthus ebracteatus", IF(J1607="CAER", "Calamus erinaceus", IF(J1607="UNUN", "Unknown unknown",  IF(J1607="SOAL", "Sonneratia alba",  IF(J1607="AECO", "Aegiceras corniculatum", "" )) )))))))))))))))))))))))))))))</f>
        <v>Bruguiera cylindrica</v>
      </c>
      <c r="J1607" s="1" t="s">
        <v>98</v>
      </c>
      <c r="K1607" s="1" t="n">
        <v>5.9</v>
      </c>
      <c r="L1607" s="1" t="n">
        <v>8</v>
      </c>
    </row>
    <row r="1608" customFormat="false" ht="13.8" hidden="false" customHeight="false" outlineLevel="0" collapsed="false">
      <c r="A1608" s="1" t="s">
        <v>91</v>
      </c>
      <c r="B1608" s="12" t="n">
        <v>42178</v>
      </c>
      <c r="C1608" s="1" t="s">
        <v>19</v>
      </c>
      <c r="D1608" s="1" t="s">
        <v>19</v>
      </c>
      <c r="E1608" s="1" t="s">
        <v>19</v>
      </c>
      <c r="F1608" s="1" t="s">
        <v>20</v>
      </c>
      <c r="G1608" s="1" t="n">
        <v>2</v>
      </c>
      <c r="H1608" s="1" t="n">
        <v>1</v>
      </c>
      <c r="I1608" s="23" t="str">
        <f aca="false">IF(J1608="RHAP", "Rhizophora apiculata", IF(J1608="EXAG", "Excoecaria agallocha", IF(J1608="BRPA", "Bruguiera parviflora", IF(J1608="XYMO", "Xylocarpus moluccensis", IF(J1608="BRCY", "Bruguiera cylindrica", IF(J1608="AVAL", "Avicennia alba", IF(J1608="AVOF", "Avicennia officinalis", IF(J1608="LURA", "Lumnitzera racemosa", IF(J1608="CETA", "Ceriops tagal", IF(J1608="XYGR", "Xylocarpus granatum", IF(J1608="AVMA", "Avicennia marina", IF(J1608="RHMU", "Rhizophora mucronata", IF(J1608="BRGY", "Bruguiera gymnorrhiza", IF(J1608="BRSE", "Bruguiera sexangula", IF(J1608="SOOV", "Sonneratia ovata", IF(J1608="SOCA", "Sonneratia caseolaris", IF(J1608="HELI", "Heritiera littoralis", IF(J1608="HESY", "Heritiera sylvatica", IF(J1608="NYFR", "Nypa fruticans", IF(J1608="CYRA", "Cynometra ramiflora", IF(J1608="PHPA", "Phoenix paludosa", IF(J1608="SCHY", "Scyphiphora hydrophyllacea", IF(J1608="DIMA", "Diospyros maritima", IF(J1608="POPI", "Pongamia pinnata", IF(J1608="MAPS", "Maniltoa psilogyne", IF(J1608="INBI", "Intsia bijuga", IF(J1608="ACEB", "Acanthus ebracteatus", IF(J1608="CAER", "Calamus erinaceus", IF(J1608="UNUN", "Unknown unknown",  IF(J1608="SOAL", "Sonneratia alba",  IF(J1608="AECO", "Aegiceras corniculatum", "" )) )))))))))))))))))))))))))))))</f>
        <v>Bruguiera cylindrica</v>
      </c>
      <c r="J1608" s="1" t="s">
        <v>98</v>
      </c>
      <c r="K1608" s="1" t="n">
        <v>5.9</v>
      </c>
      <c r="L1608" s="1" t="n">
        <v>7</v>
      </c>
    </row>
    <row r="1609" customFormat="false" ht="13.8" hidden="false" customHeight="false" outlineLevel="0" collapsed="false">
      <c r="A1609" s="1" t="s">
        <v>91</v>
      </c>
      <c r="B1609" s="12" t="n">
        <v>42178</v>
      </c>
      <c r="C1609" s="1" t="s">
        <v>19</v>
      </c>
      <c r="D1609" s="1" t="s">
        <v>19</v>
      </c>
      <c r="E1609" s="1" t="s">
        <v>19</v>
      </c>
      <c r="F1609" s="1" t="s">
        <v>20</v>
      </c>
      <c r="G1609" s="1" t="n">
        <v>2</v>
      </c>
      <c r="H1609" s="1" t="n">
        <v>1</v>
      </c>
      <c r="I1609" s="23" t="str">
        <f aca="false">IF(J1609="RHAP", "Rhizophora apiculata", IF(J1609="EXAG", "Excoecaria agallocha", IF(J1609="BRPA", "Bruguiera parviflora", IF(J1609="XYMO", "Xylocarpus moluccensis", IF(J1609="BRCY", "Bruguiera cylindrica", IF(J1609="AVAL", "Avicennia alba", IF(J1609="AVOF", "Avicennia officinalis", IF(J1609="LURA", "Lumnitzera racemosa", IF(J1609="CETA", "Ceriops tagal", IF(J1609="XYGR", "Xylocarpus granatum", IF(J1609="AVMA", "Avicennia marina", IF(J1609="RHMU", "Rhizophora mucronata", IF(J1609="BRGY", "Bruguiera gymnorrhiza", IF(J1609="BRSE", "Bruguiera sexangula", IF(J1609="SOOV", "Sonneratia ovata", IF(J1609="SOCA", "Sonneratia caseolaris", IF(J1609="HELI", "Heritiera littoralis", IF(J1609="HESY", "Heritiera sylvatica", IF(J1609="NYFR", "Nypa fruticans", IF(J1609="CYRA", "Cynometra ramiflora", IF(J1609="PHPA", "Phoenix paludosa", IF(J1609="SCHY", "Scyphiphora hydrophyllacea", IF(J1609="DIMA", "Diospyros maritima", IF(J1609="POPI", "Pongamia pinnata", IF(J1609="MAPS", "Maniltoa psilogyne", IF(J1609="INBI", "Intsia bijuga", IF(J1609="ACEB", "Acanthus ebracteatus", IF(J1609="CAER", "Calamus erinaceus", IF(J1609="UNUN", "Unknown unknown",  IF(J1609="SOAL", "Sonneratia alba",  IF(J1609="AECO", "Aegiceras corniculatum", "" )) )))))))))))))))))))))))))))))</f>
        <v>Bruguiera cylindrica</v>
      </c>
      <c r="J1609" s="1" t="s">
        <v>98</v>
      </c>
      <c r="K1609" s="1" t="n">
        <v>6</v>
      </c>
      <c r="L1609" s="1" t="n">
        <v>8</v>
      </c>
    </row>
    <row r="1610" customFormat="false" ht="13.8" hidden="false" customHeight="false" outlineLevel="0" collapsed="false">
      <c r="A1610" s="1" t="s">
        <v>91</v>
      </c>
      <c r="B1610" s="12" t="n">
        <v>42178</v>
      </c>
      <c r="C1610" s="1" t="s">
        <v>19</v>
      </c>
      <c r="D1610" s="1" t="s">
        <v>19</v>
      </c>
      <c r="E1610" s="1" t="s">
        <v>19</v>
      </c>
      <c r="F1610" s="1" t="s">
        <v>20</v>
      </c>
      <c r="G1610" s="1" t="n">
        <v>2</v>
      </c>
      <c r="H1610" s="1" t="n">
        <v>1</v>
      </c>
      <c r="I1610" s="23" t="str">
        <f aca="false">IF(J1610="RHAP", "Rhizophora apiculata", IF(J1610="EXAG", "Excoecaria agallocha", IF(J1610="BRPA", "Bruguiera parviflora", IF(J1610="XYMO", "Xylocarpus moluccensis", IF(J1610="BRCY", "Bruguiera cylindrica", IF(J1610="AVAL", "Avicennia alba", IF(J1610="AVOF", "Avicennia officinalis", IF(J1610="LURA", "Lumnitzera racemosa", IF(J1610="CETA", "Ceriops tagal", IF(J1610="XYGR", "Xylocarpus granatum", IF(J1610="AVMA", "Avicennia marina", IF(J1610="RHMU", "Rhizophora mucronata", IF(J1610="BRGY", "Bruguiera gymnorrhiza", IF(J1610="BRSE", "Bruguiera sexangula", IF(J1610="SOOV", "Sonneratia ovata", IF(J1610="SOCA", "Sonneratia caseolaris", IF(J1610="HELI", "Heritiera littoralis", IF(J1610="HESY", "Heritiera sylvatica", IF(J1610="NYFR", "Nypa fruticans", IF(J1610="CYRA", "Cynometra ramiflora", IF(J1610="PHPA", "Phoenix paludosa", IF(J1610="SCHY", "Scyphiphora hydrophyllacea", IF(J1610="DIMA", "Diospyros maritima", IF(J1610="POPI", "Pongamia pinnata", IF(J1610="MAPS", "Maniltoa psilogyne", IF(J1610="INBI", "Intsia bijuga", IF(J1610="ACEB", "Acanthus ebracteatus", IF(J1610="CAER", "Calamus erinaceus", IF(J1610="UNUN", "Unknown unknown",  IF(J1610="SOAL", "Sonneratia alba",  IF(J1610="AECO", "Aegiceras corniculatum", "" )) )))))))))))))))))))))))))))))</f>
        <v>Bruguiera cylindrica</v>
      </c>
      <c r="J1610" s="1" t="s">
        <v>98</v>
      </c>
      <c r="K1610" s="1" t="n">
        <v>6.1</v>
      </c>
      <c r="L1610" s="1" t="n">
        <v>6</v>
      </c>
    </row>
    <row r="1611" customFormat="false" ht="13.8" hidden="false" customHeight="false" outlineLevel="0" collapsed="false">
      <c r="A1611" s="1" t="s">
        <v>91</v>
      </c>
      <c r="B1611" s="12" t="n">
        <v>42178</v>
      </c>
      <c r="C1611" s="1" t="s">
        <v>19</v>
      </c>
      <c r="D1611" s="1" t="s">
        <v>19</v>
      </c>
      <c r="E1611" s="1" t="s">
        <v>19</v>
      </c>
      <c r="F1611" s="1" t="s">
        <v>20</v>
      </c>
      <c r="G1611" s="1" t="n">
        <v>2</v>
      </c>
      <c r="H1611" s="1" t="n">
        <v>1</v>
      </c>
      <c r="I1611" s="23" t="str">
        <f aca="false">IF(J1611="RHAP", "Rhizophora apiculata", IF(J1611="EXAG", "Excoecaria agallocha", IF(J1611="BRPA", "Bruguiera parviflora", IF(J1611="XYMO", "Xylocarpus moluccensis", IF(J1611="BRCY", "Bruguiera cylindrica", IF(J1611="AVAL", "Avicennia alba", IF(J1611="AVOF", "Avicennia officinalis", IF(J1611="LURA", "Lumnitzera racemosa", IF(J1611="CETA", "Ceriops tagal", IF(J1611="XYGR", "Xylocarpus granatum", IF(J1611="AVMA", "Avicennia marina", IF(J1611="RHMU", "Rhizophora mucronata", IF(J1611="BRGY", "Bruguiera gymnorrhiza", IF(J1611="BRSE", "Bruguiera sexangula", IF(J1611="SOOV", "Sonneratia ovata", IF(J1611="SOCA", "Sonneratia caseolaris", IF(J1611="HELI", "Heritiera littoralis", IF(J1611="HESY", "Heritiera sylvatica", IF(J1611="NYFR", "Nypa fruticans", IF(J1611="CYRA", "Cynometra ramiflora", IF(J1611="PHPA", "Phoenix paludosa", IF(J1611="SCHY", "Scyphiphora hydrophyllacea", IF(J1611="DIMA", "Diospyros maritima", IF(J1611="POPI", "Pongamia pinnata", IF(J1611="MAPS", "Maniltoa psilogyne", IF(J1611="INBI", "Intsia bijuga", IF(J1611="ACEB", "Acanthus ebracteatus", IF(J1611="CAER", "Calamus erinaceus", IF(J1611="UNUN", "Unknown unknown",  IF(J1611="SOAL", "Sonneratia alba",  IF(J1611="AECO", "Aegiceras corniculatum", "" )) )))))))))))))))))))))))))))))</f>
        <v>Bruguiera cylindrica</v>
      </c>
      <c r="J1611" s="1" t="s">
        <v>98</v>
      </c>
      <c r="K1611" s="1" t="n">
        <v>6.1</v>
      </c>
      <c r="L1611" s="1" t="n">
        <v>8</v>
      </c>
    </row>
    <row r="1612" customFormat="false" ht="13.8" hidden="false" customHeight="false" outlineLevel="0" collapsed="false">
      <c r="A1612" s="1" t="s">
        <v>91</v>
      </c>
      <c r="B1612" s="12" t="n">
        <v>42178</v>
      </c>
      <c r="C1612" s="1" t="s">
        <v>19</v>
      </c>
      <c r="D1612" s="1" t="s">
        <v>19</v>
      </c>
      <c r="E1612" s="1" t="s">
        <v>19</v>
      </c>
      <c r="F1612" s="1" t="s">
        <v>20</v>
      </c>
      <c r="G1612" s="1" t="n">
        <v>2</v>
      </c>
      <c r="H1612" s="1" t="n">
        <v>1</v>
      </c>
      <c r="I1612" s="23" t="str">
        <f aca="false">IF(J1612="RHAP", "Rhizophora apiculata", IF(J1612="EXAG", "Excoecaria agallocha", IF(J1612="BRPA", "Bruguiera parviflora", IF(J1612="XYMO", "Xylocarpus moluccensis", IF(J1612="BRCY", "Bruguiera cylindrica", IF(J1612="AVAL", "Avicennia alba", IF(J1612="AVOF", "Avicennia officinalis", IF(J1612="LURA", "Lumnitzera racemosa", IF(J1612="CETA", "Ceriops tagal", IF(J1612="XYGR", "Xylocarpus granatum", IF(J1612="AVMA", "Avicennia marina", IF(J1612="RHMU", "Rhizophora mucronata", IF(J1612="BRGY", "Bruguiera gymnorrhiza", IF(J1612="BRSE", "Bruguiera sexangula", IF(J1612="SOOV", "Sonneratia ovata", IF(J1612="SOCA", "Sonneratia caseolaris", IF(J1612="HELI", "Heritiera littoralis", IF(J1612="HESY", "Heritiera sylvatica", IF(J1612="NYFR", "Nypa fruticans", IF(J1612="CYRA", "Cynometra ramiflora", IF(J1612="PHPA", "Phoenix paludosa", IF(J1612="SCHY", "Scyphiphora hydrophyllacea", IF(J1612="DIMA", "Diospyros maritima", IF(J1612="POPI", "Pongamia pinnata", IF(J1612="MAPS", "Maniltoa psilogyne", IF(J1612="INBI", "Intsia bijuga", IF(J1612="ACEB", "Acanthus ebracteatus", IF(J1612="CAER", "Calamus erinaceus", IF(J1612="UNUN", "Unknown unknown",  IF(J1612="SOAL", "Sonneratia alba",  IF(J1612="AECO", "Aegiceras corniculatum", "" )) )))))))))))))))))))))))))))))</f>
        <v>Bruguiera cylindrica</v>
      </c>
      <c r="J1612" s="1" t="s">
        <v>98</v>
      </c>
      <c r="K1612" s="1" t="n">
        <v>6.4</v>
      </c>
      <c r="L1612" s="1" t="n">
        <v>7</v>
      </c>
      <c r="N1612" s="1" t="n">
        <v>2</v>
      </c>
    </row>
    <row r="1613" customFormat="false" ht="13.8" hidden="false" customHeight="false" outlineLevel="0" collapsed="false">
      <c r="A1613" s="1" t="s">
        <v>91</v>
      </c>
      <c r="B1613" s="12" t="n">
        <v>42178</v>
      </c>
      <c r="C1613" s="1" t="s">
        <v>19</v>
      </c>
      <c r="D1613" s="1" t="s">
        <v>19</v>
      </c>
      <c r="E1613" s="1" t="s">
        <v>19</v>
      </c>
      <c r="F1613" s="1" t="s">
        <v>20</v>
      </c>
      <c r="G1613" s="1" t="n">
        <v>2</v>
      </c>
      <c r="H1613" s="1" t="n">
        <v>1</v>
      </c>
      <c r="I1613" s="23" t="str">
        <f aca="false">IF(J1613="RHAP", "Rhizophora apiculata", IF(J1613="EXAG", "Excoecaria agallocha", IF(J1613="BRPA", "Bruguiera parviflora", IF(J1613="XYMO", "Xylocarpus moluccensis", IF(J1613="BRCY", "Bruguiera cylindrica", IF(J1613="AVAL", "Avicennia alba", IF(J1613="AVOF", "Avicennia officinalis", IF(J1613="LURA", "Lumnitzera racemosa", IF(J1613="CETA", "Ceriops tagal", IF(J1613="XYGR", "Xylocarpus granatum", IF(J1613="AVMA", "Avicennia marina", IF(J1613="RHMU", "Rhizophora mucronata", IF(J1613="BRGY", "Bruguiera gymnorrhiza", IF(J1613="BRSE", "Bruguiera sexangula", IF(J1613="SOOV", "Sonneratia ovata", IF(J1613="SOCA", "Sonneratia caseolaris", IF(J1613="HELI", "Heritiera littoralis", IF(J1613="HESY", "Heritiera sylvatica", IF(J1613="NYFR", "Nypa fruticans", IF(J1613="CYRA", "Cynometra ramiflora", IF(J1613="PHPA", "Phoenix paludosa", IF(J1613="SCHY", "Scyphiphora hydrophyllacea", IF(J1613="DIMA", "Diospyros maritima", IF(J1613="POPI", "Pongamia pinnata", IF(J1613="MAPS", "Maniltoa psilogyne", IF(J1613="INBI", "Intsia bijuga", IF(J1613="ACEB", "Acanthus ebracteatus", IF(J1613="CAER", "Calamus erinaceus", IF(J1613="UNUN", "Unknown unknown",  IF(J1613="SOAL", "Sonneratia alba",  IF(J1613="AECO", "Aegiceras corniculatum", "" )) )))))))))))))))))))))))))))))</f>
        <v>Bruguiera cylindrica</v>
      </c>
      <c r="J1613" s="1" t="s">
        <v>98</v>
      </c>
      <c r="K1613" s="1" t="n">
        <v>6.4</v>
      </c>
      <c r="L1613" s="1" t="n">
        <v>9</v>
      </c>
    </row>
    <row r="1614" customFormat="false" ht="13.8" hidden="false" customHeight="false" outlineLevel="0" collapsed="false">
      <c r="A1614" s="1" t="s">
        <v>91</v>
      </c>
      <c r="B1614" s="12" t="n">
        <v>42178</v>
      </c>
      <c r="C1614" s="1" t="s">
        <v>19</v>
      </c>
      <c r="D1614" s="1" t="s">
        <v>19</v>
      </c>
      <c r="E1614" s="1" t="s">
        <v>19</v>
      </c>
      <c r="F1614" s="1" t="s">
        <v>20</v>
      </c>
      <c r="G1614" s="1" t="n">
        <v>2</v>
      </c>
      <c r="H1614" s="1" t="n">
        <v>1</v>
      </c>
      <c r="I1614" s="23" t="str">
        <f aca="false">IF(J1614="RHAP", "Rhizophora apiculata", IF(J1614="EXAG", "Excoecaria agallocha", IF(J1614="BRPA", "Bruguiera parviflora", IF(J1614="XYMO", "Xylocarpus moluccensis", IF(J1614="BRCY", "Bruguiera cylindrica", IF(J1614="AVAL", "Avicennia alba", IF(J1614="AVOF", "Avicennia officinalis", IF(J1614="LURA", "Lumnitzera racemosa", IF(J1614="CETA", "Ceriops tagal", IF(J1614="XYGR", "Xylocarpus granatum", IF(J1614="AVMA", "Avicennia marina", IF(J1614="RHMU", "Rhizophora mucronata", IF(J1614="BRGY", "Bruguiera gymnorrhiza", IF(J1614="BRSE", "Bruguiera sexangula", IF(J1614="SOOV", "Sonneratia ovata", IF(J1614="SOCA", "Sonneratia caseolaris", IF(J1614="HELI", "Heritiera littoralis", IF(J1614="HESY", "Heritiera sylvatica", IF(J1614="NYFR", "Nypa fruticans", IF(J1614="CYRA", "Cynometra ramiflora", IF(J1614="PHPA", "Phoenix paludosa", IF(J1614="SCHY", "Scyphiphora hydrophyllacea", IF(J1614="DIMA", "Diospyros maritima", IF(J1614="POPI", "Pongamia pinnata", IF(J1614="MAPS", "Maniltoa psilogyne", IF(J1614="INBI", "Intsia bijuga", IF(J1614="ACEB", "Acanthus ebracteatus", IF(J1614="CAER", "Calamus erinaceus", IF(J1614="UNUN", "Unknown unknown",  IF(J1614="SOAL", "Sonneratia alba",  IF(J1614="AECO", "Aegiceras corniculatum", "" )) )))))))))))))))))))))))))))))</f>
        <v>Bruguiera cylindrica</v>
      </c>
      <c r="J1614" s="1" t="s">
        <v>98</v>
      </c>
      <c r="K1614" s="1" t="n">
        <v>6.5</v>
      </c>
      <c r="L1614" s="1" t="n">
        <v>7</v>
      </c>
    </row>
    <row r="1615" customFormat="false" ht="13.8" hidden="false" customHeight="false" outlineLevel="0" collapsed="false">
      <c r="A1615" s="1" t="s">
        <v>91</v>
      </c>
      <c r="B1615" s="12" t="n">
        <v>42178</v>
      </c>
      <c r="C1615" s="1" t="s">
        <v>19</v>
      </c>
      <c r="D1615" s="1" t="s">
        <v>19</v>
      </c>
      <c r="E1615" s="1" t="s">
        <v>19</v>
      </c>
      <c r="F1615" s="1" t="s">
        <v>20</v>
      </c>
      <c r="G1615" s="1" t="n">
        <v>2</v>
      </c>
      <c r="H1615" s="1" t="n">
        <v>1</v>
      </c>
      <c r="I1615" s="23" t="str">
        <f aca="false">IF(J1615="RHAP", "Rhizophora apiculata", IF(J1615="EXAG", "Excoecaria agallocha", IF(J1615="BRPA", "Bruguiera parviflora", IF(J1615="XYMO", "Xylocarpus moluccensis", IF(J1615="BRCY", "Bruguiera cylindrica", IF(J1615="AVAL", "Avicennia alba", IF(J1615="AVOF", "Avicennia officinalis", IF(J1615="LURA", "Lumnitzera racemosa", IF(J1615="CETA", "Ceriops tagal", IF(J1615="XYGR", "Xylocarpus granatum", IF(J1615="AVMA", "Avicennia marina", IF(J1615="RHMU", "Rhizophora mucronata", IF(J1615="BRGY", "Bruguiera gymnorrhiza", IF(J1615="BRSE", "Bruguiera sexangula", IF(J1615="SOOV", "Sonneratia ovata", IF(J1615="SOCA", "Sonneratia caseolaris", IF(J1615="HELI", "Heritiera littoralis", IF(J1615="HESY", "Heritiera sylvatica", IF(J1615="NYFR", "Nypa fruticans", IF(J1615="CYRA", "Cynometra ramiflora", IF(J1615="PHPA", "Phoenix paludosa", IF(J1615="SCHY", "Scyphiphora hydrophyllacea", IF(J1615="DIMA", "Diospyros maritima", IF(J1615="POPI", "Pongamia pinnata", IF(J1615="MAPS", "Maniltoa psilogyne", IF(J1615="INBI", "Intsia bijuga", IF(J1615="ACEB", "Acanthus ebracteatus", IF(J1615="CAER", "Calamus erinaceus", IF(J1615="UNUN", "Unknown unknown",  IF(J1615="SOAL", "Sonneratia alba",  IF(J1615="AECO", "Aegiceras corniculatum", "" )) )))))))))))))))))))))))))))))</f>
        <v>Bruguiera cylindrica</v>
      </c>
      <c r="J1615" s="1" t="s">
        <v>98</v>
      </c>
      <c r="K1615" s="1" t="n">
        <v>6.6</v>
      </c>
      <c r="L1615" s="1" t="n">
        <v>6</v>
      </c>
    </row>
    <row r="1616" customFormat="false" ht="13.8" hidden="false" customHeight="false" outlineLevel="0" collapsed="false">
      <c r="A1616" s="1" t="s">
        <v>91</v>
      </c>
      <c r="B1616" s="12" t="n">
        <v>42178</v>
      </c>
      <c r="C1616" s="1" t="s">
        <v>19</v>
      </c>
      <c r="D1616" s="1" t="s">
        <v>19</v>
      </c>
      <c r="E1616" s="1" t="s">
        <v>19</v>
      </c>
      <c r="F1616" s="1" t="s">
        <v>20</v>
      </c>
      <c r="G1616" s="1" t="n">
        <v>2</v>
      </c>
      <c r="H1616" s="1" t="n">
        <v>1</v>
      </c>
      <c r="I1616" s="23" t="str">
        <f aca="false">IF(J1616="RHAP", "Rhizophora apiculata", IF(J1616="EXAG", "Excoecaria agallocha", IF(J1616="BRPA", "Bruguiera parviflora", IF(J1616="XYMO", "Xylocarpus moluccensis", IF(J1616="BRCY", "Bruguiera cylindrica", IF(J1616="AVAL", "Avicennia alba", IF(J1616="AVOF", "Avicennia officinalis", IF(J1616="LURA", "Lumnitzera racemosa", IF(J1616="CETA", "Ceriops tagal", IF(J1616="XYGR", "Xylocarpus granatum", IF(J1616="AVMA", "Avicennia marina", IF(J1616="RHMU", "Rhizophora mucronata", IF(J1616="BRGY", "Bruguiera gymnorrhiza", IF(J1616="BRSE", "Bruguiera sexangula", IF(J1616="SOOV", "Sonneratia ovata", IF(J1616="SOCA", "Sonneratia caseolaris", IF(J1616="HELI", "Heritiera littoralis", IF(J1616="HESY", "Heritiera sylvatica", IF(J1616="NYFR", "Nypa fruticans", IF(J1616="CYRA", "Cynometra ramiflora", IF(J1616="PHPA", "Phoenix paludosa", IF(J1616="SCHY", "Scyphiphora hydrophyllacea", IF(J1616="DIMA", "Diospyros maritima", IF(J1616="POPI", "Pongamia pinnata", IF(J1616="MAPS", "Maniltoa psilogyne", IF(J1616="INBI", "Intsia bijuga", IF(J1616="ACEB", "Acanthus ebracteatus", IF(J1616="CAER", "Calamus erinaceus", IF(J1616="UNUN", "Unknown unknown",  IF(J1616="SOAL", "Sonneratia alba",  IF(J1616="AECO", "Aegiceras corniculatum", "" )) )))))))))))))))))))))))))))))</f>
        <v>Bruguiera cylindrica</v>
      </c>
      <c r="J1616" s="1" t="s">
        <v>98</v>
      </c>
      <c r="K1616" s="1" t="n">
        <v>6.7</v>
      </c>
      <c r="L1616" s="1" t="n">
        <v>7</v>
      </c>
    </row>
    <row r="1617" customFormat="false" ht="13.8" hidden="false" customHeight="false" outlineLevel="0" collapsed="false">
      <c r="A1617" s="1" t="s">
        <v>91</v>
      </c>
      <c r="B1617" s="12" t="n">
        <v>42178</v>
      </c>
      <c r="C1617" s="1" t="s">
        <v>19</v>
      </c>
      <c r="D1617" s="1" t="s">
        <v>19</v>
      </c>
      <c r="E1617" s="1" t="s">
        <v>19</v>
      </c>
      <c r="F1617" s="1" t="s">
        <v>20</v>
      </c>
      <c r="G1617" s="1" t="n">
        <v>2</v>
      </c>
      <c r="H1617" s="1" t="n">
        <v>1</v>
      </c>
      <c r="I1617" s="23" t="str">
        <f aca="false">IF(J1617="RHAP", "Rhizophora apiculata", IF(J1617="EXAG", "Excoecaria agallocha", IF(J1617="BRPA", "Bruguiera parviflora", IF(J1617="XYMO", "Xylocarpus moluccensis", IF(J1617="BRCY", "Bruguiera cylindrica", IF(J1617="AVAL", "Avicennia alba", IF(J1617="AVOF", "Avicennia officinalis", IF(J1617="LURA", "Lumnitzera racemosa", IF(J1617="CETA", "Ceriops tagal", IF(J1617="XYGR", "Xylocarpus granatum", IF(J1617="AVMA", "Avicennia marina", IF(J1617="RHMU", "Rhizophora mucronata", IF(J1617="BRGY", "Bruguiera gymnorrhiza", IF(J1617="BRSE", "Bruguiera sexangula", IF(J1617="SOOV", "Sonneratia ovata", IF(J1617="SOCA", "Sonneratia caseolaris", IF(J1617="HELI", "Heritiera littoralis", IF(J1617="HESY", "Heritiera sylvatica", IF(J1617="NYFR", "Nypa fruticans", IF(J1617="CYRA", "Cynometra ramiflora", IF(J1617="PHPA", "Phoenix paludosa", IF(J1617="SCHY", "Scyphiphora hydrophyllacea", IF(J1617="DIMA", "Diospyros maritima", IF(J1617="POPI", "Pongamia pinnata", IF(J1617="MAPS", "Maniltoa psilogyne", IF(J1617="INBI", "Intsia bijuga", IF(J1617="ACEB", "Acanthus ebracteatus", IF(J1617="CAER", "Calamus erinaceus", IF(J1617="UNUN", "Unknown unknown",  IF(J1617="SOAL", "Sonneratia alba",  IF(J1617="AECO", "Aegiceras corniculatum", "" )) )))))))))))))))))))))))))))))</f>
        <v>Bruguiera cylindrica</v>
      </c>
      <c r="J1617" s="1" t="s">
        <v>98</v>
      </c>
      <c r="K1617" s="1" t="n">
        <v>6.7</v>
      </c>
      <c r="L1617" s="1" t="n">
        <v>8</v>
      </c>
    </row>
    <row r="1618" customFormat="false" ht="13.8" hidden="false" customHeight="false" outlineLevel="0" collapsed="false">
      <c r="A1618" s="1" t="s">
        <v>91</v>
      </c>
      <c r="B1618" s="12" t="n">
        <v>42178</v>
      </c>
      <c r="C1618" s="1" t="s">
        <v>19</v>
      </c>
      <c r="D1618" s="1" t="s">
        <v>19</v>
      </c>
      <c r="E1618" s="1" t="s">
        <v>19</v>
      </c>
      <c r="F1618" s="1" t="s">
        <v>20</v>
      </c>
      <c r="G1618" s="1" t="n">
        <v>2</v>
      </c>
      <c r="H1618" s="1" t="n">
        <v>1</v>
      </c>
      <c r="I1618" s="23" t="str">
        <f aca="false">IF(J1618="RHAP", "Rhizophora apiculata", IF(J1618="EXAG", "Excoecaria agallocha", IF(J1618="BRPA", "Bruguiera parviflora", IF(J1618="XYMO", "Xylocarpus moluccensis", IF(J1618="BRCY", "Bruguiera cylindrica", IF(J1618="AVAL", "Avicennia alba", IF(J1618="AVOF", "Avicennia officinalis", IF(J1618="LURA", "Lumnitzera racemosa", IF(J1618="CETA", "Ceriops tagal", IF(J1618="XYGR", "Xylocarpus granatum", IF(J1618="AVMA", "Avicennia marina", IF(J1618="RHMU", "Rhizophora mucronata", IF(J1618="BRGY", "Bruguiera gymnorrhiza", IF(J1618="BRSE", "Bruguiera sexangula", IF(J1618="SOOV", "Sonneratia ovata", IF(J1618="SOCA", "Sonneratia caseolaris", IF(J1618="HELI", "Heritiera littoralis", IF(J1618="HESY", "Heritiera sylvatica", IF(J1618="NYFR", "Nypa fruticans", IF(J1618="CYRA", "Cynometra ramiflora", IF(J1618="PHPA", "Phoenix paludosa", IF(J1618="SCHY", "Scyphiphora hydrophyllacea", IF(J1618="DIMA", "Diospyros maritima", IF(J1618="POPI", "Pongamia pinnata", IF(J1618="MAPS", "Maniltoa psilogyne", IF(J1618="INBI", "Intsia bijuga", IF(J1618="ACEB", "Acanthus ebracteatus", IF(J1618="CAER", "Calamus erinaceus", IF(J1618="UNUN", "Unknown unknown",  IF(J1618="SOAL", "Sonneratia alba",  IF(J1618="AECO", "Aegiceras corniculatum", "" )) )))))))))))))))))))))))))))))</f>
        <v>Bruguiera cylindrica</v>
      </c>
      <c r="J1618" s="1" t="s">
        <v>98</v>
      </c>
      <c r="K1618" s="1" t="n">
        <v>7.5</v>
      </c>
      <c r="L1618" s="1" t="n">
        <v>6</v>
      </c>
    </row>
    <row r="1619" customFormat="false" ht="13.8" hidden="false" customHeight="false" outlineLevel="0" collapsed="false">
      <c r="A1619" s="1" t="s">
        <v>91</v>
      </c>
      <c r="B1619" s="12" t="n">
        <v>42178</v>
      </c>
      <c r="C1619" s="1" t="s">
        <v>19</v>
      </c>
      <c r="D1619" s="1" t="s">
        <v>19</v>
      </c>
      <c r="E1619" s="1" t="s">
        <v>19</v>
      </c>
      <c r="F1619" s="1" t="s">
        <v>20</v>
      </c>
      <c r="G1619" s="1" t="n">
        <v>2</v>
      </c>
      <c r="H1619" s="1" t="n">
        <v>1</v>
      </c>
      <c r="I1619" s="23" t="str">
        <f aca="false">IF(J1619="RHAP", "Rhizophora apiculata", IF(J1619="EXAG", "Excoecaria agallocha", IF(J1619="BRPA", "Bruguiera parviflora", IF(J1619="XYMO", "Xylocarpus moluccensis", IF(J1619="BRCY", "Bruguiera cylindrica", IF(J1619="AVAL", "Avicennia alba", IF(J1619="AVOF", "Avicennia officinalis", IF(J1619="LURA", "Lumnitzera racemosa", IF(J1619="CETA", "Ceriops tagal", IF(J1619="XYGR", "Xylocarpus granatum", IF(J1619="AVMA", "Avicennia marina", IF(J1619="RHMU", "Rhizophora mucronata", IF(J1619="BRGY", "Bruguiera gymnorrhiza", IF(J1619="BRSE", "Bruguiera sexangula", IF(J1619="SOOV", "Sonneratia ovata", IF(J1619="SOCA", "Sonneratia caseolaris", IF(J1619="HELI", "Heritiera littoralis", IF(J1619="HESY", "Heritiera sylvatica", IF(J1619="NYFR", "Nypa fruticans", IF(J1619="CYRA", "Cynometra ramiflora", IF(J1619="PHPA", "Phoenix paludosa", IF(J1619="SCHY", "Scyphiphora hydrophyllacea", IF(J1619="DIMA", "Diospyros maritima", IF(J1619="POPI", "Pongamia pinnata", IF(J1619="MAPS", "Maniltoa psilogyne", IF(J1619="INBI", "Intsia bijuga", IF(J1619="ACEB", "Acanthus ebracteatus", IF(J1619="CAER", "Calamus erinaceus", IF(J1619="UNUN", "Unknown unknown",  IF(J1619="SOAL", "Sonneratia alba",  IF(J1619="AECO", "Aegiceras corniculatum", "" )) )))))))))))))))))))))))))))))</f>
        <v>Bruguiera cylindrica</v>
      </c>
      <c r="J1619" s="1" t="s">
        <v>98</v>
      </c>
      <c r="K1619" s="1" t="n">
        <v>7.7</v>
      </c>
      <c r="L1619" s="1" t="n">
        <v>2</v>
      </c>
      <c r="N1619" s="1" t="n">
        <v>3</v>
      </c>
    </row>
    <row r="1620" customFormat="false" ht="13.8" hidden="false" customHeight="false" outlineLevel="0" collapsed="false">
      <c r="A1620" s="1" t="s">
        <v>91</v>
      </c>
      <c r="B1620" s="12" t="n">
        <v>42178</v>
      </c>
      <c r="C1620" s="1" t="s">
        <v>19</v>
      </c>
      <c r="D1620" s="1" t="s">
        <v>19</v>
      </c>
      <c r="E1620" s="1" t="s">
        <v>19</v>
      </c>
      <c r="F1620" s="1" t="s">
        <v>20</v>
      </c>
      <c r="G1620" s="1" t="n">
        <v>2</v>
      </c>
      <c r="H1620" s="1" t="n">
        <v>1</v>
      </c>
      <c r="I1620" s="23" t="str">
        <f aca="false">IF(J1620="RHAP", "Rhizophora apiculata", IF(J1620="EXAG", "Excoecaria agallocha", IF(J1620="BRPA", "Bruguiera parviflora", IF(J1620="XYMO", "Xylocarpus moluccensis", IF(J1620="BRCY", "Bruguiera cylindrica", IF(J1620="AVAL", "Avicennia alba", IF(J1620="AVOF", "Avicennia officinalis", IF(J1620="LURA", "Lumnitzera racemosa", IF(J1620="CETA", "Ceriops tagal", IF(J1620="XYGR", "Xylocarpus granatum", IF(J1620="AVMA", "Avicennia marina", IF(J1620="RHMU", "Rhizophora mucronata", IF(J1620="BRGY", "Bruguiera gymnorrhiza", IF(J1620="BRSE", "Bruguiera sexangula", IF(J1620="SOOV", "Sonneratia ovata", IF(J1620="SOCA", "Sonneratia caseolaris", IF(J1620="HELI", "Heritiera littoralis", IF(J1620="HESY", "Heritiera sylvatica", IF(J1620="NYFR", "Nypa fruticans", IF(J1620="CYRA", "Cynometra ramiflora", IF(J1620="PHPA", "Phoenix paludosa", IF(J1620="SCHY", "Scyphiphora hydrophyllacea", IF(J1620="DIMA", "Diospyros maritima", IF(J1620="POPI", "Pongamia pinnata", IF(J1620="MAPS", "Maniltoa psilogyne", IF(J1620="INBI", "Intsia bijuga", IF(J1620="ACEB", "Acanthus ebracteatus", IF(J1620="CAER", "Calamus erinaceus", IF(J1620="UNUN", "Unknown unknown",  IF(J1620="SOAL", "Sonneratia alba",  IF(J1620="AECO", "Aegiceras corniculatum", "" )) )))))))))))))))))))))))))))))</f>
        <v>Bruguiera cylindrica</v>
      </c>
      <c r="J1620" s="1" t="s">
        <v>98</v>
      </c>
      <c r="K1620" s="1" t="n">
        <v>7.7</v>
      </c>
      <c r="L1620" s="1" t="n">
        <v>10</v>
      </c>
      <c r="N1620" s="1" t="n">
        <v>2</v>
      </c>
    </row>
    <row r="1621" customFormat="false" ht="13.8" hidden="false" customHeight="false" outlineLevel="0" collapsed="false">
      <c r="A1621" s="1" t="s">
        <v>91</v>
      </c>
      <c r="B1621" s="12" t="n">
        <v>42178</v>
      </c>
      <c r="C1621" s="1" t="s">
        <v>19</v>
      </c>
      <c r="D1621" s="1" t="s">
        <v>19</v>
      </c>
      <c r="E1621" s="1" t="s">
        <v>19</v>
      </c>
      <c r="F1621" s="1" t="s">
        <v>20</v>
      </c>
      <c r="G1621" s="1" t="n">
        <v>2</v>
      </c>
      <c r="H1621" s="1" t="n">
        <v>1</v>
      </c>
      <c r="I1621" s="23" t="str">
        <f aca="false">IF(J1621="RHAP", "Rhizophora apiculata", IF(J1621="EXAG", "Excoecaria agallocha", IF(J1621="BRPA", "Bruguiera parviflora", IF(J1621="XYMO", "Xylocarpus moluccensis", IF(J1621="BRCY", "Bruguiera cylindrica", IF(J1621="AVAL", "Avicennia alba", IF(J1621="AVOF", "Avicennia officinalis", IF(J1621="LURA", "Lumnitzera racemosa", IF(J1621="CETA", "Ceriops tagal", IF(J1621="XYGR", "Xylocarpus granatum", IF(J1621="AVMA", "Avicennia marina", IF(J1621="RHMU", "Rhizophora mucronata", IF(J1621="BRGY", "Bruguiera gymnorrhiza", IF(J1621="BRSE", "Bruguiera sexangula", IF(J1621="SOOV", "Sonneratia ovata", IF(J1621="SOCA", "Sonneratia caseolaris", IF(J1621="HELI", "Heritiera littoralis", IF(J1621="HESY", "Heritiera sylvatica", IF(J1621="NYFR", "Nypa fruticans", IF(J1621="CYRA", "Cynometra ramiflora", IF(J1621="PHPA", "Phoenix paludosa", IF(J1621="SCHY", "Scyphiphora hydrophyllacea", IF(J1621="DIMA", "Diospyros maritima", IF(J1621="POPI", "Pongamia pinnata", IF(J1621="MAPS", "Maniltoa psilogyne", IF(J1621="INBI", "Intsia bijuga", IF(J1621="ACEB", "Acanthus ebracteatus", IF(J1621="CAER", "Calamus erinaceus", IF(J1621="UNUN", "Unknown unknown",  IF(J1621="SOAL", "Sonneratia alba",  IF(J1621="AECO", "Aegiceras corniculatum", "" )) )))))))))))))))))))))))))))))</f>
        <v>Bruguiera cylindrica</v>
      </c>
      <c r="J1621" s="1" t="s">
        <v>98</v>
      </c>
      <c r="K1621" s="1" t="n">
        <v>8.1</v>
      </c>
      <c r="L1621" s="1" t="n">
        <v>9</v>
      </c>
    </row>
    <row r="1622" customFormat="false" ht="13.8" hidden="false" customHeight="false" outlineLevel="0" collapsed="false">
      <c r="A1622" s="1" t="s">
        <v>91</v>
      </c>
      <c r="B1622" s="12" t="n">
        <v>42178</v>
      </c>
      <c r="C1622" s="1" t="s">
        <v>19</v>
      </c>
      <c r="D1622" s="1" t="s">
        <v>19</v>
      </c>
      <c r="E1622" s="1" t="s">
        <v>19</v>
      </c>
      <c r="F1622" s="1" t="s">
        <v>20</v>
      </c>
      <c r="G1622" s="1" t="n">
        <v>2</v>
      </c>
      <c r="H1622" s="1" t="n">
        <v>1</v>
      </c>
      <c r="I1622" s="23" t="str">
        <f aca="false">IF(J1622="RHAP", "Rhizophora apiculata", IF(J1622="EXAG", "Excoecaria agallocha", IF(J1622="BRPA", "Bruguiera parviflora", IF(J1622="XYMO", "Xylocarpus moluccensis", IF(J1622="BRCY", "Bruguiera cylindrica", IF(J1622="AVAL", "Avicennia alba", IF(J1622="AVOF", "Avicennia officinalis", IF(J1622="LURA", "Lumnitzera racemosa", IF(J1622="CETA", "Ceriops tagal", IF(J1622="XYGR", "Xylocarpus granatum", IF(J1622="AVMA", "Avicennia marina", IF(J1622="RHMU", "Rhizophora mucronata", IF(J1622="BRGY", "Bruguiera gymnorrhiza", IF(J1622="BRSE", "Bruguiera sexangula", IF(J1622="SOOV", "Sonneratia ovata", IF(J1622="SOCA", "Sonneratia caseolaris", IF(J1622="HELI", "Heritiera littoralis", IF(J1622="HESY", "Heritiera sylvatica", IF(J1622="NYFR", "Nypa fruticans", IF(J1622="CYRA", "Cynometra ramiflora", IF(J1622="PHPA", "Phoenix paludosa", IF(J1622="SCHY", "Scyphiphora hydrophyllacea", IF(J1622="DIMA", "Diospyros maritima", IF(J1622="POPI", "Pongamia pinnata", IF(J1622="MAPS", "Maniltoa psilogyne", IF(J1622="INBI", "Intsia bijuga", IF(J1622="ACEB", "Acanthus ebracteatus", IF(J1622="CAER", "Calamus erinaceus", IF(J1622="UNUN", "Unknown unknown",  IF(J1622="SOAL", "Sonneratia alba",  IF(J1622="AECO", "Aegiceras corniculatum", "" )) )))))))))))))))))))))))))))))</f>
        <v>Bruguiera cylindrica</v>
      </c>
      <c r="J1622" s="1" t="s">
        <v>98</v>
      </c>
      <c r="K1622" s="1" t="n">
        <v>8.3</v>
      </c>
      <c r="L1622" s="1" t="n">
        <v>6</v>
      </c>
    </row>
    <row r="1623" customFormat="false" ht="13.8" hidden="false" customHeight="false" outlineLevel="0" collapsed="false">
      <c r="A1623" s="1" t="s">
        <v>91</v>
      </c>
      <c r="B1623" s="12" t="n">
        <v>42178</v>
      </c>
      <c r="C1623" s="1" t="s">
        <v>19</v>
      </c>
      <c r="D1623" s="1" t="s">
        <v>19</v>
      </c>
      <c r="E1623" s="1" t="s">
        <v>19</v>
      </c>
      <c r="F1623" s="1" t="s">
        <v>20</v>
      </c>
      <c r="G1623" s="1" t="n">
        <v>2</v>
      </c>
      <c r="H1623" s="1" t="n">
        <v>1</v>
      </c>
      <c r="I1623" s="23" t="str">
        <f aca="false">IF(J1623="RHAP", "Rhizophora apiculata", IF(J1623="EXAG", "Excoecaria agallocha", IF(J1623="BRPA", "Bruguiera parviflora", IF(J1623="XYMO", "Xylocarpus moluccensis", IF(J1623="BRCY", "Bruguiera cylindrica", IF(J1623="AVAL", "Avicennia alba", IF(J1623="AVOF", "Avicennia officinalis", IF(J1623="LURA", "Lumnitzera racemosa", IF(J1623="CETA", "Ceriops tagal", IF(J1623="XYGR", "Xylocarpus granatum", IF(J1623="AVMA", "Avicennia marina", IF(J1623="RHMU", "Rhizophora mucronata", IF(J1623="BRGY", "Bruguiera gymnorrhiza", IF(J1623="BRSE", "Bruguiera sexangula", IF(J1623="SOOV", "Sonneratia ovata", IF(J1623="SOCA", "Sonneratia caseolaris", IF(J1623="HELI", "Heritiera littoralis", IF(J1623="HESY", "Heritiera sylvatica", IF(J1623="NYFR", "Nypa fruticans", IF(J1623="CYRA", "Cynometra ramiflora", IF(J1623="PHPA", "Phoenix paludosa", IF(J1623="SCHY", "Scyphiphora hydrophyllacea", IF(J1623="DIMA", "Diospyros maritima", IF(J1623="POPI", "Pongamia pinnata", IF(J1623="MAPS", "Maniltoa psilogyne", IF(J1623="INBI", "Intsia bijuga", IF(J1623="ACEB", "Acanthus ebracteatus", IF(J1623="CAER", "Calamus erinaceus", IF(J1623="UNUN", "Unknown unknown",  IF(J1623="SOAL", "Sonneratia alba",  IF(J1623="AECO", "Aegiceras corniculatum", "" )) )))))))))))))))))))))))))))))</f>
        <v>Bruguiera cylindrica</v>
      </c>
      <c r="J1623" s="1" t="s">
        <v>98</v>
      </c>
      <c r="K1623" s="1" t="n">
        <v>8.5</v>
      </c>
      <c r="L1623" s="1" t="n">
        <v>10</v>
      </c>
    </row>
    <row r="1624" customFormat="false" ht="13.8" hidden="false" customHeight="false" outlineLevel="0" collapsed="false">
      <c r="A1624" s="1" t="s">
        <v>91</v>
      </c>
      <c r="B1624" s="12" t="n">
        <v>42178</v>
      </c>
      <c r="C1624" s="1" t="s">
        <v>19</v>
      </c>
      <c r="D1624" s="1" t="s">
        <v>19</v>
      </c>
      <c r="E1624" s="1" t="s">
        <v>19</v>
      </c>
      <c r="F1624" s="1" t="s">
        <v>20</v>
      </c>
      <c r="G1624" s="1" t="n">
        <v>2</v>
      </c>
      <c r="H1624" s="1" t="n">
        <v>1</v>
      </c>
      <c r="I1624" s="23" t="str">
        <f aca="false">IF(J1624="RHAP", "Rhizophora apiculata", IF(J1624="EXAG", "Excoecaria agallocha", IF(J1624="BRPA", "Bruguiera parviflora", IF(J1624="XYMO", "Xylocarpus moluccensis", IF(J1624="BRCY", "Bruguiera cylindrica", IF(J1624="AVAL", "Avicennia alba", IF(J1624="AVOF", "Avicennia officinalis", IF(J1624="LURA", "Lumnitzera racemosa", IF(J1624="CETA", "Ceriops tagal", IF(J1624="XYGR", "Xylocarpus granatum", IF(J1624="AVMA", "Avicennia marina", IF(J1624="RHMU", "Rhizophora mucronata", IF(J1624="BRGY", "Bruguiera gymnorrhiza", IF(J1624="BRSE", "Bruguiera sexangula", IF(J1624="SOOV", "Sonneratia ovata", IF(J1624="SOCA", "Sonneratia caseolaris", IF(J1624="HELI", "Heritiera littoralis", IF(J1624="HESY", "Heritiera sylvatica", IF(J1624="NYFR", "Nypa fruticans", IF(J1624="CYRA", "Cynometra ramiflora", IF(J1624="PHPA", "Phoenix paludosa", IF(J1624="SCHY", "Scyphiphora hydrophyllacea", IF(J1624="DIMA", "Diospyros maritima", IF(J1624="POPI", "Pongamia pinnata", IF(J1624="MAPS", "Maniltoa psilogyne", IF(J1624="INBI", "Intsia bijuga", IF(J1624="ACEB", "Acanthus ebracteatus", IF(J1624="CAER", "Calamus erinaceus", IF(J1624="UNUN", "Unknown unknown",  IF(J1624="SOAL", "Sonneratia alba",  IF(J1624="AECO", "Aegiceras corniculatum", "" )) )))))))))))))))))))))))))))))</f>
        <v>Avicennia alba</v>
      </c>
      <c r="J1624" s="1" t="s">
        <v>27</v>
      </c>
      <c r="K1624" s="1" t="n">
        <v>8.6</v>
      </c>
      <c r="L1624" s="1" t="n">
        <v>7</v>
      </c>
    </row>
    <row r="1625" customFormat="false" ht="13.8" hidden="false" customHeight="false" outlineLevel="0" collapsed="false">
      <c r="A1625" s="1" t="s">
        <v>91</v>
      </c>
      <c r="B1625" s="12" t="n">
        <v>42178</v>
      </c>
      <c r="C1625" s="1" t="s">
        <v>19</v>
      </c>
      <c r="D1625" s="1" t="s">
        <v>19</v>
      </c>
      <c r="E1625" s="1" t="s">
        <v>19</v>
      </c>
      <c r="F1625" s="1" t="s">
        <v>20</v>
      </c>
      <c r="G1625" s="1" t="n">
        <v>2</v>
      </c>
      <c r="H1625" s="1" t="n">
        <v>1</v>
      </c>
      <c r="I1625" s="23" t="str">
        <f aca="false">IF(J1625="RHAP", "Rhizophora apiculata", IF(J1625="EXAG", "Excoecaria agallocha", IF(J1625="BRPA", "Bruguiera parviflora", IF(J1625="XYMO", "Xylocarpus moluccensis", IF(J1625="BRCY", "Bruguiera cylindrica", IF(J1625="AVAL", "Avicennia alba", IF(J1625="AVOF", "Avicennia officinalis", IF(J1625="LURA", "Lumnitzera racemosa", IF(J1625="CETA", "Ceriops tagal", IF(J1625="XYGR", "Xylocarpus granatum", IF(J1625="AVMA", "Avicennia marina", IF(J1625="RHMU", "Rhizophora mucronata", IF(J1625="BRGY", "Bruguiera gymnorrhiza", IF(J1625="BRSE", "Bruguiera sexangula", IF(J1625="SOOV", "Sonneratia ovata", IF(J1625="SOCA", "Sonneratia caseolaris", IF(J1625="HELI", "Heritiera littoralis", IF(J1625="HESY", "Heritiera sylvatica", IF(J1625="NYFR", "Nypa fruticans", IF(J1625="CYRA", "Cynometra ramiflora", IF(J1625="PHPA", "Phoenix paludosa", IF(J1625="SCHY", "Scyphiphora hydrophyllacea", IF(J1625="DIMA", "Diospyros maritima", IF(J1625="POPI", "Pongamia pinnata", IF(J1625="MAPS", "Maniltoa psilogyne", IF(J1625="INBI", "Intsia bijuga", IF(J1625="ACEB", "Acanthus ebracteatus", IF(J1625="CAER", "Calamus erinaceus", IF(J1625="UNUN", "Unknown unknown",  IF(J1625="SOAL", "Sonneratia alba",  IF(J1625="AECO", "Aegiceras corniculatum", "" )) )))))))))))))))))))))))))))))</f>
        <v>Bruguiera cylindrica</v>
      </c>
      <c r="J1625" s="1" t="s">
        <v>98</v>
      </c>
      <c r="K1625" s="1" t="n">
        <v>9.2</v>
      </c>
      <c r="L1625" s="1" t="n">
        <v>10</v>
      </c>
    </row>
    <row r="1626" customFormat="false" ht="13.8" hidden="false" customHeight="false" outlineLevel="0" collapsed="false">
      <c r="A1626" s="1" t="s">
        <v>91</v>
      </c>
      <c r="B1626" s="12" t="n">
        <v>42178</v>
      </c>
      <c r="C1626" s="1" t="s">
        <v>19</v>
      </c>
      <c r="D1626" s="1" t="s">
        <v>19</v>
      </c>
      <c r="E1626" s="1" t="s">
        <v>19</v>
      </c>
      <c r="F1626" s="1" t="s">
        <v>20</v>
      </c>
      <c r="G1626" s="1" t="n">
        <v>2</v>
      </c>
      <c r="H1626" s="1" t="n">
        <v>1</v>
      </c>
      <c r="I1626" s="23" t="str">
        <f aca="false">IF(J1626="RHAP", "Rhizophora apiculata", IF(J1626="EXAG", "Excoecaria agallocha", IF(J1626="BRPA", "Bruguiera parviflora", IF(J1626="XYMO", "Xylocarpus moluccensis", IF(J1626="BRCY", "Bruguiera cylindrica", IF(J1626="AVAL", "Avicennia alba", IF(J1626="AVOF", "Avicennia officinalis", IF(J1626="LURA", "Lumnitzera racemosa", IF(J1626="CETA", "Ceriops tagal", IF(J1626="XYGR", "Xylocarpus granatum", IF(J1626="AVMA", "Avicennia marina", IF(J1626="RHMU", "Rhizophora mucronata", IF(J1626="BRGY", "Bruguiera gymnorrhiza", IF(J1626="BRSE", "Bruguiera sexangula", IF(J1626="SOOV", "Sonneratia ovata", IF(J1626="SOCA", "Sonneratia caseolaris", IF(J1626="HELI", "Heritiera littoralis", IF(J1626="HESY", "Heritiera sylvatica", IF(J1626="NYFR", "Nypa fruticans", IF(J1626="CYRA", "Cynometra ramiflora", IF(J1626="PHPA", "Phoenix paludosa", IF(J1626="SCHY", "Scyphiphora hydrophyllacea", IF(J1626="DIMA", "Diospyros maritima", IF(J1626="POPI", "Pongamia pinnata", IF(J1626="MAPS", "Maniltoa psilogyne", IF(J1626="INBI", "Intsia bijuga", IF(J1626="ACEB", "Acanthus ebracteatus", IF(J1626="CAER", "Calamus erinaceus", IF(J1626="UNUN", "Unknown unknown",  IF(J1626="SOAL", "Sonneratia alba",  IF(J1626="AECO", "Aegiceras corniculatum", "" )) )))))))))))))))))))))))))))))</f>
        <v>Bruguiera cylindrica</v>
      </c>
      <c r="J1626" s="1" t="s">
        <v>98</v>
      </c>
      <c r="K1626" s="1" t="n">
        <v>9.8</v>
      </c>
      <c r="L1626" s="1" t="n">
        <v>11</v>
      </c>
    </row>
    <row r="1627" customFormat="false" ht="13.8" hidden="false" customHeight="false" outlineLevel="0" collapsed="false">
      <c r="A1627" s="1" t="s">
        <v>91</v>
      </c>
      <c r="B1627" s="12" t="n">
        <v>42178</v>
      </c>
      <c r="C1627" s="1" t="s">
        <v>19</v>
      </c>
      <c r="D1627" s="1" t="s">
        <v>19</v>
      </c>
      <c r="E1627" s="1" t="s">
        <v>19</v>
      </c>
      <c r="F1627" s="1" t="s">
        <v>20</v>
      </c>
      <c r="G1627" s="1" t="n">
        <v>2</v>
      </c>
      <c r="H1627" s="1" t="n">
        <v>1</v>
      </c>
      <c r="I1627" s="23" t="str">
        <f aca="false">IF(J1627="RHAP", "Rhizophora apiculata", IF(J1627="EXAG", "Excoecaria agallocha", IF(J1627="BRPA", "Bruguiera parviflora", IF(J1627="XYMO", "Xylocarpus moluccensis", IF(J1627="BRCY", "Bruguiera cylindrica", IF(J1627="AVAL", "Avicennia alba", IF(J1627="AVOF", "Avicennia officinalis", IF(J1627="LURA", "Lumnitzera racemosa", IF(J1627="CETA", "Ceriops tagal", IF(J1627="XYGR", "Xylocarpus granatum", IF(J1627="AVMA", "Avicennia marina", IF(J1627="RHMU", "Rhizophora mucronata", IF(J1627="BRGY", "Bruguiera gymnorrhiza", IF(J1627="BRSE", "Bruguiera sexangula", IF(J1627="SOOV", "Sonneratia ovata", IF(J1627="SOCA", "Sonneratia caseolaris", IF(J1627="HELI", "Heritiera littoralis", IF(J1627="HESY", "Heritiera sylvatica", IF(J1627="NYFR", "Nypa fruticans", IF(J1627="CYRA", "Cynometra ramiflora", IF(J1627="PHPA", "Phoenix paludosa", IF(J1627="SCHY", "Scyphiphora hydrophyllacea", IF(J1627="DIMA", "Diospyros maritima", IF(J1627="POPI", "Pongamia pinnata", IF(J1627="MAPS", "Maniltoa psilogyne", IF(J1627="INBI", "Intsia bijuga", IF(J1627="ACEB", "Acanthus ebracteatus", IF(J1627="CAER", "Calamus erinaceus", IF(J1627="UNUN", "Unknown unknown",  IF(J1627="SOAL", "Sonneratia alba",  IF(J1627="AECO", "Aegiceras corniculatum", "" )) )))))))))))))))))))))))))))))</f>
        <v>Bruguiera cylindrica</v>
      </c>
      <c r="J1627" s="1" t="s">
        <v>98</v>
      </c>
      <c r="K1627" s="1" t="n">
        <v>9.9</v>
      </c>
      <c r="L1627" s="1" t="n">
        <v>10</v>
      </c>
    </row>
    <row r="1628" customFormat="false" ht="13.8" hidden="false" customHeight="false" outlineLevel="0" collapsed="false">
      <c r="A1628" s="1" t="s">
        <v>91</v>
      </c>
      <c r="B1628" s="12" t="n">
        <v>42178</v>
      </c>
      <c r="C1628" s="1" t="s">
        <v>19</v>
      </c>
      <c r="D1628" s="1" t="s">
        <v>19</v>
      </c>
      <c r="E1628" s="1" t="s">
        <v>19</v>
      </c>
      <c r="F1628" s="1" t="s">
        <v>20</v>
      </c>
      <c r="G1628" s="1" t="n">
        <v>2</v>
      </c>
      <c r="H1628" s="1" t="n">
        <v>1</v>
      </c>
      <c r="I1628" s="23" t="str">
        <f aca="false">IF(J1628="RHAP", "Rhizophora apiculata", IF(J1628="EXAG", "Excoecaria agallocha", IF(J1628="BRPA", "Bruguiera parviflora", IF(J1628="XYMO", "Xylocarpus moluccensis", IF(J1628="BRCY", "Bruguiera cylindrica", IF(J1628="AVAL", "Avicennia alba", IF(J1628="AVOF", "Avicennia officinalis", IF(J1628="LURA", "Lumnitzera racemosa", IF(J1628="CETA", "Ceriops tagal", IF(J1628="XYGR", "Xylocarpus granatum", IF(J1628="AVMA", "Avicennia marina", IF(J1628="RHMU", "Rhizophora mucronata", IF(J1628="BRGY", "Bruguiera gymnorrhiza", IF(J1628="BRSE", "Bruguiera sexangula", IF(J1628="SOOV", "Sonneratia ovata", IF(J1628="SOCA", "Sonneratia caseolaris", IF(J1628="HELI", "Heritiera littoralis", IF(J1628="HESY", "Heritiera sylvatica", IF(J1628="NYFR", "Nypa fruticans", IF(J1628="CYRA", "Cynometra ramiflora", IF(J1628="PHPA", "Phoenix paludosa", IF(J1628="SCHY", "Scyphiphora hydrophyllacea", IF(J1628="DIMA", "Diospyros maritima", IF(J1628="POPI", "Pongamia pinnata", IF(J1628="MAPS", "Maniltoa psilogyne", IF(J1628="INBI", "Intsia bijuga", IF(J1628="ACEB", "Acanthus ebracteatus", IF(J1628="CAER", "Calamus erinaceus", IF(J1628="UNUN", "Unknown unknown",  IF(J1628="SOAL", "Sonneratia alba",  IF(J1628="AECO", "Aegiceras corniculatum", "" )) )))))))))))))))))))))))))))))</f>
        <v>Avicennia officinalis</v>
      </c>
      <c r="J1628" s="1" t="s">
        <v>105</v>
      </c>
      <c r="K1628" s="1" t="n">
        <v>10.5</v>
      </c>
      <c r="L1628" s="1" t="n">
        <v>11</v>
      </c>
    </row>
    <row r="1629" customFormat="false" ht="13.8" hidden="false" customHeight="false" outlineLevel="0" collapsed="false">
      <c r="A1629" s="1" t="s">
        <v>91</v>
      </c>
      <c r="B1629" s="12" t="n">
        <v>42178</v>
      </c>
      <c r="C1629" s="1" t="s">
        <v>19</v>
      </c>
      <c r="D1629" s="1" t="s">
        <v>19</v>
      </c>
      <c r="E1629" s="1" t="s">
        <v>19</v>
      </c>
      <c r="F1629" s="1" t="s">
        <v>20</v>
      </c>
      <c r="G1629" s="1" t="n">
        <v>2</v>
      </c>
      <c r="H1629" s="1" t="n">
        <v>1</v>
      </c>
      <c r="I1629" s="23" t="str">
        <f aca="false">IF(J1629="RHAP", "Rhizophora apiculata", IF(J1629="EXAG", "Excoecaria agallocha", IF(J1629="BRPA", "Bruguiera parviflora", IF(J1629="XYMO", "Xylocarpus moluccensis", IF(J1629="BRCY", "Bruguiera cylindrica", IF(J1629="AVAL", "Avicennia alba", IF(J1629="AVOF", "Avicennia officinalis", IF(J1629="LURA", "Lumnitzera racemosa", IF(J1629="CETA", "Ceriops tagal", IF(J1629="XYGR", "Xylocarpus granatum", IF(J1629="AVMA", "Avicennia marina", IF(J1629="RHMU", "Rhizophora mucronata", IF(J1629="BRGY", "Bruguiera gymnorrhiza", IF(J1629="BRSE", "Bruguiera sexangula", IF(J1629="SOOV", "Sonneratia ovata", IF(J1629="SOCA", "Sonneratia caseolaris", IF(J1629="HELI", "Heritiera littoralis", IF(J1629="HESY", "Heritiera sylvatica", IF(J1629="NYFR", "Nypa fruticans", IF(J1629="CYRA", "Cynometra ramiflora", IF(J1629="PHPA", "Phoenix paludosa", IF(J1629="SCHY", "Scyphiphora hydrophyllacea", IF(J1629="DIMA", "Diospyros maritima", IF(J1629="POPI", "Pongamia pinnata", IF(J1629="MAPS", "Maniltoa psilogyne", IF(J1629="INBI", "Intsia bijuga", IF(J1629="ACEB", "Acanthus ebracteatus", IF(J1629="CAER", "Calamus erinaceus", IF(J1629="UNUN", "Unknown unknown",  IF(J1629="SOAL", "Sonneratia alba",  IF(J1629="AECO", "Aegiceras corniculatum", "" )) )))))))))))))))))))))))))))))</f>
        <v>Bruguiera cylindrica</v>
      </c>
      <c r="J1629" s="1" t="s">
        <v>98</v>
      </c>
      <c r="K1629" s="1" t="n">
        <v>11</v>
      </c>
      <c r="L1629" s="1" t="n">
        <v>10</v>
      </c>
    </row>
    <row r="1630" customFormat="false" ht="13.8" hidden="false" customHeight="false" outlineLevel="0" collapsed="false">
      <c r="A1630" s="1" t="s">
        <v>91</v>
      </c>
      <c r="B1630" s="12" t="n">
        <v>42178</v>
      </c>
      <c r="C1630" s="1" t="s">
        <v>19</v>
      </c>
      <c r="D1630" s="1" t="s">
        <v>19</v>
      </c>
      <c r="E1630" s="1" t="s">
        <v>19</v>
      </c>
      <c r="F1630" s="1" t="s">
        <v>20</v>
      </c>
      <c r="G1630" s="1" t="n">
        <v>2</v>
      </c>
      <c r="H1630" s="1" t="n">
        <v>1</v>
      </c>
      <c r="I1630" s="23" t="str">
        <f aca="false">IF(J1630="RHAP", "Rhizophora apiculata", IF(J1630="EXAG", "Excoecaria agallocha", IF(J1630="BRPA", "Bruguiera parviflora", IF(J1630="XYMO", "Xylocarpus moluccensis", IF(J1630="BRCY", "Bruguiera cylindrica", IF(J1630="AVAL", "Avicennia alba", IF(J1630="AVOF", "Avicennia officinalis", IF(J1630="LURA", "Lumnitzera racemosa", IF(J1630="CETA", "Ceriops tagal", IF(J1630="XYGR", "Xylocarpus granatum", IF(J1630="AVMA", "Avicennia marina", IF(J1630="RHMU", "Rhizophora mucronata", IF(J1630="BRGY", "Bruguiera gymnorrhiza", IF(J1630="BRSE", "Bruguiera sexangula", IF(J1630="SOOV", "Sonneratia ovata", IF(J1630="SOCA", "Sonneratia caseolaris", IF(J1630="HELI", "Heritiera littoralis", IF(J1630="HESY", "Heritiera sylvatica", IF(J1630="NYFR", "Nypa fruticans", IF(J1630="CYRA", "Cynometra ramiflora", IF(J1630="PHPA", "Phoenix paludosa", IF(J1630="SCHY", "Scyphiphora hydrophyllacea", IF(J1630="DIMA", "Diospyros maritima", IF(J1630="POPI", "Pongamia pinnata", IF(J1630="MAPS", "Maniltoa psilogyne", IF(J1630="INBI", "Intsia bijuga", IF(J1630="ACEB", "Acanthus ebracteatus", IF(J1630="CAER", "Calamus erinaceus", IF(J1630="UNUN", "Unknown unknown",  IF(J1630="SOAL", "Sonneratia alba",  IF(J1630="AECO", "Aegiceras corniculatum", "" )) )))))))))))))))))))))))))))))</f>
        <v>Bruguiera cylindrica</v>
      </c>
      <c r="J1630" s="1" t="s">
        <v>98</v>
      </c>
      <c r="K1630" s="1" t="n">
        <v>11.2</v>
      </c>
      <c r="L1630" s="1" t="n">
        <v>9</v>
      </c>
    </row>
    <row r="1631" customFormat="false" ht="13.8" hidden="false" customHeight="false" outlineLevel="0" collapsed="false">
      <c r="A1631" s="1" t="s">
        <v>91</v>
      </c>
      <c r="B1631" s="12" t="n">
        <v>42178</v>
      </c>
      <c r="C1631" s="1" t="s">
        <v>19</v>
      </c>
      <c r="D1631" s="1" t="s">
        <v>19</v>
      </c>
      <c r="E1631" s="1" t="s">
        <v>19</v>
      </c>
      <c r="F1631" s="1" t="s">
        <v>20</v>
      </c>
      <c r="G1631" s="1" t="n">
        <v>2</v>
      </c>
      <c r="H1631" s="1" t="n">
        <v>1</v>
      </c>
      <c r="I1631" s="23" t="str">
        <f aca="false">IF(J1631="RHAP", "Rhizophora apiculata", IF(J1631="EXAG", "Excoecaria agallocha", IF(J1631="BRPA", "Bruguiera parviflora", IF(J1631="XYMO", "Xylocarpus moluccensis", IF(J1631="BRCY", "Bruguiera cylindrica", IF(J1631="AVAL", "Avicennia alba", IF(J1631="AVOF", "Avicennia officinalis", IF(J1631="LURA", "Lumnitzera racemosa", IF(J1631="CETA", "Ceriops tagal", IF(J1631="XYGR", "Xylocarpus granatum", IF(J1631="AVMA", "Avicennia marina", IF(J1631="RHMU", "Rhizophora mucronata", IF(J1631="BRGY", "Bruguiera gymnorrhiza", IF(J1631="BRSE", "Bruguiera sexangula", IF(J1631="SOOV", "Sonneratia ovata", IF(J1631="SOCA", "Sonneratia caseolaris", IF(J1631="HELI", "Heritiera littoralis", IF(J1631="HESY", "Heritiera sylvatica", IF(J1631="NYFR", "Nypa fruticans", IF(J1631="CYRA", "Cynometra ramiflora", IF(J1631="PHPA", "Phoenix paludosa", IF(J1631="SCHY", "Scyphiphora hydrophyllacea", IF(J1631="DIMA", "Diospyros maritima", IF(J1631="POPI", "Pongamia pinnata", IF(J1631="MAPS", "Maniltoa psilogyne", IF(J1631="INBI", "Intsia bijuga", IF(J1631="ACEB", "Acanthus ebracteatus", IF(J1631="CAER", "Calamus erinaceus", IF(J1631="UNUN", "Unknown unknown",  IF(J1631="SOAL", "Sonneratia alba",  IF(J1631="AECO", "Aegiceras corniculatum", "" )) )))))))))))))))))))))))))))))</f>
        <v>Bruguiera cylindrica</v>
      </c>
      <c r="J1631" s="1" t="s">
        <v>98</v>
      </c>
      <c r="K1631" s="1" t="n">
        <v>11.2</v>
      </c>
      <c r="L1631" s="1" t="n">
        <v>10</v>
      </c>
    </row>
    <row r="1632" customFormat="false" ht="13.8" hidden="false" customHeight="false" outlineLevel="0" collapsed="false">
      <c r="A1632" s="1" t="s">
        <v>91</v>
      </c>
      <c r="B1632" s="12" t="n">
        <v>42178</v>
      </c>
      <c r="C1632" s="1" t="s">
        <v>19</v>
      </c>
      <c r="D1632" s="1" t="s">
        <v>19</v>
      </c>
      <c r="E1632" s="1" t="s">
        <v>19</v>
      </c>
      <c r="F1632" s="1" t="s">
        <v>20</v>
      </c>
      <c r="G1632" s="1" t="n">
        <v>2</v>
      </c>
      <c r="H1632" s="1" t="n">
        <v>1</v>
      </c>
      <c r="I1632" s="23" t="str">
        <f aca="false">IF(J1632="RHAP", "Rhizophora apiculata", IF(J1632="EXAG", "Excoecaria agallocha", IF(J1632="BRPA", "Bruguiera parviflora", IF(J1632="XYMO", "Xylocarpus moluccensis", IF(J1632="BRCY", "Bruguiera cylindrica", IF(J1632="AVAL", "Avicennia alba", IF(J1632="AVOF", "Avicennia officinalis", IF(J1632="LURA", "Lumnitzera racemosa", IF(J1632="CETA", "Ceriops tagal", IF(J1632="XYGR", "Xylocarpus granatum", IF(J1632="AVMA", "Avicennia marina", IF(J1632="RHMU", "Rhizophora mucronata", IF(J1632="BRGY", "Bruguiera gymnorrhiza", IF(J1632="BRSE", "Bruguiera sexangula", IF(J1632="SOOV", "Sonneratia ovata", IF(J1632="SOCA", "Sonneratia caseolaris", IF(J1632="HELI", "Heritiera littoralis", IF(J1632="HESY", "Heritiera sylvatica", IF(J1632="NYFR", "Nypa fruticans", IF(J1632="CYRA", "Cynometra ramiflora", IF(J1632="PHPA", "Phoenix paludosa", IF(J1632="SCHY", "Scyphiphora hydrophyllacea", IF(J1632="DIMA", "Diospyros maritima", IF(J1632="POPI", "Pongamia pinnata", IF(J1632="MAPS", "Maniltoa psilogyne", IF(J1632="INBI", "Intsia bijuga", IF(J1632="ACEB", "Acanthus ebracteatus", IF(J1632="CAER", "Calamus erinaceus", IF(J1632="UNUN", "Unknown unknown",  IF(J1632="SOAL", "Sonneratia alba",  IF(J1632="AECO", "Aegiceras corniculatum", "" )) )))))))))))))))))))))))))))))</f>
        <v>Bruguiera cylindrica</v>
      </c>
      <c r="J1632" s="1" t="s">
        <v>98</v>
      </c>
      <c r="K1632" s="1" t="n">
        <v>13.3</v>
      </c>
      <c r="L1632" s="1" t="n">
        <v>4</v>
      </c>
      <c r="N1632" s="1" t="n">
        <v>3</v>
      </c>
    </row>
    <row r="1633" customFormat="false" ht="13.8" hidden="false" customHeight="false" outlineLevel="0" collapsed="false">
      <c r="A1633" s="1" t="s">
        <v>91</v>
      </c>
      <c r="B1633" s="12" t="n">
        <v>42178</v>
      </c>
      <c r="C1633" s="1" t="s">
        <v>19</v>
      </c>
      <c r="D1633" s="1" t="s">
        <v>19</v>
      </c>
      <c r="E1633" s="1" t="s">
        <v>19</v>
      </c>
      <c r="F1633" s="1" t="s">
        <v>20</v>
      </c>
      <c r="G1633" s="1" t="n">
        <v>2</v>
      </c>
      <c r="H1633" s="1" t="n">
        <v>1</v>
      </c>
      <c r="I1633" s="23" t="str">
        <f aca="false">IF(J1633="RHAP", "Rhizophora apiculata", IF(J1633="EXAG", "Excoecaria agallocha", IF(J1633="BRPA", "Bruguiera parviflora", IF(J1633="XYMO", "Xylocarpus moluccensis", IF(J1633="BRCY", "Bruguiera cylindrica", IF(J1633="AVAL", "Avicennia alba", IF(J1633="AVOF", "Avicennia officinalis", IF(J1633="LURA", "Lumnitzera racemosa", IF(J1633="CETA", "Ceriops tagal", IF(J1633="XYGR", "Xylocarpus granatum", IF(J1633="AVMA", "Avicennia marina", IF(J1633="RHMU", "Rhizophora mucronata", IF(J1633="BRGY", "Bruguiera gymnorrhiza", IF(J1633="BRSE", "Bruguiera sexangula", IF(J1633="SOOV", "Sonneratia ovata", IF(J1633="SOCA", "Sonneratia caseolaris", IF(J1633="HELI", "Heritiera littoralis", IF(J1633="HESY", "Heritiera sylvatica", IF(J1633="NYFR", "Nypa fruticans", IF(J1633="CYRA", "Cynometra ramiflora", IF(J1633="PHPA", "Phoenix paludosa", IF(J1633="SCHY", "Scyphiphora hydrophyllacea", IF(J1633="DIMA", "Diospyros maritima", IF(J1633="POPI", "Pongamia pinnata", IF(J1633="MAPS", "Maniltoa psilogyne", IF(J1633="INBI", "Intsia bijuga", IF(J1633="ACEB", "Acanthus ebracteatus", IF(J1633="CAER", "Calamus erinaceus", IF(J1633="UNUN", "Unknown unknown",  IF(J1633="SOAL", "Sonneratia alba",  IF(J1633="AECO", "Aegiceras corniculatum", "" )) )))))))))))))))))))))))))))))</f>
        <v>Bruguiera cylindrica</v>
      </c>
      <c r="J1633" s="1" t="s">
        <v>98</v>
      </c>
      <c r="K1633" s="1" t="n">
        <v>13.8</v>
      </c>
      <c r="L1633" s="1" t="n">
        <v>11</v>
      </c>
    </row>
    <row r="1634" customFormat="false" ht="13.8" hidden="false" customHeight="false" outlineLevel="0" collapsed="false">
      <c r="A1634" s="1" t="s">
        <v>91</v>
      </c>
      <c r="B1634" s="12" t="n">
        <v>42178</v>
      </c>
      <c r="C1634" s="1" t="s">
        <v>19</v>
      </c>
      <c r="D1634" s="1" t="s">
        <v>19</v>
      </c>
      <c r="E1634" s="1" t="s">
        <v>19</v>
      </c>
      <c r="F1634" s="1" t="s">
        <v>20</v>
      </c>
      <c r="G1634" s="1" t="n">
        <v>2</v>
      </c>
      <c r="H1634" s="1" t="n">
        <v>1</v>
      </c>
      <c r="I1634" s="23" t="str">
        <f aca="false">IF(J1634="RHAP", "Rhizophora apiculata", IF(J1634="EXAG", "Excoecaria agallocha", IF(J1634="BRPA", "Bruguiera parviflora", IF(J1634="XYMO", "Xylocarpus moluccensis", IF(J1634="BRCY", "Bruguiera cylindrica", IF(J1634="AVAL", "Avicennia alba", IF(J1634="AVOF", "Avicennia officinalis", IF(J1634="LURA", "Lumnitzera racemosa", IF(J1634="CETA", "Ceriops tagal", IF(J1634="XYGR", "Xylocarpus granatum", IF(J1634="AVMA", "Avicennia marina", IF(J1634="RHMU", "Rhizophora mucronata", IF(J1634="BRGY", "Bruguiera gymnorrhiza", IF(J1634="BRSE", "Bruguiera sexangula", IF(J1634="SOOV", "Sonneratia ovata", IF(J1634="SOCA", "Sonneratia caseolaris", IF(J1634="HELI", "Heritiera littoralis", IF(J1634="HESY", "Heritiera sylvatica", IF(J1634="NYFR", "Nypa fruticans", IF(J1634="CYRA", "Cynometra ramiflora", IF(J1634="PHPA", "Phoenix paludosa", IF(J1634="SCHY", "Scyphiphora hydrophyllacea", IF(J1634="DIMA", "Diospyros maritima", IF(J1634="POPI", "Pongamia pinnata", IF(J1634="MAPS", "Maniltoa psilogyne", IF(J1634="INBI", "Intsia bijuga", IF(J1634="ACEB", "Acanthus ebracteatus", IF(J1634="CAER", "Calamus erinaceus", IF(J1634="UNUN", "Unknown unknown",  IF(J1634="SOAL", "Sonneratia alba",  IF(J1634="AECO", "Aegiceras corniculatum", "" )) )))))))))))))))))))))))))))))</f>
        <v>Avicennia alba</v>
      </c>
      <c r="J1634" s="1" t="s">
        <v>27</v>
      </c>
      <c r="K1634" s="1" t="n">
        <v>21.2</v>
      </c>
      <c r="L1634" s="1" t="n">
        <v>15</v>
      </c>
    </row>
    <row r="1635" customFormat="false" ht="13.8" hidden="false" customHeight="false" outlineLevel="0" collapsed="false">
      <c r="A1635" s="1" t="s">
        <v>91</v>
      </c>
      <c r="B1635" s="12" t="n">
        <v>42178</v>
      </c>
      <c r="C1635" s="1" t="s">
        <v>19</v>
      </c>
      <c r="D1635" s="1" t="s">
        <v>19</v>
      </c>
      <c r="E1635" s="1" t="s">
        <v>19</v>
      </c>
      <c r="F1635" s="1" t="s">
        <v>20</v>
      </c>
      <c r="G1635" s="1" t="n">
        <v>2</v>
      </c>
      <c r="H1635" s="1" t="n">
        <v>2</v>
      </c>
      <c r="I1635" s="23" t="str">
        <f aca="false">IF(J1635="RHAP", "Rhizophora apiculata", IF(J1635="EXAG", "Excoecaria agallocha", IF(J1635="BRPA", "Bruguiera parviflora", IF(J1635="XYMO", "Xylocarpus moluccensis", IF(J1635="BRCY", "Bruguiera cylindrica", IF(J1635="AVAL", "Avicennia alba", IF(J1635="AVOF", "Avicennia officinalis", IF(J1635="LURA", "Lumnitzera racemosa", IF(J1635="CETA", "Ceriops tagal", IF(J1635="XYGR", "Xylocarpus granatum", IF(J1635="AVMA", "Avicennia marina", IF(J1635="RHMU", "Rhizophora mucronata", IF(J1635="BRGY", "Bruguiera gymnorrhiza", IF(J1635="BRSE", "Bruguiera sexangula", IF(J1635="SOOV", "Sonneratia ovata", IF(J1635="SOCA", "Sonneratia caseolaris", IF(J1635="HELI", "Heritiera littoralis", IF(J1635="HESY", "Heritiera sylvatica", IF(J1635="NYFR", "Nypa fruticans", IF(J1635="CYRA", "Cynometra ramiflora", IF(J1635="PHPA", "Phoenix paludosa", IF(J1635="SCHY", "Scyphiphora hydrophyllacea", IF(J1635="DIMA", "Diospyros maritima", IF(J1635="POPI", "Pongamia pinnata", IF(J1635="MAPS", "Maniltoa psilogyne", IF(J1635="INBI", "Intsia bijuga", IF(J1635="ACEB", "Acanthus ebracteatus", IF(J1635="CAER", "Calamus erinaceus", IF(J1635="UNUN", "Unknown unknown",  IF(J1635="SOAL", "Sonneratia alba",  IF(J1635="AECO", "Aegiceras corniculatum", "" )) )))))))))))))))))))))))))))))</f>
        <v>Bruguiera cylindrica</v>
      </c>
      <c r="J1635" s="1" t="s">
        <v>98</v>
      </c>
      <c r="K1635" s="1" t="n">
        <v>5</v>
      </c>
      <c r="L1635" s="1" t="n">
        <v>6</v>
      </c>
    </row>
    <row r="1636" customFormat="false" ht="13.8" hidden="false" customHeight="false" outlineLevel="0" collapsed="false">
      <c r="A1636" s="1" t="s">
        <v>91</v>
      </c>
      <c r="B1636" s="12" t="n">
        <v>42178</v>
      </c>
      <c r="C1636" s="1" t="s">
        <v>19</v>
      </c>
      <c r="D1636" s="1" t="s">
        <v>19</v>
      </c>
      <c r="E1636" s="1" t="s">
        <v>19</v>
      </c>
      <c r="F1636" s="1" t="s">
        <v>20</v>
      </c>
      <c r="G1636" s="1" t="n">
        <v>2</v>
      </c>
      <c r="H1636" s="1" t="n">
        <v>2</v>
      </c>
      <c r="I1636" s="23" t="str">
        <f aca="false">IF(J1636="RHAP", "Rhizophora apiculata", IF(J1636="EXAG", "Excoecaria agallocha", IF(J1636="BRPA", "Bruguiera parviflora", IF(J1636="XYMO", "Xylocarpus moluccensis", IF(J1636="BRCY", "Bruguiera cylindrica", IF(J1636="AVAL", "Avicennia alba", IF(J1636="AVOF", "Avicennia officinalis", IF(J1636="LURA", "Lumnitzera racemosa", IF(J1636="CETA", "Ceriops tagal", IF(J1636="XYGR", "Xylocarpus granatum", IF(J1636="AVMA", "Avicennia marina", IF(J1636="RHMU", "Rhizophora mucronata", IF(J1636="BRGY", "Bruguiera gymnorrhiza", IF(J1636="BRSE", "Bruguiera sexangula", IF(J1636="SOOV", "Sonneratia ovata", IF(J1636="SOCA", "Sonneratia caseolaris", IF(J1636="HELI", "Heritiera littoralis", IF(J1636="HESY", "Heritiera sylvatica", IF(J1636="NYFR", "Nypa fruticans", IF(J1636="CYRA", "Cynometra ramiflora", IF(J1636="PHPA", "Phoenix paludosa", IF(J1636="SCHY", "Scyphiphora hydrophyllacea", IF(J1636="DIMA", "Diospyros maritima", IF(J1636="POPI", "Pongamia pinnata", IF(J1636="MAPS", "Maniltoa psilogyne", IF(J1636="INBI", "Intsia bijuga", IF(J1636="ACEB", "Acanthus ebracteatus", IF(J1636="CAER", "Calamus erinaceus", IF(J1636="UNUN", "Unknown unknown",  IF(J1636="SOAL", "Sonneratia alba",  IF(J1636="AECO", "Aegiceras corniculatum", "" )) )))))))))))))))))))))))))))))</f>
        <v>Bruguiera cylindrica</v>
      </c>
      <c r="J1636" s="1" t="s">
        <v>98</v>
      </c>
      <c r="K1636" s="1" t="n">
        <v>5</v>
      </c>
      <c r="L1636" s="1" t="n">
        <v>6</v>
      </c>
    </row>
    <row r="1637" customFormat="false" ht="13.8" hidden="false" customHeight="false" outlineLevel="0" collapsed="false">
      <c r="A1637" s="1" t="s">
        <v>91</v>
      </c>
      <c r="B1637" s="12" t="n">
        <v>42178</v>
      </c>
      <c r="C1637" s="1" t="s">
        <v>19</v>
      </c>
      <c r="D1637" s="1" t="s">
        <v>19</v>
      </c>
      <c r="E1637" s="1" t="s">
        <v>19</v>
      </c>
      <c r="F1637" s="1" t="s">
        <v>20</v>
      </c>
      <c r="G1637" s="1" t="n">
        <v>2</v>
      </c>
      <c r="H1637" s="1" t="n">
        <v>2</v>
      </c>
      <c r="I1637" s="23" t="str">
        <f aca="false">IF(J1637="RHAP", "Rhizophora apiculata", IF(J1637="EXAG", "Excoecaria agallocha", IF(J1637="BRPA", "Bruguiera parviflora", IF(J1637="XYMO", "Xylocarpus moluccensis", IF(J1637="BRCY", "Bruguiera cylindrica", IF(J1637="AVAL", "Avicennia alba", IF(J1637="AVOF", "Avicennia officinalis", IF(J1637="LURA", "Lumnitzera racemosa", IF(J1637="CETA", "Ceriops tagal", IF(J1637="XYGR", "Xylocarpus granatum", IF(J1637="AVMA", "Avicennia marina", IF(J1637="RHMU", "Rhizophora mucronata", IF(J1637="BRGY", "Bruguiera gymnorrhiza", IF(J1637="BRSE", "Bruguiera sexangula", IF(J1637="SOOV", "Sonneratia ovata", IF(J1637="SOCA", "Sonneratia caseolaris", IF(J1637="HELI", "Heritiera littoralis", IF(J1637="HESY", "Heritiera sylvatica", IF(J1637="NYFR", "Nypa fruticans", IF(J1637="CYRA", "Cynometra ramiflora", IF(J1637="PHPA", "Phoenix paludosa", IF(J1637="SCHY", "Scyphiphora hydrophyllacea", IF(J1637="DIMA", "Diospyros maritima", IF(J1637="POPI", "Pongamia pinnata", IF(J1637="MAPS", "Maniltoa psilogyne", IF(J1637="INBI", "Intsia bijuga", IF(J1637="ACEB", "Acanthus ebracteatus", IF(J1637="CAER", "Calamus erinaceus", IF(J1637="UNUN", "Unknown unknown",  IF(J1637="SOAL", "Sonneratia alba",  IF(J1637="AECO", "Aegiceras corniculatum", "" )) )))))))))))))))))))))))))))))</f>
        <v>Bruguiera cylindrica</v>
      </c>
      <c r="J1637" s="1" t="s">
        <v>98</v>
      </c>
      <c r="K1637" s="1" t="n">
        <v>5.2</v>
      </c>
      <c r="L1637" s="1" t="n">
        <v>5</v>
      </c>
    </row>
    <row r="1638" customFormat="false" ht="13.8" hidden="false" customHeight="false" outlineLevel="0" collapsed="false">
      <c r="A1638" s="1" t="s">
        <v>91</v>
      </c>
      <c r="B1638" s="12" t="n">
        <v>42178</v>
      </c>
      <c r="C1638" s="1" t="s">
        <v>19</v>
      </c>
      <c r="D1638" s="1" t="s">
        <v>19</v>
      </c>
      <c r="E1638" s="1" t="s">
        <v>19</v>
      </c>
      <c r="F1638" s="1" t="s">
        <v>20</v>
      </c>
      <c r="G1638" s="1" t="n">
        <v>2</v>
      </c>
      <c r="H1638" s="1" t="n">
        <v>2</v>
      </c>
      <c r="I1638" s="23" t="str">
        <f aca="false">IF(J1638="RHAP", "Rhizophora apiculata", IF(J1638="EXAG", "Excoecaria agallocha", IF(J1638="BRPA", "Bruguiera parviflora", IF(J1638="XYMO", "Xylocarpus moluccensis", IF(J1638="BRCY", "Bruguiera cylindrica", IF(J1638="AVAL", "Avicennia alba", IF(J1638="AVOF", "Avicennia officinalis", IF(J1638="LURA", "Lumnitzera racemosa", IF(J1638="CETA", "Ceriops tagal", IF(J1638="XYGR", "Xylocarpus granatum", IF(J1638="AVMA", "Avicennia marina", IF(J1638="RHMU", "Rhizophora mucronata", IF(J1638="BRGY", "Bruguiera gymnorrhiza", IF(J1638="BRSE", "Bruguiera sexangula", IF(J1638="SOOV", "Sonneratia ovata", IF(J1638="SOCA", "Sonneratia caseolaris", IF(J1638="HELI", "Heritiera littoralis", IF(J1638="HESY", "Heritiera sylvatica", IF(J1638="NYFR", "Nypa fruticans", IF(J1638="CYRA", "Cynometra ramiflora", IF(J1638="PHPA", "Phoenix paludosa", IF(J1638="SCHY", "Scyphiphora hydrophyllacea", IF(J1638="DIMA", "Diospyros maritima", IF(J1638="POPI", "Pongamia pinnata", IF(J1638="MAPS", "Maniltoa psilogyne", IF(J1638="INBI", "Intsia bijuga", IF(J1638="ACEB", "Acanthus ebracteatus", IF(J1638="CAER", "Calamus erinaceus", IF(J1638="UNUN", "Unknown unknown",  IF(J1638="SOAL", "Sonneratia alba",  IF(J1638="AECO", "Aegiceras corniculatum", "" )) )))))))))))))))))))))))))))))</f>
        <v>Bruguiera cylindrica</v>
      </c>
      <c r="J1638" s="1" t="s">
        <v>98</v>
      </c>
      <c r="K1638" s="1" t="n">
        <v>5.2</v>
      </c>
      <c r="L1638" s="1" t="n">
        <v>5</v>
      </c>
    </row>
    <row r="1639" customFormat="false" ht="13.8" hidden="false" customHeight="false" outlineLevel="0" collapsed="false">
      <c r="A1639" s="1" t="s">
        <v>91</v>
      </c>
      <c r="B1639" s="12" t="n">
        <v>42178</v>
      </c>
      <c r="C1639" s="1" t="s">
        <v>19</v>
      </c>
      <c r="D1639" s="1" t="s">
        <v>19</v>
      </c>
      <c r="E1639" s="1" t="s">
        <v>19</v>
      </c>
      <c r="F1639" s="1" t="s">
        <v>20</v>
      </c>
      <c r="G1639" s="1" t="n">
        <v>2</v>
      </c>
      <c r="H1639" s="1" t="n">
        <v>2</v>
      </c>
      <c r="I1639" s="23" t="str">
        <f aca="false">IF(J1639="RHAP", "Rhizophora apiculata", IF(J1639="EXAG", "Excoecaria agallocha", IF(J1639="BRPA", "Bruguiera parviflora", IF(J1639="XYMO", "Xylocarpus moluccensis", IF(J1639="BRCY", "Bruguiera cylindrica", IF(J1639="AVAL", "Avicennia alba", IF(J1639="AVOF", "Avicennia officinalis", IF(J1639="LURA", "Lumnitzera racemosa", IF(J1639="CETA", "Ceriops tagal", IF(J1639="XYGR", "Xylocarpus granatum", IF(J1639="AVMA", "Avicennia marina", IF(J1639="RHMU", "Rhizophora mucronata", IF(J1639="BRGY", "Bruguiera gymnorrhiza", IF(J1639="BRSE", "Bruguiera sexangula", IF(J1639="SOOV", "Sonneratia ovata", IF(J1639="SOCA", "Sonneratia caseolaris", IF(J1639="HELI", "Heritiera littoralis", IF(J1639="HESY", "Heritiera sylvatica", IF(J1639="NYFR", "Nypa fruticans", IF(J1639="CYRA", "Cynometra ramiflora", IF(J1639="PHPA", "Phoenix paludosa", IF(J1639="SCHY", "Scyphiphora hydrophyllacea", IF(J1639="DIMA", "Diospyros maritima", IF(J1639="POPI", "Pongamia pinnata", IF(J1639="MAPS", "Maniltoa psilogyne", IF(J1639="INBI", "Intsia bijuga", IF(J1639="ACEB", "Acanthus ebracteatus", IF(J1639="CAER", "Calamus erinaceus", IF(J1639="UNUN", "Unknown unknown",  IF(J1639="SOAL", "Sonneratia alba",  IF(J1639="AECO", "Aegiceras corniculatum", "" )) )))))))))))))))))))))))))))))</f>
        <v>Bruguiera cylindrica</v>
      </c>
      <c r="J1639" s="1" t="s">
        <v>98</v>
      </c>
      <c r="K1639" s="1" t="n">
        <v>5.2</v>
      </c>
      <c r="L1639" s="1" t="n">
        <v>6</v>
      </c>
    </row>
    <row r="1640" customFormat="false" ht="13.8" hidden="false" customHeight="false" outlineLevel="0" collapsed="false">
      <c r="A1640" s="1" t="s">
        <v>91</v>
      </c>
      <c r="B1640" s="12" t="n">
        <v>42178</v>
      </c>
      <c r="C1640" s="1" t="s">
        <v>19</v>
      </c>
      <c r="D1640" s="1" t="s">
        <v>19</v>
      </c>
      <c r="E1640" s="1" t="s">
        <v>19</v>
      </c>
      <c r="F1640" s="1" t="s">
        <v>20</v>
      </c>
      <c r="G1640" s="1" t="n">
        <v>2</v>
      </c>
      <c r="H1640" s="1" t="n">
        <v>2</v>
      </c>
      <c r="I1640" s="23" t="str">
        <f aca="false">IF(J1640="RHAP", "Rhizophora apiculata", IF(J1640="EXAG", "Excoecaria agallocha", IF(J1640="BRPA", "Bruguiera parviflora", IF(J1640="XYMO", "Xylocarpus moluccensis", IF(J1640="BRCY", "Bruguiera cylindrica", IF(J1640="AVAL", "Avicennia alba", IF(J1640="AVOF", "Avicennia officinalis", IF(J1640="LURA", "Lumnitzera racemosa", IF(J1640="CETA", "Ceriops tagal", IF(J1640="XYGR", "Xylocarpus granatum", IF(J1640="AVMA", "Avicennia marina", IF(J1640="RHMU", "Rhizophora mucronata", IF(J1640="BRGY", "Bruguiera gymnorrhiza", IF(J1640="BRSE", "Bruguiera sexangula", IF(J1640="SOOV", "Sonneratia ovata", IF(J1640="SOCA", "Sonneratia caseolaris", IF(J1640="HELI", "Heritiera littoralis", IF(J1640="HESY", "Heritiera sylvatica", IF(J1640="NYFR", "Nypa fruticans", IF(J1640="CYRA", "Cynometra ramiflora", IF(J1640="PHPA", "Phoenix paludosa", IF(J1640="SCHY", "Scyphiphora hydrophyllacea", IF(J1640="DIMA", "Diospyros maritima", IF(J1640="POPI", "Pongamia pinnata", IF(J1640="MAPS", "Maniltoa psilogyne", IF(J1640="INBI", "Intsia bijuga", IF(J1640="ACEB", "Acanthus ebracteatus", IF(J1640="CAER", "Calamus erinaceus", IF(J1640="UNUN", "Unknown unknown",  IF(J1640="SOAL", "Sonneratia alba",  IF(J1640="AECO", "Aegiceras corniculatum", "" )) )))))))))))))))))))))))))))))</f>
        <v>Bruguiera cylindrica</v>
      </c>
      <c r="J1640" s="1" t="s">
        <v>98</v>
      </c>
      <c r="K1640" s="1" t="n">
        <v>5.2</v>
      </c>
      <c r="L1640" s="1" t="n">
        <v>6</v>
      </c>
    </row>
    <row r="1641" customFormat="false" ht="13.8" hidden="false" customHeight="false" outlineLevel="0" collapsed="false">
      <c r="A1641" s="1" t="s">
        <v>91</v>
      </c>
      <c r="B1641" s="12" t="n">
        <v>42178</v>
      </c>
      <c r="C1641" s="1" t="s">
        <v>19</v>
      </c>
      <c r="D1641" s="1" t="s">
        <v>19</v>
      </c>
      <c r="E1641" s="1" t="s">
        <v>19</v>
      </c>
      <c r="F1641" s="1" t="s">
        <v>20</v>
      </c>
      <c r="G1641" s="1" t="n">
        <v>2</v>
      </c>
      <c r="H1641" s="1" t="n">
        <v>2</v>
      </c>
      <c r="I1641" s="23" t="str">
        <f aca="false">IF(J1641="RHAP", "Rhizophora apiculata", IF(J1641="EXAG", "Excoecaria agallocha", IF(J1641="BRPA", "Bruguiera parviflora", IF(J1641="XYMO", "Xylocarpus moluccensis", IF(J1641="BRCY", "Bruguiera cylindrica", IF(J1641="AVAL", "Avicennia alba", IF(J1641="AVOF", "Avicennia officinalis", IF(J1641="LURA", "Lumnitzera racemosa", IF(J1641="CETA", "Ceriops tagal", IF(J1641="XYGR", "Xylocarpus granatum", IF(J1641="AVMA", "Avicennia marina", IF(J1641="RHMU", "Rhizophora mucronata", IF(J1641="BRGY", "Bruguiera gymnorrhiza", IF(J1641="BRSE", "Bruguiera sexangula", IF(J1641="SOOV", "Sonneratia ovata", IF(J1641="SOCA", "Sonneratia caseolaris", IF(J1641="HELI", "Heritiera littoralis", IF(J1641="HESY", "Heritiera sylvatica", IF(J1641="NYFR", "Nypa fruticans", IF(J1641="CYRA", "Cynometra ramiflora", IF(J1641="PHPA", "Phoenix paludosa", IF(J1641="SCHY", "Scyphiphora hydrophyllacea", IF(J1641="DIMA", "Diospyros maritima", IF(J1641="POPI", "Pongamia pinnata", IF(J1641="MAPS", "Maniltoa psilogyne", IF(J1641="INBI", "Intsia bijuga", IF(J1641="ACEB", "Acanthus ebracteatus", IF(J1641="CAER", "Calamus erinaceus", IF(J1641="UNUN", "Unknown unknown",  IF(J1641="SOAL", "Sonneratia alba",  IF(J1641="AECO", "Aegiceras corniculatum", "" )) )))))))))))))))))))))))))))))</f>
        <v>Bruguiera cylindrica</v>
      </c>
      <c r="J1641" s="1" t="s">
        <v>98</v>
      </c>
      <c r="K1641" s="1" t="n">
        <v>5.2</v>
      </c>
      <c r="L1641" s="1" t="n">
        <v>5</v>
      </c>
      <c r="N1641" s="1" t="n">
        <v>1</v>
      </c>
    </row>
    <row r="1642" customFormat="false" ht="13.8" hidden="false" customHeight="false" outlineLevel="0" collapsed="false">
      <c r="A1642" s="1" t="s">
        <v>91</v>
      </c>
      <c r="B1642" s="12" t="n">
        <v>42178</v>
      </c>
      <c r="C1642" s="1" t="s">
        <v>19</v>
      </c>
      <c r="D1642" s="1" t="s">
        <v>19</v>
      </c>
      <c r="E1642" s="1" t="s">
        <v>19</v>
      </c>
      <c r="F1642" s="1" t="s">
        <v>20</v>
      </c>
      <c r="G1642" s="1" t="n">
        <v>2</v>
      </c>
      <c r="H1642" s="1" t="n">
        <v>2</v>
      </c>
      <c r="I1642" s="23" t="str">
        <f aca="false">IF(J1642="RHAP", "Rhizophora apiculata", IF(J1642="EXAG", "Excoecaria agallocha", IF(J1642="BRPA", "Bruguiera parviflora", IF(J1642="XYMO", "Xylocarpus moluccensis", IF(J1642="BRCY", "Bruguiera cylindrica", IF(J1642="AVAL", "Avicennia alba", IF(J1642="AVOF", "Avicennia officinalis", IF(J1642="LURA", "Lumnitzera racemosa", IF(J1642="CETA", "Ceriops tagal", IF(J1642="XYGR", "Xylocarpus granatum", IF(J1642="AVMA", "Avicennia marina", IF(J1642="RHMU", "Rhizophora mucronata", IF(J1642="BRGY", "Bruguiera gymnorrhiza", IF(J1642="BRSE", "Bruguiera sexangula", IF(J1642="SOOV", "Sonneratia ovata", IF(J1642="SOCA", "Sonneratia caseolaris", IF(J1642="HELI", "Heritiera littoralis", IF(J1642="HESY", "Heritiera sylvatica", IF(J1642="NYFR", "Nypa fruticans", IF(J1642="CYRA", "Cynometra ramiflora", IF(J1642="PHPA", "Phoenix paludosa", IF(J1642="SCHY", "Scyphiphora hydrophyllacea", IF(J1642="DIMA", "Diospyros maritima", IF(J1642="POPI", "Pongamia pinnata", IF(J1642="MAPS", "Maniltoa psilogyne", IF(J1642="INBI", "Intsia bijuga", IF(J1642="ACEB", "Acanthus ebracteatus", IF(J1642="CAER", "Calamus erinaceus", IF(J1642="UNUN", "Unknown unknown",  IF(J1642="SOAL", "Sonneratia alba",  IF(J1642="AECO", "Aegiceras corniculatum", "" )) )))))))))))))))))))))))))))))</f>
        <v>Bruguiera cylindrica</v>
      </c>
      <c r="J1642" s="1" t="s">
        <v>98</v>
      </c>
      <c r="K1642" s="1" t="n">
        <v>5.3</v>
      </c>
      <c r="L1642" s="1" t="n">
        <v>5</v>
      </c>
    </row>
    <row r="1643" customFormat="false" ht="13.8" hidden="false" customHeight="false" outlineLevel="0" collapsed="false">
      <c r="A1643" s="1" t="s">
        <v>91</v>
      </c>
      <c r="B1643" s="12" t="n">
        <v>42178</v>
      </c>
      <c r="C1643" s="1" t="s">
        <v>19</v>
      </c>
      <c r="D1643" s="1" t="s">
        <v>19</v>
      </c>
      <c r="E1643" s="1" t="s">
        <v>19</v>
      </c>
      <c r="F1643" s="1" t="s">
        <v>20</v>
      </c>
      <c r="G1643" s="1" t="n">
        <v>2</v>
      </c>
      <c r="H1643" s="1" t="n">
        <v>2</v>
      </c>
      <c r="I1643" s="23" t="str">
        <f aca="false">IF(J1643="RHAP", "Rhizophora apiculata", IF(J1643="EXAG", "Excoecaria agallocha", IF(J1643="BRPA", "Bruguiera parviflora", IF(J1643="XYMO", "Xylocarpus moluccensis", IF(J1643="BRCY", "Bruguiera cylindrica", IF(J1643="AVAL", "Avicennia alba", IF(J1643="AVOF", "Avicennia officinalis", IF(J1643="LURA", "Lumnitzera racemosa", IF(J1643="CETA", "Ceriops tagal", IF(J1643="XYGR", "Xylocarpus granatum", IF(J1643="AVMA", "Avicennia marina", IF(J1643="RHMU", "Rhizophora mucronata", IF(J1643="BRGY", "Bruguiera gymnorrhiza", IF(J1643="BRSE", "Bruguiera sexangula", IF(J1643="SOOV", "Sonneratia ovata", IF(J1643="SOCA", "Sonneratia caseolaris", IF(J1643="HELI", "Heritiera littoralis", IF(J1643="HESY", "Heritiera sylvatica", IF(J1643="NYFR", "Nypa fruticans", IF(J1643="CYRA", "Cynometra ramiflora", IF(J1643="PHPA", "Phoenix paludosa", IF(J1643="SCHY", "Scyphiphora hydrophyllacea", IF(J1643="DIMA", "Diospyros maritima", IF(J1643="POPI", "Pongamia pinnata", IF(J1643="MAPS", "Maniltoa psilogyne", IF(J1643="INBI", "Intsia bijuga", IF(J1643="ACEB", "Acanthus ebracteatus", IF(J1643="CAER", "Calamus erinaceus", IF(J1643="UNUN", "Unknown unknown",  IF(J1643="SOAL", "Sonneratia alba",  IF(J1643="AECO", "Aegiceras corniculatum", "" )) )))))))))))))))))))))))))))))</f>
        <v>Bruguiera cylindrica</v>
      </c>
      <c r="J1643" s="1" t="s">
        <v>98</v>
      </c>
      <c r="K1643" s="1" t="n">
        <v>5.5</v>
      </c>
      <c r="L1643" s="1" t="n">
        <v>6</v>
      </c>
    </row>
    <row r="1644" customFormat="false" ht="13.8" hidden="false" customHeight="false" outlineLevel="0" collapsed="false">
      <c r="A1644" s="1" t="s">
        <v>91</v>
      </c>
      <c r="B1644" s="12" t="n">
        <v>42178</v>
      </c>
      <c r="C1644" s="1" t="s">
        <v>19</v>
      </c>
      <c r="D1644" s="1" t="s">
        <v>19</v>
      </c>
      <c r="E1644" s="1" t="s">
        <v>19</v>
      </c>
      <c r="F1644" s="1" t="s">
        <v>20</v>
      </c>
      <c r="G1644" s="1" t="n">
        <v>2</v>
      </c>
      <c r="H1644" s="1" t="n">
        <v>2</v>
      </c>
      <c r="I1644" s="23" t="str">
        <f aca="false">IF(J1644="RHAP", "Rhizophora apiculata", IF(J1644="EXAG", "Excoecaria agallocha", IF(J1644="BRPA", "Bruguiera parviflora", IF(J1644="XYMO", "Xylocarpus moluccensis", IF(J1644="BRCY", "Bruguiera cylindrica", IF(J1644="AVAL", "Avicennia alba", IF(J1644="AVOF", "Avicennia officinalis", IF(J1644="LURA", "Lumnitzera racemosa", IF(J1644="CETA", "Ceriops tagal", IF(J1644="XYGR", "Xylocarpus granatum", IF(J1644="AVMA", "Avicennia marina", IF(J1644="RHMU", "Rhizophora mucronata", IF(J1644="BRGY", "Bruguiera gymnorrhiza", IF(J1644="BRSE", "Bruguiera sexangula", IF(J1644="SOOV", "Sonneratia ovata", IF(J1644="SOCA", "Sonneratia caseolaris", IF(J1644="HELI", "Heritiera littoralis", IF(J1644="HESY", "Heritiera sylvatica", IF(J1644="NYFR", "Nypa fruticans", IF(J1644="CYRA", "Cynometra ramiflora", IF(J1644="PHPA", "Phoenix paludosa", IF(J1644="SCHY", "Scyphiphora hydrophyllacea", IF(J1644="DIMA", "Diospyros maritima", IF(J1644="POPI", "Pongamia pinnata", IF(J1644="MAPS", "Maniltoa psilogyne", IF(J1644="INBI", "Intsia bijuga", IF(J1644="ACEB", "Acanthus ebracteatus", IF(J1644="CAER", "Calamus erinaceus", IF(J1644="UNUN", "Unknown unknown",  IF(J1644="SOAL", "Sonneratia alba",  IF(J1644="AECO", "Aegiceras corniculatum", "" )) )))))))))))))))))))))))))))))</f>
        <v>Bruguiera cylindrica</v>
      </c>
      <c r="J1644" s="1" t="s">
        <v>98</v>
      </c>
      <c r="K1644" s="1" t="n">
        <v>6.1</v>
      </c>
      <c r="L1644" s="1" t="n">
        <v>7</v>
      </c>
    </row>
    <row r="1645" customFormat="false" ht="13.8" hidden="false" customHeight="false" outlineLevel="0" collapsed="false">
      <c r="A1645" s="1" t="s">
        <v>91</v>
      </c>
      <c r="B1645" s="12" t="n">
        <v>42178</v>
      </c>
      <c r="C1645" s="1" t="s">
        <v>19</v>
      </c>
      <c r="D1645" s="1" t="s">
        <v>19</v>
      </c>
      <c r="E1645" s="1" t="s">
        <v>19</v>
      </c>
      <c r="F1645" s="1" t="s">
        <v>20</v>
      </c>
      <c r="G1645" s="1" t="n">
        <v>2</v>
      </c>
      <c r="H1645" s="1" t="n">
        <v>2</v>
      </c>
      <c r="I1645" s="23" t="str">
        <f aca="false">IF(J1645="RHAP", "Rhizophora apiculata", IF(J1645="EXAG", "Excoecaria agallocha", IF(J1645="BRPA", "Bruguiera parviflora", IF(J1645="XYMO", "Xylocarpus moluccensis", IF(J1645="BRCY", "Bruguiera cylindrica", IF(J1645="AVAL", "Avicennia alba", IF(J1645="AVOF", "Avicennia officinalis", IF(J1645="LURA", "Lumnitzera racemosa", IF(J1645="CETA", "Ceriops tagal", IF(J1645="XYGR", "Xylocarpus granatum", IF(J1645="AVMA", "Avicennia marina", IF(J1645="RHMU", "Rhizophora mucronata", IF(J1645="BRGY", "Bruguiera gymnorrhiza", IF(J1645="BRSE", "Bruguiera sexangula", IF(J1645="SOOV", "Sonneratia ovata", IF(J1645="SOCA", "Sonneratia caseolaris", IF(J1645="HELI", "Heritiera littoralis", IF(J1645="HESY", "Heritiera sylvatica", IF(J1645="NYFR", "Nypa fruticans", IF(J1645="CYRA", "Cynometra ramiflora", IF(J1645="PHPA", "Phoenix paludosa", IF(J1645="SCHY", "Scyphiphora hydrophyllacea", IF(J1645="DIMA", "Diospyros maritima", IF(J1645="POPI", "Pongamia pinnata", IF(J1645="MAPS", "Maniltoa psilogyne", IF(J1645="INBI", "Intsia bijuga", IF(J1645="ACEB", "Acanthus ebracteatus", IF(J1645="CAER", "Calamus erinaceus", IF(J1645="UNUN", "Unknown unknown",  IF(J1645="SOAL", "Sonneratia alba",  IF(J1645="AECO", "Aegiceras corniculatum", "" )) )))))))))))))))))))))))))))))</f>
        <v>Bruguiera cylindrica</v>
      </c>
      <c r="J1645" s="1" t="s">
        <v>98</v>
      </c>
      <c r="K1645" s="1" t="n">
        <v>6.6</v>
      </c>
      <c r="L1645" s="1" t="n">
        <v>6</v>
      </c>
      <c r="N1645" s="1" t="n">
        <v>2</v>
      </c>
    </row>
    <row r="1646" customFormat="false" ht="13.8" hidden="false" customHeight="false" outlineLevel="0" collapsed="false">
      <c r="A1646" s="1" t="s">
        <v>91</v>
      </c>
      <c r="B1646" s="12" t="n">
        <v>42178</v>
      </c>
      <c r="C1646" s="1" t="s">
        <v>19</v>
      </c>
      <c r="D1646" s="1" t="s">
        <v>19</v>
      </c>
      <c r="E1646" s="1" t="s">
        <v>19</v>
      </c>
      <c r="F1646" s="1" t="s">
        <v>20</v>
      </c>
      <c r="G1646" s="1" t="n">
        <v>2</v>
      </c>
      <c r="H1646" s="1" t="n">
        <v>2</v>
      </c>
      <c r="I1646" s="23" t="str">
        <f aca="false">IF(J1646="RHAP", "Rhizophora apiculata", IF(J1646="EXAG", "Excoecaria agallocha", IF(J1646="BRPA", "Bruguiera parviflora", IF(J1646="XYMO", "Xylocarpus moluccensis", IF(J1646="BRCY", "Bruguiera cylindrica", IF(J1646="AVAL", "Avicennia alba", IF(J1646="AVOF", "Avicennia officinalis", IF(J1646="LURA", "Lumnitzera racemosa", IF(J1646="CETA", "Ceriops tagal", IF(J1646="XYGR", "Xylocarpus granatum", IF(J1646="AVMA", "Avicennia marina", IF(J1646="RHMU", "Rhizophora mucronata", IF(J1646="BRGY", "Bruguiera gymnorrhiza", IF(J1646="BRSE", "Bruguiera sexangula", IF(J1646="SOOV", "Sonneratia ovata", IF(J1646="SOCA", "Sonneratia caseolaris", IF(J1646="HELI", "Heritiera littoralis", IF(J1646="HESY", "Heritiera sylvatica", IF(J1646="NYFR", "Nypa fruticans", IF(J1646="CYRA", "Cynometra ramiflora", IF(J1646="PHPA", "Phoenix paludosa", IF(J1646="SCHY", "Scyphiphora hydrophyllacea", IF(J1646="DIMA", "Diospyros maritima", IF(J1646="POPI", "Pongamia pinnata", IF(J1646="MAPS", "Maniltoa psilogyne", IF(J1646="INBI", "Intsia bijuga", IF(J1646="ACEB", "Acanthus ebracteatus", IF(J1646="CAER", "Calamus erinaceus", IF(J1646="UNUN", "Unknown unknown",  IF(J1646="SOAL", "Sonneratia alba",  IF(J1646="AECO", "Aegiceras corniculatum", "" )) )))))))))))))))))))))))))))))</f>
        <v>Bruguiera cylindrica</v>
      </c>
      <c r="J1646" s="1" t="s">
        <v>98</v>
      </c>
      <c r="K1646" s="1" t="n">
        <v>7.2</v>
      </c>
      <c r="L1646" s="1" t="n">
        <v>6</v>
      </c>
      <c r="N1646" s="1" t="n">
        <v>2</v>
      </c>
    </row>
    <row r="1647" customFormat="false" ht="13.8" hidden="false" customHeight="false" outlineLevel="0" collapsed="false">
      <c r="A1647" s="1" t="s">
        <v>91</v>
      </c>
      <c r="B1647" s="12" t="n">
        <v>42178</v>
      </c>
      <c r="C1647" s="1" t="s">
        <v>19</v>
      </c>
      <c r="D1647" s="1" t="s">
        <v>19</v>
      </c>
      <c r="E1647" s="1" t="s">
        <v>19</v>
      </c>
      <c r="F1647" s="1" t="s">
        <v>20</v>
      </c>
      <c r="G1647" s="1" t="n">
        <v>2</v>
      </c>
      <c r="H1647" s="1" t="n">
        <v>2</v>
      </c>
      <c r="I1647" s="23" t="str">
        <f aca="false">IF(J1647="RHAP", "Rhizophora apiculata", IF(J1647="EXAG", "Excoecaria agallocha", IF(J1647="BRPA", "Bruguiera parviflora", IF(J1647="XYMO", "Xylocarpus moluccensis", IF(J1647="BRCY", "Bruguiera cylindrica", IF(J1647="AVAL", "Avicennia alba", IF(J1647="AVOF", "Avicennia officinalis", IF(J1647="LURA", "Lumnitzera racemosa", IF(J1647="CETA", "Ceriops tagal", IF(J1647="XYGR", "Xylocarpus granatum", IF(J1647="AVMA", "Avicennia marina", IF(J1647="RHMU", "Rhizophora mucronata", IF(J1647="BRGY", "Bruguiera gymnorrhiza", IF(J1647="BRSE", "Bruguiera sexangula", IF(J1647="SOOV", "Sonneratia ovata", IF(J1647="SOCA", "Sonneratia caseolaris", IF(J1647="HELI", "Heritiera littoralis", IF(J1647="HESY", "Heritiera sylvatica", IF(J1647="NYFR", "Nypa fruticans", IF(J1647="CYRA", "Cynometra ramiflora", IF(J1647="PHPA", "Phoenix paludosa", IF(J1647="SCHY", "Scyphiphora hydrophyllacea", IF(J1647="DIMA", "Diospyros maritima", IF(J1647="POPI", "Pongamia pinnata", IF(J1647="MAPS", "Maniltoa psilogyne", IF(J1647="INBI", "Intsia bijuga", IF(J1647="ACEB", "Acanthus ebracteatus", IF(J1647="CAER", "Calamus erinaceus", IF(J1647="UNUN", "Unknown unknown",  IF(J1647="SOAL", "Sonneratia alba",  IF(J1647="AECO", "Aegiceras corniculatum", "" )) )))))))))))))))))))))))))))))</f>
        <v>Bruguiera cylindrica</v>
      </c>
      <c r="J1647" s="1" t="s">
        <v>98</v>
      </c>
      <c r="K1647" s="1" t="n">
        <v>7.2</v>
      </c>
      <c r="L1647" s="1" t="n">
        <v>7</v>
      </c>
      <c r="N1647" s="1" t="n">
        <v>2</v>
      </c>
    </row>
    <row r="1648" customFormat="false" ht="13.8" hidden="false" customHeight="false" outlineLevel="0" collapsed="false">
      <c r="A1648" s="1" t="s">
        <v>91</v>
      </c>
      <c r="B1648" s="12" t="n">
        <v>42178</v>
      </c>
      <c r="C1648" s="1" t="s">
        <v>19</v>
      </c>
      <c r="D1648" s="1" t="s">
        <v>19</v>
      </c>
      <c r="E1648" s="1" t="s">
        <v>19</v>
      </c>
      <c r="F1648" s="1" t="s">
        <v>20</v>
      </c>
      <c r="G1648" s="1" t="n">
        <v>2</v>
      </c>
      <c r="H1648" s="1" t="n">
        <v>2</v>
      </c>
      <c r="I1648" s="23" t="str">
        <f aca="false">IF(J1648="RHAP", "Rhizophora apiculata", IF(J1648="EXAG", "Excoecaria agallocha", IF(J1648="BRPA", "Bruguiera parviflora", IF(J1648="XYMO", "Xylocarpus moluccensis", IF(J1648="BRCY", "Bruguiera cylindrica", IF(J1648="AVAL", "Avicennia alba", IF(J1648="AVOF", "Avicennia officinalis", IF(J1648="LURA", "Lumnitzera racemosa", IF(J1648="CETA", "Ceriops tagal", IF(J1648="XYGR", "Xylocarpus granatum", IF(J1648="AVMA", "Avicennia marina", IF(J1648="RHMU", "Rhizophora mucronata", IF(J1648="BRGY", "Bruguiera gymnorrhiza", IF(J1648="BRSE", "Bruguiera sexangula", IF(J1648="SOOV", "Sonneratia ovata", IF(J1648="SOCA", "Sonneratia caseolaris", IF(J1648="HELI", "Heritiera littoralis", IF(J1648="HESY", "Heritiera sylvatica", IF(J1648="NYFR", "Nypa fruticans", IF(J1648="CYRA", "Cynometra ramiflora", IF(J1648="PHPA", "Phoenix paludosa", IF(J1648="SCHY", "Scyphiphora hydrophyllacea", IF(J1648="DIMA", "Diospyros maritima", IF(J1648="POPI", "Pongamia pinnata", IF(J1648="MAPS", "Maniltoa psilogyne", IF(J1648="INBI", "Intsia bijuga", IF(J1648="ACEB", "Acanthus ebracteatus", IF(J1648="CAER", "Calamus erinaceus", IF(J1648="UNUN", "Unknown unknown",  IF(J1648="SOAL", "Sonneratia alba",  IF(J1648="AECO", "Aegiceras corniculatum", "" )) )))))))))))))))))))))))))))))</f>
        <v>Bruguiera cylindrica</v>
      </c>
      <c r="J1648" s="1" t="s">
        <v>98</v>
      </c>
      <c r="K1648" s="1" t="n">
        <v>8</v>
      </c>
      <c r="L1648" s="1" t="n">
        <v>2</v>
      </c>
      <c r="N1648" s="1" t="n">
        <v>3</v>
      </c>
    </row>
    <row r="1649" customFormat="false" ht="13.8" hidden="false" customHeight="false" outlineLevel="0" collapsed="false">
      <c r="A1649" s="1" t="s">
        <v>91</v>
      </c>
      <c r="B1649" s="12" t="n">
        <v>42178</v>
      </c>
      <c r="C1649" s="1" t="s">
        <v>19</v>
      </c>
      <c r="D1649" s="1" t="s">
        <v>19</v>
      </c>
      <c r="E1649" s="1" t="s">
        <v>19</v>
      </c>
      <c r="F1649" s="1" t="s">
        <v>20</v>
      </c>
      <c r="G1649" s="1" t="n">
        <v>2</v>
      </c>
      <c r="H1649" s="1" t="n">
        <v>2</v>
      </c>
      <c r="I1649" s="23" t="str">
        <f aca="false">IF(J1649="RHAP", "Rhizophora apiculata", IF(J1649="EXAG", "Excoecaria agallocha", IF(J1649="BRPA", "Bruguiera parviflora", IF(J1649="XYMO", "Xylocarpus moluccensis", IF(J1649="BRCY", "Bruguiera cylindrica", IF(J1649="AVAL", "Avicennia alba", IF(J1649="AVOF", "Avicennia officinalis", IF(J1649="LURA", "Lumnitzera racemosa", IF(J1649="CETA", "Ceriops tagal", IF(J1649="XYGR", "Xylocarpus granatum", IF(J1649="AVMA", "Avicennia marina", IF(J1649="RHMU", "Rhizophora mucronata", IF(J1649="BRGY", "Bruguiera gymnorrhiza", IF(J1649="BRSE", "Bruguiera sexangula", IF(J1649="SOOV", "Sonneratia ovata", IF(J1649="SOCA", "Sonneratia caseolaris", IF(J1649="HELI", "Heritiera littoralis", IF(J1649="HESY", "Heritiera sylvatica", IF(J1649="NYFR", "Nypa fruticans", IF(J1649="CYRA", "Cynometra ramiflora", IF(J1649="PHPA", "Phoenix paludosa", IF(J1649="SCHY", "Scyphiphora hydrophyllacea", IF(J1649="DIMA", "Diospyros maritima", IF(J1649="POPI", "Pongamia pinnata", IF(J1649="MAPS", "Maniltoa psilogyne", IF(J1649="INBI", "Intsia bijuga", IF(J1649="ACEB", "Acanthus ebracteatus", IF(J1649="CAER", "Calamus erinaceus", IF(J1649="UNUN", "Unknown unknown",  IF(J1649="SOAL", "Sonneratia alba",  IF(J1649="AECO", "Aegiceras corniculatum", "" )) )))))))))))))))))))))))))))))</f>
        <v>Bruguiera cylindrica</v>
      </c>
      <c r="J1649" s="1" t="s">
        <v>98</v>
      </c>
      <c r="K1649" s="1" t="n">
        <v>8.2</v>
      </c>
      <c r="L1649" s="1" t="n">
        <v>5</v>
      </c>
    </row>
    <row r="1650" customFormat="false" ht="13.8" hidden="false" customHeight="false" outlineLevel="0" collapsed="false">
      <c r="A1650" s="1" t="s">
        <v>91</v>
      </c>
      <c r="B1650" s="12" t="n">
        <v>42178</v>
      </c>
      <c r="C1650" s="1" t="s">
        <v>19</v>
      </c>
      <c r="D1650" s="1" t="s">
        <v>19</v>
      </c>
      <c r="E1650" s="1" t="s">
        <v>19</v>
      </c>
      <c r="F1650" s="1" t="s">
        <v>20</v>
      </c>
      <c r="G1650" s="1" t="n">
        <v>2</v>
      </c>
      <c r="H1650" s="1" t="n">
        <v>2</v>
      </c>
      <c r="I1650" s="23" t="str">
        <f aca="false">IF(J1650="RHAP", "Rhizophora apiculata", IF(J1650="EXAG", "Excoecaria agallocha", IF(J1650="BRPA", "Bruguiera parviflora", IF(J1650="XYMO", "Xylocarpus moluccensis", IF(J1650="BRCY", "Bruguiera cylindrica", IF(J1650="AVAL", "Avicennia alba", IF(J1650="AVOF", "Avicennia officinalis", IF(J1650="LURA", "Lumnitzera racemosa", IF(J1650="CETA", "Ceriops tagal", IF(J1650="XYGR", "Xylocarpus granatum", IF(J1650="AVMA", "Avicennia marina", IF(J1650="RHMU", "Rhizophora mucronata", IF(J1650="BRGY", "Bruguiera gymnorrhiza", IF(J1650="BRSE", "Bruguiera sexangula", IF(J1650="SOOV", "Sonneratia ovata", IF(J1650="SOCA", "Sonneratia caseolaris", IF(J1650="HELI", "Heritiera littoralis", IF(J1650="HESY", "Heritiera sylvatica", IF(J1650="NYFR", "Nypa fruticans", IF(J1650="CYRA", "Cynometra ramiflora", IF(J1650="PHPA", "Phoenix paludosa", IF(J1650="SCHY", "Scyphiphora hydrophyllacea", IF(J1650="DIMA", "Diospyros maritima", IF(J1650="POPI", "Pongamia pinnata", IF(J1650="MAPS", "Maniltoa psilogyne", IF(J1650="INBI", "Intsia bijuga", IF(J1650="ACEB", "Acanthus ebracteatus", IF(J1650="CAER", "Calamus erinaceus", IF(J1650="UNUN", "Unknown unknown",  IF(J1650="SOAL", "Sonneratia alba",  IF(J1650="AECO", "Aegiceras corniculatum", "" )) )))))))))))))))))))))))))))))</f>
        <v>Bruguiera cylindrica</v>
      </c>
      <c r="J1650" s="1" t="s">
        <v>98</v>
      </c>
      <c r="K1650" s="1" t="n">
        <v>8.2</v>
      </c>
      <c r="L1650" s="1" t="n">
        <v>8</v>
      </c>
    </row>
    <row r="1651" customFormat="false" ht="13.8" hidden="false" customHeight="false" outlineLevel="0" collapsed="false">
      <c r="A1651" s="1" t="s">
        <v>91</v>
      </c>
      <c r="B1651" s="12" t="n">
        <v>42178</v>
      </c>
      <c r="C1651" s="1" t="s">
        <v>19</v>
      </c>
      <c r="D1651" s="1" t="s">
        <v>19</v>
      </c>
      <c r="E1651" s="1" t="s">
        <v>19</v>
      </c>
      <c r="F1651" s="1" t="s">
        <v>20</v>
      </c>
      <c r="G1651" s="1" t="n">
        <v>2</v>
      </c>
      <c r="H1651" s="1" t="n">
        <v>2</v>
      </c>
      <c r="I1651" s="23" t="str">
        <f aca="false">IF(J1651="RHAP", "Rhizophora apiculata", IF(J1651="EXAG", "Excoecaria agallocha", IF(J1651="BRPA", "Bruguiera parviflora", IF(J1651="XYMO", "Xylocarpus moluccensis", IF(J1651="BRCY", "Bruguiera cylindrica", IF(J1651="AVAL", "Avicennia alba", IF(J1651="AVOF", "Avicennia officinalis", IF(J1651="LURA", "Lumnitzera racemosa", IF(J1651="CETA", "Ceriops tagal", IF(J1651="XYGR", "Xylocarpus granatum", IF(J1651="AVMA", "Avicennia marina", IF(J1651="RHMU", "Rhizophora mucronata", IF(J1651="BRGY", "Bruguiera gymnorrhiza", IF(J1651="BRSE", "Bruguiera sexangula", IF(J1651="SOOV", "Sonneratia ovata", IF(J1651="SOCA", "Sonneratia caseolaris", IF(J1651="HELI", "Heritiera littoralis", IF(J1651="HESY", "Heritiera sylvatica", IF(J1651="NYFR", "Nypa fruticans", IF(J1651="CYRA", "Cynometra ramiflora", IF(J1651="PHPA", "Phoenix paludosa", IF(J1651="SCHY", "Scyphiphora hydrophyllacea", IF(J1651="DIMA", "Diospyros maritima", IF(J1651="POPI", "Pongamia pinnata", IF(J1651="MAPS", "Maniltoa psilogyne", IF(J1651="INBI", "Intsia bijuga", IF(J1651="ACEB", "Acanthus ebracteatus", IF(J1651="CAER", "Calamus erinaceus", IF(J1651="UNUN", "Unknown unknown",  IF(J1651="SOAL", "Sonneratia alba",  IF(J1651="AECO", "Aegiceras corniculatum", "" )) )))))))))))))))))))))))))))))</f>
        <v>Bruguiera cylindrica</v>
      </c>
      <c r="J1651" s="1" t="s">
        <v>98</v>
      </c>
      <c r="K1651" s="1" t="n">
        <v>9.2</v>
      </c>
      <c r="L1651" s="1" t="n">
        <v>10</v>
      </c>
    </row>
    <row r="1652" customFormat="false" ht="13.8" hidden="false" customHeight="false" outlineLevel="0" collapsed="false">
      <c r="A1652" s="1" t="s">
        <v>91</v>
      </c>
      <c r="B1652" s="12" t="n">
        <v>42178</v>
      </c>
      <c r="C1652" s="1" t="s">
        <v>19</v>
      </c>
      <c r="D1652" s="1" t="s">
        <v>19</v>
      </c>
      <c r="E1652" s="1" t="s">
        <v>19</v>
      </c>
      <c r="F1652" s="1" t="s">
        <v>20</v>
      </c>
      <c r="G1652" s="1" t="n">
        <v>2</v>
      </c>
      <c r="H1652" s="1" t="n">
        <v>2</v>
      </c>
      <c r="I1652" s="23" t="str">
        <f aca="false">IF(J1652="RHAP", "Rhizophora apiculata", IF(J1652="EXAG", "Excoecaria agallocha", IF(J1652="BRPA", "Bruguiera parviflora", IF(J1652="XYMO", "Xylocarpus moluccensis", IF(J1652="BRCY", "Bruguiera cylindrica", IF(J1652="AVAL", "Avicennia alba", IF(J1652="AVOF", "Avicennia officinalis", IF(J1652="LURA", "Lumnitzera racemosa", IF(J1652="CETA", "Ceriops tagal", IF(J1652="XYGR", "Xylocarpus granatum", IF(J1652="AVMA", "Avicennia marina", IF(J1652="RHMU", "Rhizophora mucronata", IF(J1652="BRGY", "Bruguiera gymnorrhiza", IF(J1652="BRSE", "Bruguiera sexangula", IF(J1652="SOOV", "Sonneratia ovata", IF(J1652="SOCA", "Sonneratia caseolaris", IF(J1652="HELI", "Heritiera littoralis", IF(J1652="HESY", "Heritiera sylvatica", IF(J1652="NYFR", "Nypa fruticans", IF(J1652="CYRA", "Cynometra ramiflora", IF(J1652="PHPA", "Phoenix paludosa", IF(J1652="SCHY", "Scyphiphora hydrophyllacea", IF(J1652="DIMA", "Diospyros maritima", IF(J1652="POPI", "Pongamia pinnata", IF(J1652="MAPS", "Maniltoa psilogyne", IF(J1652="INBI", "Intsia bijuga", IF(J1652="ACEB", "Acanthus ebracteatus", IF(J1652="CAER", "Calamus erinaceus", IF(J1652="UNUN", "Unknown unknown",  IF(J1652="SOAL", "Sonneratia alba",  IF(J1652="AECO", "Aegiceras corniculatum", "" )) )))))))))))))))))))))))))))))</f>
        <v>Bruguiera cylindrica</v>
      </c>
      <c r="J1652" s="1" t="s">
        <v>98</v>
      </c>
      <c r="K1652" s="1" t="n">
        <v>9.5</v>
      </c>
      <c r="L1652" s="1" t="n">
        <v>10</v>
      </c>
    </row>
    <row r="1653" customFormat="false" ht="13.8" hidden="false" customHeight="false" outlineLevel="0" collapsed="false">
      <c r="A1653" s="1" t="s">
        <v>91</v>
      </c>
      <c r="B1653" s="12" t="n">
        <v>42178</v>
      </c>
      <c r="C1653" s="1" t="s">
        <v>19</v>
      </c>
      <c r="D1653" s="1" t="s">
        <v>19</v>
      </c>
      <c r="E1653" s="1" t="s">
        <v>19</v>
      </c>
      <c r="F1653" s="1" t="s">
        <v>20</v>
      </c>
      <c r="G1653" s="1" t="n">
        <v>2</v>
      </c>
      <c r="H1653" s="1" t="n">
        <v>2</v>
      </c>
      <c r="I1653" s="23" t="str">
        <f aca="false">IF(J1653="RHAP", "Rhizophora apiculata", IF(J1653="EXAG", "Excoecaria agallocha", IF(J1653="BRPA", "Bruguiera parviflora", IF(J1653="XYMO", "Xylocarpus moluccensis", IF(J1653="BRCY", "Bruguiera cylindrica", IF(J1653="AVAL", "Avicennia alba", IF(J1653="AVOF", "Avicennia officinalis", IF(J1653="LURA", "Lumnitzera racemosa", IF(J1653="CETA", "Ceriops tagal", IF(J1653="XYGR", "Xylocarpus granatum", IF(J1653="AVMA", "Avicennia marina", IF(J1653="RHMU", "Rhizophora mucronata", IF(J1653="BRGY", "Bruguiera gymnorrhiza", IF(J1653="BRSE", "Bruguiera sexangula", IF(J1653="SOOV", "Sonneratia ovata", IF(J1653="SOCA", "Sonneratia caseolaris", IF(J1653="HELI", "Heritiera littoralis", IF(J1653="HESY", "Heritiera sylvatica", IF(J1653="NYFR", "Nypa fruticans", IF(J1653="CYRA", "Cynometra ramiflora", IF(J1653="PHPA", "Phoenix paludosa", IF(J1653="SCHY", "Scyphiphora hydrophyllacea", IF(J1653="DIMA", "Diospyros maritima", IF(J1653="POPI", "Pongamia pinnata", IF(J1653="MAPS", "Maniltoa psilogyne", IF(J1653="INBI", "Intsia bijuga", IF(J1653="ACEB", "Acanthus ebracteatus", IF(J1653="CAER", "Calamus erinaceus", IF(J1653="UNUN", "Unknown unknown",  IF(J1653="SOAL", "Sonneratia alba",  IF(J1653="AECO", "Aegiceras corniculatum", "" )) )))))))))))))))))))))))))))))</f>
        <v>Avicennia alba</v>
      </c>
      <c r="J1653" s="1" t="s">
        <v>27</v>
      </c>
      <c r="K1653" s="1" t="n">
        <v>9.9</v>
      </c>
      <c r="L1653" s="1" t="n">
        <v>9</v>
      </c>
    </row>
    <row r="1654" customFormat="false" ht="13.8" hidden="false" customHeight="false" outlineLevel="0" collapsed="false">
      <c r="A1654" s="1" t="s">
        <v>91</v>
      </c>
      <c r="B1654" s="12" t="n">
        <v>42178</v>
      </c>
      <c r="C1654" s="1" t="s">
        <v>19</v>
      </c>
      <c r="D1654" s="1" t="s">
        <v>19</v>
      </c>
      <c r="E1654" s="1" t="s">
        <v>19</v>
      </c>
      <c r="F1654" s="1" t="s">
        <v>20</v>
      </c>
      <c r="G1654" s="1" t="n">
        <v>2</v>
      </c>
      <c r="H1654" s="1" t="n">
        <v>2</v>
      </c>
      <c r="I1654" s="23" t="str">
        <f aca="false">IF(J1654="RHAP", "Rhizophora apiculata", IF(J1654="EXAG", "Excoecaria agallocha", IF(J1654="BRPA", "Bruguiera parviflora", IF(J1654="XYMO", "Xylocarpus moluccensis", IF(J1654="BRCY", "Bruguiera cylindrica", IF(J1654="AVAL", "Avicennia alba", IF(J1654="AVOF", "Avicennia officinalis", IF(J1654="LURA", "Lumnitzera racemosa", IF(J1654="CETA", "Ceriops tagal", IF(J1654="XYGR", "Xylocarpus granatum", IF(J1654="AVMA", "Avicennia marina", IF(J1654="RHMU", "Rhizophora mucronata", IF(J1654="BRGY", "Bruguiera gymnorrhiza", IF(J1654="BRSE", "Bruguiera sexangula", IF(J1654="SOOV", "Sonneratia ovata", IF(J1654="SOCA", "Sonneratia caseolaris", IF(J1654="HELI", "Heritiera littoralis", IF(J1654="HESY", "Heritiera sylvatica", IF(J1654="NYFR", "Nypa fruticans", IF(J1654="CYRA", "Cynometra ramiflora", IF(J1654="PHPA", "Phoenix paludosa", IF(J1654="SCHY", "Scyphiphora hydrophyllacea", IF(J1654="DIMA", "Diospyros maritima", IF(J1654="POPI", "Pongamia pinnata", IF(J1654="MAPS", "Maniltoa psilogyne", IF(J1654="INBI", "Intsia bijuga", IF(J1654="ACEB", "Acanthus ebracteatus", IF(J1654="CAER", "Calamus erinaceus", IF(J1654="UNUN", "Unknown unknown",  IF(J1654="SOAL", "Sonneratia alba",  IF(J1654="AECO", "Aegiceras corniculatum", "" )) )))))))))))))))))))))))))))))</f>
        <v>Bruguiera cylindrica</v>
      </c>
      <c r="J1654" s="1" t="s">
        <v>98</v>
      </c>
      <c r="K1654" s="1" t="n">
        <v>10.6</v>
      </c>
      <c r="L1654" s="1" t="n">
        <v>10</v>
      </c>
    </row>
    <row r="1655" customFormat="false" ht="13.8" hidden="false" customHeight="false" outlineLevel="0" collapsed="false">
      <c r="A1655" s="1" t="s">
        <v>91</v>
      </c>
      <c r="B1655" s="12" t="n">
        <v>42178</v>
      </c>
      <c r="C1655" s="1" t="s">
        <v>19</v>
      </c>
      <c r="D1655" s="1" t="s">
        <v>19</v>
      </c>
      <c r="E1655" s="1" t="s">
        <v>19</v>
      </c>
      <c r="F1655" s="1" t="s">
        <v>20</v>
      </c>
      <c r="G1655" s="1" t="n">
        <v>2</v>
      </c>
      <c r="H1655" s="1" t="n">
        <v>2</v>
      </c>
      <c r="I1655" s="23" t="str">
        <f aca="false">IF(J1655="RHAP", "Rhizophora apiculata", IF(J1655="EXAG", "Excoecaria agallocha", IF(J1655="BRPA", "Bruguiera parviflora", IF(J1655="XYMO", "Xylocarpus moluccensis", IF(J1655="BRCY", "Bruguiera cylindrica", IF(J1655="AVAL", "Avicennia alba", IF(J1655="AVOF", "Avicennia officinalis", IF(J1655="LURA", "Lumnitzera racemosa", IF(J1655="CETA", "Ceriops tagal", IF(J1655="XYGR", "Xylocarpus granatum", IF(J1655="AVMA", "Avicennia marina", IF(J1655="RHMU", "Rhizophora mucronata", IF(J1655="BRGY", "Bruguiera gymnorrhiza", IF(J1655="BRSE", "Bruguiera sexangula", IF(J1655="SOOV", "Sonneratia ovata", IF(J1655="SOCA", "Sonneratia caseolaris", IF(J1655="HELI", "Heritiera littoralis", IF(J1655="HESY", "Heritiera sylvatica", IF(J1655="NYFR", "Nypa fruticans", IF(J1655="CYRA", "Cynometra ramiflora", IF(J1655="PHPA", "Phoenix paludosa", IF(J1655="SCHY", "Scyphiphora hydrophyllacea", IF(J1655="DIMA", "Diospyros maritima", IF(J1655="POPI", "Pongamia pinnata", IF(J1655="MAPS", "Maniltoa psilogyne", IF(J1655="INBI", "Intsia bijuga", IF(J1655="ACEB", "Acanthus ebracteatus", IF(J1655="CAER", "Calamus erinaceus", IF(J1655="UNUN", "Unknown unknown",  IF(J1655="SOAL", "Sonneratia alba",  IF(J1655="AECO", "Aegiceras corniculatum", "" )) )))))))))))))))))))))))))))))</f>
        <v>Bruguiera cylindrica</v>
      </c>
      <c r="J1655" s="1" t="s">
        <v>98</v>
      </c>
      <c r="K1655" s="1" t="n">
        <v>10.6</v>
      </c>
      <c r="L1655" s="1" t="n">
        <v>11</v>
      </c>
    </row>
    <row r="1656" customFormat="false" ht="13.8" hidden="false" customHeight="false" outlineLevel="0" collapsed="false">
      <c r="A1656" s="1" t="s">
        <v>91</v>
      </c>
      <c r="B1656" s="12" t="n">
        <v>42178</v>
      </c>
      <c r="C1656" s="1" t="s">
        <v>19</v>
      </c>
      <c r="D1656" s="1" t="s">
        <v>19</v>
      </c>
      <c r="E1656" s="1" t="s">
        <v>19</v>
      </c>
      <c r="F1656" s="1" t="s">
        <v>20</v>
      </c>
      <c r="G1656" s="1" t="n">
        <v>2</v>
      </c>
      <c r="H1656" s="1" t="n">
        <v>2</v>
      </c>
      <c r="I1656" s="23" t="str">
        <f aca="false">IF(J1656="RHAP", "Rhizophora apiculata", IF(J1656="EXAG", "Excoecaria agallocha", IF(J1656="BRPA", "Bruguiera parviflora", IF(J1656="XYMO", "Xylocarpus moluccensis", IF(J1656="BRCY", "Bruguiera cylindrica", IF(J1656="AVAL", "Avicennia alba", IF(J1656="AVOF", "Avicennia officinalis", IF(J1656="LURA", "Lumnitzera racemosa", IF(J1656="CETA", "Ceriops tagal", IF(J1656="XYGR", "Xylocarpus granatum", IF(J1656="AVMA", "Avicennia marina", IF(J1656="RHMU", "Rhizophora mucronata", IF(J1656="BRGY", "Bruguiera gymnorrhiza", IF(J1656="BRSE", "Bruguiera sexangula", IF(J1656="SOOV", "Sonneratia ovata", IF(J1656="SOCA", "Sonneratia caseolaris", IF(J1656="HELI", "Heritiera littoralis", IF(J1656="HESY", "Heritiera sylvatica", IF(J1656="NYFR", "Nypa fruticans", IF(J1656="CYRA", "Cynometra ramiflora", IF(J1656="PHPA", "Phoenix paludosa", IF(J1656="SCHY", "Scyphiphora hydrophyllacea", IF(J1656="DIMA", "Diospyros maritima", IF(J1656="POPI", "Pongamia pinnata", IF(J1656="MAPS", "Maniltoa psilogyne", IF(J1656="INBI", "Intsia bijuga", IF(J1656="ACEB", "Acanthus ebracteatus", IF(J1656="CAER", "Calamus erinaceus", IF(J1656="UNUN", "Unknown unknown",  IF(J1656="SOAL", "Sonneratia alba",  IF(J1656="AECO", "Aegiceras corniculatum", "" )) )))))))))))))))))))))))))))))</f>
        <v>Bruguiera cylindrica</v>
      </c>
      <c r="J1656" s="1" t="s">
        <v>98</v>
      </c>
      <c r="K1656" s="1" t="n">
        <v>10.6</v>
      </c>
      <c r="L1656" s="1" t="n">
        <v>11</v>
      </c>
    </row>
    <row r="1657" customFormat="false" ht="13.8" hidden="false" customHeight="false" outlineLevel="0" collapsed="false">
      <c r="A1657" s="1" t="s">
        <v>91</v>
      </c>
      <c r="B1657" s="12" t="n">
        <v>42178</v>
      </c>
      <c r="C1657" s="1" t="s">
        <v>19</v>
      </c>
      <c r="D1657" s="1" t="s">
        <v>19</v>
      </c>
      <c r="E1657" s="1" t="s">
        <v>19</v>
      </c>
      <c r="F1657" s="1" t="s">
        <v>20</v>
      </c>
      <c r="G1657" s="1" t="n">
        <v>2</v>
      </c>
      <c r="H1657" s="1" t="n">
        <v>2</v>
      </c>
      <c r="I1657" s="23" t="str">
        <f aca="false">IF(J1657="RHAP", "Rhizophora apiculata", IF(J1657="EXAG", "Excoecaria agallocha", IF(J1657="BRPA", "Bruguiera parviflora", IF(J1657="XYMO", "Xylocarpus moluccensis", IF(J1657="BRCY", "Bruguiera cylindrica", IF(J1657="AVAL", "Avicennia alba", IF(J1657="AVOF", "Avicennia officinalis", IF(J1657="LURA", "Lumnitzera racemosa", IF(J1657="CETA", "Ceriops tagal", IF(J1657="XYGR", "Xylocarpus granatum", IF(J1657="AVMA", "Avicennia marina", IF(J1657="RHMU", "Rhizophora mucronata", IF(J1657="BRGY", "Bruguiera gymnorrhiza", IF(J1657="BRSE", "Bruguiera sexangula", IF(J1657="SOOV", "Sonneratia ovata", IF(J1657="SOCA", "Sonneratia caseolaris", IF(J1657="HELI", "Heritiera littoralis", IF(J1657="HESY", "Heritiera sylvatica", IF(J1657="NYFR", "Nypa fruticans", IF(J1657="CYRA", "Cynometra ramiflora", IF(J1657="PHPA", "Phoenix paludosa", IF(J1657="SCHY", "Scyphiphora hydrophyllacea", IF(J1657="DIMA", "Diospyros maritima", IF(J1657="POPI", "Pongamia pinnata", IF(J1657="MAPS", "Maniltoa psilogyne", IF(J1657="INBI", "Intsia bijuga", IF(J1657="ACEB", "Acanthus ebracteatus", IF(J1657="CAER", "Calamus erinaceus", IF(J1657="UNUN", "Unknown unknown",  IF(J1657="SOAL", "Sonneratia alba",  IF(J1657="AECO", "Aegiceras corniculatum", "" )) )))))))))))))))))))))))))))))</f>
        <v>Bruguiera cylindrica</v>
      </c>
      <c r="J1657" s="1" t="s">
        <v>98</v>
      </c>
      <c r="K1657" s="1" t="n">
        <v>11.1</v>
      </c>
      <c r="L1657" s="1" t="n">
        <v>10</v>
      </c>
    </row>
    <row r="1658" customFormat="false" ht="13.8" hidden="false" customHeight="false" outlineLevel="0" collapsed="false">
      <c r="A1658" s="1" t="s">
        <v>91</v>
      </c>
      <c r="B1658" s="12" t="n">
        <v>42178</v>
      </c>
      <c r="C1658" s="1" t="s">
        <v>19</v>
      </c>
      <c r="D1658" s="1" t="s">
        <v>19</v>
      </c>
      <c r="E1658" s="1" t="s">
        <v>19</v>
      </c>
      <c r="F1658" s="1" t="s">
        <v>20</v>
      </c>
      <c r="G1658" s="1" t="n">
        <v>2</v>
      </c>
      <c r="H1658" s="1" t="n">
        <v>2</v>
      </c>
      <c r="I1658" s="23" t="str">
        <f aca="false">IF(J1658="RHAP", "Rhizophora apiculata", IF(J1658="EXAG", "Excoecaria agallocha", IF(J1658="BRPA", "Bruguiera parviflora", IF(J1658="XYMO", "Xylocarpus moluccensis", IF(J1658="BRCY", "Bruguiera cylindrica", IF(J1658="AVAL", "Avicennia alba", IF(J1658="AVOF", "Avicennia officinalis", IF(J1658="LURA", "Lumnitzera racemosa", IF(J1658="CETA", "Ceriops tagal", IF(J1658="XYGR", "Xylocarpus granatum", IF(J1658="AVMA", "Avicennia marina", IF(J1658="RHMU", "Rhizophora mucronata", IF(J1658="BRGY", "Bruguiera gymnorrhiza", IF(J1658="BRSE", "Bruguiera sexangula", IF(J1658="SOOV", "Sonneratia ovata", IF(J1658="SOCA", "Sonneratia caseolaris", IF(J1658="HELI", "Heritiera littoralis", IF(J1658="HESY", "Heritiera sylvatica", IF(J1658="NYFR", "Nypa fruticans", IF(J1658="CYRA", "Cynometra ramiflora", IF(J1658="PHPA", "Phoenix paludosa", IF(J1658="SCHY", "Scyphiphora hydrophyllacea", IF(J1658="DIMA", "Diospyros maritima", IF(J1658="POPI", "Pongamia pinnata", IF(J1658="MAPS", "Maniltoa psilogyne", IF(J1658="INBI", "Intsia bijuga", IF(J1658="ACEB", "Acanthus ebracteatus", IF(J1658="CAER", "Calamus erinaceus", IF(J1658="UNUN", "Unknown unknown",  IF(J1658="SOAL", "Sonneratia alba",  IF(J1658="AECO", "Aegiceras corniculatum", "" )) )))))))))))))))))))))))))))))</f>
        <v>Bruguiera cylindrica</v>
      </c>
      <c r="J1658" s="1" t="s">
        <v>98</v>
      </c>
      <c r="K1658" s="1" t="n">
        <v>11.1</v>
      </c>
      <c r="L1658" s="1" t="n">
        <v>7</v>
      </c>
    </row>
    <row r="1659" customFormat="false" ht="13.8" hidden="false" customHeight="false" outlineLevel="0" collapsed="false">
      <c r="A1659" s="1" t="s">
        <v>91</v>
      </c>
      <c r="B1659" s="12" t="n">
        <v>42178</v>
      </c>
      <c r="C1659" s="1" t="s">
        <v>19</v>
      </c>
      <c r="D1659" s="1" t="s">
        <v>19</v>
      </c>
      <c r="E1659" s="1" t="s">
        <v>19</v>
      </c>
      <c r="F1659" s="1" t="s">
        <v>20</v>
      </c>
      <c r="G1659" s="1" t="n">
        <v>2</v>
      </c>
      <c r="H1659" s="1" t="n">
        <v>2</v>
      </c>
      <c r="I1659" s="23" t="str">
        <f aca="false">IF(J1659="RHAP", "Rhizophora apiculata", IF(J1659="EXAG", "Excoecaria agallocha", IF(J1659="BRPA", "Bruguiera parviflora", IF(J1659="XYMO", "Xylocarpus moluccensis", IF(J1659="BRCY", "Bruguiera cylindrica", IF(J1659="AVAL", "Avicennia alba", IF(J1659="AVOF", "Avicennia officinalis", IF(J1659="LURA", "Lumnitzera racemosa", IF(J1659="CETA", "Ceriops tagal", IF(J1659="XYGR", "Xylocarpus granatum", IF(J1659="AVMA", "Avicennia marina", IF(J1659="RHMU", "Rhizophora mucronata", IF(J1659="BRGY", "Bruguiera gymnorrhiza", IF(J1659="BRSE", "Bruguiera sexangula", IF(J1659="SOOV", "Sonneratia ovata", IF(J1659="SOCA", "Sonneratia caseolaris", IF(J1659="HELI", "Heritiera littoralis", IF(J1659="HESY", "Heritiera sylvatica", IF(J1659="NYFR", "Nypa fruticans", IF(J1659="CYRA", "Cynometra ramiflora", IF(J1659="PHPA", "Phoenix paludosa", IF(J1659="SCHY", "Scyphiphora hydrophyllacea", IF(J1659="DIMA", "Diospyros maritima", IF(J1659="POPI", "Pongamia pinnata", IF(J1659="MAPS", "Maniltoa psilogyne", IF(J1659="INBI", "Intsia bijuga", IF(J1659="ACEB", "Acanthus ebracteatus", IF(J1659="CAER", "Calamus erinaceus", IF(J1659="UNUN", "Unknown unknown",  IF(J1659="SOAL", "Sonneratia alba",  IF(J1659="AECO", "Aegiceras corniculatum", "" )) )))))))))))))))))))))))))))))</f>
        <v>Bruguiera cylindrica</v>
      </c>
      <c r="J1659" s="1" t="s">
        <v>98</v>
      </c>
      <c r="K1659" s="1" t="n">
        <v>11.4</v>
      </c>
      <c r="L1659" s="1" t="n">
        <v>10</v>
      </c>
      <c r="N1659" s="1" t="n">
        <v>2</v>
      </c>
    </row>
    <row r="1660" customFormat="false" ht="13.8" hidden="false" customHeight="false" outlineLevel="0" collapsed="false">
      <c r="A1660" s="1" t="s">
        <v>91</v>
      </c>
      <c r="B1660" s="12" t="n">
        <v>42178</v>
      </c>
      <c r="C1660" s="1" t="s">
        <v>19</v>
      </c>
      <c r="D1660" s="1" t="s">
        <v>19</v>
      </c>
      <c r="E1660" s="1" t="s">
        <v>19</v>
      </c>
      <c r="F1660" s="1" t="s">
        <v>20</v>
      </c>
      <c r="G1660" s="1" t="n">
        <v>2</v>
      </c>
      <c r="H1660" s="1" t="n">
        <v>2</v>
      </c>
      <c r="I1660" s="23" t="str">
        <f aca="false">IF(J1660="RHAP", "Rhizophora apiculata", IF(J1660="EXAG", "Excoecaria agallocha", IF(J1660="BRPA", "Bruguiera parviflora", IF(J1660="XYMO", "Xylocarpus moluccensis", IF(J1660="BRCY", "Bruguiera cylindrica", IF(J1660="AVAL", "Avicennia alba", IF(J1660="AVOF", "Avicennia officinalis", IF(J1660="LURA", "Lumnitzera racemosa", IF(J1660="CETA", "Ceriops tagal", IF(J1660="XYGR", "Xylocarpus granatum", IF(J1660="AVMA", "Avicennia marina", IF(J1660="RHMU", "Rhizophora mucronata", IF(J1660="BRGY", "Bruguiera gymnorrhiza", IF(J1660="BRSE", "Bruguiera sexangula", IF(J1660="SOOV", "Sonneratia ovata", IF(J1660="SOCA", "Sonneratia caseolaris", IF(J1660="HELI", "Heritiera littoralis", IF(J1660="HESY", "Heritiera sylvatica", IF(J1660="NYFR", "Nypa fruticans", IF(J1660="CYRA", "Cynometra ramiflora", IF(J1660="PHPA", "Phoenix paludosa", IF(J1660="SCHY", "Scyphiphora hydrophyllacea", IF(J1660="DIMA", "Diospyros maritima", IF(J1660="POPI", "Pongamia pinnata", IF(J1660="MAPS", "Maniltoa psilogyne", IF(J1660="INBI", "Intsia bijuga", IF(J1660="ACEB", "Acanthus ebracteatus", IF(J1660="CAER", "Calamus erinaceus", IF(J1660="UNUN", "Unknown unknown",  IF(J1660="SOAL", "Sonneratia alba",  IF(J1660="AECO", "Aegiceras corniculatum", "" )) )))))))))))))))))))))))))))))</f>
        <v>Bruguiera cylindrica</v>
      </c>
      <c r="J1660" s="1" t="s">
        <v>98</v>
      </c>
      <c r="K1660" s="1" t="n">
        <v>11.6</v>
      </c>
      <c r="L1660" s="1" t="n">
        <v>2</v>
      </c>
      <c r="N1660" s="1" t="n">
        <v>3</v>
      </c>
    </row>
    <row r="1661" customFormat="false" ht="13.8" hidden="false" customHeight="false" outlineLevel="0" collapsed="false">
      <c r="A1661" s="1" t="s">
        <v>91</v>
      </c>
      <c r="B1661" s="12" t="n">
        <v>42178</v>
      </c>
      <c r="C1661" s="1" t="s">
        <v>19</v>
      </c>
      <c r="D1661" s="1" t="s">
        <v>19</v>
      </c>
      <c r="E1661" s="1" t="s">
        <v>19</v>
      </c>
      <c r="F1661" s="1" t="s">
        <v>20</v>
      </c>
      <c r="G1661" s="1" t="n">
        <v>2</v>
      </c>
      <c r="H1661" s="1" t="n">
        <v>2</v>
      </c>
      <c r="I1661" s="23" t="str">
        <f aca="false">IF(J1661="RHAP", "Rhizophora apiculata", IF(J1661="EXAG", "Excoecaria agallocha", IF(J1661="BRPA", "Bruguiera parviflora", IF(J1661="XYMO", "Xylocarpus moluccensis", IF(J1661="BRCY", "Bruguiera cylindrica", IF(J1661="AVAL", "Avicennia alba", IF(J1661="AVOF", "Avicennia officinalis", IF(J1661="LURA", "Lumnitzera racemosa", IF(J1661="CETA", "Ceriops tagal", IF(J1661="XYGR", "Xylocarpus granatum", IF(J1661="AVMA", "Avicennia marina", IF(J1661="RHMU", "Rhizophora mucronata", IF(J1661="BRGY", "Bruguiera gymnorrhiza", IF(J1661="BRSE", "Bruguiera sexangula", IF(J1661="SOOV", "Sonneratia ovata", IF(J1661="SOCA", "Sonneratia caseolaris", IF(J1661="HELI", "Heritiera littoralis", IF(J1661="HESY", "Heritiera sylvatica", IF(J1661="NYFR", "Nypa fruticans", IF(J1661="CYRA", "Cynometra ramiflora", IF(J1661="PHPA", "Phoenix paludosa", IF(J1661="SCHY", "Scyphiphora hydrophyllacea", IF(J1661="DIMA", "Diospyros maritima", IF(J1661="POPI", "Pongamia pinnata", IF(J1661="MAPS", "Maniltoa psilogyne", IF(J1661="INBI", "Intsia bijuga", IF(J1661="ACEB", "Acanthus ebracteatus", IF(J1661="CAER", "Calamus erinaceus", IF(J1661="UNUN", "Unknown unknown",  IF(J1661="SOAL", "Sonneratia alba",  IF(J1661="AECO", "Aegiceras corniculatum", "" )) )))))))))))))))))))))))))))))</f>
        <v>Bruguiera cylindrica</v>
      </c>
      <c r="J1661" s="1" t="s">
        <v>98</v>
      </c>
      <c r="K1661" s="1" t="n">
        <v>12.1</v>
      </c>
      <c r="L1661" s="1" t="n">
        <v>12</v>
      </c>
    </row>
    <row r="1662" customFormat="false" ht="13.8" hidden="false" customHeight="false" outlineLevel="0" collapsed="false">
      <c r="A1662" s="1" t="s">
        <v>91</v>
      </c>
      <c r="B1662" s="12" t="n">
        <v>42178</v>
      </c>
      <c r="C1662" s="1" t="s">
        <v>19</v>
      </c>
      <c r="D1662" s="1" t="s">
        <v>19</v>
      </c>
      <c r="E1662" s="1" t="s">
        <v>19</v>
      </c>
      <c r="F1662" s="1" t="s">
        <v>20</v>
      </c>
      <c r="G1662" s="1" t="n">
        <v>2</v>
      </c>
      <c r="H1662" s="1" t="n">
        <v>2</v>
      </c>
      <c r="I1662" s="23" t="str">
        <f aca="false">IF(J1662="RHAP", "Rhizophora apiculata", IF(J1662="EXAG", "Excoecaria agallocha", IF(J1662="BRPA", "Bruguiera parviflora", IF(J1662="XYMO", "Xylocarpus moluccensis", IF(J1662="BRCY", "Bruguiera cylindrica", IF(J1662="AVAL", "Avicennia alba", IF(J1662="AVOF", "Avicennia officinalis", IF(J1662="LURA", "Lumnitzera racemosa", IF(J1662="CETA", "Ceriops tagal", IF(J1662="XYGR", "Xylocarpus granatum", IF(J1662="AVMA", "Avicennia marina", IF(J1662="RHMU", "Rhizophora mucronata", IF(J1662="BRGY", "Bruguiera gymnorrhiza", IF(J1662="BRSE", "Bruguiera sexangula", IF(J1662="SOOV", "Sonneratia ovata", IF(J1662="SOCA", "Sonneratia caseolaris", IF(J1662="HELI", "Heritiera littoralis", IF(J1662="HESY", "Heritiera sylvatica", IF(J1662="NYFR", "Nypa fruticans", IF(J1662="CYRA", "Cynometra ramiflora", IF(J1662="PHPA", "Phoenix paludosa", IF(J1662="SCHY", "Scyphiphora hydrophyllacea", IF(J1662="DIMA", "Diospyros maritima", IF(J1662="POPI", "Pongamia pinnata", IF(J1662="MAPS", "Maniltoa psilogyne", IF(J1662="INBI", "Intsia bijuga", IF(J1662="ACEB", "Acanthus ebracteatus", IF(J1662="CAER", "Calamus erinaceus", IF(J1662="UNUN", "Unknown unknown",  IF(J1662="SOAL", "Sonneratia alba",  IF(J1662="AECO", "Aegiceras corniculatum", "" )) )))))))))))))))))))))))))))))</f>
        <v>Bruguiera cylindrica</v>
      </c>
      <c r="J1662" s="1" t="s">
        <v>98</v>
      </c>
      <c r="K1662" s="1" t="n">
        <v>13.1</v>
      </c>
      <c r="L1662" s="1" t="n">
        <v>11</v>
      </c>
    </row>
    <row r="1663" customFormat="false" ht="13.8" hidden="false" customHeight="false" outlineLevel="0" collapsed="false">
      <c r="A1663" s="1" t="s">
        <v>91</v>
      </c>
      <c r="B1663" s="12" t="n">
        <v>42178</v>
      </c>
      <c r="C1663" s="1" t="s">
        <v>19</v>
      </c>
      <c r="D1663" s="1" t="s">
        <v>19</v>
      </c>
      <c r="E1663" s="1" t="s">
        <v>19</v>
      </c>
      <c r="F1663" s="1" t="s">
        <v>20</v>
      </c>
      <c r="G1663" s="1" t="n">
        <v>2</v>
      </c>
      <c r="H1663" s="1" t="n">
        <v>2</v>
      </c>
      <c r="I1663" s="23" t="str">
        <f aca="false">IF(J1663="RHAP", "Rhizophora apiculata", IF(J1663="EXAG", "Excoecaria agallocha", IF(J1663="BRPA", "Bruguiera parviflora", IF(J1663="XYMO", "Xylocarpus moluccensis", IF(J1663="BRCY", "Bruguiera cylindrica", IF(J1663="AVAL", "Avicennia alba", IF(J1663="AVOF", "Avicennia officinalis", IF(J1663="LURA", "Lumnitzera racemosa", IF(J1663="CETA", "Ceriops tagal", IF(J1663="XYGR", "Xylocarpus granatum", IF(J1663="AVMA", "Avicennia marina", IF(J1663="RHMU", "Rhizophora mucronata", IF(J1663="BRGY", "Bruguiera gymnorrhiza", IF(J1663="BRSE", "Bruguiera sexangula", IF(J1663="SOOV", "Sonneratia ovata", IF(J1663="SOCA", "Sonneratia caseolaris", IF(J1663="HELI", "Heritiera littoralis", IF(J1663="HESY", "Heritiera sylvatica", IF(J1663="NYFR", "Nypa fruticans", IF(J1663="CYRA", "Cynometra ramiflora", IF(J1663="PHPA", "Phoenix paludosa", IF(J1663="SCHY", "Scyphiphora hydrophyllacea", IF(J1663="DIMA", "Diospyros maritima", IF(J1663="POPI", "Pongamia pinnata", IF(J1663="MAPS", "Maniltoa psilogyne", IF(J1663="INBI", "Intsia bijuga", IF(J1663="ACEB", "Acanthus ebracteatus", IF(J1663="CAER", "Calamus erinaceus", IF(J1663="UNUN", "Unknown unknown",  IF(J1663="SOAL", "Sonneratia alba",  IF(J1663="AECO", "Aegiceras corniculatum", "" )) )))))))))))))))))))))))))))))</f>
        <v>Bruguiera cylindrica</v>
      </c>
      <c r="J1663" s="1" t="s">
        <v>98</v>
      </c>
      <c r="K1663" s="1" t="n">
        <v>13.1</v>
      </c>
      <c r="L1663" s="1" t="n">
        <v>11</v>
      </c>
    </row>
    <row r="1664" customFormat="false" ht="13.8" hidden="false" customHeight="false" outlineLevel="0" collapsed="false">
      <c r="A1664" s="1" t="s">
        <v>91</v>
      </c>
      <c r="B1664" s="12" t="n">
        <v>42178</v>
      </c>
      <c r="C1664" s="1" t="s">
        <v>19</v>
      </c>
      <c r="D1664" s="1" t="s">
        <v>19</v>
      </c>
      <c r="E1664" s="1" t="s">
        <v>19</v>
      </c>
      <c r="F1664" s="1" t="s">
        <v>20</v>
      </c>
      <c r="G1664" s="1" t="n">
        <v>2</v>
      </c>
      <c r="H1664" s="1" t="n">
        <v>2</v>
      </c>
      <c r="I1664" s="23" t="str">
        <f aca="false">IF(J1664="RHAP", "Rhizophora apiculata", IF(J1664="EXAG", "Excoecaria agallocha", IF(J1664="BRPA", "Bruguiera parviflora", IF(J1664="XYMO", "Xylocarpus moluccensis", IF(J1664="BRCY", "Bruguiera cylindrica", IF(J1664="AVAL", "Avicennia alba", IF(J1664="AVOF", "Avicennia officinalis", IF(J1664="LURA", "Lumnitzera racemosa", IF(J1664="CETA", "Ceriops tagal", IF(J1664="XYGR", "Xylocarpus granatum", IF(J1664="AVMA", "Avicennia marina", IF(J1664="RHMU", "Rhizophora mucronata", IF(J1664="BRGY", "Bruguiera gymnorrhiza", IF(J1664="BRSE", "Bruguiera sexangula", IF(J1664="SOOV", "Sonneratia ovata", IF(J1664="SOCA", "Sonneratia caseolaris", IF(J1664="HELI", "Heritiera littoralis", IF(J1664="HESY", "Heritiera sylvatica", IF(J1664="NYFR", "Nypa fruticans", IF(J1664="CYRA", "Cynometra ramiflora", IF(J1664="PHPA", "Phoenix paludosa", IF(J1664="SCHY", "Scyphiphora hydrophyllacea", IF(J1664="DIMA", "Diospyros maritima", IF(J1664="POPI", "Pongamia pinnata", IF(J1664="MAPS", "Maniltoa psilogyne", IF(J1664="INBI", "Intsia bijuga", IF(J1664="ACEB", "Acanthus ebracteatus", IF(J1664="CAER", "Calamus erinaceus", IF(J1664="UNUN", "Unknown unknown",  IF(J1664="SOAL", "Sonneratia alba",  IF(J1664="AECO", "Aegiceras corniculatum", "" )) )))))))))))))))))))))))))))))</f>
        <v>Bruguiera cylindrica</v>
      </c>
      <c r="J1664" s="1" t="s">
        <v>98</v>
      </c>
      <c r="K1664" s="1" t="n">
        <v>13.6</v>
      </c>
      <c r="L1664" s="1" t="n">
        <v>11</v>
      </c>
    </row>
    <row r="1665" customFormat="false" ht="13.8" hidden="false" customHeight="false" outlineLevel="0" collapsed="false">
      <c r="A1665" s="1" t="s">
        <v>91</v>
      </c>
      <c r="B1665" s="12" t="n">
        <v>42178</v>
      </c>
      <c r="C1665" s="1" t="s">
        <v>19</v>
      </c>
      <c r="D1665" s="1" t="s">
        <v>19</v>
      </c>
      <c r="E1665" s="1" t="s">
        <v>19</v>
      </c>
      <c r="F1665" s="1" t="s">
        <v>20</v>
      </c>
      <c r="G1665" s="1" t="n">
        <v>2</v>
      </c>
      <c r="H1665" s="1" t="n">
        <v>2</v>
      </c>
      <c r="I1665" s="23" t="str">
        <f aca="false">IF(J1665="RHAP", "Rhizophora apiculata", IF(J1665="EXAG", "Excoecaria agallocha", IF(J1665="BRPA", "Bruguiera parviflora", IF(J1665="XYMO", "Xylocarpus moluccensis", IF(J1665="BRCY", "Bruguiera cylindrica", IF(J1665="AVAL", "Avicennia alba", IF(J1665="AVOF", "Avicennia officinalis", IF(J1665="LURA", "Lumnitzera racemosa", IF(J1665="CETA", "Ceriops tagal", IF(J1665="XYGR", "Xylocarpus granatum", IF(J1665="AVMA", "Avicennia marina", IF(J1665="RHMU", "Rhizophora mucronata", IF(J1665="BRGY", "Bruguiera gymnorrhiza", IF(J1665="BRSE", "Bruguiera sexangula", IF(J1665="SOOV", "Sonneratia ovata", IF(J1665="SOCA", "Sonneratia caseolaris", IF(J1665="HELI", "Heritiera littoralis", IF(J1665="HESY", "Heritiera sylvatica", IF(J1665="NYFR", "Nypa fruticans", IF(J1665="CYRA", "Cynometra ramiflora", IF(J1665="PHPA", "Phoenix paludosa", IF(J1665="SCHY", "Scyphiphora hydrophyllacea", IF(J1665="DIMA", "Diospyros maritima", IF(J1665="POPI", "Pongamia pinnata", IF(J1665="MAPS", "Maniltoa psilogyne", IF(J1665="INBI", "Intsia bijuga", IF(J1665="ACEB", "Acanthus ebracteatus", IF(J1665="CAER", "Calamus erinaceus", IF(J1665="UNUN", "Unknown unknown",  IF(J1665="SOAL", "Sonneratia alba",  IF(J1665="AECO", "Aegiceras corniculatum", "" )) )))))))))))))))))))))))))))))</f>
        <v>Bruguiera cylindrica</v>
      </c>
      <c r="J1665" s="1" t="s">
        <v>98</v>
      </c>
      <c r="K1665" s="1" t="n">
        <v>14.1</v>
      </c>
      <c r="L1665" s="1" t="n">
        <v>10</v>
      </c>
    </row>
    <row r="1666" customFormat="false" ht="13.8" hidden="false" customHeight="false" outlineLevel="0" collapsed="false">
      <c r="A1666" s="1" t="s">
        <v>91</v>
      </c>
      <c r="B1666" s="12" t="n">
        <v>42178</v>
      </c>
      <c r="C1666" s="1" t="s">
        <v>19</v>
      </c>
      <c r="D1666" s="1" t="s">
        <v>19</v>
      </c>
      <c r="E1666" s="1" t="s">
        <v>19</v>
      </c>
      <c r="F1666" s="1" t="s">
        <v>20</v>
      </c>
      <c r="G1666" s="1" t="n">
        <v>2</v>
      </c>
      <c r="H1666" s="1" t="n">
        <v>2</v>
      </c>
      <c r="I1666" s="23" t="str">
        <f aca="false">IF(J1666="RHAP", "Rhizophora apiculata", IF(J1666="EXAG", "Excoecaria agallocha", IF(J1666="BRPA", "Bruguiera parviflora", IF(J1666="XYMO", "Xylocarpus moluccensis", IF(J1666="BRCY", "Bruguiera cylindrica", IF(J1666="AVAL", "Avicennia alba", IF(J1666="AVOF", "Avicennia officinalis", IF(J1666="LURA", "Lumnitzera racemosa", IF(J1666="CETA", "Ceriops tagal", IF(J1666="XYGR", "Xylocarpus granatum", IF(J1666="AVMA", "Avicennia marina", IF(J1666="RHMU", "Rhizophora mucronata", IF(J1666="BRGY", "Bruguiera gymnorrhiza", IF(J1666="BRSE", "Bruguiera sexangula", IF(J1666="SOOV", "Sonneratia ovata", IF(J1666="SOCA", "Sonneratia caseolaris", IF(J1666="HELI", "Heritiera littoralis", IF(J1666="HESY", "Heritiera sylvatica", IF(J1666="NYFR", "Nypa fruticans", IF(J1666="CYRA", "Cynometra ramiflora", IF(J1666="PHPA", "Phoenix paludosa", IF(J1666="SCHY", "Scyphiphora hydrophyllacea", IF(J1666="DIMA", "Diospyros maritima", IF(J1666="POPI", "Pongamia pinnata", IF(J1666="MAPS", "Maniltoa psilogyne", IF(J1666="INBI", "Intsia bijuga", IF(J1666="ACEB", "Acanthus ebracteatus", IF(J1666="CAER", "Calamus erinaceus", IF(J1666="UNUN", "Unknown unknown",  IF(J1666="SOAL", "Sonneratia alba",  IF(J1666="AECO", "Aegiceras corniculatum", "" )) )))))))))))))))))))))))))))))</f>
        <v>Bruguiera cylindrica</v>
      </c>
      <c r="J1666" s="1" t="s">
        <v>98</v>
      </c>
      <c r="K1666" s="1" t="n">
        <v>14.3</v>
      </c>
      <c r="L1666" s="1" t="n">
        <v>10</v>
      </c>
    </row>
    <row r="1667" customFormat="false" ht="13.8" hidden="false" customHeight="false" outlineLevel="0" collapsed="false">
      <c r="A1667" s="1" t="s">
        <v>91</v>
      </c>
      <c r="B1667" s="12" t="n">
        <v>42178</v>
      </c>
      <c r="C1667" s="1" t="s">
        <v>19</v>
      </c>
      <c r="D1667" s="1" t="s">
        <v>19</v>
      </c>
      <c r="E1667" s="1" t="s">
        <v>19</v>
      </c>
      <c r="F1667" s="1" t="s">
        <v>20</v>
      </c>
      <c r="G1667" s="1" t="n">
        <v>2</v>
      </c>
      <c r="H1667" s="1" t="n">
        <v>2</v>
      </c>
      <c r="I1667" s="23" t="str">
        <f aca="false">IF(J1667="RHAP", "Rhizophora apiculata", IF(J1667="EXAG", "Excoecaria agallocha", IF(J1667="BRPA", "Bruguiera parviflora", IF(J1667="XYMO", "Xylocarpus moluccensis", IF(J1667="BRCY", "Bruguiera cylindrica", IF(J1667="AVAL", "Avicennia alba", IF(J1667="AVOF", "Avicennia officinalis", IF(J1667="LURA", "Lumnitzera racemosa", IF(J1667="CETA", "Ceriops tagal", IF(J1667="XYGR", "Xylocarpus granatum", IF(J1667="AVMA", "Avicennia marina", IF(J1667="RHMU", "Rhizophora mucronata", IF(J1667="BRGY", "Bruguiera gymnorrhiza", IF(J1667="BRSE", "Bruguiera sexangula", IF(J1667="SOOV", "Sonneratia ovata", IF(J1667="SOCA", "Sonneratia caseolaris", IF(J1667="HELI", "Heritiera littoralis", IF(J1667="HESY", "Heritiera sylvatica", IF(J1667="NYFR", "Nypa fruticans", IF(J1667="CYRA", "Cynometra ramiflora", IF(J1667="PHPA", "Phoenix paludosa", IF(J1667="SCHY", "Scyphiphora hydrophyllacea", IF(J1667="DIMA", "Diospyros maritima", IF(J1667="POPI", "Pongamia pinnata", IF(J1667="MAPS", "Maniltoa psilogyne", IF(J1667="INBI", "Intsia bijuga", IF(J1667="ACEB", "Acanthus ebracteatus", IF(J1667="CAER", "Calamus erinaceus", IF(J1667="UNUN", "Unknown unknown",  IF(J1667="SOAL", "Sonneratia alba",  IF(J1667="AECO", "Aegiceras corniculatum", "" )) )))))))))))))))))))))))))))))</f>
        <v>Avicennia alba</v>
      </c>
      <c r="J1667" s="1" t="s">
        <v>27</v>
      </c>
      <c r="K1667" s="1" t="n">
        <v>15.9</v>
      </c>
      <c r="L1667" s="1" t="n">
        <v>12</v>
      </c>
    </row>
    <row r="1668" customFormat="false" ht="13.8" hidden="false" customHeight="false" outlineLevel="0" collapsed="false">
      <c r="A1668" s="1" t="s">
        <v>91</v>
      </c>
      <c r="B1668" s="12" t="n">
        <v>42178</v>
      </c>
      <c r="C1668" s="1" t="s">
        <v>19</v>
      </c>
      <c r="D1668" s="1" t="s">
        <v>19</v>
      </c>
      <c r="E1668" s="1" t="s">
        <v>19</v>
      </c>
      <c r="F1668" s="1" t="s">
        <v>20</v>
      </c>
      <c r="G1668" s="1" t="n">
        <v>2</v>
      </c>
      <c r="H1668" s="1" t="n">
        <v>2</v>
      </c>
      <c r="I1668" s="23" t="str">
        <f aca="false">IF(J1668="RHAP", "Rhizophora apiculata", IF(J1668="EXAG", "Excoecaria agallocha", IF(J1668="BRPA", "Bruguiera parviflora", IF(J1668="XYMO", "Xylocarpus moluccensis", IF(J1668="BRCY", "Bruguiera cylindrica", IF(J1668="AVAL", "Avicennia alba", IF(J1668="AVOF", "Avicennia officinalis", IF(J1668="LURA", "Lumnitzera racemosa", IF(J1668="CETA", "Ceriops tagal", IF(J1668="XYGR", "Xylocarpus granatum", IF(J1668="AVMA", "Avicennia marina", IF(J1668="RHMU", "Rhizophora mucronata", IF(J1668="BRGY", "Bruguiera gymnorrhiza", IF(J1668="BRSE", "Bruguiera sexangula", IF(J1668="SOOV", "Sonneratia ovata", IF(J1668="SOCA", "Sonneratia caseolaris", IF(J1668="HELI", "Heritiera littoralis", IF(J1668="HESY", "Heritiera sylvatica", IF(J1668="NYFR", "Nypa fruticans", IF(J1668="CYRA", "Cynometra ramiflora", IF(J1668="PHPA", "Phoenix paludosa", IF(J1668="SCHY", "Scyphiphora hydrophyllacea", IF(J1668="DIMA", "Diospyros maritima", IF(J1668="POPI", "Pongamia pinnata", IF(J1668="MAPS", "Maniltoa psilogyne", IF(J1668="INBI", "Intsia bijuga", IF(J1668="ACEB", "Acanthus ebracteatus", IF(J1668="CAER", "Calamus erinaceus", IF(J1668="UNUN", "Unknown unknown",  IF(J1668="SOAL", "Sonneratia alba",  IF(J1668="AECO", "Aegiceras corniculatum", "" )) )))))))))))))))))))))))))))))</f>
        <v>Bruguiera cylindrica</v>
      </c>
      <c r="J1668" s="1" t="s">
        <v>98</v>
      </c>
      <c r="K1668" s="1" t="n">
        <v>16.3</v>
      </c>
      <c r="L1668" s="1" t="n">
        <v>11</v>
      </c>
    </row>
    <row r="1669" customFormat="false" ht="13.8" hidden="false" customHeight="false" outlineLevel="0" collapsed="false">
      <c r="A1669" s="1" t="s">
        <v>91</v>
      </c>
      <c r="B1669" s="12" t="n">
        <v>42178</v>
      </c>
      <c r="C1669" s="1" t="s">
        <v>19</v>
      </c>
      <c r="D1669" s="1" t="s">
        <v>19</v>
      </c>
      <c r="E1669" s="1" t="s">
        <v>19</v>
      </c>
      <c r="F1669" s="1" t="s">
        <v>20</v>
      </c>
      <c r="G1669" s="1" t="n">
        <v>2</v>
      </c>
      <c r="H1669" s="1" t="n">
        <v>2</v>
      </c>
      <c r="I1669" s="23" t="str">
        <f aca="false">IF(J1669="RHAP", "Rhizophora apiculata", IF(J1669="EXAG", "Excoecaria agallocha", IF(J1669="BRPA", "Bruguiera parviflora", IF(J1669="XYMO", "Xylocarpus moluccensis", IF(J1669="BRCY", "Bruguiera cylindrica", IF(J1669="AVAL", "Avicennia alba", IF(J1669="AVOF", "Avicennia officinalis", IF(J1669="LURA", "Lumnitzera racemosa", IF(J1669="CETA", "Ceriops tagal", IF(J1669="XYGR", "Xylocarpus granatum", IF(J1669="AVMA", "Avicennia marina", IF(J1669="RHMU", "Rhizophora mucronata", IF(J1669="BRGY", "Bruguiera gymnorrhiza", IF(J1669="BRSE", "Bruguiera sexangula", IF(J1669="SOOV", "Sonneratia ovata", IF(J1669="SOCA", "Sonneratia caseolaris", IF(J1669="HELI", "Heritiera littoralis", IF(J1669="HESY", "Heritiera sylvatica", IF(J1669="NYFR", "Nypa fruticans", IF(J1669="CYRA", "Cynometra ramiflora", IF(J1669="PHPA", "Phoenix paludosa", IF(J1669="SCHY", "Scyphiphora hydrophyllacea", IF(J1669="DIMA", "Diospyros maritima", IF(J1669="POPI", "Pongamia pinnata", IF(J1669="MAPS", "Maniltoa psilogyne", IF(J1669="INBI", "Intsia bijuga", IF(J1669="ACEB", "Acanthus ebracteatus", IF(J1669="CAER", "Calamus erinaceus", IF(J1669="UNUN", "Unknown unknown",  IF(J1669="SOAL", "Sonneratia alba",  IF(J1669="AECO", "Aegiceras corniculatum", "" )) )))))))))))))))))))))))))))))</f>
        <v>Avicennia alba</v>
      </c>
      <c r="J1669" s="1" t="s">
        <v>27</v>
      </c>
      <c r="K1669" s="1" t="n">
        <v>19.6</v>
      </c>
      <c r="L1669" s="1" t="n">
        <v>14</v>
      </c>
    </row>
    <row r="1670" customFormat="false" ht="13.8" hidden="false" customHeight="false" outlineLevel="0" collapsed="false">
      <c r="A1670" s="1" t="s">
        <v>91</v>
      </c>
      <c r="B1670" s="12" t="n">
        <v>42178</v>
      </c>
      <c r="C1670" s="1" t="s">
        <v>19</v>
      </c>
      <c r="D1670" s="1" t="s">
        <v>19</v>
      </c>
      <c r="E1670" s="1" t="s">
        <v>19</v>
      </c>
      <c r="F1670" s="1" t="s">
        <v>20</v>
      </c>
      <c r="G1670" s="1" t="n">
        <v>2</v>
      </c>
      <c r="H1670" s="1" t="n">
        <v>2</v>
      </c>
      <c r="I1670" s="23" t="str">
        <f aca="false">IF(J1670="RHAP", "Rhizophora apiculata", IF(J1670="EXAG", "Excoecaria agallocha", IF(J1670="BRPA", "Bruguiera parviflora", IF(J1670="XYMO", "Xylocarpus moluccensis", IF(J1670="BRCY", "Bruguiera cylindrica", IF(J1670="AVAL", "Avicennia alba", IF(J1670="AVOF", "Avicennia officinalis", IF(J1670="LURA", "Lumnitzera racemosa", IF(J1670="CETA", "Ceriops tagal", IF(J1670="XYGR", "Xylocarpus granatum", IF(J1670="AVMA", "Avicennia marina", IF(J1670="RHMU", "Rhizophora mucronata", IF(J1670="BRGY", "Bruguiera gymnorrhiza", IF(J1670="BRSE", "Bruguiera sexangula", IF(J1670="SOOV", "Sonneratia ovata", IF(J1670="SOCA", "Sonneratia caseolaris", IF(J1670="HELI", "Heritiera littoralis", IF(J1670="HESY", "Heritiera sylvatica", IF(J1670="NYFR", "Nypa fruticans", IF(J1670="CYRA", "Cynometra ramiflora", IF(J1670="PHPA", "Phoenix paludosa", IF(J1670="SCHY", "Scyphiphora hydrophyllacea", IF(J1670="DIMA", "Diospyros maritima", IF(J1670="POPI", "Pongamia pinnata", IF(J1670="MAPS", "Maniltoa psilogyne", IF(J1670="INBI", "Intsia bijuga", IF(J1670="ACEB", "Acanthus ebracteatus", IF(J1670="CAER", "Calamus erinaceus", IF(J1670="UNUN", "Unknown unknown",  IF(J1670="SOAL", "Sonneratia alba",  IF(J1670="AECO", "Aegiceras corniculatum", "" )) )))))))))))))))))))))))))))))</f>
        <v>Avicennia alba</v>
      </c>
      <c r="J1670" s="1" t="s">
        <v>27</v>
      </c>
      <c r="K1670" s="1" t="n">
        <v>34.4</v>
      </c>
      <c r="L1670" s="1" t="n">
        <v>17</v>
      </c>
    </row>
    <row r="1671" customFormat="false" ht="13.8" hidden="false" customHeight="false" outlineLevel="0" collapsed="false">
      <c r="A1671" s="1" t="s">
        <v>91</v>
      </c>
      <c r="B1671" s="12" t="n">
        <v>42178</v>
      </c>
      <c r="C1671" s="1" t="s">
        <v>19</v>
      </c>
      <c r="D1671" s="1" t="s">
        <v>19</v>
      </c>
      <c r="E1671" s="1" t="s">
        <v>19</v>
      </c>
      <c r="F1671" s="1" t="s">
        <v>20</v>
      </c>
      <c r="G1671" s="1" t="n">
        <v>2</v>
      </c>
      <c r="H1671" s="1" t="n">
        <v>3</v>
      </c>
      <c r="I1671" s="23" t="str">
        <f aca="false">IF(J1671="RHAP", "Rhizophora apiculata", IF(J1671="EXAG", "Excoecaria agallocha", IF(J1671="BRPA", "Bruguiera parviflora", IF(J1671="XYMO", "Xylocarpus moluccensis", IF(J1671="BRCY", "Bruguiera cylindrica", IF(J1671="AVAL", "Avicennia alba", IF(J1671="AVOF", "Avicennia officinalis", IF(J1671="LURA", "Lumnitzera racemosa", IF(J1671="CETA", "Ceriops tagal", IF(J1671="XYGR", "Xylocarpus granatum", IF(J1671="AVMA", "Avicennia marina", IF(J1671="RHMU", "Rhizophora mucronata", IF(J1671="BRGY", "Bruguiera gymnorrhiza", IF(J1671="BRSE", "Bruguiera sexangula", IF(J1671="SOOV", "Sonneratia ovata", IF(J1671="SOCA", "Sonneratia caseolaris", IF(J1671="HELI", "Heritiera littoralis", IF(J1671="HESY", "Heritiera sylvatica", IF(J1671="NYFR", "Nypa fruticans", IF(J1671="CYRA", "Cynometra ramiflora", IF(J1671="PHPA", "Phoenix paludosa", IF(J1671="SCHY", "Scyphiphora hydrophyllacea", IF(J1671="DIMA", "Diospyros maritima", IF(J1671="POPI", "Pongamia pinnata", IF(J1671="MAPS", "Maniltoa psilogyne", IF(J1671="INBI", "Intsia bijuga", IF(J1671="ACEB", "Acanthus ebracteatus", IF(J1671="CAER", "Calamus erinaceus", IF(J1671="UNUN", "Unknown unknown",  IF(J1671="SOAL", "Sonneratia alba",  IF(J1671="AECO", "Aegiceras corniculatum", "" )) )))))))))))))))))))))))))))))</f>
        <v>Bruguiera cylindrica</v>
      </c>
      <c r="J1671" s="1" t="s">
        <v>98</v>
      </c>
      <c r="K1671" s="1" t="n">
        <v>5.1</v>
      </c>
      <c r="L1671" s="1" t="n">
        <v>6</v>
      </c>
    </row>
    <row r="1672" customFormat="false" ht="13.8" hidden="false" customHeight="false" outlineLevel="0" collapsed="false">
      <c r="A1672" s="1" t="s">
        <v>91</v>
      </c>
      <c r="B1672" s="12" t="n">
        <v>42178</v>
      </c>
      <c r="C1672" s="1" t="s">
        <v>19</v>
      </c>
      <c r="D1672" s="1" t="s">
        <v>19</v>
      </c>
      <c r="E1672" s="1" t="s">
        <v>19</v>
      </c>
      <c r="F1672" s="1" t="s">
        <v>20</v>
      </c>
      <c r="G1672" s="1" t="n">
        <v>2</v>
      </c>
      <c r="H1672" s="1" t="n">
        <v>3</v>
      </c>
      <c r="I1672" s="23" t="str">
        <f aca="false">IF(J1672="RHAP", "Rhizophora apiculata", IF(J1672="EXAG", "Excoecaria agallocha", IF(J1672="BRPA", "Bruguiera parviflora", IF(J1672="XYMO", "Xylocarpus moluccensis", IF(J1672="BRCY", "Bruguiera cylindrica", IF(J1672="AVAL", "Avicennia alba", IF(J1672="AVOF", "Avicennia officinalis", IF(J1672="LURA", "Lumnitzera racemosa", IF(J1672="CETA", "Ceriops tagal", IF(J1672="XYGR", "Xylocarpus granatum", IF(J1672="AVMA", "Avicennia marina", IF(J1672="RHMU", "Rhizophora mucronata", IF(J1672="BRGY", "Bruguiera gymnorrhiza", IF(J1672="BRSE", "Bruguiera sexangula", IF(J1672="SOOV", "Sonneratia ovata", IF(J1672="SOCA", "Sonneratia caseolaris", IF(J1672="HELI", "Heritiera littoralis", IF(J1672="HESY", "Heritiera sylvatica", IF(J1672="NYFR", "Nypa fruticans", IF(J1672="CYRA", "Cynometra ramiflora", IF(J1672="PHPA", "Phoenix paludosa", IF(J1672="SCHY", "Scyphiphora hydrophyllacea", IF(J1672="DIMA", "Diospyros maritima", IF(J1672="POPI", "Pongamia pinnata", IF(J1672="MAPS", "Maniltoa psilogyne", IF(J1672="INBI", "Intsia bijuga", IF(J1672="ACEB", "Acanthus ebracteatus", IF(J1672="CAER", "Calamus erinaceus", IF(J1672="UNUN", "Unknown unknown",  IF(J1672="SOAL", "Sonneratia alba",  IF(J1672="AECO", "Aegiceras corniculatum", "" )) )))))))))))))))))))))))))))))</f>
        <v>Bruguiera cylindrica</v>
      </c>
      <c r="J1672" s="1" t="s">
        <v>98</v>
      </c>
      <c r="K1672" s="1" t="n">
        <v>5.3</v>
      </c>
      <c r="L1672" s="1" t="n">
        <v>6</v>
      </c>
    </row>
    <row r="1673" customFormat="false" ht="13.8" hidden="false" customHeight="false" outlineLevel="0" collapsed="false">
      <c r="A1673" s="1" t="s">
        <v>91</v>
      </c>
      <c r="B1673" s="12" t="n">
        <v>42178</v>
      </c>
      <c r="C1673" s="1" t="s">
        <v>19</v>
      </c>
      <c r="D1673" s="1" t="s">
        <v>19</v>
      </c>
      <c r="E1673" s="1" t="s">
        <v>19</v>
      </c>
      <c r="F1673" s="1" t="s">
        <v>20</v>
      </c>
      <c r="G1673" s="1" t="n">
        <v>2</v>
      </c>
      <c r="H1673" s="1" t="n">
        <v>3</v>
      </c>
      <c r="I1673" s="23" t="str">
        <f aca="false">IF(J1673="RHAP", "Rhizophora apiculata", IF(J1673="EXAG", "Excoecaria agallocha", IF(J1673="BRPA", "Bruguiera parviflora", IF(J1673="XYMO", "Xylocarpus moluccensis", IF(J1673="BRCY", "Bruguiera cylindrica", IF(J1673="AVAL", "Avicennia alba", IF(J1673="AVOF", "Avicennia officinalis", IF(J1673="LURA", "Lumnitzera racemosa", IF(J1673="CETA", "Ceriops tagal", IF(J1673="XYGR", "Xylocarpus granatum", IF(J1673="AVMA", "Avicennia marina", IF(J1673="RHMU", "Rhizophora mucronata", IF(J1673="BRGY", "Bruguiera gymnorrhiza", IF(J1673="BRSE", "Bruguiera sexangula", IF(J1673="SOOV", "Sonneratia ovata", IF(J1673="SOCA", "Sonneratia caseolaris", IF(J1673="HELI", "Heritiera littoralis", IF(J1673="HESY", "Heritiera sylvatica", IF(J1673="NYFR", "Nypa fruticans", IF(J1673="CYRA", "Cynometra ramiflora", IF(J1673="PHPA", "Phoenix paludosa", IF(J1673="SCHY", "Scyphiphora hydrophyllacea", IF(J1673="DIMA", "Diospyros maritima", IF(J1673="POPI", "Pongamia pinnata", IF(J1673="MAPS", "Maniltoa psilogyne", IF(J1673="INBI", "Intsia bijuga", IF(J1673="ACEB", "Acanthus ebracteatus", IF(J1673="CAER", "Calamus erinaceus", IF(J1673="UNUN", "Unknown unknown",  IF(J1673="SOAL", "Sonneratia alba",  IF(J1673="AECO", "Aegiceras corniculatum", "" )) )))))))))))))))))))))))))))))</f>
        <v>Bruguiera cylindrica</v>
      </c>
      <c r="J1673" s="1" t="s">
        <v>98</v>
      </c>
      <c r="K1673" s="1" t="n">
        <v>5.3</v>
      </c>
      <c r="L1673" s="1" t="n">
        <v>5</v>
      </c>
    </row>
    <row r="1674" customFormat="false" ht="13.8" hidden="false" customHeight="false" outlineLevel="0" collapsed="false">
      <c r="A1674" s="1" t="s">
        <v>91</v>
      </c>
      <c r="B1674" s="12" t="n">
        <v>42178</v>
      </c>
      <c r="C1674" s="1" t="s">
        <v>19</v>
      </c>
      <c r="D1674" s="1" t="s">
        <v>19</v>
      </c>
      <c r="E1674" s="1" t="s">
        <v>19</v>
      </c>
      <c r="F1674" s="1" t="s">
        <v>20</v>
      </c>
      <c r="G1674" s="1" t="n">
        <v>2</v>
      </c>
      <c r="H1674" s="1" t="n">
        <v>3</v>
      </c>
      <c r="I1674" s="23" t="str">
        <f aca="false">IF(J1674="RHAP", "Rhizophora apiculata", IF(J1674="EXAG", "Excoecaria agallocha", IF(J1674="BRPA", "Bruguiera parviflora", IF(J1674="XYMO", "Xylocarpus moluccensis", IF(J1674="BRCY", "Bruguiera cylindrica", IF(J1674="AVAL", "Avicennia alba", IF(J1674="AVOF", "Avicennia officinalis", IF(J1674="LURA", "Lumnitzera racemosa", IF(J1674="CETA", "Ceriops tagal", IF(J1674="XYGR", "Xylocarpus granatum", IF(J1674="AVMA", "Avicennia marina", IF(J1674="RHMU", "Rhizophora mucronata", IF(J1674="BRGY", "Bruguiera gymnorrhiza", IF(J1674="BRSE", "Bruguiera sexangula", IF(J1674="SOOV", "Sonneratia ovata", IF(J1674="SOCA", "Sonneratia caseolaris", IF(J1674="HELI", "Heritiera littoralis", IF(J1674="HESY", "Heritiera sylvatica", IF(J1674="NYFR", "Nypa fruticans", IF(J1674="CYRA", "Cynometra ramiflora", IF(J1674="PHPA", "Phoenix paludosa", IF(J1674="SCHY", "Scyphiphora hydrophyllacea", IF(J1674="DIMA", "Diospyros maritima", IF(J1674="POPI", "Pongamia pinnata", IF(J1674="MAPS", "Maniltoa psilogyne", IF(J1674="INBI", "Intsia bijuga", IF(J1674="ACEB", "Acanthus ebracteatus", IF(J1674="CAER", "Calamus erinaceus", IF(J1674="UNUN", "Unknown unknown",  IF(J1674="SOAL", "Sonneratia alba",  IF(J1674="AECO", "Aegiceras corniculatum", "" )) )))))))))))))))))))))))))))))</f>
        <v>Bruguiera cylindrica</v>
      </c>
      <c r="J1674" s="1" t="s">
        <v>98</v>
      </c>
      <c r="K1674" s="1" t="n">
        <v>5.4</v>
      </c>
      <c r="L1674" s="1" t="n">
        <v>7</v>
      </c>
    </row>
    <row r="1675" customFormat="false" ht="13.8" hidden="false" customHeight="false" outlineLevel="0" collapsed="false">
      <c r="A1675" s="1" t="s">
        <v>91</v>
      </c>
      <c r="B1675" s="12" t="n">
        <v>42178</v>
      </c>
      <c r="C1675" s="1" t="s">
        <v>19</v>
      </c>
      <c r="D1675" s="1" t="s">
        <v>19</v>
      </c>
      <c r="E1675" s="1" t="s">
        <v>19</v>
      </c>
      <c r="F1675" s="1" t="s">
        <v>20</v>
      </c>
      <c r="G1675" s="1" t="n">
        <v>2</v>
      </c>
      <c r="H1675" s="1" t="n">
        <v>3</v>
      </c>
      <c r="I1675" s="23" t="str">
        <f aca="false">IF(J1675="RHAP", "Rhizophora apiculata", IF(J1675="EXAG", "Excoecaria agallocha", IF(J1675="BRPA", "Bruguiera parviflora", IF(J1675="XYMO", "Xylocarpus moluccensis", IF(J1675="BRCY", "Bruguiera cylindrica", IF(J1675="AVAL", "Avicennia alba", IF(J1675="AVOF", "Avicennia officinalis", IF(J1675="LURA", "Lumnitzera racemosa", IF(J1675="CETA", "Ceriops tagal", IF(J1675="XYGR", "Xylocarpus granatum", IF(J1675="AVMA", "Avicennia marina", IF(J1675="RHMU", "Rhizophora mucronata", IF(J1675="BRGY", "Bruguiera gymnorrhiza", IF(J1675="BRSE", "Bruguiera sexangula", IF(J1675="SOOV", "Sonneratia ovata", IF(J1675="SOCA", "Sonneratia caseolaris", IF(J1675="HELI", "Heritiera littoralis", IF(J1675="HESY", "Heritiera sylvatica", IF(J1675="NYFR", "Nypa fruticans", IF(J1675="CYRA", "Cynometra ramiflora", IF(J1675="PHPA", "Phoenix paludosa", IF(J1675="SCHY", "Scyphiphora hydrophyllacea", IF(J1675="DIMA", "Diospyros maritima", IF(J1675="POPI", "Pongamia pinnata", IF(J1675="MAPS", "Maniltoa psilogyne", IF(J1675="INBI", "Intsia bijuga", IF(J1675="ACEB", "Acanthus ebracteatus", IF(J1675="CAER", "Calamus erinaceus", IF(J1675="UNUN", "Unknown unknown",  IF(J1675="SOAL", "Sonneratia alba",  IF(J1675="AECO", "Aegiceras corniculatum", "" )) )))))))))))))))))))))))))))))</f>
        <v>Bruguiera cylindrica</v>
      </c>
      <c r="J1675" s="1" t="s">
        <v>98</v>
      </c>
      <c r="K1675" s="1" t="n">
        <v>5.4</v>
      </c>
      <c r="L1675" s="1" t="n">
        <v>6</v>
      </c>
    </row>
    <row r="1676" customFormat="false" ht="13.8" hidden="false" customHeight="false" outlineLevel="0" collapsed="false">
      <c r="A1676" s="1" t="s">
        <v>91</v>
      </c>
      <c r="B1676" s="12" t="n">
        <v>42178</v>
      </c>
      <c r="C1676" s="1" t="s">
        <v>19</v>
      </c>
      <c r="D1676" s="1" t="s">
        <v>19</v>
      </c>
      <c r="E1676" s="1" t="s">
        <v>19</v>
      </c>
      <c r="F1676" s="1" t="s">
        <v>20</v>
      </c>
      <c r="G1676" s="1" t="n">
        <v>2</v>
      </c>
      <c r="H1676" s="1" t="n">
        <v>3</v>
      </c>
      <c r="I1676" s="23" t="str">
        <f aca="false">IF(J1676="RHAP", "Rhizophora apiculata", IF(J1676="EXAG", "Excoecaria agallocha", IF(J1676="BRPA", "Bruguiera parviflora", IF(J1676="XYMO", "Xylocarpus moluccensis", IF(J1676="BRCY", "Bruguiera cylindrica", IF(J1676="AVAL", "Avicennia alba", IF(J1676="AVOF", "Avicennia officinalis", IF(J1676="LURA", "Lumnitzera racemosa", IF(J1676="CETA", "Ceriops tagal", IF(J1676="XYGR", "Xylocarpus granatum", IF(J1676="AVMA", "Avicennia marina", IF(J1676="RHMU", "Rhizophora mucronata", IF(J1676="BRGY", "Bruguiera gymnorrhiza", IF(J1676="BRSE", "Bruguiera sexangula", IF(J1676="SOOV", "Sonneratia ovata", IF(J1676="SOCA", "Sonneratia caseolaris", IF(J1676="HELI", "Heritiera littoralis", IF(J1676="HESY", "Heritiera sylvatica", IF(J1676="NYFR", "Nypa fruticans", IF(J1676="CYRA", "Cynometra ramiflora", IF(J1676="PHPA", "Phoenix paludosa", IF(J1676="SCHY", "Scyphiphora hydrophyllacea", IF(J1676="DIMA", "Diospyros maritima", IF(J1676="POPI", "Pongamia pinnata", IF(J1676="MAPS", "Maniltoa psilogyne", IF(J1676="INBI", "Intsia bijuga", IF(J1676="ACEB", "Acanthus ebracteatus", IF(J1676="CAER", "Calamus erinaceus", IF(J1676="UNUN", "Unknown unknown",  IF(J1676="SOAL", "Sonneratia alba",  IF(J1676="AECO", "Aegiceras corniculatum", "" )) )))))))))))))))))))))))))))))</f>
        <v>Bruguiera cylindrica</v>
      </c>
      <c r="J1676" s="1" t="s">
        <v>98</v>
      </c>
      <c r="K1676" s="1" t="n">
        <v>5.5</v>
      </c>
      <c r="L1676" s="1" t="n">
        <v>6</v>
      </c>
    </row>
    <row r="1677" customFormat="false" ht="13.8" hidden="false" customHeight="false" outlineLevel="0" collapsed="false">
      <c r="A1677" s="1" t="s">
        <v>91</v>
      </c>
      <c r="B1677" s="12" t="n">
        <v>42178</v>
      </c>
      <c r="C1677" s="1" t="s">
        <v>19</v>
      </c>
      <c r="D1677" s="1" t="s">
        <v>19</v>
      </c>
      <c r="E1677" s="1" t="s">
        <v>19</v>
      </c>
      <c r="F1677" s="1" t="s">
        <v>20</v>
      </c>
      <c r="G1677" s="1" t="n">
        <v>2</v>
      </c>
      <c r="H1677" s="1" t="n">
        <v>3</v>
      </c>
      <c r="I1677" s="23" t="str">
        <f aca="false">IF(J1677="RHAP", "Rhizophora apiculata", IF(J1677="EXAG", "Excoecaria agallocha", IF(J1677="BRPA", "Bruguiera parviflora", IF(J1677="XYMO", "Xylocarpus moluccensis", IF(J1677="BRCY", "Bruguiera cylindrica", IF(J1677="AVAL", "Avicennia alba", IF(J1677="AVOF", "Avicennia officinalis", IF(J1677="LURA", "Lumnitzera racemosa", IF(J1677="CETA", "Ceriops tagal", IF(J1677="XYGR", "Xylocarpus granatum", IF(J1677="AVMA", "Avicennia marina", IF(J1677="RHMU", "Rhizophora mucronata", IF(J1677="BRGY", "Bruguiera gymnorrhiza", IF(J1677="BRSE", "Bruguiera sexangula", IF(J1677="SOOV", "Sonneratia ovata", IF(J1677="SOCA", "Sonneratia caseolaris", IF(J1677="HELI", "Heritiera littoralis", IF(J1677="HESY", "Heritiera sylvatica", IF(J1677="NYFR", "Nypa fruticans", IF(J1677="CYRA", "Cynometra ramiflora", IF(J1677="PHPA", "Phoenix paludosa", IF(J1677="SCHY", "Scyphiphora hydrophyllacea", IF(J1677="DIMA", "Diospyros maritima", IF(J1677="POPI", "Pongamia pinnata", IF(J1677="MAPS", "Maniltoa psilogyne", IF(J1677="INBI", "Intsia bijuga", IF(J1677="ACEB", "Acanthus ebracteatus", IF(J1677="CAER", "Calamus erinaceus", IF(J1677="UNUN", "Unknown unknown",  IF(J1677="SOAL", "Sonneratia alba",  IF(J1677="AECO", "Aegiceras corniculatum", "" )) )))))))))))))))))))))))))))))</f>
        <v>Bruguiera cylindrica</v>
      </c>
      <c r="J1677" s="1" t="s">
        <v>98</v>
      </c>
      <c r="K1677" s="1" t="n">
        <v>5.5</v>
      </c>
      <c r="L1677" s="1" t="n">
        <v>6</v>
      </c>
    </row>
    <row r="1678" customFormat="false" ht="13.8" hidden="false" customHeight="false" outlineLevel="0" collapsed="false">
      <c r="A1678" s="1" t="s">
        <v>91</v>
      </c>
      <c r="B1678" s="12" t="n">
        <v>42178</v>
      </c>
      <c r="C1678" s="1" t="s">
        <v>19</v>
      </c>
      <c r="D1678" s="1" t="s">
        <v>19</v>
      </c>
      <c r="E1678" s="1" t="s">
        <v>19</v>
      </c>
      <c r="F1678" s="1" t="s">
        <v>20</v>
      </c>
      <c r="G1678" s="1" t="n">
        <v>2</v>
      </c>
      <c r="H1678" s="1" t="n">
        <v>3</v>
      </c>
      <c r="I1678" s="23" t="str">
        <f aca="false">IF(J1678="RHAP", "Rhizophora apiculata", IF(J1678="EXAG", "Excoecaria agallocha", IF(J1678="BRPA", "Bruguiera parviflora", IF(J1678="XYMO", "Xylocarpus moluccensis", IF(J1678="BRCY", "Bruguiera cylindrica", IF(J1678="AVAL", "Avicennia alba", IF(J1678="AVOF", "Avicennia officinalis", IF(J1678="LURA", "Lumnitzera racemosa", IF(J1678="CETA", "Ceriops tagal", IF(J1678="XYGR", "Xylocarpus granatum", IF(J1678="AVMA", "Avicennia marina", IF(J1678="RHMU", "Rhizophora mucronata", IF(J1678="BRGY", "Bruguiera gymnorrhiza", IF(J1678="BRSE", "Bruguiera sexangula", IF(J1678="SOOV", "Sonneratia ovata", IF(J1678="SOCA", "Sonneratia caseolaris", IF(J1678="HELI", "Heritiera littoralis", IF(J1678="HESY", "Heritiera sylvatica", IF(J1678="NYFR", "Nypa fruticans", IF(J1678="CYRA", "Cynometra ramiflora", IF(J1678="PHPA", "Phoenix paludosa", IF(J1678="SCHY", "Scyphiphora hydrophyllacea", IF(J1678="DIMA", "Diospyros maritima", IF(J1678="POPI", "Pongamia pinnata", IF(J1678="MAPS", "Maniltoa psilogyne", IF(J1678="INBI", "Intsia bijuga", IF(J1678="ACEB", "Acanthus ebracteatus", IF(J1678="CAER", "Calamus erinaceus", IF(J1678="UNUN", "Unknown unknown",  IF(J1678="SOAL", "Sonneratia alba",  IF(J1678="AECO", "Aegiceras corniculatum", "" )) )))))))))))))))))))))))))))))</f>
        <v>Bruguiera cylindrica</v>
      </c>
      <c r="J1678" s="1" t="s">
        <v>98</v>
      </c>
      <c r="K1678" s="1" t="n">
        <v>5.5</v>
      </c>
      <c r="L1678" s="1" t="n">
        <v>7</v>
      </c>
    </row>
    <row r="1679" customFormat="false" ht="13.8" hidden="false" customHeight="false" outlineLevel="0" collapsed="false">
      <c r="A1679" s="1" t="s">
        <v>91</v>
      </c>
      <c r="B1679" s="12" t="n">
        <v>42178</v>
      </c>
      <c r="C1679" s="1" t="s">
        <v>19</v>
      </c>
      <c r="D1679" s="1" t="s">
        <v>19</v>
      </c>
      <c r="E1679" s="1" t="s">
        <v>19</v>
      </c>
      <c r="F1679" s="1" t="s">
        <v>20</v>
      </c>
      <c r="G1679" s="1" t="n">
        <v>2</v>
      </c>
      <c r="H1679" s="1" t="n">
        <v>3</v>
      </c>
      <c r="I1679" s="23" t="str">
        <f aca="false">IF(J1679="RHAP", "Rhizophora apiculata", IF(J1679="EXAG", "Excoecaria agallocha", IF(J1679="BRPA", "Bruguiera parviflora", IF(J1679="XYMO", "Xylocarpus moluccensis", IF(J1679="BRCY", "Bruguiera cylindrica", IF(J1679="AVAL", "Avicennia alba", IF(J1679="AVOF", "Avicennia officinalis", IF(J1679="LURA", "Lumnitzera racemosa", IF(J1679="CETA", "Ceriops tagal", IF(J1679="XYGR", "Xylocarpus granatum", IF(J1679="AVMA", "Avicennia marina", IF(J1679="RHMU", "Rhizophora mucronata", IF(J1679="BRGY", "Bruguiera gymnorrhiza", IF(J1679="BRSE", "Bruguiera sexangula", IF(J1679="SOOV", "Sonneratia ovata", IF(J1679="SOCA", "Sonneratia caseolaris", IF(J1679="HELI", "Heritiera littoralis", IF(J1679="HESY", "Heritiera sylvatica", IF(J1679="NYFR", "Nypa fruticans", IF(J1679="CYRA", "Cynometra ramiflora", IF(J1679="PHPA", "Phoenix paludosa", IF(J1679="SCHY", "Scyphiphora hydrophyllacea", IF(J1679="DIMA", "Diospyros maritima", IF(J1679="POPI", "Pongamia pinnata", IF(J1679="MAPS", "Maniltoa psilogyne", IF(J1679="INBI", "Intsia bijuga", IF(J1679="ACEB", "Acanthus ebracteatus", IF(J1679="CAER", "Calamus erinaceus", IF(J1679="UNUN", "Unknown unknown",  IF(J1679="SOAL", "Sonneratia alba",  IF(J1679="AECO", "Aegiceras corniculatum", "" )) )))))))))))))))))))))))))))))</f>
        <v>Bruguiera cylindrica</v>
      </c>
      <c r="J1679" s="1" t="s">
        <v>98</v>
      </c>
      <c r="K1679" s="1" t="n">
        <v>5.6</v>
      </c>
      <c r="L1679" s="1" t="n">
        <v>6</v>
      </c>
      <c r="N1679" s="1" t="n">
        <v>2</v>
      </c>
    </row>
    <row r="1680" customFormat="false" ht="13.8" hidden="false" customHeight="false" outlineLevel="0" collapsed="false">
      <c r="A1680" s="1" t="s">
        <v>91</v>
      </c>
      <c r="B1680" s="12" t="n">
        <v>42178</v>
      </c>
      <c r="C1680" s="1" t="s">
        <v>19</v>
      </c>
      <c r="D1680" s="1" t="s">
        <v>19</v>
      </c>
      <c r="E1680" s="1" t="s">
        <v>19</v>
      </c>
      <c r="F1680" s="1" t="s">
        <v>20</v>
      </c>
      <c r="G1680" s="1" t="n">
        <v>2</v>
      </c>
      <c r="H1680" s="1" t="n">
        <v>3</v>
      </c>
      <c r="I1680" s="23" t="str">
        <f aca="false">IF(J1680="RHAP", "Rhizophora apiculata", IF(J1680="EXAG", "Excoecaria agallocha", IF(J1680="BRPA", "Bruguiera parviflora", IF(J1680="XYMO", "Xylocarpus moluccensis", IF(J1680="BRCY", "Bruguiera cylindrica", IF(J1680="AVAL", "Avicennia alba", IF(J1680="AVOF", "Avicennia officinalis", IF(J1680="LURA", "Lumnitzera racemosa", IF(J1680="CETA", "Ceriops tagal", IF(J1680="XYGR", "Xylocarpus granatum", IF(J1680="AVMA", "Avicennia marina", IF(J1680="RHMU", "Rhizophora mucronata", IF(J1680="BRGY", "Bruguiera gymnorrhiza", IF(J1680="BRSE", "Bruguiera sexangula", IF(J1680="SOOV", "Sonneratia ovata", IF(J1680="SOCA", "Sonneratia caseolaris", IF(J1680="HELI", "Heritiera littoralis", IF(J1680="HESY", "Heritiera sylvatica", IF(J1680="NYFR", "Nypa fruticans", IF(J1680="CYRA", "Cynometra ramiflora", IF(J1680="PHPA", "Phoenix paludosa", IF(J1680="SCHY", "Scyphiphora hydrophyllacea", IF(J1680="DIMA", "Diospyros maritima", IF(J1680="POPI", "Pongamia pinnata", IF(J1680="MAPS", "Maniltoa psilogyne", IF(J1680="INBI", "Intsia bijuga", IF(J1680="ACEB", "Acanthus ebracteatus", IF(J1680="CAER", "Calamus erinaceus", IF(J1680="UNUN", "Unknown unknown",  IF(J1680="SOAL", "Sonneratia alba",  IF(J1680="AECO", "Aegiceras corniculatum", "" )) )))))))))))))))))))))))))))))</f>
        <v>Bruguiera cylindrica</v>
      </c>
      <c r="J1680" s="1" t="s">
        <v>98</v>
      </c>
      <c r="K1680" s="1" t="n">
        <v>5.6</v>
      </c>
      <c r="L1680" s="1" t="n">
        <v>7</v>
      </c>
    </row>
    <row r="1681" customFormat="false" ht="13.8" hidden="false" customHeight="false" outlineLevel="0" collapsed="false">
      <c r="A1681" s="1" t="s">
        <v>91</v>
      </c>
      <c r="B1681" s="12" t="n">
        <v>42178</v>
      </c>
      <c r="C1681" s="1" t="s">
        <v>19</v>
      </c>
      <c r="D1681" s="1" t="s">
        <v>19</v>
      </c>
      <c r="E1681" s="1" t="s">
        <v>19</v>
      </c>
      <c r="F1681" s="1" t="s">
        <v>20</v>
      </c>
      <c r="G1681" s="1" t="n">
        <v>2</v>
      </c>
      <c r="H1681" s="1" t="n">
        <v>3</v>
      </c>
      <c r="I1681" s="23" t="str">
        <f aca="false">IF(J1681="RHAP", "Rhizophora apiculata", IF(J1681="EXAG", "Excoecaria agallocha", IF(J1681="BRPA", "Bruguiera parviflora", IF(J1681="XYMO", "Xylocarpus moluccensis", IF(J1681="BRCY", "Bruguiera cylindrica", IF(J1681="AVAL", "Avicennia alba", IF(J1681="AVOF", "Avicennia officinalis", IF(J1681="LURA", "Lumnitzera racemosa", IF(J1681="CETA", "Ceriops tagal", IF(J1681="XYGR", "Xylocarpus granatum", IF(J1681="AVMA", "Avicennia marina", IF(J1681="RHMU", "Rhizophora mucronata", IF(J1681="BRGY", "Bruguiera gymnorrhiza", IF(J1681="BRSE", "Bruguiera sexangula", IF(J1681="SOOV", "Sonneratia ovata", IF(J1681="SOCA", "Sonneratia caseolaris", IF(J1681="HELI", "Heritiera littoralis", IF(J1681="HESY", "Heritiera sylvatica", IF(J1681="NYFR", "Nypa fruticans", IF(J1681="CYRA", "Cynometra ramiflora", IF(J1681="PHPA", "Phoenix paludosa", IF(J1681="SCHY", "Scyphiphora hydrophyllacea", IF(J1681="DIMA", "Diospyros maritima", IF(J1681="POPI", "Pongamia pinnata", IF(J1681="MAPS", "Maniltoa psilogyne", IF(J1681="INBI", "Intsia bijuga", IF(J1681="ACEB", "Acanthus ebracteatus", IF(J1681="CAER", "Calamus erinaceus", IF(J1681="UNUN", "Unknown unknown",  IF(J1681="SOAL", "Sonneratia alba",  IF(J1681="AECO", "Aegiceras corniculatum", "" )) )))))))))))))))))))))))))))))</f>
        <v>Bruguiera cylindrica</v>
      </c>
      <c r="J1681" s="1" t="s">
        <v>98</v>
      </c>
      <c r="K1681" s="1" t="n">
        <v>5.9</v>
      </c>
      <c r="L1681" s="1" t="n">
        <v>6</v>
      </c>
    </row>
    <row r="1682" customFormat="false" ht="13.8" hidden="false" customHeight="false" outlineLevel="0" collapsed="false">
      <c r="A1682" s="1" t="s">
        <v>91</v>
      </c>
      <c r="B1682" s="12" t="n">
        <v>42178</v>
      </c>
      <c r="C1682" s="1" t="s">
        <v>19</v>
      </c>
      <c r="D1682" s="1" t="s">
        <v>19</v>
      </c>
      <c r="E1682" s="1" t="s">
        <v>19</v>
      </c>
      <c r="F1682" s="1" t="s">
        <v>20</v>
      </c>
      <c r="G1682" s="1" t="n">
        <v>2</v>
      </c>
      <c r="H1682" s="1" t="n">
        <v>3</v>
      </c>
      <c r="I1682" s="23" t="str">
        <f aca="false">IF(J1682="RHAP", "Rhizophora apiculata", IF(J1682="EXAG", "Excoecaria agallocha", IF(J1682="BRPA", "Bruguiera parviflora", IF(J1682="XYMO", "Xylocarpus moluccensis", IF(J1682="BRCY", "Bruguiera cylindrica", IF(J1682="AVAL", "Avicennia alba", IF(J1682="AVOF", "Avicennia officinalis", IF(J1682="LURA", "Lumnitzera racemosa", IF(J1682="CETA", "Ceriops tagal", IF(J1682="XYGR", "Xylocarpus granatum", IF(J1682="AVMA", "Avicennia marina", IF(J1682="RHMU", "Rhizophora mucronata", IF(J1682="BRGY", "Bruguiera gymnorrhiza", IF(J1682="BRSE", "Bruguiera sexangula", IF(J1682="SOOV", "Sonneratia ovata", IF(J1682="SOCA", "Sonneratia caseolaris", IF(J1682="HELI", "Heritiera littoralis", IF(J1682="HESY", "Heritiera sylvatica", IF(J1682="NYFR", "Nypa fruticans", IF(J1682="CYRA", "Cynometra ramiflora", IF(J1682="PHPA", "Phoenix paludosa", IF(J1682="SCHY", "Scyphiphora hydrophyllacea", IF(J1682="DIMA", "Diospyros maritima", IF(J1682="POPI", "Pongamia pinnata", IF(J1682="MAPS", "Maniltoa psilogyne", IF(J1682="INBI", "Intsia bijuga", IF(J1682="ACEB", "Acanthus ebracteatus", IF(J1682="CAER", "Calamus erinaceus", IF(J1682="UNUN", "Unknown unknown",  IF(J1682="SOAL", "Sonneratia alba",  IF(J1682="AECO", "Aegiceras corniculatum", "" )) )))))))))))))))))))))))))))))</f>
        <v>Bruguiera cylindrica</v>
      </c>
      <c r="J1682" s="1" t="s">
        <v>98</v>
      </c>
      <c r="K1682" s="1" t="n">
        <v>5.9</v>
      </c>
      <c r="L1682" s="1" t="n">
        <v>6</v>
      </c>
    </row>
    <row r="1683" customFormat="false" ht="13.8" hidden="false" customHeight="false" outlineLevel="0" collapsed="false">
      <c r="A1683" s="1" t="s">
        <v>91</v>
      </c>
      <c r="B1683" s="12" t="n">
        <v>42178</v>
      </c>
      <c r="C1683" s="1" t="s">
        <v>19</v>
      </c>
      <c r="D1683" s="1" t="s">
        <v>19</v>
      </c>
      <c r="E1683" s="1" t="s">
        <v>19</v>
      </c>
      <c r="F1683" s="1" t="s">
        <v>20</v>
      </c>
      <c r="G1683" s="1" t="n">
        <v>2</v>
      </c>
      <c r="H1683" s="1" t="n">
        <v>3</v>
      </c>
      <c r="I1683" s="23" t="str">
        <f aca="false">IF(J1683="RHAP", "Rhizophora apiculata", IF(J1683="EXAG", "Excoecaria agallocha", IF(J1683="BRPA", "Bruguiera parviflora", IF(J1683="XYMO", "Xylocarpus moluccensis", IF(J1683="BRCY", "Bruguiera cylindrica", IF(J1683="AVAL", "Avicennia alba", IF(J1683="AVOF", "Avicennia officinalis", IF(J1683="LURA", "Lumnitzera racemosa", IF(J1683="CETA", "Ceriops tagal", IF(J1683="XYGR", "Xylocarpus granatum", IF(J1683="AVMA", "Avicennia marina", IF(J1683="RHMU", "Rhizophora mucronata", IF(J1683="BRGY", "Bruguiera gymnorrhiza", IF(J1683="BRSE", "Bruguiera sexangula", IF(J1683="SOOV", "Sonneratia ovata", IF(J1683="SOCA", "Sonneratia caseolaris", IF(J1683="HELI", "Heritiera littoralis", IF(J1683="HESY", "Heritiera sylvatica", IF(J1683="NYFR", "Nypa fruticans", IF(J1683="CYRA", "Cynometra ramiflora", IF(J1683="PHPA", "Phoenix paludosa", IF(J1683="SCHY", "Scyphiphora hydrophyllacea", IF(J1683="DIMA", "Diospyros maritima", IF(J1683="POPI", "Pongamia pinnata", IF(J1683="MAPS", "Maniltoa psilogyne", IF(J1683="INBI", "Intsia bijuga", IF(J1683="ACEB", "Acanthus ebracteatus", IF(J1683="CAER", "Calamus erinaceus", IF(J1683="UNUN", "Unknown unknown",  IF(J1683="SOAL", "Sonneratia alba",  IF(J1683="AECO", "Aegiceras corniculatum", "" )) )))))))))))))))))))))))))))))</f>
        <v>Bruguiera cylindrica</v>
      </c>
      <c r="J1683" s="1" t="s">
        <v>98</v>
      </c>
      <c r="K1683" s="1" t="n">
        <v>6</v>
      </c>
      <c r="L1683" s="1" t="n">
        <v>7</v>
      </c>
    </row>
    <row r="1684" customFormat="false" ht="13.8" hidden="false" customHeight="false" outlineLevel="0" collapsed="false">
      <c r="A1684" s="1" t="s">
        <v>91</v>
      </c>
      <c r="B1684" s="12" t="n">
        <v>42178</v>
      </c>
      <c r="C1684" s="1" t="s">
        <v>19</v>
      </c>
      <c r="D1684" s="1" t="s">
        <v>19</v>
      </c>
      <c r="E1684" s="1" t="s">
        <v>19</v>
      </c>
      <c r="F1684" s="1" t="s">
        <v>20</v>
      </c>
      <c r="G1684" s="1" t="n">
        <v>2</v>
      </c>
      <c r="H1684" s="1" t="n">
        <v>3</v>
      </c>
      <c r="I1684" s="23" t="str">
        <f aca="false">IF(J1684="RHAP", "Rhizophora apiculata", IF(J1684="EXAG", "Excoecaria agallocha", IF(J1684="BRPA", "Bruguiera parviflora", IF(J1684="XYMO", "Xylocarpus moluccensis", IF(J1684="BRCY", "Bruguiera cylindrica", IF(J1684="AVAL", "Avicennia alba", IF(J1684="AVOF", "Avicennia officinalis", IF(J1684="LURA", "Lumnitzera racemosa", IF(J1684="CETA", "Ceriops tagal", IF(J1684="XYGR", "Xylocarpus granatum", IF(J1684="AVMA", "Avicennia marina", IF(J1684="RHMU", "Rhizophora mucronata", IF(J1684="BRGY", "Bruguiera gymnorrhiza", IF(J1684="BRSE", "Bruguiera sexangula", IF(J1684="SOOV", "Sonneratia ovata", IF(J1684="SOCA", "Sonneratia caseolaris", IF(J1684="HELI", "Heritiera littoralis", IF(J1684="HESY", "Heritiera sylvatica", IF(J1684="NYFR", "Nypa fruticans", IF(J1684="CYRA", "Cynometra ramiflora", IF(J1684="PHPA", "Phoenix paludosa", IF(J1684="SCHY", "Scyphiphora hydrophyllacea", IF(J1684="DIMA", "Diospyros maritima", IF(J1684="POPI", "Pongamia pinnata", IF(J1684="MAPS", "Maniltoa psilogyne", IF(J1684="INBI", "Intsia bijuga", IF(J1684="ACEB", "Acanthus ebracteatus", IF(J1684="CAER", "Calamus erinaceus", IF(J1684="UNUN", "Unknown unknown",  IF(J1684="SOAL", "Sonneratia alba",  IF(J1684="AECO", "Aegiceras corniculatum", "" )) )))))))))))))))))))))))))))))</f>
        <v>Bruguiera cylindrica</v>
      </c>
      <c r="J1684" s="1" t="s">
        <v>98</v>
      </c>
      <c r="K1684" s="1" t="n">
        <v>6</v>
      </c>
      <c r="L1684" s="1" t="n">
        <v>7</v>
      </c>
    </row>
    <row r="1685" customFormat="false" ht="13.8" hidden="false" customHeight="false" outlineLevel="0" collapsed="false">
      <c r="A1685" s="1" t="s">
        <v>91</v>
      </c>
      <c r="B1685" s="12" t="n">
        <v>42178</v>
      </c>
      <c r="C1685" s="1" t="s">
        <v>19</v>
      </c>
      <c r="D1685" s="1" t="s">
        <v>19</v>
      </c>
      <c r="E1685" s="1" t="s">
        <v>19</v>
      </c>
      <c r="F1685" s="1" t="s">
        <v>20</v>
      </c>
      <c r="G1685" s="1" t="n">
        <v>2</v>
      </c>
      <c r="H1685" s="1" t="n">
        <v>3</v>
      </c>
      <c r="I1685" s="23" t="str">
        <f aca="false">IF(J1685="RHAP", "Rhizophora apiculata", IF(J1685="EXAG", "Excoecaria agallocha", IF(J1685="BRPA", "Bruguiera parviflora", IF(J1685="XYMO", "Xylocarpus moluccensis", IF(J1685="BRCY", "Bruguiera cylindrica", IF(J1685="AVAL", "Avicennia alba", IF(J1685="AVOF", "Avicennia officinalis", IF(J1685="LURA", "Lumnitzera racemosa", IF(J1685="CETA", "Ceriops tagal", IF(J1685="XYGR", "Xylocarpus granatum", IF(J1685="AVMA", "Avicennia marina", IF(J1685="RHMU", "Rhizophora mucronata", IF(J1685="BRGY", "Bruguiera gymnorrhiza", IF(J1685="BRSE", "Bruguiera sexangula", IF(J1685="SOOV", "Sonneratia ovata", IF(J1685="SOCA", "Sonneratia caseolaris", IF(J1685="HELI", "Heritiera littoralis", IF(J1685="HESY", "Heritiera sylvatica", IF(J1685="NYFR", "Nypa fruticans", IF(J1685="CYRA", "Cynometra ramiflora", IF(J1685="PHPA", "Phoenix paludosa", IF(J1685="SCHY", "Scyphiphora hydrophyllacea", IF(J1685="DIMA", "Diospyros maritima", IF(J1685="POPI", "Pongamia pinnata", IF(J1685="MAPS", "Maniltoa psilogyne", IF(J1685="INBI", "Intsia bijuga", IF(J1685="ACEB", "Acanthus ebracteatus", IF(J1685="CAER", "Calamus erinaceus", IF(J1685="UNUN", "Unknown unknown",  IF(J1685="SOAL", "Sonneratia alba",  IF(J1685="AECO", "Aegiceras corniculatum", "" )) )))))))))))))))))))))))))))))</f>
        <v>Bruguiera cylindrica</v>
      </c>
      <c r="J1685" s="1" t="s">
        <v>98</v>
      </c>
      <c r="K1685" s="1" t="n">
        <v>6.2</v>
      </c>
      <c r="L1685" s="1" t="n">
        <v>2.5</v>
      </c>
      <c r="N1685" s="1" t="n">
        <v>3</v>
      </c>
    </row>
    <row r="1686" customFormat="false" ht="13.8" hidden="false" customHeight="false" outlineLevel="0" collapsed="false">
      <c r="A1686" s="1" t="s">
        <v>91</v>
      </c>
      <c r="B1686" s="12" t="n">
        <v>42178</v>
      </c>
      <c r="C1686" s="1" t="s">
        <v>19</v>
      </c>
      <c r="D1686" s="1" t="s">
        <v>19</v>
      </c>
      <c r="E1686" s="1" t="s">
        <v>19</v>
      </c>
      <c r="F1686" s="1" t="s">
        <v>20</v>
      </c>
      <c r="G1686" s="1" t="n">
        <v>2</v>
      </c>
      <c r="H1686" s="1" t="n">
        <v>3</v>
      </c>
      <c r="I1686" s="23" t="str">
        <f aca="false">IF(J1686="RHAP", "Rhizophora apiculata", IF(J1686="EXAG", "Excoecaria agallocha", IF(J1686="BRPA", "Bruguiera parviflora", IF(J1686="XYMO", "Xylocarpus moluccensis", IF(J1686="BRCY", "Bruguiera cylindrica", IF(J1686="AVAL", "Avicennia alba", IF(J1686="AVOF", "Avicennia officinalis", IF(J1686="LURA", "Lumnitzera racemosa", IF(J1686="CETA", "Ceriops tagal", IF(J1686="XYGR", "Xylocarpus granatum", IF(J1686="AVMA", "Avicennia marina", IF(J1686="RHMU", "Rhizophora mucronata", IF(J1686="BRGY", "Bruguiera gymnorrhiza", IF(J1686="BRSE", "Bruguiera sexangula", IF(J1686="SOOV", "Sonneratia ovata", IF(J1686="SOCA", "Sonneratia caseolaris", IF(J1686="HELI", "Heritiera littoralis", IF(J1686="HESY", "Heritiera sylvatica", IF(J1686="NYFR", "Nypa fruticans", IF(J1686="CYRA", "Cynometra ramiflora", IF(J1686="PHPA", "Phoenix paludosa", IF(J1686="SCHY", "Scyphiphora hydrophyllacea", IF(J1686="DIMA", "Diospyros maritima", IF(J1686="POPI", "Pongamia pinnata", IF(J1686="MAPS", "Maniltoa psilogyne", IF(J1686="INBI", "Intsia bijuga", IF(J1686="ACEB", "Acanthus ebracteatus", IF(J1686="CAER", "Calamus erinaceus", IF(J1686="UNUN", "Unknown unknown",  IF(J1686="SOAL", "Sonneratia alba",  IF(J1686="AECO", "Aegiceras corniculatum", "" )) )))))))))))))))))))))))))))))</f>
        <v>Bruguiera cylindrica</v>
      </c>
      <c r="J1686" s="1" t="s">
        <v>98</v>
      </c>
      <c r="K1686" s="1" t="n">
        <v>6.3</v>
      </c>
      <c r="L1686" s="1" t="n">
        <v>6</v>
      </c>
    </row>
    <row r="1687" customFormat="false" ht="13.8" hidden="false" customHeight="false" outlineLevel="0" collapsed="false">
      <c r="A1687" s="1" t="s">
        <v>91</v>
      </c>
      <c r="B1687" s="12" t="n">
        <v>42178</v>
      </c>
      <c r="C1687" s="1" t="s">
        <v>19</v>
      </c>
      <c r="D1687" s="1" t="s">
        <v>19</v>
      </c>
      <c r="E1687" s="1" t="s">
        <v>19</v>
      </c>
      <c r="F1687" s="1" t="s">
        <v>20</v>
      </c>
      <c r="G1687" s="1" t="n">
        <v>2</v>
      </c>
      <c r="H1687" s="1" t="n">
        <v>3</v>
      </c>
      <c r="I1687" s="23" t="str">
        <f aca="false">IF(J1687="RHAP", "Rhizophora apiculata", IF(J1687="EXAG", "Excoecaria agallocha", IF(J1687="BRPA", "Bruguiera parviflora", IF(J1687="XYMO", "Xylocarpus moluccensis", IF(J1687="BRCY", "Bruguiera cylindrica", IF(J1687="AVAL", "Avicennia alba", IF(J1687="AVOF", "Avicennia officinalis", IF(J1687="LURA", "Lumnitzera racemosa", IF(J1687="CETA", "Ceriops tagal", IF(J1687="XYGR", "Xylocarpus granatum", IF(J1687="AVMA", "Avicennia marina", IF(J1687="RHMU", "Rhizophora mucronata", IF(J1687="BRGY", "Bruguiera gymnorrhiza", IF(J1687="BRSE", "Bruguiera sexangula", IF(J1687="SOOV", "Sonneratia ovata", IF(J1687="SOCA", "Sonneratia caseolaris", IF(J1687="HELI", "Heritiera littoralis", IF(J1687="HESY", "Heritiera sylvatica", IF(J1687="NYFR", "Nypa fruticans", IF(J1687="CYRA", "Cynometra ramiflora", IF(J1687="PHPA", "Phoenix paludosa", IF(J1687="SCHY", "Scyphiphora hydrophyllacea", IF(J1687="DIMA", "Diospyros maritima", IF(J1687="POPI", "Pongamia pinnata", IF(J1687="MAPS", "Maniltoa psilogyne", IF(J1687="INBI", "Intsia bijuga", IF(J1687="ACEB", "Acanthus ebracteatus", IF(J1687="CAER", "Calamus erinaceus", IF(J1687="UNUN", "Unknown unknown",  IF(J1687="SOAL", "Sonneratia alba",  IF(J1687="AECO", "Aegiceras corniculatum", "" )) )))))))))))))))))))))))))))))</f>
        <v>Bruguiera cylindrica</v>
      </c>
      <c r="J1687" s="1" t="s">
        <v>98</v>
      </c>
      <c r="K1687" s="1" t="n">
        <v>7.1</v>
      </c>
      <c r="L1687" s="1" t="n">
        <v>5</v>
      </c>
      <c r="N1687" s="1" t="n">
        <v>1</v>
      </c>
    </row>
    <row r="1688" customFormat="false" ht="13.8" hidden="false" customHeight="false" outlineLevel="0" collapsed="false">
      <c r="A1688" s="1" t="s">
        <v>91</v>
      </c>
      <c r="B1688" s="12" t="n">
        <v>42178</v>
      </c>
      <c r="C1688" s="1" t="s">
        <v>19</v>
      </c>
      <c r="D1688" s="1" t="s">
        <v>19</v>
      </c>
      <c r="E1688" s="1" t="s">
        <v>19</v>
      </c>
      <c r="F1688" s="1" t="s">
        <v>20</v>
      </c>
      <c r="G1688" s="1" t="n">
        <v>2</v>
      </c>
      <c r="H1688" s="1" t="n">
        <v>3</v>
      </c>
      <c r="I1688" s="23" t="str">
        <f aca="false">IF(J1688="RHAP", "Rhizophora apiculata", IF(J1688="EXAG", "Excoecaria agallocha", IF(J1688="BRPA", "Bruguiera parviflora", IF(J1688="XYMO", "Xylocarpus moluccensis", IF(J1688="BRCY", "Bruguiera cylindrica", IF(J1688="AVAL", "Avicennia alba", IF(J1688="AVOF", "Avicennia officinalis", IF(J1688="LURA", "Lumnitzera racemosa", IF(J1688="CETA", "Ceriops tagal", IF(J1688="XYGR", "Xylocarpus granatum", IF(J1688="AVMA", "Avicennia marina", IF(J1688="RHMU", "Rhizophora mucronata", IF(J1688="BRGY", "Bruguiera gymnorrhiza", IF(J1688="BRSE", "Bruguiera sexangula", IF(J1688="SOOV", "Sonneratia ovata", IF(J1688="SOCA", "Sonneratia caseolaris", IF(J1688="HELI", "Heritiera littoralis", IF(J1688="HESY", "Heritiera sylvatica", IF(J1688="NYFR", "Nypa fruticans", IF(J1688="CYRA", "Cynometra ramiflora", IF(J1688="PHPA", "Phoenix paludosa", IF(J1688="SCHY", "Scyphiphora hydrophyllacea", IF(J1688="DIMA", "Diospyros maritima", IF(J1688="POPI", "Pongamia pinnata", IF(J1688="MAPS", "Maniltoa psilogyne", IF(J1688="INBI", "Intsia bijuga", IF(J1688="ACEB", "Acanthus ebracteatus", IF(J1688="CAER", "Calamus erinaceus", IF(J1688="UNUN", "Unknown unknown",  IF(J1688="SOAL", "Sonneratia alba",  IF(J1688="AECO", "Aegiceras corniculatum", "" )) )))))))))))))))))))))))))))))</f>
        <v>Bruguiera cylindrica</v>
      </c>
      <c r="J1688" s="1" t="s">
        <v>98</v>
      </c>
      <c r="K1688" s="1" t="n">
        <v>7.2</v>
      </c>
      <c r="L1688" s="1" t="n">
        <v>8</v>
      </c>
    </row>
    <row r="1689" customFormat="false" ht="13.8" hidden="false" customHeight="false" outlineLevel="0" collapsed="false">
      <c r="A1689" s="1" t="s">
        <v>91</v>
      </c>
      <c r="B1689" s="12" t="n">
        <v>42178</v>
      </c>
      <c r="C1689" s="1" t="s">
        <v>19</v>
      </c>
      <c r="D1689" s="1" t="s">
        <v>19</v>
      </c>
      <c r="E1689" s="1" t="s">
        <v>19</v>
      </c>
      <c r="F1689" s="1" t="s">
        <v>20</v>
      </c>
      <c r="G1689" s="1" t="n">
        <v>2</v>
      </c>
      <c r="H1689" s="1" t="n">
        <v>3</v>
      </c>
      <c r="I1689" s="23" t="str">
        <f aca="false">IF(J1689="RHAP", "Rhizophora apiculata", IF(J1689="EXAG", "Excoecaria agallocha", IF(J1689="BRPA", "Bruguiera parviflora", IF(J1689="XYMO", "Xylocarpus moluccensis", IF(J1689="BRCY", "Bruguiera cylindrica", IF(J1689="AVAL", "Avicennia alba", IF(J1689="AVOF", "Avicennia officinalis", IF(J1689="LURA", "Lumnitzera racemosa", IF(J1689="CETA", "Ceriops tagal", IF(J1689="XYGR", "Xylocarpus granatum", IF(J1689="AVMA", "Avicennia marina", IF(J1689="RHMU", "Rhizophora mucronata", IF(J1689="BRGY", "Bruguiera gymnorrhiza", IF(J1689="BRSE", "Bruguiera sexangula", IF(J1689="SOOV", "Sonneratia ovata", IF(J1689="SOCA", "Sonneratia caseolaris", IF(J1689="HELI", "Heritiera littoralis", IF(J1689="HESY", "Heritiera sylvatica", IF(J1689="NYFR", "Nypa fruticans", IF(J1689="CYRA", "Cynometra ramiflora", IF(J1689="PHPA", "Phoenix paludosa", IF(J1689="SCHY", "Scyphiphora hydrophyllacea", IF(J1689="DIMA", "Diospyros maritima", IF(J1689="POPI", "Pongamia pinnata", IF(J1689="MAPS", "Maniltoa psilogyne", IF(J1689="INBI", "Intsia bijuga", IF(J1689="ACEB", "Acanthus ebracteatus", IF(J1689="CAER", "Calamus erinaceus", IF(J1689="UNUN", "Unknown unknown",  IF(J1689="SOAL", "Sonneratia alba",  IF(J1689="AECO", "Aegiceras corniculatum", "" )) )))))))))))))))))))))))))))))</f>
        <v>Bruguiera cylindrica</v>
      </c>
      <c r="J1689" s="1" t="s">
        <v>98</v>
      </c>
      <c r="K1689" s="1" t="n">
        <v>7.3</v>
      </c>
      <c r="L1689" s="1" t="n">
        <v>8</v>
      </c>
    </row>
    <row r="1690" customFormat="false" ht="13.8" hidden="false" customHeight="false" outlineLevel="0" collapsed="false">
      <c r="A1690" s="1" t="s">
        <v>91</v>
      </c>
      <c r="B1690" s="12" t="n">
        <v>42178</v>
      </c>
      <c r="C1690" s="1" t="s">
        <v>19</v>
      </c>
      <c r="D1690" s="1" t="s">
        <v>19</v>
      </c>
      <c r="E1690" s="1" t="s">
        <v>19</v>
      </c>
      <c r="F1690" s="1" t="s">
        <v>20</v>
      </c>
      <c r="G1690" s="1" t="n">
        <v>2</v>
      </c>
      <c r="H1690" s="1" t="n">
        <v>3</v>
      </c>
      <c r="I1690" s="23" t="str">
        <f aca="false">IF(J1690="RHAP", "Rhizophora apiculata", IF(J1690="EXAG", "Excoecaria agallocha", IF(J1690="BRPA", "Bruguiera parviflora", IF(J1690="XYMO", "Xylocarpus moluccensis", IF(J1690="BRCY", "Bruguiera cylindrica", IF(J1690="AVAL", "Avicennia alba", IF(J1690="AVOF", "Avicennia officinalis", IF(J1690="LURA", "Lumnitzera racemosa", IF(J1690="CETA", "Ceriops tagal", IF(J1690="XYGR", "Xylocarpus granatum", IF(J1690="AVMA", "Avicennia marina", IF(J1690="RHMU", "Rhizophora mucronata", IF(J1690="BRGY", "Bruguiera gymnorrhiza", IF(J1690="BRSE", "Bruguiera sexangula", IF(J1690="SOOV", "Sonneratia ovata", IF(J1690="SOCA", "Sonneratia caseolaris", IF(J1690="HELI", "Heritiera littoralis", IF(J1690="HESY", "Heritiera sylvatica", IF(J1690="NYFR", "Nypa fruticans", IF(J1690="CYRA", "Cynometra ramiflora", IF(J1690="PHPA", "Phoenix paludosa", IF(J1690="SCHY", "Scyphiphora hydrophyllacea", IF(J1690="DIMA", "Diospyros maritima", IF(J1690="POPI", "Pongamia pinnata", IF(J1690="MAPS", "Maniltoa psilogyne", IF(J1690="INBI", "Intsia bijuga", IF(J1690="ACEB", "Acanthus ebracteatus", IF(J1690="CAER", "Calamus erinaceus", IF(J1690="UNUN", "Unknown unknown",  IF(J1690="SOAL", "Sonneratia alba",  IF(J1690="AECO", "Aegiceras corniculatum", "" )) )))))))))))))))))))))))))))))</f>
        <v>Bruguiera cylindrica</v>
      </c>
      <c r="J1690" s="1" t="s">
        <v>98</v>
      </c>
      <c r="K1690" s="1" t="n">
        <v>8.1</v>
      </c>
      <c r="L1690" s="1" t="n">
        <v>10</v>
      </c>
    </row>
    <row r="1691" customFormat="false" ht="13.8" hidden="false" customHeight="false" outlineLevel="0" collapsed="false">
      <c r="A1691" s="1" t="s">
        <v>91</v>
      </c>
      <c r="B1691" s="12" t="n">
        <v>42178</v>
      </c>
      <c r="C1691" s="1" t="s">
        <v>19</v>
      </c>
      <c r="D1691" s="1" t="s">
        <v>19</v>
      </c>
      <c r="E1691" s="1" t="s">
        <v>19</v>
      </c>
      <c r="F1691" s="1" t="s">
        <v>20</v>
      </c>
      <c r="G1691" s="1" t="n">
        <v>2</v>
      </c>
      <c r="H1691" s="1" t="n">
        <v>3</v>
      </c>
      <c r="I1691" s="23" t="str">
        <f aca="false">IF(J1691="RHAP", "Rhizophora apiculata", IF(J1691="EXAG", "Excoecaria agallocha", IF(J1691="BRPA", "Bruguiera parviflora", IF(J1691="XYMO", "Xylocarpus moluccensis", IF(J1691="BRCY", "Bruguiera cylindrica", IF(J1691="AVAL", "Avicennia alba", IF(J1691="AVOF", "Avicennia officinalis", IF(J1691="LURA", "Lumnitzera racemosa", IF(J1691="CETA", "Ceriops tagal", IF(J1691="XYGR", "Xylocarpus granatum", IF(J1691="AVMA", "Avicennia marina", IF(J1691="RHMU", "Rhizophora mucronata", IF(J1691="BRGY", "Bruguiera gymnorrhiza", IF(J1691="BRSE", "Bruguiera sexangula", IF(J1691="SOOV", "Sonneratia ovata", IF(J1691="SOCA", "Sonneratia caseolaris", IF(J1691="HELI", "Heritiera littoralis", IF(J1691="HESY", "Heritiera sylvatica", IF(J1691="NYFR", "Nypa fruticans", IF(J1691="CYRA", "Cynometra ramiflora", IF(J1691="PHPA", "Phoenix paludosa", IF(J1691="SCHY", "Scyphiphora hydrophyllacea", IF(J1691="DIMA", "Diospyros maritima", IF(J1691="POPI", "Pongamia pinnata", IF(J1691="MAPS", "Maniltoa psilogyne", IF(J1691="INBI", "Intsia bijuga", IF(J1691="ACEB", "Acanthus ebracteatus", IF(J1691="CAER", "Calamus erinaceus", IF(J1691="UNUN", "Unknown unknown",  IF(J1691="SOAL", "Sonneratia alba",  IF(J1691="AECO", "Aegiceras corniculatum", "" )) )))))))))))))))))))))))))))))</f>
        <v>Bruguiera cylindrica</v>
      </c>
      <c r="J1691" s="1" t="s">
        <v>98</v>
      </c>
      <c r="K1691" s="1" t="n">
        <v>8.2</v>
      </c>
      <c r="L1691" s="1" t="n">
        <v>6</v>
      </c>
    </row>
    <row r="1692" customFormat="false" ht="13.8" hidden="false" customHeight="false" outlineLevel="0" collapsed="false">
      <c r="A1692" s="1" t="s">
        <v>91</v>
      </c>
      <c r="B1692" s="12" t="n">
        <v>42178</v>
      </c>
      <c r="C1692" s="1" t="s">
        <v>19</v>
      </c>
      <c r="D1692" s="1" t="s">
        <v>19</v>
      </c>
      <c r="E1692" s="1" t="s">
        <v>19</v>
      </c>
      <c r="F1692" s="1" t="s">
        <v>20</v>
      </c>
      <c r="G1692" s="1" t="n">
        <v>2</v>
      </c>
      <c r="H1692" s="1" t="n">
        <v>3</v>
      </c>
      <c r="I1692" s="23" t="str">
        <f aca="false">IF(J1692="RHAP", "Rhizophora apiculata", IF(J1692="EXAG", "Excoecaria agallocha", IF(J1692="BRPA", "Bruguiera parviflora", IF(J1692="XYMO", "Xylocarpus moluccensis", IF(J1692="BRCY", "Bruguiera cylindrica", IF(J1692="AVAL", "Avicennia alba", IF(J1692="AVOF", "Avicennia officinalis", IF(J1692="LURA", "Lumnitzera racemosa", IF(J1692="CETA", "Ceriops tagal", IF(J1692="XYGR", "Xylocarpus granatum", IF(J1692="AVMA", "Avicennia marina", IF(J1692="RHMU", "Rhizophora mucronata", IF(J1692="BRGY", "Bruguiera gymnorrhiza", IF(J1692="BRSE", "Bruguiera sexangula", IF(J1692="SOOV", "Sonneratia ovata", IF(J1692="SOCA", "Sonneratia caseolaris", IF(J1692="HELI", "Heritiera littoralis", IF(J1692="HESY", "Heritiera sylvatica", IF(J1692="NYFR", "Nypa fruticans", IF(J1692="CYRA", "Cynometra ramiflora", IF(J1692="PHPA", "Phoenix paludosa", IF(J1692="SCHY", "Scyphiphora hydrophyllacea", IF(J1692="DIMA", "Diospyros maritima", IF(J1692="POPI", "Pongamia pinnata", IF(J1692="MAPS", "Maniltoa psilogyne", IF(J1692="INBI", "Intsia bijuga", IF(J1692="ACEB", "Acanthus ebracteatus", IF(J1692="CAER", "Calamus erinaceus", IF(J1692="UNUN", "Unknown unknown",  IF(J1692="SOAL", "Sonneratia alba",  IF(J1692="AECO", "Aegiceras corniculatum", "" )) )))))))))))))))))))))))))))))</f>
        <v>Bruguiera cylindrica</v>
      </c>
      <c r="J1692" s="1" t="s">
        <v>98</v>
      </c>
      <c r="K1692" s="1" t="n">
        <v>8.6</v>
      </c>
      <c r="L1692" s="1" t="n">
        <v>7</v>
      </c>
    </row>
    <row r="1693" customFormat="false" ht="13.8" hidden="false" customHeight="false" outlineLevel="0" collapsed="false">
      <c r="A1693" s="1" t="s">
        <v>91</v>
      </c>
      <c r="B1693" s="12" t="n">
        <v>42178</v>
      </c>
      <c r="C1693" s="1" t="s">
        <v>19</v>
      </c>
      <c r="D1693" s="1" t="s">
        <v>19</v>
      </c>
      <c r="E1693" s="1" t="s">
        <v>19</v>
      </c>
      <c r="F1693" s="1" t="s">
        <v>20</v>
      </c>
      <c r="G1693" s="1" t="n">
        <v>2</v>
      </c>
      <c r="H1693" s="1" t="n">
        <v>3</v>
      </c>
      <c r="I1693" s="23" t="str">
        <f aca="false">IF(J1693="RHAP", "Rhizophora apiculata", IF(J1693="EXAG", "Excoecaria agallocha", IF(J1693="BRPA", "Bruguiera parviflora", IF(J1693="XYMO", "Xylocarpus moluccensis", IF(J1693="BRCY", "Bruguiera cylindrica", IF(J1693="AVAL", "Avicennia alba", IF(J1693="AVOF", "Avicennia officinalis", IF(J1693="LURA", "Lumnitzera racemosa", IF(J1693="CETA", "Ceriops tagal", IF(J1693="XYGR", "Xylocarpus granatum", IF(J1693="AVMA", "Avicennia marina", IF(J1693="RHMU", "Rhizophora mucronata", IF(J1693="BRGY", "Bruguiera gymnorrhiza", IF(J1693="BRSE", "Bruguiera sexangula", IF(J1693="SOOV", "Sonneratia ovata", IF(J1693="SOCA", "Sonneratia caseolaris", IF(J1693="HELI", "Heritiera littoralis", IF(J1693="HESY", "Heritiera sylvatica", IF(J1693="NYFR", "Nypa fruticans", IF(J1693="CYRA", "Cynometra ramiflora", IF(J1693="PHPA", "Phoenix paludosa", IF(J1693="SCHY", "Scyphiphora hydrophyllacea", IF(J1693="DIMA", "Diospyros maritima", IF(J1693="POPI", "Pongamia pinnata", IF(J1693="MAPS", "Maniltoa psilogyne", IF(J1693="INBI", "Intsia bijuga", IF(J1693="ACEB", "Acanthus ebracteatus", IF(J1693="CAER", "Calamus erinaceus", IF(J1693="UNUN", "Unknown unknown",  IF(J1693="SOAL", "Sonneratia alba",  IF(J1693="AECO", "Aegiceras corniculatum", "" )) )))))))))))))))))))))))))))))</f>
        <v>Bruguiera cylindrica</v>
      </c>
      <c r="J1693" s="1" t="s">
        <v>98</v>
      </c>
      <c r="K1693" s="1" t="n">
        <v>9.3</v>
      </c>
      <c r="L1693" s="1" t="n">
        <v>10</v>
      </c>
    </row>
    <row r="1694" customFormat="false" ht="13.8" hidden="false" customHeight="false" outlineLevel="0" collapsed="false">
      <c r="A1694" s="1" t="s">
        <v>91</v>
      </c>
      <c r="B1694" s="12" t="n">
        <v>42178</v>
      </c>
      <c r="C1694" s="1" t="s">
        <v>19</v>
      </c>
      <c r="D1694" s="1" t="s">
        <v>19</v>
      </c>
      <c r="E1694" s="1" t="s">
        <v>19</v>
      </c>
      <c r="F1694" s="1" t="s">
        <v>20</v>
      </c>
      <c r="G1694" s="1" t="n">
        <v>2</v>
      </c>
      <c r="H1694" s="1" t="n">
        <v>3</v>
      </c>
      <c r="I1694" s="23" t="str">
        <f aca="false">IF(J1694="RHAP", "Rhizophora apiculata", IF(J1694="EXAG", "Excoecaria agallocha", IF(J1694="BRPA", "Bruguiera parviflora", IF(J1694="XYMO", "Xylocarpus moluccensis", IF(J1694="BRCY", "Bruguiera cylindrica", IF(J1694="AVAL", "Avicennia alba", IF(J1694="AVOF", "Avicennia officinalis", IF(J1694="LURA", "Lumnitzera racemosa", IF(J1694="CETA", "Ceriops tagal", IF(J1694="XYGR", "Xylocarpus granatum", IF(J1694="AVMA", "Avicennia marina", IF(J1694="RHMU", "Rhizophora mucronata", IF(J1694="BRGY", "Bruguiera gymnorrhiza", IF(J1694="BRSE", "Bruguiera sexangula", IF(J1694="SOOV", "Sonneratia ovata", IF(J1694="SOCA", "Sonneratia caseolaris", IF(J1694="HELI", "Heritiera littoralis", IF(J1694="HESY", "Heritiera sylvatica", IF(J1694="NYFR", "Nypa fruticans", IF(J1694="CYRA", "Cynometra ramiflora", IF(J1694="PHPA", "Phoenix paludosa", IF(J1694="SCHY", "Scyphiphora hydrophyllacea", IF(J1694="DIMA", "Diospyros maritima", IF(J1694="POPI", "Pongamia pinnata", IF(J1694="MAPS", "Maniltoa psilogyne", IF(J1694="INBI", "Intsia bijuga", IF(J1694="ACEB", "Acanthus ebracteatus", IF(J1694="CAER", "Calamus erinaceus", IF(J1694="UNUN", "Unknown unknown",  IF(J1694="SOAL", "Sonneratia alba",  IF(J1694="AECO", "Aegiceras corniculatum", "" )) )))))))))))))))))))))))))))))</f>
        <v>Avicennia alba</v>
      </c>
      <c r="J1694" s="1" t="s">
        <v>27</v>
      </c>
      <c r="K1694" s="1" t="n">
        <v>9.9</v>
      </c>
      <c r="L1694" s="1" t="n">
        <v>6</v>
      </c>
      <c r="N1694" s="1" t="n">
        <v>3</v>
      </c>
    </row>
    <row r="1695" customFormat="false" ht="13.8" hidden="false" customHeight="false" outlineLevel="0" collapsed="false">
      <c r="A1695" s="1" t="s">
        <v>91</v>
      </c>
      <c r="B1695" s="12" t="n">
        <v>42178</v>
      </c>
      <c r="C1695" s="1" t="s">
        <v>19</v>
      </c>
      <c r="D1695" s="1" t="s">
        <v>19</v>
      </c>
      <c r="E1695" s="1" t="s">
        <v>19</v>
      </c>
      <c r="F1695" s="1" t="s">
        <v>20</v>
      </c>
      <c r="G1695" s="1" t="n">
        <v>2</v>
      </c>
      <c r="H1695" s="1" t="n">
        <v>3</v>
      </c>
      <c r="I1695" s="23" t="str">
        <f aca="false">IF(J1695="RHAP", "Rhizophora apiculata", IF(J1695="EXAG", "Excoecaria agallocha", IF(J1695="BRPA", "Bruguiera parviflora", IF(J1695="XYMO", "Xylocarpus moluccensis", IF(J1695="BRCY", "Bruguiera cylindrica", IF(J1695="AVAL", "Avicennia alba", IF(J1695="AVOF", "Avicennia officinalis", IF(J1695="LURA", "Lumnitzera racemosa", IF(J1695="CETA", "Ceriops tagal", IF(J1695="XYGR", "Xylocarpus granatum", IF(J1695="AVMA", "Avicennia marina", IF(J1695="RHMU", "Rhizophora mucronata", IF(J1695="BRGY", "Bruguiera gymnorrhiza", IF(J1695="BRSE", "Bruguiera sexangula", IF(J1695="SOOV", "Sonneratia ovata", IF(J1695="SOCA", "Sonneratia caseolaris", IF(J1695="HELI", "Heritiera littoralis", IF(J1695="HESY", "Heritiera sylvatica", IF(J1695="NYFR", "Nypa fruticans", IF(J1695="CYRA", "Cynometra ramiflora", IF(J1695="PHPA", "Phoenix paludosa", IF(J1695="SCHY", "Scyphiphora hydrophyllacea", IF(J1695="DIMA", "Diospyros maritima", IF(J1695="POPI", "Pongamia pinnata", IF(J1695="MAPS", "Maniltoa psilogyne", IF(J1695="INBI", "Intsia bijuga", IF(J1695="ACEB", "Acanthus ebracteatus", IF(J1695="CAER", "Calamus erinaceus", IF(J1695="UNUN", "Unknown unknown",  IF(J1695="SOAL", "Sonneratia alba",  IF(J1695="AECO", "Aegiceras corniculatum", "" )) )))))))))))))))))))))))))))))</f>
        <v>Bruguiera cylindrica</v>
      </c>
      <c r="J1695" s="1" t="s">
        <v>98</v>
      </c>
      <c r="K1695" s="1" t="n">
        <v>10.1</v>
      </c>
      <c r="L1695" s="1" t="n">
        <v>8</v>
      </c>
    </row>
    <row r="1696" customFormat="false" ht="13.8" hidden="false" customHeight="false" outlineLevel="0" collapsed="false">
      <c r="A1696" s="1" t="s">
        <v>91</v>
      </c>
      <c r="B1696" s="12" t="n">
        <v>42178</v>
      </c>
      <c r="C1696" s="1" t="s">
        <v>19</v>
      </c>
      <c r="D1696" s="1" t="s">
        <v>19</v>
      </c>
      <c r="E1696" s="1" t="s">
        <v>19</v>
      </c>
      <c r="F1696" s="1" t="s">
        <v>20</v>
      </c>
      <c r="G1696" s="1" t="n">
        <v>2</v>
      </c>
      <c r="H1696" s="1" t="n">
        <v>3</v>
      </c>
      <c r="I1696" s="23" t="str">
        <f aca="false">IF(J1696="RHAP", "Rhizophora apiculata", IF(J1696="EXAG", "Excoecaria agallocha", IF(J1696="BRPA", "Bruguiera parviflora", IF(J1696="XYMO", "Xylocarpus moluccensis", IF(J1696="BRCY", "Bruguiera cylindrica", IF(J1696="AVAL", "Avicennia alba", IF(J1696="AVOF", "Avicennia officinalis", IF(J1696="LURA", "Lumnitzera racemosa", IF(J1696="CETA", "Ceriops tagal", IF(J1696="XYGR", "Xylocarpus granatum", IF(J1696="AVMA", "Avicennia marina", IF(J1696="RHMU", "Rhizophora mucronata", IF(J1696="BRGY", "Bruguiera gymnorrhiza", IF(J1696="BRSE", "Bruguiera sexangula", IF(J1696="SOOV", "Sonneratia ovata", IF(J1696="SOCA", "Sonneratia caseolaris", IF(J1696="HELI", "Heritiera littoralis", IF(J1696="HESY", "Heritiera sylvatica", IF(J1696="NYFR", "Nypa fruticans", IF(J1696="CYRA", "Cynometra ramiflora", IF(J1696="PHPA", "Phoenix paludosa", IF(J1696="SCHY", "Scyphiphora hydrophyllacea", IF(J1696="DIMA", "Diospyros maritima", IF(J1696="POPI", "Pongamia pinnata", IF(J1696="MAPS", "Maniltoa psilogyne", IF(J1696="INBI", "Intsia bijuga", IF(J1696="ACEB", "Acanthus ebracteatus", IF(J1696="CAER", "Calamus erinaceus", IF(J1696="UNUN", "Unknown unknown",  IF(J1696="SOAL", "Sonneratia alba",  IF(J1696="AECO", "Aegiceras corniculatum", "" )) )))))))))))))))))))))))))))))</f>
        <v>Bruguiera cylindrica</v>
      </c>
      <c r="J1696" s="1" t="s">
        <v>98</v>
      </c>
      <c r="K1696" s="1" t="n">
        <v>10.3</v>
      </c>
      <c r="L1696" s="1" t="n">
        <v>8</v>
      </c>
    </row>
    <row r="1697" customFormat="false" ht="13.8" hidden="false" customHeight="false" outlineLevel="0" collapsed="false">
      <c r="A1697" s="1" t="s">
        <v>91</v>
      </c>
      <c r="B1697" s="12" t="n">
        <v>42178</v>
      </c>
      <c r="C1697" s="1" t="s">
        <v>19</v>
      </c>
      <c r="D1697" s="1" t="s">
        <v>19</v>
      </c>
      <c r="E1697" s="1" t="s">
        <v>19</v>
      </c>
      <c r="F1697" s="1" t="s">
        <v>20</v>
      </c>
      <c r="G1697" s="1" t="n">
        <v>2</v>
      </c>
      <c r="H1697" s="1" t="n">
        <v>3</v>
      </c>
      <c r="I1697" s="23" t="str">
        <f aca="false">IF(J1697="RHAP", "Rhizophora apiculata", IF(J1697="EXAG", "Excoecaria agallocha", IF(J1697="BRPA", "Bruguiera parviflora", IF(J1697="XYMO", "Xylocarpus moluccensis", IF(J1697="BRCY", "Bruguiera cylindrica", IF(J1697="AVAL", "Avicennia alba", IF(J1697="AVOF", "Avicennia officinalis", IF(J1697="LURA", "Lumnitzera racemosa", IF(J1697="CETA", "Ceriops tagal", IF(J1697="XYGR", "Xylocarpus granatum", IF(J1697="AVMA", "Avicennia marina", IF(J1697="RHMU", "Rhizophora mucronata", IF(J1697="BRGY", "Bruguiera gymnorrhiza", IF(J1697="BRSE", "Bruguiera sexangula", IF(J1697="SOOV", "Sonneratia ovata", IF(J1697="SOCA", "Sonneratia caseolaris", IF(J1697="HELI", "Heritiera littoralis", IF(J1697="HESY", "Heritiera sylvatica", IF(J1697="NYFR", "Nypa fruticans", IF(J1697="CYRA", "Cynometra ramiflora", IF(J1697="PHPA", "Phoenix paludosa", IF(J1697="SCHY", "Scyphiphora hydrophyllacea", IF(J1697="DIMA", "Diospyros maritima", IF(J1697="POPI", "Pongamia pinnata", IF(J1697="MAPS", "Maniltoa psilogyne", IF(J1697="INBI", "Intsia bijuga", IF(J1697="ACEB", "Acanthus ebracteatus", IF(J1697="CAER", "Calamus erinaceus", IF(J1697="UNUN", "Unknown unknown",  IF(J1697="SOAL", "Sonneratia alba",  IF(J1697="AECO", "Aegiceras corniculatum", "" )) )))))))))))))))))))))))))))))</f>
        <v>Bruguiera cylindrica</v>
      </c>
      <c r="J1697" s="1" t="s">
        <v>98</v>
      </c>
      <c r="K1697" s="1" t="n">
        <v>10.4</v>
      </c>
      <c r="L1697" s="1" t="n">
        <v>3</v>
      </c>
      <c r="N1697" s="1" t="n">
        <v>2</v>
      </c>
    </row>
    <row r="1698" customFormat="false" ht="13.8" hidden="false" customHeight="false" outlineLevel="0" collapsed="false">
      <c r="A1698" s="1" t="s">
        <v>91</v>
      </c>
      <c r="B1698" s="12" t="n">
        <v>42178</v>
      </c>
      <c r="C1698" s="1" t="s">
        <v>19</v>
      </c>
      <c r="D1698" s="1" t="s">
        <v>19</v>
      </c>
      <c r="E1698" s="1" t="s">
        <v>19</v>
      </c>
      <c r="F1698" s="1" t="s">
        <v>20</v>
      </c>
      <c r="G1698" s="1" t="n">
        <v>2</v>
      </c>
      <c r="H1698" s="1" t="n">
        <v>3</v>
      </c>
      <c r="I1698" s="23" t="str">
        <f aca="false">IF(J1698="RHAP", "Rhizophora apiculata", IF(J1698="EXAG", "Excoecaria agallocha", IF(J1698="BRPA", "Bruguiera parviflora", IF(J1698="XYMO", "Xylocarpus moluccensis", IF(J1698="BRCY", "Bruguiera cylindrica", IF(J1698="AVAL", "Avicennia alba", IF(J1698="AVOF", "Avicennia officinalis", IF(J1698="LURA", "Lumnitzera racemosa", IF(J1698="CETA", "Ceriops tagal", IF(J1698="XYGR", "Xylocarpus granatum", IF(J1698="AVMA", "Avicennia marina", IF(J1698="RHMU", "Rhizophora mucronata", IF(J1698="BRGY", "Bruguiera gymnorrhiza", IF(J1698="BRSE", "Bruguiera sexangula", IF(J1698="SOOV", "Sonneratia ovata", IF(J1698="SOCA", "Sonneratia caseolaris", IF(J1698="HELI", "Heritiera littoralis", IF(J1698="HESY", "Heritiera sylvatica", IF(J1698="NYFR", "Nypa fruticans", IF(J1698="CYRA", "Cynometra ramiflora", IF(J1698="PHPA", "Phoenix paludosa", IF(J1698="SCHY", "Scyphiphora hydrophyllacea", IF(J1698="DIMA", "Diospyros maritima", IF(J1698="POPI", "Pongamia pinnata", IF(J1698="MAPS", "Maniltoa psilogyne", IF(J1698="INBI", "Intsia bijuga", IF(J1698="ACEB", "Acanthus ebracteatus", IF(J1698="CAER", "Calamus erinaceus", IF(J1698="UNUN", "Unknown unknown",  IF(J1698="SOAL", "Sonneratia alba",  IF(J1698="AECO", "Aegiceras corniculatum", "" )) )))))))))))))))))))))))))))))</f>
        <v>Bruguiera cylindrica</v>
      </c>
      <c r="J1698" s="1" t="s">
        <v>98</v>
      </c>
      <c r="K1698" s="1" t="n">
        <v>10.6</v>
      </c>
      <c r="L1698" s="1" t="n">
        <v>10</v>
      </c>
    </row>
    <row r="1699" customFormat="false" ht="13.8" hidden="false" customHeight="false" outlineLevel="0" collapsed="false">
      <c r="A1699" s="1" t="s">
        <v>91</v>
      </c>
      <c r="B1699" s="12" t="n">
        <v>42178</v>
      </c>
      <c r="C1699" s="1" t="s">
        <v>19</v>
      </c>
      <c r="D1699" s="1" t="s">
        <v>19</v>
      </c>
      <c r="E1699" s="1" t="s">
        <v>19</v>
      </c>
      <c r="F1699" s="1" t="s">
        <v>20</v>
      </c>
      <c r="G1699" s="1" t="n">
        <v>2</v>
      </c>
      <c r="H1699" s="1" t="n">
        <v>3</v>
      </c>
      <c r="I1699" s="23" t="str">
        <f aca="false">IF(J1699="RHAP", "Rhizophora apiculata", IF(J1699="EXAG", "Excoecaria agallocha", IF(J1699="BRPA", "Bruguiera parviflora", IF(J1699="XYMO", "Xylocarpus moluccensis", IF(J1699="BRCY", "Bruguiera cylindrica", IF(J1699="AVAL", "Avicennia alba", IF(J1699="AVOF", "Avicennia officinalis", IF(J1699="LURA", "Lumnitzera racemosa", IF(J1699="CETA", "Ceriops tagal", IF(J1699="XYGR", "Xylocarpus granatum", IF(J1699="AVMA", "Avicennia marina", IF(J1699="RHMU", "Rhizophora mucronata", IF(J1699="BRGY", "Bruguiera gymnorrhiza", IF(J1699="BRSE", "Bruguiera sexangula", IF(J1699="SOOV", "Sonneratia ovata", IF(J1699="SOCA", "Sonneratia caseolaris", IF(J1699="HELI", "Heritiera littoralis", IF(J1699="HESY", "Heritiera sylvatica", IF(J1699="NYFR", "Nypa fruticans", IF(J1699="CYRA", "Cynometra ramiflora", IF(J1699="PHPA", "Phoenix paludosa", IF(J1699="SCHY", "Scyphiphora hydrophyllacea", IF(J1699="DIMA", "Diospyros maritima", IF(J1699="POPI", "Pongamia pinnata", IF(J1699="MAPS", "Maniltoa psilogyne", IF(J1699="INBI", "Intsia bijuga", IF(J1699="ACEB", "Acanthus ebracteatus", IF(J1699="CAER", "Calamus erinaceus", IF(J1699="UNUN", "Unknown unknown",  IF(J1699="SOAL", "Sonneratia alba",  IF(J1699="AECO", "Aegiceras corniculatum", "" )) )))))))))))))))))))))))))))))</f>
        <v>Bruguiera cylindrica</v>
      </c>
      <c r="J1699" s="1" t="s">
        <v>98</v>
      </c>
      <c r="K1699" s="1" t="n">
        <v>11.1</v>
      </c>
      <c r="L1699" s="1" t="n">
        <v>10</v>
      </c>
    </row>
    <row r="1700" customFormat="false" ht="13.8" hidden="false" customHeight="false" outlineLevel="0" collapsed="false">
      <c r="A1700" s="1" t="s">
        <v>91</v>
      </c>
      <c r="B1700" s="12" t="n">
        <v>42178</v>
      </c>
      <c r="C1700" s="1" t="s">
        <v>19</v>
      </c>
      <c r="D1700" s="1" t="s">
        <v>19</v>
      </c>
      <c r="E1700" s="1" t="s">
        <v>19</v>
      </c>
      <c r="F1700" s="1" t="s">
        <v>20</v>
      </c>
      <c r="G1700" s="1" t="n">
        <v>2</v>
      </c>
      <c r="H1700" s="1" t="n">
        <v>3</v>
      </c>
      <c r="I1700" s="23" t="str">
        <f aca="false">IF(J1700="RHAP", "Rhizophora apiculata", IF(J1700="EXAG", "Excoecaria agallocha", IF(J1700="BRPA", "Bruguiera parviflora", IF(J1700="XYMO", "Xylocarpus moluccensis", IF(J1700="BRCY", "Bruguiera cylindrica", IF(J1700="AVAL", "Avicennia alba", IF(J1700="AVOF", "Avicennia officinalis", IF(J1700="LURA", "Lumnitzera racemosa", IF(J1700="CETA", "Ceriops tagal", IF(J1700="XYGR", "Xylocarpus granatum", IF(J1700="AVMA", "Avicennia marina", IF(J1700="RHMU", "Rhizophora mucronata", IF(J1700="BRGY", "Bruguiera gymnorrhiza", IF(J1700="BRSE", "Bruguiera sexangula", IF(J1700="SOOV", "Sonneratia ovata", IF(J1700="SOCA", "Sonneratia caseolaris", IF(J1700="HELI", "Heritiera littoralis", IF(J1700="HESY", "Heritiera sylvatica", IF(J1700="NYFR", "Nypa fruticans", IF(J1700="CYRA", "Cynometra ramiflora", IF(J1700="PHPA", "Phoenix paludosa", IF(J1700="SCHY", "Scyphiphora hydrophyllacea", IF(J1700="DIMA", "Diospyros maritima", IF(J1700="POPI", "Pongamia pinnata", IF(J1700="MAPS", "Maniltoa psilogyne", IF(J1700="INBI", "Intsia bijuga", IF(J1700="ACEB", "Acanthus ebracteatus", IF(J1700="CAER", "Calamus erinaceus", IF(J1700="UNUN", "Unknown unknown",  IF(J1700="SOAL", "Sonneratia alba",  IF(J1700="AECO", "Aegiceras corniculatum", "" )) )))))))))))))))))))))))))))))</f>
        <v>Bruguiera cylindrica</v>
      </c>
      <c r="J1700" s="1" t="s">
        <v>98</v>
      </c>
      <c r="K1700" s="1" t="n">
        <v>11.4</v>
      </c>
      <c r="L1700" s="1" t="n">
        <v>10</v>
      </c>
    </row>
    <row r="1701" customFormat="false" ht="13.8" hidden="false" customHeight="false" outlineLevel="0" collapsed="false">
      <c r="A1701" s="1" t="s">
        <v>91</v>
      </c>
      <c r="B1701" s="12" t="n">
        <v>42178</v>
      </c>
      <c r="C1701" s="1" t="s">
        <v>19</v>
      </c>
      <c r="D1701" s="1" t="s">
        <v>19</v>
      </c>
      <c r="E1701" s="1" t="s">
        <v>19</v>
      </c>
      <c r="F1701" s="1" t="s">
        <v>20</v>
      </c>
      <c r="G1701" s="1" t="n">
        <v>2</v>
      </c>
      <c r="H1701" s="1" t="n">
        <v>3</v>
      </c>
      <c r="I1701" s="23" t="str">
        <f aca="false">IF(J1701="RHAP", "Rhizophora apiculata", IF(J1701="EXAG", "Excoecaria agallocha", IF(J1701="BRPA", "Bruguiera parviflora", IF(J1701="XYMO", "Xylocarpus moluccensis", IF(J1701="BRCY", "Bruguiera cylindrica", IF(J1701="AVAL", "Avicennia alba", IF(J1701="AVOF", "Avicennia officinalis", IF(J1701="LURA", "Lumnitzera racemosa", IF(J1701="CETA", "Ceriops tagal", IF(J1701="XYGR", "Xylocarpus granatum", IF(J1701="AVMA", "Avicennia marina", IF(J1701="RHMU", "Rhizophora mucronata", IF(J1701="BRGY", "Bruguiera gymnorrhiza", IF(J1701="BRSE", "Bruguiera sexangula", IF(J1701="SOOV", "Sonneratia ovata", IF(J1701="SOCA", "Sonneratia caseolaris", IF(J1701="HELI", "Heritiera littoralis", IF(J1701="HESY", "Heritiera sylvatica", IF(J1701="NYFR", "Nypa fruticans", IF(J1701="CYRA", "Cynometra ramiflora", IF(J1701="PHPA", "Phoenix paludosa", IF(J1701="SCHY", "Scyphiphora hydrophyllacea", IF(J1701="DIMA", "Diospyros maritima", IF(J1701="POPI", "Pongamia pinnata", IF(J1701="MAPS", "Maniltoa psilogyne", IF(J1701="INBI", "Intsia bijuga", IF(J1701="ACEB", "Acanthus ebracteatus", IF(J1701="CAER", "Calamus erinaceus", IF(J1701="UNUN", "Unknown unknown",  IF(J1701="SOAL", "Sonneratia alba",  IF(J1701="AECO", "Aegiceras corniculatum", "" )) )))))))))))))))))))))))))))))</f>
        <v>Bruguiera cylindrica</v>
      </c>
      <c r="J1701" s="1" t="s">
        <v>98</v>
      </c>
      <c r="K1701" s="1" t="n">
        <v>11.4</v>
      </c>
      <c r="L1701" s="1" t="n">
        <v>10</v>
      </c>
    </row>
    <row r="1702" customFormat="false" ht="13.8" hidden="false" customHeight="false" outlineLevel="0" collapsed="false">
      <c r="A1702" s="1" t="s">
        <v>91</v>
      </c>
      <c r="B1702" s="12" t="n">
        <v>42178</v>
      </c>
      <c r="C1702" s="1" t="s">
        <v>19</v>
      </c>
      <c r="D1702" s="1" t="s">
        <v>19</v>
      </c>
      <c r="E1702" s="1" t="s">
        <v>19</v>
      </c>
      <c r="F1702" s="1" t="s">
        <v>20</v>
      </c>
      <c r="G1702" s="1" t="n">
        <v>2</v>
      </c>
      <c r="H1702" s="1" t="n">
        <v>3</v>
      </c>
      <c r="I1702" s="23" t="str">
        <f aca="false">IF(J1702="RHAP", "Rhizophora apiculata", IF(J1702="EXAG", "Excoecaria agallocha", IF(J1702="BRPA", "Bruguiera parviflora", IF(J1702="XYMO", "Xylocarpus moluccensis", IF(J1702="BRCY", "Bruguiera cylindrica", IF(J1702="AVAL", "Avicennia alba", IF(J1702="AVOF", "Avicennia officinalis", IF(J1702="LURA", "Lumnitzera racemosa", IF(J1702="CETA", "Ceriops tagal", IF(J1702="XYGR", "Xylocarpus granatum", IF(J1702="AVMA", "Avicennia marina", IF(J1702="RHMU", "Rhizophora mucronata", IF(J1702="BRGY", "Bruguiera gymnorrhiza", IF(J1702="BRSE", "Bruguiera sexangula", IF(J1702="SOOV", "Sonneratia ovata", IF(J1702="SOCA", "Sonneratia caseolaris", IF(J1702="HELI", "Heritiera littoralis", IF(J1702="HESY", "Heritiera sylvatica", IF(J1702="NYFR", "Nypa fruticans", IF(J1702="CYRA", "Cynometra ramiflora", IF(J1702="PHPA", "Phoenix paludosa", IF(J1702="SCHY", "Scyphiphora hydrophyllacea", IF(J1702="DIMA", "Diospyros maritima", IF(J1702="POPI", "Pongamia pinnata", IF(J1702="MAPS", "Maniltoa psilogyne", IF(J1702="INBI", "Intsia bijuga", IF(J1702="ACEB", "Acanthus ebracteatus", IF(J1702="CAER", "Calamus erinaceus", IF(J1702="UNUN", "Unknown unknown",  IF(J1702="SOAL", "Sonneratia alba",  IF(J1702="AECO", "Aegiceras corniculatum", "" )) )))))))))))))))))))))))))))))</f>
        <v>Bruguiera cylindrica</v>
      </c>
      <c r="J1702" s="1" t="s">
        <v>98</v>
      </c>
      <c r="K1702" s="1" t="n">
        <v>11.4</v>
      </c>
      <c r="L1702" s="1" t="n">
        <v>9</v>
      </c>
    </row>
    <row r="1703" customFormat="false" ht="13.8" hidden="false" customHeight="false" outlineLevel="0" collapsed="false">
      <c r="A1703" s="1" t="s">
        <v>91</v>
      </c>
      <c r="B1703" s="12" t="n">
        <v>42178</v>
      </c>
      <c r="C1703" s="1" t="s">
        <v>19</v>
      </c>
      <c r="D1703" s="1" t="s">
        <v>19</v>
      </c>
      <c r="E1703" s="1" t="s">
        <v>19</v>
      </c>
      <c r="F1703" s="1" t="s">
        <v>20</v>
      </c>
      <c r="G1703" s="1" t="n">
        <v>2</v>
      </c>
      <c r="H1703" s="1" t="n">
        <v>3</v>
      </c>
      <c r="I1703" s="23" t="str">
        <f aca="false">IF(J1703="RHAP", "Rhizophora apiculata", IF(J1703="EXAG", "Excoecaria agallocha", IF(J1703="BRPA", "Bruguiera parviflora", IF(J1703="XYMO", "Xylocarpus moluccensis", IF(J1703="BRCY", "Bruguiera cylindrica", IF(J1703="AVAL", "Avicennia alba", IF(J1703="AVOF", "Avicennia officinalis", IF(J1703="LURA", "Lumnitzera racemosa", IF(J1703="CETA", "Ceriops tagal", IF(J1703="XYGR", "Xylocarpus granatum", IF(J1703="AVMA", "Avicennia marina", IF(J1703="RHMU", "Rhizophora mucronata", IF(J1703="BRGY", "Bruguiera gymnorrhiza", IF(J1703="BRSE", "Bruguiera sexangula", IF(J1703="SOOV", "Sonneratia ovata", IF(J1703="SOCA", "Sonneratia caseolaris", IF(J1703="HELI", "Heritiera littoralis", IF(J1703="HESY", "Heritiera sylvatica", IF(J1703="NYFR", "Nypa fruticans", IF(J1703="CYRA", "Cynometra ramiflora", IF(J1703="PHPA", "Phoenix paludosa", IF(J1703="SCHY", "Scyphiphora hydrophyllacea", IF(J1703="DIMA", "Diospyros maritima", IF(J1703="POPI", "Pongamia pinnata", IF(J1703="MAPS", "Maniltoa psilogyne", IF(J1703="INBI", "Intsia bijuga", IF(J1703="ACEB", "Acanthus ebracteatus", IF(J1703="CAER", "Calamus erinaceus", IF(J1703="UNUN", "Unknown unknown",  IF(J1703="SOAL", "Sonneratia alba",  IF(J1703="AECO", "Aegiceras corniculatum", "" )) )))))))))))))))))))))))))))))</f>
        <v>Bruguiera cylindrica</v>
      </c>
      <c r="J1703" s="1" t="s">
        <v>98</v>
      </c>
      <c r="K1703" s="1" t="n">
        <v>12</v>
      </c>
      <c r="L1703" s="1" t="n">
        <v>12</v>
      </c>
    </row>
    <row r="1704" customFormat="false" ht="13.8" hidden="false" customHeight="false" outlineLevel="0" collapsed="false">
      <c r="A1704" s="1" t="s">
        <v>91</v>
      </c>
      <c r="B1704" s="12" t="n">
        <v>42178</v>
      </c>
      <c r="C1704" s="1" t="s">
        <v>19</v>
      </c>
      <c r="D1704" s="1" t="s">
        <v>19</v>
      </c>
      <c r="E1704" s="1" t="s">
        <v>19</v>
      </c>
      <c r="F1704" s="1" t="s">
        <v>20</v>
      </c>
      <c r="G1704" s="1" t="n">
        <v>2</v>
      </c>
      <c r="H1704" s="1" t="n">
        <v>3</v>
      </c>
      <c r="I1704" s="23" t="str">
        <f aca="false">IF(J1704="RHAP", "Rhizophora apiculata", IF(J1704="EXAG", "Excoecaria agallocha", IF(J1704="BRPA", "Bruguiera parviflora", IF(J1704="XYMO", "Xylocarpus moluccensis", IF(J1704="BRCY", "Bruguiera cylindrica", IF(J1704="AVAL", "Avicennia alba", IF(J1704="AVOF", "Avicennia officinalis", IF(J1704="LURA", "Lumnitzera racemosa", IF(J1704="CETA", "Ceriops tagal", IF(J1704="XYGR", "Xylocarpus granatum", IF(J1704="AVMA", "Avicennia marina", IF(J1704="RHMU", "Rhizophora mucronata", IF(J1704="BRGY", "Bruguiera gymnorrhiza", IF(J1704="BRSE", "Bruguiera sexangula", IF(J1704="SOOV", "Sonneratia ovata", IF(J1704="SOCA", "Sonneratia caseolaris", IF(J1704="HELI", "Heritiera littoralis", IF(J1704="HESY", "Heritiera sylvatica", IF(J1704="NYFR", "Nypa fruticans", IF(J1704="CYRA", "Cynometra ramiflora", IF(J1704="PHPA", "Phoenix paludosa", IF(J1704="SCHY", "Scyphiphora hydrophyllacea", IF(J1704="DIMA", "Diospyros maritima", IF(J1704="POPI", "Pongamia pinnata", IF(J1704="MAPS", "Maniltoa psilogyne", IF(J1704="INBI", "Intsia bijuga", IF(J1704="ACEB", "Acanthus ebracteatus", IF(J1704="CAER", "Calamus erinaceus", IF(J1704="UNUN", "Unknown unknown",  IF(J1704="SOAL", "Sonneratia alba",  IF(J1704="AECO", "Aegiceras corniculatum", "" )) )))))))))))))))))))))))))))))</f>
        <v>Bruguiera cylindrica</v>
      </c>
      <c r="J1704" s="1" t="s">
        <v>98</v>
      </c>
      <c r="K1704" s="1" t="n">
        <v>12.2</v>
      </c>
      <c r="L1704" s="1" t="n">
        <v>8</v>
      </c>
    </row>
    <row r="1705" customFormat="false" ht="13.8" hidden="false" customHeight="false" outlineLevel="0" collapsed="false">
      <c r="A1705" s="1" t="s">
        <v>91</v>
      </c>
      <c r="B1705" s="12" t="n">
        <v>42178</v>
      </c>
      <c r="C1705" s="1" t="s">
        <v>19</v>
      </c>
      <c r="D1705" s="1" t="s">
        <v>19</v>
      </c>
      <c r="E1705" s="1" t="s">
        <v>19</v>
      </c>
      <c r="F1705" s="1" t="s">
        <v>20</v>
      </c>
      <c r="G1705" s="1" t="n">
        <v>2</v>
      </c>
      <c r="H1705" s="1" t="n">
        <v>3</v>
      </c>
      <c r="I1705" s="23" t="str">
        <f aca="false">IF(J1705="RHAP", "Rhizophora apiculata", IF(J1705="EXAG", "Excoecaria agallocha", IF(J1705="BRPA", "Bruguiera parviflora", IF(J1705="XYMO", "Xylocarpus moluccensis", IF(J1705="BRCY", "Bruguiera cylindrica", IF(J1705="AVAL", "Avicennia alba", IF(J1705="AVOF", "Avicennia officinalis", IF(J1705="LURA", "Lumnitzera racemosa", IF(J1705="CETA", "Ceriops tagal", IF(J1705="XYGR", "Xylocarpus granatum", IF(J1705="AVMA", "Avicennia marina", IF(J1705="RHMU", "Rhizophora mucronata", IF(J1705="BRGY", "Bruguiera gymnorrhiza", IF(J1705="BRSE", "Bruguiera sexangula", IF(J1705="SOOV", "Sonneratia ovata", IF(J1705="SOCA", "Sonneratia caseolaris", IF(J1705="HELI", "Heritiera littoralis", IF(J1705="HESY", "Heritiera sylvatica", IF(J1705="NYFR", "Nypa fruticans", IF(J1705="CYRA", "Cynometra ramiflora", IF(J1705="PHPA", "Phoenix paludosa", IF(J1705="SCHY", "Scyphiphora hydrophyllacea", IF(J1705="DIMA", "Diospyros maritima", IF(J1705="POPI", "Pongamia pinnata", IF(J1705="MAPS", "Maniltoa psilogyne", IF(J1705="INBI", "Intsia bijuga", IF(J1705="ACEB", "Acanthus ebracteatus", IF(J1705="CAER", "Calamus erinaceus", IF(J1705="UNUN", "Unknown unknown",  IF(J1705="SOAL", "Sonneratia alba",  IF(J1705="AECO", "Aegiceras corniculatum", "" )) )))))))))))))))))))))))))))))</f>
        <v>Avicennia officinalis</v>
      </c>
      <c r="J1705" s="1" t="s">
        <v>105</v>
      </c>
      <c r="K1705" s="1" t="n">
        <v>18.2</v>
      </c>
      <c r="L1705" s="1" t="n">
        <v>2</v>
      </c>
      <c r="N1705" s="1" t="n">
        <v>3</v>
      </c>
    </row>
    <row r="1706" customFormat="false" ht="13.8" hidden="false" customHeight="false" outlineLevel="0" collapsed="false">
      <c r="A1706" s="1" t="s">
        <v>91</v>
      </c>
      <c r="B1706" s="12" t="n">
        <v>42178</v>
      </c>
      <c r="C1706" s="1" t="s">
        <v>19</v>
      </c>
      <c r="D1706" s="1" t="s">
        <v>19</v>
      </c>
      <c r="E1706" s="1" t="s">
        <v>19</v>
      </c>
      <c r="F1706" s="1" t="s">
        <v>20</v>
      </c>
      <c r="G1706" s="1" t="n">
        <v>2</v>
      </c>
      <c r="H1706" s="1" t="n">
        <v>3</v>
      </c>
      <c r="I1706" s="23" t="str">
        <f aca="false">IF(J1706="RHAP", "Rhizophora apiculata", IF(J1706="EXAG", "Excoecaria agallocha", IF(J1706="BRPA", "Bruguiera parviflora", IF(J1706="XYMO", "Xylocarpus moluccensis", IF(J1706="BRCY", "Bruguiera cylindrica", IF(J1706="AVAL", "Avicennia alba", IF(J1706="AVOF", "Avicennia officinalis", IF(J1706="LURA", "Lumnitzera racemosa", IF(J1706="CETA", "Ceriops tagal", IF(J1706="XYGR", "Xylocarpus granatum", IF(J1706="AVMA", "Avicennia marina", IF(J1706="RHMU", "Rhizophora mucronata", IF(J1706="BRGY", "Bruguiera gymnorrhiza", IF(J1706="BRSE", "Bruguiera sexangula", IF(J1706="SOOV", "Sonneratia ovata", IF(J1706="SOCA", "Sonneratia caseolaris", IF(J1706="HELI", "Heritiera littoralis", IF(J1706="HESY", "Heritiera sylvatica", IF(J1706="NYFR", "Nypa fruticans", IF(J1706="CYRA", "Cynometra ramiflora", IF(J1706="PHPA", "Phoenix paludosa", IF(J1706="SCHY", "Scyphiphora hydrophyllacea", IF(J1706="DIMA", "Diospyros maritima", IF(J1706="POPI", "Pongamia pinnata", IF(J1706="MAPS", "Maniltoa psilogyne", IF(J1706="INBI", "Intsia bijuga", IF(J1706="ACEB", "Acanthus ebracteatus", IF(J1706="CAER", "Calamus erinaceus", IF(J1706="UNUN", "Unknown unknown",  IF(J1706="SOAL", "Sonneratia alba",  IF(J1706="AECO", "Aegiceras corniculatum", "" )) )))))))))))))))))))))))))))))</f>
        <v>Avicennia alba</v>
      </c>
      <c r="J1706" s="1" t="s">
        <v>27</v>
      </c>
      <c r="K1706" s="1" t="n">
        <v>18.3</v>
      </c>
      <c r="L1706" s="1" t="n">
        <v>4</v>
      </c>
      <c r="N1706" s="1" t="n">
        <v>3</v>
      </c>
    </row>
    <row r="1707" customFormat="false" ht="13.8" hidden="false" customHeight="false" outlineLevel="0" collapsed="false">
      <c r="A1707" s="1" t="s">
        <v>91</v>
      </c>
      <c r="B1707" s="12" t="n">
        <v>42178</v>
      </c>
      <c r="C1707" s="1" t="s">
        <v>19</v>
      </c>
      <c r="D1707" s="1" t="s">
        <v>19</v>
      </c>
      <c r="E1707" s="1" t="s">
        <v>19</v>
      </c>
      <c r="F1707" s="1" t="s">
        <v>20</v>
      </c>
      <c r="G1707" s="1" t="n">
        <v>2</v>
      </c>
      <c r="H1707" s="1" t="n">
        <v>3</v>
      </c>
      <c r="I1707" s="23" t="str">
        <f aca="false">IF(J1707="RHAP", "Rhizophora apiculata", IF(J1707="EXAG", "Excoecaria agallocha", IF(J1707="BRPA", "Bruguiera parviflora", IF(J1707="XYMO", "Xylocarpus moluccensis", IF(J1707="BRCY", "Bruguiera cylindrica", IF(J1707="AVAL", "Avicennia alba", IF(J1707="AVOF", "Avicennia officinalis", IF(J1707="LURA", "Lumnitzera racemosa", IF(J1707="CETA", "Ceriops tagal", IF(J1707="XYGR", "Xylocarpus granatum", IF(J1707="AVMA", "Avicennia marina", IF(J1707="RHMU", "Rhizophora mucronata", IF(J1707="BRGY", "Bruguiera gymnorrhiza", IF(J1707="BRSE", "Bruguiera sexangula", IF(J1707="SOOV", "Sonneratia ovata", IF(J1707="SOCA", "Sonneratia caseolaris", IF(J1707="HELI", "Heritiera littoralis", IF(J1707="HESY", "Heritiera sylvatica", IF(J1707="NYFR", "Nypa fruticans", IF(J1707="CYRA", "Cynometra ramiflora", IF(J1707="PHPA", "Phoenix paludosa", IF(J1707="SCHY", "Scyphiphora hydrophyllacea", IF(J1707="DIMA", "Diospyros maritima", IF(J1707="POPI", "Pongamia pinnata", IF(J1707="MAPS", "Maniltoa psilogyne", IF(J1707="INBI", "Intsia bijuga", IF(J1707="ACEB", "Acanthus ebracteatus", IF(J1707="CAER", "Calamus erinaceus", IF(J1707="UNUN", "Unknown unknown",  IF(J1707="SOAL", "Sonneratia alba",  IF(J1707="AECO", "Aegiceras corniculatum", "" )) )))))))))))))))))))))))))))))</f>
        <v>Avicennia alba</v>
      </c>
      <c r="J1707" s="1" t="s">
        <v>27</v>
      </c>
      <c r="K1707" s="1" t="n">
        <v>19.7</v>
      </c>
      <c r="L1707" s="1" t="n">
        <v>14</v>
      </c>
    </row>
    <row r="1708" customFormat="false" ht="13.8" hidden="false" customHeight="false" outlineLevel="0" collapsed="false">
      <c r="A1708" s="1" t="s">
        <v>91</v>
      </c>
      <c r="B1708" s="12" t="n">
        <v>42178</v>
      </c>
      <c r="C1708" s="1" t="s">
        <v>19</v>
      </c>
      <c r="D1708" s="1" t="s">
        <v>19</v>
      </c>
      <c r="E1708" s="1" t="s">
        <v>19</v>
      </c>
      <c r="F1708" s="1" t="s">
        <v>20</v>
      </c>
      <c r="G1708" s="1" t="n">
        <v>2</v>
      </c>
      <c r="H1708" s="1" t="n">
        <v>3</v>
      </c>
      <c r="I1708" s="23" t="str">
        <f aca="false">IF(J1708="RHAP", "Rhizophora apiculata", IF(J1708="EXAG", "Excoecaria agallocha", IF(J1708="BRPA", "Bruguiera parviflora", IF(J1708="XYMO", "Xylocarpus moluccensis", IF(J1708="BRCY", "Bruguiera cylindrica", IF(J1708="AVAL", "Avicennia alba", IF(J1708="AVOF", "Avicennia officinalis", IF(J1708="LURA", "Lumnitzera racemosa", IF(J1708="CETA", "Ceriops tagal", IF(J1708="XYGR", "Xylocarpus granatum", IF(J1708="AVMA", "Avicennia marina", IF(J1708="RHMU", "Rhizophora mucronata", IF(J1708="BRGY", "Bruguiera gymnorrhiza", IF(J1708="BRSE", "Bruguiera sexangula", IF(J1708="SOOV", "Sonneratia ovata", IF(J1708="SOCA", "Sonneratia caseolaris", IF(J1708="HELI", "Heritiera littoralis", IF(J1708="HESY", "Heritiera sylvatica", IF(J1708="NYFR", "Nypa fruticans", IF(J1708="CYRA", "Cynometra ramiflora", IF(J1708="PHPA", "Phoenix paludosa", IF(J1708="SCHY", "Scyphiphora hydrophyllacea", IF(J1708="DIMA", "Diospyros maritima", IF(J1708="POPI", "Pongamia pinnata", IF(J1708="MAPS", "Maniltoa psilogyne", IF(J1708="INBI", "Intsia bijuga", IF(J1708="ACEB", "Acanthus ebracteatus", IF(J1708="CAER", "Calamus erinaceus", IF(J1708="UNUN", "Unknown unknown",  IF(J1708="SOAL", "Sonneratia alba",  IF(J1708="AECO", "Aegiceras corniculatum", "" )) )))))))))))))))))))))))))))))</f>
        <v>Avicennia alba</v>
      </c>
      <c r="J1708" s="1" t="s">
        <v>27</v>
      </c>
      <c r="K1708" s="1" t="n">
        <v>22.1</v>
      </c>
      <c r="L1708" s="1" t="n">
        <v>13</v>
      </c>
    </row>
    <row r="1709" customFormat="false" ht="13.8" hidden="false" customHeight="false" outlineLevel="0" collapsed="false">
      <c r="A1709" s="1" t="s">
        <v>91</v>
      </c>
      <c r="B1709" s="12" t="n">
        <v>42178</v>
      </c>
      <c r="C1709" s="1" t="s">
        <v>19</v>
      </c>
      <c r="D1709" s="1" t="s">
        <v>19</v>
      </c>
      <c r="E1709" s="1" t="s">
        <v>19</v>
      </c>
      <c r="F1709" s="1" t="s">
        <v>20</v>
      </c>
      <c r="G1709" s="1" t="n">
        <v>2</v>
      </c>
      <c r="H1709" s="1" t="n">
        <v>3</v>
      </c>
      <c r="I1709" s="23" t="str">
        <f aca="false">IF(J1709="RHAP", "Rhizophora apiculata", IF(J1709="EXAG", "Excoecaria agallocha", IF(J1709="BRPA", "Bruguiera parviflora", IF(J1709="XYMO", "Xylocarpus moluccensis", IF(J1709="BRCY", "Bruguiera cylindrica", IF(J1709="AVAL", "Avicennia alba", IF(J1709="AVOF", "Avicennia officinalis", IF(J1709="LURA", "Lumnitzera racemosa", IF(J1709="CETA", "Ceriops tagal", IF(J1709="XYGR", "Xylocarpus granatum", IF(J1709="AVMA", "Avicennia marina", IF(J1709="RHMU", "Rhizophora mucronata", IF(J1709="BRGY", "Bruguiera gymnorrhiza", IF(J1709="BRSE", "Bruguiera sexangula", IF(J1709="SOOV", "Sonneratia ovata", IF(J1709="SOCA", "Sonneratia caseolaris", IF(J1709="HELI", "Heritiera littoralis", IF(J1709="HESY", "Heritiera sylvatica", IF(J1709="NYFR", "Nypa fruticans", IF(J1709="CYRA", "Cynometra ramiflora", IF(J1709="PHPA", "Phoenix paludosa", IF(J1709="SCHY", "Scyphiphora hydrophyllacea", IF(J1709="DIMA", "Diospyros maritima", IF(J1709="POPI", "Pongamia pinnata", IF(J1709="MAPS", "Maniltoa psilogyne", IF(J1709="INBI", "Intsia bijuga", IF(J1709="ACEB", "Acanthus ebracteatus", IF(J1709="CAER", "Calamus erinaceus", IF(J1709="UNUN", "Unknown unknown",  IF(J1709="SOAL", "Sonneratia alba",  IF(J1709="AECO", "Aegiceras corniculatum", "" )) )))))))))))))))))))))))))))))</f>
        <v>Avicennia officinalis</v>
      </c>
      <c r="J1709" s="1" t="s">
        <v>105</v>
      </c>
      <c r="K1709" s="1" t="n">
        <v>23.2</v>
      </c>
      <c r="L1709" s="1" t="n">
        <v>11</v>
      </c>
    </row>
    <row r="1710" customFormat="false" ht="13.8" hidden="false" customHeight="false" outlineLevel="0" collapsed="false">
      <c r="A1710" s="1" t="s">
        <v>91</v>
      </c>
      <c r="B1710" s="12" t="n">
        <v>42178</v>
      </c>
      <c r="C1710" s="1" t="s">
        <v>19</v>
      </c>
      <c r="D1710" s="1" t="s">
        <v>19</v>
      </c>
      <c r="E1710" s="1" t="s">
        <v>19</v>
      </c>
      <c r="F1710" s="1" t="s">
        <v>20</v>
      </c>
      <c r="G1710" s="1" t="n">
        <v>2</v>
      </c>
      <c r="H1710" s="1" t="n">
        <v>3</v>
      </c>
      <c r="I1710" s="23" t="str">
        <f aca="false">IF(J1710="RHAP", "Rhizophora apiculata", IF(J1710="EXAG", "Excoecaria agallocha", IF(J1710="BRPA", "Bruguiera parviflora", IF(J1710="XYMO", "Xylocarpus moluccensis", IF(J1710="BRCY", "Bruguiera cylindrica", IF(J1710="AVAL", "Avicennia alba", IF(J1710="AVOF", "Avicennia officinalis", IF(J1710="LURA", "Lumnitzera racemosa", IF(J1710="CETA", "Ceriops tagal", IF(J1710="XYGR", "Xylocarpus granatum", IF(J1710="AVMA", "Avicennia marina", IF(J1710="RHMU", "Rhizophora mucronata", IF(J1710="BRGY", "Bruguiera gymnorrhiza", IF(J1710="BRSE", "Bruguiera sexangula", IF(J1710="SOOV", "Sonneratia ovata", IF(J1710="SOCA", "Sonneratia caseolaris", IF(J1710="HELI", "Heritiera littoralis", IF(J1710="HESY", "Heritiera sylvatica", IF(J1710="NYFR", "Nypa fruticans", IF(J1710="CYRA", "Cynometra ramiflora", IF(J1710="PHPA", "Phoenix paludosa", IF(J1710="SCHY", "Scyphiphora hydrophyllacea", IF(J1710="DIMA", "Diospyros maritima", IF(J1710="POPI", "Pongamia pinnata", IF(J1710="MAPS", "Maniltoa psilogyne", IF(J1710="INBI", "Intsia bijuga", IF(J1710="ACEB", "Acanthus ebracteatus", IF(J1710="CAER", "Calamus erinaceus", IF(J1710="UNUN", "Unknown unknown",  IF(J1710="SOAL", "Sonneratia alba",  IF(J1710="AECO", "Aegiceras corniculatum", "" )) )))))))))))))))))))))))))))))</f>
        <v>Avicennia alba</v>
      </c>
      <c r="J1710" s="1" t="s">
        <v>27</v>
      </c>
      <c r="K1710" s="1" t="n">
        <v>36.9</v>
      </c>
      <c r="L1710" s="1" t="n">
        <v>15</v>
      </c>
    </row>
    <row r="1711" customFormat="false" ht="13.8" hidden="false" customHeight="false" outlineLevel="0" collapsed="false">
      <c r="A1711" s="1" t="s">
        <v>91</v>
      </c>
      <c r="B1711" s="12" t="n">
        <v>42178</v>
      </c>
      <c r="C1711" s="1" t="s">
        <v>19</v>
      </c>
      <c r="D1711" s="1" t="s">
        <v>19</v>
      </c>
      <c r="E1711" s="1" t="s">
        <v>19</v>
      </c>
      <c r="F1711" s="1" t="s">
        <v>20</v>
      </c>
      <c r="G1711" s="1" t="n">
        <v>2</v>
      </c>
      <c r="H1711" s="1" t="n">
        <v>4</v>
      </c>
      <c r="I1711" s="23" t="str">
        <f aca="false">IF(J1711="RHAP", "Rhizophora apiculata", IF(J1711="EXAG", "Excoecaria agallocha", IF(J1711="BRPA", "Bruguiera parviflora", IF(J1711="XYMO", "Xylocarpus moluccensis", IF(J1711="BRCY", "Bruguiera cylindrica", IF(J1711="AVAL", "Avicennia alba", IF(J1711="AVOF", "Avicennia officinalis", IF(J1711="LURA", "Lumnitzera racemosa", IF(J1711="CETA", "Ceriops tagal", IF(J1711="XYGR", "Xylocarpus granatum", IF(J1711="AVMA", "Avicennia marina", IF(J1711="RHMU", "Rhizophora mucronata", IF(J1711="BRGY", "Bruguiera gymnorrhiza", IF(J1711="BRSE", "Bruguiera sexangula", IF(J1711="SOOV", "Sonneratia ovata", IF(J1711="SOCA", "Sonneratia caseolaris", IF(J1711="HELI", "Heritiera littoralis", IF(J1711="HESY", "Heritiera sylvatica", IF(J1711="NYFR", "Nypa fruticans", IF(J1711="CYRA", "Cynometra ramiflora", IF(J1711="PHPA", "Phoenix paludosa", IF(J1711="SCHY", "Scyphiphora hydrophyllacea", IF(J1711="DIMA", "Diospyros maritima", IF(J1711="POPI", "Pongamia pinnata", IF(J1711="MAPS", "Maniltoa psilogyne", IF(J1711="INBI", "Intsia bijuga", IF(J1711="ACEB", "Acanthus ebracteatus", IF(J1711="CAER", "Calamus erinaceus", IF(J1711="UNUN", "Unknown unknown",  IF(J1711="SOAL", "Sonneratia alba",  IF(J1711="AECO", "Aegiceras corniculatum", "" )) )))))))))))))))))))))))))))))</f>
        <v>Bruguiera cylindrica</v>
      </c>
      <c r="J1711" s="1" t="s">
        <v>98</v>
      </c>
      <c r="K1711" s="1" t="n">
        <v>5.1</v>
      </c>
      <c r="L1711" s="1" t="n">
        <v>5</v>
      </c>
      <c r="N1711" s="1" t="n">
        <v>2</v>
      </c>
      <c r="P1711" s="18"/>
    </row>
    <row r="1712" customFormat="false" ht="13.8" hidden="false" customHeight="false" outlineLevel="0" collapsed="false">
      <c r="A1712" s="1" t="s">
        <v>91</v>
      </c>
      <c r="B1712" s="12" t="n">
        <v>42178</v>
      </c>
      <c r="C1712" s="1" t="s">
        <v>19</v>
      </c>
      <c r="D1712" s="1" t="s">
        <v>19</v>
      </c>
      <c r="E1712" s="1" t="s">
        <v>19</v>
      </c>
      <c r="F1712" s="1" t="s">
        <v>20</v>
      </c>
      <c r="G1712" s="1" t="n">
        <v>2</v>
      </c>
      <c r="H1712" s="1" t="n">
        <v>4</v>
      </c>
      <c r="I1712" s="23" t="str">
        <f aca="false">IF(J1712="RHAP", "Rhizophora apiculata", IF(J1712="EXAG", "Excoecaria agallocha", IF(J1712="BRPA", "Bruguiera parviflora", IF(J1712="XYMO", "Xylocarpus moluccensis", IF(J1712="BRCY", "Bruguiera cylindrica", IF(J1712="AVAL", "Avicennia alba", IF(J1712="AVOF", "Avicennia officinalis", IF(J1712="LURA", "Lumnitzera racemosa", IF(J1712="CETA", "Ceriops tagal", IF(J1712="XYGR", "Xylocarpus granatum", IF(J1712="AVMA", "Avicennia marina", IF(J1712="RHMU", "Rhizophora mucronata", IF(J1712="BRGY", "Bruguiera gymnorrhiza", IF(J1712="BRSE", "Bruguiera sexangula", IF(J1712="SOOV", "Sonneratia ovata", IF(J1712="SOCA", "Sonneratia caseolaris", IF(J1712="HELI", "Heritiera littoralis", IF(J1712="HESY", "Heritiera sylvatica", IF(J1712="NYFR", "Nypa fruticans", IF(J1712="CYRA", "Cynometra ramiflora", IF(J1712="PHPA", "Phoenix paludosa", IF(J1712="SCHY", "Scyphiphora hydrophyllacea", IF(J1712="DIMA", "Diospyros maritima", IF(J1712="POPI", "Pongamia pinnata", IF(J1712="MAPS", "Maniltoa psilogyne", IF(J1712="INBI", "Intsia bijuga", IF(J1712="ACEB", "Acanthus ebracteatus", IF(J1712="CAER", "Calamus erinaceus", IF(J1712="UNUN", "Unknown unknown",  IF(J1712="SOAL", "Sonneratia alba",  IF(J1712="AECO", "Aegiceras corniculatum", "" )) )))))))))))))))))))))))))))))</f>
        <v>Bruguiera sexangula</v>
      </c>
      <c r="J1712" s="1" t="s">
        <v>1023</v>
      </c>
      <c r="K1712" s="1" t="n">
        <v>5.2</v>
      </c>
      <c r="L1712" s="1" t="n">
        <v>5</v>
      </c>
      <c r="N1712" s="1" t="n">
        <v>3</v>
      </c>
    </row>
    <row r="1713" customFormat="false" ht="13.8" hidden="false" customHeight="false" outlineLevel="0" collapsed="false">
      <c r="A1713" s="1" t="s">
        <v>91</v>
      </c>
      <c r="B1713" s="12" t="n">
        <v>42178</v>
      </c>
      <c r="C1713" s="1" t="s">
        <v>19</v>
      </c>
      <c r="D1713" s="1" t="s">
        <v>19</v>
      </c>
      <c r="E1713" s="1" t="s">
        <v>19</v>
      </c>
      <c r="F1713" s="1" t="s">
        <v>20</v>
      </c>
      <c r="G1713" s="1" t="n">
        <v>2</v>
      </c>
      <c r="H1713" s="1" t="n">
        <v>4</v>
      </c>
      <c r="I1713" s="23" t="str">
        <f aca="false">IF(J1713="RHAP", "Rhizophora apiculata", IF(J1713="EXAG", "Excoecaria agallocha", IF(J1713="BRPA", "Bruguiera parviflora", IF(J1713="XYMO", "Xylocarpus moluccensis", IF(J1713="BRCY", "Bruguiera cylindrica", IF(J1713="AVAL", "Avicennia alba", IF(J1713="AVOF", "Avicennia officinalis", IF(J1713="LURA", "Lumnitzera racemosa", IF(J1713="CETA", "Ceriops tagal", IF(J1713="XYGR", "Xylocarpus granatum", IF(J1713="AVMA", "Avicennia marina", IF(J1713="RHMU", "Rhizophora mucronata", IF(J1713="BRGY", "Bruguiera gymnorrhiza", IF(J1713="BRSE", "Bruguiera sexangula", IF(J1713="SOOV", "Sonneratia ovata", IF(J1713="SOCA", "Sonneratia caseolaris", IF(J1713="HELI", "Heritiera littoralis", IF(J1713="HESY", "Heritiera sylvatica", IF(J1713="NYFR", "Nypa fruticans", IF(J1713="CYRA", "Cynometra ramiflora", IF(J1713="PHPA", "Phoenix paludosa", IF(J1713="SCHY", "Scyphiphora hydrophyllacea", IF(J1713="DIMA", "Diospyros maritima", IF(J1713="POPI", "Pongamia pinnata", IF(J1713="MAPS", "Maniltoa psilogyne", IF(J1713="INBI", "Intsia bijuga", IF(J1713="ACEB", "Acanthus ebracteatus", IF(J1713="CAER", "Calamus erinaceus", IF(J1713="UNUN", "Unknown unknown",  IF(J1713="SOAL", "Sonneratia alba",  IF(J1713="AECO", "Aegiceras corniculatum", "" )) )))))))))))))))))))))))))))))</f>
        <v>Bruguiera sexangula</v>
      </c>
      <c r="J1713" s="1" t="s">
        <v>1023</v>
      </c>
      <c r="K1713" s="1" t="n">
        <v>5.2</v>
      </c>
      <c r="L1713" s="1" t="n">
        <v>4</v>
      </c>
      <c r="N1713" s="1" t="n">
        <v>2</v>
      </c>
      <c r="P1713" s="18"/>
    </row>
    <row r="1714" customFormat="false" ht="13.8" hidden="false" customHeight="false" outlineLevel="0" collapsed="false">
      <c r="A1714" s="1" t="s">
        <v>91</v>
      </c>
      <c r="B1714" s="12" t="n">
        <v>42178</v>
      </c>
      <c r="C1714" s="1" t="s">
        <v>19</v>
      </c>
      <c r="D1714" s="1" t="s">
        <v>19</v>
      </c>
      <c r="E1714" s="1" t="s">
        <v>19</v>
      </c>
      <c r="F1714" s="1" t="s">
        <v>20</v>
      </c>
      <c r="G1714" s="1" t="n">
        <v>2</v>
      </c>
      <c r="H1714" s="1" t="n">
        <v>4</v>
      </c>
      <c r="I1714" s="23" t="str">
        <f aca="false">IF(J1714="RHAP", "Rhizophora apiculata", IF(J1714="EXAG", "Excoecaria agallocha", IF(J1714="BRPA", "Bruguiera parviflora", IF(J1714="XYMO", "Xylocarpus moluccensis", IF(J1714="BRCY", "Bruguiera cylindrica", IF(J1714="AVAL", "Avicennia alba", IF(J1714="AVOF", "Avicennia officinalis", IF(J1714="LURA", "Lumnitzera racemosa", IF(J1714="CETA", "Ceriops tagal", IF(J1714="XYGR", "Xylocarpus granatum", IF(J1714="AVMA", "Avicennia marina", IF(J1714="RHMU", "Rhizophora mucronata", IF(J1714="BRGY", "Bruguiera gymnorrhiza", IF(J1714="BRSE", "Bruguiera sexangula", IF(J1714="SOOV", "Sonneratia ovata", IF(J1714="SOCA", "Sonneratia caseolaris", IF(J1714="HELI", "Heritiera littoralis", IF(J1714="HESY", "Heritiera sylvatica", IF(J1714="NYFR", "Nypa fruticans", IF(J1714="CYRA", "Cynometra ramiflora", IF(J1714="PHPA", "Phoenix paludosa", IF(J1714="SCHY", "Scyphiphora hydrophyllacea", IF(J1714="DIMA", "Diospyros maritima", IF(J1714="POPI", "Pongamia pinnata", IF(J1714="MAPS", "Maniltoa psilogyne", IF(J1714="INBI", "Intsia bijuga", IF(J1714="ACEB", "Acanthus ebracteatus", IF(J1714="CAER", "Calamus erinaceus", IF(J1714="UNUN", "Unknown unknown",  IF(J1714="SOAL", "Sonneratia alba",  IF(J1714="AECO", "Aegiceras corniculatum", "" )) )))))))))))))))))))))))))))))</f>
        <v>Bruguiera cylindrica</v>
      </c>
      <c r="J1714" s="1" t="s">
        <v>98</v>
      </c>
      <c r="K1714" s="1" t="n">
        <v>5.6</v>
      </c>
      <c r="L1714" s="1" t="n">
        <v>6</v>
      </c>
    </row>
    <row r="1715" customFormat="false" ht="13.8" hidden="false" customHeight="false" outlineLevel="0" collapsed="false">
      <c r="A1715" s="1" t="s">
        <v>91</v>
      </c>
      <c r="B1715" s="12" t="n">
        <v>42178</v>
      </c>
      <c r="C1715" s="1" t="s">
        <v>19</v>
      </c>
      <c r="D1715" s="1" t="s">
        <v>19</v>
      </c>
      <c r="E1715" s="1" t="s">
        <v>19</v>
      </c>
      <c r="F1715" s="1" t="s">
        <v>20</v>
      </c>
      <c r="G1715" s="1" t="n">
        <v>2</v>
      </c>
      <c r="H1715" s="1" t="n">
        <v>4</v>
      </c>
      <c r="I1715" s="23" t="str">
        <f aca="false">IF(J1715="RHAP", "Rhizophora apiculata", IF(J1715="EXAG", "Excoecaria agallocha", IF(J1715="BRPA", "Bruguiera parviflora", IF(J1715="XYMO", "Xylocarpus moluccensis", IF(J1715="BRCY", "Bruguiera cylindrica", IF(J1715="AVAL", "Avicennia alba", IF(J1715="AVOF", "Avicennia officinalis", IF(J1715="LURA", "Lumnitzera racemosa", IF(J1715="CETA", "Ceriops tagal", IF(J1715="XYGR", "Xylocarpus granatum", IF(J1715="AVMA", "Avicennia marina", IF(J1715="RHMU", "Rhizophora mucronata", IF(J1715="BRGY", "Bruguiera gymnorrhiza", IF(J1715="BRSE", "Bruguiera sexangula", IF(J1715="SOOV", "Sonneratia ovata", IF(J1715="SOCA", "Sonneratia caseolaris", IF(J1715="HELI", "Heritiera littoralis", IF(J1715="HESY", "Heritiera sylvatica", IF(J1715="NYFR", "Nypa fruticans", IF(J1715="CYRA", "Cynometra ramiflora", IF(J1715="PHPA", "Phoenix paludosa", IF(J1715="SCHY", "Scyphiphora hydrophyllacea", IF(J1715="DIMA", "Diospyros maritima", IF(J1715="POPI", "Pongamia pinnata", IF(J1715="MAPS", "Maniltoa psilogyne", IF(J1715="INBI", "Intsia bijuga", IF(J1715="ACEB", "Acanthus ebracteatus", IF(J1715="CAER", "Calamus erinaceus", IF(J1715="UNUN", "Unknown unknown",  IF(J1715="SOAL", "Sonneratia alba",  IF(J1715="AECO", "Aegiceras corniculatum", "" )) )))))))))))))))))))))))))))))</f>
        <v>Bruguiera sexangula</v>
      </c>
      <c r="J1715" s="1" t="s">
        <v>1023</v>
      </c>
      <c r="K1715" s="1" t="n">
        <v>5.6</v>
      </c>
      <c r="L1715" s="1" t="n">
        <v>6</v>
      </c>
    </row>
    <row r="1716" customFormat="false" ht="13.8" hidden="false" customHeight="false" outlineLevel="0" collapsed="false">
      <c r="A1716" s="1" t="s">
        <v>91</v>
      </c>
      <c r="B1716" s="12" t="n">
        <v>42178</v>
      </c>
      <c r="C1716" s="1" t="s">
        <v>19</v>
      </c>
      <c r="D1716" s="1" t="s">
        <v>19</v>
      </c>
      <c r="E1716" s="1" t="s">
        <v>19</v>
      </c>
      <c r="F1716" s="1" t="s">
        <v>20</v>
      </c>
      <c r="G1716" s="1" t="n">
        <v>2</v>
      </c>
      <c r="H1716" s="1" t="n">
        <v>4</v>
      </c>
      <c r="I1716" s="23" t="str">
        <f aca="false">IF(J1716="RHAP", "Rhizophora apiculata", IF(J1716="EXAG", "Excoecaria agallocha", IF(J1716="BRPA", "Bruguiera parviflora", IF(J1716="XYMO", "Xylocarpus moluccensis", IF(J1716="BRCY", "Bruguiera cylindrica", IF(J1716="AVAL", "Avicennia alba", IF(J1716="AVOF", "Avicennia officinalis", IF(J1716="LURA", "Lumnitzera racemosa", IF(J1716="CETA", "Ceriops tagal", IF(J1716="XYGR", "Xylocarpus granatum", IF(J1716="AVMA", "Avicennia marina", IF(J1716="RHMU", "Rhizophora mucronata", IF(J1716="BRGY", "Bruguiera gymnorrhiza", IF(J1716="BRSE", "Bruguiera sexangula", IF(J1716="SOOV", "Sonneratia ovata", IF(J1716="SOCA", "Sonneratia caseolaris", IF(J1716="HELI", "Heritiera littoralis", IF(J1716="HESY", "Heritiera sylvatica", IF(J1716="NYFR", "Nypa fruticans", IF(J1716="CYRA", "Cynometra ramiflora", IF(J1716="PHPA", "Phoenix paludosa", IF(J1716="SCHY", "Scyphiphora hydrophyllacea", IF(J1716="DIMA", "Diospyros maritima", IF(J1716="POPI", "Pongamia pinnata", IF(J1716="MAPS", "Maniltoa psilogyne", IF(J1716="INBI", "Intsia bijuga", IF(J1716="ACEB", "Acanthus ebracteatus", IF(J1716="CAER", "Calamus erinaceus", IF(J1716="UNUN", "Unknown unknown",  IF(J1716="SOAL", "Sonneratia alba",  IF(J1716="AECO", "Aegiceras corniculatum", "" )) )))))))))))))))))))))))))))))</f>
        <v>Bruguiera sexangula</v>
      </c>
      <c r="J1716" s="1" t="s">
        <v>1023</v>
      </c>
      <c r="K1716" s="1" t="n">
        <v>5.6</v>
      </c>
      <c r="L1716" s="1" t="n">
        <v>6</v>
      </c>
      <c r="N1716" s="1" t="n">
        <v>2</v>
      </c>
      <c r="P1716" s="18"/>
    </row>
    <row r="1717" customFormat="false" ht="13.8" hidden="false" customHeight="false" outlineLevel="0" collapsed="false">
      <c r="A1717" s="1" t="s">
        <v>91</v>
      </c>
      <c r="B1717" s="12" t="n">
        <v>42178</v>
      </c>
      <c r="C1717" s="1" t="s">
        <v>19</v>
      </c>
      <c r="D1717" s="1" t="s">
        <v>19</v>
      </c>
      <c r="E1717" s="1" t="s">
        <v>19</v>
      </c>
      <c r="F1717" s="1" t="s">
        <v>20</v>
      </c>
      <c r="G1717" s="1" t="n">
        <v>2</v>
      </c>
      <c r="H1717" s="1" t="n">
        <v>4</v>
      </c>
      <c r="I1717" s="23" t="str">
        <f aca="false">IF(J1717="RHAP", "Rhizophora apiculata", IF(J1717="EXAG", "Excoecaria agallocha", IF(J1717="BRPA", "Bruguiera parviflora", IF(J1717="XYMO", "Xylocarpus moluccensis", IF(J1717="BRCY", "Bruguiera cylindrica", IF(J1717="AVAL", "Avicennia alba", IF(J1717="AVOF", "Avicennia officinalis", IF(J1717="LURA", "Lumnitzera racemosa", IF(J1717="CETA", "Ceriops tagal", IF(J1717="XYGR", "Xylocarpus granatum", IF(J1717="AVMA", "Avicennia marina", IF(J1717="RHMU", "Rhizophora mucronata", IF(J1717="BRGY", "Bruguiera gymnorrhiza", IF(J1717="BRSE", "Bruguiera sexangula", IF(J1717="SOOV", "Sonneratia ovata", IF(J1717="SOCA", "Sonneratia caseolaris", IF(J1717="HELI", "Heritiera littoralis", IF(J1717="HESY", "Heritiera sylvatica", IF(J1717="NYFR", "Nypa fruticans", IF(J1717="CYRA", "Cynometra ramiflora", IF(J1717="PHPA", "Phoenix paludosa", IF(J1717="SCHY", "Scyphiphora hydrophyllacea", IF(J1717="DIMA", "Diospyros maritima", IF(J1717="POPI", "Pongamia pinnata", IF(J1717="MAPS", "Maniltoa psilogyne", IF(J1717="INBI", "Intsia bijuga", IF(J1717="ACEB", "Acanthus ebracteatus", IF(J1717="CAER", "Calamus erinaceus", IF(J1717="UNUN", "Unknown unknown",  IF(J1717="SOAL", "Sonneratia alba",  IF(J1717="AECO", "Aegiceras corniculatum", "" )) )))))))))))))))))))))))))))))</f>
        <v>Bruguiera cylindrica</v>
      </c>
      <c r="J1717" s="1" t="s">
        <v>98</v>
      </c>
      <c r="K1717" s="1" t="n">
        <v>5.6</v>
      </c>
      <c r="L1717" s="1" t="n">
        <v>7</v>
      </c>
      <c r="N1717" s="1" t="n">
        <v>2</v>
      </c>
      <c r="P1717" s="18"/>
    </row>
    <row r="1718" customFormat="false" ht="13.8" hidden="false" customHeight="false" outlineLevel="0" collapsed="false">
      <c r="A1718" s="1" t="s">
        <v>91</v>
      </c>
      <c r="B1718" s="12" t="n">
        <v>42178</v>
      </c>
      <c r="C1718" s="1" t="s">
        <v>19</v>
      </c>
      <c r="D1718" s="1" t="s">
        <v>19</v>
      </c>
      <c r="E1718" s="1" t="s">
        <v>19</v>
      </c>
      <c r="F1718" s="1" t="s">
        <v>20</v>
      </c>
      <c r="G1718" s="1" t="n">
        <v>2</v>
      </c>
      <c r="H1718" s="1" t="n">
        <v>4</v>
      </c>
      <c r="I1718" s="23" t="str">
        <f aca="false">IF(J1718="RHAP", "Rhizophora apiculata", IF(J1718="EXAG", "Excoecaria agallocha", IF(J1718="BRPA", "Bruguiera parviflora", IF(J1718="XYMO", "Xylocarpus moluccensis", IF(J1718="BRCY", "Bruguiera cylindrica", IF(J1718="AVAL", "Avicennia alba", IF(J1718="AVOF", "Avicennia officinalis", IF(J1718="LURA", "Lumnitzera racemosa", IF(J1718="CETA", "Ceriops tagal", IF(J1718="XYGR", "Xylocarpus granatum", IF(J1718="AVMA", "Avicennia marina", IF(J1718="RHMU", "Rhizophora mucronata", IF(J1718="BRGY", "Bruguiera gymnorrhiza", IF(J1718="BRSE", "Bruguiera sexangula", IF(J1718="SOOV", "Sonneratia ovata", IF(J1718="SOCA", "Sonneratia caseolaris", IF(J1718="HELI", "Heritiera littoralis", IF(J1718="HESY", "Heritiera sylvatica", IF(J1718="NYFR", "Nypa fruticans", IF(J1718="CYRA", "Cynometra ramiflora", IF(J1718="PHPA", "Phoenix paludosa", IF(J1718="SCHY", "Scyphiphora hydrophyllacea", IF(J1718="DIMA", "Diospyros maritima", IF(J1718="POPI", "Pongamia pinnata", IF(J1718="MAPS", "Maniltoa psilogyne", IF(J1718="INBI", "Intsia bijuga", IF(J1718="ACEB", "Acanthus ebracteatus", IF(J1718="CAER", "Calamus erinaceus", IF(J1718="UNUN", "Unknown unknown",  IF(J1718="SOAL", "Sonneratia alba",  IF(J1718="AECO", "Aegiceras corniculatum", "" )) )))))))))))))))))))))))))))))</f>
        <v>Bruguiera sexangula</v>
      </c>
      <c r="J1718" s="1" t="s">
        <v>1023</v>
      </c>
      <c r="K1718" s="1" t="n">
        <v>6.1</v>
      </c>
      <c r="L1718" s="1" t="n">
        <v>6</v>
      </c>
    </row>
    <row r="1719" customFormat="false" ht="13.8" hidden="false" customHeight="false" outlineLevel="0" collapsed="false">
      <c r="A1719" s="1" t="s">
        <v>91</v>
      </c>
      <c r="B1719" s="12" t="n">
        <v>42178</v>
      </c>
      <c r="C1719" s="1" t="s">
        <v>19</v>
      </c>
      <c r="D1719" s="1" t="s">
        <v>19</v>
      </c>
      <c r="E1719" s="1" t="s">
        <v>19</v>
      </c>
      <c r="F1719" s="1" t="s">
        <v>20</v>
      </c>
      <c r="G1719" s="1" t="n">
        <v>2</v>
      </c>
      <c r="H1719" s="1" t="n">
        <v>4</v>
      </c>
      <c r="I1719" s="23" t="str">
        <f aca="false">IF(J1719="RHAP", "Rhizophora apiculata", IF(J1719="EXAG", "Excoecaria agallocha", IF(J1719="BRPA", "Bruguiera parviflora", IF(J1719="XYMO", "Xylocarpus moluccensis", IF(J1719="BRCY", "Bruguiera cylindrica", IF(J1719="AVAL", "Avicennia alba", IF(J1719="AVOF", "Avicennia officinalis", IF(J1719="LURA", "Lumnitzera racemosa", IF(J1719="CETA", "Ceriops tagal", IF(J1719="XYGR", "Xylocarpus granatum", IF(J1719="AVMA", "Avicennia marina", IF(J1719="RHMU", "Rhizophora mucronata", IF(J1719="BRGY", "Bruguiera gymnorrhiza", IF(J1719="BRSE", "Bruguiera sexangula", IF(J1719="SOOV", "Sonneratia ovata", IF(J1719="SOCA", "Sonneratia caseolaris", IF(J1719="HELI", "Heritiera littoralis", IF(J1719="HESY", "Heritiera sylvatica", IF(J1719="NYFR", "Nypa fruticans", IF(J1719="CYRA", "Cynometra ramiflora", IF(J1719="PHPA", "Phoenix paludosa", IF(J1719="SCHY", "Scyphiphora hydrophyllacea", IF(J1719="DIMA", "Diospyros maritima", IF(J1719="POPI", "Pongamia pinnata", IF(J1719="MAPS", "Maniltoa psilogyne", IF(J1719="INBI", "Intsia bijuga", IF(J1719="ACEB", "Acanthus ebracteatus", IF(J1719="CAER", "Calamus erinaceus", IF(J1719="UNUN", "Unknown unknown",  IF(J1719="SOAL", "Sonneratia alba",  IF(J1719="AECO", "Aegiceras corniculatum", "" )) )))))))))))))))))))))))))))))</f>
        <v>Bruguiera cylindrica</v>
      </c>
      <c r="J1719" s="1" t="s">
        <v>98</v>
      </c>
      <c r="K1719" s="1" t="n">
        <v>6.3</v>
      </c>
      <c r="L1719" s="1" t="n">
        <v>5</v>
      </c>
      <c r="P1719" s="18"/>
    </row>
    <row r="1720" customFormat="false" ht="13.8" hidden="false" customHeight="false" outlineLevel="0" collapsed="false">
      <c r="A1720" s="1" t="s">
        <v>91</v>
      </c>
      <c r="B1720" s="12" t="n">
        <v>42178</v>
      </c>
      <c r="C1720" s="1" t="s">
        <v>19</v>
      </c>
      <c r="D1720" s="1" t="s">
        <v>19</v>
      </c>
      <c r="E1720" s="1" t="s">
        <v>19</v>
      </c>
      <c r="F1720" s="1" t="s">
        <v>20</v>
      </c>
      <c r="G1720" s="1" t="n">
        <v>2</v>
      </c>
      <c r="H1720" s="1" t="n">
        <v>4</v>
      </c>
      <c r="I1720" s="23" t="str">
        <f aca="false">IF(J1720="RHAP", "Rhizophora apiculata", IF(J1720="EXAG", "Excoecaria agallocha", IF(J1720="BRPA", "Bruguiera parviflora", IF(J1720="XYMO", "Xylocarpus moluccensis", IF(J1720="BRCY", "Bruguiera cylindrica", IF(J1720="AVAL", "Avicennia alba", IF(J1720="AVOF", "Avicennia officinalis", IF(J1720="LURA", "Lumnitzera racemosa", IF(J1720="CETA", "Ceriops tagal", IF(J1720="XYGR", "Xylocarpus granatum", IF(J1720="AVMA", "Avicennia marina", IF(J1720="RHMU", "Rhizophora mucronata", IF(J1720="BRGY", "Bruguiera gymnorrhiza", IF(J1720="BRSE", "Bruguiera sexangula", IF(J1720="SOOV", "Sonneratia ovata", IF(J1720="SOCA", "Sonneratia caseolaris", IF(J1720="HELI", "Heritiera littoralis", IF(J1720="HESY", "Heritiera sylvatica", IF(J1720="NYFR", "Nypa fruticans", IF(J1720="CYRA", "Cynometra ramiflora", IF(J1720="PHPA", "Phoenix paludosa", IF(J1720="SCHY", "Scyphiphora hydrophyllacea", IF(J1720="DIMA", "Diospyros maritima", IF(J1720="POPI", "Pongamia pinnata", IF(J1720="MAPS", "Maniltoa psilogyne", IF(J1720="INBI", "Intsia bijuga", IF(J1720="ACEB", "Acanthus ebracteatus", IF(J1720="CAER", "Calamus erinaceus", IF(J1720="UNUN", "Unknown unknown",  IF(J1720="SOAL", "Sonneratia alba",  IF(J1720="AECO", "Aegiceras corniculatum", "" )) )))))))))))))))))))))))))))))</f>
        <v>Bruguiera cylindrica</v>
      </c>
      <c r="J1720" s="1" t="s">
        <v>98</v>
      </c>
      <c r="K1720" s="1" t="n">
        <v>6.4</v>
      </c>
      <c r="L1720" s="1" t="n">
        <v>7</v>
      </c>
    </row>
    <row r="1721" customFormat="false" ht="13.8" hidden="false" customHeight="false" outlineLevel="0" collapsed="false">
      <c r="A1721" s="1" t="s">
        <v>91</v>
      </c>
      <c r="B1721" s="12" t="n">
        <v>42178</v>
      </c>
      <c r="C1721" s="1" t="s">
        <v>19</v>
      </c>
      <c r="D1721" s="1" t="s">
        <v>19</v>
      </c>
      <c r="E1721" s="1" t="s">
        <v>19</v>
      </c>
      <c r="F1721" s="1" t="s">
        <v>20</v>
      </c>
      <c r="G1721" s="1" t="n">
        <v>2</v>
      </c>
      <c r="H1721" s="1" t="n">
        <v>4</v>
      </c>
      <c r="I1721" s="23" t="str">
        <f aca="false">IF(J1721="RHAP", "Rhizophora apiculata", IF(J1721="EXAG", "Excoecaria agallocha", IF(J1721="BRPA", "Bruguiera parviflora", IF(J1721="XYMO", "Xylocarpus moluccensis", IF(J1721="BRCY", "Bruguiera cylindrica", IF(J1721="AVAL", "Avicennia alba", IF(J1721="AVOF", "Avicennia officinalis", IF(J1721="LURA", "Lumnitzera racemosa", IF(J1721="CETA", "Ceriops tagal", IF(J1721="XYGR", "Xylocarpus granatum", IF(J1721="AVMA", "Avicennia marina", IF(J1721="RHMU", "Rhizophora mucronata", IF(J1721="BRGY", "Bruguiera gymnorrhiza", IF(J1721="BRSE", "Bruguiera sexangula", IF(J1721="SOOV", "Sonneratia ovata", IF(J1721="SOCA", "Sonneratia caseolaris", IF(J1721="HELI", "Heritiera littoralis", IF(J1721="HESY", "Heritiera sylvatica", IF(J1721="NYFR", "Nypa fruticans", IF(J1721="CYRA", "Cynometra ramiflora", IF(J1721="PHPA", "Phoenix paludosa", IF(J1721="SCHY", "Scyphiphora hydrophyllacea", IF(J1721="DIMA", "Diospyros maritima", IF(J1721="POPI", "Pongamia pinnata", IF(J1721="MAPS", "Maniltoa psilogyne", IF(J1721="INBI", "Intsia bijuga", IF(J1721="ACEB", "Acanthus ebracteatus", IF(J1721="CAER", "Calamus erinaceus", IF(J1721="UNUN", "Unknown unknown",  IF(J1721="SOAL", "Sonneratia alba",  IF(J1721="AECO", "Aegiceras corniculatum", "" )) )))))))))))))))))))))))))))))</f>
        <v>Bruguiera sexangula</v>
      </c>
      <c r="J1721" s="1" t="s">
        <v>1023</v>
      </c>
      <c r="K1721" s="1" t="n">
        <v>6.5</v>
      </c>
      <c r="L1721" s="1" t="n">
        <v>8</v>
      </c>
      <c r="N1721" s="1" t="n">
        <v>3</v>
      </c>
    </row>
    <row r="1722" customFormat="false" ht="13.8" hidden="false" customHeight="false" outlineLevel="0" collapsed="false">
      <c r="A1722" s="1" t="s">
        <v>91</v>
      </c>
      <c r="B1722" s="12" t="n">
        <v>42178</v>
      </c>
      <c r="C1722" s="1" t="s">
        <v>19</v>
      </c>
      <c r="D1722" s="1" t="s">
        <v>19</v>
      </c>
      <c r="E1722" s="1" t="s">
        <v>19</v>
      </c>
      <c r="F1722" s="1" t="s">
        <v>20</v>
      </c>
      <c r="G1722" s="1" t="n">
        <v>2</v>
      </c>
      <c r="H1722" s="1" t="n">
        <v>4</v>
      </c>
      <c r="I1722" s="23" t="str">
        <f aca="false">IF(J1722="RHAP", "Rhizophora apiculata", IF(J1722="EXAG", "Excoecaria agallocha", IF(J1722="BRPA", "Bruguiera parviflora", IF(J1722="XYMO", "Xylocarpus moluccensis", IF(J1722="BRCY", "Bruguiera cylindrica", IF(J1722="AVAL", "Avicennia alba", IF(J1722="AVOF", "Avicennia officinalis", IF(J1722="LURA", "Lumnitzera racemosa", IF(J1722="CETA", "Ceriops tagal", IF(J1722="XYGR", "Xylocarpus granatum", IF(J1722="AVMA", "Avicennia marina", IF(J1722="RHMU", "Rhizophora mucronata", IF(J1722="BRGY", "Bruguiera gymnorrhiza", IF(J1722="BRSE", "Bruguiera sexangula", IF(J1722="SOOV", "Sonneratia ovata", IF(J1722="SOCA", "Sonneratia caseolaris", IF(J1722="HELI", "Heritiera littoralis", IF(J1722="HESY", "Heritiera sylvatica", IF(J1722="NYFR", "Nypa fruticans", IF(J1722="CYRA", "Cynometra ramiflora", IF(J1722="PHPA", "Phoenix paludosa", IF(J1722="SCHY", "Scyphiphora hydrophyllacea", IF(J1722="DIMA", "Diospyros maritima", IF(J1722="POPI", "Pongamia pinnata", IF(J1722="MAPS", "Maniltoa psilogyne", IF(J1722="INBI", "Intsia bijuga", IF(J1722="ACEB", "Acanthus ebracteatus", IF(J1722="CAER", "Calamus erinaceus", IF(J1722="UNUN", "Unknown unknown",  IF(J1722="SOAL", "Sonneratia alba",  IF(J1722="AECO", "Aegiceras corniculatum", "" )) )))))))))))))))))))))))))))))</f>
        <v>Bruguiera sexangula</v>
      </c>
      <c r="J1722" s="1" t="s">
        <v>1023</v>
      </c>
      <c r="K1722" s="1" t="n">
        <v>6.7</v>
      </c>
      <c r="L1722" s="1" t="n">
        <v>6</v>
      </c>
    </row>
    <row r="1723" customFormat="false" ht="13.8" hidden="false" customHeight="false" outlineLevel="0" collapsed="false">
      <c r="A1723" s="1" t="s">
        <v>91</v>
      </c>
      <c r="B1723" s="12" t="n">
        <v>42178</v>
      </c>
      <c r="C1723" s="1" t="s">
        <v>19</v>
      </c>
      <c r="D1723" s="1" t="s">
        <v>19</v>
      </c>
      <c r="E1723" s="1" t="s">
        <v>19</v>
      </c>
      <c r="F1723" s="1" t="s">
        <v>20</v>
      </c>
      <c r="G1723" s="1" t="n">
        <v>2</v>
      </c>
      <c r="H1723" s="1" t="n">
        <v>4</v>
      </c>
      <c r="I1723" s="23" t="str">
        <f aca="false">IF(J1723="RHAP", "Rhizophora apiculata", IF(J1723="EXAG", "Excoecaria agallocha", IF(J1723="BRPA", "Bruguiera parviflora", IF(J1723="XYMO", "Xylocarpus moluccensis", IF(J1723="BRCY", "Bruguiera cylindrica", IF(J1723="AVAL", "Avicennia alba", IF(J1723="AVOF", "Avicennia officinalis", IF(J1723="LURA", "Lumnitzera racemosa", IF(J1723="CETA", "Ceriops tagal", IF(J1723="XYGR", "Xylocarpus granatum", IF(J1723="AVMA", "Avicennia marina", IF(J1723="RHMU", "Rhizophora mucronata", IF(J1723="BRGY", "Bruguiera gymnorrhiza", IF(J1723="BRSE", "Bruguiera sexangula", IF(J1723="SOOV", "Sonneratia ovata", IF(J1723="SOCA", "Sonneratia caseolaris", IF(J1723="HELI", "Heritiera littoralis", IF(J1723="HESY", "Heritiera sylvatica", IF(J1723="NYFR", "Nypa fruticans", IF(J1723="CYRA", "Cynometra ramiflora", IF(J1723="PHPA", "Phoenix paludosa", IF(J1723="SCHY", "Scyphiphora hydrophyllacea", IF(J1723="DIMA", "Diospyros maritima", IF(J1723="POPI", "Pongamia pinnata", IF(J1723="MAPS", "Maniltoa psilogyne", IF(J1723="INBI", "Intsia bijuga", IF(J1723="ACEB", "Acanthus ebracteatus", IF(J1723="CAER", "Calamus erinaceus", IF(J1723="UNUN", "Unknown unknown",  IF(J1723="SOAL", "Sonneratia alba",  IF(J1723="AECO", "Aegiceras corniculatum", "" )) )))))))))))))))))))))))))))))</f>
        <v>Bruguiera sexangula</v>
      </c>
      <c r="J1723" s="1" t="s">
        <v>1023</v>
      </c>
      <c r="K1723" s="1" t="n">
        <v>7</v>
      </c>
      <c r="L1723" s="1" t="n">
        <v>7</v>
      </c>
    </row>
    <row r="1724" customFormat="false" ht="13.8" hidden="false" customHeight="false" outlineLevel="0" collapsed="false">
      <c r="A1724" s="1" t="s">
        <v>91</v>
      </c>
      <c r="B1724" s="12" t="n">
        <v>42178</v>
      </c>
      <c r="C1724" s="1" t="s">
        <v>19</v>
      </c>
      <c r="D1724" s="1" t="s">
        <v>19</v>
      </c>
      <c r="E1724" s="1" t="s">
        <v>19</v>
      </c>
      <c r="F1724" s="1" t="s">
        <v>20</v>
      </c>
      <c r="G1724" s="1" t="n">
        <v>2</v>
      </c>
      <c r="H1724" s="1" t="n">
        <v>4</v>
      </c>
      <c r="I1724" s="23" t="str">
        <f aca="false">IF(J1724="RHAP", "Rhizophora apiculata", IF(J1724="EXAG", "Excoecaria agallocha", IF(J1724="BRPA", "Bruguiera parviflora", IF(J1724="XYMO", "Xylocarpus moluccensis", IF(J1724="BRCY", "Bruguiera cylindrica", IF(J1724="AVAL", "Avicennia alba", IF(J1724="AVOF", "Avicennia officinalis", IF(J1724="LURA", "Lumnitzera racemosa", IF(J1724="CETA", "Ceriops tagal", IF(J1724="XYGR", "Xylocarpus granatum", IF(J1724="AVMA", "Avicennia marina", IF(J1724="RHMU", "Rhizophora mucronata", IF(J1724="BRGY", "Bruguiera gymnorrhiza", IF(J1724="BRSE", "Bruguiera sexangula", IF(J1724="SOOV", "Sonneratia ovata", IF(J1724="SOCA", "Sonneratia caseolaris", IF(J1724="HELI", "Heritiera littoralis", IF(J1724="HESY", "Heritiera sylvatica", IF(J1724="NYFR", "Nypa fruticans", IF(J1724="CYRA", "Cynometra ramiflora", IF(J1724="PHPA", "Phoenix paludosa", IF(J1724="SCHY", "Scyphiphora hydrophyllacea", IF(J1724="DIMA", "Diospyros maritima", IF(J1724="POPI", "Pongamia pinnata", IF(J1724="MAPS", "Maniltoa psilogyne", IF(J1724="INBI", "Intsia bijuga", IF(J1724="ACEB", "Acanthus ebracteatus", IF(J1724="CAER", "Calamus erinaceus", IF(J1724="UNUN", "Unknown unknown",  IF(J1724="SOAL", "Sonneratia alba",  IF(J1724="AECO", "Aegiceras corniculatum", "" )) )))))))))))))))))))))))))))))</f>
        <v>Bruguiera cylindrica</v>
      </c>
      <c r="J1724" s="1" t="s">
        <v>98</v>
      </c>
      <c r="K1724" s="1" t="n">
        <v>7.5</v>
      </c>
      <c r="L1724" s="1" t="n">
        <v>7</v>
      </c>
      <c r="P1724" s="18"/>
    </row>
    <row r="1725" customFormat="false" ht="13.8" hidden="false" customHeight="false" outlineLevel="0" collapsed="false">
      <c r="A1725" s="1" t="s">
        <v>91</v>
      </c>
      <c r="B1725" s="12" t="n">
        <v>42178</v>
      </c>
      <c r="C1725" s="1" t="s">
        <v>19</v>
      </c>
      <c r="D1725" s="1" t="s">
        <v>19</v>
      </c>
      <c r="E1725" s="1" t="s">
        <v>19</v>
      </c>
      <c r="F1725" s="1" t="s">
        <v>20</v>
      </c>
      <c r="G1725" s="1" t="n">
        <v>2</v>
      </c>
      <c r="H1725" s="1" t="n">
        <v>4</v>
      </c>
      <c r="I1725" s="23" t="str">
        <f aca="false">IF(J1725="RHAP", "Rhizophora apiculata", IF(J1725="EXAG", "Excoecaria agallocha", IF(J1725="BRPA", "Bruguiera parviflora", IF(J1725="XYMO", "Xylocarpus moluccensis", IF(J1725="BRCY", "Bruguiera cylindrica", IF(J1725="AVAL", "Avicennia alba", IF(J1725="AVOF", "Avicennia officinalis", IF(J1725="LURA", "Lumnitzera racemosa", IF(J1725="CETA", "Ceriops tagal", IF(J1725="XYGR", "Xylocarpus granatum", IF(J1725="AVMA", "Avicennia marina", IF(J1725="RHMU", "Rhizophora mucronata", IF(J1725="BRGY", "Bruguiera gymnorrhiza", IF(J1725="BRSE", "Bruguiera sexangula", IF(J1725="SOOV", "Sonneratia ovata", IF(J1725="SOCA", "Sonneratia caseolaris", IF(J1725="HELI", "Heritiera littoralis", IF(J1725="HESY", "Heritiera sylvatica", IF(J1725="NYFR", "Nypa fruticans", IF(J1725="CYRA", "Cynometra ramiflora", IF(J1725="PHPA", "Phoenix paludosa", IF(J1725="SCHY", "Scyphiphora hydrophyllacea", IF(J1725="DIMA", "Diospyros maritima", IF(J1725="POPI", "Pongamia pinnata", IF(J1725="MAPS", "Maniltoa psilogyne", IF(J1725="INBI", "Intsia bijuga", IF(J1725="ACEB", "Acanthus ebracteatus", IF(J1725="CAER", "Calamus erinaceus", IF(J1725="UNUN", "Unknown unknown",  IF(J1725="SOAL", "Sonneratia alba",  IF(J1725="AECO", "Aegiceras corniculatum", "" )) )))))))))))))))))))))))))))))</f>
        <v>Bruguiera cylindrica</v>
      </c>
      <c r="J1725" s="1" t="s">
        <v>98</v>
      </c>
      <c r="K1725" s="1" t="n">
        <v>7.9</v>
      </c>
      <c r="L1725" s="1" t="n">
        <v>7</v>
      </c>
      <c r="P1725" s="18"/>
    </row>
    <row r="1726" customFormat="false" ht="13.8" hidden="false" customHeight="false" outlineLevel="0" collapsed="false">
      <c r="A1726" s="1" t="s">
        <v>91</v>
      </c>
      <c r="B1726" s="12" t="n">
        <v>42178</v>
      </c>
      <c r="C1726" s="1" t="s">
        <v>19</v>
      </c>
      <c r="D1726" s="1" t="s">
        <v>19</v>
      </c>
      <c r="E1726" s="1" t="s">
        <v>19</v>
      </c>
      <c r="F1726" s="1" t="s">
        <v>20</v>
      </c>
      <c r="G1726" s="1" t="n">
        <v>2</v>
      </c>
      <c r="H1726" s="1" t="n">
        <v>4</v>
      </c>
      <c r="I1726" s="23" t="str">
        <f aca="false">IF(J1726="RHAP", "Rhizophora apiculata", IF(J1726="EXAG", "Excoecaria agallocha", IF(J1726="BRPA", "Bruguiera parviflora", IF(J1726="XYMO", "Xylocarpus moluccensis", IF(J1726="BRCY", "Bruguiera cylindrica", IF(J1726="AVAL", "Avicennia alba", IF(J1726="AVOF", "Avicennia officinalis", IF(J1726="LURA", "Lumnitzera racemosa", IF(J1726="CETA", "Ceriops tagal", IF(J1726="XYGR", "Xylocarpus granatum", IF(J1726="AVMA", "Avicennia marina", IF(J1726="RHMU", "Rhizophora mucronata", IF(J1726="BRGY", "Bruguiera gymnorrhiza", IF(J1726="BRSE", "Bruguiera sexangula", IF(J1726="SOOV", "Sonneratia ovata", IF(J1726="SOCA", "Sonneratia caseolaris", IF(J1726="HELI", "Heritiera littoralis", IF(J1726="HESY", "Heritiera sylvatica", IF(J1726="NYFR", "Nypa fruticans", IF(J1726="CYRA", "Cynometra ramiflora", IF(J1726="PHPA", "Phoenix paludosa", IF(J1726="SCHY", "Scyphiphora hydrophyllacea", IF(J1726="DIMA", "Diospyros maritima", IF(J1726="POPI", "Pongamia pinnata", IF(J1726="MAPS", "Maniltoa psilogyne", IF(J1726="INBI", "Intsia bijuga", IF(J1726="ACEB", "Acanthus ebracteatus", IF(J1726="CAER", "Calamus erinaceus", IF(J1726="UNUN", "Unknown unknown",  IF(J1726="SOAL", "Sonneratia alba",  IF(J1726="AECO", "Aegiceras corniculatum", "" )) )))))))))))))))))))))))))))))</f>
        <v>Bruguiera cylindrica</v>
      </c>
      <c r="J1726" s="1" t="s">
        <v>98</v>
      </c>
      <c r="K1726" s="1" t="n">
        <v>8</v>
      </c>
      <c r="L1726" s="1" t="n">
        <v>7</v>
      </c>
    </row>
    <row r="1727" customFormat="false" ht="13.8" hidden="false" customHeight="false" outlineLevel="0" collapsed="false">
      <c r="A1727" s="1" t="s">
        <v>91</v>
      </c>
      <c r="B1727" s="12" t="n">
        <v>42178</v>
      </c>
      <c r="C1727" s="1" t="s">
        <v>19</v>
      </c>
      <c r="D1727" s="1" t="s">
        <v>19</v>
      </c>
      <c r="E1727" s="1" t="s">
        <v>19</v>
      </c>
      <c r="F1727" s="1" t="s">
        <v>20</v>
      </c>
      <c r="G1727" s="1" t="n">
        <v>2</v>
      </c>
      <c r="H1727" s="1" t="n">
        <v>4</v>
      </c>
      <c r="I1727" s="23" t="str">
        <f aca="false">IF(J1727="RHAP", "Rhizophora apiculata", IF(J1727="EXAG", "Excoecaria agallocha", IF(J1727="BRPA", "Bruguiera parviflora", IF(J1727="XYMO", "Xylocarpus moluccensis", IF(J1727="BRCY", "Bruguiera cylindrica", IF(J1727="AVAL", "Avicennia alba", IF(J1727="AVOF", "Avicennia officinalis", IF(J1727="LURA", "Lumnitzera racemosa", IF(J1727="CETA", "Ceriops tagal", IF(J1727="XYGR", "Xylocarpus granatum", IF(J1727="AVMA", "Avicennia marina", IF(J1727="RHMU", "Rhizophora mucronata", IF(J1727="BRGY", "Bruguiera gymnorrhiza", IF(J1727="BRSE", "Bruguiera sexangula", IF(J1727="SOOV", "Sonneratia ovata", IF(J1727="SOCA", "Sonneratia caseolaris", IF(J1727="HELI", "Heritiera littoralis", IF(J1727="HESY", "Heritiera sylvatica", IF(J1727="NYFR", "Nypa fruticans", IF(J1727="CYRA", "Cynometra ramiflora", IF(J1727="PHPA", "Phoenix paludosa", IF(J1727="SCHY", "Scyphiphora hydrophyllacea", IF(J1727="DIMA", "Diospyros maritima", IF(J1727="POPI", "Pongamia pinnata", IF(J1727="MAPS", "Maniltoa psilogyne", IF(J1727="INBI", "Intsia bijuga", IF(J1727="ACEB", "Acanthus ebracteatus", IF(J1727="CAER", "Calamus erinaceus", IF(J1727="UNUN", "Unknown unknown",  IF(J1727="SOAL", "Sonneratia alba",  IF(J1727="AECO", "Aegiceras corniculatum", "" )) )))))))))))))))))))))))))))))</f>
        <v>Bruguiera sexangula</v>
      </c>
      <c r="J1727" s="1" t="s">
        <v>1023</v>
      </c>
      <c r="K1727" s="1" t="n">
        <v>8.1</v>
      </c>
      <c r="L1727" s="1" t="n">
        <v>8</v>
      </c>
    </row>
    <row r="1728" customFormat="false" ht="13.8" hidden="false" customHeight="false" outlineLevel="0" collapsed="false">
      <c r="A1728" s="1" t="s">
        <v>91</v>
      </c>
      <c r="B1728" s="12" t="n">
        <v>42178</v>
      </c>
      <c r="C1728" s="1" t="s">
        <v>19</v>
      </c>
      <c r="D1728" s="1" t="s">
        <v>19</v>
      </c>
      <c r="E1728" s="1" t="s">
        <v>19</v>
      </c>
      <c r="F1728" s="1" t="s">
        <v>20</v>
      </c>
      <c r="G1728" s="1" t="n">
        <v>2</v>
      </c>
      <c r="H1728" s="1" t="n">
        <v>4</v>
      </c>
      <c r="I1728" s="23" t="str">
        <f aca="false">IF(J1728="RHAP", "Rhizophora apiculata", IF(J1728="EXAG", "Excoecaria agallocha", IF(J1728="BRPA", "Bruguiera parviflora", IF(J1728="XYMO", "Xylocarpus moluccensis", IF(J1728="BRCY", "Bruguiera cylindrica", IF(J1728="AVAL", "Avicennia alba", IF(J1728="AVOF", "Avicennia officinalis", IF(J1728="LURA", "Lumnitzera racemosa", IF(J1728="CETA", "Ceriops tagal", IF(J1728="XYGR", "Xylocarpus granatum", IF(J1728="AVMA", "Avicennia marina", IF(J1728="RHMU", "Rhizophora mucronata", IF(J1728="BRGY", "Bruguiera gymnorrhiza", IF(J1728="BRSE", "Bruguiera sexangula", IF(J1728="SOOV", "Sonneratia ovata", IF(J1728="SOCA", "Sonneratia caseolaris", IF(J1728="HELI", "Heritiera littoralis", IF(J1728="HESY", "Heritiera sylvatica", IF(J1728="NYFR", "Nypa fruticans", IF(J1728="CYRA", "Cynometra ramiflora", IF(J1728="PHPA", "Phoenix paludosa", IF(J1728="SCHY", "Scyphiphora hydrophyllacea", IF(J1728="DIMA", "Diospyros maritima", IF(J1728="POPI", "Pongamia pinnata", IF(J1728="MAPS", "Maniltoa psilogyne", IF(J1728="INBI", "Intsia bijuga", IF(J1728="ACEB", "Acanthus ebracteatus", IF(J1728="CAER", "Calamus erinaceus", IF(J1728="UNUN", "Unknown unknown",  IF(J1728="SOAL", "Sonneratia alba",  IF(J1728="AECO", "Aegiceras corniculatum", "" )) )))))))))))))))))))))))))))))</f>
        <v>Bruguiera cylindrica</v>
      </c>
      <c r="J1728" s="1" t="s">
        <v>98</v>
      </c>
      <c r="K1728" s="1" t="n">
        <v>8.1</v>
      </c>
      <c r="L1728" s="1" t="n">
        <v>6</v>
      </c>
      <c r="P1728" s="18"/>
    </row>
    <row r="1729" customFormat="false" ht="13.8" hidden="false" customHeight="false" outlineLevel="0" collapsed="false">
      <c r="A1729" s="1" t="s">
        <v>91</v>
      </c>
      <c r="B1729" s="12" t="n">
        <v>42178</v>
      </c>
      <c r="C1729" s="1" t="s">
        <v>19</v>
      </c>
      <c r="D1729" s="1" t="s">
        <v>19</v>
      </c>
      <c r="E1729" s="1" t="s">
        <v>19</v>
      </c>
      <c r="F1729" s="1" t="s">
        <v>20</v>
      </c>
      <c r="G1729" s="1" t="n">
        <v>2</v>
      </c>
      <c r="H1729" s="1" t="n">
        <v>4</v>
      </c>
      <c r="I1729" s="23" t="str">
        <f aca="false">IF(J1729="RHAP", "Rhizophora apiculata", IF(J1729="EXAG", "Excoecaria agallocha", IF(J1729="BRPA", "Bruguiera parviflora", IF(J1729="XYMO", "Xylocarpus moluccensis", IF(J1729="BRCY", "Bruguiera cylindrica", IF(J1729="AVAL", "Avicennia alba", IF(J1729="AVOF", "Avicennia officinalis", IF(J1729="LURA", "Lumnitzera racemosa", IF(J1729="CETA", "Ceriops tagal", IF(J1729="XYGR", "Xylocarpus granatum", IF(J1729="AVMA", "Avicennia marina", IF(J1729="RHMU", "Rhizophora mucronata", IF(J1729="BRGY", "Bruguiera gymnorrhiza", IF(J1729="BRSE", "Bruguiera sexangula", IF(J1729="SOOV", "Sonneratia ovata", IF(J1729="SOCA", "Sonneratia caseolaris", IF(J1729="HELI", "Heritiera littoralis", IF(J1729="HESY", "Heritiera sylvatica", IF(J1729="NYFR", "Nypa fruticans", IF(J1729="CYRA", "Cynometra ramiflora", IF(J1729="PHPA", "Phoenix paludosa", IF(J1729="SCHY", "Scyphiphora hydrophyllacea", IF(J1729="DIMA", "Diospyros maritima", IF(J1729="POPI", "Pongamia pinnata", IF(J1729="MAPS", "Maniltoa psilogyne", IF(J1729="INBI", "Intsia bijuga", IF(J1729="ACEB", "Acanthus ebracteatus", IF(J1729="CAER", "Calamus erinaceus", IF(J1729="UNUN", "Unknown unknown",  IF(J1729="SOAL", "Sonneratia alba",  IF(J1729="AECO", "Aegiceras corniculatum", "" )) )))))))))))))))))))))))))))))</f>
        <v>Bruguiera cylindrica</v>
      </c>
      <c r="J1729" s="1" t="s">
        <v>98</v>
      </c>
      <c r="K1729" s="1" t="n">
        <v>8.1</v>
      </c>
      <c r="L1729" s="1" t="n">
        <v>8</v>
      </c>
      <c r="N1729" s="1" t="n">
        <v>2</v>
      </c>
      <c r="P1729" s="18"/>
    </row>
    <row r="1730" customFormat="false" ht="13.8" hidden="false" customHeight="false" outlineLevel="0" collapsed="false">
      <c r="A1730" s="1" t="s">
        <v>91</v>
      </c>
      <c r="B1730" s="12" t="n">
        <v>42178</v>
      </c>
      <c r="C1730" s="1" t="s">
        <v>19</v>
      </c>
      <c r="D1730" s="1" t="s">
        <v>19</v>
      </c>
      <c r="E1730" s="1" t="s">
        <v>19</v>
      </c>
      <c r="F1730" s="1" t="s">
        <v>20</v>
      </c>
      <c r="G1730" s="1" t="n">
        <v>2</v>
      </c>
      <c r="H1730" s="1" t="n">
        <v>4</v>
      </c>
      <c r="I1730" s="23" t="str">
        <f aca="false">IF(J1730="RHAP", "Rhizophora apiculata", IF(J1730="EXAG", "Excoecaria agallocha", IF(J1730="BRPA", "Bruguiera parviflora", IF(J1730="XYMO", "Xylocarpus moluccensis", IF(J1730="BRCY", "Bruguiera cylindrica", IF(J1730="AVAL", "Avicennia alba", IF(J1730="AVOF", "Avicennia officinalis", IF(J1730="LURA", "Lumnitzera racemosa", IF(J1730="CETA", "Ceriops tagal", IF(J1730="XYGR", "Xylocarpus granatum", IF(J1730="AVMA", "Avicennia marina", IF(J1730="RHMU", "Rhizophora mucronata", IF(J1730="BRGY", "Bruguiera gymnorrhiza", IF(J1730="BRSE", "Bruguiera sexangula", IF(J1730="SOOV", "Sonneratia ovata", IF(J1730="SOCA", "Sonneratia caseolaris", IF(J1730="HELI", "Heritiera littoralis", IF(J1730="HESY", "Heritiera sylvatica", IF(J1730="NYFR", "Nypa fruticans", IF(J1730="CYRA", "Cynometra ramiflora", IF(J1730="PHPA", "Phoenix paludosa", IF(J1730="SCHY", "Scyphiphora hydrophyllacea", IF(J1730="DIMA", "Diospyros maritima", IF(J1730="POPI", "Pongamia pinnata", IF(J1730="MAPS", "Maniltoa psilogyne", IF(J1730="INBI", "Intsia bijuga", IF(J1730="ACEB", "Acanthus ebracteatus", IF(J1730="CAER", "Calamus erinaceus", IF(J1730="UNUN", "Unknown unknown",  IF(J1730="SOAL", "Sonneratia alba",  IF(J1730="AECO", "Aegiceras corniculatum", "" )) )))))))))))))))))))))))))))))</f>
        <v>Bruguiera cylindrica</v>
      </c>
      <c r="J1730" s="1" t="s">
        <v>98</v>
      </c>
      <c r="K1730" s="1" t="n">
        <v>8.2</v>
      </c>
      <c r="L1730" s="1" t="n">
        <v>7</v>
      </c>
    </row>
    <row r="1731" s="18" customFormat="true" ht="13.8" hidden="false" customHeight="false" outlineLevel="0" collapsed="false">
      <c r="A1731" s="1" t="s">
        <v>91</v>
      </c>
      <c r="B1731" s="12" t="n">
        <v>42178</v>
      </c>
      <c r="C1731" s="1" t="s">
        <v>19</v>
      </c>
      <c r="D1731" s="1" t="s">
        <v>19</v>
      </c>
      <c r="E1731" s="1" t="s">
        <v>19</v>
      </c>
      <c r="F1731" s="1" t="s">
        <v>20</v>
      </c>
      <c r="G1731" s="1" t="n">
        <v>2</v>
      </c>
      <c r="H1731" s="1" t="n">
        <v>4</v>
      </c>
      <c r="I1731" s="23" t="str">
        <f aca="false">IF(J1731="RHAP", "Rhizophora apiculata", IF(J1731="EXAG", "Excoecaria agallocha", IF(J1731="BRPA", "Bruguiera parviflora", IF(J1731="XYMO", "Xylocarpus moluccensis", IF(J1731="BRCY", "Bruguiera cylindrica", IF(J1731="AVAL", "Avicennia alba", IF(J1731="AVOF", "Avicennia officinalis", IF(J1731="LURA", "Lumnitzera racemosa", IF(J1731="CETA", "Ceriops tagal", IF(J1731="XYGR", "Xylocarpus granatum", IF(J1731="AVMA", "Avicennia marina", IF(J1731="RHMU", "Rhizophora mucronata", IF(J1731="BRGY", "Bruguiera gymnorrhiza", IF(J1731="BRSE", "Bruguiera sexangula", IF(J1731="SOOV", "Sonneratia ovata", IF(J1731="SOCA", "Sonneratia caseolaris", IF(J1731="HELI", "Heritiera littoralis", IF(J1731="HESY", "Heritiera sylvatica", IF(J1731="NYFR", "Nypa fruticans", IF(J1731="CYRA", "Cynometra ramiflora", IF(J1731="PHPA", "Phoenix paludosa", IF(J1731="SCHY", "Scyphiphora hydrophyllacea", IF(J1731="DIMA", "Diospyros maritima", IF(J1731="POPI", "Pongamia pinnata", IF(J1731="MAPS", "Maniltoa psilogyne", IF(J1731="INBI", "Intsia bijuga", IF(J1731="ACEB", "Acanthus ebracteatus", IF(J1731="CAER", "Calamus erinaceus", IF(J1731="UNUN", "Unknown unknown",  IF(J1731="SOAL", "Sonneratia alba",  IF(J1731="AECO", "Aegiceras corniculatum", "" )) )))))))))))))))))))))))))))))</f>
        <v>Bruguiera sexangula</v>
      </c>
      <c r="J1731" s="1" t="s">
        <v>1023</v>
      </c>
      <c r="K1731" s="1" t="n">
        <v>8.3</v>
      </c>
      <c r="L1731" s="1" t="n">
        <v>7</v>
      </c>
      <c r="M1731" s="1"/>
      <c r="N1731" s="1"/>
      <c r="O1731" s="3"/>
      <c r="AMI1731" s="0"/>
      <c r="AMJ1731" s="0"/>
    </row>
    <row r="1732" s="18" customFormat="true" ht="13.8" hidden="false" customHeight="false" outlineLevel="0" collapsed="false">
      <c r="A1732" s="1" t="s">
        <v>91</v>
      </c>
      <c r="B1732" s="12" t="n">
        <v>42178</v>
      </c>
      <c r="C1732" s="1" t="s">
        <v>19</v>
      </c>
      <c r="D1732" s="1" t="s">
        <v>19</v>
      </c>
      <c r="E1732" s="1" t="s">
        <v>19</v>
      </c>
      <c r="F1732" s="1" t="s">
        <v>20</v>
      </c>
      <c r="G1732" s="1" t="n">
        <v>2</v>
      </c>
      <c r="H1732" s="1" t="n">
        <v>4</v>
      </c>
      <c r="I1732" s="23" t="str">
        <f aca="false">IF(J1732="RHAP", "Rhizophora apiculata", IF(J1732="EXAG", "Excoecaria agallocha", IF(J1732="BRPA", "Bruguiera parviflora", IF(J1732="XYMO", "Xylocarpus moluccensis", IF(J1732="BRCY", "Bruguiera cylindrica", IF(J1732="AVAL", "Avicennia alba", IF(J1732="AVOF", "Avicennia officinalis", IF(J1732="LURA", "Lumnitzera racemosa", IF(J1732="CETA", "Ceriops tagal", IF(J1732="XYGR", "Xylocarpus granatum", IF(J1732="AVMA", "Avicennia marina", IF(J1732="RHMU", "Rhizophora mucronata", IF(J1732="BRGY", "Bruguiera gymnorrhiza", IF(J1732="BRSE", "Bruguiera sexangula", IF(J1732="SOOV", "Sonneratia ovata", IF(J1732="SOCA", "Sonneratia caseolaris", IF(J1732="HELI", "Heritiera littoralis", IF(J1732="HESY", "Heritiera sylvatica", IF(J1732="NYFR", "Nypa fruticans", IF(J1732="CYRA", "Cynometra ramiflora", IF(J1732="PHPA", "Phoenix paludosa", IF(J1732="SCHY", "Scyphiphora hydrophyllacea", IF(J1732="DIMA", "Diospyros maritima", IF(J1732="POPI", "Pongamia pinnata", IF(J1732="MAPS", "Maniltoa psilogyne", IF(J1732="INBI", "Intsia bijuga", IF(J1732="ACEB", "Acanthus ebracteatus", IF(J1732="CAER", "Calamus erinaceus", IF(J1732="UNUN", "Unknown unknown",  IF(J1732="SOAL", "Sonneratia alba",  IF(J1732="AECO", "Aegiceras corniculatum", "" )) )))))))))))))))))))))))))))))</f>
        <v>Bruguiera cylindrica</v>
      </c>
      <c r="J1732" s="1" t="s">
        <v>98</v>
      </c>
      <c r="K1732" s="1" t="n">
        <v>9</v>
      </c>
      <c r="L1732" s="1" t="n">
        <v>9</v>
      </c>
      <c r="M1732" s="1"/>
      <c r="N1732" s="1"/>
      <c r="O1732" s="3"/>
      <c r="AMI1732" s="0"/>
      <c r="AMJ1732" s="0"/>
    </row>
    <row r="1733" s="18" customFormat="true" ht="13.8" hidden="false" customHeight="false" outlineLevel="0" collapsed="false">
      <c r="A1733" s="1" t="s">
        <v>91</v>
      </c>
      <c r="B1733" s="12" t="n">
        <v>42178</v>
      </c>
      <c r="C1733" s="1" t="s">
        <v>19</v>
      </c>
      <c r="D1733" s="1" t="s">
        <v>19</v>
      </c>
      <c r="E1733" s="1" t="s">
        <v>19</v>
      </c>
      <c r="F1733" s="1" t="s">
        <v>20</v>
      </c>
      <c r="G1733" s="1" t="n">
        <v>2</v>
      </c>
      <c r="H1733" s="1" t="n">
        <v>4</v>
      </c>
      <c r="I1733" s="23" t="str">
        <f aca="false">IF(J1733="RHAP", "Rhizophora apiculata", IF(J1733="EXAG", "Excoecaria agallocha", IF(J1733="BRPA", "Bruguiera parviflora", IF(J1733="XYMO", "Xylocarpus moluccensis", IF(J1733="BRCY", "Bruguiera cylindrica", IF(J1733="AVAL", "Avicennia alba", IF(J1733="AVOF", "Avicennia officinalis", IF(J1733="LURA", "Lumnitzera racemosa", IF(J1733="CETA", "Ceriops tagal", IF(J1733="XYGR", "Xylocarpus granatum", IF(J1733="AVMA", "Avicennia marina", IF(J1733="RHMU", "Rhizophora mucronata", IF(J1733="BRGY", "Bruguiera gymnorrhiza", IF(J1733="BRSE", "Bruguiera sexangula", IF(J1733="SOOV", "Sonneratia ovata", IF(J1733="SOCA", "Sonneratia caseolaris", IF(J1733="HELI", "Heritiera littoralis", IF(J1733="HESY", "Heritiera sylvatica", IF(J1733="NYFR", "Nypa fruticans", IF(J1733="CYRA", "Cynometra ramiflora", IF(J1733="PHPA", "Phoenix paludosa", IF(J1733="SCHY", "Scyphiphora hydrophyllacea", IF(J1733="DIMA", "Diospyros maritima", IF(J1733="POPI", "Pongamia pinnata", IF(J1733="MAPS", "Maniltoa psilogyne", IF(J1733="INBI", "Intsia bijuga", IF(J1733="ACEB", "Acanthus ebracteatus", IF(J1733="CAER", "Calamus erinaceus", IF(J1733="UNUN", "Unknown unknown",  IF(J1733="SOAL", "Sonneratia alba",  IF(J1733="AECO", "Aegiceras corniculatum", "" )) )))))))))))))))))))))))))))))</f>
        <v>Bruguiera cylindrica</v>
      </c>
      <c r="J1733" s="1" t="s">
        <v>98</v>
      </c>
      <c r="K1733" s="1" t="n">
        <v>9.1</v>
      </c>
      <c r="L1733" s="1" t="n">
        <v>7</v>
      </c>
      <c r="M1733" s="1"/>
      <c r="N1733" s="1"/>
      <c r="O1733" s="3"/>
      <c r="AMI1733" s="0"/>
      <c r="AMJ1733" s="0"/>
    </row>
    <row r="1734" s="18" customFormat="true" ht="13.8" hidden="false" customHeight="false" outlineLevel="0" collapsed="false">
      <c r="A1734" s="1" t="s">
        <v>91</v>
      </c>
      <c r="B1734" s="12" t="n">
        <v>42178</v>
      </c>
      <c r="C1734" s="1" t="s">
        <v>19</v>
      </c>
      <c r="D1734" s="1" t="s">
        <v>19</v>
      </c>
      <c r="E1734" s="1" t="s">
        <v>19</v>
      </c>
      <c r="F1734" s="1" t="s">
        <v>20</v>
      </c>
      <c r="G1734" s="1" t="n">
        <v>2</v>
      </c>
      <c r="H1734" s="1" t="n">
        <v>4</v>
      </c>
      <c r="I1734" s="23" t="str">
        <f aca="false">IF(J1734="RHAP", "Rhizophora apiculata", IF(J1734="EXAG", "Excoecaria agallocha", IF(J1734="BRPA", "Bruguiera parviflora", IF(J1734="XYMO", "Xylocarpus moluccensis", IF(J1734="BRCY", "Bruguiera cylindrica", IF(J1734="AVAL", "Avicennia alba", IF(J1734="AVOF", "Avicennia officinalis", IF(J1734="LURA", "Lumnitzera racemosa", IF(J1734="CETA", "Ceriops tagal", IF(J1734="XYGR", "Xylocarpus granatum", IF(J1734="AVMA", "Avicennia marina", IF(J1734="RHMU", "Rhizophora mucronata", IF(J1734="BRGY", "Bruguiera gymnorrhiza", IF(J1734="BRSE", "Bruguiera sexangula", IF(J1734="SOOV", "Sonneratia ovata", IF(J1734="SOCA", "Sonneratia caseolaris", IF(J1734="HELI", "Heritiera littoralis", IF(J1734="HESY", "Heritiera sylvatica", IF(J1734="NYFR", "Nypa fruticans", IF(J1734="CYRA", "Cynometra ramiflora", IF(J1734="PHPA", "Phoenix paludosa", IF(J1734="SCHY", "Scyphiphora hydrophyllacea", IF(J1734="DIMA", "Diospyros maritima", IF(J1734="POPI", "Pongamia pinnata", IF(J1734="MAPS", "Maniltoa psilogyne", IF(J1734="INBI", "Intsia bijuga", IF(J1734="ACEB", "Acanthus ebracteatus", IF(J1734="CAER", "Calamus erinaceus", IF(J1734="UNUN", "Unknown unknown",  IF(J1734="SOAL", "Sonneratia alba",  IF(J1734="AECO", "Aegiceras corniculatum", "" )) )))))))))))))))))))))))))))))</f>
        <v>Bruguiera sexangula</v>
      </c>
      <c r="J1734" s="1" t="s">
        <v>1023</v>
      </c>
      <c r="K1734" s="1" t="n">
        <v>9.2</v>
      </c>
      <c r="L1734" s="1" t="n">
        <v>8</v>
      </c>
      <c r="M1734" s="1"/>
      <c r="N1734" s="1"/>
      <c r="O1734" s="3"/>
      <c r="P1734" s="1"/>
      <c r="AMI1734" s="0"/>
      <c r="AMJ1734" s="0"/>
    </row>
    <row r="1735" s="18" customFormat="true" ht="13.8" hidden="false" customHeight="false" outlineLevel="0" collapsed="false">
      <c r="A1735" s="1" t="s">
        <v>91</v>
      </c>
      <c r="B1735" s="12" t="n">
        <v>42178</v>
      </c>
      <c r="C1735" s="1" t="s">
        <v>19</v>
      </c>
      <c r="D1735" s="1" t="s">
        <v>19</v>
      </c>
      <c r="E1735" s="1" t="s">
        <v>19</v>
      </c>
      <c r="F1735" s="1" t="s">
        <v>20</v>
      </c>
      <c r="G1735" s="1" t="n">
        <v>2</v>
      </c>
      <c r="H1735" s="1" t="n">
        <v>4</v>
      </c>
      <c r="I1735" s="23" t="str">
        <f aca="false">IF(J1735="RHAP", "Rhizophora apiculata", IF(J1735="EXAG", "Excoecaria agallocha", IF(J1735="BRPA", "Bruguiera parviflora", IF(J1735="XYMO", "Xylocarpus moluccensis", IF(J1735="BRCY", "Bruguiera cylindrica", IF(J1735="AVAL", "Avicennia alba", IF(J1735="AVOF", "Avicennia officinalis", IF(J1735="LURA", "Lumnitzera racemosa", IF(J1735="CETA", "Ceriops tagal", IF(J1735="XYGR", "Xylocarpus granatum", IF(J1735="AVMA", "Avicennia marina", IF(J1735="RHMU", "Rhizophora mucronata", IF(J1735="BRGY", "Bruguiera gymnorrhiza", IF(J1735="BRSE", "Bruguiera sexangula", IF(J1735="SOOV", "Sonneratia ovata", IF(J1735="SOCA", "Sonneratia caseolaris", IF(J1735="HELI", "Heritiera littoralis", IF(J1735="HESY", "Heritiera sylvatica", IF(J1735="NYFR", "Nypa fruticans", IF(J1735="CYRA", "Cynometra ramiflora", IF(J1735="PHPA", "Phoenix paludosa", IF(J1735="SCHY", "Scyphiphora hydrophyllacea", IF(J1735="DIMA", "Diospyros maritima", IF(J1735="POPI", "Pongamia pinnata", IF(J1735="MAPS", "Maniltoa psilogyne", IF(J1735="INBI", "Intsia bijuga", IF(J1735="ACEB", "Acanthus ebracteatus", IF(J1735="CAER", "Calamus erinaceus", IF(J1735="UNUN", "Unknown unknown",  IF(J1735="SOAL", "Sonneratia alba",  IF(J1735="AECO", "Aegiceras corniculatum", "" )) )))))))))))))))))))))))))))))</f>
        <v>Bruguiera cylindrica</v>
      </c>
      <c r="J1735" s="1" t="s">
        <v>98</v>
      </c>
      <c r="K1735" s="1" t="n">
        <v>9.2</v>
      </c>
      <c r="L1735" s="1" t="n">
        <v>7</v>
      </c>
      <c r="M1735" s="1"/>
      <c r="N1735" s="1"/>
      <c r="O1735" s="3"/>
      <c r="AMI1735" s="0"/>
      <c r="AMJ1735" s="0"/>
    </row>
    <row r="1736" s="18" customFormat="true" ht="13.8" hidden="false" customHeight="false" outlineLevel="0" collapsed="false">
      <c r="A1736" s="1" t="s">
        <v>91</v>
      </c>
      <c r="B1736" s="12" t="n">
        <v>42178</v>
      </c>
      <c r="C1736" s="1" t="s">
        <v>19</v>
      </c>
      <c r="D1736" s="1" t="s">
        <v>19</v>
      </c>
      <c r="E1736" s="1" t="s">
        <v>19</v>
      </c>
      <c r="F1736" s="1" t="s">
        <v>20</v>
      </c>
      <c r="G1736" s="1" t="n">
        <v>2</v>
      </c>
      <c r="H1736" s="1" t="n">
        <v>4</v>
      </c>
      <c r="I1736" s="23" t="str">
        <f aca="false">IF(J1736="RHAP", "Rhizophora apiculata", IF(J1736="EXAG", "Excoecaria agallocha", IF(J1736="BRPA", "Bruguiera parviflora", IF(J1736="XYMO", "Xylocarpus moluccensis", IF(J1736="BRCY", "Bruguiera cylindrica", IF(J1736="AVAL", "Avicennia alba", IF(J1736="AVOF", "Avicennia officinalis", IF(J1736="LURA", "Lumnitzera racemosa", IF(J1736="CETA", "Ceriops tagal", IF(J1736="XYGR", "Xylocarpus granatum", IF(J1736="AVMA", "Avicennia marina", IF(J1736="RHMU", "Rhizophora mucronata", IF(J1736="BRGY", "Bruguiera gymnorrhiza", IF(J1736="BRSE", "Bruguiera sexangula", IF(J1736="SOOV", "Sonneratia ovata", IF(J1736="SOCA", "Sonneratia caseolaris", IF(J1736="HELI", "Heritiera littoralis", IF(J1736="HESY", "Heritiera sylvatica", IF(J1736="NYFR", "Nypa fruticans", IF(J1736="CYRA", "Cynometra ramiflora", IF(J1736="PHPA", "Phoenix paludosa", IF(J1736="SCHY", "Scyphiphora hydrophyllacea", IF(J1736="DIMA", "Diospyros maritima", IF(J1736="POPI", "Pongamia pinnata", IF(J1736="MAPS", "Maniltoa psilogyne", IF(J1736="INBI", "Intsia bijuga", IF(J1736="ACEB", "Acanthus ebracteatus", IF(J1736="CAER", "Calamus erinaceus", IF(J1736="UNUN", "Unknown unknown",  IF(J1736="SOAL", "Sonneratia alba",  IF(J1736="AECO", "Aegiceras corniculatum", "" )) )))))))))))))))))))))))))))))</f>
        <v>Bruguiera cylindrica</v>
      </c>
      <c r="J1736" s="1" t="s">
        <v>98</v>
      </c>
      <c r="K1736" s="1" t="n">
        <v>9.3</v>
      </c>
      <c r="L1736" s="1" t="n">
        <v>10</v>
      </c>
      <c r="M1736" s="1"/>
      <c r="N1736" s="1"/>
      <c r="O1736" s="3"/>
      <c r="P1736" s="1"/>
      <c r="AMI1736" s="0"/>
      <c r="AMJ1736" s="0"/>
    </row>
    <row r="1737" s="18" customFormat="true" ht="13.8" hidden="false" customHeight="false" outlineLevel="0" collapsed="false">
      <c r="A1737" s="1" t="s">
        <v>91</v>
      </c>
      <c r="B1737" s="12" t="n">
        <v>42178</v>
      </c>
      <c r="C1737" s="1" t="s">
        <v>19</v>
      </c>
      <c r="D1737" s="1" t="s">
        <v>19</v>
      </c>
      <c r="E1737" s="1" t="s">
        <v>19</v>
      </c>
      <c r="F1737" s="1" t="s">
        <v>20</v>
      </c>
      <c r="G1737" s="1" t="n">
        <v>2</v>
      </c>
      <c r="H1737" s="1" t="n">
        <v>4</v>
      </c>
      <c r="I1737" s="23" t="str">
        <f aca="false">IF(J1737="RHAP", "Rhizophora apiculata", IF(J1737="EXAG", "Excoecaria agallocha", IF(J1737="BRPA", "Bruguiera parviflora", IF(J1737="XYMO", "Xylocarpus moluccensis", IF(J1737="BRCY", "Bruguiera cylindrica", IF(J1737="AVAL", "Avicennia alba", IF(J1737="AVOF", "Avicennia officinalis", IF(J1737="LURA", "Lumnitzera racemosa", IF(J1737="CETA", "Ceriops tagal", IF(J1737="XYGR", "Xylocarpus granatum", IF(J1737="AVMA", "Avicennia marina", IF(J1737="RHMU", "Rhizophora mucronata", IF(J1737="BRGY", "Bruguiera gymnorrhiza", IF(J1737="BRSE", "Bruguiera sexangula", IF(J1737="SOOV", "Sonneratia ovata", IF(J1737="SOCA", "Sonneratia caseolaris", IF(J1737="HELI", "Heritiera littoralis", IF(J1737="HESY", "Heritiera sylvatica", IF(J1737="NYFR", "Nypa fruticans", IF(J1737="CYRA", "Cynometra ramiflora", IF(J1737="PHPA", "Phoenix paludosa", IF(J1737="SCHY", "Scyphiphora hydrophyllacea", IF(J1737="DIMA", "Diospyros maritima", IF(J1737="POPI", "Pongamia pinnata", IF(J1737="MAPS", "Maniltoa psilogyne", IF(J1737="INBI", "Intsia bijuga", IF(J1737="ACEB", "Acanthus ebracteatus", IF(J1737="CAER", "Calamus erinaceus", IF(J1737="UNUN", "Unknown unknown",  IF(J1737="SOAL", "Sonneratia alba",  IF(J1737="AECO", "Aegiceras corniculatum", "" )) )))))))))))))))))))))))))))))</f>
        <v>Bruguiera cylindrica</v>
      </c>
      <c r="J1737" s="1" t="s">
        <v>98</v>
      </c>
      <c r="K1737" s="1" t="n">
        <v>9.5</v>
      </c>
      <c r="L1737" s="1" t="n">
        <v>9</v>
      </c>
      <c r="M1737" s="1"/>
      <c r="N1737" s="1"/>
      <c r="O1737" s="3"/>
      <c r="AMI1737" s="0"/>
      <c r="AMJ1737" s="0"/>
    </row>
    <row r="1738" s="18" customFormat="true" ht="13.8" hidden="false" customHeight="false" outlineLevel="0" collapsed="false">
      <c r="A1738" s="1" t="s">
        <v>91</v>
      </c>
      <c r="B1738" s="12" t="n">
        <v>42178</v>
      </c>
      <c r="C1738" s="1" t="s">
        <v>19</v>
      </c>
      <c r="D1738" s="1" t="s">
        <v>19</v>
      </c>
      <c r="E1738" s="1" t="s">
        <v>19</v>
      </c>
      <c r="F1738" s="1" t="s">
        <v>20</v>
      </c>
      <c r="G1738" s="1" t="n">
        <v>2</v>
      </c>
      <c r="H1738" s="1" t="n">
        <v>4</v>
      </c>
      <c r="I1738" s="23" t="str">
        <f aca="false">IF(J1738="RHAP", "Rhizophora apiculata", IF(J1738="EXAG", "Excoecaria agallocha", IF(J1738="BRPA", "Bruguiera parviflora", IF(J1738="XYMO", "Xylocarpus moluccensis", IF(J1738="BRCY", "Bruguiera cylindrica", IF(J1738="AVAL", "Avicennia alba", IF(J1738="AVOF", "Avicennia officinalis", IF(J1738="LURA", "Lumnitzera racemosa", IF(J1738="CETA", "Ceriops tagal", IF(J1738="XYGR", "Xylocarpus granatum", IF(J1738="AVMA", "Avicennia marina", IF(J1738="RHMU", "Rhizophora mucronata", IF(J1738="BRGY", "Bruguiera gymnorrhiza", IF(J1738="BRSE", "Bruguiera sexangula", IF(J1738="SOOV", "Sonneratia ovata", IF(J1738="SOCA", "Sonneratia caseolaris", IF(J1738="HELI", "Heritiera littoralis", IF(J1738="HESY", "Heritiera sylvatica", IF(J1738="NYFR", "Nypa fruticans", IF(J1738="CYRA", "Cynometra ramiflora", IF(J1738="PHPA", "Phoenix paludosa", IF(J1738="SCHY", "Scyphiphora hydrophyllacea", IF(J1738="DIMA", "Diospyros maritima", IF(J1738="POPI", "Pongamia pinnata", IF(J1738="MAPS", "Maniltoa psilogyne", IF(J1738="INBI", "Intsia bijuga", IF(J1738="ACEB", "Acanthus ebracteatus", IF(J1738="CAER", "Calamus erinaceus", IF(J1738="UNUN", "Unknown unknown",  IF(J1738="SOAL", "Sonneratia alba",  IF(J1738="AECO", "Aegiceras corniculatum", "" )) )))))))))))))))))))))))))))))</f>
        <v>Bruguiera cylindrica</v>
      </c>
      <c r="J1738" s="1" t="s">
        <v>98</v>
      </c>
      <c r="K1738" s="1" t="n">
        <v>9.6</v>
      </c>
      <c r="L1738" s="1" t="n">
        <v>8</v>
      </c>
      <c r="M1738" s="1"/>
      <c r="N1738" s="1"/>
      <c r="O1738" s="3"/>
      <c r="P1738" s="1"/>
      <c r="AMI1738" s="0"/>
      <c r="AMJ1738" s="0"/>
    </row>
    <row r="1739" s="18" customFormat="true" ht="13.8" hidden="false" customHeight="false" outlineLevel="0" collapsed="false">
      <c r="A1739" s="1" t="s">
        <v>91</v>
      </c>
      <c r="B1739" s="12" t="n">
        <v>42178</v>
      </c>
      <c r="C1739" s="1" t="s">
        <v>19</v>
      </c>
      <c r="D1739" s="1" t="s">
        <v>19</v>
      </c>
      <c r="E1739" s="1" t="s">
        <v>19</v>
      </c>
      <c r="F1739" s="1" t="s">
        <v>20</v>
      </c>
      <c r="G1739" s="1" t="n">
        <v>2</v>
      </c>
      <c r="H1739" s="1" t="n">
        <v>4</v>
      </c>
      <c r="I1739" s="23" t="str">
        <f aca="false">IF(J1739="RHAP", "Rhizophora apiculata", IF(J1739="EXAG", "Excoecaria agallocha", IF(J1739="BRPA", "Bruguiera parviflora", IF(J1739="XYMO", "Xylocarpus moluccensis", IF(J1739="BRCY", "Bruguiera cylindrica", IF(J1739="AVAL", "Avicennia alba", IF(J1739="AVOF", "Avicennia officinalis", IF(J1739="LURA", "Lumnitzera racemosa", IF(J1739="CETA", "Ceriops tagal", IF(J1739="XYGR", "Xylocarpus granatum", IF(J1739="AVMA", "Avicennia marina", IF(J1739="RHMU", "Rhizophora mucronata", IF(J1739="BRGY", "Bruguiera gymnorrhiza", IF(J1739="BRSE", "Bruguiera sexangula", IF(J1739="SOOV", "Sonneratia ovata", IF(J1739="SOCA", "Sonneratia caseolaris", IF(J1739="HELI", "Heritiera littoralis", IF(J1739="HESY", "Heritiera sylvatica", IF(J1739="NYFR", "Nypa fruticans", IF(J1739="CYRA", "Cynometra ramiflora", IF(J1739="PHPA", "Phoenix paludosa", IF(J1739="SCHY", "Scyphiphora hydrophyllacea", IF(J1739="DIMA", "Diospyros maritima", IF(J1739="POPI", "Pongamia pinnata", IF(J1739="MAPS", "Maniltoa psilogyne", IF(J1739="INBI", "Intsia bijuga", IF(J1739="ACEB", "Acanthus ebracteatus", IF(J1739="CAER", "Calamus erinaceus", IF(J1739="UNUN", "Unknown unknown",  IF(J1739="SOAL", "Sonneratia alba",  IF(J1739="AECO", "Aegiceras corniculatum", "" )) )))))))))))))))))))))))))))))</f>
        <v>Bruguiera sexangula</v>
      </c>
      <c r="J1739" s="1" t="s">
        <v>1023</v>
      </c>
      <c r="K1739" s="1" t="n">
        <v>10.1</v>
      </c>
      <c r="L1739" s="1" t="n">
        <v>8</v>
      </c>
      <c r="M1739" s="1"/>
      <c r="N1739" s="1"/>
      <c r="O1739" s="3"/>
      <c r="P1739" s="1"/>
      <c r="AMI1739" s="0"/>
      <c r="AMJ1739" s="0"/>
    </row>
    <row r="1740" s="18" customFormat="true" ht="13.8" hidden="false" customHeight="false" outlineLevel="0" collapsed="false">
      <c r="A1740" s="1" t="s">
        <v>91</v>
      </c>
      <c r="B1740" s="12" t="n">
        <v>42178</v>
      </c>
      <c r="C1740" s="1" t="s">
        <v>19</v>
      </c>
      <c r="D1740" s="1" t="s">
        <v>19</v>
      </c>
      <c r="E1740" s="1" t="s">
        <v>19</v>
      </c>
      <c r="F1740" s="1" t="s">
        <v>20</v>
      </c>
      <c r="G1740" s="1" t="n">
        <v>2</v>
      </c>
      <c r="H1740" s="1" t="n">
        <v>4</v>
      </c>
      <c r="I1740" s="23" t="str">
        <f aca="false">IF(J1740="RHAP", "Rhizophora apiculata", IF(J1740="EXAG", "Excoecaria agallocha", IF(J1740="BRPA", "Bruguiera parviflora", IF(J1740="XYMO", "Xylocarpus moluccensis", IF(J1740="BRCY", "Bruguiera cylindrica", IF(J1740="AVAL", "Avicennia alba", IF(J1740="AVOF", "Avicennia officinalis", IF(J1740="LURA", "Lumnitzera racemosa", IF(J1740="CETA", "Ceriops tagal", IF(J1740="XYGR", "Xylocarpus granatum", IF(J1740="AVMA", "Avicennia marina", IF(J1740="RHMU", "Rhizophora mucronata", IF(J1740="BRGY", "Bruguiera gymnorrhiza", IF(J1740="BRSE", "Bruguiera sexangula", IF(J1740="SOOV", "Sonneratia ovata", IF(J1740="SOCA", "Sonneratia caseolaris", IF(J1740="HELI", "Heritiera littoralis", IF(J1740="HESY", "Heritiera sylvatica", IF(J1740="NYFR", "Nypa fruticans", IF(J1740="CYRA", "Cynometra ramiflora", IF(J1740="PHPA", "Phoenix paludosa", IF(J1740="SCHY", "Scyphiphora hydrophyllacea", IF(J1740="DIMA", "Diospyros maritima", IF(J1740="POPI", "Pongamia pinnata", IF(J1740="MAPS", "Maniltoa psilogyne", IF(J1740="INBI", "Intsia bijuga", IF(J1740="ACEB", "Acanthus ebracteatus", IF(J1740="CAER", "Calamus erinaceus", IF(J1740="UNUN", "Unknown unknown",  IF(J1740="SOAL", "Sonneratia alba",  IF(J1740="AECO", "Aegiceras corniculatum", "" )) )))))))))))))))))))))))))))))</f>
        <v>Bruguiera sexangula</v>
      </c>
      <c r="J1740" s="1" t="s">
        <v>1023</v>
      </c>
      <c r="K1740" s="1" t="n">
        <v>10.1</v>
      </c>
      <c r="L1740" s="1" t="n">
        <v>5</v>
      </c>
      <c r="M1740" s="1"/>
      <c r="N1740" s="1"/>
      <c r="O1740" s="3"/>
      <c r="AMI1740" s="0"/>
      <c r="AMJ1740" s="0"/>
    </row>
    <row r="1741" s="18" customFormat="true" ht="13.8" hidden="false" customHeight="false" outlineLevel="0" collapsed="false">
      <c r="A1741" s="1" t="s">
        <v>91</v>
      </c>
      <c r="B1741" s="12" t="n">
        <v>42178</v>
      </c>
      <c r="C1741" s="1" t="s">
        <v>19</v>
      </c>
      <c r="D1741" s="1" t="s">
        <v>19</v>
      </c>
      <c r="E1741" s="1" t="s">
        <v>19</v>
      </c>
      <c r="F1741" s="1" t="s">
        <v>20</v>
      </c>
      <c r="G1741" s="1" t="n">
        <v>2</v>
      </c>
      <c r="H1741" s="1" t="n">
        <v>4</v>
      </c>
      <c r="I1741" s="23" t="str">
        <f aca="false">IF(J1741="RHAP", "Rhizophora apiculata", IF(J1741="EXAG", "Excoecaria agallocha", IF(J1741="BRPA", "Bruguiera parviflora", IF(J1741="XYMO", "Xylocarpus moluccensis", IF(J1741="BRCY", "Bruguiera cylindrica", IF(J1741="AVAL", "Avicennia alba", IF(J1741="AVOF", "Avicennia officinalis", IF(J1741="LURA", "Lumnitzera racemosa", IF(J1741="CETA", "Ceriops tagal", IF(J1741="XYGR", "Xylocarpus granatum", IF(J1741="AVMA", "Avicennia marina", IF(J1741="RHMU", "Rhizophora mucronata", IF(J1741="BRGY", "Bruguiera gymnorrhiza", IF(J1741="BRSE", "Bruguiera sexangula", IF(J1741="SOOV", "Sonneratia ovata", IF(J1741="SOCA", "Sonneratia caseolaris", IF(J1741="HELI", "Heritiera littoralis", IF(J1741="HESY", "Heritiera sylvatica", IF(J1741="NYFR", "Nypa fruticans", IF(J1741="CYRA", "Cynometra ramiflora", IF(J1741="PHPA", "Phoenix paludosa", IF(J1741="SCHY", "Scyphiphora hydrophyllacea", IF(J1741="DIMA", "Diospyros maritima", IF(J1741="POPI", "Pongamia pinnata", IF(J1741="MAPS", "Maniltoa psilogyne", IF(J1741="INBI", "Intsia bijuga", IF(J1741="ACEB", "Acanthus ebracteatus", IF(J1741="CAER", "Calamus erinaceus", IF(J1741="UNUN", "Unknown unknown",  IF(J1741="SOAL", "Sonneratia alba",  IF(J1741="AECO", "Aegiceras corniculatum", "" )) )))))))))))))))))))))))))))))</f>
        <v>Bruguiera cylindrica</v>
      </c>
      <c r="J1741" s="1" t="s">
        <v>98</v>
      </c>
      <c r="K1741" s="1" t="n">
        <v>10.1</v>
      </c>
      <c r="L1741" s="1" t="n">
        <v>6</v>
      </c>
      <c r="M1741" s="1"/>
      <c r="N1741" s="1"/>
      <c r="O1741" s="3"/>
      <c r="AMI1741" s="0"/>
      <c r="AMJ1741" s="0"/>
    </row>
    <row r="1742" s="18" customFormat="true" ht="13.8" hidden="false" customHeight="false" outlineLevel="0" collapsed="false">
      <c r="A1742" s="1" t="s">
        <v>91</v>
      </c>
      <c r="B1742" s="12" t="n">
        <v>42178</v>
      </c>
      <c r="C1742" s="1" t="s">
        <v>19</v>
      </c>
      <c r="D1742" s="1" t="s">
        <v>19</v>
      </c>
      <c r="E1742" s="1" t="s">
        <v>19</v>
      </c>
      <c r="F1742" s="1" t="s">
        <v>20</v>
      </c>
      <c r="G1742" s="1" t="n">
        <v>2</v>
      </c>
      <c r="H1742" s="1" t="n">
        <v>4</v>
      </c>
      <c r="I1742" s="23" t="str">
        <f aca="false">IF(J1742="RHAP", "Rhizophora apiculata", IF(J1742="EXAG", "Excoecaria agallocha", IF(J1742="BRPA", "Bruguiera parviflora", IF(J1742="XYMO", "Xylocarpus moluccensis", IF(J1742="BRCY", "Bruguiera cylindrica", IF(J1742="AVAL", "Avicennia alba", IF(J1742="AVOF", "Avicennia officinalis", IF(J1742="LURA", "Lumnitzera racemosa", IF(J1742="CETA", "Ceriops tagal", IF(J1742="XYGR", "Xylocarpus granatum", IF(J1742="AVMA", "Avicennia marina", IF(J1742="RHMU", "Rhizophora mucronata", IF(J1742="BRGY", "Bruguiera gymnorrhiza", IF(J1742="BRSE", "Bruguiera sexangula", IF(J1742="SOOV", "Sonneratia ovata", IF(J1742="SOCA", "Sonneratia caseolaris", IF(J1742="HELI", "Heritiera littoralis", IF(J1742="HESY", "Heritiera sylvatica", IF(J1742="NYFR", "Nypa fruticans", IF(J1742="CYRA", "Cynometra ramiflora", IF(J1742="PHPA", "Phoenix paludosa", IF(J1742="SCHY", "Scyphiphora hydrophyllacea", IF(J1742="DIMA", "Diospyros maritima", IF(J1742="POPI", "Pongamia pinnata", IF(J1742="MAPS", "Maniltoa psilogyne", IF(J1742="INBI", "Intsia bijuga", IF(J1742="ACEB", "Acanthus ebracteatus", IF(J1742="CAER", "Calamus erinaceus", IF(J1742="UNUN", "Unknown unknown",  IF(J1742="SOAL", "Sonneratia alba",  IF(J1742="AECO", "Aegiceras corniculatum", "" )) )))))))))))))))))))))))))))))</f>
        <v>Bruguiera sexangula</v>
      </c>
      <c r="J1742" s="1" t="s">
        <v>1023</v>
      </c>
      <c r="K1742" s="1" t="n">
        <v>11.1</v>
      </c>
      <c r="L1742" s="1" t="n">
        <v>8</v>
      </c>
      <c r="M1742" s="1"/>
      <c r="N1742" s="1"/>
      <c r="O1742" s="3"/>
      <c r="P1742" s="1"/>
      <c r="AMI1742" s="0"/>
      <c r="AMJ1742" s="0"/>
    </row>
    <row r="1743" s="18" customFormat="true" ht="13.8" hidden="false" customHeight="false" outlineLevel="0" collapsed="false">
      <c r="A1743" s="1" t="s">
        <v>91</v>
      </c>
      <c r="B1743" s="12" t="n">
        <v>42178</v>
      </c>
      <c r="C1743" s="1" t="s">
        <v>19</v>
      </c>
      <c r="D1743" s="1" t="s">
        <v>19</v>
      </c>
      <c r="E1743" s="1" t="s">
        <v>19</v>
      </c>
      <c r="F1743" s="1" t="s">
        <v>20</v>
      </c>
      <c r="G1743" s="1" t="n">
        <v>2</v>
      </c>
      <c r="H1743" s="1" t="n">
        <v>4</v>
      </c>
      <c r="I1743" s="23" t="str">
        <f aca="false">IF(J1743="RHAP", "Rhizophora apiculata", IF(J1743="EXAG", "Excoecaria agallocha", IF(J1743="BRPA", "Bruguiera parviflora", IF(J1743="XYMO", "Xylocarpus moluccensis", IF(J1743="BRCY", "Bruguiera cylindrica", IF(J1743="AVAL", "Avicennia alba", IF(J1743="AVOF", "Avicennia officinalis", IF(J1743="LURA", "Lumnitzera racemosa", IF(J1743="CETA", "Ceriops tagal", IF(J1743="XYGR", "Xylocarpus granatum", IF(J1743="AVMA", "Avicennia marina", IF(J1743="RHMU", "Rhizophora mucronata", IF(J1743="BRGY", "Bruguiera gymnorrhiza", IF(J1743="BRSE", "Bruguiera sexangula", IF(J1743="SOOV", "Sonneratia ovata", IF(J1743="SOCA", "Sonneratia caseolaris", IF(J1743="HELI", "Heritiera littoralis", IF(J1743="HESY", "Heritiera sylvatica", IF(J1743="NYFR", "Nypa fruticans", IF(J1743="CYRA", "Cynometra ramiflora", IF(J1743="PHPA", "Phoenix paludosa", IF(J1743="SCHY", "Scyphiphora hydrophyllacea", IF(J1743="DIMA", "Diospyros maritima", IF(J1743="POPI", "Pongamia pinnata", IF(J1743="MAPS", "Maniltoa psilogyne", IF(J1743="INBI", "Intsia bijuga", IF(J1743="ACEB", "Acanthus ebracteatus", IF(J1743="CAER", "Calamus erinaceus", IF(J1743="UNUN", "Unknown unknown",  IF(J1743="SOAL", "Sonneratia alba",  IF(J1743="AECO", "Aegiceras corniculatum", "" )) )))))))))))))))))))))))))))))</f>
        <v>Avicennia alba</v>
      </c>
      <c r="J1743" s="1" t="s">
        <v>27</v>
      </c>
      <c r="K1743" s="1" t="n">
        <v>12.8</v>
      </c>
      <c r="L1743" s="1" t="n">
        <v>8</v>
      </c>
      <c r="M1743" s="1"/>
      <c r="N1743" s="1" t="n">
        <v>2</v>
      </c>
      <c r="O1743" s="3"/>
      <c r="P1743" s="1"/>
      <c r="AMI1743" s="0"/>
      <c r="AMJ1743" s="0"/>
    </row>
    <row r="1744" s="18" customFormat="true" ht="13.8" hidden="false" customHeight="false" outlineLevel="0" collapsed="false">
      <c r="A1744" s="1" t="s">
        <v>91</v>
      </c>
      <c r="B1744" s="12" t="n">
        <v>42178</v>
      </c>
      <c r="C1744" s="1" t="s">
        <v>19</v>
      </c>
      <c r="D1744" s="1" t="s">
        <v>19</v>
      </c>
      <c r="E1744" s="1" t="s">
        <v>19</v>
      </c>
      <c r="F1744" s="1" t="s">
        <v>20</v>
      </c>
      <c r="G1744" s="1" t="n">
        <v>2</v>
      </c>
      <c r="H1744" s="1" t="n">
        <v>4</v>
      </c>
      <c r="I1744" s="23" t="str">
        <f aca="false">IF(J1744="RHAP", "Rhizophora apiculata", IF(J1744="EXAG", "Excoecaria agallocha", IF(J1744="BRPA", "Bruguiera parviflora", IF(J1744="XYMO", "Xylocarpus moluccensis", IF(J1744="BRCY", "Bruguiera cylindrica", IF(J1744="AVAL", "Avicennia alba", IF(J1744="AVOF", "Avicennia officinalis", IF(J1744="LURA", "Lumnitzera racemosa", IF(J1744="CETA", "Ceriops tagal", IF(J1744="XYGR", "Xylocarpus granatum", IF(J1744="AVMA", "Avicennia marina", IF(J1744="RHMU", "Rhizophora mucronata", IF(J1744="BRGY", "Bruguiera gymnorrhiza", IF(J1744="BRSE", "Bruguiera sexangula", IF(J1744="SOOV", "Sonneratia ovata", IF(J1744="SOCA", "Sonneratia caseolaris", IF(J1744="HELI", "Heritiera littoralis", IF(J1744="HESY", "Heritiera sylvatica", IF(J1744="NYFR", "Nypa fruticans", IF(J1744="CYRA", "Cynometra ramiflora", IF(J1744="PHPA", "Phoenix paludosa", IF(J1744="SCHY", "Scyphiphora hydrophyllacea", IF(J1744="DIMA", "Diospyros maritima", IF(J1744="POPI", "Pongamia pinnata", IF(J1744="MAPS", "Maniltoa psilogyne", IF(J1744="INBI", "Intsia bijuga", IF(J1744="ACEB", "Acanthus ebracteatus", IF(J1744="CAER", "Calamus erinaceus", IF(J1744="UNUN", "Unknown unknown",  IF(J1744="SOAL", "Sonneratia alba",  IF(J1744="AECO", "Aegiceras corniculatum", "" )) )))))))))))))))))))))))))))))</f>
        <v>Avicennia alba</v>
      </c>
      <c r="J1744" s="1" t="s">
        <v>27</v>
      </c>
      <c r="K1744" s="1" t="n">
        <v>16.2</v>
      </c>
      <c r="L1744" s="1" t="n">
        <v>13</v>
      </c>
      <c r="M1744" s="1"/>
      <c r="N1744" s="1"/>
      <c r="O1744" s="3"/>
      <c r="P1744" s="1"/>
      <c r="AMI1744" s="0"/>
      <c r="AMJ1744" s="0"/>
    </row>
    <row r="1745" s="18" customFormat="true" ht="13.8" hidden="false" customHeight="false" outlineLevel="0" collapsed="false">
      <c r="A1745" s="1" t="s">
        <v>91</v>
      </c>
      <c r="B1745" s="12" t="n">
        <v>42178</v>
      </c>
      <c r="C1745" s="1" t="s">
        <v>19</v>
      </c>
      <c r="D1745" s="1" t="s">
        <v>19</v>
      </c>
      <c r="E1745" s="1" t="s">
        <v>19</v>
      </c>
      <c r="F1745" s="1" t="s">
        <v>20</v>
      </c>
      <c r="G1745" s="1" t="n">
        <v>2</v>
      </c>
      <c r="H1745" s="1" t="n">
        <v>4</v>
      </c>
      <c r="I1745" s="23" t="str">
        <f aca="false">IF(J1745="RHAP", "Rhizophora apiculata", IF(J1745="EXAG", "Excoecaria agallocha", IF(J1745="BRPA", "Bruguiera parviflora", IF(J1745="XYMO", "Xylocarpus moluccensis", IF(J1745="BRCY", "Bruguiera cylindrica", IF(J1745="AVAL", "Avicennia alba", IF(J1745="AVOF", "Avicennia officinalis", IF(J1745="LURA", "Lumnitzera racemosa", IF(J1745="CETA", "Ceriops tagal", IF(J1745="XYGR", "Xylocarpus granatum", IF(J1745="AVMA", "Avicennia marina", IF(J1745="RHMU", "Rhizophora mucronata", IF(J1745="BRGY", "Bruguiera gymnorrhiza", IF(J1745="BRSE", "Bruguiera sexangula", IF(J1745="SOOV", "Sonneratia ovata", IF(J1745="SOCA", "Sonneratia caseolaris", IF(J1745="HELI", "Heritiera littoralis", IF(J1745="HESY", "Heritiera sylvatica", IF(J1745="NYFR", "Nypa fruticans", IF(J1745="CYRA", "Cynometra ramiflora", IF(J1745="PHPA", "Phoenix paludosa", IF(J1745="SCHY", "Scyphiphora hydrophyllacea", IF(J1745="DIMA", "Diospyros maritima", IF(J1745="POPI", "Pongamia pinnata", IF(J1745="MAPS", "Maniltoa psilogyne", IF(J1745="INBI", "Intsia bijuga", IF(J1745="ACEB", "Acanthus ebracteatus", IF(J1745="CAER", "Calamus erinaceus", IF(J1745="UNUN", "Unknown unknown",  IF(J1745="SOAL", "Sonneratia alba",  IF(J1745="AECO", "Aegiceras corniculatum", "" )) )))))))))))))))))))))))))))))</f>
        <v>Avicennia alba</v>
      </c>
      <c r="J1745" s="1" t="s">
        <v>27</v>
      </c>
      <c r="K1745" s="1" t="n">
        <v>19.1</v>
      </c>
      <c r="L1745" s="1" t="n">
        <v>15</v>
      </c>
      <c r="M1745" s="1"/>
      <c r="N1745" s="1"/>
      <c r="O1745" s="3"/>
      <c r="P1745" s="1"/>
      <c r="AMI1745" s="0"/>
      <c r="AMJ1745" s="0"/>
    </row>
    <row r="1746" s="18" customFormat="true" ht="13.8" hidden="false" customHeight="false" outlineLevel="0" collapsed="false">
      <c r="A1746" s="1" t="s">
        <v>91</v>
      </c>
      <c r="B1746" s="12" t="n">
        <v>42178</v>
      </c>
      <c r="C1746" s="1" t="s">
        <v>19</v>
      </c>
      <c r="D1746" s="1" t="s">
        <v>19</v>
      </c>
      <c r="E1746" s="1" t="s">
        <v>19</v>
      </c>
      <c r="F1746" s="1" t="s">
        <v>20</v>
      </c>
      <c r="G1746" s="1" t="n">
        <v>2</v>
      </c>
      <c r="H1746" s="1" t="n">
        <v>4</v>
      </c>
      <c r="I1746" s="23" t="str">
        <f aca="false">IF(J1746="RHAP", "Rhizophora apiculata", IF(J1746="EXAG", "Excoecaria agallocha", IF(J1746="BRPA", "Bruguiera parviflora", IF(J1746="XYMO", "Xylocarpus moluccensis", IF(J1746="BRCY", "Bruguiera cylindrica", IF(J1746="AVAL", "Avicennia alba", IF(J1746="AVOF", "Avicennia officinalis", IF(J1746="LURA", "Lumnitzera racemosa", IF(J1746="CETA", "Ceriops tagal", IF(J1746="XYGR", "Xylocarpus granatum", IF(J1746="AVMA", "Avicennia marina", IF(J1746="RHMU", "Rhizophora mucronata", IF(J1746="BRGY", "Bruguiera gymnorrhiza", IF(J1746="BRSE", "Bruguiera sexangula", IF(J1746="SOOV", "Sonneratia ovata", IF(J1746="SOCA", "Sonneratia caseolaris", IF(J1746="HELI", "Heritiera littoralis", IF(J1746="HESY", "Heritiera sylvatica", IF(J1746="NYFR", "Nypa fruticans", IF(J1746="CYRA", "Cynometra ramiflora", IF(J1746="PHPA", "Phoenix paludosa", IF(J1746="SCHY", "Scyphiphora hydrophyllacea", IF(J1746="DIMA", "Diospyros maritima", IF(J1746="POPI", "Pongamia pinnata", IF(J1746="MAPS", "Maniltoa psilogyne", IF(J1746="INBI", "Intsia bijuga", IF(J1746="ACEB", "Acanthus ebracteatus", IF(J1746="CAER", "Calamus erinaceus", IF(J1746="UNUN", "Unknown unknown",  IF(J1746="SOAL", "Sonneratia alba",  IF(J1746="AECO", "Aegiceras corniculatum", "" )) )))))))))))))))))))))))))))))</f>
        <v>Avicennia officinalis</v>
      </c>
      <c r="J1746" s="1" t="s">
        <v>105</v>
      </c>
      <c r="K1746" s="1" t="n">
        <v>21.2</v>
      </c>
      <c r="L1746" s="1" t="n">
        <v>13</v>
      </c>
      <c r="M1746" s="1"/>
      <c r="N1746" s="1"/>
      <c r="O1746" s="3"/>
      <c r="AMI1746" s="0"/>
      <c r="AMJ1746" s="0"/>
    </row>
    <row r="1747" s="18" customFormat="true" ht="13.8" hidden="false" customHeight="false" outlineLevel="0" collapsed="false">
      <c r="A1747" s="1" t="s">
        <v>91</v>
      </c>
      <c r="B1747" s="12" t="n">
        <v>42178</v>
      </c>
      <c r="C1747" s="1" t="s">
        <v>19</v>
      </c>
      <c r="D1747" s="1" t="s">
        <v>19</v>
      </c>
      <c r="E1747" s="1" t="s">
        <v>19</v>
      </c>
      <c r="F1747" s="1" t="s">
        <v>20</v>
      </c>
      <c r="G1747" s="1" t="n">
        <v>2</v>
      </c>
      <c r="H1747" s="1" t="n">
        <v>4</v>
      </c>
      <c r="I1747" s="23" t="str">
        <f aca="false">IF(J1747="RHAP", "Rhizophora apiculata", IF(J1747="EXAG", "Excoecaria agallocha", IF(J1747="BRPA", "Bruguiera parviflora", IF(J1747="XYMO", "Xylocarpus moluccensis", IF(J1747="BRCY", "Bruguiera cylindrica", IF(J1747="AVAL", "Avicennia alba", IF(J1747="AVOF", "Avicennia officinalis", IF(J1747="LURA", "Lumnitzera racemosa", IF(J1747="CETA", "Ceriops tagal", IF(J1747="XYGR", "Xylocarpus granatum", IF(J1747="AVMA", "Avicennia marina", IF(J1747="RHMU", "Rhizophora mucronata", IF(J1747="BRGY", "Bruguiera gymnorrhiza", IF(J1747="BRSE", "Bruguiera sexangula", IF(J1747="SOOV", "Sonneratia ovata", IF(J1747="SOCA", "Sonneratia caseolaris", IF(J1747="HELI", "Heritiera littoralis", IF(J1747="HESY", "Heritiera sylvatica", IF(J1747="NYFR", "Nypa fruticans", IF(J1747="CYRA", "Cynometra ramiflora", IF(J1747="PHPA", "Phoenix paludosa", IF(J1747="SCHY", "Scyphiphora hydrophyllacea", IF(J1747="DIMA", "Diospyros maritima", IF(J1747="POPI", "Pongamia pinnata", IF(J1747="MAPS", "Maniltoa psilogyne", IF(J1747="INBI", "Intsia bijuga", IF(J1747="ACEB", "Acanthus ebracteatus", IF(J1747="CAER", "Calamus erinaceus", IF(J1747="UNUN", "Unknown unknown",  IF(J1747="SOAL", "Sonneratia alba",  IF(J1747="AECO", "Aegiceras corniculatum", "" )) )))))))))))))))))))))))))))))</f>
        <v>Avicennia alba</v>
      </c>
      <c r="J1747" s="1" t="s">
        <v>27</v>
      </c>
      <c r="K1747" s="1" t="n">
        <v>24.3</v>
      </c>
      <c r="L1747" s="1" t="n">
        <v>13</v>
      </c>
      <c r="M1747" s="1"/>
      <c r="N1747" s="1"/>
      <c r="O1747" s="3"/>
      <c r="AMI1747" s="0"/>
      <c r="AMJ1747" s="0"/>
    </row>
    <row r="1748" s="18" customFormat="true" ht="13.8" hidden="false" customHeight="false" outlineLevel="0" collapsed="false">
      <c r="A1748" s="1" t="s">
        <v>91</v>
      </c>
      <c r="B1748" s="12" t="n">
        <v>42178</v>
      </c>
      <c r="C1748" s="1" t="s">
        <v>19</v>
      </c>
      <c r="D1748" s="1" t="s">
        <v>19</v>
      </c>
      <c r="E1748" s="1" t="s">
        <v>19</v>
      </c>
      <c r="F1748" s="1" t="s">
        <v>20</v>
      </c>
      <c r="G1748" s="1" t="n">
        <v>2</v>
      </c>
      <c r="H1748" s="1" t="n">
        <v>4</v>
      </c>
      <c r="I1748" s="23" t="str">
        <f aca="false">IF(J1748="RHAP", "Rhizophora apiculata", IF(J1748="EXAG", "Excoecaria agallocha", IF(J1748="BRPA", "Bruguiera parviflora", IF(J1748="XYMO", "Xylocarpus moluccensis", IF(J1748="BRCY", "Bruguiera cylindrica", IF(J1748="AVAL", "Avicennia alba", IF(J1748="AVOF", "Avicennia officinalis", IF(J1748="LURA", "Lumnitzera racemosa", IF(J1748="CETA", "Ceriops tagal", IF(J1748="XYGR", "Xylocarpus granatum", IF(J1748="AVMA", "Avicennia marina", IF(J1748="RHMU", "Rhizophora mucronata", IF(J1748="BRGY", "Bruguiera gymnorrhiza", IF(J1748="BRSE", "Bruguiera sexangula", IF(J1748="SOOV", "Sonneratia ovata", IF(J1748="SOCA", "Sonneratia caseolaris", IF(J1748="HELI", "Heritiera littoralis", IF(J1748="HESY", "Heritiera sylvatica", IF(J1748="NYFR", "Nypa fruticans", IF(J1748="CYRA", "Cynometra ramiflora", IF(J1748="PHPA", "Phoenix paludosa", IF(J1748="SCHY", "Scyphiphora hydrophyllacea", IF(J1748="DIMA", "Diospyros maritima", IF(J1748="POPI", "Pongamia pinnata", IF(J1748="MAPS", "Maniltoa psilogyne", IF(J1748="INBI", "Intsia bijuga", IF(J1748="ACEB", "Acanthus ebracteatus", IF(J1748="CAER", "Calamus erinaceus", IF(J1748="UNUN", "Unknown unknown",  IF(J1748="SOAL", "Sonneratia alba",  IF(J1748="AECO", "Aegiceras corniculatum", "" )) )))))))))))))))))))))))))))))</f>
        <v>Avicennia alba</v>
      </c>
      <c r="J1748" s="1" t="s">
        <v>27</v>
      </c>
      <c r="K1748" s="1" t="n">
        <v>31.1</v>
      </c>
      <c r="L1748" s="1" t="n">
        <v>17</v>
      </c>
      <c r="M1748" s="1"/>
      <c r="N1748" s="1"/>
      <c r="O1748" s="3"/>
      <c r="P1748" s="1"/>
      <c r="AMI1748" s="0"/>
      <c r="AMJ1748" s="0"/>
    </row>
    <row r="1749" s="18" customFormat="true" ht="13.8" hidden="false" customHeight="false" outlineLevel="0" collapsed="false">
      <c r="A1749" s="1" t="s">
        <v>91</v>
      </c>
      <c r="B1749" s="12" t="n">
        <v>42178</v>
      </c>
      <c r="C1749" s="1" t="s">
        <v>19</v>
      </c>
      <c r="D1749" s="1" t="s">
        <v>19</v>
      </c>
      <c r="E1749" s="1" t="s">
        <v>19</v>
      </c>
      <c r="F1749" s="1" t="s">
        <v>20</v>
      </c>
      <c r="G1749" s="1" t="n">
        <v>2</v>
      </c>
      <c r="H1749" s="1" t="n">
        <v>5</v>
      </c>
      <c r="I1749" s="23" t="str">
        <f aca="false">IF(J1749="RHAP", "Rhizophora apiculata", IF(J1749="EXAG", "Excoecaria agallocha", IF(J1749="BRPA", "Bruguiera parviflora", IF(J1749="XYMO", "Xylocarpus moluccensis", IF(J1749="BRCY", "Bruguiera cylindrica", IF(J1749="AVAL", "Avicennia alba", IF(J1749="AVOF", "Avicennia officinalis", IF(J1749="LURA", "Lumnitzera racemosa", IF(J1749="CETA", "Ceriops tagal", IF(J1749="XYGR", "Xylocarpus granatum", IF(J1749="AVMA", "Avicennia marina", IF(J1749="RHMU", "Rhizophora mucronata", IF(J1749="BRGY", "Bruguiera gymnorrhiza", IF(J1749="BRSE", "Bruguiera sexangula", IF(J1749="SOOV", "Sonneratia ovata", IF(J1749="SOCA", "Sonneratia caseolaris", IF(J1749="HELI", "Heritiera littoralis", IF(J1749="HESY", "Heritiera sylvatica", IF(J1749="NYFR", "Nypa fruticans", IF(J1749="CYRA", "Cynometra ramiflora", IF(J1749="PHPA", "Phoenix paludosa", IF(J1749="SCHY", "Scyphiphora hydrophyllacea", IF(J1749="DIMA", "Diospyros maritima", IF(J1749="POPI", "Pongamia pinnata", IF(J1749="MAPS", "Maniltoa psilogyne", IF(J1749="INBI", "Intsia bijuga", IF(J1749="ACEB", "Acanthus ebracteatus", IF(J1749="CAER", "Calamus erinaceus", IF(J1749="UNUN", "Unknown unknown",  IF(J1749="SOAL", "Sonneratia alba",  IF(J1749="AECO", "Aegiceras corniculatum", "" )) )))))))))))))))))))))))))))))</f>
        <v>Bruguiera cylindrica</v>
      </c>
      <c r="J1749" s="1" t="s">
        <v>98</v>
      </c>
      <c r="K1749" s="1" t="n">
        <v>5.1</v>
      </c>
      <c r="L1749" s="1" t="n">
        <v>5</v>
      </c>
      <c r="M1749" s="1"/>
      <c r="N1749" s="1"/>
      <c r="O1749" s="3"/>
      <c r="AMI1749" s="0"/>
      <c r="AMJ1749" s="0"/>
    </row>
    <row r="1750" s="18" customFormat="true" ht="13.8" hidden="false" customHeight="false" outlineLevel="0" collapsed="false">
      <c r="A1750" s="1" t="s">
        <v>91</v>
      </c>
      <c r="B1750" s="12" t="n">
        <v>42178</v>
      </c>
      <c r="C1750" s="1" t="s">
        <v>19</v>
      </c>
      <c r="D1750" s="1" t="s">
        <v>19</v>
      </c>
      <c r="E1750" s="1" t="s">
        <v>19</v>
      </c>
      <c r="F1750" s="1" t="s">
        <v>20</v>
      </c>
      <c r="G1750" s="1" t="n">
        <v>2</v>
      </c>
      <c r="H1750" s="1" t="n">
        <v>5</v>
      </c>
      <c r="I1750" s="23" t="str">
        <f aca="false">IF(J1750="RHAP", "Rhizophora apiculata", IF(J1750="EXAG", "Excoecaria agallocha", IF(J1750="BRPA", "Bruguiera parviflora", IF(J1750="XYMO", "Xylocarpus moluccensis", IF(J1750="BRCY", "Bruguiera cylindrica", IF(J1750="AVAL", "Avicennia alba", IF(J1750="AVOF", "Avicennia officinalis", IF(J1750="LURA", "Lumnitzera racemosa", IF(J1750="CETA", "Ceriops tagal", IF(J1750="XYGR", "Xylocarpus granatum", IF(J1750="AVMA", "Avicennia marina", IF(J1750="RHMU", "Rhizophora mucronata", IF(J1750="BRGY", "Bruguiera gymnorrhiza", IF(J1750="BRSE", "Bruguiera sexangula", IF(J1750="SOOV", "Sonneratia ovata", IF(J1750="SOCA", "Sonneratia caseolaris", IF(J1750="HELI", "Heritiera littoralis", IF(J1750="HESY", "Heritiera sylvatica", IF(J1750="NYFR", "Nypa fruticans", IF(J1750="CYRA", "Cynometra ramiflora", IF(J1750="PHPA", "Phoenix paludosa", IF(J1750="SCHY", "Scyphiphora hydrophyllacea", IF(J1750="DIMA", "Diospyros maritima", IF(J1750="POPI", "Pongamia pinnata", IF(J1750="MAPS", "Maniltoa psilogyne", IF(J1750="INBI", "Intsia bijuga", IF(J1750="ACEB", "Acanthus ebracteatus", IF(J1750="CAER", "Calamus erinaceus", IF(J1750="UNUN", "Unknown unknown",  IF(J1750="SOAL", "Sonneratia alba",  IF(J1750="AECO", "Aegiceras corniculatum", "" )) )))))))))))))))))))))))))))))</f>
        <v>Bruguiera cylindrica</v>
      </c>
      <c r="J1750" s="1" t="s">
        <v>98</v>
      </c>
      <c r="K1750" s="1" t="n">
        <v>5.1</v>
      </c>
      <c r="L1750" s="1" t="n">
        <v>5</v>
      </c>
      <c r="M1750" s="1"/>
      <c r="N1750" s="1"/>
      <c r="O1750" s="3"/>
      <c r="AMI1750" s="0"/>
      <c r="AMJ1750" s="0"/>
    </row>
    <row r="1751" s="18" customFormat="true" ht="13.8" hidden="false" customHeight="false" outlineLevel="0" collapsed="false">
      <c r="A1751" s="1" t="s">
        <v>91</v>
      </c>
      <c r="B1751" s="12" t="n">
        <v>42178</v>
      </c>
      <c r="C1751" s="1" t="s">
        <v>19</v>
      </c>
      <c r="D1751" s="1" t="s">
        <v>19</v>
      </c>
      <c r="E1751" s="1" t="s">
        <v>19</v>
      </c>
      <c r="F1751" s="1" t="s">
        <v>20</v>
      </c>
      <c r="G1751" s="1" t="n">
        <v>2</v>
      </c>
      <c r="H1751" s="1" t="n">
        <v>5</v>
      </c>
      <c r="I1751" s="23" t="str">
        <f aca="false">IF(J1751="RHAP", "Rhizophora apiculata", IF(J1751="EXAG", "Excoecaria agallocha", IF(J1751="BRPA", "Bruguiera parviflora", IF(J1751="XYMO", "Xylocarpus moluccensis", IF(J1751="BRCY", "Bruguiera cylindrica", IF(J1751="AVAL", "Avicennia alba", IF(J1751="AVOF", "Avicennia officinalis", IF(J1751="LURA", "Lumnitzera racemosa", IF(J1751="CETA", "Ceriops tagal", IF(J1751="XYGR", "Xylocarpus granatum", IF(J1751="AVMA", "Avicennia marina", IF(J1751="RHMU", "Rhizophora mucronata", IF(J1751="BRGY", "Bruguiera gymnorrhiza", IF(J1751="BRSE", "Bruguiera sexangula", IF(J1751="SOOV", "Sonneratia ovata", IF(J1751="SOCA", "Sonneratia caseolaris", IF(J1751="HELI", "Heritiera littoralis", IF(J1751="HESY", "Heritiera sylvatica", IF(J1751="NYFR", "Nypa fruticans", IF(J1751="CYRA", "Cynometra ramiflora", IF(J1751="PHPA", "Phoenix paludosa", IF(J1751="SCHY", "Scyphiphora hydrophyllacea", IF(J1751="DIMA", "Diospyros maritima", IF(J1751="POPI", "Pongamia pinnata", IF(J1751="MAPS", "Maniltoa psilogyne", IF(J1751="INBI", "Intsia bijuga", IF(J1751="ACEB", "Acanthus ebracteatus", IF(J1751="CAER", "Calamus erinaceus", IF(J1751="UNUN", "Unknown unknown",  IF(J1751="SOAL", "Sonneratia alba",  IF(J1751="AECO", "Aegiceras corniculatum", "" )) )))))))))))))))))))))))))))))</f>
        <v>Bruguiera cylindrica</v>
      </c>
      <c r="J1751" s="1" t="s">
        <v>98</v>
      </c>
      <c r="K1751" s="1" t="n">
        <v>5.2</v>
      </c>
      <c r="L1751" s="1" t="n">
        <v>6</v>
      </c>
      <c r="M1751" s="1"/>
      <c r="N1751" s="1" t="n">
        <v>2</v>
      </c>
      <c r="O1751" s="3"/>
      <c r="AMI1751" s="0"/>
      <c r="AMJ1751" s="0"/>
    </row>
    <row r="1752" s="18" customFormat="true" ht="13.8" hidden="false" customHeight="false" outlineLevel="0" collapsed="false">
      <c r="A1752" s="1" t="s">
        <v>91</v>
      </c>
      <c r="B1752" s="12" t="n">
        <v>42178</v>
      </c>
      <c r="C1752" s="1" t="s">
        <v>19</v>
      </c>
      <c r="D1752" s="1" t="s">
        <v>19</v>
      </c>
      <c r="E1752" s="1" t="s">
        <v>19</v>
      </c>
      <c r="F1752" s="1" t="s">
        <v>20</v>
      </c>
      <c r="G1752" s="1" t="n">
        <v>2</v>
      </c>
      <c r="H1752" s="1" t="n">
        <v>5</v>
      </c>
      <c r="I1752" s="23" t="str">
        <f aca="false">IF(J1752="RHAP", "Rhizophora apiculata", IF(J1752="EXAG", "Excoecaria agallocha", IF(J1752="BRPA", "Bruguiera parviflora", IF(J1752="XYMO", "Xylocarpus moluccensis", IF(J1752="BRCY", "Bruguiera cylindrica", IF(J1752="AVAL", "Avicennia alba", IF(J1752="AVOF", "Avicennia officinalis", IF(J1752="LURA", "Lumnitzera racemosa", IF(J1752="CETA", "Ceriops tagal", IF(J1752="XYGR", "Xylocarpus granatum", IF(J1752="AVMA", "Avicennia marina", IF(J1752="RHMU", "Rhizophora mucronata", IF(J1752="BRGY", "Bruguiera gymnorrhiza", IF(J1752="BRSE", "Bruguiera sexangula", IF(J1752="SOOV", "Sonneratia ovata", IF(J1752="SOCA", "Sonneratia caseolaris", IF(J1752="HELI", "Heritiera littoralis", IF(J1752="HESY", "Heritiera sylvatica", IF(J1752="NYFR", "Nypa fruticans", IF(J1752="CYRA", "Cynometra ramiflora", IF(J1752="PHPA", "Phoenix paludosa", IF(J1752="SCHY", "Scyphiphora hydrophyllacea", IF(J1752="DIMA", "Diospyros maritima", IF(J1752="POPI", "Pongamia pinnata", IF(J1752="MAPS", "Maniltoa psilogyne", IF(J1752="INBI", "Intsia bijuga", IF(J1752="ACEB", "Acanthus ebracteatus", IF(J1752="CAER", "Calamus erinaceus", IF(J1752="UNUN", "Unknown unknown",  IF(J1752="SOAL", "Sonneratia alba",  IF(J1752="AECO", "Aegiceras corniculatum", "" )) )))))))))))))))))))))))))))))</f>
        <v>Bruguiera cylindrica</v>
      </c>
      <c r="J1752" s="1" t="s">
        <v>98</v>
      </c>
      <c r="K1752" s="1" t="n">
        <v>5.7</v>
      </c>
      <c r="L1752" s="1" t="n">
        <v>5</v>
      </c>
      <c r="M1752" s="1"/>
      <c r="N1752" s="1"/>
      <c r="O1752" s="3"/>
      <c r="AMI1752" s="0"/>
      <c r="AMJ1752" s="0"/>
    </row>
    <row r="1753" s="18" customFormat="true" ht="13.8" hidden="false" customHeight="false" outlineLevel="0" collapsed="false">
      <c r="A1753" s="1" t="s">
        <v>91</v>
      </c>
      <c r="B1753" s="12" t="n">
        <v>42178</v>
      </c>
      <c r="C1753" s="1" t="s">
        <v>19</v>
      </c>
      <c r="D1753" s="1" t="s">
        <v>19</v>
      </c>
      <c r="E1753" s="1" t="s">
        <v>19</v>
      </c>
      <c r="F1753" s="1" t="s">
        <v>20</v>
      </c>
      <c r="G1753" s="1" t="n">
        <v>2</v>
      </c>
      <c r="H1753" s="1" t="n">
        <v>5</v>
      </c>
      <c r="I1753" s="23" t="str">
        <f aca="false">IF(J1753="RHAP", "Rhizophora apiculata", IF(J1753="EXAG", "Excoecaria agallocha", IF(J1753="BRPA", "Bruguiera parviflora", IF(J1753="XYMO", "Xylocarpus moluccensis", IF(J1753="BRCY", "Bruguiera cylindrica", IF(J1753="AVAL", "Avicennia alba", IF(J1753="AVOF", "Avicennia officinalis", IF(J1753="LURA", "Lumnitzera racemosa", IF(J1753="CETA", "Ceriops tagal", IF(J1753="XYGR", "Xylocarpus granatum", IF(J1753="AVMA", "Avicennia marina", IF(J1753="RHMU", "Rhizophora mucronata", IF(J1753="BRGY", "Bruguiera gymnorrhiza", IF(J1753="BRSE", "Bruguiera sexangula", IF(J1753="SOOV", "Sonneratia ovata", IF(J1753="SOCA", "Sonneratia caseolaris", IF(J1753="HELI", "Heritiera littoralis", IF(J1753="HESY", "Heritiera sylvatica", IF(J1753="NYFR", "Nypa fruticans", IF(J1753="CYRA", "Cynometra ramiflora", IF(J1753="PHPA", "Phoenix paludosa", IF(J1753="SCHY", "Scyphiphora hydrophyllacea", IF(J1753="DIMA", "Diospyros maritima", IF(J1753="POPI", "Pongamia pinnata", IF(J1753="MAPS", "Maniltoa psilogyne", IF(J1753="INBI", "Intsia bijuga", IF(J1753="ACEB", "Acanthus ebracteatus", IF(J1753="CAER", "Calamus erinaceus", IF(J1753="UNUN", "Unknown unknown",  IF(J1753="SOAL", "Sonneratia alba",  IF(J1753="AECO", "Aegiceras corniculatum", "" )) )))))))))))))))))))))))))))))</f>
        <v>Bruguiera sexangula</v>
      </c>
      <c r="J1753" s="1" t="s">
        <v>1023</v>
      </c>
      <c r="K1753" s="1" t="n">
        <v>5.8</v>
      </c>
      <c r="L1753" s="1" t="n">
        <v>5</v>
      </c>
      <c r="M1753" s="1"/>
      <c r="N1753" s="1" t="n">
        <v>1</v>
      </c>
      <c r="O1753" s="3"/>
      <c r="AMI1753" s="0"/>
      <c r="AMJ1753" s="0"/>
    </row>
    <row r="1754" s="18" customFormat="true" ht="13.8" hidden="false" customHeight="false" outlineLevel="0" collapsed="false">
      <c r="A1754" s="1" t="s">
        <v>91</v>
      </c>
      <c r="B1754" s="12" t="n">
        <v>42178</v>
      </c>
      <c r="C1754" s="1" t="s">
        <v>19</v>
      </c>
      <c r="D1754" s="1" t="s">
        <v>19</v>
      </c>
      <c r="E1754" s="1" t="s">
        <v>19</v>
      </c>
      <c r="F1754" s="1" t="s">
        <v>20</v>
      </c>
      <c r="G1754" s="1" t="n">
        <v>2</v>
      </c>
      <c r="H1754" s="1" t="n">
        <v>5</v>
      </c>
      <c r="I1754" s="23" t="str">
        <f aca="false">IF(J1754="RHAP", "Rhizophora apiculata", IF(J1754="EXAG", "Excoecaria agallocha", IF(J1754="BRPA", "Bruguiera parviflora", IF(J1754="XYMO", "Xylocarpus moluccensis", IF(J1754="BRCY", "Bruguiera cylindrica", IF(J1754="AVAL", "Avicennia alba", IF(J1754="AVOF", "Avicennia officinalis", IF(J1754="LURA", "Lumnitzera racemosa", IF(J1754="CETA", "Ceriops tagal", IF(J1754="XYGR", "Xylocarpus granatum", IF(J1754="AVMA", "Avicennia marina", IF(J1754="RHMU", "Rhizophora mucronata", IF(J1754="BRGY", "Bruguiera gymnorrhiza", IF(J1754="BRSE", "Bruguiera sexangula", IF(J1754="SOOV", "Sonneratia ovata", IF(J1754="SOCA", "Sonneratia caseolaris", IF(J1754="HELI", "Heritiera littoralis", IF(J1754="HESY", "Heritiera sylvatica", IF(J1754="NYFR", "Nypa fruticans", IF(J1754="CYRA", "Cynometra ramiflora", IF(J1754="PHPA", "Phoenix paludosa", IF(J1754="SCHY", "Scyphiphora hydrophyllacea", IF(J1754="DIMA", "Diospyros maritima", IF(J1754="POPI", "Pongamia pinnata", IF(J1754="MAPS", "Maniltoa psilogyne", IF(J1754="INBI", "Intsia bijuga", IF(J1754="ACEB", "Acanthus ebracteatus", IF(J1754="CAER", "Calamus erinaceus", IF(J1754="UNUN", "Unknown unknown",  IF(J1754="SOAL", "Sonneratia alba",  IF(J1754="AECO", "Aegiceras corniculatum", "" )) )))))))))))))))))))))))))))))</f>
        <v>Bruguiera cylindrica</v>
      </c>
      <c r="J1754" s="1" t="s">
        <v>98</v>
      </c>
      <c r="K1754" s="1" t="n">
        <v>6</v>
      </c>
      <c r="L1754" s="1" t="n">
        <v>7</v>
      </c>
      <c r="M1754" s="1"/>
      <c r="N1754" s="1"/>
      <c r="O1754" s="3"/>
      <c r="AMI1754" s="0"/>
      <c r="AMJ1754" s="0"/>
    </row>
    <row r="1755" s="18" customFormat="true" ht="13.8" hidden="false" customHeight="false" outlineLevel="0" collapsed="false">
      <c r="A1755" s="1" t="s">
        <v>91</v>
      </c>
      <c r="B1755" s="12" t="n">
        <v>42178</v>
      </c>
      <c r="C1755" s="1" t="s">
        <v>19</v>
      </c>
      <c r="D1755" s="1" t="s">
        <v>19</v>
      </c>
      <c r="E1755" s="1" t="s">
        <v>19</v>
      </c>
      <c r="F1755" s="1" t="s">
        <v>20</v>
      </c>
      <c r="G1755" s="1" t="n">
        <v>2</v>
      </c>
      <c r="H1755" s="1" t="n">
        <v>5</v>
      </c>
      <c r="I1755" s="23" t="str">
        <f aca="false">IF(J1755="RHAP", "Rhizophora apiculata", IF(J1755="EXAG", "Excoecaria agallocha", IF(J1755="BRPA", "Bruguiera parviflora", IF(J1755="XYMO", "Xylocarpus moluccensis", IF(J1755="BRCY", "Bruguiera cylindrica", IF(J1755="AVAL", "Avicennia alba", IF(J1755="AVOF", "Avicennia officinalis", IF(J1755="LURA", "Lumnitzera racemosa", IF(J1755="CETA", "Ceriops tagal", IF(J1755="XYGR", "Xylocarpus granatum", IF(J1755="AVMA", "Avicennia marina", IF(J1755="RHMU", "Rhizophora mucronata", IF(J1755="BRGY", "Bruguiera gymnorrhiza", IF(J1755="BRSE", "Bruguiera sexangula", IF(J1755="SOOV", "Sonneratia ovata", IF(J1755="SOCA", "Sonneratia caseolaris", IF(J1755="HELI", "Heritiera littoralis", IF(J1755="HESY", "Heritiera sylvatica", IF(J1755="NYFR", "Nypa fruticans", IF(J1755="CYRA", "Cynometra ramiflora", IF(J1755="PHPA", "Phoenix paludosa", IF(J1755="SCHY", "Scyphiphora hydrophyllacea", IF(J1755="DIMA", "Diospyros maritima", IF(J1755="POPI", "Pongamia pinnata", IF(J1755="MAPS", "Maniltoa psilogyne", IF(J1755="INBI", "Intsia bijuga", IF(J1755="ACEB", "Acanthus ebracteatus", IF(J1755="CAER", "Calamus erinaceus", IF(J1755="UNUN", "Unknown unknown",  IF(J1755="SOAL", "Sonneratia alba",  IF(J1755="AECO", "Aegiceras corniculatum", "" )) )))))))))))))))))))))))))))))</f>
        <v>Bruguiera cylindrica</v>
      </c>
      <c r="J1755" s="1" t="s">
        <v>98</v>
      </c>
      <c r="K1755" s="1" t="n">
        <v>6</v>
      </c>
      <c r="L1755" s="1" t="n">
        <v>7</v>
      </c>
      <c r="M1755" s="1"/>
      <c r="N1755" s="1"/>
      <c r="O1755" s="3"/>
      <c r="AMI1755" s="0"/>
      <c r="AMJ1755" s="0"/>
    </row>
    <row r="1756" s="18" customFormat="true" ht="13.8" hidden="false" customHeight="false" outlineLevel="0" collapsed="false">
      <c r="A1756" s="1" t="s">
        <v>91</v>
      </c>
      <c r="B1756" s="12" t="n">
        <v>42178</v>
      </c>
      <c r="C1756" s="1" t="s">
        <v>19</v>
      </c>
      <c r="D1756" s="1" t="s">
        <v>19</v>
      </c>
      <c r="E1756" s="1" t="s">
        <v>19</v>
      </c>
      <c r="F1756" s="1" t="s">
        <v>20</v>
      </c>
      <c r="G1756" s="1" t="n">
        <v>2</v>
      </c>
      <c r="H1756" s="1" t="n">
        <v>5</v>
      </c>
      <c r="I1756" s="23" t="str">
        <f aca="false">IF(J1756="RHAP", "Rhizophora apiculata", IF(J1756="EXAG", "Excoecaria agallocha", IF(J1756="BRPA", "Bruguiera parviflora", IF(J1756="XYMO", "Xylocarpus moluccensis", IF(J1756="BRCY", "Bruguiera cylindrica", IF(J1756="AVAL", "Avicennia alba", IF(J1756="AVOF", "Avicennia officinalis", IF(J1756="LURA", "Lumnitzera racemosa", IF(J1756="CETA", "Ceriops tagal", IF(J1756="XYGR", "Xylocarpus granatum", IF(J1756="AVMA", "Avicennia marina", IF(J1756="RHMU", "Rhizophora mucronata", IF(J1756="BRGY", "Bruguiera gymnorrhiza", IF(J1756="BRSE", "Bruguiera sexangula", IF(J1756="SOOV", "Sonneratia ovata", IF(J1756="SOCA", "Sonneratia caseolaris", IF(J1756="HELI", "Heritiera littoralis", IF(J1756="HESY", "Heritiera sylvatica", IF(J1756="NYFR", "Nypa fruticans", IF(J1756="CYRA", "Cynometra ramiflora", IF(J1756="PHPA", "Phoenix paludosa", IF(J1756="SCHY", "Scyphiphora hydrophyllacea", IF(J1756="DIMA", "Diospyros maritima", IF(J1756="POPI", "Pongamia pinnata", IF(J1756="MAPS", "Maniltoa psilogyne", IF(J1756="INBI", "Intsia bijuga", IF(J1756="ACEB", "Acanthus ebracteatus", IF(J1756="CAER", "Calamus erinaceus", IF(J1756="UNUN", "Unknown unknown",  IF(J1756="SOAL", "Sonneratia alba",  IF(J1756="AECO", "Aegiceras corniculatum", "" )) )))))))))))))))))))))))))))))</f>
        <v>Bruguiera cylindrica</v>
      </c>
      <c r="J1756" s="1" t="s">
        <v>98</v>
      </c>
      <c r="K1756" s="1" t="n">
        <v>6.2</v>
      </c>
      <c r="L1756" s="1" t="n">
        <v>8</v>
      </c>
      <c r="M1756" s="1"/>
      <c r="N1756" s="1" t="n">
        <v>1</v>
      </c>
      <c r="O1756" s="3"/>
      <c r="AMI1756" s="0"/>
      <c r="AMJ1756" s="0"/>
    </row>
    <row r="1757" s="18" customFormat="true" ht="13.8" hidden="false" customHeight="false" outlineLevel="0" collapsed="false">
      <c r="A1757" s="1" t="s">
        <v>91</v>
      </c>
      <c r="B1757" s="12" t="n">
        <v>42178</v>
      </c>
      <c r="C1757" s="1" t="s">
        <v>19</v>
      </c>
      <c r="D1757" s="1" t="s">
        <v>19</v>
      </c>
      <c r="E1757" s="1" t="s">
        <v>19</v>
      </c>
      <c r="F1757" s="1" t="s">
        <v>20</v>
      </c>
      <c r="G1757" s="1" t="n">
        <v>2</v>
      </c>
      <c r="H1757" s="1" t="n">
        <v>5</v>
      </c>
      <c r="I1757" s="23" t="str">
        <f aca="false">IF(J1757="RHAP", "Rhizophora apiculata", IF(J1757="EXAG", "Excoecaria agallocha", IF(J1757="BRPA", "Bruguiera parviflora", IF(J1757="XYMO", "Xylocarpus moluccensis", IF(J1757="BRCY", "Bruguiera cylindrica", IF(J1757="AVAL", "Avicennia alba", IF(J1757="AVOF", "Avicennia officinalis", IF(J1757="LURA", "Lumnitzera racemosa", IF(J1757="CETA", "Ceriops tagal", IF(J1757="XYGR", "Xylocarpus granatum", IF(J1757="AVMA", "Avicennia marina", IF(J1757="RHMU", "Rhizophora mucronata", IF(J1757="BRGY", "Bruguiera gymnorrhiza", IF(J1757="BRSE", "Bruguiera sexangula", IF(J1757="SOOV", "Sonneratia ovata", IF(J1757="SOCA", "Sonneratia caseolaris", IF(J1757="HELI", "Heritiera littoralis", IF(J1757="HESY", "Heritiera sylvatica", IF(J1757="NYFR", "Nypa fruticans", IF(J1757="CYRA", "Cynometra ramiflora", IF(J1757="PHPA", "Phoenix paludosa", IF(J1757="SCHY", "Scyphiphora hydrophyllacea", IF(J1757="DIMA", "Diospyros maritima", IF(J1757="POPI", "Pongamia pinnata", IF(J1757="MAPS", "Maniltoa psilogyne", IF(J1757="INBI", "Intsia bijuga", IF(J1757="ACEB", "Acanthus ebracteatus", IF(J1757="CAER", "Calamus erinaceus", IF(J1757="UNUN", "Unknown unknown",  IF(J1757="SOAL", "Sonneratia alba",  IF(J1757="AECO", "Aegiceras corniculatum", "" )) )))))))))))))))))))))))))))))</f>
        <v>Bruguiera sexangula</v>
      </c>
      <c r="J1757" s="1" t="s">
        <v>1023</v>
      </c>
      <c r="K1757" s="1" t="n">
        <v>6.3</v>
      </c>
      <c r="L1757" s="1" t="n">
        <v>7</v>
      </c>
      <c r="M1757" s="1"/>
      <c r="N1757" s="1"/>
      <c r="O1757" s="3"/>
      <c r="AMI1757" s="0"/>
      <c r="AMJ1757" s="0"/>
    </row>
    <row r="1758" s="18" customFormat="true" ht="13.8" hidden="false" customHeight="false" outlineLevel="0" collapsed="false">
      <c r="A1758" s="1" t="s">
        <v>91</v>
      </c>
      <c r="B1758" s="12" t="n">
        <v>42178</v>
      </c>
      <c r="C1758" s="1" t="s">
        <v>19</v>
      </c>
      <c r="D1758" s="1" t="s">
        <v>19</v>
      </c>
      <c r="E1758" s="1" t="s">
        <v>19</v>
      </c>
      <c r="F1758" s="1" t="s">
        <v>20</v>
      </c>
      <c r="G1758" s="1" t="n">
        <v>2</v>
      </c>
      <c r="H1758" s="1" t="n">
        <v>5</v>
      </c>
      <c r="I1758" s="23" t="str">
        <f aca="false">IF(J1758="RHAP", "Rhizophora apiculata", IF(J1758="EXAG", "Excoecaria agallocha", IF(J1758="BRPA", "Bruguiera parviflora", IF(J1758="XYMO", "Xylocarpus moluccensis", IF(J1758="BRCY", "Bruguiera cylindrica", IF(J1758="AVAL", "Avicennia alba", IF(J1758="AVOF", "Avicennia officinalis", IF(J1758="LURA", "Lumnitzera racemosa", IF(J1758="CETA", "Ceriops tagal", IF(J1758="XYGR", "Xylocarpus granatum", IF(J1758="AVMA", "Avicennia marina", IF(J1758="RHMU", "Rhizophora mucronata", IF(J1758="BRGY", "Bruguiera gymnorrhiza", IF(J1758="BRSE", "Bruguiera sexangula", IF(J1758="SOOV", "Sonneratia ovata", IF(J1758="SOCA", "Sonneratia caseolaris", IF(J1758="HELI", "Heritiera littoralis", IF(J1758="HESY", "Heritiera sylvatica", IF(J1758="NYFR", "Nypa fruticans", IF(J1758="CYRA", "Cynometra ramiflora", IF(J1758="PHPA", "Phoenix paludosa", IF(J1758="SCHY", "Scyphiphora hydrophyllacea", IF(J1758="DIMA", "Diospyros maritima", IF(J1758="POPI", "Pongamia pinnata", IF(J1758="MAPS", "Maniltoa psilogyne", IF(J1758="INBI", "Intsia bijuga", IF(J1758="ACEB", "Acanthus ebracteatus", IF(J1758="CAER", "Calamus erinaceus", IF(J1758="UNUN", "Unknown unknown",  IF(J1758="SOAL", "Sonneratia alba",  IF(J1758="AECO", "Aegiceras corniculatum", "" )) )))))))))))))))))))))))))))))</f>
        <v>Bruguiera cylindrica</v>
      </c>
      <c r="J1758" s="1" t="s">
        <v>98</v>
      </c>
      <c r="K1758" s="1" t="n">
        <v>6.7</v>
      </c>
      <c r="L1758" s="1" t="n">
        <v>7</v>
      </c>
      <c r="M1758" s="1"/>
      <c r="N1758" s="1"/>
      <c r="O1758" s="3"/>
      <c r="AMI1758" s="0"/>
      <c r="AMJ1758" s="0"/>
    </row>
    <row r="1759" s="18" customFormat="true" ht="13.8" hidden="false" customHeight="false" outlineLevel="0" collapsed="false">
      <c r="A1759" s="1" t="s">
        <v>91</v>
      </c>
      <c r="B1759" s="12" t="n">
        <v>42178</v>
      </c>
      <c r="C1759" s="1" t="s">
        <v>19</v>
      </c>
      <c r="D1759" s="1" t="s">
        <v>19</v>
      </c>
      <c r="E1759" s="1" t="s">
        <v>19</v>
      </c>
      <c r="F1759" s="1" t="s">
        <v>20</v>
      </c>
      <c r="G1759" s="1" t="n">
        <v>2</v>
      </c>
      <c r="H1759" s="1" t="n">
        <v>5</v>
      </c>
      <c r="I1759" s="23" t="str">
        <f aca="false">IF(J1759="RHAP", "Rhizophora apiculata", IF(J1759="EXAG", "Excoecaria agallocha", IF(J1759="BRPA", "Bruguiera parviflora", IF(J1759="XYMO", "Xylocarpus moluccensis", IF(J1759="BRCY", "Bruguiera cylindrica", IF(J1759="AVAL", "Avicennia alba", IF(J1759="AVOF", "Avicennia officinalis", IF(J1759="LURA", "Lumnitzera racemosa", IF(J1759="CETA", "Ceriops tagal", IF(J1759="XYGR", "Xylocarpus granatum", IF(J1759="AVMA", "Avicennia marina", IF(J1759="RHMU", "Rhizophora mucronata", IF(J1759="BRGY", "Bruguiera gymnorrhiza", IF(J1759="BRSE", "Bruguiera sexangula", IF(J1759="SOOV", "Sonneratia ovata", IF(J1759="SOCA", "Sonneratia caseolaris", IF(J1759="HELI", "Heritiera littoralis", IF(J1759="HESY", "Heritiera sylvatica", IF(J1759="NYFR", "Nypa fruticans", IF(J1759="CYRA", "Cynometra ramiflora", IF(J1759="PHPA", "Phoenix paludosa", IF(J1759="SCHY", "Scyphiphora hydrophyllacea", IF(J1759="DIMA", "Diospyros maritima", IF(J1759="POPI", "Pongamia pinnata", IF(J1759="MAPS", "Maniltoa psilogyne", IF(J1759="INBI", "Intsia bijuga", IF(J1759="ACEB", "Acanthus ebracteatus", IF(J1759="CAER", "Calamus erinaceus", IF(J1759="UNUN", "Unknown unknown",  IF(J1759="SOAL", "Sonneratia alba",  IF(J1759="AECO", "Aegiceras corniculatum", "" )) )))))))))))))))))))))))))))))</f>
        <v>Bruguiera cylindrica</v>
      </c>
      <c r="J1759" s="1" t="s">
        <v>98</v>
      </c>
      <c r="K1759" s="1" t="n">
        <v>6.8</v>
      </c>
      <c r="L1759" s="1" t="n">
        <v>9</v>
      </c>
      <c r="M1759" s="1"/>
      <c r="N1759" s="1"/>
      <c r="O1759" s="3"/>
      <c r="AMI1759" s="0"/>
      <c r="AMJ1759" s="0"/>
    </row>
    <row r="1760" s="18" customFormat="true" ht="13.8" hidden="false" customHeight="false" outlineLevel="0" collapsed="false">
      <c r="A1760" s="1" t="s">
        <v>91</v>
      </c>
      <c r="B1760" s="12" t="n">
        <v>42178</v>
      </c>
      <c r="C1760" s="1" t="s">
        <v>19</v>
      </c>
      <c r="D1760" s="1" t="s">
        <v>19</v>
      </c>
      <c r="E1760" s="1" t="s">
        <v>19</v>
      </c>
      <c r="F1760" s="1" t="s">
        <v>20</v>
      </c>
      <c r="G1760" s="1" t="n">
        <v>2</v>
      </c>
      <c r="H1760" s="1" t="n">
        <v>5</v>
      </c>
      <c r="I1760" s="23" t="str">
        <f aca="false">IF(J1760="RHAP", "Rhizophora apiculata", IF(J1760="EXAG", "Excoecaria agallocha", IF(J1760="BRPA", "Bruguiera parviflora", IF(J1760="XYMO", "Xylocarpus moluccensis", IF(J1760="BRCY", "Bruguiera cylindrica", IF(J1760="AVAL", "Avicennia alba", IF(J1760="AVOF", "Avicennia officinalis", IF(J1760="LURA", "Lumnitzera racemosa", IF(J1760="CETA", "Ceriops tagal", IF(J1760="XYGR", "Xylocarpus granatum", IF(J1760="AVMA", "Avicennia marina", IF(J1760="RHMU", "Rhizophora mucronata", IF(J1760="BRGY", "Bruguiera gymnorrhiza", IF(J1760="BRSE", "Bruguiera sexangula", IF(J1760="SOOV", "Sonneratia ovata", IF(J1760="SOCA", "Sonneratia caseolaris", IF(J1760="HELI", "Heritiera littoralis", IF(J1760="HESY", "Heritiera sylvatica", IF(J1760="NYFR", "Nypa fruticans", IF(J1760="CYRA", "Cynometra ramiflora", IF(J1760="PHPA", "Phoenix paludosa", IF(J1760="SCHY", "Scyphiphora hydrophyllacea", IF(J1760="DIMA", "Diospyros maritima", IF(J1760="POPI", "Pongamia pinnata", IF(J1760="MAPS", "Maniltoa psilogyne", IF(J1760="INBI", "Intsia bijuga", IF(J1760="ACEB", "Acanthus ebracteatus", IF(J1760="CAER", "Calamus erinaceus", IF(J1760="UNUN", "Unknown unknown",  IF(J1760="SOAL", "Sonneratia alba",  IF(J1760="AECO", "Aegiceras corniculatum", "" )) )))))))))))))))))))))))))))))</f>
        <v>Bruguiera cylindrica</v>
      </c>
      <c r="J1760" s="1" t="s">
        <v>98</v>
      </c>
      <c r="K1760" s="1" t="n">
        <v>6.8</v>
      </c>
      <c r="L1760" s="1" t="n">
        <v>9</v>
      </c>
      <c r="M1760" s="1"/>
      <c r="N1760" s="1"/>
      <c r="O1760" s="3"/>
      <c r="AMI1760" s="0"/>
      <c r="AMJ1760" s="0"/>
    </row>
    <row r="1761" s="18" customFormat="true" ht="13.8" hidden="false" customHeight="false" outlineLevel="0" collapsed="false">
      <c r="A1761" s="1" t="s">
        <v>91</v>
      </c>
      <c r="B1761" s="12" t="n">
        <v>42178</v>
      </c>
      <c r="C1761" s="1" t="s">
        <v>19</v>
      </c>
      <c r="D1761" s="1" t="s">
        <v>19</v>
      </c>
      <c r="E1761" s="1" t="s">
        <v>19</v>
      </c>
      <c r="F1761" s="1" t="s">
        <v>20</v>
      </c>
      <c r="G1761" s="1" t="n">
        <v>2</v>
      </c>
      <c r="H1761" s="1" t="n">
        <v>5</v>
      </c>
      <c r="I1761" s="23" t="str">
        <f aca="false">IF(J1761="RHAP", "Rhizophora apiculata", IF(J1761="EXAG", "Excoecaria agallocha", IF(J1761="BRPA", "Bruguiera parviflora", IF(J1761="XYMO", "Xylocarpus moluccensis", IF(J1761="BRCY", "Bruguiera cylindrica", IF(J1761="AVAL", "Avicennia alba", IF(J1761="AVOF", "Avicennia officinalis", IF(J1761="LURA", "Lumnitzera racemosa", IF(J1761="CETA", "Ceriops tagal", IF(J1761="XYGR", "Xylocarpus granatum", IF(J1761="AVMA", "Avicennia marina", IF(J1761="RHMU", "Rhizophora mucronata", IF(J1761="BRGY", "Bruguiera gymnorrhiza", IF(J1761="BRSE", "Bruguiera sexangula", IF(J1761="SOOV", "Sonneratia ovata", IF(J1761="SOCA", "Sonneratia caseolaris", IF(J1761="HELI", "Heritiera littoralis", IF(J1761="HESY", "Heritiera sylvatica", IF(J1761="NYFR", "Nypa fruticans", IF(J1761="CYRA", "Cynometra ramiflora", IF(J1761="PHPA", "Phoenix paludosa", IF(J1761="SCHY", "Scyphiphora hydrophyllacea", IF(J1761="DIMA", "Diospyros maritima", IF(J1761="POPI", "Pongamia pinnata", IF(J1761="MAPS", "Maniltoa psilogyne", IF(J1761="INBI", "Intsia bijuga", IF(J1761="ACEB", "Acanthus ebracteatus", IF(J1761="CAER", "Calamus erinaceus", IF(J1761="UNUN", "Unknown unknown",  IF(J1761="SOAL", "Sonneratia alba",  IF(J1761="AECO", "Aegiceras corniculatum", "" )) )))))))))))))))))))))))))))))</f>
        <v>Bruguiera cylindrica</v>
      </c>
      <c r="J1761" s="1" t="s">
        <v>98</v>
      </c>
      <c r="K1761" s="1" t="n">
        <v>7.3</v>
      </c>
      <c r="L1761" s="1" t="n">
        <v>9</v>
      </c>
      <c r="M1761" s="1"/>
      <c r="N1761" s="1"/>
      <c r="O1761" s="3"/>
      <c r="AMI1761" s="0"/>
      <c r="AMJ1761" s="0"/>
    </row>
    <row r="1762" s="18" customFormat="true" ht="13.8" hidden="false" customHeight="false" outlineLevel="0" collapsed="false">
      <c r="A1762" s="1" t="s">
        <v>91</v>
      </c>
      <c r="B1762" s="12" t="n">
        <v>42178</v>
      </c>
      <c r="C1762" s="1" t="s">
        <v>19</v>
      </c>
      <c r="D1762" s="1" t="s">
        <v>19</v>
      </c>
      <c r="E1762" s="1" t="s">
        <v>19</v>
      </c>
      <c r="F1762" s="1" t="s">
        <v>20</v>
      </c>
      <c r="G1762" s="1" t="n">
        <v>2</v>
      </c>
      <c r="H1762" s="1" t="n">
        <v>5</v>
      </c>
      <c r="I1762" s="23" t="str">
        <f aca="false">IF(J1762="RHAP", "Rhizophora apiculata", IF(J1762="EXAG", "Excoecaria agallocha", IF(J1762="BRPA", "Bruguiera parviflora", IF(J1762="XYMO", "Xylocarpus moluccensis", IF(J1762="BRCY", "Bruguiera cylindrica", IF(J1762="AVAL", "Avicennia alba", IF(J1762="AVOF", "Avicennia officinalis", IF(J1762="LURA", "Lumnitzera racemosa", IF(J1762="CETA", "Ceriops tagal", IF(J1762="XYGR", "Xylocarpus granatum", IF(J1762="AVMA", "Avicennia marina", IF(J1762="RHMU", "Rhizophora mucronata", IF(J1762="BRGY", "Bruguiera gymnorrhiza", IF(J1762="BRSE", "Bruguiera sexangula", IF(J1762="SOOV", "Sonneratia ovata", IF(J1762="SOCA", "Sonneratia caseolaris", IF(J1762="HELI", "Heritiera littoralis", IF(J1762="HESY", "Heritiera sylvatica", IF(J1762="NYFR", "Nypa fruticans", IF(J1762="CYRA", "Cynometra ramiflora", IF(J1762="PHPA", "Phoenix paludosa", IF(J1762="SCHY", "Scyphiphora hydrophyllacea", IF(J1762="DIMA", "Diospyros maritima", IF(J1762="POPI", "Pongamia pinnata", IF(J1762="MAPS", "Maniltoa psilogyne", IF(J1762="INBI", "Intsia bijuga", IF(J1762="ACEB", "Acanthus ebracteatus", IF(J1762="CAER", "Calamus erinaceus", IF(J1762="UNUN", "Unknown unknown",  IF(J1762="SOAL", "Sonneratia alba",  IF(J1762="AECO", "Aegiceras corniculatum", "" )) )))))))))))))))))))))))))))))</f>
        <v>Bruguiera cylindrica</v>
      </c>
      <c r="J1762" s="1" t="s">
        <v>98</v>
      </c>
      <c r="K1762" s="1" t="n">
        <v>7.5</v>
      </c>
      <c r="L1762" s="1" t="n">
        <v>7</v>
      </c>
      <c r="M1762" s="1"/>
      <c r="N1762" s="1"/>
      <c r="O1762" s="3"/>
      <c r="AMI1762" s="0"/>
      <c r="AMJ1762" s="0"/>
    </row>
    <row r="1763" s="18" customFormat="true" ht="13.8" hidden="false" customHeight="false" outlineLevel="0" collapsed="false">
      <c r="A1763" s="1" t="s">
        <v>91</v>
      </c>
      <c r="B1763" s="12" t="n">
        <v>42178</v>
      </c>
      <c r="C1763" s="1" t="s">
        <v>19</v>
      </c>
      <c r="D1763" s="1" t="s">
        <v>19</v>
      </c>
      <c r="E1763" s="1" t="s">
        <v>19</v>
      </c>
      <c r="F1763" s="1" t="s">
        <v>20</v>
      </c>
      <c r="G1763" s="1" t="n">
        <v>2</v>
      </c>
      <c r="H1763" s="1" t="n">
        <v>5</v>
      </c>
      <c r="I1763" s="23" t="str">
        <f aca="false">IF(J1763="RHAP", "Rhizophora apiculata", IF(J1763="EXAG", "Excoecaria agallocha", IF(J1763="BRPA", "Bruguiera parviflora", IF(J1763="XYMO", "Xylocarpus moluccensis", IF(J1763="BRCY", "Bruguiera cylindrica", IF(J1763="AVAL", "Avicennia alba", IF(J1763="AVOF", "Avicennia officinalis", IF(J1763="LURA", "Lumnitzera racemosa", IF(J1763="CETA", "Ceriops tagal", IF(J1763="XYGR", "Xylocarpus granatum", IF(J1763="AVMA", "Avicennia marina", IF(J1763="RHMU", "Rhizophora mucronata", IF(J1763="BRGY", "Bruguiera gymnorrhiza", IF(J1763="BRSE", "Bruguiera sexangula", IF(J1763="SOOV", "Sonneratia ovata", IF(J1763="SOCA", "Sonneratia caseolaris", IF(J1763="HELI", "Heritiera littoralis", IF(J1763="HESY", "Heritiera sylvatica", IF(J1763="NYFR", "Nypa fruticans", IF(J1763="CYRA", "Cynometra ramiflora", IF(J1763="PHPA", "Phoenix paludosa", IF(J1763="SCHY", "Scyphiphora hydrophyllacea", IF(J1763="DIMA", "Diospyros maritima", IF(J1763="POPI", "Pongamia pinnata", IF(J1763="MAPS", "Maniltoa psilogyne", IF(J1763="INBI", "Intsia bijuga", IF(J1763="ACEB", "Acanthus ebracteatus", IF(J1763="CAER", "Calamus erinaceus", IF(J1763="UNUN", "Unknown unknown",  IF(J1763="SOAL", "Sonneratia alba",  IF(J1763="AECO", "Aegiceras corniculatum", "" )) )))))))))))))))))))))))))))))</f>
        <v>Bruguiera cylindrica</v>
      </c>
      <c r="J1763" s="1" t="s">
        <v>98</v>
      </c>
      <c r="K1763" s="1" t="n">
        <v>7.6</v>
      </c>
      <c r="L1763" s="1" t="n">
        <v>8</v>
      </c>
      <c r="M1763" s="1"/>
      <c r="N1763" s="1"/>
      <c r="O1763" s="3"/>
      <c r="AMI1763" s="0"/>
      <c r="AMJ1763" s="0"/>
    </row>
    <row r="1764" s="18" customFormat="true" ht="13.8" hidden="false" customHeight="false" outlineLevel="0" collapsed="false">
      <c r="A1764" s="1" t="s">
        <v>91</v>
      </c>
      <c r="B1764" s="12" t="n">
        <v>42178</v>
      </c>
      <c r="C1764" s="1" t="s">
        <v>19</v>
      </c>
      <c r="D1764" s="1" t="s">
        <v>19</v>
      </c>
      <c r="E1764" s="1" t="s">
        <v>19</v>
      </c>
      <c r="F1764" s="1" t="s">
        <v>20</v>
      </c>
      <c r="G1764" s="1" t="n">
        <v>2</v>
      </c>
      <c r="H1764" s="1" t="n">
        <v>5</v>
      </c>
      <c r="I1764" s="23" t="str">
        <f aca="false">IF(J1764="RHAP", "Rhizophora apiculata", IF(J1764="EXAG", "Excoecaria agallocha", IF(J1764="BRPA", "Bruguiera parviflora", IF(J1764="XYMO", "Xylocarpus moluccensis", IF(J1764="BRCY", "Bruguiera cylindrica", IF(J1764="AVAL", "Avicennia alba", IF(J1764="AVOF", "Avicennia officinalis", IF(J1764="LURA", "Lumnitzera racemosa", IF(J1764="CETA", "Ceriops tagal", IF(J1764="XYGR", "Xylocarpus granatum", IF(J1764="AVMA", "Avicennia marina", IF(J1764="RHMU", "Rhizophora mucronata", IF(J1764="BRGY", "Bruguiera gymnorrhiza", IF(J1764="BRSE", "Bruguiera sexangula", IF(J1764="SOOV", "Sonneratia ovata", IF(J1764="SOCA", "Sonneratia caseolaris", IF(J1764="HELI", "Heritiera littoralis", IF(J1764="HESY", "Heritiera sylvatica", IF(J1764="NYFR", "Nypa fruticans", IF(J1764="CYRA", "Cynometra ramiflora", IF(J1764="PHPA", "Phoenix paludosa", IF(J1764="SCHY", "Scyphiphora hydrophyllacea", IF(J1764="DIMA", "Diospyros maritima", IF(J1764="POPI", "Pongamia pinnata", IF(J1764="MAPS", "Maniltoa psilogyne", IF(J1764="INBI", "Intsia bijuga", IF(J1764="ACEB", "Acanthus ebracteatus", IF(J1764="CAER", "Calamus erinaceus", IF(J1764="UNUN", "Unknown unknown",  IF(J1764="SOAL", "Sonneratia alba",  IF(J1764="AECO", "Aegiceras corniculatum", "" )) )))))))))))))))))))))))))))))</f>
        <v>Bruguiera cylindrica</v>
      </c>
      <c r="J1764" s="1" t="s">
        <v>98</v>
      </c>
      <c r="K1764" s="1" t="n">
        <v>7.7</v>
      </c>
      <c r="L1764" s="1" t="n">
        <v>8</v>
      </c>
      <c r="M1764" s="1"/>
      <c r="N1764" s="1"/>
      <c r="O1764" s="3"/>
      <c r="AMI1764" s="0"/>
      <c r="AMJ1764" s="0"/>
    </row>
    <row r="1765" s="18" customFormat="true" ht="13.8" hidden="false" customHeight="false" outlineLevel="0" collapsed="false">
      <c r="A1765" s="1" t="s">
        <v>91</v>
      </c>
      <c r="B1765" s="12" t="n">
        <v>42178</v>
      </c>
      <c r="C1765" s="1" t="s">
        <v>19</v>
      </c>
      <c r="D1765" s="1" t="s">
        <v>19</v>
      </c>
      <c r="E1765" s="1" t="s">
        <v>19</v>
      </c>
      <c r="F1765" s="1" t="s">
        <v>20</v>
      </c>
      <c r="G1765" s="1" t="n">
        <v>2</v>
      </c>
      <c r="H1765" s="1" t="n">
        <v>5</v>
      </c>
      <c r="I1765" s="23" t="str">
        <f aca="false">IF(J1765="RHAP", "Rhizophora apiculata", IF(J1765="EXAG", "Excoecaria agallocha", IF(J1765="BRPA", "Bruguiera parviflora", IF(J1765="XYMO", "Xylocarpus moluccensis", IF(J1765="BRCY", "Bruguiera cylindrica", IF(J1765="AVAL", "Avicennia alba", IF(J1765="AVOF", "Avicennia officinalis", IF(J1765="LURA", "Lumnitzera racemosa", IF(J1765="CETA", "Ceriops tagal", IF(J1765="XYGR", "Xylocarpus granatum", IF(J1765="AVMA", "Avicennia marina", IF(J1765="RHMU", "Rhizophora mucronata", IF(J1765="BRGY", "Bruguiera gymnorrhiza", IF(J1765="BRSE", "Bruguiera sexangula", IF(J1765="SOOV", "Sonneratia ovata", IF(J1765="SOCA", "Sonneratia caseolaris", IF(J1765="HELI", "Heritiera littoralis", IF(J1765="HESY", "Heritiera sylvatica", IF(J1765="NYFR", "Nypa fruticans", IF(J1765="CYRA", "Cynometra ramiflora", IF(J1765="PHPA", "Phoenix paludosa", IF(J1765="SCHY", "Scyphiphora hydrophyllacea", IF(J1765="DIMA", "Diospyros maritima", IF(J1765="POPI", "Pongamia pinnata", IF(J1765="MAPS", "Maniltoa psilogyne", IF(J1765="INBI", "Intsia bijuga", IF(J1765="ACEB", "Acanthus ebracteatus", IF(J1765="CAER", "Calamus erinaceus", IF(J1765="UNUN", "Unknown unknown",  IF(J1765="SOAL", "Sonneratia alba",  IF(J1765="AECO", "Aegiceras corniculatum", "" )) )))))))))))))))))))))))))))))</f>
        <v>Bruguiera cylindrica</v>
      </c>
      <c r="J1765" s="1" t="s">
        <v>98</v>
      </c>
      <c r="K1765" s="1" t="n">
        <v>8.6</v>
      </c>
      <c r="L1765" s="1" t="n">
        <v>9</v>
      </c>
      <c r="M1765" s="1"/>
      <c r="N1765" s="1"/>
      <c r="O1765" s="3"/>
      <c r="AMI1765" s="0"/>
      <c r="AMJ1765" s="0"/>
    </row>
    <row r="1766" s="18" customFormat="true" ht="13.8" hidden="false" customHeight="false" outlineLevel="0" collapsed="false">
      <c r="A1766" s="1" t="s">
        <v>91</v>
      </c>
      <c r="B1766" s="12" t="n">
        <v>42178</v>
      </c>
      <c r="C1766" s="1" t="s">
        <v>19</v>
      </c>
      <c r="D1766" s="1" t="s">
        <v>19</v>
      </c>
      <c r="E1766" s="1" t="s">
        <v>19</v>
      </c>
      <c r="F1766" s="1" t="s">
        <v>20</v>
      </c>
      <c r="G1766" s="1" t="n">
        <v>2</v>
      </c>
      <c r="H1766" s="1" t="n">
        <v>5</v>
      </c>
      <c r="I1766" s="23" t="str">
        <f aca="false">IF(J1766="RHAP", "Rhizophora apiculata", IF(J1766="EXAG", "Excoecaria agallocha", IF(J1766="BRPA", "Bruguiera parviflora", IF(J1766="XYMO", "Xylocarpus moluccensis", IF(J1766="BRCY", "Bruguiera cylindrica", IF(J1766="AVAL", "Avicennia alba", IF(J1766="AVOF", "Avicennia officinalis", IF(J1766="LURA", "Lumnitzera racemosa", IF(J1766="CETA", "Ceriops tagal", IF(J1766="XYGR", "Xylocarpus granatum", IF(J1766="AVMA", "Avicennia marina", IF(J1766="RHMU", "Rhizophora mucronata", IF(J1766="BRGY", "Bruguiera gymnorrhiza", IF(J1766="BRSE", "Bruguiera sexangula", IF(J1766="SOOV", "Sonneratia ovata", IF(J1766="SOCA", "Sonneratia caseolaris", IF(J1766="HELI", "Heritiera littoralis", IF(J1766="HESY", "Heritiera sylvatica", IF(J1766="NYFR", "Nypa fruticans", IF(J1766="CYRA", "Cynometra ramiflora", IF(J1766="PHPA", "Phoenix paludosa", IF(J1766="SCHY", "Scyphiphora hydrophyllacea", IF(J1766="DIMA", "Diospyros maritima", IF(J1766="POPI", "Pongamia pinnata", IF(J1766="MAPS", "Maniltoa psilogyne", IF(J1766="INBI", "Intsia bijuga", IF(J1766="ACEB", "Acanthus ebracteatus", IF(J1766="CAER", "Calamus erinaceus", IF(J1766="UNUN", "Unknown unknown",  IF(J1766="SOAL", "Sonneratia alba",  IF(J1766="AECO", "Aegiceras corniculatum", "" )) )))))))))))))))))))))))))))))</f>
        <v>Bruguiera cylindrica</v>
      </c>
      <c r="J1766" s="1" t="s">
        <v>98</v>
      </c>
      <c r="K1766" s="1" t="n">
        <v>8.6</v>
      </c>
      <c r="L1766" s="1" t="n">
        <v>8</v>
      </c>
      <c r="M1766" s="1"/>
      <c r="N1766" s="1" t="n">
        <v>1</v>
      </c>
      <c r="O1766" s="3"/>
      <c r="AMI1766" s="0"/>
      <c r="AMJ1766" s="0"/>
    </row>
    <row r="1767" s="18" customFormat="true" ht="13.8" hidden="false" customHeight="false" outlineLevel="0" collapsed="false">
      <c r="A1767" s="1" t="s">
        <v>91</v>
      </c>
      <c r="B1767" s="12" t="n">
        <v>42178</v>
      </c>
      <c r="C1767" s="1" t="s">
        <v>19</v>
      </c>
      <c r="D1767" s="1" t="s">
        <v>19</v>
      </c>
      <c r="E1767" s="1" t="s">
        <v>19</v>
      </c>
      <c r="F1767" s="1" t="s">
        <v>20</v>
      </c>
      <c r="G1767" s="1" t="n">
        <v>2</v>
      </c>
      <c r="H1767" s="1" t="n">
        <v>5</v>
      </c>
      <c r="I1767" s="23" t="str">
        <f aca="false">IF(J1767="RHAP", "Rhizophora apiculata", IF(J1767="EXAG", "Excoecaria agallocha", IF(J1767="BRPA", "Bruguiera parviflora", IF(J1767="XYMO", "Xylocarpus moluccensis", IF(J1767="BRCY", "Bruguiera cylindrica", IF(J1767="AVAL", "Avicennia alba", IF(J1767="AVOF", "Avicennia officinalis", IF(J1767="LURA", "Lumnitzera racemosa", IF(J1767="CETA", "Ceriops tagal", IF(J1767="XYGR", "Xylocarpus granatum", IF(J1767="AVMA", "Avicennia marina", IF(J1767="RHMU", "Rhizophora mucronata", IF(J1767="BRGY", "Bruguiera gymnorrhiza", IF(J1767="BRSE", "Bruguiera sexangula", IF(J1767="SOOV", "Sonneratia ovata", IF(J1767="SOCA", "Sonneratia caseolaris", IF(J1767="HELI", "Heritiera littoralis", IF(J1767="HESY", "Heritiera sylvatica", IF(J1767="NYFR", "Nypa fruticans", IF(J1767="CYRA", "Cynometra ramiflora", IF(J1767="PHPA", "Phoenix paludosa", IF(J1767="SCHY", "Scyphiphora hydrophyllacea", IF(J1767="DIMA", "Diospyros maritima", IF(J1767="POPI", "Pongamia pinnata", IF(J1767="MAPS", "Maniltoa psilogyne", IF(J1767="INBI", "Intsia bijuga", IF(J1767="ACEB", "Acanthus ebracteatus", IF(J1767="CAER", "Calamus erinaceus", IF(J1767="UNUN", "Unknown unknown",  IF(J1767="SOAL", "Sonneratia alba",  IF(J1767="AECO", "Aegiceras corniculatum", "" )) )))))))))))))))))))))))))))))</f>
        <v>Bruguiera cylindrica</v>
      </c>
      <c r="J1767" s="1" t="s">
        <v>98</v>
      </c>
      <c r="K1767" s="1" t="n">
        <v>9</v>
      </c>
      <c r="L1767" s="1" t="n">
        <v>10</v>
      </c>
      <c r="M1767" s="1"/>
      <c r="N1767" s="1"/>
      <c r="O1767" s="3"/>
      <c r="AMI1767" s="0"/>
      <c r="AMJ1767" s="0"/>
    </row>
    <row r="1768" s="18" customFormat="true" ht="13.8" hidden="false" customHeight="false" outlineLevel="0" collapsed="false">
      <c r="A1768" s="1" t="s">
        <v>91</v>
      </c>
      <c r="B1768" s="12" t="n">
        <v>42178</v>
      </c>
      <c r="C1768" s="1" t="s">
        <v>19</v>
      </c>
      <c r="D1768" s="1" t="s">
        <v>19</v>
      </c>
      <c r="E1768" s="1" t="s">
        <v>19</v>
      </c>
      <c r="F1768" s="1" t="s">
        <v>20</v>
      </c>
      <c r="G1768" s="1" t="n">
        <v>2</v>
      </c>
      <c r="H1768" s="1" t="n">
        <v>5</v>
      </c>
      <c r="I1768" s="23" t="str">
        <f aca="false">IF(J1768="RHAP", "Rhizophora apiculata", IF(J1768="EXAG", "Excoecaria agallocha", IF(J1768="BRPA", "Bruguiera parviflora", IF(J1768="XYMO", "Xylocarpus moluccensis", IF(J1768="BRCY", "Bruguiera cylindrica", IF(J1768="AVAL", "Avicennia alba", IF(J1768="AVOF", "Avicennia officinalis", IF(J1768="LURA", "Lumnitzera racemosa", IF(J1768="CETA", "Ceriops tagal", IF(J1768="XYGR", "Xylocarpus granatum", IF(J1768="AVMA", "Avicennia marina", IF(J1768="RHMU", "Rhizophora mucronata", IF(J1768="BRGY", "Bruguiera gymnorrhiza", IF(J1768="BRSE", "Bruguiera sexangula", IF(J1768="SOOV", "Sonneratia ovata", IF(J1768="SOCA", "Sonneratia caseolaris", IF(J1768="HELI", "Heritiera littoralis", IF(J1768="HESY", "Heritiera sylvatica", IF(J1768="NYFR", "Nypa fruticans", IF(J1768="CYRA", "Cynometra ramiflora", IF(J1768="PHPA", "Phoenix paludosa", IF(J1768="SCHY", "Scyphiphora hydrophyllacea", IF(J1768="DIMA", "Diospyros maritima", IF(J1768="POPI", "Pongamia pinnata", IF(J1768="MAPS", "Maniltoa psilogyne", IF(J1768="INBI", "Intsia bijuga", IF(J1768="ACEB", "Acanthus ebracteatus", IF(J1768="CAER", "Calamus erinaceus", IF(J1768="UNUN", "Unknown unknown",  IF(J1768="SOAL", "Sonneratia alba",  IF(J1768="AECO", "Aegiceras corniculatum", "" )) )))))))))))))))))))))))))))))</f>
        <v>Bruguiera cylindrica</v>
      </c>
      <c r="J1768" s="1" t="s">
        <v>98</v>
      </c>
      <c r="K1768" s="1" t="n">
        <v>9.2</v>
      </c>
      <c r="L1768" s="1" t="n">
        <v>11</v>
      </c>
      <c r="M1768" s="1"/>
      <c r="N1768" s="1"/>
      <c r="O1768" s="3"/>
      <c r="AMI1768" s="0"/>
      <c r="AMJ1768" s="0"/>
    </row>
    <row r="1769" s="18" customFormat="true" ht="13.8" hidden="false" customHeight="false" outlineLevel="0" collapsed="false">
      <c r="A1769" s="1" t="s">
        <v>91</v>
      </c>
      <c r="B1769" s="12" t="n">
        <v>42178</v>
      </c>
      <c r="C1769" s="1" t="s">
        <v>19</v>
      </c>
      <c r="D1769" s="1" t="s">
        <v>19</v>
      </c>
      <c r="E1769" s="1" t="s">
        <v>19</v>
      </c>
      <c r="F1769" s="1" t="s">
        <v>20</v>
      </c>
      <c r="G1769" s="1" t="n">
        <v>2</v>
      </c>
      <c r="H1769" s="1" t="n">
        <v>5</v>
      </c>
      <c r="I1769" s="23" t="str">
        <f aca="false">IF(J1769="RHAP", "Rhizophora apiculata", IF(J1769="EXAG", "Excoecaria agallocha", IF(J1769="BRPA", "Bruguiera parviflora", IF(J1769="XYMO", "Xylocarpus moluccensis", IF(J1769="BRCY", "Bruguiera cylindrica", IF(J1769="AVAL", "Avicennia alba", IF(J1769="AVOF", "Avicennia officinalis", IF(J1769="LURA", "Lumnitzera racemosa", IF(J1769="CETA", "Ceriops tagal", IF(J1769="XYGR", "Xylocarpus granatum", IF(J1769="AVMA", "Avicennia marina", IF(J1769="RHMU", "Rhizophora mucronata", IF(J1769="BRGY", "Bruguiera gymnorrhiza", IF(J1769="BRSE", "Bruguiera sexangula", IF(J1769="SOOV", "Sonneratia ovata", IF(J1769="SOCA", "Sonneratia caseolaris", IF(J1769="HELI", "Heritiera littoralis", IF(J1769="HESY", "Heritiera sylvatica", IF(J1769="NYFR", "Nypa fruticans", IF(J1769="CYRA", "Cynometra ramiflora", IF(J1769="PHPA", "Phoenix paludosa", IF(J1769="SCHY", "Scyphiphora hydrophyllacea", IF(J1769="DIMA", "Diospyros maritima", IF(J1769="POPI", "Pongamia pinnata", IF(J1769="MAPS", "Maniltoa psilogyne", IF(J1769="INBI", "Intsia bijuga", IF(J1769="ACEB", "Acanthus ebracteatus", IF(J1769="CAER", "Calamus erinaceus", IF(J1769="UNUN", "Unknown unknown",  IF(J1769="SOAL", "Sonneratia alba",  IF(J1769="AECO", "Aegiceras corniculatum", "" )) )))))))))))))))))))))))))))))</f>
        <v>Bruguiera cylindrica</v>
      </c>
      <c r="J1769" s="1" t="s">
        <v>98</v>
      </c>
      <c r="K1769" s="1" t="n">
        <v>10.2</v>
      </c>
      <c r="L1769" s="1" t="n">
        <v>9</v>
      </c>
      <c r="M1769" s="1"/>
      <c r="N1769" s="1" t="n">
        <v>2</v>
      </c>
      <c r="O1769" s="3"/>
      <c r="AMI1769" s="0"/>
      <c r="AMJ1769" s="0"/>
    </row>
    <row r="1770" s="18" customFormat="true" ht="13.8" hidden="false" customHeight="false" outlineLevel="0" collapsed="false">
      <c r="A1770" s="1" t="s">
        <v>91</v>
      </c>
      <c r="B1770" s="12" t="n">
        <v>42178</v>
      </c>
      <c r="C1770" s="1" t="s">
        <v>19</v>
      </c>
      <c r="D1770" s="1" t="s">
        <v>19</v>
      </c>
      <c r="E1770" s="1" t="s">
        <v>19</v>
      </c>
      <c r="F1770" s="1" t="s">
        <v>20</v>
      </c>
      <c r="G1770" s="1" t="n">
        <v>2</v>
      </c>
      <c r="H1770" s="1" t="n">
        <v>5</v>
      </c>
      <c r="I1770" s="23" t="str">
        <f aca="false">IF(J1770="RHAP", "Rhizophora apiculata", IF(J1770="EXAG", "Excoecaria agallocha", IF(J1770="BRPA", "Bruguiera parviflora", IF(J1770="XYMO", "Xylocarpus moluccensis", IF(J1770="BRCY", "Bruguiera cylindrica", IF(J1770="AVAL", "Avicennia alba", IF(J1770="AVOF", "Avicennia officinalis", IF(J1770="LURA", "Lumnitzera racemosa", IF(J1770="CETA", "Ceriops tagal", IF(J1770="XYGR", "Xylocarpus granatum", IF(J1770="AVMA", "Avicennia marina", IF(J1770="RHMU", "Rhizophora mucronata", IF(J1770="BRGY", "Bruguiera gymnorrhiza", IF(J1770="BRSE", "Bruguiera sexangula", IF(J1770="SOOV", "Sonneratia ovata", IF(J1770="SOCA", "Sonneratia caseolaris", IF(J1770="HELI", "Heritiera littoralis", IF(J1770="HESY", "Heritiera sylvatica", IF(J1770="NYFR", "Nypa fruticans", IF(J1770="CYRA", "Cynometra ramiflora", IF(J1770="PHPA", "Phoenix paludosa", IF(J1770="SCHY", "Scyphiphora hydrophyllacea", IF(J1770="DIMA", "Diospyros maritima", IF(J1770="POPI", "Pongamia pinnata", IF(J1770="MAPS", "Maniltoa psilogyne", IF(J1770="INBI", "Intsia bijuga", IF(J1770="ACEB", "Acanthus ebracteatus", IF(J1770="CAER", "Calamus erinaceus", IF(J1770="UNUN", "Unknown unknown",  IF(J1770="SOAL", "Sonneratia alba",  IF(J1770="AECO", "Aegiceras corniculatum", "" )) )))))))))))))))))))))))))))))</f>
        <v>Bruguiera cylindrica</v>
      </c>
      <c r="J1770" s="1" t="s">
        <v>98</v>
      </c>
      <c r="K1770" s="1" t="n">
        <v>10.4</v>
      </c>
      <c r="L1770" s="1" t="n">
        <v>8</v>
      </c>
      <c r="M1770" s="1"/>
      <c r="N1770" s="1" t="n">
        <v>2</v>
      </c>
      <c r="O1770" s="3"/>
      <c r="AMI1770" s="0"/>
      <c r="AMJ1770" s="0"/>
    </row>
    <row r="1771" s="18" customFormat="true" ht="13.8" hidden="false" customHeight="false" outlineLevel="0" collapsed="false">
      <c r="A1771" s="1" t="s">
        <v>91</v>
      </c>
      <c r="B1771" s="12" t="n">
        <v>42178</v>
      </c>
      <c r="C1771" s="1" t="s">
        <v>19</v>
      </c>
      <c r="D1771" s="1" t="s">
        <v>19</v>
      </c>
      <c r="E1771" s="1" t="s">
        <v>19</v>
      </c>
      <c r="F1771" s="1" t="s">
        <v>20</v>
      </c>
      <c r="G1771" s="1" t="n">
        <v>2</v>
      </c>
      <c r="H1771" s="1" t="n">
        <v>5</v>
      </c>
      <c r="I1771" s="23" t="str">
        <f aca="false">IF(J1771="RHAP", "Rhizophora apiculata", IF(J1771="EXAG", "Excoecaria agallocha", IF(J1771="BRPA", "Bruguiera parviflora", IF(J1771="XYMO", "Xylocarpus moluccensis", IF(J1771="BRCY", "Bruguiera cylindrica", IF(J1771="AVAL", "Avicennia alba", IF(J1771="AVOF", "Avicennia officinalis", IF(J1771="LURA", "Lumnitzera racemosa", IF(J1771="CETA", "Ceriops tagal", IF(J1771="XYGR", "Xylocarpus granatum", IF(J1771="AVMA", "Avicennia marina", IF(J1771="RHMU", "Rhizophora mucronata", IF(J1771="BRGY", "Bruguiera gymnorrhiza", IF(J1771="BRSE", "Bruguiera sexangula", IF(J1771="SOOV", "Sonneratia ovata", IF(J1771="SOCA", "Sonneratia caseolaris", IF(J1771="HELI", "Heritiera littoralis", IF(J1771="HESY", "Heritiera sylvatica", IF(J1771="NYFR", "Nypa fruticans", IF(J1771="CYRA", "Cynometra ramiflora", IF(J1771="PHPA", "Phoenix paludosa", IF(J1771="SCHY", "Scyphiphora hydrophyllacea", IF(J1771="DIMA", "Diospyros maritima", IF(J1771="POPI", "Pongamia pinnata", IF(J1771="MAPS", "Maniltoa psilogyne", IF(J1771="INBI", "Intsia bijuga", IF(J1771="ACEB", "Acanthus ebracteatus", IF(J1771="CAER", "Calamus erinaceus", IF(J1771="UNUN", "Unknown unknown",  IF(J1771="SOAL", "Sonneratia alba",  IF(J1771="AECO", "Aegiceras corniculatum", "" )) )))))))))))))))))))))))))))))</f>
        <v>Avicennia officinalis</v>
      </c>
      <c r="J1771" s="1" t="s">
        <v>105</v>
      </c>
      <c r="K1771" s="1" t="n">
        <v>16</v>
      </c>
      <c r="L1771" s="1" t="n">
        <v>10</v>
      </c>
      <c r="M1771" s="1"/>
      <c r="N1771" s="1"/>
      <c r="O1771" s="3"/>
      <c r="AMI1771" s="0"/>
      <c r="AMJ1771" s="0"/>
    </row>
    <row r="1772" s="18" customFormat="true" ht="13.8" hidden="false" customHeight="false" outlineLevel="0" collapsed="false">
      <c r="A1772" s="1" t="s">
        <v>91</v>
      </c>
      <c r="B1772" s="12" t="n">
        <v>42178</v>
      </c>
      <c r="C1772" s="1" t="s">
        <v>19</v>
      </c>
      <c r="D1772" s="1" t="s">
        <v>19</v>
      </c>
      <c r="E1772" s="1" t="s">
        <v>19</v>
      </c>
      <c r="F1772" s="1" t="s">
        <v>20</v>
      </c>
      <c r="G1772" s="1" t="n">
        <v>2</v>
      </c>
      <c r="H1772" s="1" t="n">
        <v>5</v>
      </c>
      <c r="I1772" s="23" t="str">
        <f aca="false">IF(J1772="RHAP", "Rhizophora apiculata", IF(J1772="EXAG", "Excoecaria agallocha", IF(J1772="BRPA", "Bruguiera parviflora", IF(J1772="XYMO", "Xylocarpus moluccensis", IF(J1772="BRCY", "Bruguiera cylindrica", IF(J1772="AVAL", "Avicennia alba", IF(J1772="AVOF", "Avicennia officinalis", IF(J1772="LURA", "Lumnitzera racemosa", IF(J1772="CETA", "Ceriops tagal", IF(J1772="XYGR", "Xylocarpus granatum", IF(J1772="AVMA", "Avicennia marina", IF(J1772="RHMU", "Rhizophora mucronata", IF(J1772="BRGY", "Bruguiera gymnorrhiza", IF(J1772="BRSE", "Bruguiera sexangula", IF(J1772="SOOV", "Sonneratia ovata", IF(J1772="SOCA", "Sonneratia caseolaris", IF(J1772="HELI", "Heritiera littoralis", IF(J1772="HESY", "Heritiera sylvatica", IF(J1772="NYFR", "Nypa fruticans", IF(J1772="CYRA", "Cynometra ramiflora", IF(J1772="PHPA", "Phoenix paludosa", IF(J1772="SCHY", "Scyphiphora hydrophyllacea", IF(J1772="DIMA", "Diospyros maritima", IF(J1772="POPI", "Pongamia pinnata", IF(J1772="MAPS", "Maniltoa psilogyne", IF(J1772="INBI", "Intsia bijuga", IF(J1772="ACEB", "Acanthus ebracteatus", IF(J1772="CAER", "Calamus erinaceus", IF(J1772="UNUN", "Unknown unknown",  IF(J1772="SOAL", "Sonneratia alba",  IF(J1772="AECO", "Aegiceras corniculatum", "" )) )))))))))))))))))))))))))))))</f>
        <v>Bruguiera cylindrica</v>
      </c>
      <c r="J1772" s="1" t="s">
        <v>98</v>
      </c>
      <c r="K1772" s="1" t="n">
        <v>16.7</v>
      </c>
      <c r="L1772" s="1" t="n">
        <v>14</v>
      </c>
      <c r="M1772" s="1"/>
      <c r="N1772" s="1"/>
      <c r="O1772" s="3"/>
      <c r="AMI1772" s="0"/>
      <c r="AMJ1772" s="0"/>
    </row>
    <row r="1773" s="18" customFormat="true" ht="13.8" hidden="false" customHeight="false" outlineLevel="0" collapsed="false">
      <c r="A1773" s="1" t="s">
        <v>91</v>
      </c>
      <c r="B1773" s="12" t="n">
        <v>42178</v>
      </c>
      <c r="C1773" s="1" t="s">
        <v>19</v>
      </c>
      <c r="D1773" s="1" t="s">
        <v>19</v>
      </c>
      <c r="E1773" s="1" t="s">
        <v>19</v>
      </c>
      <c r="F1773" s="1" t="s">
        <v>20</v>
      </c>
      <c r="G1773" s="1" t="n">
        <v>2</v>
      </c>
      <c r="H1773" s="1" t="n">
        <v>5</v>
      </c>
      <c r="I1773" s="23" t="str">
        <f aca="false">IF(J1773="RHAP", "Rhizophora apiculata", IF(J1773="EXAG", "Excoecaria agallocha", IF(J1773="BRPA", "Bruguiera parviflora", IF(J1773="XYMO", "Xylocarpus moluccensis", IF(J1773="BRCY", "Bruguiera cylindrica", IF(J1773="AVAL", "Avicennia alba", IF(J1773="AVOF", "Avicennia officinalis", IF(J1773="LURA", "Lumnitzera racemosa", IF(J1773="CETA", "Ceriops tagal", IF(J1773="XYGR", "Xylocarpus granatum", IF(J1773="AVMA", "Avicennia marina", IF(J1773="RHMU", "Rhizophora mucronata", IF(J1773="BRGY", "Bruguiera gymnorrhiza", IF(J1773="BRSE", "Bruguiera sexangula", IF(J1773="SOOV", "Sonneratia ovata", IF(J1773="SOCA", "Sonneratia caseolaris", IF(J1773="HELI", "Heritiera littoralis", IF(J1773="HESY", "Heritiera sylvatica", IF(J1773="NYFR", "Nypa fruticans", IF(J1773="CYRA", "Cynometra ramiflora", IF(J1773="PHPA", "Phoenix paludosa", IF(J1773="SCHY", "Scyphiphora hydrophyllacea", IF(J1773="DIMA", "Diospyros maritima", IF(J1773="POPI", "Pongamia pinnata", IF(J1773="MAPS", "Maniltoa psilogyne", IF(J1773="INBI", "Intsia bijuga", IF(J1773="ACEB", "Acanthus ebracteatus", IF(J1773="CAER", "Calamus erinaceus", IF(J1773="UNUN", "Unknown unknown",  IF(J1773="SOAL", "Sonneratia alba",  IF(J1773="AECO", "Aegiceras corniculatum", "" )) )))))))))))))))))))))))))))))</f>
        <v>Xylocarpus moluccensis</v>
      </c>
      <c r="J1773" s="1" t="s">
        <v>146</v>
      </c>
      <c r="K1773" s="1" t="n">
        <v>18.6</v>
      </c>
      <c r="L1773" s="1" t="n">
        <v>12</v>
      </c>
      <c r="M1773" s="1"/>
      <c r="N1773" s="1"/>
      <c r="O1773" s="3"/>
      <c r="AMI1773" s="0"/>
      <c r="AMJ1773" s="0"/>
    </row>
    <row r="1774" s="18" customFormat="true" ht="13.8" hidden="false" customHeight="false" outlineLevel="0" collapsed="false">
      <c r="A1774" s="1" t="s">
        <v>91</v>
      </c>
      <c r="B1774" s="12" t="n">
        <v>42178</v>
      </c>
      <c r="C1774" s="1" t="s">
        <v>19</v>
      </c>
      <c r="D1774" s="1" t="s">
        <v>19</v>
      </c>
      <c r="E1774" s="1" t="s">
        <v>19</v>
      </c>
      <c r="F1774" s="1" t="s">
        <v>20</v>
      </c>
      <c r="G1774" s="1" t="n">
        <v>2</v>
      </c>
      <c r="H1774" s="1" t="n">
        <v>5</v>
      </c>
      <c r="I1774" s="23" t="str">
        <f aca="false">IF(J1774="RHAP", "Rhizophora apiculata", IF(J1774="EXAG", "Excoecaria agallocha", IF(J1774="BRPA", "Bruguiera parviflora", IF(J1774="XYMO", "Xylocarpus moluccensis", IF(J1774="BRCY", "Bruguiera cylindrica", IF(J1774="AVAL", "Avicennia alba", IF(J1774="AVOF", "Avicennia officinalis", IF(J1774="LURA", "Lumnitzera racemosa", IF(J1774="CETA", "Ceriops tagal", IF(J1774="XYGR", "Xylocarpus granatum", IF(J1774="AVMA", "Avicennia marina", IF(J1774="RHMU", "Rhizophora mucronata", IF(J1774="BRGY", "Bruguiera gymnorrhiza", IF(J1774="BRSE", "Bruguiera sexangula", IF(J1774="SOOV", "Sonneratia ovata", IF(J1774="SOCA", "Sonneratia caseolaris", IF(J1774="HELI", "Heritiera littoralis", IF(J1774="HESY", "Heritiera sylvatica", IF(J1774="NYFR", "Nypa fruticans", IF(J1774="CYRA", "Cynometra ramiflora", IF(J1774="PHPA", "Phoenix paludosa", IF(J1774="SCHY", "Scyphiphora hydrophyllacea", IF(J1774="DIMA", "Diospyros maritima", IF(J1774="POPI", "Pongamia pinnata", IF(J1774="MAPS", "Maniltoa psilogyne", IF(J1774="INBI", "Intsia bijuga", IF(J1774="ACEB", "Acanthus ebracteatus", IF(J1774="CAER", "Calamus erinaceus", IF(J1774="UNUN", "Unknown unknown",  IF(J1774="SOAL", "Sonneratia alba",  IF(J1774="AECO", "Aegiceras corniculatum", "" )) )))))))))))))))))))))))))))))</f>
        <v>Avicennia alba</v>
      </c>
      <c r="J1774" s="1" t="s">
        <v>27</v>
      </c>
      <c r="K1774" s="1" t="n">
        <v>22.3</v>
      </c>
      <c r="L1774" s="1" t="n">
        <v>16</v>
      </c>
      <c r="M1774" s="1"/>
      <c r="N1774" s="1"/>
      <c r="O1774" s="3"/>
      <c r="AMI1774" s="0"/>
      <c r="AMJ1774" s="0"/>
    </row>
    <row r="1775" s="18" customFormat="true" ht="13.8" hidden="false" customHeight="false" outlineLevel="0" collapsed="false">
      <c r="A1775" s="1" t="s">
        <v>91</v>
      </c>
      <c r="B1775" s="12" t="n">
        <v>42179</v>
      </c>
      <c r="C1775" s="1" t="s">
        <v>19</v>
      </c>
      <c r="D1775" s="1" t="s">
        <v>19</v>
      </c>
      <c r="E1775" s="1" t="s">
        <v>19</v>
      </c>
      <c r="F1775" s="1" t="s">
        <v>20</v>
      </c>
      <c r="G1775" s="1" t="n">
        <v>3</v>
      </c>
      <c r="H1775" s="1" t="n">
        <v>1</v>
      </c>
      <c r="I1775" s="23" t="str">
        <f aca="false">IF(J1775="RHAP", "Rhizophora apiculata", IF(J1775="EXAG", "Excoecaria agallocha", IF(J1775="BRPA", "Bruguiera parviflora", IF(J1775="XYMO", "Xylocarpus moluccensis", IF(J1775="BRCY", "Bruguiera cylindrica", IF(J1775="AVAL", "Avicennia alba", IF(J1775="AVOF", "Avicennia officinalis", IF(J1775="LURA", "Lumnitzera racemosa", IF(J1775="CETA", "Ceriops tagal", IF(J1775="XYGR", "Xylocarpus granatum", IF(J1775="AVMA", "Avicennia marina", IF(J1775="RHMU", "Rhizophora mucronata", IF(J1775="BRGY", "Bruguiera gymnorrhiza", IF(J1775="BRSE", "Bruguiera sexangula", IF(J1775="SOOV", "Sonneratia ovata", IF(J1775="SOCA", "Sonneratia caseolaris", IF(J1775="HELI", "Heritiera littoralis", IF(J1775="HESY", "Heritiera sylvatica", IF(J1775="NYFR", "Nypa fruticans", IF(J1775="CYRA", "Cynometra ramiflora", IF(J1775="PHPA", "Phoenix paludosa", IF(J1775="SCHY", "Scyphiphora hydrophyllacea", IF(J1775="DIMA", "Diospyros maritima", IF(J1775="POPI", "Pongamia pinnata", IF(J1775="MAPS", "Maniltoa psilogyne", IF(J1775="INBI", "Intsia bijuga", IF(J1775="ACEB", "Acanthus ebracteatus", IF(J1775="CAER", "Calamus erinaceus", IF(J1775="UNUN", "Unknown unknown",  IF(J1775="SOAL", "Sonneratia alba",  IF(J1775="AECO", "Aegiceras corniculatum", "" )) )))))))))))))))))))))))))))))</f>
        <v>Bruguiera cylindrica</v>
      </c>
      <c r="J1775" s="1" t="s">
        <v>98</v>
      </c>
      <c r="K1775" s="1" t="n">
        <v>5.2</v>
      </c>
      <c r="L1775" s="1" t="n">
        <v>2.5</v>
      </c>
      <c r="M1775" s="1" t="n">
        <v>8.3</v>
      </c>
      <c r="N1775" s="1" t="n">
        <v>3</v>
      </c>
      <c r="O1775" s="3" t="s">
        <v>1071</v>
      </c>
      <c r="AMI1775" s="0"/>
      <c r="AMJ1775" s="0"/>
    </row>
    <row r="1776" s="18" customFormat="true" ht="13.8" hidden="false" customHeight="false" outlineLevel="0" collapsed="false">
      <c r="A1776" s="1" t="s">
        <v>91</v>
      </c>
      <c r="B1776" s="12" t="n">
        <v>42179</v>
      </c>
      <c r="C1776" s="1" t="s">
        <v>19</v>
      </c>
      <c r="D1776" s="1" t="s">
        <v>19</v>
      </c>
      <c r="E1776" s="1" t="s">
        <v>19</v>
      </c>
      <c r="F1776" s="1" t="s">
        <v>20</v>
      </c>
      <c r="G1776" s="1" t="n">
        <v>3</v>
      </c>
      <c r="H1776" s="1" t="n">
        <v>1</v>
      </c>
      <c r="I1776" s="23" t="str">
        <f aca="false">IF(J1776="RHAP", "Rhizophora apiculata", IF(J1776="EXAG", "Excoecaria agallocha", IF(J1776="BRPA", "Bruguiera parviflora", IF(J1776="XYMO", "Xylocarpus moluccensis", IF(J1776="BRCY", "Bruguiera cylindrica", IF(J1776="AVAL", "Avicennia alba", IF(J1776="AVOF", "Avicennia officinalis", IF(J1776="LURA", "Lumnitzera racemosa", IF(J1776="CETA", "Ceriops tagal", IF(J1776="XYGR", "Xylocarpus granatum", IF(J1776="AVMA", "Avicennia marina", IF(J1776="RHMU", "Rhizophora mucronata", IF(J1776="BRGY", "Bruguiera gymnorrhiza", IF(J1776="BRSE", "Bruguiera sexangula", IF(J1776="SOOV", "Sonneratia ovata", IF(J1776="SOCA", "Sonneratia caseolaris", IF(J1776="HELI", "Heritiera littoralis", IF(J1776="HESY", "Heritiera sylvatica", IF(J1776="NYFR", "Nypa fruticans", IF(J1776="CYRA", "Cynometra ramiflora", IF(J1776="PHPA", "Phoenix paludosa", IF(J1776="SCHY", "Scyphiphora hydrophyllacea", IF(J1776="DIMA", "Diospyros maritima", IF(J1776="POPI", "Pongamia pinnata", IF(J1776="MAPS", "Maniltoa psilogyne", IF(J1776="INBI", "Intsia bijuga", IF(J1776="ACEB", "Acanthus ebracteatus", IF(J1776="CAER", "Calamus erinaceus", IF(J1776="UNUN", "Unknown unknown",  IF(J1776="SOAL", "Sonneratia alba",  IF(J1776="AECO", "Aegiceras corniculatum", "" )) )))))))))))))))))))))))))))))</f>
        <v>Bruguiera cylindrica</v>
      </c>
      <c r="J1776" s="1" t="s">
        <v>98</v>
      </c>
      <c r="K1776" s="1" t="n">
        <v>5.3</v>
      </c>
      <c r="L1776" s="1" t="n">
        <v>1</v>
      </c>
      <c r="M1776" s="1" t="n">
        <v>8.3</v>
      </c>
      <c r="N1776" s="1" t="n">
        <v>3</v>
      </c>
      <c r="O1776" s="3" t="s">
        <v>1071</v>
      </c>
      <c r="AMI1776" s="0"/>
      <c r="AMJ1776" s="0"/>
    </row>
    <row r="1777" s="18" customFormat="true" ht="13.8" hidden="false" customHeight="false" outlineLevel="0" collapsed="false">
      <c r="A1777" s="1" t="s">
        <v>91</v>
      </c>
      <c r="B1777" s="12" t="n">
        <v>42179</v>
      </c>
      <c r="C1777" s="1" t="s">
        <v>19</v>
      </c>
      <c r="D1777" s="1" t="s">
        <v>19</v>
      </c>
      <c r="E1777" s="1" t="s">
        <v>19</v>
      </c>
      <c r="F1777" s="1" t="s">
        <v>20</v>
      </c>
      <c r="G1777" s="1" t="n">
        <v>3</v>
      </c>
      <c r="H1777" s="1" t="n">
        <v>1</v>
      </c>
      <c r="I1777" s="23" t="str">
        <f aca="false">IF(J1777="RHAP", "Rhizophora apiculata", IF(J1777="EXAG", "Excoecaria agallocha", IF(J1777="BRPA", "Bruguiera parviflora", IF(J1777="XYMO", "Xylocarpus moluccensis", IF(J1777="BRCY", "Bruguiera cylindrica", IF(J1777="AVAL", "Avicennia alba", IF(J1777="AVOF", "Avicennia officinalis", IF(J1777="LURA", "Lumnitzera racemosa", IF(J1777="CETA", "Ceriops tagal", IF(J1777="XYGR", "Xylocarpus granatum", IF(J1777="AVMA", "Avicennia marina", IF(J1777="RHMU", "Rhizophora mucronata", IF(J1777="BRGY", "Bruguiera gymnorrhiza", IF(J1777="BRSE", "Bruguiera sexangula", IF(J1777="SOOV", "Sonneratia ovata", IF(J1777="SOCA", "Sonneratia caseolaris", IF(J1777="HELI", "Heritiera littoralis", IF(J1777="HESY", "Heritiera sylvatica", IF(J1777="NYFR", "Nypa fruticans", IF(J1777="CYRA", "Cynometra ramiflora", IF(J1777="PHPA", "Phoenix paludosa", IF(J1777="SCHY", "Scyphiphora hydrophyllacea", IF(J1777="DIMA", "Diospyros maritima", IF(J1777="POPI", "Pongamia pinnata", IF(J1777="MAPS", "Maniltoa psilogyne", IF(J1777="INBI", "Intsia bijuga", IF(J1777="ACEB", "Acanthus ebracteatus", IF(J1777="CAER", "Calamus erinaceus", IF(J1777="UNUN", "Unknown unknown",  IF(J1777="SOAL", "Sonneratia alba",  IF(J1777="AECO", "Aegiceras corniculatum", "" )) )))))))))))))))))))))))))))))</f>
        <v>Bruguiera cylindrica</v>
      </c>
      <c r="J1777" s="1" t="s">
        <v>98</v>
      </c>
      <c r="K1777" s="1" t="n">
        <v>5.3</v>
      </c>
      <c r="L1777" s="1" t="n">
        <v>1.5</v>
      </c>
      <c r="M1777" s="1" t="n">
        <v>7.7</v>
      </c>
      <c r="N1777" s="1" t="n">
        <v>3</v>
      </c>
      <c r="O1777" s="3" t="s">
        <v>1071</v>
      </c>
      <c r="AMI1777" s="0"/>
      <c r="AMJ1777" s="0"/>
    </row>
    <row r="1778" s="18" customFormat="true" ht="13.8" hidden="false" customHeight="false" outlineLevel="0" collapsed="false">
      <c r="A1778" s="1" t="s">
        <v>91</v>
      </c>
      <c r="B1778" s="12" t="n">
        <v>42179</v>
      </c>
      <c r="C1778" s="1" t="s">
        <v>19</v>
      </c>
      <c r="D1778" s="1" t="s">
        <v>19</v>
      </c>
      <c r="E1778" s="1" t="s">
        <v>19</v>
      </c>
      <c r="F1778" s="1" t="s">
        <v>20</v>
      </c>
      <c r="G1778" s="1" t="n">
        <v>3</v>
      </c>
      <c r="H1778" s="1" t="n">
        <v>1</v>
      </c>
      <c r="I1778" s="23" t="str">
        <f aca="false">IF(J1778="RHAP", "Rhizophora apiculata", IF(J1778="EXAG", "Excoecaria agallocha", IF(J1778="BRPA", "Bruguiera parviflora", IF(J1778="XYMO", "Xylocarpus moluccensis", IF(J1778="BRCY", "Bruguiera cylindrica", IF(J1778="AVAL", "Avicennia alba", IF(J1778="AVOF", "Avicennia officinalis", IF(J1778="LURA", "Lumnitzera racemosa", IF(J1778="CETA", "Ceriops tagal", IF(J1778="XYGR", "Xylocarpus granatum", IF(J1778="AVMA", "Avicennia marina", IF(J1778="RHMU", "Rhizophora mucronata", IF(J1778="BRGY", "Bruguiera gymnorrhiza", IF(J1778="BRSE", "Bruguiera sexangula", IF(J1778="SOOV", "Sonneratia ovata", IF(J1778="SOCA", "Sonneratia caseolaris", IF(J1778="HELI", "Heritiera littoralis", IF(J1778="HESY", "Heritiera sylvatica", IF(J1778="NYFR", "Nypa fruticans", IF(J1778="CYRA", "Cynometra ramiflora", IF(J1778="PHPA", "Phoenix paludosa", IF(J1778="SCHY", "Scyphiphora hydrophyllacea", IF(J1778="DIMA", "Diospyros maritima", IF(J1778="POPI", "Pongamia pinnata", IF(J1778="MAPS", "Maniltoa psilogyne", IF(J1778="INBI", "Intsia bijuga", IF(J1778="ACEB", "Acanthus ebracteatus", IF(J1778="CAER", "Calamus erinaceus", IF(J1778="UNUN", "Unknown unknown",  IF(J1778="SOAL", "Sonneratia alba",  IF(J1778="AECO", "Aegiceras corniculatum", "" )) )))))))))))))))))))))))))))))</f>
        <v>Bruguiera cylindrica</v>
      </c>
      <c r="J1778" s="1" t="s">
        <v>98</v>
      </c>
      <c r="K1778" s="1" t="n">
        <v>5.5</v>
      </c>
      <c r="L1778" s="1" t="n">
        <v>2</v>
      </c>
      <c r="M1778" s="1" t="n">
        <v>8.3</v>
      </c>
      <c r="N1778" s="1" t="n">
        <v>3</v>
      </c>
      <c r="O1778" s="3" t="s">
        <v>1071</v>
      </c>
      <c r="AMI1778" s="0"/>
      <c r="AMJ1778" s="0"/>
    </row>
    <row r="1779" s="18" customFormat="true" ht="13.8" hidden="false" customHeight="false" outlineLevel="0" collapsed="false">
      <c r="A1779" s="1" t="s">
        <v>91</v>
      </c>
      <c r="B1779" s="12" t="n">
        <v>42179</v>
      </c>
      <c r="C1779" s="1" t="s">
        <v>19</v>
      </c>
      <c r="D1779" s="1" t="s">
        <v>19</v>
      </c>
      <c r="E1779" s="1" t="s">
        <v>19</v>
      </c>
      <c r="F1779" s="1" t="s">
        <v>20</v>
      </c>
      <c r="G1779" s="1" t="n">
        <v>3</v>
      </c>
      <c r="H1779" s="1" t="n">
        <v>1</v>
      </c>
      <c r="I1779" s="23" t="str">
        <f aca="false">IF(J1779="RHAP", "Rhizophora apiculata", IF(J1779="EXAG", "Excoecaria agallocha", IF(J1779="BRPA", "Bruguiera parviflora", IF(J1779="XYMO", "Xylocarpus moluccensis", IF(J1779="BRCY", "Bruguiera cylindrica", IF(J1779="AVAL", "Avicennia alba", IF(J1779="AVOF", "Avicennia officinalis", IF(J1779="LURA", "Lumnitzera racemosa", IF(J1779="CETA", "Ceriops tagal", IF(J1779="XYGR", "Xylocarpus granatum", IF(J1779="AVMA", "Avicennia marina", IF(J1779="RHMU", "Rhizophora mucronata", IF(J1779="BRGY", "Bruguiera gymnorrhiza", IF(J1779="BRSE", "Bruguiera sexangula", IF(J1779="SOOV", "Sonneratia ovata", IF(J1779="SOCA", "Sonneratia caseolaris", IF(J1779="HELI", "Heritiera littoralis", IF(J1779="HESY", "Heritiera sylvatica", IF(J1779="NYFR", "Nypa fruticans", IF(J1779="CYRA", "Cynometra ramiflora", IF(J1779="PHPA", "Phoenix paludosa", IF(J1779="SCHY", "Scyphiphora hydrophyllacea", IF(J1779="DIMA", "Diospyros maritima", IF(J1779="POPI", "Pongamia pinnata", IF(J1779="MAPS", "Maniltoa psilogyne", IF(J1779="INBI", "Intsia bijuga", IF(J1779="ACEB", "Acanthus ebracteatus", IF(J1779="CAER", "Calamus erinaceus", IF(J1779="UNUN", "Unknown unknown",  IF(J1779="SOAL", "Sonneratia alba",  IF(J1779="AECO", "Aegiceras corniculatum", "" )) )))))))))))))))))))))))))))))</f>
        <v>Bruguiera cylindrica</v>
      </c>
      <c r="J1779" s="1" t="s">
        <v>98</v>
      </c>
      <c r="K1779" s="1" t="n">
        <v>5.8</v>
      </c>
      <c r="L1779" s="1" t="n">
        <v>3</v>
      </c>
      <c r="M1779" s="1" t="n">
        <v>7.7</v>
      </c>
      <c r="N1779" s="1" t="n">
        <v>3</v>
      </c>
      <c r="O1779" s="3" t="s">
        <v>1071</v>
      </c>
      <c r="AMI1779" s="0"/>
      <c r="AMJ1779" s="0"/>
    </row>
    <row r="1780" s="18" customFormat="true" ht="13.8" hidden="false" customHeight="false" outlineLevel="0" collapsed="false">
      <c r="A1780" s="1" t="s">
        <v>91</v>
      </c>
      <c r="B1780" s="12" t="n">
        <v>42179</v>
      </c>
      <c r="C1780" s="1" t="s">
        <v>19</v>
      </c>
      <c r="D1780" s="1" t="s">
        <v>19</v>
      </c>
      <c r="E1780" s="1" t="s">
        <v>19</v>
      </c>
      <c r="F1780" s="1" t="s">
        <v>20</v>
      </c>
      <c r="G1780" s="1" t="n">
        <v>3</v>
      </c>
      <c r="H1780" s="1" t="n">
        <v>1</v>
      </c>
      <c r="I1780" s="23" t="str">
        <f aca="false">IF(J1780="RHAP", "Rhizophora apiculata", IF(J1780="EXAG", "Excoecaria agallocha", IF(J1780="BRPA", "Bruguiera parviflora", IF(J1780="XYMO", "Xylocarpus moluccensis", IF(J1780="BRCY", "Bruguiera cylindrica", IF(J1780="AVAL", "Avicennia alba", IF(J1780="AVOF", "Avicennia officinalis", IF(J1780="LURA", "Lumnitzera racemosa", IF(J1780="CETA", "Ceriops tagal", IF(J1780="XYGR", "Xylocarpus granatum", IF(J1780="AVMA", "Avicennia marina", IF(J1780="RHMU", "Rhizophora mucronata", IF(J1780="BRGY", "Bruguiera gymnorrhiza", IF(J1780="BRSE", "Bruguiera sexangula", IF(J1780="SOOV", "Sonneratia ovata", IF(J1780="SOCA", "Sonneratia caseolaris", IF(J1780="HELI", "Heritiera littoralis", IF(J1780="HESY", "Heritiera sylvatica", IF(J1780="NYFR", "Nypa fruticans", IF(J1780="CYRA", "Cynometra ramiflora", IF(J1780="PHPA", "Phoenix paludosa", IF(J1780="SCHY", "Scyphiphora hydrophyllacea", IF(J1780="DIMA", "Diospyros maritima", IF(J1780="POPI", "Pongamia pinnata", IF(J1780="MAPS", "Maniltoa psilogyne", IF(J1780="INBI", "Intsia bijuga", IF(J1780="ACEB", "Acanthus ebracteatus", IF(J1780="CAER", "Calamus erinaceus", IF(J1780="UNUN", "Unknown unknown",  IF(J1780="SOAL", "Sonneratia alba",  IF(J1780="AECO", "Aegiceras corniculatum", "" )) )))))))))))))))))))))))))))))</f>
        <v>Bruguiera cylindrica</v>
      </c>
      <c r="J1780" s="1" t="s">
        <v>98</v>
      </c>
      <c r="K1780" s="1" t="n">
        <v>5.8</v>
      </c>
      <c r="L1780" s="1" t="n">
        <v>1.75</v>
      </c>
      <c r="M1780" s="1" t="n">
        <v>10</v>
      </c>
      <c r="N1780" s="1" t="n">
        <v>3</v>
      </c>
      <c r="O1780" s="3" t="s">
        <v>1071</v>
      </c>
      <c r="AMI1780" s="0"/>
      <c r="AMJ1780" s="0"/>
    </row>
    <row r="1781" s="18" customFormat="true" ht="13.8" hidden="false" customHeight="false" outlineLevel="0" collapsed="false">
      <c r="A1781" s="1" t="s">
        <v>91</v>
      </c>
      <c r="B1781" s="12" t="n">
        <v>42179</v>
      </c>
      <c r="C1781" s="1" t="s">
        <v>19</v>
      </c>
      <c r="D1781" s="1" t="s">
        <v>19</v>
      </c>
      <c r="E1781" s="1" t="s">
        <v>19</v>
      </c>
      <c r="F1781" s="1" t="s">
        <v>20</v>
      </c>
      <c r="G1781" s="1" t="n">
        <v>3</v>
      </c>
      <c r="H1781" s="1" t="n">
        <v>1</v>
      </c>
      <c r="I1781" s="23" t="str">
        <f aca="false">IF(J1781="RHAP", "Rhizophora apiculata", IF(J1781="EXAG", "Excoecaria agallocha", IF(J1781="BRPA", "Bruguiera parviflora", IF(J1781="XYMO", "Xylocarpus moluccensis", IF(J1781="BRCY", "Bruguiera cylindrica", IF(J1781="AVAL", "Avicennia alba", IF(J1781="AVOF", "Avicennia officinalis", IF(J1781="LURA", "Lumnitzera racemosa", IF(J1781="CETA", "Ceriops tagal", IF(J1781="XYGR", "Xylocarpus granatum", IF(J1781="AVMA", "Avicennia marina", IF(J1781="RHMU", "Rhizophora mucronata", IF(J1781="BRGY", "Bruguiera gymnorrhiza", IF(J1781="BRSE", "Bruguiera sexangula", IF(J1781="SOOV", "Sonneratia ovata", IF(J1781="SOCA", "Sonneratia caseolaris", IF(J1781="HELI", "Heritiera littoralis", IF(J1781="HESY", "Heritiera sylvatica", IF(J1781="NYFR", "Nypa fruticans", IF(J1781="CYRA", "Cynometra ramiflora", IF(J1781="PHPA", "Phoenix paludosa", IF(J1781="SCHY", "Scyphiphora hydrophyllacea", IF(J1781="DIMA", "Diospyros maritima", IF(J1781="POPI", "Pongamia pinnata", IF(J1781="MAPS", "Maniltoa psilogyne", IF(J1781="INBI", "Intsia bijuga", IF(J1781="ACEB", "Acanthus ebracteatus", IF(J1781="CAER", "Calamus erinaceus", IF(J1781="UNUN", "Unknown unknown",  IF(J1781="SOAL", "Sonneratia alba",  IF(J1781="AECO", "Aegiceras corniculatum", "" )) )))))))))))))))))))))))))))))</f>
        <v>Bruguiera cylindrica</v>
      </c>
      <c r="J1781" s="1" t="s">
        <v>98</v>
      </c>
      <c r="K1781" s="1" t="n">
        <v>6.2</v>
      </c>
      <c r="L1781" s="1" t="n">
        <v>2.5</v>
      </c>
      <c r="M1781" s="1" t="n">
        <v>10</v>
      </c>
      <c r="N1781" s="1" t="n">
        <v>3</v>
      </c>
      <c r="O1781" s="3" t="s">
        <v>1071</v>
      </c>
      <c r="AMI1781" s="0"/>
      <c r="AMJ1781" s="0"/>
    </row>
    <row r="1782" s="18" customFormat="true" ht="13.8" hidden="false" customHeight="false" outlineLevel="0" collapsed="false">
      <c r="A1782" s="1" t="s">
        <v>91</v>
      </c>
      <c r="B1782" s="12" t="n">
        <v>42179</v>
      </c>
      <c r="C1782" s="1" t="s">
        <v>19</v>
      </c>
      <c r="D1782" s="1" t="s">
        <v>19</v>
      </c>
      <c r="E1782" s="1" t="s">
        <v>19</v>
      </c>
      <c r="F1782" s="1" t="s">
        <v>20</v>
      </c>
      <c r="G1782" s="1" t="n">
        <v>3</v>
      </c>
      <c r="H1782" s="1" t="n">
        <v>1</v>
      </c>
      <c r="I1782" s="23" t="str">
        <f aca="false">IF(J1782="RHAP", "Rhizophora apiculata", IF(J1782="EXAG", "Excoecaria agallocha", IF(J1782="BRPA", "Bruguiera parviflora", IF(J1782="XYMO", "Xylocarpus moluccensis", IF(J1782="BRCY", "Bruguiera cylindrica", IF(J1782="AVAL", "Avicennia alba", IF(J1782="AVOF", "Avicennia officinalis", IF(J1782="LURA", "Lumnitzera racemosa", IF(J1782="CETA", "Ceriops tagal", IF(J1782="XYGR", "Xylocarpus granatum", IF(J1782="AVMA", "Avicennia marina", IF(J1782="RHMU", "Rhizophora mucronata", IF(J1782="BRGY", "Bruguiera gymnorrhiza", IF(J1782="BRSE", "Bruguiera sexangula", IF(J1782="SOOV", "Sonneratia ovata", IF(J1782="SOCA", "Sonneratia caseolaris", IF(J1782="HELI", "Heritiera littoralis", IF(J1782="HESY", "Heritiera sylvatica", IF(J1782="NYFR", "Nypa fruticans", IF(J1782="CYRA", "Cynometra ramiflora", IF(J1782="PHPA", "Phoenix paludosa", IF(J1782="SCHY", "Scyphiphora hydrophyllacea", IF(J1782="DIMA", "Diospyros maritima", IF(J1782="POPI", "Pongamia pinnata", IF(J1782="MAPS", "Maniltoa psilogyne", IF(J1782="INBI", "Intsia bijuga", IF(J1782="ACEB", "Acanthus ebracteatus", IF(J1782="CAER", "Calamus erinaceus", IF(J1782="UNUN", "Unknown unknown",  IF(J1782="SOAL", "Sonneratia alba",  IF(J1782="AECO", "Aegiceras corniculatum", "" )) )))))))))))))))))))))))))))))</f>
        <v>Bruguiera cylindrica</v>
      </c>
      <c r="J1782" s="1" t="s">
        <v>98</v>
      </c>
      <c r="K1782" s="1" t="n">
        <v>6.4</v>
      </c>
      <c r="L1782" s="1" t="n">
        <v>1.5</v>
      </c>
      <c r="M1782" s="1" t="n">
        <v>7.1</v>
      </c>
      <c r="N1782" s="1" t="n">
        <v>3</v>
      </c>
      <c r="O1782" s="3" t="s">
        <v>1071</v>
      </c>
      <c r="AMI1782" s="0"/>
      <c r="AMJ1782" s="0"/>
    </row>
    <row r="1783" s="18" customFormat="true" ht="13.8" hidden="false" customHeight="false" outlineLevel="0" collapsed="false">
      <c r="A1783" s="1" t="s">
        <v>91</v>
      </c>
      <c r="B1783" s="12" t="n">
        <v>42179</v>
      </c>
      <c r="C1783" s="1" t="s">
        <v>19</v>
      </c>
      <c r="D1783" s="1" t="s">
        <v>19</v>
      </c>
      <c r="E1783" s="1" t="s">
        <v>19</v>
      </c>
      <c r="F1783" s="1" t="s">
        <v>20</v>
      </c>
      <c r="G1783" s="1" t="n">
        <v>3</v>
      </c>
      <c r="H1783" s="1" t="n">
        <v>1</v>
      </c>
      <c r="I1783" s="23" t="str">
        <f aca="false">IF(J1783="RHAP", "Rhizophora apiculata", IF(J1783="EXAG", "Excoecaria agallocha", IF(J1783="BRPA", "Bruguiera parviflora", IF(J1783="XYMO", "Xylocarpus moluccensis", IF(J1783="BRCY", "Bruguiera cylindrica", IF(J1783="AVAL", "Avicennia alba", IF(J1783="AVOF", "Avicennia officinalis", IF(J1783="LURA", "Lumnitzera racemosa", IF(J1783="CETA", "Ceriops tagal", IF(J1783="XYGR", "Xylocarpus granatum", IF(J1783="AVMA", "Avicennia marina", IF(J1783="RHMU", "Rhizophora mucronata", IF(J1783="BRGY", "Bruguiera gymnorrhiza", IF(J1783="BRSE", "Bruguiera sexangula", IF(J1783="SOOV", "Sonneratia ovata", IF(J1783="SOCA", "Sonneratia caseolaris", IF(J1783="HELI", "Heritiera littoralis", IF(J1783="HESY", "Heritiera sylvatica", IF(J1783="NYFR", "Nypa fruticans", IF(J1783="CYRA", "Cynometra ramiflora", IF(J1783="PHPA", "Phoenix paludosa", IF(J1783="SCHY", "Scyphiphora hydrophyllacea", IF(J1783="DIMA", "Diospyros maritima", IF(J1783="POPI", "Pongamia pinnata", IF(J1783="MAPS", "Maniltoa psilogyne", IF(J1783="INBI", "Intsia bijuga", IF(J1783="ACEB", "Acanthus ebracteatus", IF(J1783="CAER", "Calamus erinaceus", IF(J1783="UNUN", "Unknown unknown",  IF(J1783="SOAL", "Sonneratia alba",  IF(J1783="AECO", "Aegiceras corniculatum", "" )) )))))))))))))))))))))))))))))</f>
        <v>Bruguiera cylindrica</v>
      </c>
      <c r="J1783" s="1" t="s">
        <v>98</v>
      </c>
      <c r="K1783" s="1" t="n">
        <v>6.5</v>
      </c>
      <c r="L1783" s="1" t="n">
        <v>2.5</v>
      </c>
      <c r="M1783" s="1" t="n">
        <v>9.6</v>
      </c>
      <c r="N1783" s="1" t="n">
        <v>3</v>
      </c>
      <c r="O1783" s="3" t="s">
        <v>1071</v>
      </c>
      <c r="AMI1783" s="0"/>
      <c r="AMJ1783" s="0"/>
    </row>
    <row r="1784" s="18" customFormat="true" ht="13.8" hidden="false" customHeight="false" outlineLevel="0" collapsed="false">
      <c r="A1784" s="1" t="s">
        <v>91</v>
      </c>
      <c r="B1784" s="12" t="n">
        <v>42179</v>
      </c>
      <c r="C1784" s="1" t="s">
        <v>19</v>
      </c>
      <c r="D1784" s="1" t="s">
        <v>19</v>
      </c>
      <c r="E1784" s="1" t="s">
        <v>19</v>
      </c>
      <c r="F1784" s="1" t="s">
        <v>20</v>
      </c>
      <c r="G1784" s="1" t="n">
        <v>3</v>
      </c>
      <c r="H1784" s="1" t="n">
        <v>1</v>
      </c>
      <c r="I1784" s="23" t="str">
        <f aca="false">IF(J1784="RHAP", "Rhizophora apiculata", IF(J1784="EXAG", "Excoecaria agallocha", IF(J1784="BRPA", "Bruguiera parviflora", IF(J1784="XYMO", "Xylocarpus moluccensis", IF(J1784="BRCY", "Bruguiera cylindrica", IF(J1784="AVAL", "Avicennia alba", IF(J1784="AVOF", "Avicennia officinalis", IF(J1784="LURA", "Lumnitzera racemosa", IF(J1784="CETA", "Ceriops tagal", IF(J1784="XYGR", "Xylocarpus granatum", IF(J1784="AVMA", "Avicennia marina", IF(J1784="RHMU", "Rhizophora mucronata", IF(J1784="BRGY", "Bruguiera gymnorrhiza", IF(J1784="BRSE", "Bruguiera sexangula", IF(J1784="SOOV", "Sonneratia ovata", IF(J1784="SOCA", "Sonneratia caseolaris", IF(J1784="HELI", "Heritiera littoralis", IF(J1784="HESY", "Heritiera sylvatica", IF(J1784="NYFR", "Nypa fruticans", IF(J1784="CYRA", "Cynometra ramiflora", IF(J1784="PHPA", "Phoenix paludosa", IF(J1784="SCHY", "Scyphiphora hydrophyllacea", IF(J1784="DIMA", "Diospyros maritima", IF(J1784="POPI", "Pongamia pinnata", IF(J1784="MAPS", "Maniltoa psilogyne", IF(J1784="INBI", "Intsia bijuga", IF(J1784="ACEB", "Acanthus ebracteatus", IF(J1784="CAER", "Calamus erinaceus", IF(J1784="UNUN", "Unknown unknown",  IF(J1784="SOAL", "Sonneratia alba",  IF(J1784="AECO", "Aegiceras corniculatum", "" )) )))))))))))))))))))))))))))))</f>
        <v>Bruguiera cylindrica</v>
      </c>
      <c r="J1784" s="1" t="s">
        <v>98</v>
      </c>
      <c r="K1784" s="1" t="n">
        <v>6.5</v>
      </c>
      <c r="L1784" s="1" t="n">
        <v>1.5</v>
      </c>
      <c r="M1784" s="1" t="n">
        <v>7</v>
      </c>
      <c r="N1784" s="1" t="n">
        <v>3</v>
      </c>
      <c r="O1784" s="3" t="s">
        <v>1071</v>
      </c>
      <c r="AMI1784" s="0"/>
      <c r="AMJ1784" s="0"/>
    </row>
    <row r="1785" s="18" customFormat="true" ht="13.8" hidden="false" customHeight="false" outlineLevel="0" collapsed="false">
      <c r="A1785" s="1" t="s">
        <v>91</v>
      </c>
      <c r="B1785" s="12" t="n">
        <v>42179</v>
      </c>
      <c r="C1785" s="1" t="s">
        <v>19</v>
      </c>
      <c r="D1785" s="1" t="s">
        <v>19</v>
      </c>
      <c r="E1785" s="1" t="s">
        <v>19</v>
      </c>
      <c r="F1785" s="1" t="s">
        <v>20</v>
      </c>
      <c r="G1785" s="1" t="n">
        <v>3</v>
      </c>
      <c r="H1785" s="1" t="n">
        <v>1</v>
      </c>
      <c r="I1785" s="23" t="str">
        <f aca="false">IF(J1785="RHAP", "Rhizophora apiculata", IF(J1785="EXAG", "Excoecaria agallocha", IF(J1785="BRPA", "Bruguiera parviflora", IF(J1785="XYMO", "Xylocarpus moluccensis", IF(J1785="BRCY", "Bruguiera cylindrica", IF(J1785="AVAL", "Avicennia alba", IF(J1785="AVOF", "Avicennia officinalis", IF(J1785="LURA", "Lumnitzera racemosa", IF(J1785="CETA", "Ceriops tagal", IF(J1785="XYGR", "Xylocarpus granatum", IF(J1785="AVMA", "Avicennia marina", IF(J1785="RHMU", "Rhizophora mucronata", IF(J1785="BRGY", "Bruguiera gymnorrhiza", IF(J1785="BRSE", "Bruguiera sexangula", IF(J1785="SOOV", "Sonneratia ovata", IF(J1785="SOCA", "Sonneratia caseolaris", IF(J1785="HELI", "Heritiera littoralis", IF(J1785="HESY", "Heritiera sylvatica", IF(J1785="NYFR", "Nypa fruticans", IF(J1785="CYRA", "Cynometra ramiflora", IF(J1785="PHPA", "Phoenix paludosa", IF(J1785="SCHY", "Scyphiphora hydrophyllacea", IF(J1785="DIMA", "Diospyros maritima", IF(J1785="POPI", "Pongamia pinnata", IF(J1785="MAPS", "Maniltoa psilogyne", IF(J1785="INBI", "Intsia bijuga", IF(J1785="ACEB", "Acanthus ebracteatus", IF(J1785="CAER", "Calamus erinaceus", IF(J1785="UNUN", "Unknown unknown",  IF(J1785="SOAL", "Sonneratia alba",  IF(J1785="AECO", "Aegiceras corniculatum", "" )) )))))))))))))))))))))))))))))</f>
        <v>Bruguiera cylindrica</v>
      </c>
      <c r="J1785" s="1" t="s">
        <v>98</v>
      </c>
      <c r="K1785" s="1" t="n">
        <v>6.5</v>
      </c>
      <c r="L1785" s="1" t="n">
        <v>2.5</v>
      </c>
      <c r="M1785" s="1" t="n">
        <v>9.1</v>
      </c>
      <c r="N1785" s="1" t="n">
        <v>3</v>
      </c>
      <c r="O1785" s="3" t="s">
        <v>1071</v>
      </c>
      <c r="AMI1785" s="0"/>
      <c r="AMJ1785" s="0"/>
    </row>
    <row r="1786" s="18" customFormat="true" ht="13.8" hidden="false" customHeight="false" outlineLevel="0" collapsed="false">
      <c r="A1786" s="1" t="s">
        <v>91</v>
      </c>
      <c r="B1786" s="12" t="n">
        <v>42179</v>
      </c>
      <c r="C1786" s="1" t="s">
        <v>19</v>
      </c>
      <c r="D1786" s="1" t="s">
        <v>19</v>
      </c>
      <c r="E1786" s="1" t="s">
        <v>19</v>
      </c>
      <c r="F1786" s="1" t="s">
        <v>20</v>
      </c>
      <c r="G1786" s="1" t="n">
        <v>3</v>
      </c>
      <c r="H1786" s="1" t="n">
        <v>1</v>
      </c>
      <c r="I1786" s="23" t="str">
        <f aca="false">IF(J1786="RHAP", "Rhizophora apiculata", IF(J1786="EXAG", "Excoecaria agallocha", IF(J1786="BRPA", "Bruguiera parviflora", IF(J1786="XYMO", "Xylocarpus moluccensis", IF(J1786="BRCY", "Bruguiera cylindrica", IF(J1786="AVAL", "Avicennia alba", IF(J1786="AVOF", "Avicennia officinalis", IF(J1786="LURA", "Lumnitzera racemosa", IF(J1786="CETA", "Ceriops tagal", IF(J1786="XYGR", "Xylocarpus granatum", IF(J1786="AVMA", "Avicennia marina", IF(J1786="RHMU", "Rhizophora mucronata", IF(J1786="BRGY", "Bruguiera gymnorrhiza", IF(J1786="BRSE", "Bruguiera sexangula", IF(J1786="SOOV", "Sonneratia ovata", IF(J1786="SOCA", "Sonneratia caseolaris", IF(J1786="HELI", "Heritiera littoralis", IF(J1786="HESY", "Heritiera sylvatica", IF(J1786="NYFR", "Nypa fruticans", IF(J1786="CYRA", "Cynometra ramiflora", IF(J1786="PHPA", "Phoenix paludosa", IF(J1786="SCHY", "Scyphiphora hydrophyllacea", IF(J1786="DIMA", "Diospyros maritima", IF(J1786="POPI", "Pongamia pinnata", IF(J1786="MAPS", "Maniltoa psilogyne", IF(J1786="INBI", "Intsia bijuga", IF(J1786="ACEB", "Acanthus ebracteatus", IF(J1786="CAER", "Calamus erinaceus", IF(J1786="UNUN", "Unknown unknown",  IF(J1786="SOAL", "Sonneratia alba",  IF(J1786="AECO", "Aegiceras corniculatum", "" )) )))))))))))))))))))))))))))))</f>
        <v>Bruguiera cylindrica</v>
      </c>
      <c r="J1786" s="1" t="s">
        <v>98</v>
      </c>
      <c r="K1786" s="1" t="n">
        <v>6.6</v>
      </c>
      <c r="L1786" s="1" t="n">
        <v>1.75</v>
      </c>
      <c r="M1786" s="1" t="n">
        <v>10.4</v>
      </c>
      <c r="N1786" s="1" t="n">
        <v>3</v>
      </c>
      <c r="O1786" s="3" t="s">
        <v>1071</v>
      </c>
      <c r="AMI1786" s="0"/>
      <c r="AMJ1786" s="0"/>
    </row>
    <row r="1787" s="18" customFormat="true" ht="13.8" hidden="false" customHeight="false" outlineLevel="0" collapsed="false">
      <c r="A1787" s="1" t="s">
        <v>91</v>
      </c>
      <c r="B1787" s="12" t="n">
        <v>42179</v>
      </c>
      <c r="C1787" s="1" t="s">
        <v>19</v>
      </c>
      <c r="D1787" s="1" t="s">
        <v>19</v>
      </c>
      <c r="E1787" s="1" t="s">
        <v>19</v>
      </c>
      <c r="F1787" s="1" t="s">
        <v>20</v>
      </c>
      <c r="G1787" s="1" t="n">
        <v>3</v>
      </c>
      <c r="H1787" s="1" t="n">
        <v>1</v>
      </c>
      <c r="I1787" s="23" t="str">
        <f aca="false">IF(J1787="RHAP", "Rhizophora apiculata", IF(J1787="EXAG", "Excoecaria agallocha", IF(J1787="BRPA", "Bruguiera parviflora", IF(J1787="XYMO", "Xylocarpus moluccensis", IF(J1787="BRCY", "Bruguiera cylindrica", IF(J1787="AVAL", "Avicennia alba", IF(J1787="AVOF", "Avicennia officinalis", IF(J1787="LURA", "Lumnitzera racemosa", IF(J1787="CETA", "Ceriops tagal", IF(J1787="XYGR", "Xylocarpus granatum", IF(J1787="AVMA", "Avicennia marina", IF(J1787="RHMU", "Rhizophora mucronata", IF(J1787="BRGY", "Bruguiera gymnorrhiza", IF(J1787="BRSE", "Bruguiera sexangula", IF(J1787="SOOV", "Sonneratia ovata", IF(J1787="SOCA", "Sonneratia caseolaris", IF(J1787="HELI", "Heritiera littoralis", IF(J1787="HESY", "Heritiera sylvatica", IF(J1787="NYFR", "Nypa fruticans", IF(J1787="CYRA", "Cynometra ramiflora", IF(J1787="PHPA", "Phoenix paludosa", IF(J1787="SCHY", "Scyphiphora hydrophyllacea", IF(J1787="DIMA", "Diospyros maritima", IF(J1787="POPI", "Pongamia pinnata", IF(J1787="MAPS", "Maniltoa psilogyne", IF(J1787="INBI", "Intsia bijuga", IF(J1787="ACEB", "Acanthus ebracteatus", IF(J1787="CAER", "Calamus erinaceus", IF(J1787="UNUN", "Unknown unknown",  IF(J1787="SOAL", "Sonneratia alba",  IF(J1787="AECO", "Aegiceras corniculatum", "" )) )))))))))))))))))))))))))))))</f>
        <v>Bruguiera cylindrica</v>
      </c>
      <c r="J1787" s="1" t="s">
        <v>98</v>
      </c>
      <c r="K1787" s="1" t="n">
        <v>6.6</v>
      </c>
      <c r="L1787" s="1" t="n">
        <v>2.5</v>
      </c>
      <c r="M1787" s="1" t="n">
        <v>9.4</v>
      </c>
      <c r="N1787" s="1" t="n">
        <v>3</v>
      </c>
      <c r="O1787" s="3" t="s">
        <v>1071</v>
      </c>
      <c r="AMI1787" s="0"/>
      <c r="AMJ1787" s="0"/>
    </row>
    <row r="1788" s="18" customFormat="true" ht="13.8" hidden="false" customHeight="false" outlineLevel="0" collapsed="false">
      <c r="A1788" s="1" t="s">
        <v>91</v>
      </c>
      <c r="B1788" s="12" t="n">
        <v>42179</v>
      </c>
      <c r="C1788" s="1" t="s">
        <v>19</v>
      </c>
      <c r="D1788" s="1" t="s">
        <v>19</v>
      </c>
      <c r="E1788" s="1" t="s">
        <v>19</v>
      </c>
      <c r="F1788" s="1" t="s">
        <v>20</v>
      </c>
      <c r="G1788" s="1" t="n">
        <v>3</v>
      </c>
      <c r="H1788" s="1" t="n">
        <v>1</v>
      </c>
      <c r="I1788" s="23" t="str">
        <f aca="false">IF(J1788="RHAP", "Rhizophora apiculata", IF(J1788="EXAG", "Excoecaria agallocha", IF(J1788="BRPA", "Bruguiera parviflora", IF(J1788="XYMO", "Xylocarpus moluccensis", IF(J1788="BRCY", "Bruguiera cylindrica", IF(J1788="AVAL", "Avicennia alba", IF(J1788="AVOF", "Avicennia officinalis", IF(J1788="LURA", "Lumnitzera racemosa", IF(J1788="CETA", "Ceriops tagal", IF(J1788="XYGR", "Xylocarpus granatum", IF(J1788="AVMA", "Avicennia marina", IF(J1788="RHMU", "Rhizophora mucronata", IF(J1788="BRGY", "Bruguiera gymnorrhiza", IF(J1788="BRSE", "Bruguiera sexangula", IF(J1788="SOOV", "Sonneratia ovata", IF(J1788="SOCA", "Sonneratia caseolaris", IF(J1788="HELI", "Heritiera littoralis", IF(J1788="HESY", "Heritiera sylvatica", IF(J1788="NYFR", "Nypa fruticans", IF(J1788="CYRA", "Cynometra ramiflora", IF(J1788="PHPA", "Phoenix paludosa", IF(J1788="SCHY", "Scyphiphora hydrophyllacea", IF(J1788="DIMA", "Diospyros maritima", IF(J1788="POPI", "Pongamia pinnata", IF(J1788="MAPS", "Maniltoa psilogyne", IF(J1788="INBI", "Intsia bijuga", IF(J1788="ACEB", "Acanthus ebracteatus", IF(J1788="CAER", "Calamus erinaceus", IF(J1788="UNUN", "Unknown unknown",  IF(J1788="SOAL", "Sonneratia alba",  IF(J1788="AECO", "Aegiceras corniculatum", "" )) )))))))))))))))))))))))))))))</f>
        <v>Bruguiera cylindrica</v>
      </c>
      <c r="J1788" s="1" t="s">
        <v>98</v>
      </c>
      <c r="K1788" s="1" t="n">
        <v>6.8</v>
      </c>
      <c r="L1788" s="1" t="n">
        <v>1.5</v>
      </c>
      <c r="M1788" s="1" t="n">
        <v>10.1</v>
      </c>
      <c r="N1788" s="1" t="n">
        <v>3</v>
      </c>
      <c r="O1788" s="3" t="s">
        <v>1071</v>
      </c>
      <c r="AMI1788" s="0"/>
      <c r="AMJ1788" s="0"/>
    </row>
    <row r="1789" s="18" customFormat="true" ht="13.8" hidden="false" customHeight="false" outlineLevel="0" collapsed="false">
      <c r="A1789" s="1" t="s">
        <v>91</v>
      </c>
      <c r="B1789" s="12" t="n">
        <v>42179</v>
      </c>
      <c r="C1789" s="1" t="s">
        <v>19</v>
      </c>
      <c r="D1789" s="1" t="s">
        <v>19</v>
      </c>
      <c r="E1789" s="1" t="s">
        <v>19</v>
      </c>
      <c r="F1789" s="1" t="s">
        <v>20</v>
      </c>
      <c r="G1789" s="1" t="n">
        <v>3</v>
      </c>
      <c r="H1789" s="1" t="n">
        <v>1</v>
      </c>
      <c r="I1789" s="23" t="str">
        <f aca="false">IF(J1789="RHAP", "Rhizophora apiculata", IF(J1789="EXAG", "Excoecaria agallocha", IF(J1789="BRPA", "Bruguiera parviflora", IF(J1789="XYMO", "Xylocarpus moluccensis", IF(J1789="BRCY", "Bruguiera cylindrica", IF(J1789="AVAL", "Avicennia alba", IF(J1789="AVOF", "Avicennia officinalis", IF(J1789="LURA", "Lumnitzera racemosa", IF(J1789="CETA", "Ceriops tagal", IF(J1789="XYGR", "Xylocarpus granatum", IF(J1789="AVMA", "Avicennia marina", IF(J1789="RHMU", "Rhizophora mucronata", IF(J1789="BRGY", "Bruguiera gymnorrhiza", IF(J1789="BRSE", "Bruguiera sexangula", IF(J1789="SOOV", "Sonneratia ovata", IF(J1789="SOCA", "Sonneratia caseolaris", IF(J1789="HELI", "Heritiera littoralis", IF(J1789="HESY", "Heritiera sylvatica", IF(J1789="NYFR", "Nypa fruticans", IF(J1789="CYRA", "Cynometra ramiflora", IF(J1789="PHPA", "Phoenix paludosa", IF(J1789="SCHY", "Scyphiphora hydrophyllacea", IF(J1789="DIMA", "Diospyros maritima", IF(J1789="POPI", "Pongamia pinnata", IF(J1789="MAPS", "Maniltoa psilogyne", IF(J1789="INBI", "Intsia bijuga", IF(J1789="ACEB", "Acanthus ebracteatus", IF(J1789="CAER", "Calamus erinaceus", IF(J1789="UNUN", "Unknown unknown",  IF(J1789="SOAL", "Sonneratia alba",  IF(J1789="AECO", "Aegiceras corniculatum", "" )) )))))))))))))))))))))))))))))</f>
        <v>Bruguiera cylindrica</v>
      </c>
      <c r="J1789" s="1" t="s">
        <v>98</v>
      </c>
      <c r="K1789" s="1" t="n">
        <v>7</v>
      </c>
      <c r="L1789" s="1" t="n">
        <v>5</v>
      </c>
      <c r="M1789" s="1" t="n">
        <v>10.1</v>
      </c>
      <c r="N1789" s="1" t="n">
        <v>3</v>
      </c>
      <c r="O1789" s="3" t="s">
        <v>1071</v>
      </c>
      <c r="AMI1789" s="0"/>
      <c r="AMJ1789" s="0"/>
    </row>
    <row r="1790" s="18" customFormat="true" ht="13.8" hidden="false" customHeight="false" outlineLevel="0" collapsed="false">
      <c r="A1790" s="1" t="s">
        <v>91</v>
      </c>
      <c r="B1790" s="12" t="n">
        <v>42179</v>
      </c>
      <c r="C1790" s="1" t="s">
        <v>19</v>
      </c>
      <c r="D1790" s="1" t="s">
        <v>19</v>
      </c>
      <c r="E1790" s="1" t="s">
        <v>19</v>
      </c>
      <c r="F1790" s="1" t="s">
        <v>20</v>
      </c>
      <c r="G1790" s="1" t="n">
        <v>3</v>
      </c>
      <c r="H1790" s="1" t="n">
        <v>1</v>
      </c>
      <c r="I1790" s="23" t="str">
        <f aca="false">IF(J1790="RHAP", "Rhizophora apiculata", IF(J1790="EXAG", "Excoecaria agallocha", IF(J1790="BRPA", "Bruguiera parviflora", IF(J1790="XYMO", "Xylocarpus moluccensis", IF(J1790="BRCY", "Bruguiera cylindrica", IF(J1790="AVAL", "Avicennia alba", IF(J1790="AVOF", "Avicennia officinalis", IF(J1790="LURA", "Lumnitzera racemosa", IF(J1790="CETA", "Ceriops tagal", IF(J1790="XYGR", "Xylocarpus granatum", IF(J1790="AVMA", "Avicennia marina", IF(J1790="RHMU", "Rhizophora mucronata", IF(J1790="BRGY", "Bruguiera gymnorrhiza", IF(J1790="BRSE", "Bruguiera sexangula", IF(J1790="SOOV", "Sonneratia ovata", IF(J1790="SOCA", "Sonneratia caseolaris", IF(J1790="HELI", "Heritiera littoralis", IF(J1790="HESY", "Heritiera sylvatica", IF(J1790="NYFR", "Nypa fruticans", IF(J1790="CYRA", "Cynometra ramiflora", IF(J1790="PHPA", "Phoenix paludosa", IF(J1790="SCHY", "Scyphiphora hydrophyllacea", IF(J1790="DIMA", "Diospyros maritima", IF(J1790="POPI", "Pongamia pinnata", IF(J1790="MAPS", "Maniltoa psilogyne", IF(J1790="INBI", "Intsia bijuga", IF(J1790="ACEB", "Acanthus ebracteatus", IF(J1790="CAER", "Calamus erinaceus", IF(J1790="UNUN", "Unknown unknown",  IF(J1790="SOAL", "Sonneratia alba",  IF(J1790="AECO", "Aegiceras corniculatum", "" )) )))))))))))))))))))))))))))))</f>
        <v>Bruguiera cylindrica</v>
      </c>
      <c r="J1790" s="1" t="s">
        <v>98</v>
      </c>
      <c r="K1790" s="1" t="n">
        <v>7.1</v>
      </c>
      <c r="L1790" s="1" t="n">
        <v>3</v>
      </c>
      <c r="M1790" s="1" t="n">
        <v>10.8</v>
      </c>
      <c r="N1790" s="1" t="n">
        <v>3</v>
      </c>
      <c r="O1790" s="3" t="s">
        <v>1071</v>
      </c>
      <c r="AMI1790" s="0"/>
      <c r="AMJ1790" s="0"/>
    </row>
    <row r="1791" s="18" customFormat="true" ht="13.8" hidden="false" customHeight="false" outlineLevel="0" collapsed="false">
      <c r="A1791" s="1" t="s">
        <v>91</v>
      </c>
      <c r="B1791" s="12" t="n">
        <v>42179</v>
      </c>
      <c r="C1791" s="1" t="s">
        <v>19</v>
      </c>
      <c r="D1791" s="1" t="s">
        <v>19</v>
      </c>
      <c r="E1791" s="1" t="s">
        <v>19</v>
      </c>
      <c r="F1791" s="1" t="s">
        <v>20</v>
      </c>
      <c r="G1791" s="1" t="n">
        <v>3</v>
      </c>
      <c r="H1791" s="1" t="n">
        <v>1</v>
      </c>
      <c r="I1791" s="23" t="str">
        <f aca="false">IF(J1791="RHAP", "Rhizophora apiculata", IF(J1791="EXAG", "Excoecaria agallocha", IF(J1791="BRPA", "Bruguiera parviflora", IF(J1791="XYMO", "Xylocarpus moluccensis", IF(J1791="BRCY", "Bruguiera cylindrica", IF(J1791="AVAL", "Avicennia alba", IF(J1791="AVOF", "Avicennia officinalis", IF(J1791="LURA", "Lumnitzera racemosa", IF(J1791="CETA", "Ceriops tagal", IF(J1791="XYGR", "Xylocarpus granatum", IF(J1791="AVMA", "Avicennia marina", IF(J1791="RHMU", "Rhizophora mucronata", IF(J1791="BRGY", "Bruguiera gymnorrhiza", IF(J1791="BRSE", "Bruguiera sexangula", IF(J1791="SOOV", "Sonneratia ovata", IF(J1791="SOCA", "Sonneratia caseolaris", IF(J1791="HELI", "Heritiera littoralis", IF(J1791="HESY", "Heritiera sylvatica", IF(J1791="NYFR", "Nypa fruticans", IF(J1791="CYRA", "Cynometra ramiflora", IF(J1791="PHPA", "Phoenix paludosa", IF(J1791="SCHY", "Scyphiphora hydrophyllacea", IF(J1791="DIMA", "Diospyros maritima", IF(J1791="POPI", "Pongamia pinnata", IF(J1791="MAPS", "Maniltoa psilogyne", IF(J1791="INBI", "Intsia bijuga", IF(J1791="ACEB", "Acanthus ebracteatus", IF(J1791="CAER", "Calamus erinaceus", IF(J1791="UNUN", "Unknown unknown",  IF(J1791="SOAL", "Sonneratia alba",  IF(J1791="AECO", "Aegiceras corniculatum", "" )) )))))))))))))))))))))))))))))</f>
        <v>Bruguiera cylindrica</v>
      </c>
      <c r="J1791" s="1" t="s">
        <v>98</v>
      </c>
      <c r="K1791" s="1" t="n">
        <v>7.2</v>
      </c>
      <c r="L1791" s="1" t="n">
        <v>1.5</v>
      </c>
      <c r="M1791" s="1" t="n">
        <v>10.1</v>
      </c>
      <c r="N1791" s="1" t="n">
        <v>3</v>
      </c>
      <c r="O1791" s="3" t="s">
        <v>1071</v>
      </c>
      <c r="AMI1791" s="0"/>
      <c r="AMJ1791" s="0"/>
    </row>
    <row r="1792" s="18" customFormat="true" ht="13.8" hidden="false" customHeight="false" outlineLevel="0" collapsed="false">
      <c r="A1792" s="1" t="s">
        <v>91</v>
      </c>
      <c r="B1792" s="12" t="n">
        <v>42179</v>
      </c>
      <c r="C1792" s="1" t="s">
        <v>19</v>
      </c>
      <c r="D1792" s="1" t="s">
        <v>19</v>
      </c>
      <c r="E1792" s="1" t="s">
        <v>19</v>
      </c>
      <c r="F1792" s="1" t="s">
        <v>20</v>
      </c>
      <c r="G1792" s="1" t="n">
        <v>3</v>
      </c>
      <c r="H1792" s="1" t="n">
        <v>1</v>
      </c>
      <c r="I1792" s="23" t="str">
        <f aca="false">IF(J1792="RHAP", "Rhizophora apiculata", IF(J1792="EXAG", "Excoecaria agallocha", IF(J1792="BRPA", "Bruguiera parviflora", IF(J1792="XYMO", "Xylocarpus moluccensis", IF(J1792="BRCY", "Bruguiera cylindrica", IF(J1792="AVAL", "Avicennia alba", IF(J1792="AVOF", "Avicennia officinalis", IF(J1792="LURA", "Lumnitzera racemosa", IF(J1792="CETA", "Ceriops tagal", IF(J1792="XYGR", "Xylocarpus granatum", IF(J1792="AVMA", "Avicennia marina", IF(J1792="RHMU", "Rhizophora mucronata", IF(J1792="BRGY", "Bruguiera gymnorrhiza", IF(J1792="BRSE", "Bruguiera sexangula", IF(J1792="SOOV", "Sonneratia ovata", IF(J1792="SOCA", "Sonneratia caseolaris", IF(J1792="HELI", "Heritiera littoralis", IF(J1792="HESY", "Heritiera sylvatica", IF(J1792="NYFR", "Nypa fruticans", IF(J1792="CYRA", "Cynometra ramiflora", IF(J1792="PHPA", "Phoenix paludosa", IF(J1792="SCHY", "Scyphiphora hydrophyllacea", IF(J1792="DIMA", "Diospyros maritima", IF(J1792="POPI", "Pongamia pinnata", IF(J1792="MAPS", "Maniltoa psilogyne", IF(J1792="INBI", "Intsia bijuga", IF(J1792="ACEB", "Acanthus ebracteatus", IF(J1792="CAER", "Calamus erinaceus", IF(J1792="UNUN", "Unknown unknown",  IF(J1792="SOAL", "Sonneratia alba",  IF(J1792="AECO", "Aegiceras corniculatum", "" )) )))))))))))))))))))))))))))))</f>
        <v>Bruguiera cylindrica</v>
      </c>
      <c r="J1792" s="1" t="s">
        <v>98</v>
      </c>
      <c r="K1792" s="1" t="n">
        <v>7.2</v>
      </c>
      <c r="L1792" s="1" t="n">
        <v>2</v>
      </c>
      <c r="M1792" s="1" t="n">
        <v>9.3</v>
      </c>
      <c r="N1792" s="1" t="n">
        <v>3</v>
      </c>
      <c r="O1792" s="3" t="s">
        <v>1071</v>
      </c>
      <c r="AMI1792" s="0"/>
      <c r="AMJ1792" s="0"/>
    </row>
    <row r="1793" s="18" customFormat="true" ht="13.8" hidden="false" customHeight="false" outlineLevel="0" collapsed="false">
      <c r="A1793" s="1" t="s">
        <v>91</v>
      </c>
      <c r="B1793" s="12" t="n">
        <v>42179</v>
      </c>
      <c r="C1793" s="1" t="s">
        <v>19</v>
      </c>
      <c r="D1793" s="1" t="s">
        <v>19</v>
      </c>
      <c r="E1793" s="1" t="s">
        <v>19</v>
      </c>
      <c r="F1793" s="1" t="s">
        <v>20</v>
      </c>
      <c r="G1793" s="1" t="n">
        <v>3</v>
      </c>
      <c r="H1793" s="1" t="n">
        <v>1</v>
      </c>
      <c r="I1793" s="23" t="str">
        <f aca="false">IF(J1793="RHAP", "Rhizophora apiculata", IF(J1793="EXAG", "Excoecaria agallocha", IF(J1793="BRPA", "Bruguiera parviflora", IF(J1793="XYMO", "Xylocarpus moluccensis", IF(J1793="BRCY", "Bruguiera cylindrica", IF(J1793="AVAL", "Avicennia alba", IF(J1793="AVOF", "Avicennia officinalis", IF(J1793="LURA", "Lumnitzera racemosa", IF(J1793="CETA", "Ceriops tagal", IF(J1793="XYGR", "Xylocarpus granatum", IF(J1793="AVMA", "Avicennia marina", IF(J1793="RHMU", "Rhizophora mucronata", IF(J1793="BRGY", "Bruguiera gymnorrhiza", IF(J1793="BRSE", "Bruguiera sexangula", IF(J1793="SOOV", "Sonneratia ovata", IF(J1793="SOCA", "Sonneratia caseolaris", IF(J1793="HELI", "Heritiera littoralis", IF(J1793="HESY", "Heritiera sylvatica", IF(J1793="NYFR", "Nypa fruticans", IF(J1793="CYRA", "Cynometra ramiflora", IF(J1793="PHPA", "Phoenix paludosa", IF(J1793="SCHY", "Scyphiphora hydrophyllacea", IF(J1793="DIMA", "Diospyros maritima", IF(J1793="POPI", "Pongamia pinnata", IF(J1793="MAPS", "Maniltoa psilogyne", IF(J1793="INBI", "Intsia bijuga", IF(J1793="ACEB", "Acanthus ebracteatus", IF(J1793="CAER", "Calamus erinaceus", IF(J1793="UNUN", "Unknown unknown",  IF(J1793="SOAL", "Sonneratia alba",  IF(J1793="AECO", "Aegiceras corniculatum", "" )) )))))))))))))))))))))))))))))</f>
        <v>Bruguiera cylindrica</v>
      </c>
      <c r="J1793" s="1" t="s">
        <v>98</v>
      </c>
      <c r="K1793" s="1" t="n">
        <v>7.3</v>
      </c>
      <c r="L1793" s="1" t="n">
        <v>1.76</v>
      </c>
      <c r="M1793" s="1" t="n">
        <v>10.7</v>
      </c>
      <c r="N1793" s="1" t="n">
        <v>3</v>
      </c>
      <c r="O1793" s="3" t="s">
        <v>1071</v>
      </c>
      <c r="AMI1793" s="0"/>
      <c r="AMJ1793" s="0"/>
    </row>
    <row r="1794" s="18" customFormat="true" ht="13.8" hidden="false" customHeight="false" outlineLevel="0" collapsed="false">
      <c r="A1794" s="1" t="s">
        <v>91</v>
      </c>
      <c r="B1794" s="12" t="n">
        <v>42179</v>
      </c>
      <c r="C1794" s="1" t="s">
        <v>19</v>
      </c>
      <c r="D1794" s="1" t="s">
        <v>19</v>
      </c>
      <c r="E1794" s="1" t="s">
        <v>19</v>
      </c>
      <c r="F1794" s="1" t="s">
        <v>20</v>
      </c>
      <c r="G1794" s="1" t="n">
        <v>3</v>
      </c>
      <c r="H1794" s="1" t="n">
        <v>1</v>
      </c>
      <c r="I1794" s="23" t="str">
        <f aca="false">IF(J1794="RHAP", "Rhizophora apiculata", IF(J1794="EXAG", "Excoecaria agallocha", IF(J1794="BRPA", "Bruguiera parviflora", IF(J1794="XYMO", "Xylocarpus moluccensis", IF(J1794="BRCY", "Bruguiera cylindrica", IF(J1794="AVAL", "Avicennia alba", IF(J1794="AVOF", "Avicennia officinalis", IF(J1794="LURA", "Lumnitzera racemosa", IF(J1794="CETA", "Ceriops tagal", IF(J1794="XYGR", "Xylocarpus granatum", IF(J1794="AVMA", "Avicennia marina", IF(J1794="RHMU", "Rhizophora mucronata", IF(J1794="BRGY", "Bruguiera gymnorrhiza", IF(J1794="BRSE", "Bruguiera sexangula", IF(J1794="SOOV", "Sonneratia ovata", IF(J1794="SOCA", "Sonneratia caseolaris", IF(J1794="HELI", "Heritiera littoralis", IF(J1794="HESY", "Heritiera sylvatica", IF(J1794="NYFR", "Nypa fruticans", IF(J1794="CYRA", "Cynometra ramiflora", IF(J1794="PHPA", "Phoenix paludosa", IF(J1794="SCHY", "Scyphiphora hydrophyllacea", IF(J1794="DIMA", "Diospyros maritima", IF(J1794="POPI", "Pongamia pinnata", IF(J1794="MAPS", "Maniltoa psilogyne", IF(J1794="INBI", "Intsia bijuga", IF(J1794="ACEB", "Acanthus ebracteatus", IF(J1794="CAER", "Calamus erinaceus", IF(J1794="UNUN", "Unknown unknown",  IF(J1794="SOAL", "Sonneratia alba",  IF(J1794="AECO", "Aegiceras corniculatum", "" )) )))))))))))))))))))))))))))))</f>
        <v>Bruguiera cylindrica</v>
      </c>
      <c r="J1794" s="1" t="s">
        <v>98</v>
      </c>
      <c r="K1794" s="1" t="n">
        <v>7.3</v>
      </c>
      <c r="L1794" s="1" t="n">
        <v>1.5</v>
      </c>
      <c r="M1794" s="1" t="n">
        <v>10.1</v>
      </c>
      <c r="N1794" s="1" t="n">
        <v>3</v>
      </c>
      <c r="O1794" s="3" t="s">
        <v>1071</v>
      </c>
      <c r="AMI1794" s="0"/>
      <c r="AMJ1794" s="0"/>
    </row>
    <row r="1795" s="18" customFormat="true" ht="13.8" hidden="false" customHeight="false" outlineLevel="0" collapsed="false">
      <c r="A1795" s="1" t="s">
        <v>91</v>
      </c>
      <c r="B1795" s="12" t="n">
        <v>42179</v>
      </c>
      <c r="C1795" s="1" t="s">
        <v>19</v>
      </c>
      <c r="D1795" s="1" t="s">
        <v>19</v>
      </c>
      <c r="E1795" s="1" t="s">
        <v>19</v>
      </c>
      <c r="F1795" s="1" t="s">
        <v>20</v>
      </c>
      <c r="G1795" s="1" t="n">
        <v>3</v>
      </c>
      <c r="H1795" s="1" t="n">
        <v>1</v>
      </c>
      <c r="I1795" s="23" t="str">
        <f aca="false">IF(J1795="RHAP", "Rhizophora apiculata", IF(J1795="EXAG", "Excoecaria agallocha", IF(J1795="BRPA", "Bruguiera parviflora", IF(J1795="XYMO", "Xylocarpus moluccensis", IF(J1795="BRCY", "Bruguiera cylindrica", IF(J1795="AVAL", "Avicennia alba", IF(J1795="AVOF", "Avicennia officinalis", IF(J1795="LURA", "Lumnitzera racemosa", IF(J1795="CETA", "Ceriops tagal", IF(J1795="XYGR", "Xylocarpus granatum", IF(J1795="AVMA", "Avicennia marina", IF(J1795="RHMU", "Rhizophora mucronata", IF(J1795="BRGY", "Bruguiera gymnorrhiza", IF(J1795="BRSE", "Bruguiera sexangula", IF(J1795="SOOV", "Sonneratia ovata", IF(J1795="SOCA", "Sonneratia caseolaris", IF(J1795="HELI", "Heritiera littoralis", IF(J1795="HESY", "Heritiera sylvatica", IF(J1795="NYFR", "Nypa fruticans", IF(J1795="CYRA", "Cynometra ramiflora", IF(J1795="PHPA", "Phoenix paludosa", IF(J1795="SCHY", "Scyphiphora hydrophyllacea", IF(J1795="DIMA", "Diospyros maritima", IF(J1795="POPI", "Pongamia pinnata", IF(J1795="MAPS", "Maniltoa psilogyne", IF(J1795="INBI", "Intsia bijuga", IF(J1795="ACEB", "Acanthus ebracteatus", IF(J1795="CAER", "Calamus erinaceus", IF(J1795="UNUN", "Unknown unknown",  IF(J1795="SOAL", "Sonneratia alba",  IF(J1795="AECO", "Aegiceras corniculatum", "" )) )))))))))))))))))))))))))))))</f>
        <v>Bruguiera cylindrica</v>
      </c>
      <c r="J1795" s="1" t="s">
        <v>98</v>
      </c>
      <c r="K1795" s="1" t="n">
        <v>7.5</v>
      </c>
      <c r="L1795" s="1" t="n">
        <v>1.8</v>
      </c>
      <c r="M1795" s="1" t="n">
        <v>10.3</v>
      </c>
      <c r="N1795" s="1" t="n">
        <v>3</v>
      </c>
      <c r="O1795" s="3" t="s">
        <v>1071</v>
      </c>
      <c r="AMI1795" s="0"/>
      <c r="AMJ1795" s="0"/>
    </row>
    <row r="1796" s="18" customFormat="true" ht="13.8" hidden="false" customHeight="false" outlineLevel="0" collapsed="false">
      <c r="A1796" s="1" t="s">
        <v>91</v>
      </c>
      <c r="B1796" s="12" t="n">
        <v>42179</v>
      </c>
      <c r="C1796" s="1" t="s">
        <v>19</v>
      </c>
      <c r="D1796" s="1" t="s">
        <v>19</v>
      </c>
      <c r="E1796" s="1" t="s">
        <v>19</v>
      </c>
      <c r="F1796" s="1" t="s">
        <v>20</v>
      </c>
      <c r="G1796" s="1" t="n">
        <v>3</v>
      </c>
      <c r="H1796" s="1" t="n">
        <v>1</v>
      </c>
      <c r="I1796" s="23" t="str">
        <f aca="false">IF(J1796="RHAP", "Rhizophora apiculata", IF(J1796="EXAG", "Excoecaria agallocha", IF(J1796="BRPA", "Bruguiera parviflora", IF(J1796="XYMO", "Xylocarpus moluccensis", IF(J1796="BRCY", "Bruguiera cylindrica", IF(J1796="AVAL", "Avicennia alba", IF(J1796="AVOF", "Avicennia officinalis", IF(J1796="LURA", "Lumnitzera racemosa", IF(J1796="CETA", "Ceriops tagal", IF(J1796="XYGR", "Xylocarpus granatum", IF(J1796="AVMA", "Avicennia marina", IF(J1796="RHMU", "Rhizophora mucronata", IF(J1796="BRGY", "Bruguiera gymnorrhiza", IF(J1796="BRSE", "Bruguiera sexangula", IF(J1796="SOOV", "Sonneratia ovata", IF(J1796="SOCA", "Sonneratia caseolaris", IF(J1796="HELI", "Heritiera littoralis", IF(J1796="HESY", "Heritiera sylvatica", IF(J1796="NYFR", "Nypa fruticans", IF(J1796="CYRA", "Cynometra ramiflora", IF(J1796="PHPA", "Phoenix paludosa", IF(J1796="SCHY", "Scyphiphora hydrophyllacea", IF(J1796="DIMA", "Diospyros maritima", IF(J1796="POPI", "Pongamia pinnata", IF(J1796="MAPS", "Maniltoa psilogyne", IF(J1796="INBI", "Intsia bijuga", IF(J1796="ACEB", "Acanthus ebracteatus", IF(J1796="CAER", "Calamus erinaceus", IF(J1796="UNUN", "Unknown unknown",  IF(J1796="SOAL", "Sonneratia alba",  IF(J1796="AECO", "Aegiceras corniculatum", "" )) )))))))))))))))))))))))))))))</f>
        <v>Bruguiera cylindrica</v>
      </c>
      <c r="J1796" s="1" t="s">
        <v>98</v>
      </c>
      <c r="K1796" s="1" t="n">
        <v>7.5</v>
      </c>
      <c r="L1796" s="1" t="n">
        <v>2</v>
      </c>
      <c r="M1796" s="1" t="n">
        <v>8</v>
      </c>
      <c r="N1796" s="1" t="n">
        <v>3</v>
      </c>
      <c r="O1796" s="3" t="s">
        <v>1071</v>
      </c>
      <c r="AMI1796" s="0"/>
      <c r="AMJ1796" s="0"/>
    </row>
    <row r="1797" s="18" customFormat="true" ht="13.8" hidden="false" customHeight="false" outlineLevel="0" collapsed="false">
      <c r="A1797" s="1" t="s">
        <v>91</v>
      </c>
      <c r="B1797" s="12" t="n">
        <v>42179</v>
      </c>
      <c r="C1797" s="1" t="s">
        <v>19</v>
      </c>
      <c r="D1797" s="1" t="s">
        <v>19</v>
      </c>
      <c r="E1797" s="1" t="s">
        <v>19</v>
      </c>
      <c r="F1797" s="1" t="s">
        <v>20</v>
      </c>
      <c r="G1797" s="1" t="n">
        <v>3</v>
      </c>
      <c r="H1797" s="1" t="n">
        <v>1</v>
      </c>
      <c r="I1797" s="23" t="str">
        <f aca="false">IF(J1797="RHAP", "Rhizophora apiculata", IF(J1797="EXAG", "Excoecaria agallocha", IF(J1797="BRPA", "Bruguiera parviflora", IF(J1797="XYMO", "Xylocarpus moluccensis", IF(J1797="BRCY", "Bruguiera cylindrica", IF(J1797="AVAL", "Avicennia alba", IF(J1797="AVOF", "Avicennia officinalis", IF(J1797="LURA", "Lumnitzera racemosa", IF(J1797="CETA", "Ceriops tagal", IF(J1797="XYGR", "Xylocarpus granatum", IF(J1797="AVMA", "Avicennia marina", IF(J1797="RHMU", "Rhizophora mucronata", IF(J1797="BRGY", "Bruguiera gymnorrhiza", IF(J1797="BRSE", "Bruguiera sexangula", IF(J1797="SOOV", "Sonneratia ovata", IF(J1797="SOCA", "Sonneratia caseolaris", IF(J1797="HELI", "Heritiera littoralis", IF(J1797="HESY", "Heritiera sylvatica", IF(J1797="NYFR", "Nypa fruticans", IF(J1797="CYRA", "Cynometra ramiflora", IF(J1797="PHPA", "Phoenix paludosa", IF(J1797="SCHY", "Scyphiphora hydrophyllacea", IF(J1797="DIMA", "Diospyros maritima", IF(J1797="POPI", "Pongamia pinnata", IF(J1797="MAPS", "Maniltoa psilogyne", IF(J1797="INBI", "Intsia bijuga", IF(J1797="ACEB", "Acanthus ebracteatus", IF(J1797="CAER", "Calamus erinaceus", IF(J1797="UNUN", "Unknown unknown",  IF(J1797="SOAL", "Sonneratia alba",  IF(J1797="AECO", "Aegiceras corniculatum", "" )) )))))))))))))))))))))))))))))</f>
        <v>Bruguiera cylindrica</v>
      </c>
      <c r="J1797" s="1" t="s">
        <v>98</v>
      </c>
      <c r="K1797" s="1" t="n">
        <v>7.6</v>
      </c>
      <c r="L1797" s="1" t="n">
        <v>2.5</v>
      </c>
      <c r="M1797" s="1" t="n">
        <v>10.2</v>
      </c>
      <c r="N1797" s="1" t="n">
        <v>3</v>
      </c>
      <c r="O1797" s="3" t="s">
        <v>1071</v>
      </c>
      <c r="AMI1797" s="0"/>
      <c r="AMJ1797" s="0"/>
    </row>
    <row r="1798" s="18" customFormat="true" ht="13.8" hidden="false" customHeight="false" outlineLevel="0" collapsed="false">
      <c r="A1798" s="1" t="s">
        <v>91</v>
      </c>
      <c r="B1798" s="12" t="n">
        <v>42179</v>
      </c>
      <c r="C1798" s="1" t="s">
        <v>19</v>
      </c>
      <c r="D1798" s="1" t="s">
        <v>19</v>
      </c>
      <c r="E1798" s="1" t="s">
        <v>19</v>
      </c>
      <c r="F1798" s="1" t="s">
        <v>20</v>
      </c>
      <c r="G1798" s="1" t="n">
        <v>3</v>
      </c>
      <c r="H1798" s="1" t="n">
        <v>1</v>
      </c>
      <c r="I1798" s="23" t="str">
        <f aca="false">IF(J1798="RHAP", "Rhizophora apiculata", IF(J1798="EXAG", "Excoecaria agallocha", IF(J1798="BRPA", "Bruguiera parviflora", IF(J1798="XYMO", "Xylocarpus moluccensis", IF(J1798="BRCY", "Bruguiera cylindrica", IF(J1798="AVAL", "Avicennia alba", IF(J1798="AVOF", "Avicennia officinalis", IF(J1798="LURA", "Lumnitzera racemosa", IF(J1798="CETA", "Ceriops tagal", IF(J1798="XYGR", "Xylocarpus granatum", IF(J1798="AVMA", "Avicennia marina", IF(J1798="RHMU", "Rhizophora mucronata", IF(J1798="BRGY", "Bruguiera gymnorrhiza", IF(J1798="BRSE", "Bruguiera sexangula", IF(J1798="SOOV", "Sonneratia ovata", IF(J1798="SOCA", "Sonneratia caseolaris", IF(J1798="HELI", "Heritiera littoralis", IF(J1798="HESY", "Heritiera sylvatica", IF(J1798="NYFR", "Nypa fruticans", IF(J1798="CYRA", "Cynometra ramiflora", IF(J1798="PHPA", "Phoenix paludosa", IF(J1798="SCHY", "Scyphiphora hydrophyllacea", IF(J1798="DIMA", "Diospyros maritima", IF(J1798="POPI", "Pongamia pinnata", IF(J1798="MAPS", "Maniltoa psilogyne", IF(J1798="INBI", "Intsia bijuga", IF(J1798="ACEB", "Acanthus ebracteatus", IF(J1798="CAER", "Calamus erinaceus", IF(J1798="UNUN", "Unknown unknown",  IF(J1798="SOAL", "Sonneratia alba",  IF(J1798="AECO", "Aegiceras corniculatum", "" )) )))))))))))))))))))))))))))))</f>
        <v>Bruguiera cylindrica</v>
      </c>
      <c r="J1798" s="1" t="s">
        <v>98</v>
      </c>
      <c r="K1798" s="1" t="n">
        <v>7.7</v>
      </c>
      <c r="L1798" s="1" t="n">
        <v>2</v>
      </c>
      <c r="M1798" s="1" t="n">
        <v>10.5</v>
      </c>
      <c r="N1798" s="1" t="n">
        <v>3</v>
      </c>
      <c r="O1798" s="3" t="s">
        <v>1071</v>
      </c>
      <c r="AMI1798" s="0"/>
      <c r="AMJ1798" s="0"/>
    </row>
    <row r="1799" s="18" customFormat="true" ht="13.8" hidden="false" customHeight="false" outlineLevel="0" collapsed="false">
      <c r="A1799" s="1" t="s">
        <v>91</v>
      </c>
      <c r="B1799" s="12" t="n">
        <v>42179</v>
      </c>
      <c r="C1799" s="1" t="s">
        <v>19</v>
      </c>
      <c r="D1799" s="1" t="s">
        <v>19</v>
      </c>
      <c r="E1799" s="1" t="s">
        <v>19</v>
      </c>
      <c r="F1799" s="1" t="s">
        <v>20</v>
      </c>
      <c r="G1799" s="1" t="n">
        <v>3</v>
      </c>
      <c r="H1799" s="1" t="n">
        <v>1</v>
      </c>
      <c r="I1799" s="23" t="str">
        <f aca="false">IF(J1799="RHAP", "Rhizophora apiculata", IF(J1799="EXAG", "Excoecaria agallocha", IF(J1799="BRPA", "Bruguiera parviflora", IF(J1799="XYMO", "Xylocarpus moluccensis", IF(J1799="BRCY", "Bruguiera cylindrica", IF(J1799="AVAL", "Avicennia alba", IF(J1799="AVOF", "Avicennia officinalis", IF(J1799="LURA", "Lumnitzera racemosa", IF(J1799="CETA", "Ceriops tagal", IF(J1799="XYGR", "Xylocarpus granatum", IF(J1799="AVMA", "Avicennia marina", IF(J1799="RHMU", "Rhizophora mucronata", IF(J1799="BRGY", "Bruguiera gymnorrhiza", IF(J1799="BRSE", "Bruguiera sexangula", IF(J1799="SOOV", "Sonneratia ovata", IF(J1799="SOCA", "Sonneratia caseolaris", IF(J1799="HELI", "Heritiera littoralis", IF(J1799="HESY", "Heritiera sylvatica", IF(J1799="NYFR", "Nypa fruticans", IF(J1799="CYRA", "Cynometra ramiflora", IF(J1799="PHPA", "Phoenix paludosa", IF(J1799="SCHY", "Scyphiphora hydrophyllacea", IF(J1799="DIMA", "Diospyros maritima", IF(J1799="POPI", "Pongamia pinnata", IF(J1799="MAPS", "Maniltoa psilogyne", IF(J1799="INBI", "Intsia bijuga", IF(J1799="ACEB", "Acanthus ebracteatus", IF(J1799="CAER", "Calamus erinaceus", IF(J1799="UNUN", "Unknown unknown",  IF(J1799="SOAL", "Sonneratia alba",  IF(J1799="AECO", "Aegiceras corniculatum", "" )) )))))))))))))))))))))))))))))</f>
        <v>Bruguiera cylindrica</v>
      </c>
      <c r="J1799" s="1" t="s">
        <v>98</v>
      </c>
      <c r="K1799" s="1" t="n">
        <v>7.8</v>
      </c>
      <c r="L1799" s="1" t="n">
        <v>2.5</v>
      </c>
      <c r="M1799" s="1" t="n">
        <v>9.7</v>
      </c>
      <c r="N1799" s="1" t="n">
        <v>3</v>
      </c>
      <c r="O1799" s="3" t="s">
        <v>1071</v>
      </c>
      <c r="AMI1799" s="0"/>
      <c r="AMJ1799" s="0"/>
    </row>
    <row r="1800" s="18" customFormat="true" ht="13.8" hidden="false" customHeight="false" outlineLevel="0" collapsed="false">
      <c r="A1800" s="1" t="s">
        <v>91</v>
      </c>
      <c r="B1800" s="12" t="n">
        <v>42179</v>
      </c>
      <c r="C1800" s="1" t="s">
        <v>19</v>
      </c>
      <c r="D1800" s="1" t="s">
        <v>19</v>
      </c>
      <c r="E1800" s="1" t="s">
        <v>19</v>
      </c>
      <c r="F1800" s="1" t="s">
        <v>20</v>
      </c>
      <c r="G1800" s="1" t="n">
        <v>3</v>
      </c>
      <c r="H1800" s="1" t="n">
        <v>1</v>
      </c>
      <c r="I1800" s="23" t="str">
        <f aca="false">IF(J1800="RHAP", "Rhizophora apiculata", IF(J1800="EXAG", "Excoecaria agallocha", IF(J1800="BRPA", "Bruguiera parviflora", IF(J1800="XYMO", "Xylocarpus moluccensis", IF(J1800="BRCY", "Bruguiera cylindrica", IF(J1800="AVAL", "Avicennia alba", IF(J1800="AVOF", "Avicennia officinalis", IF(J1800="LURA", "Lumnitzera racemosa", IF(J1800="CETA", "Ceriops tagal", IF(J1800="XYGR", "Xylocarpus granatum", IF(J1800="AVMA", "Avicennia marina", IF(J1800="RHMU", "Rhizophora mucronata", IF(J1800="BRGY", "Bruguiera gymnorrhiza", IF(J1800="BRSE", "Bruguiera sexangula", IF(J1800="SOOV", "Sonneratia ovata", IF(J1800="SOCA", "Sonneratia caseolaris", IF(J1800="HELI", "Heritiera littoralis", IF(J1800="HESY", "Heritiera sylvatica", IF(J1800="NYFR", "Nypa fruticans", IF(J1800="CYRA", "Cynometra ramiflora", IF(J1800="PHPA", "Phoenix paludosa", IF(J1800="SCHY", "Scyphiphora hydrophyllacea", IF(J1800="DIMA", "Diospyros maritima", IF(J1800="POPI", "Pongamia pinnata", IF(J1800="MAPS", "Maniltoa psilogyne", IF(J1800="INBI", "Intsia bijuga", IF(J1800="ACEB", "Acanthus ebracteatus", IF(J1800="CAER", "Calamus erinaceus", IF(J1800="UNUN", "Unknown unknown",  IF(J1800="SOAL", "Sonneratia alba",  IF(J1800="AECO", "Aegiceras corniculatum", "" )) )))))))))))))))))))))))))))))</f>
        <v>Bruguiera cylindrica</v>
      </c>
      <c r="J1800" s="1" t="s">
        <v>98</v>
      </c>
      <c r="K1800" s="1" t="n">
        <v>8</v>
      </c>
      <c r="L1800" s="1" t="n">
        <v>3.5</v>
      </c>
      <c r="M1800" s="1" t="n">
        <v>10</v>
      </c>
      <c r="N1800" s="1" t="n">
        <v>3</v>
      </c>
      <c r="O1800" s="3" t="s">
        <v>1071</v>
      </c>
      <c r="AMI1800" s="0"/>
      <c r="AMJ1800" s="0"/>
    </row>
    <row r="1801" s="18" customFormat="true" ht="13.8" hidden="false" customHeight="false" outlineLevel="0" collapsed="false">
      <c r="A1801" s="1" t="s">
        <v>91</v>
      </c>
      <c r="B1801" s="12" t="n">
        <v>42179</v>
      </c>
      <c r="C1801" s="1" t="s">
        <v>19</v>
      </c>
      <c r="D1801" s="1" t="s">
        <v>19</v>
      </c>
      <c r="E1801" s="1" t="s">
        <v>19</v>
      </c>
      <c r="F1801" s="1" t="s">
        <v>20</v>
      </c>
      <c r="G1801" s="1" t="n">
        <v>3</v>
      </c>
      <c r="H1801" s="1" t="n">
        <v>1</v>
      </c>
      <c r="I1801" s="23" t="str">
        <f aca="false">IF(J1801="RHAP", "Rhizophora apiculata", IF(J1801="EXAG", "Excoecaria agallocha", IF(J1801="BRPA", "Bruguiera parviflora", IF(J1801="XYMO", "Xylocarpus moluccensis", IF(J1801="BRCY", "Bruguiera cylindrica", IF(J1801="AVAL", "Avicennia alba", IF(J1801="AVOF", "Avicennia officinalis", IF(J1801="LURA", "Lumnitzera racemosa", IF(J1801="CETA", "Ceriops tagal", IF(J1801="XYGR", "Xylocarpus granatum", IF(J1801="AVMA", "Avicennia marina", IF(J1801="RHMU", "Rhizophora mucronata", IF(J1801="BRGY", "Bruguiera gymnorrhiza", IF(J1801="BRSE", "Bruguiera sexangula", IF(J1801="SOOV", "Sonneratia ovata", IF(J1801="SOCA", "Sonneratia caseolaris", IF(J1801="HELI", "Heritiera littoralis", IF(J1801="HESY", "Heritiera sylvatica", IF(J1801="NYFR", "Nypa fruticans", IF(J1801="CYRA", "Cynometra ramiflora", IF(J1801="PHPA", "Phoenix paludosa", IF(J1801="SCHY", "Scyphiphora hydrophyllacea", IF(J1801="DIMA", "Diospyros maritima", IF(J1801="POPI", "Pongamia pinnata", IF(J1801="MAPS", "Maniltoa psilogyne", IF(J1801="INBI", "Intsia bijuga", IF(J1801="ACEB", "Acanthus ebracteatus", IF(J1801="CAER", "Calamus erinaceus", IF(J1801="UNUN", "Unknown unknown",  IF(J1801="SOAL", "Sonneratia alba",  IF(J1801="AECO", "Aegiceras corniculatum", "" )) )))))))))))))))))))))))))))))</f>
        <v>Avicennia officinalis</v>
      </c>
      <c r="J1801" s="1" t="s">
        <v>105</v>
      </c>
      <c r="K1801" s="1" t="n">
        <v>8.2</v>
      </c>
      <c r="L1801" s="1" t="n">
        <v>2</v>
      </c>
      <c r="M1801" s="1" t="n">
        <v>10.3</v>
      </c>
      <c r="N1801" s="1" t="n">
        <v>3</v>
      </c>
      <c r="O1801" s="3" t="s">
        <v>1071</v>
      </c>
      <c r="AMI1801" s="0"/>
      <c r="AMJ1801" s="0"/>
    </row>
    <row r="1802" s="18" customFormat="true" ht="13.8" hidden="false" customHeight="false" outlineLevel="0" collapsed="false">
      <c r="A1802" s="1" t="s">
        <v>91</v>
      </c>
      <c r="B1802" s="12" t="n">
        <v>42179</v>
      </c>
      <c r="C1802" s="1" t="s">
        <v>19</v>
      </c>
      <c r="D1802" s="1" t="s">
        <v>19</v>
      </c>
      <c r="E1802" s="1" t="s">
        <v>19</v>
      </c>
      <c r="F1802" s="1" t="s">
        <v>20</v>
      </c>
      <c r="G1802" s="1" t="n">
        <v>3</v>
      </c>
      <c r="H1802" s="1" t="n">
        <v>1</v>
      </c>
      <c r="I1802" s="23" t="str">
        <f aca="false">IF(J1802="RHAP", "Rhizophora apiculata", IF(J1802="EXAG", "Excoecaria agallocha", IF(J1802="BRPA", "Bruguiera parviflora", IF(J1802="XYMO", "Xylocarpus moluccensis", IF(J1802="BRCY", "Bruguiera cylindrica", IF(J1802="AVAL", "Avicennia alba", IF(J1802="AVOF", "Avicennia officinalis", IF(J1802="LURA", "Lumnitzera racemosa", IF(J1802="CETA", "Ceriops tagal", IF(J1802="XYGR", "Xylocarpus granatum", IF(J1802="AVMA", "Avicennia marina", IF(J1802="RHMU", "Rhizophora mucronata", IF(J1802="BRGY", "Bruguiera gymnorrhiza", IF(J1802="BRSE", "Bruguiera sexangula", IF(J1802="SOOV", "Sonneratia ovata", IF(J1802="SOCA", "Sonneratia caseolaris", IF(J1802="HELI", "Heritiera littoralis", IF(J1802="HESY", "Heritiera sylvatica", IF(J1802="NYFR", "Nypa fruticans", IF(J1802="CYRA", "Cynometra ramiflora", IF(J1802="PHPA", "Phoenix paludosa", IF(J1802="SCHY", "Scyphiphora hydrophyllacea", IF(J1802="DIMA", "Diospyros maritima", IF(J1802="POPI", "Pongamia pinnata", IF(J1802="MAPS", "Maniltoa psilogyne", IF(J1802="INBI", "Intsia bijuga", IF(J1802="ACEB", "Acanthus ebracteatus", IF(J1802="CAER", "Calamus erinaceus", IF(J1802="UNUN", "Unknown unknown",  IF(J1802="SOAL", "Sonneratia alba",  IF(J1802="AECO", "Aegiceras corniculatum", "" )) )))))))))))))))))))))))))))))</f>
        <v>Bruguiera cylindrica</v>
      </c>
      <c r="J1802" s="1" t="s">
        <v>98</v>
      </c>
      <c r="K1802" s="1" t="n">
        <v>8.2</v>
      </c>
      <c r="L1802" s="1" t="n">
        <v>4</v>
      </c>
      <c r="M1802" s="1" t="n">
        <v>11.2</v>
      </c>
      <c r="N1802" s="1" t="n">
        <v>3</v>
      </c>
      <c r="O1802" s="3" t="s">
        <v>1071</v>
      </c>
      <c r="AMI1802" s="0"/>
      <c r="AMJ1802" s="0"/>
    </row>
    <row r="1803" s="18" customFormat="true" ht="13.8" hidden="false" customHeight="false" outlineLevel="0" collapsed="false">
      <c r="A1803" s="1" t="s">
        <v>91</v>
      </c>
      <c r="B1803" s="12" t="n">
        <v>42179</v>
      </c>
      <c r="C1803" s="1" t="s">
        <v>19</v>
      </c>
      <c r="D1803" s="1" t="s">
        <v>19</v>
      </c>
      <c r="E1803" s="1" t="s">
        <v>19</v>
      </c>
      <c r="F1803" s="1" t="s">
        <v>20</v>
      </c>
      <c r="G1803" s="1" t="n">
        <v>3</v>
      </c>
      <c r="H1803" s="1" t="n">
        <v>1</v>
      </c>
      <c r="I1803" s="23" t="str">
        <f aca="false">IF(J1803="RHAP", "Rhizophora apiculata", IF(J1803="EXAG", "Excoecaria agallocha", IF(J1803="BRPA", "Bruguiera parviflora", IF(J1803="XYMO", "Xylocarpus moluccensis", IF(J1803="BRCY", "Bruguiera cylindrica", IF(J1803="AVAL", "Avicennia alba", IF(J1803="AVOF", "Avicennia officinalis", IF(J1803="LURA", "Lumnitzera racemosa", IF(J1803="CETA", "Ceriops tagal", IF(J1803="XYGR", "Xylocarpus granatum", IF(J1803="AVMA", "Avicennia marina", IF(J1803="RHMU", "Rhizophora mucronata", IF(J1803="BRGY", "Bruguiera gymnorrhiza", IF(J1803="BRSE", "Bruguiera sexangula", IF(J1803="SOOV", "Sonneratia ovata", IF(J1803="SOCA", "Sonneratia caseolaris", IF(J1803="HELI", "Heritiera littoralis", IF(J1803="HESY", "Heritiera sylvatica", IF(J1803="NYFR", "Nypa fruticans", IF(J1803="CYRA", "Cynometra ramiflora", IF(J1803="PHPA", "Phoenix paludosa", IF(J1803="SCHY", "Scyphiphora hydrophyllacea", IF(J1803="DIMA", "Diospyros maritima", IF(J1803="POPI", "Pongamia pinnata", IF(J1803="MAPS", "Maniltoa psilogyne", IF(J1803="INBI", "Intsia bijuga", IF(J1803="ACEB", "Acanthus ebracteatus", IF(J1803="CAER", "Calamus erinaceus", IF(J1803="UNUN", "Unknown unknown",  IF(J1803="SOAL", "Sonneratia alba",  IF(J1803="AECO", "Aegiceras corniculatum", "" )) )))))))))))))))))))))))))))))</f>
        <v>Bruguiera cylindrica</v>
      </c>
      <c r="J1803" s="1" t="s">
        <v>98</v>
      </c>
      <c r="K1803" s="1" t="n">
        <v>8.6</v>
      </c>
      <c r="L1803" s="1" t="n">
        <v>1.5</v>
      </c>
      <c r="M1803" s="1" t="n">
        <v>11.6</v>
      </c>
      <c r="N1803" s="1" t="n">
        <v>3</v>
      </c>
      <c r="O1803" s="3" t="s">
        <v>1071</v>
      </c>
      <c r="AMI1803" s="0"/>
      <c r="AMJ1803" s="0"/>
    </row>
    <row r="1804" s="18" customFormat="true" ht="13.8" hidden="false" customHeight="false" outlineLevel="0" collapsed="false">
      <c r="A1804" s="1" t="s">
        <v>91</v>
      </c>
      <c r="B1804" s="12" t="n">
        <v>42179</v>
      </c>
      <c r="C1804" s="1" t="s">
        <v>19</v>
      </c>
      <c r="D1804" s="1" t="s">
        <v>19</v>
      </c>
      <c r="E1804" s="1" t="s">
        <v>19</v>
      </c>
      <c r="F1804" s="1" t="s">
        <v>20</v>
      </c>
      <c r="G1804" s="1" t="n">
        <v>3</v>
      </c>
      <c r="H1804" s="1" t="n">
        <v>1</v>
      </c>
      <c r="I1804" s="23" t="str">
        <f aca="false">IF(J1804="RHAP", "Rhizophora apiculata", IF(J1804="EXAG", "Excoecaria agallocha", IF(J1804="BRPA", "Bruguiera parviflora", IF(J1804="XYMO", "Xylocarpus moluccensis", IF(J1804="BRCY", "Bruguiera cylindrica", IF(J1804="AVAL", "Avicennia alba", IF(J1804="AVOF", "Avicennia officinalis", IF(J1804="LURA", "Lumnitzera racemosa", IF(J1804="CETA", "Ceriops tagal", IF(J1804="XYGR", "Xylocarpus granatum", IF(J1804="AVMA", "Avicennia marina", IF(J1804="RHMU", "Rhizophora mucronata", IF(J1804="BRGY", "Bruguiera gymnorrhiza", IF(J1804="BRSE", "Bruguiera sexangula", IF(J1804="SOOV", "Sonneratia ovata", IF(J1804="SOCA", "Sonneratia caseolaris", IF(J1804="HELI", "Heritiera littoralis", IF(J1804="HESY", "Heritiera sylvatica", IF(J1804="NYFR", "Nypa fruticans", IF(J1804="CYRA", "Cynometra ramiflora", IF(J1804="PHPA", "Phoenix paludosa", IF(J1804="SCHY", "Scyphiphora hydrophyllacea", IF(J1804="DIMA", "Diospyros maritima", IF(J1804="POPI", "Pongamia pinnata", IF(J1804="MAPS", "Maniltoa psilogyne", IF(J1804="INBI", "Intsia bijuga", IF(J1804="ACEB", "Acanthus ebracteatus", IF(J1804="CAER", "Calamus erinaceus", IF(J1804="UNUN", "Unknown unknown",  IF(J1804="SOAL", "Sonneratia alba",  IF(J1804="AECO", "Aegiceras corniculatum", "" )) )))))))))))))))))))))))))))))</f>
        <v>Bruguiera cylindrica</v>
      </c>
      <c r="J1804" s="1" t="s">
        <v>98</v>
      </c>
      <c r="K1804" s="1" t="n">
        <v>9.4</v>
      </c>
      <c r="L1804" s="1" t="n">
        <v>2</v>
      </c>
      <c r="M1804" s="1" t="n">
        <v>6.8</v>
      </c>
      <c r="N1804" s="1" t="n">
        <v>3</v>
      </c>
      <c r="O1804" s="3" t="s">
        <v>1071</v>
      </c>
      <c r="AMI1804" s="0"/>
      <c r="AMJ1804" s="0"/>
    </row>
    <row r="1805" s="18" customFormat="true" ht="13.8" hidden="false" customHeight="false" outlineLevel="0" collapsed="false">
      <c r="A1805" s="1" t="s">
        <v>91</v>
      </c>
      <c r="B1805" s="12" t="n">
        <v>42179</v>
      </c>
      <c r="C1805" s="1" t="s">
        <v>19</v>
      </c>
      <c r="D1805" s="1" t="s">
        <v>19</v>
      </c>
      <c r="E1805" s="1" t="s">
        <v>19</v>
      </c>
      <c r="F1805" s="1" t="s">
        <v>20</v>
      </c>
      <c r="G1805" s="1" t="n">
        <v>3</v>
      </c>
      <c r="H1805" s="1" t="n">
        <v>1</v>
      </c>
      <c r="I1805" s="23" t="str">
        <f aca="false">IF(J1805="RHAP", "Rhizophora apiculata", IF(J1805="EXAG", "Excoecaria agallocha", IF(J1805="BRPA", "Bruguiera parviflora", IF(J1805="XYMO", "Xylocarpus moluccensis", IF(J1805="BRCY", "Bruguiera cylindrica", IF(J1805="AVAL", "Avicennia alba", IF(J1805="AVOF", "Avicennia officinalis", IF(J1805="LURA", "Lumnitzera racemosa", IF(J1805="CETA", "Ceriops tagal", IF(J1805="XYGR", "Xylocarpus granatum", IF(J1805="AVMA", "Avicennia marina", IF(J1805="RHMU", "Rhizophora mucronata", IF(J1805="BRGY", "Bruguiera gymnorrhiza", IF(J1805="BRSE", "Bruguiera sexangula", IF(J1805="SOOV", "Sonneratia ovata", IF(J1805="SOCA", "Sonneratia caseolaris", IF(J1805="HELI", "Heritiera littoralis", IF(J1805="HESY", "Heritiera sylvatica", IF(J1805="NYFR", "Nypa fruticans", IF(J1805="CYRA", "Cynometra ramiflora", IF(J1805="PHPA", "Phoenix paludosa", IF(J1805="SCHY", "Scyphiphora hydrophyllacea", IF(J1805="DIMA", "Diospyros maritima", IF(J1805="POPI", "Pongamia pinnata", IF(J1805="MAPS", "Maniltoa psilogyne", IF(J1805="INBI", "Intsia bijuga", IF(J1805="ACEB", "Acanthus ebracteatus", IF(J1805="CAER", "Calamus erinaceus", IF(J1805="UNUN", "Unknown unknown",  IF(J1805="SOAL", "Sonneratia alba",  IF(J1805="AECO", "Aegiceras corniculatum", "" )) )))))))))))))))))))))))))))))</f>
        <v>Bruguiera cylindrica</v>
      </c>
      <c r="J1805" s="1" t="s">
        <v>98</v>
      </c>
      <c r="K1805" s="1" t="n">
        <v>9.6</v>
      </c>
      <c r="L1805" s="1" t="n">
        <v>2.5</v>
      </c>
      <c r="M1805" s="1" t="n">
        <v>10.1</v>
      </c>
      <c r="N1805" s="1" t="n">
        <v>3</v>
      </c>
      <c r="O1805" s="3" t="s">
        <v>1071</v>
      </c>
      <c r="AMI1805" s="0"/>
      <c r="AMJ1805" s="0"/>
    </row>
    <row r="1806" s="18" customFormat="true" ht="13.8" hidden="false" customHeight="false" outlineLevel="0" collapsed="false">
      <c r="A1806" s="1" t="s">
        <v>91</v>
      </c>
      <c r="B1806" s="12" t="n">
        <v>42179</v>
      </c>
      <c r="C1806" s="1" t="s">
        <v>19</v>
      </c>
      <c r="D1806" s="1" t="s">
        <v>19</v>
      </c>
      <c r="E1806" s="1" t="s">
        <v>19</v>
      </c>
      <c r="F1806" s="1" t="s">
        <v>20</v>
      </c>
      <c r="G1806" s="1" t="n">
        <v>3</v>
      </c>
      <c r="H1806" s="1" t="n">
        <v>1</v>
      </c>
      <c r="I1806" s="23" t="str">
        <f aca="false">IF(J1806="RHAP", "Rhizophora apiculata", IF(J1806="EXAG", "Excoecaria agallocha", IF(J1806="BRPA", "Bruguiera parviflora", IF(J1806="XYMO", "Xylocarpus moluccensis", IF(J1806="BRCY", "Bruguiera cylindrica", IF(J1806="AVAL", "Avicennia alba", IF(J1806="AVOF", "Avicennia officinalis", IF(J1806="LURA", "Lumnitzera racemosa", IF(J1806="CETA", "Ceriops tagal", IF(J1806="XYGR", "Xylocarpus granatum", IF(J1806="AVMA", "Avicennia marina", IF(J1806="RHMU", "Rhizophora mucronata", IF(J1806="BRGY", "Bruguiera gymnorrhiza", IF(J1806="BRSE", "Bruguiera sexangula", IF(J1806="SOOV", "Sonneratia ovata", IF(J1806="SOCA", "Sonneratia caseolaris", IF(J1806="HELI", "Heritiera littoralis", IF(J1806="HESY", "Heritiera sylvatica", IF(J1806="NYFR", "Nypa fruticans", IF(J1806="CYRA", "Cynometra ramiflora", IF(J1806="PHPA", "Phoenix paludosa", IF(J1806="SCHY", "Scyphiphora hydrophyllacea", IF(J1806="DIMA", "Diospyros maritima", IF(J1806="POPI", "Pongamia pinnata", IF(J1806="MAPS", "Maniltoa psilogyne", IF(J1806="INBI", "Intsia bijuga", IF(J1806="ACEB", "Acanthus ebracteatus", IF(J1806="CAER", "Calamus erinaceus", IF(J1806="UNUN", "Unknown unknown",  IF(J1806="SOAL", "Sonneratia alba",  IF(J1806="AECO", "Aegiceras corniculatum", "" )) )))))))))))))))))))))))))))))</f>
        <v>Bruguiera cylindrica</v>
      </c>
      <c r="J1806" s="1" t="s">
        <v>98</v>
      </c>
      <c r="K1806" s="1" t="n">
        <v>12.8</v>
      </c>
      <c r="L1806" s="1" t="n">
        <v>3.5</v>
      </c>
      <c r="M1806" s="1" t="n">
        <v>16.6</v>
      </c>
      <c r="N1806" s="1" t="n">
        <v>3</v>
      </c>
      <c r="O1806" s="3" t="s">
        <v>1071</v>
      </c>
      <c r="AMI1806" s="0"/>
      <c r="AMJ1806" s="0"/>
    </row>
    <row r="1807" s="18" customFormat="true" ht="13.8" hidden="false" customHeight="false" outlineLevel="0" collapsed="false">
      <c r="A1807" s="1" t="s">
        <v>91</v>
      </c>
      <c r="B1807" s="12" t="n">
        <v>42179</v>
      </c>
      <c r="C1807" s="1" t="s">
        <v>19</v>
      </c>
      <c r="D1807" s="1" t="s">
        <v>19</v>
      </c>
      <c r="E1807" s="1" t="s">
        <v>19</v>
      </c>
      <c r="F1807" s="1" t="s">
        <v>20</v>
      </c>
      <c r="G1807" s="1" t="n">
        <v>3</v>
      </c>
      <c r="H1807" s="1" t="n">
        <v>1</v>
      </c>
      <c r="I1807" s="23" t="str">
        <f aca="false">IF(J1807="RHAP", "Rhizophora apiculata", IF(J1807="EXAG", "Excoecaria agallocha", IF(J1807="BRPA", "Bruguiera parviflora", IF(J1807="XYMO", "Xylocarpus moluccensis", IF(J1807="BRCY", "Bruguiera cylindrica", IF(J1807="AVAL", "Avicennia alba", IF(J1807="AVOF", "Avicennia officinalis", IF(J1807="LURA", "Lumnitzera racemosa", IF(J1807="CETA", "Ceriops tagal", IF(J1807="XYGR", "Xylocarpus granatum", IF(J1807="AVMA", "Avicennia marina", IF(J1807="RHMU", "Rhizophora mucronata", IF(J1807="BRGY", "Bruguiera gymnorrhiza", IF(J1807="BRSE", "Bruguiera sexangula", IF(J1807="SOOV", "Sonneratia ovata", IF(J1807="SOCA", "Sonneratia caseolaris", IF(J1807="HELI", "Heritiera littoralis", IF(J1807="HESY", "Heritiera sylvatica", IF(J1807="NYFR", "Nypa fruticans", IF(J1807="CYRA", "Cynometra ramiflora", IF(J1807="PHPA", "Phoenix paludosa", IF(J1807="SCHY", "Scyphiphora hydrophyllacea", IF(J1807="DIMA", "Diospyros maritima", IF(J1807="POPI", "Pongamia pinnata", IF(J1807="MAPS", "Maniltoa psilogyne", IF(J1807="INBI", "Intsia bijuga", IF(J1807="ACEB", "Acanthus ebracteatus", IF(J1807="CAER", "Calamus erinaceus", IF(J1807="UNUN", "Unknown unknown",  IF(J1807="SOAL", "Sonneratia alba",  IF(J1807="AECO", "Aegiceras corniculatum", "" )) )))))))))))))))))))))))))))))</f>
        <v>Avicennia officinalis</v>
      </c>
      <c r="J1807" s="1" t="s">
        <v>105</v>
      </c>
      <c r="K1807" s="1" t="n">
        <v>19</v>
      </c>
      <c r="L1807" s="1" t="n">
        <v>2</v>
      </c>
      <c r="M1807" s="1" t="n">
        <v>25</v>
      </c>
      <c r="N1807" s="1" t="n">
        <v>3</v>
      </c>
      <c r="O1807" s="3" t="s">
        <v>1071</v>
      </c>
      <c r="AMI1807" s="0"/>
      <c r="AMJ1807" s="0"/>
    </row>
    <row r="1808" s="18" customFormat="true" ht="13.8" hidden="false" customHeight="false" outlineLevel="0" collapsed="false">
      <c r="A1808" s="1" t="s">
        <v>91</v>
      </c>
      <c r="B1808" s="12" t="n">
        <v>42179</v>
      </c>
      <c r="C1808" s="1" t="s">
        <v>19</v>
      </c>
      <c r="D1808" s="1" t="s">
        <v>19</v>
      </c>
      <c r="E1808" s="1" t="s">
        <v>19</v>
      </c>
      <c r="F1808" s="1" t="s">
        <v>20</v>
      </c>
      <c r="G1808" s="1" t="n">
        <v>3</v>
      </c>
      <c r="H1808" s="1" t="n">
        <v>1</v>
      </c>
      <c r="I1808" s="23" t="str">
        <f aca="false">IF(J1808="RHAP", "Rhizophora apiculata", IF(J1808="EXAG", "Excoecaria agallocha", IF(J1808="BRPA", "Bruguiera parviflora", IF(J1808="XYMO", "Xylocarpus moluccensis", IF(J1808="BRCY", "Bruguiera cylindrica", IF(J1808="AVAL", "Avicennia alba", IF(J1808="AVOF", "Avicennia officinalis", IF(J1808="LURA", "Lumnitzera racemosa", IF(J1808="CETA", "Ceriops tagal", IF(J1808="XYGR", "Xylocarpus granatum", IF(J1808="AVMA", "Avicennia marina", IF(J1808="RHMU", "Rhizophora mucronata", IF(J1808="BRGY", "Bruguiera gymnorrhiza", IF(J1808="BRSE", "Bruguiera sexangula", IF(J1808="SOOV", "Sonneratia ovata", IF(J1808="SOCA", "Sonneratia caseolaris", IF(J1808="HELI", "Heritiera littoralis", IF(J1808="HESY", "Heritiera sylvatica", IF(J1808="NYFR", "Nypa fruticans", IF(J1808="CYRA", "Cynometra ramiflora", IF(J1808="PHPA", "Phoenix paludosa", IF(J1808="SCHY", "Scyphiphora hydrophyllacea", IF(J1808="DIMA", "Diospyros maritima", IF(J1808="POPI", "Pongamia pinnata", IF(J1808="MAPS", "Maniltoa psilogyne", IF(J1808="INBI", "Intsia bijuga", IF(J1808="ACEB", "Acanthus ebracteatus", IF(J1808="CAER", "Calamus erinaceus", IF(J1808="UNUN", "Unknown unknown",  IF(J1808="SOAL", "Sonneratia alba",  IF(J1808="AECO", "Aegiceras corniculatum", "" )) )))))))))))))))))))))))))))))</f>
        <v>Avicennia officinalis</v>
      </c>
      <c r="J1808" s="1" t="s">
        <v>105</v>
      </c>
      <c r="K1808" s="1" t="n">
        <v>27.9</v>
      </c>
      <c r="L1808" s="1" t="n">
        <v>2</v>
      </c>
      <c r="M1808" s="1" t="n">
        <v>33</v>
      </c>
      <c r="N1808" s="1" t="n">
        <v>3</v>
      </c>
      <c r="O1808" s="3" t="s">
        <v>1071</v>
      </c>
      <c r="AMI1808" s="0"/>
      <c r="AMJ1808" s="0"/>
    </row>
    <row r="1809" s="18" customFormat="true" ht="13.8" hidden="false" customHeight="false" outlineLevel="0" collapsed="false">
      <c r="A1809" s="1" t="s">
        <v>91</v>
      </c>
      <c r="B1809" s="12" t="n">
        <v>42179</v>
      </c>
      <c r="C1809" s="1" t="s">
        <v>833</v>
      </c>
      <c r="D1809" s="1" t="s">
        <v>19</v>
      </c>
      <c r="E1809" s="1" t="s">
        <v>19</v>
      </c>
      <c r="F1809" s="1" t="s">
        <v>20</v>
      </c>
      <c r="G1809" s="1" t="n">
        <v>3</v>
      </c>
      <c r="H1809" s="1" t="n">
        <v>2</v>
      </c>
      <c r="I1809" s="23" t="str">
        <f aca="false">IF(J1809="RHAP", "Rhizophora apiculata", IF(J1809="EXAG", "Excoecaria agallocha", IF(J1809="BRPA", "Bruguiera parviflora", IF(J1809="XYMO", "Xylocarpus moluccensis", IF(J1809="BRCY", "Bruguiera cylindrica", IF(J1809="AVAL", "Avicennia alba", IF(J1809="AVOF", "Avicennia officinalis", IF(J1809="LURA", "Lumnitzera racemosa", IF(J1809="CETA", "Ceriops tagal", IF(J1809="XYGR", "Xylocarpus granatum", IF(J1809="AVMA", "Avicennia marina", IF(J1809="RHMU", "Rhizophora mucronata", IF(J1809="BRGY", "Bruguiera gymnorrhiza", IF(J1809="BRSE", "Bruguiera sexangula", IF(J1809="SOOV", "Sonneratia ovata", IF(J1809="SOCA", "Sonneratia caseolaris", IF(J1809="HELI", "Heritiera littoralis", IF(J1809="HESY", "Heritiera sylvatica", IF(J1809="NYFR", "Nypa fruticans", IF(J1809="CYRA", "Cynometra ramiflora", IF(J1809="PHPA", "Phoenix paludosa", IF(J1809="SCHY", "Scyphiphora hydrophyllacea", IF(J1809="DIMA", "Diospyros maritima", IF(J1809="POPI", "Pongamia pinnata", IF(J1809="MAPS", "Maniltoa psilogyne", IF(J1809="INBI", "Intsia bijuga", IF(J1809="ACEB", "Acanthus ebracteatus", IF(J1809="CAER", "Calamus erinaceus", IF(J1809="UNUN", "Unknown unknown",  IF(J1809="SOAL", "Sonneratia alba",  IF(J1809="AECO", "Aegiceras corniculatum", "" )) )))))))))))))))))))))))))))))</f>
        <v>Bruguiera cylindrica</v>
      </c>
      <c r="J1809" s="1" t="s">
        <v>98</v>
      </c>
      <c r="K1809" s="1" t="n">
        <v>5</v>
      </c>
      <c r="L1809" s="1" t="n">
        <v>2</v>
      </c>
      <c r="M1809" s="1" t="n">
        <v>8.2</v>
      </c>
      <c r="N1809" s="1" t="n">
        <v>3</v>
      </c>
      <c r="O1809" s="3" t="s">
        <v>1071</v>
      </c>
      <c r="AMI1809" s="0"/>
      <c r="AMJ1809" s="0"/>
    </row>
    <row r="1810" s="18" customFormat="true" ht="13.8" hidden="false" customHeight="false" outlineLevel="0" collapsed="false">
      <c r="A1810" s="1" t="s">
        <v>91</v>
      </c>
      <c r="B1810" s="12" t="n">
        <v>42179</v>
      </c>
      <c r="C1810" s="1" t="s">
        <v>833</v>
      </c>
      <c r="D1810" s="1" t="s">
        <v>19</v>
      </c>
      <c r="E1810" s="1" t="s">
        <v>19</v>
      </c>
      <c r="F1810" s="1" t="s">
        <v>20</v>
      </c>
      <c r="G1810" s="1" t="n">
        <v>3</v>
      </c>
      <c r="H1810" s="1" t="n">
        <v>2</v>
      </c>
      <c r="I1810" s="23" t="str">
        <f aca="false">IF(J1810="RHAP", "Rhizophora apiculata", IF(J1810="EXAG", "Excoecaria agallocha", IF(J1810="BRPA", "Bruguiera parviflora", IF(J1810="XYMO", "Xylocarpus moluccensis", IF(J1810="BRCY", "Bruguiera cylindrica", IF(J1810="AVAL", "Avicennia alba", IF(J1810="AVOF", "Avicennia officinalis", IF(J1810="LURA", "Lumnitzera racemosa", IF(J1810="CETA", "Ceriops tagal", IF(J1810="XYGR", "Xylocarpus granatum", IF(J1810="AVMA", "Avicennia marina", IF(J1810="RHMU", "Rhizophora mucronata", IF(J1810="BRGY", "Bruguiera gymnorrhiza", IF(J1810="BRSE", "Bruguiera sexangula", IF(J1810="SOOV", "Sonneratia ovata", IF(J1810="SOCA", "Sonneratia caseolaris", IF(J1810="HELI", "Heritiera littoralis", IF(J1810="HESY", "Heritiera sylvatica", IF(J1810="NYFR", "Nypa fruticans", IF(J1810="CYRA", "Cynometra ramiflora", IF(J1810="PHPA", "Phoenix paludosa", IF(J1810="SCHY", "Scyphiphora hydrophyllacea", IF(J1810="DIMA", "Diospyros maritima", IF(J1810="POPI", "Pongamia pinnata", IF(J1810="MAPS", "Maniltoa psilogyne", IF(J1810="INBI", "Intsia bijuga", IF(J1810="ACEB", "Acanthus ebracteatus", IF(J1810="CAER", "Calamus erinaceus", IF(J1810="UNUN", "Unknown unknown",  IF(J1810="SOAL", "Sonneratia alba",  IF(J1810="AECO", "Aegiceras corniculatum", "" )) )))))))))))))))))))))))))))))</f>
        <v>Bruguiera cylindrica</v>
      </c>
      <c r="J1810" s="1" t="s">
        <v>98</v>
      </c>
      <c r="K1810" s="1" t="n">
        <v>5.1</v>
      </c>
      <c r="L1810" s="1" t="n">
        <v>2.5</v>
      </c>
      <c r="M1810" s="1" t="n">
        <v>6.9</v>
      </c>
      <c r="N1810" s="1" t="n">
        <v>3</v>
      </c>
      <c r="O1810" s="3" t="s">
        <v>1071</v>
      </c>
      <c r="AMI1810" s="0"/>
      <c r="AMJ1810" s="0"/>
    </row>
    <row r="1811" s="18" customFormat="true" ht="13.8" hidden="false" customHeight="false" outlineLevel="0" collapsed="false">
      <c r="A1811" s="1" t="s">
        <v>91</v>
      </c>
      <c r="B1811" s="12" t="n">
        <v>42179</v>
      </c>
      <c r="C1811" s="1" t="s">
        <v>833</v>
      </c>
      <c r="D1811" s="1" t="s">
        <v>19</v>
      </c>
      <c r="E1811" s="1" t="s">
        <v>19</v>
      </c>
      <c r="F1811" s="1" t="s">
        <v>20</v>
      </c>
      <c r="G1811" s="1" t="n">
        <v>3</v>
      </c>
      <c r="H1811" s="1" t="n">
        <v>2</v>
      </c>
      <c r="I1811" s="23" t="str">
        <f aca="false">IF(J1811="RHAP", "Rhizophora apiculata", IF(J1811="EXAG", "Excoecaria agallocha", IF(J1811="BRPA", "Bruguiera parviflora", IF(J1811="XYMO", "Xylocarpus moluccensis", IF(J1811="BRCY", "Bruguiera cylindrica", IF(J1811="AVAL", "Avicennia alba", IF(J1811="AVOF", "Avicennia officinalis", IF(J1811="LURA", "Lumnitzera racemosa", IF(J1811="CETA", "Ceriops tagal", IF(J1811="XYGR", "Xylocarpus granatum", IF(J1811="AVMA", "Avicennia marina", IF(J1811="RHMU", "Rhizophora mucronata", IF(J1811="BRGY", "Bruguiera gymnorrhiza", IF(J1811="BRSE", "Bruguiera sexangula", IF(J1811="SOOV", "Sonneratia ovata", IF(J1811="SOCA", "Sonneratia caseolaris", IF(J1811="HELI", "Heritiera littoralis", IF(J1811="HESY", "Heritiera sylvatica", IF(J1811="NYFR", "Nypa fruticans", IF(J1811="CYRA", "Cynometra ramiflora", IF(J1811="PHPA", "Phoenix paludosa", IF(J1811="SCHY", "Scyphiphora hydrophyllacea", IF(J1811="DIMA", "Diospyros maritima", IF(J1811="POPI", "Pongamia pinnata", IF(J1811="MAPS", "Maniltoa psilogyne", IF(J1811="INBI", "Intsia bijuga", IF(J1811="ACEB", "Acanthus ebracteatus", IF(J1811="CAER", "Calamus erinaceus", IF(J1811="UNUN", "Unknown unknown",  IF(J1811="SOAL", "Sonneratia alba",  IF(J1811="AECO", "Aegiceras corniculatum", "" )) )))))))))))))))))))))))))))))</f>
        <v>Bruguiera cylindrica</v>
      </c>
      <c r="J1811" s="1" t="s">
        <v>98</v>
      </c>
      <c r="K1811" s="1" t="n">
        <v>5.3</v>
      </c>
      <c r="L1811" s="1" t="n">
        <v>1.75</v>
      </c>
      <c r="M1811" s="1" t="n">
        <v>9.2</v>
      </c>
      <c r="N1811" s="1" t="n">
        <v>3</v>
      </c>
      <c r="O1811" s="3" t="s">
        <v>1071</v>
      </c>
      <c r="AMI1811" s="0"/>
      <c r="AMJ1811" s="0"/>
    </row>
    <row r="1812" s="18" customFormat="true" ht="13.8" hidden="false" customHeight="false" outlineLevel="0" collapsed="false">
      <c r="A1812" s="1" t="s">
        <v>91</v>
      </c>
      <c r="B1812" s="12" t="n">
        <v>42179</v>
      </c>
      <c r="C1812" s="1" t="s">
        <v>833</v>
      </c>
      <c r="D1812" s="1" t="s">
        <v>19</v>
      </c>
      <c r="E1812" s="1" t="s">
        <v>19</v>
      </c>
      <c r="F1812" s="1" t="s">
        <v>20</v>
      </c>
      <c r="G1812" s="1" t="n">
        <v>3</v>
      </c>
      <c r="H1812" s="1" t="n">
        <v>2</v>
      </c>
      <c r="I1812" s="23" t="str">
        <f aca="false">IF(J1812="RHAP", "Rhizophora apiculata", IF(J1812="EXAG", "Excoecaria agallocha", IF(J1812="BRPA", "Bruguiera parviflora", IF(J1812="XYMO", "Xylocarpus moluccensis", IF(J1812="BRCY", "Bruguiera cylindrica", IF(J1812="AVAL", "Avicennia alba", IF(J1812="AVOF", "Avicennia officinalis", IF(J1812="LURA", "Lumnitzera racemosa", IF(J1812="CETA", "Ceriops tagal", IF(J1812="XYGR", "Xylocarpus granatum", IF(J1812="AVMA", "Avicennia marina", IF(J1812="RHMU", "Rhizophora mucronata", IF(J1812="BRGY", "Bruguiera gymnorrhiza", IF(J1812="BRSE", "Bruguiera sexangula", IF(J1812="SOOV", "Sonneratia ovata", IF(J1812="SOCA", "Sonneratia caseolaris", IF(J1812="HELI", "Heritiera littoralis", IF(J1812="HESY", "Heritiera sylvatica", IF(J1812="NYFR", "Nypa fruticans", IF(J1812="CYRA", "Cynometra ramiflora", IF(J1812="PHPA", "Phoenix paludosa", IF(J1812="SCHY", "Scyphiphora hydrophyllacea", IF(J1812="DIMA", "Diospyros maritima", IF(J1812="POPI", "Pongamia pinnata", IF(J1812="MAPS", "Maniltoa psilogyne", IF(J1812="INBI", "Intsia bijuga", IF(J1812="ACEB", "Acanthus ebracteatus", IF(J1812="CAER", "Calamus erinaceus", IF(J1812="UNUN", "Unknown unknown",  IF(J1812="SOAL", "Sonneratia alba",  IF(J1812="AECO", "Aegiceras corniculatum", "" )) )))))))))))))))))))))))))))))</f>
        <v>Avicennia officinalis</v>
      </c>
      <c r="J1812" s="1" t="s">
        <v>105</v>
      </c>
      <c r="K1812" s="1" t="n">
        <v>5.8</v>
      </c>
      <c r="L1812" s="1" t="n">
        <v>4</v>
      </c>
      <c r="M1812" s="1"/>
      <c r="N1812" s="1"/>
      <c r="O1812" s="3"/>
      <c r="AMI1812" s="0"/>
      <c r="AMJ1812" s="0"/>
    </row>
    <row r="1813" s="18" customFormat="true" ht="13.8" hidden="false" customHeight="false" outlineLevel="0" collapsed="false">
      <c r="A1813" s="1" t="s">
        <v>91</v>
      </c>
      <c r="B1813" s="12" t="n">
        <v>42179</v>
      </c>
      <c r="C1813" s="1" t="s">
        <v>833</v>
      </c>
      <c r="D1813" s="1" t="s">
        <v>19</v>
      </c>
      <c r="E1813" s="1" t="s">
        <v>19</v>
      </c>
      <c r="F1813" s="1" t="s">
        <v>20</v>
      </c>
      <c r="G1813" s="1" t="n">
        <v>3</v>
      </c>
      <c r="H1813" s="1" t="n">
        <v>2</v>
      </c>
      <c r="I1813" s="23" t="str">
        <f aca="false">IF(J1813="RHAP", "Rhizophora apiculata", IF(J1813="EXAG", "Excoecaria agallocha", IF(J1813="BRPA", "Bruguiera parviflora", IF(J1813="XYMO", "Xylocarpus moluccensis", IF(J1813="BRCY", "Bruguiera cylindrica", IF(J1813="AVAL", "Avicennia alba", IF(J1813="AVOF", "Avicennia officinalis", IF(J1813="LURA", "Lumnitzera racemosa", IF(J1813="CETA", "Ceriops tagal", IF(J1813="XYGR", "Xylocarpus granatum", IF(J1813="AVMA", "Avicennia marina", IF(J1813="RHMU", "Rhizophora mucronata", IF(J1813="BRGY", "Bruguiera gymnorrhiza", IF(J1813="BRSE", "Bruguiera sexangula", IF(J1813="SOOV", "Sonneratia ovata", IF(J1813="SOCA", "Sonneratia caseolaris", IF(J1813="HELI", "Heritiera littoralis", IF(J1813="HESY", "Heritiera sylvatica", IF(J1813="NYFR", "Nypa fruticans", IF(J1813="CYRA", "Cynometra ramiflora", IF(J1813="PHPA", "Phoenix paludosa", IF(J1813="SCHY", "Scyphiphora hydrophyllacea", IF(J1813="DIMA", "Diospyros maritima", IF(J1813="POPI", "Pongamia pinnata", IF(J1813="MAPS", "Maniltoa psilogyne", IF(J1813="INBI", "Intsia bijuga", IF(J1813="ACEB", "Acanthus ebracteatus", IF(J1813="CAER", "Calamus erinaceus", IF(J1813="UNUN", "Unknown unknown",  IF(J1813="SOAL", "Sonneratia alba",  IF(J1813="AECO", "Aegiceras corniculatum", "" )) )))))))))))))))))))))))))))))</f>
        <v>Bruguiera cylindrica</v>
      </c>
      <c r="J1813" s="1" t="s">
        <v>98</v>
      </c>
      <c r="K1813" s="1" t="n">
        <v>5.9</v>
      </c>
      <c r="L1813" s="1" t="n">
        <v>5</v>
      </c>
      <c r="M1813" s="1" t="n">
        <v>8.6</v>
      </c>
      <c r="N1813" s="1" t="n">
        <v>3</v>
      </c>
      <c r="O1813" s="3" t="s">
        <v>1071</v>
      </c>
      <c r="AMI1813" s="0"/>
      <c r="AMJ1813" s="0"/>
    </row>
    <row r="1814" s="18" customFormat="true" ht="13.8" hidden="false" customHeight="false" outlineLevel="0" collapsed="false">
      <c r="A1814" s="1" t="s">
        <v>91</v>
      </c>
      <c r="B1814" s="12" t="n">
        <v>42179</v>
      </c>
      <c r="C1814" s="1" t="s">
        <v>833</v>
      </c>
      <c r="D1814" s="1" t="s">
        <v>19</v>
      </c>
      <c r="E1814" s="1" t="s">
        <v>19</v>
      </c>
      <c r="F1814" s="1" t="s">
        <v>20</v>
      </c>
      <c r="G1814" s="1" t="n">
        <v>3</v>
      </c>
      <c r="H1814" s="1" t="n">
        <v>2</v>
      </c>
      <c r="I1814" s="23" t="str">
        <f aca="false">IF(J1814="RHAP", "Rhizophora apiculata", IF(J1814="EXAG", "Excoecaria agallocha", IF(J1814="BRPA", "Bruguiera parviflora", IF(J1814="XYMO", "Xylocarpus moluccensis", IF(J1814="BRCY", "Bruguiera cylindrica", IF(J1814="AVAL", "Avicennia alba", IF(J1814="AVOF", "Avicennia officinalis", IF(J1814="LURA", "Lumnitzera racemosa", IF(J1814="CETA", "Ceriops tagal", IF(J1814="XYGR", "Xylocarpus granatum", IF(J1814="AVMA", "Avicennia marina", IF(J1814="RHMU", "Rhizophora mucronata", IF(J1814="BRGY", "Bruguiera gymnorrhiza", IF(J1814="BRSE", "Bruguiera sexangula", IF(J1814="SOOV", "Sonneratia ovata", IF(J1814="SOCA", "Sonneratia caseolaris", IF(J1814="HELI", "Heritiera littoralis", IF(J1814="HESY", "Heritiera sylvatica", IF(J1814="NYFR", "Nypa fruticans", IF(J1814="CYRA", "Cynometra ramiflora", IF(J1814="PHPA", "Phoenix paludosa", IF(J1814="SCHY", "Scyphiphora hydrophyllacea", IF(J1814="DIMA", "Diospyros maritima", IF(J1814="POPI", "Pongamia pinnata", IF(J1814="MAPS", "Maniltoa psilogyne", IF(J1814="INBI", "Intsia bijuga", IF(J1814="ACEB", "Acanthus ebracteatus", IF(J1814="CAER", "Calamus erinaceus", IF(J1814="UNUN", "Unknown unknown",  IF(J1814="SOAL", "Sonneratia alba",  IF(J1814="AECO", "Aegiceras corniculatum", "" )) )))))))))))))))))))))))))))))</f>
        <v>Bruguiera cylindrica</v>
      </c>
      <c r="J1814" s="1" t="s">
        <v>98</v>
      </c>
      <c r="K1814" s="1" t="n">
        <v>6.1</v>
      </c>
      <c r="L1814" s="1" t="n">
        <v>4</v>
      </c>
      <c r="M1814" s="1" t="n">
        <v>8.3</v>
      </c>
      <c r="N1814" s="1" t="n">
        <v>3</v>
      </c>
      <c r="O1814" s="3" t="s">
        <v>1071</v>
      </c>
      <c r="AMI1814" s="0"/>
      <c r="AMJ1814" s="0"/>
    </row>
    <row r="1815" s="18" customFormat="true" ht="13.8" hidden="false" customHeight="false" outlineLevel="0" collapsed="false">
      <c r="A1815" s="1" t="s">
        <v>91</v>
      </c>
      <c r="B1815" s="12" t="n">
        <v>42179</v>
      </c>
      <c r="C1815" s="1" t="s">
        <v>833</v>
      </c>
      <c r="D1815" s="1" t="s">
        <v>19</v>
      </c>
      <c r="E1815" s="1" t="s">
        <v>19</v>
      </c>
      <c r="F1815" s="1" t="s">
        <v>20</v>
      </c>
      <c r="G1815" s="1" t="n">
        <v>3</v>
      </c>
      <c r="H1815" s="1" t="n">
        <v>2</v>
      </c>
      <c r="I1815" s="23" t="str">
        <f aca="false">IF(J1815="RHAP", "Rhizophora apiculata", IF(J1815="EXAG", "Excoecaria agallocha", IF(J1815="BRPA", "Bruguiera parviflora", IF(J1815="XYMO", "Xylocarpus moluccensis", IF(J1815="BRCY", "Bruguiera cylindrica", IF(J1815="AVAL", "Avicennia alba", IF(J1815="AVOF", "Avicennia officinalis", IF(J1815="LURA", "Lumnitzera racemosa", IF(J1815="CETA", "Ceriops tagal", IF(J1815="XYGR", "Xylocarpus granatum", IF(J1815="AVMA", "Avicennia marina", IF(J1815="RHMU", "Rhizophora mucronata", IF(J1815="BRGY", "Bruguiera gymnorrhiza", IF(J1815="BRSE", "Bruguiera sexangula", IF(J1815="SOOV", "Sonneratia ovata", IF(J1815="SOCA", "Sonneratia caseolaris", IF(J1815="HELI", "Heritiera littoralis", IF(J1815="HESY", "Heritiera sylvatica", IF(J1815="NYFR", "Nypa fruticans", IF(J1815="CYRA", "Cynometra ramiflora", IF(J1815="PHPA", "Phoenix paludosa", IF(J1815="SCHY", "Scyphiphora hydrophyllacea", IF(J1815="DIMA", "Diospyros maritima", IF(J1815="POPI", "Pongamia pinnata", IF(J1815="MAPS", "Maniltoa psilogyne", IF(J1815="INBI", "Intsia bijuga", IF(J1815="ACEB", "Acanthus ebracteatus", IF(J1815="CAER", "Calamus erinaceus", IF(J1815="UNUN", "Unknown unknown",  IF(J1815="SOAL", "Sonneratia alba",  IF(J1815="AECO", "Aegiceras corniculatum", "" )) )))))))))))))))))))))))))))))</f>
        <v>Bruguiera cylindrica</v>
      </c>
      <c r="J1815" s="1" t="s">
        <v>98</v>
      </c>
      <c r="K1815" s="1" t="n">
        <v>6.1</v>
      </c>
      <c r="L1815" s="1" t="n">
        <v>1.5</v>
      </c>
      <c r="M1815" s="1" t="n">
        <v>9</v>
      </c>
      <c r="N1815" s="1" t="n">
        <v>3</v>
      </c>
      <c r="O1815" s="3" t="s">
        <v>1071</v>
      </c>
      <c r="AMI1815" s="0"/>
      <c r="AMJ1815" s="0"/>
    </row>
    <row r="1816" s="18" customFormat="true" ht="13.8" hidden="false" customHeight="false" outlineLevel="0" collapsed="false">
      <c r="A1816" s="1" t="s">
        <v>91</v>
      </c>
      <c r="B1816" s="12" t="n">
        <v>42179</v>
      </c>
      <c r="C1816" s="1" t="s">
        <v>833</v>
      </c>
      <c r="D1816" s="1" t="s">
        <v>19</v>
      </c>
      <c r="E1816" s="1" t="s">
        <v>19</v>
      </c>
      <c r="F1816" s="1" t="s">
        <v>20</v>
      </c>
      <c r="G1816" s="1" t="n">
        <v>3</v>
      </c>
      <c r="H1816" s="1" t="n">
        <v>2</v>
      </c>
      <c r="I1816" s="23" t="str">
        <f aca="false">IF(J1816="RHAP", "Rhizophora apiculata", IF(J1816="EXAG", "Excoecaria agallocha", IF(J1816="BRPA", "Bruguiera parviflora", IF(J1816="XYMO", "Xylocarpus moluccensis", IF(J1816="BRCY", "Bruguiera cylindrica", IF(J1816="AVAL", "Avicennia alba", IF(J1816="AVOF", "Avicennia officinalis", IF(J1816="LURA", "Lumnitzera racemosa", IF(J1816="CETA", "Ceriops tagal", IF(J1816="XYGR", "Xylocarpus granatum", IF(J1816="AVMA", "Avicennia marina", IF(J1816="RHMU", "Rhizophora mucronata", IF(J1816="BRGY", "Bruguiera gymnorrhiza", IF(J1816="BRSE", "Bruguiera sexangula", IF(J1816="SOOV", "Sonneratia ovata", IF(J1816="SOCA", "Sonneratia caseolaris", IF(J1816="HELI", "Heritiera littoralis", IF(J1816="HESY", "Heritiera sylvatica", IF(J1816="NYFR", "Nypa fruticans", IF(J1816="CYRA", "Cynometra ramiflora", IF(J1816="PHPA", "Phoenix paludosa", IF(J1816="SCHY", "Scyphiphora hydrophyllacea", IF(J1816="DIMA", "Diospyros maritima", IF(J1816="POPI", "Pongamia pinnata", IF(J1816="MAPS", "Maniltoa psilogyne", IF(J1816="INBI", "Intsia bijuga", IF(J1816="ACEB", "Acanthus ebracteatus", IF(J1816="CAER", "Calamus erinaceus", IF(J1816="UNUN", "Unknown unknown",  IF(J1816="SOAL", "Sonneratia alba",  IF(J1816="AECO", "Aegiceras corniculatum", "" )) )))))))))))))))))))))))))))))</f>
        <v>Bruguiera cylindrica</v>
      </c>
      <c r="J1816" s="1" t="s">
        <v>98</v>
      </c>
      <c r="K1816" s="1" t="n">
        <v>6.3</v>
      </c>
      <c r="L1816" s="1" t="n">
        <v>3</v>
      </c>
      <c r="M1816" s="1" t="n">
        <v>8.6</v>
      </c>
      <c r="N1816" s="1" t="n">
        <v>3</v>
      </c>
      <c r="O1816" s="3" t="s">
        <v>1071</v>
      </c>
      <c r="AMI1816" s="0"/>
      <c r="AMJ1816" s="0"/>
    </row>
    <row r="1817" s="18" customFormat="true" ht="13.8" hidden="false" customHeight="false" outlineLevel="0" collapsed="false">
      <c r="A1817" s="1" t="s">
        <v>91</v>
      </c>
      <c r="B1817" s="12" t="n">
        <v>42179</v>
      </c>
      <c r="C1817" s="1" t="s">
        <v>833</v>
      </c>
      <c r="D1817" s="1" t="s">
        <v>19</v>
      </c>
      <c r="E1817" s="1" t="s">
        <v>19</v>
      </c>
      <c r="F1817" s="1" t="s">
        <v>20</v>
      </c>
      <c r="G1817" s="1" t="n">
        <v>3</v>
      </c>
      <c r="H1817" s="1" t="n">
        <v>2</v>
      </c>
      <c r="I1817" s="23" t="str">
        <f aca="false">IF(J1817="RHAP", "Rhizophora apiculata", IF(J1817="EXAG", "Excoecaria agallocha", IF(J1817="BRPA", "Bruguiera parviflora", IF(J1817="XYMO", "Xylocarpus moluccensis", IF(J1817="BRCY", "Bruguiera cylindrica", IF(J1817="AVAL", "Avicennia alba", IF(J1817="AVOF", "Avicennia officinalis", IF(J1817="LURA", "Lumnitzera racemosa", IF(J1817="CETA", "Ceriops tagal", IF(J1817="XYGR", "Xylocarpus granatum", IF(J1817="AVMA", "Avicennia marina", IF(J1817="RHMU", "Rhizophora mucronata", IF(J1817="BRGY", "Bruguiera gymnorrhiza", IF(J1817="BRSE", "Bruguiera sexangula", IF(J1817="SOOV", "Sonneratia ovata", IF(J1817="SOCA", "Sonneratia caseolaris", IF(J1817="HELI", "Heritiera littoralis", IF(J1817="HESY", "Heritiera sylvatica", IF(J1817="NYFR", "Nypa fruticans", IF(J1817="CYRA", "Cynometra ramiflora", IF(J1817="PHPA", "Phoenix paludosa", IF(J1817="SCHY", "Scyphiphora hydrophyllacea", IF(J1817="DIMA", "Diospyros maritima", IF(J1817="POPI", "Pongamia pinnata", IF(J1817="MAPS", "Maniltoa psilogyne", IF(J1817="INBI", "Intsia bijuga", IF(J1817="ACEB", "Acanthus ebracteatus", IF(J1817="CAER", "Calamus erinaceus", IF(J1817="UNUN", "Unknown unknown",  IF(J1817="SOAL", "Sonneratia alba",  IF(J1817="AECO", "Aegiceras corniculatum", "" )) )))))))))))))))))))))))))))))</f>
        <v>Avicennia officinalis</v>
      </c>
      <c r="J1817" s="1" t="s">
        <v>105</v>
      </c>
      <c r="K1817" s="1" t="n">
        <v>6.8</v>
      </c>
      <c r="L1817" s="1" t="n">
        <v>2</v>
      </c>
      <c r="M1817" s="1"/>
      <c r="N1817" s="1"/>
      <c r="O1817" s="3"/>
      <c r="AMI1817" s="0"/>
      <c r="AMJ1817" s="0"/>
    </row>
    <row r="1818" s="18" customFormat="true" ht="13.8" hidden="false" customHeight="false" outlineLevel="0" collapsed="false">
      <c r="A1818" s="1" t="s">
        <v>91</v>
      </c>
      <c r="B1818" s="12" t="n">
        <v>42179</v>
      </c>
      <c r="C1818" s="1" t="s">
        <v>833</v>
      </c>
      <c r="D1818" s="1" t="s">
        <v>19</v>
      </c>
      <c r="E1818" s="1" t="s">
        <v>19</v>
      </c>
      <c r="F1818" s="1" t="s">
        <v>20</v>
      </c>
      <c r="G1818" s="1" t="n">
        <v>3</v>
      </c>
      <c r="H1818" s="1" t="n">
        <v>2</v>
      </c>
      <c r="I1818" s="23" t="str">
        <f aca="false">IF(J1818="RHAP", "Rhizophora apiculata", IF(J1818="EXAG", "Excoecaria agallocha", IF(J1818="BRPA", "Bruguiera parviflora", IF(J1818="XYMO", "Xylocarpus moluccensis", IF(J1818="BRCY", "Bruguiera cylindrica", IF(J1818="AVAL", "Avicennia alba", IF(J1818="AVOF", "Avicennia officinalis", IF(J1818="LURA", "Lumnitzera racemosa", IF(J1818="CETA", "Ceriops tagal", IF(J1818="XYGR", "Xylocarpus granatum", IF(J1818="AVMA", "Avicennia marina", IF(J1818="RHMU", "Rhizophora mucronata", IF(J1818="BRGY", "Bruguiera gymnorrhiza", IF(J1818="BRSE", "Bruguiera sexangula", IF(J1818="SOOV", "Sonneratia ovata", IF(J1818="SOCA", "Sonneratia caseolaris", IF(J1818="HELI", "Heritiera littoralis", IF(J1818="HESY", "Heritiera sylvatica", IF(J1818="NYFR", "Nypa fruticans", IF(J1818="CYRA", "Cynometra ramiflora", IF(J1818="PHPA", "Phoenix paludosa", IF(J1818="SCHY", "Scyphiphora hydrophyllacea", IF(J1818="DIMA", "Diospyros maritima", IF(J1818="POPI", "Pongamia pinnata", IF(J1818="MAPS", "Maniltoa psilogyne", IF(J1818="INBI", "Intsia bijuga", IF(J1818="ACEB", "Acanthus ebracteatus", IF(J1818="CAER", "Calamus erinaceus", IF(J1818="UNUN", "Unknown unknown",  IF(J1818="SOAL", "Sonneratia alba",  IF(J1818="AECO", "Aegiceras corniculatum", "" )) )))))))))))))))))))))))))))))</f>
        <v>Avicennia officinalis</v>
      </c>
      <c r="J1818" s="1" t="s">
        <v>105</v>
      </c>
      <c r="K1818" s="1" t="n">
        <v>8.5</v>
      </c>
      <c r="L1818" s="1" t="n">
        <v>5</v>
      </c>
      <c r="M1818" s="1"/>
      <c r="N1818" s="1"/>
      <c r="O1818" s="3"/>
      <c r="AMI1818" s="0"/>
      <c r="AMJ1818" s="0"/>
    </row>
    <row r="1819" s="18" customFormat="true" ht="13.8" hidden="false" customHeight="false" outlineLevel="0" collapsed="false">
      <c r="A1819" s="1" t="s">
        <v>91</v>
      </c>
      <c r="B1819" s="12" t="n">
        <v>42179</v>
      </c>
      <c r="C1819" s="1" t="s">
        <v>833</v>
      </c>
      <c r="D1819" s="1" t="s">
        <v>19</v>
      </c>
      <c r="E1819" s="1" t="s">
        <v>19</v>
      </c>
      <c r="F1819" s="1" t="s">
        <v>20</v>
      </c>
      <c r="G1819" s="1" t="n">
        <v>3</v>
      </c>
      <c r="H1819" s="1" t="n">
        <v>2</v>
      </c>
      <c r="I1819" s="23" t="str">
        <f aca="false">IF(J1819="RHAP", "Rhizophora apiculata", IF(J1819="EXAG", "Excoecaria agallocha", IF(J1819="BRPA", "Bruguiera parviflora", IF(J1819="XYMO", "Xylocarpus moluccensis", IF(J1819="BRCY", "Bruguiera cylindrica", IF(J1819="AVAL", "Avicennia alba", IF(J1819="AVOF", "Avicennia officinalis", IF(J1819="LURA", "Lumnitzera racemosa", IF(J1819="CETA", "Ceriops tagal", IF(J1819="XYGR", "Xylocarpus granatum", IF(J1819="AVMA", "Avicennia marina", IF(J1819="RHMU", "Rhizophora mucronata", IF(J1819="BRGY", "Bruguiera gymnorrhiza", IF(J1819="BRSE", "Bruguiera sexangula", IF(J1819="SOOV", "Sonneratia ovata", IF(J1819="SOCA", "Sonneratia caseolaris", IF(J1819="HELI", "Heritiera littoralis", IF(J1819="HESY", "Heritiera sylvatica", IF(J1819="NYFR", "Nypa fruticans", IF(J1819="CYRA", "Cynometra ramiflora", IF(J1819="PHPA", "Phoenix paludosa", IF(J1819="SCHY", "Scyphiphora hydrophyllacea", IF(J1819="DIMA", "Diospyros maritima", IF(J1819="POPI", "Pongamia pinnata", IF(J1819="MAPS", "Maniltoa psilogyne", IF(J1819="INBI", "Intsia bijuga", IF(J1819="ACEB", "Acanthus ebracteatus", IF(J1819="CAER", "Calamus erinaceus", IF(J1819="UNUN", "Unknown unknown",  IF(J1819="SOAL", "Sonneratia alba",  IF(J1819="AECO", "Aegiceras corniculatum", "" )) )))))))))))))))))))))))))))))</f>
        <v>Avicennia officinalis</v>
      </c>
      <c r="J1819" s="1" t="s">
        <v>105</v>
      </c>
      <c r="K1819" s="1" t="n">
        <v>9.6</v>
      </c>
      <c r="L1819" s="1" t="n">
        <v>4</v>
      </c>
      <c r="M1819" s="1"/>
      <c r="N1819" s="1"/>
      <c r="O1819" s="3"/>
      <c r="AMI1819" s="0"/>
      <c r="AMJ1819" s="0"/>
    </row>
    <row r="1820" s="18" customFormat="true" ht="13.8" hidden="false" customHeight="false" outlineLevel="0" collapsed="false">
      <c r="A1820" s="1" t="s">
        <v>91</v>
      </c>
      <c r="B1820" s="12" t="n">
        <v>42179</v>
      </c>
      <c r="C1820" s="1" t="s">
        <v>833</v>
      </c>
      <c r="D1820" s="1" t="s">
        <v>19</v>
      </c>
      <c r="E1820" s="1" t="s">
        <v>19</v>
      </c>
      <c r="F1820" s="1" t="s">
        <v>20</v>
      </c>
      <c r="G1820" s="1" t="n">
        <v>3</v>
      </c>
      <c r="H1820" s="1" t="n">
        <v>2</v>
      </c>
      <c r="I1820" s="23" t="str">
        <f aca="false">IF(J1820="RHAP", "Rhizophora apiculata", IF(J1820="EXAG", "Excoecaria agallocha", IF(J1820="BRPA", "Bruguiera parviflora", IF(J1820="XYMO", "Xylocarpus moluccensis", IF(J1820="BRCY", "Bruguiera cylindrica", IF(J1820="AVAL", "Avicennia alba", IF(J1820="AVOF", "Avicennia officinalis", IF(J1820="LURA", "Lumnitzera racemosa", IF(J1820="CETA", "Ceriops tagal", IF(J1820="XYGR", "Xylocarpus granatum", IF(J1820="AVMA", "Avicennia marina", IF(J1820="RHMU", "Rhizophora mucronata", IF(J1820="BRGY", "Bruguiera gymnorrhiza", IF(J1820="BRSE", "Bruguiera sexangula", IF(J1820="SOOV", "Sonneratia ovata", IF(J1820="SOCA", "Sonneratia caseolaris", IF(J1820="HELI", "Heritiera littoralis", IF(J1820="HESY", "Heritiera sylvatica", IF(J1820="NYFR", "Nypa fruticans", IF(J1820="CYRA", "Cynometra ramiflora", IF(J1820="PHPA", "Phoenix paludosa", IF(J1820="SCHY", "Scyphiphora hydrophyllacea", IF(J1820="DIMA", "Diospyros maritima", IF(J1820="POPI", "Pongamia pinnata", IF(J1820="MAPS", "Maniltoa psilogyne", IF(J1820="INBI", "Intsia bijuga", IF(J1820="ACEB", "Acanthus ebracteatus", IF(J1820="CAER", "Calamus erinaceus", IF(J1820="UNUN", "Unknown unknown",  IF(J1820="SOAL", "Sonneratia alba",  IF(J1820="AECO", "Aegiceras corniculatum", "" )) )))))))))))))))))))))))))))))</f>
        <v>Avicennia officinalis</v>
      </c>
      <c r="J1820" s="1" t="s">
        <v>105</v>
      </c>
      <c r="K1820" s="1" t="n">
        <v>11.3</v>
      </c>
      <c r="L1820" s="1" t="n">
        <v>5</v>
      </c>
      <c r="M1820" s="1"/>
      <c r="N1820" s="1"/>
      <c r="O1820" s="3"/>
      <c r="AMI1820" s="0"/>
      <c r="AMJ1820" s="0"/>
    </row>
    <row r="1821" s="18" customFormat="true" ht="13.8" hidden="false" customHeight="false" outlineLevel="0" collapsed="false">
      <c r="A1821" s="1" t="s">
        <v>91</v>
      </c>
      <c r="B1821" s="12" t="n">
        <v>42179</v>
      </c>
      <c r="C1821" s="1" t="s">
        <v>833</v>
      </c>
      <c r="D1821" s="1" t="s">
        <v>19</v>
      </c>
      <c r="E1821" s="1" t="s">
        <v>19</v>
      </c>
      <c r="F1821" s="1" t="s">
        <v>20</v>
      </c>
      <c r="G1821" s="1" t="n">
        <v>3</v>
      </c>
      <c r="H1821" s="1" t="n">
        <v>2</v>
      </c>
      <c r="I1821" s="23" t="str">
        <f aca="false">IF(J1821="RHAP", "Rhizophora apiculata", IF(J1821="EXAG", "Excoecaria agallocha", IF(J1821="BRPA", "Bruguiera parviflora", IF(J1821="XYMO", "Xylocarpus moluccensis", IF(J1821="BRCY", "Bruguiera cylindrica", IF(J1821="AVAL", "Avicennia alba", IF(J1821="AVOF", "Avicennia officinalis", IF(J1821="LURA", "Lumnitzera racemosa", IF(J1821="CETA", "Ceriops tagal", IF(J1821="XYGR", "Xylocarpus granatum", IF(J1821="AVMA", "Avicennia marina", IF(J1821="RHMU", "Rhizophora mucronata", IF(J1821="BRGY", "Bruguiera gymnorrhiza", IF(J1821="BRSE", "Bruguiera sexangula", IF(J1821="SOOV", "Sonneratia ovata", IF(J1821="SOCA", "Sonneratia caseolaris", IF(J1821="HELI", "Heritiera littoralis", IF(J1821="HESY", "Heritiera sylvatica", IF(J1821="NYFR", "Nypa fruticans", IF(J1821="CYRA", "Cynometra ramiflora", IF(J1821="PHPA", "Phoenix paludosa", IF(J1821="SCHY", "Scyphiphora hydrophyllacea", IF(J1821="DIMA", "Diospyros maritima", IF(J1821="POPI", "Pongamia pinnata", IF(J1821="MAPS", "Maniltoa psilogyne", IF(J1821="INBI", "Intsia bijuga", IF(J1821="ACEB", "Acanthus ebracteatus", IF(J1821="CAER", "Calamus erinaceus", IF(J1821="UNUN", "Unknown unknown",  IF(J1821="SOAL", "Sonneratia alba",  IF(J1821="AECO", "Aegiceras corniculatum", "" )) )))))))))))))))))))))))))))))</f>
        <v>Avicennia officinalis</v>
      </c>
      <c r="J1821" s="1" t="s">
        <v>105</v>
      </c>
      <c r="K1821" s="1" t="n">
        <v>14.4</v>
      </c>
      <c r="L1821" s="1" t="n">
        <v>4</v>
      </c>
      <c r="M1821" s="1"/>
      <c r="N1821" s="1" t="n">
        <v>1</v>
      </c>
      <c r="O1821" s="3"/>
      <c r="AMI1821" s="0"/>
      <c r="AMJ1821" s="0"/>
    </row>
    <row r="1822" s="18" customFormat="true" ht="13.8" hidden="false" customHeight="false" outlineLevel="0" collapsed="false">
      <c r="A1822" s="1" t="s">
        <v>91</v>
      </c>
      <c r="B1822" s="12" t="n">
        <v>42179</v>
      </c>
      <c r="C1822" s="1" t="s">
        <v>833</v>
      </c>
      <c r="D1822" s="1" t="s">
        <v>19</v>
      </c>
      <c r="E1822" s="1" t="s">
        <v>19</v>
      </c>
      <c r="F1822" s="1" t="s">
        <v>20</v>
      </c>
      <c r="G1822" s="1" t="n">
        <v>3</v>
      </c>
      <c r="H1822" s="1" t="n">
        <v>2</v>
      </c>
      <c r="I1822" s="23" t="str">
        <f aca="false">IF(J1822="RHAP", "Rhizophora apiculata", IF(J1822="EXAG", "Excoecaria agallocha", IF(J1822="BRPA", "Bruguiera parviflora", IF(J1822="XYMO", "Xylocarpus moluccensis", IF(J1822="BRCY", "Bruguiera cylindrica", IF(J1822="AVAL", "Avicennia alba", IF(J1822="AVOF", "Avicennia officinalis", IF(J1822="LURA", "Lumnitzera racemosa", IF(J1822="CETA", "Ceriops tagal", IF(J1822="XYGR", "Xylocarpus granatum", IF(J1822="AVMA", "Avicennia marina", IF(J1822="RHMU", "Rhizophora mucronata", IF(J1822="BRGY", "Bruguiera gymnorrhiza", IF(J1822="BRSE", "Bruguiera sexangula", IF(J1822="SOOV", "Sonneratia ovata", IF(J1822="SOCA", "Sonneratia caseolaris", IF(J1822="HELI", "Heritiera littoralis", IF(J1822="HESY", "Heritiera sylvatica", IF(J1822="NYFR", "Nypa fruticans", IF(J1822="CYRA", "Cynometra ramiflora", IF(J1822="PHPA", "Phoenix paludosa", IF(J1822="SCHY", "Scyphiphora hydrophyllacea", IF(J1822="DIMA", "Diospyros maritima", IF(J1822="POPI", "Pongamia pinnata", IF(J1822="MAPS", "Maniltoa psilogyne", IF(J1822="INBI", "Intsia bijuga", IF(J1822="ACEB", "Acanthus ebracteatus", IF(J1822="CAER", "Calamus erinaceus", IF(J1822="UNUN", "Unknown unknown",  IF(J1822="SOAL", "Sonneratia alba",  IF(J1822="AECO", "Aegiceras corniculatum", "" )) )))))))))))))))))))))))))))))</f>
        <v>Avicennia officinalis</v>
      </c>
      <c r="J1822" s="1" t="s">
        <v>105</v>
      </c>
      <c r="K1822" s="1" t="n">
        <v>14.7</v>
      </c>
      <c r="L1822" s="1" t="n">
        <v>3</v>
      </c>
      <c r="M1822" s="1"/>
      <c r="N1822" s="1" t="n">
        <v>1</v>
      </c>
      <c r="O1822" s="3"/>
      <c r="AMI1822" s="0"/>
      <c r="AMJ1822" s="0"/>
    </row>
    <row r="1823" s="18" customFormat="true" ht="13.8" hidden="false" customHeight="false" outlineLevel="0" collapsed="false">
      <c r="A1823" s="1" t="s">
        <v>91</v>
      </c>
      <c r="B1823" s="12" t="n">
        <v>42179</v>
      </c>
      <c r="C1823" s="1" t="s">
        <v>833</v>
      </c>
      <c r="D1823" s="1" t="s">
        <v>19</v>
      </c>
      <c r="E1823" s="1" t="s">
        <v>19</v>
      </c>
      <c r="F1823" s="1" t="s">
        <v>20</v>
      </c>
      <c r="G1823" s="1" t="n">
        <v>3</v>
      </c>
      <c r="H1823" s="1" t="n">
        <v>2</v>
      </c>
      <c r="I1823" s="23" t="str">
        <f aca="false">IF(J1823="RHAP", "Rhizophora apiculata", IF(J1823="EXAG", "Excoecaria agallocha", IF(J1823="BRPA", "Bruguiera parviflora", IF(J1823="XYMO", "Xylocarpus moluccensis", IF(J1823="BRCY", "Bruguiera cylindrica", IF(J1823="AVAL", "Avicennia alba", IF(J1823="AVOF", "Avicennia officinalis", IF(J1823="LURA", "Lumnitzera racemosa", IF(J1823="CETA", "Ceriops tagal", IF(J1823="XYGR", "Xylocarpus granatum", IF(J1823="AVMA", "Avicennia marina", IF(J1823="RHMU", "Rhizophora mucronata", IF(J1823="BRGY", "Bruguiera gymnorrhiza", IF(J1823="BRSE", "Bruguiera sexangula", IF(J1823="SOOV", "Sonneratia ovata", IF(J1823="SOCA", "Sonneratia caseolaris", IF(J1823="HELI", "Heritiera littoralis", IF(J1823="HESY", "Heritiera sylvatica", IF(J1823="NYFR", "Nypa fruticans", IF(J1823="CYRA", "Cynometra ramiflora", IF(J1823="PHPA", "Phoenix paludosa", IF(J1823="SCHY", "Scyphiphora hydrophyllacea", IF(J1823="DIMA", "Diospyros maritima", IF(J1823="POPI", "Pongamia pinnata", IF(J1823="MAPS", "Maniltoa psilogyne", IF(J1823="INBI", "Intsia bijuga", IF(J1823="ACEB", "Acanthus ebracteatus", IF(J1823="CAER", "Calamus erinaceus", IF(J1823="UNUN", "Unknown unknown",  IF(J1823="SOAL", "Sonneratia alba",  IF(J1823="AECO", "Aegiceras corniculatum", "" )) )))))))))))))))))))))))))))))</f>
        <v>Avicennia officinalis</v>
      </c>
      <c r="J1823" s="1" t="s">
        <v>105</v>
      </c>
      <c r="K1823" s="1" t="n">
        <v>18.9</v>
      </c>
      <c r="L1823" s="1" t="n">
        <v>6</v>
      </c>
      <c r="M1823" s="1"/>
      <c r="N1823" s="1"/>
      <c r="O1823" s="3"/>
      <c r="AMI1823" s="0"/>
      <c r="AMJ1823" s="0"/>
    </row>
    <row r="1824" s="18" customFormat="true" ht="13.8" hidden="false" customHeight="false" outlineLevel="0" collapsed="false">
      <c r="A1824" s="1" t="s">
        <v>91</v>
      </c>
      <c r="B1824" s="12" t="n">
        <v>42179</v>
      </c>
      <c r="C1824" s="1" t="s">
        <v>833</v>
      </c>
      <c r="D1824" s="1" t="s">
        <v>19</v>
      </c>
      <c r="E1824" s="1" t="s">
        <v>19</v>
      </c>
      <c r="F1824" s="1" t="s">
        <v>20</v>
      </c>
      <c r="G1824" s="1" t="n">
        <v>3</v>
      </c>
      <c r="H1824" s="1" t="n">
        <v>3</v>
      </c>
      <c r="I1824" s="23" t="str">
        <f aca="false">IF(J1824="RHAP", "Rhizophora apiculata", IF(J1824="EXAG", "Excoecaria agallocha", IF(J1824="BRPA", "Bruguiera parviflora", IF(J1824="XYMO", "Xylocarpus moluccensis", IF(J1824="BRCY", "Bruguiera cylindrica", IF(J1824="AVAL", "Avicennia alba", IF(J1824="AVOF", "Avicennia officinalis", IF(J1824="LURA", "Lumnitzera racemosa", IF(J1824="CETA", "Ceriops tagal", IF(J1824="XYGR", "Xylocarpus granatum", IF(J1824="AVMA", "Avicennia marina", IF(J1824="RHMU", "Rhizophora mucronata", IF(J1824="BRGY", "Bruguiera gymnorrhiza", IF(J1824="BRSE", "Bruguiera sexangula", IF(J1824="SOOV", "Sonneratia ovata", IF(J1824="SOCA", "Sonneratia caseolaris", IF(J1824="HELI", "Heritiera littoralis", IF(J1824="HESY", "Heritiera sylvatica", IF(J1824="NYFR", "Nypa fruticans", IF(J1824="CYRA", "Cynometra ramiflora", IF(J1824="PHPA", "Phoenix paludosa", IF(J1824="SCHY", "Scyphiphora hydrophyllacea", IF(J1824="DIMA", "Diospyros maritima", IF(J1824="POPI", "Pongamia pinnata", IF(J1824="MAPS", "Maniltoa psilogyne", IF(J1824="INBI", "Intsia bijuga", IF(J1824="ACEB", "Acanthus ebracteatus", IF(J1824="CAER", "Calamus erinaceus", IF(J1824="UNUN", "Unknown unknown",  IF(J1824="SOAL", "Sonneratia alba",  IF(J1824="AECO", "Aegiceras corniculatum", "" )) )))))))))))))))))))))))))))))</f>
        <v>Bruguiera cylindrica</v>
      </c>
      <c r="J1824" s="1" t="s">
        <v>98</v>
      </c>
      <c r="K1824" s="1" t="n">
        <v>5.1</v>
      </c>
      <c r="L1824" s="1" t="n">
        <v>1.75</v>
      </c>
      <c r="M1824" s="1" t="n">
        <v>8.9</v>
      </c>
      <c r="N1824" s="1" t="n">
        <v>3</v>
      </c>
      <c r="O1824" s="3" t="s">
        <v>1071</v>
      </c>
      <c r="AMI1824" s="0"/>
      <c r="AMJ1824" s="0"/>
    </row>
    <row r="1825" s="18" customFormat="true" ht="13.8" hidden="false" customHeight="false" outlineLevel="0" collapsed="false">
      <c r="A1825" s="1" t="s">
        <v>91</v>
      </c>
      <c r="B1825" s="12" t="n">
        <v>42179</v>
      </c>
      <c r="C1825" s="1" t="s">
        <v>833</v>
      </c>
      <c r="D1825" s="1" t="s">
        <v>19</v>
      </c>
      <c r="E1825" s="1" t="s">
        <v>19</v>
      </c>
      <c r="F1825" s="1" t="s">
        <v>20</v>
      </c>
      <c r="G1825" s="1" t="n">
        <v>3</v>
      </c>
      <c r="H1825" s="1" t="n">
        <v>3</v>
      </c>
      <c r="I1825" s="23" t="str">
        <f aca="false">IF(J1825="RHAP", "Rhizophora apiculata", IF(J1825="EXAG", "Excoecaria agallocha", IF(J1825="BRPA", "Bruguiera parviflora", IF(J1825="XYMO", "Xylocarpus moluccensis", IF(J1825="BRCY", "Bruguiera cylindrica", IF(J1825="AVAL", "Avicennia alba", IF(J1825="AVOF", "Avicennia officinalis", IF(J1825="LURA", "Lumnitzera racemosa", IF(J1825="CETA", "Ceriops tagal", IF(J1825="XYGR", "Xylocarpus granatum", IF(J1825="AVMA", "Avicennia marina", IF(J1825="RHMU", "Rhizophora mucronata", IF(J1825="BRGY", "Bruguiera gymnorrhiza", IF(J1825="BRSE", "Bruguiera sexangula", IF(J1825="SOOV", "Sonneratia ovata", IF(J1825="SOCA", "Sonneratia caseolaris", IF(J1825="HELI", "Heritiera littoralis", IF(J1825="HESY", "Heritiera sylvatica", IF(J1825="NYFR", "Nypa fruticans", IF(J1825="CYRA", "Cynometra ramiflora", IF(J1825="PHPA", "Phoenix paludosa", IF(J1825="SCHY", "Scyphiphora hydrophyllacea", IF(J1825="DIMA", "Diospyros maritima", IF(J1825="POPI", "Pongamia pinnata", IF(J1825="MAPS", "Maniltoa psilogyne", IF(J1825="INBI", "Intsia bijuga", IF(J1825="ACEB", "Acanthus ebracteatus", IF(J1825="CAER", "Calamus erinaceus", IF(J1825="UNUN", "Unknown unknown",  IF(J1825="SOAL", "Sonneratia alba",  IF(J1825="AECO", "Aegiceras corniculatum", "" )) )))))))))))))))))))))))))))))</f>
        <v>Bruguiera cylindrica</v>
      </c>
      <c r="J1825" s="1" t="s">
        <v>98</v>
      </c>
      <c r="K1825" s="1" t="n">
        <v>5.2</v>
      </c>
      <c r="L1825" s="1" t="n">
        <v>3</v>
      </c>
      <c r="M1825" s="1" t="n">
        <v>9.5</v>
      </c>
      <c r="N1825" s="1" t="n">
        <v>3</v>
      </c>
      <c r="O1825" s="3" t="s">
        <v>1071</v>
      </c>
      <c r="AMI1825" s="0"/>
      <c r="AMJ1825" s="0"/>
    </row>
    <row r="1826" s="18" customFormat="true" ht="13.8" hidden="false" customHeight="false" outlineLevel="0" collapsed="false">
      <c r="A1826" s="1" t="s">
        <v>91</v>
      </c>
      <c r="B1826" s="12" t="n">
        <v>42179</v>
      </c>
      <c r="C1826" s="1" t="s">
        <v>833</v>
      </c>
      <c r="D1826" s="1" t="s">
        <v>19</v>
      </c>
      <c r="E1826" s="1" t="s">
        <v>19</v>
      </c>
      <c r="F1826" s="1" t="s">
        <v>20</v>
      </c>
      <c r="G1826" s="1" t="n">
        <v>3</v>
      </c>
      <c r="H1826" s="1" t="n">
        <v>3</v>
      </c>
      <c r="I1826" s="23" t="str">
        <f aca="false">IF(J1826="RHAP", "Rhizophora apiculata", IF(J1826="EXAG", "Excoecaria agallocha", IF(J1826="BRPA", "Bruguiera parviflora", IF(J1826="XYMO", "Xylocarpus moluccensis", IF(J1826="BRCY", "Bruguiera cylindrica", IF(J1826="AVAL", "Avicennia alba", IF(J1826="AVOF", "Avicennia officinalis", IF(J1826="LURA", "Lumnitzera racemosa", IF(J1826="CETA", "Ceriops tagal", IF(J1826="XYGR", "Xylocarpus granatum", IF(J1826="AVMA", "Avicennia marina", IF(J1826="RHMU", "Rhizophora mucronata", IF(J1826="BRGY", "Bruguiera gymnorrhiza", IF(J1826="BRSE", "Bruguiera sexangula", IF(J1826="SOOV", "Sonneratia ovata", IF(J1826="SOCA", "Sonneratia caseolaris", IF(J1826="HELI", "Heritiera littoralis", IF(J1826="HESY", "Heritiera sylvatica", IF(J1826="NYFR", "Nypa fruticans", IF(J1826="CYRA", "Cynometra ramiflora", IF(J1826="PHPA", "Phoenix paludosa", IF(J1826="SCHY", "Scyphiphora hydrophyllacea", IF(J1826="DIMA", "Diospyros maritima", IF(J1826="POPI", "Pongamia pinnata", IF(J1826="MAPS", "Maniltoa psilogyne", IF(J1826="INBI", "Intsia bijuga", IF(J1826="ACEB", "Acanthus ebracteatus", IF(J1826="CAER", "Calamus erinaceus", IF(J1826="UNUN", "Unknown unknown",  IF(J1826="SOAL", "Sonneratia alba",  IF(J1826="AECO", "Aegiceras corniculatum", "" )) )))))))))))))))))))))))))))))</f>
        <v>Bruguiera cylindrica</v>
      </c>
      <c r="J1826" s="1" t="s">
        <v>98</v>
      </c>
      <c r="K1826" s="1" t="n">
        <v>5.3</v>
      </c>
      <c r="L1826" s="1" t="n">
        <v>2</v>
      </c>
      <c r="M1826" s="1" t="n">
        <v>8.7</v>
      </c>
      <c r="N1826" s="1" t="n">
        <v>3</v>
      </c>
      <c r="O1826" s="3" t="s">
        <v>1071</v>
      </c>
      <c r="AMI1826" s="0"/>
      <c r="AMJ1826" s="0"/>
    </row>
    <row r="1827" s="18" customFormat="true" ht="13.8" hidden="false" customHeight="false" outlineLevel="0" collapsed="false">
      <c r="A1827" s="1" t="s">
        <v>91</v>
      </c>
      <c r="B1827" s="12" t="n">
        <v>42179</v>
      </c>
      <c r="C1827" s="1" t="s">
        <v>833</v>
      </c>
      <c r="D1827" s="1" t="s">
        <v>19</v>
      </c>
      <c r="E1827" s="1" t="s">
        <v>19</v>
      </c>
      <c r="F1827" s="1" t="s">
        <v>20</v>
      </c>
      <c r="G1827" s="1" t="n">
        <v>3</v>
      </c>
      <c r="H1827" s="1" t="n">
        <v>3</v>
      </c>
      <c r="I1827" s="23" t="str">
        <f aca="false">IF(J1827="RHAP", "Rhizophora apiculata", IF(J1827="EXAG", "Excoecaria agallocha", IF(J1827="BRPA", "Bruguiera parviflora", IF(J1827="XYMO", "Xylocarpus moluccensis", IF(J1827="BRCY", "Bruguiera cylindrica", IF(J1827="AVAL", "Avicennia alba", IF(J1827="AVOF", "Avicennia officinalis", IF(J1827="LURA", "Lumnitzera racemosa", IF(J1827="CETA", "Ceriops tagal", IF(J1827="XYGR", "Xylocarpus granatum", IF(J1827="AVMA", "Avicennia marina", IF(J1827="RHMU", "Rhizophora mucronata", IF(J1827="BRGY", "Bruguiera gymnorrhiza", IF(J1827="BRSE", "Bruguiera sexangula", IF(J1827="SOOV", "Sonneratia ovata", IF(J1827="SOCA", "Sonneratia caseolaris", IF(J1827="HELI", "Heritiera littoralis", IF(J1827="HESY", "Heritiera sylvatica", IF(J1827="NYFR", "Nypa fruticans", IF(J1827="CYRA", "Cynometra ramiflora", IF(J1827="PHPA", "Phoenix paludosa", IF(J1827="SCHY", "Scyphiphora hydrophyllacea", IF(J1827="DIMA", "Diospyros maritima", IF(J1827="POPI", "Pongamia pinnata", IF(J1827="MAPS", "Maniltoa psilogyne", IF(J1827="INBI", "Intsia bijuga", IF(J1827="ACEB", "Acanthus ebracteatus", IF(J1827="CAER", "Calamus erinaceus", IF(J1827="UNUN", "Unknown unknown",  IF(J1827="SOAL", "Sonneratia alba",  IF(J1827="AECO", "Aegiceras corniculatum", "" )) )))))))))))))))))))))))))))))</f>
        <v>Bruguiera cylindrica</v>
      </c>
      <c r="J1827" s="1" t="s">
        <v>98</v>
      </c>
      <c r="K1827" s="1" t="n">
        <v>5.3</v>
      </c>
      <c r="L1827" s="1" t="n">
        <v>3</v>
      </c>
      <c r="M1827" s="1" t="n">
        <v>7.6</v>
      </c>
      <c r="N1827" s="1" t="n">
        <v>3</v>
      </c>
      <c r="O1827" s="3" t="s">
        <v>1071</v>
      </c>
      <c r="AMI1827" s="0"/>
      <c r="AMJ1827" s="0"/>
    </row>
    <row r="1828" s="18" customFormat="true" ht="13.8" hidden="false" customHeight="false" outlineLevel="0" collapsed="false">
      <c r="A1828" s="1" t="s">
        <v>91</v>
      </c>
      <c r="B1828" s="12" t="n">
        <v>42179</v>
      </c>
      <c r="C1828" s="1" t="s">
        <v>833</v>
      </c>
      <c r="D1828" s="1" t="s">
        <v>19</v>
      </c>
      <c r="E1828" s="1" t="s">
        <v>19</v>
      </c>
      <c r="F1828" s="1" t="s">
        <v>20</v>
      </c>
      <c r="G1828" s="1" t="n">
        <v>3</v>
      </c>
      <c r="H1828" s="1" t="n">
        <v>3</v>
      </c>
      <c r="I1828" s="23" t="str">
        <f aca="false">IF(J1828="RHAP", "Rhizophora apiculata", IF(J1828="EXAG", "Excoecaria agallocha", IF(J1828="BRPA", "Bruguiera parviflora", IF(J1828="XYMO", "Xylocarpus moluccensis", IF(J1828="BRCY", "Bruguiera cylindrica", IF(J1828="AVAL", "Avicennia alba", IF(J1828="AVOF", "Avicennia officinalis", IF(J1828="LURA", "Lumnitzera racemosa", IF(J1828="CETA", "Ceriops tagal", IF(J1828="XYGR", "Xylocarpus granatum", IF(J1828="AVMA", "Avicennia marina", IF(J1828="RHMU", "Rhizophora mucronata", IF(J1828="BRGY", "Bruguiera gymnorrhiza", IF(J1828="BRSE", "Bruguiera sexangula", IF(J1828="SOOV", "Sonneratia ovata", IF(J1828="SOCA", "Sonneratia caseolaris", IF(J1828="HELI", "Heritiera littoralis", IF(J1828="HESY", "Heritiera sylvatica", IF(J1828="NYFR", "Nypa fruticans", IF(J1828="CYRA", "Cynometra ramiflora", IF(J1828="PHPA", "Phoenix paludosa", IF(J1828="SCHY", "Scyphiphora hydrophyllacea", IF(J1828="DIMA", "Diospyros maritima", IF(J1828="POPI", "Pongamia pinnata", IF(J1828="MAPS", "Maniltoa psilogyne", IF(J1828="INBI", "Intsia bijuga", IF(J1828="ACEB", "Acanthus ebracteatus", IF(J1828="CAER", "Calamus erinaceus", IF(J1828="UNUN", "Unknown unknown",  IF(J1828="SOAL", "Sonneratia alba",  IF(J1828="AECO", "Aegiceras corniculatum", "" )) )))))))))))))))))))))))))))))</f>
        <v>Bruguiera cylindrica</v>
      </c>
      <c r="J1828" s="1" t="s">
        <v>98</v>
      </c>
      <c r="K1828" s="1" t="n">
        <v>5.3</v>
      </c>
      <c r="L1828" s="1" t="n">
        <v>3</v>
      </c>
      <c r="M1828" s="1" t="n">
        <v>6.8</v>
      </c>
      <c r="N1828" s="1" t="n">
        <v>3</v>
      </c>
      <c r="O1828" s="3" t="s">
        <v>1071</v>
      </c>
      <c r="AMI1828" s="0"/>
      <c r="AMJ1828" s="0"/>
    </row>
    <row r="1829" s="18" customFormat="true" ht="13.8" hidden="false" customHeight="false" outlineLevel="0" collapsed="false">
      <c r="A1829" s="1" t="s">
        <v>91</v>
      </c>
      <c r="B1829" s="12" t="n">
        <v>42179</v>
      </c>
      <c r="C1829" s="1" t="s">
        <v>833</v>
      </c>
      <c r="D1829" s="1" t="s">
        <v>19</v>
      </c>
      <c r="E1829" s="1" t="s">
        <v>19</v>
      </c>
      <c r="F1829" s="1" t="s">
        <v>20</v>
      </c>
      <c r="G1829" s="1" t="n">
        <v>3</v>
      </c>
      <c r="H1829" s="1" t="n">
        <v>3</v>
      </c>
      <c r="I1829" s="23" t="str">
        <f aca="false">IF(J1829="RHAP", "Rhizophora apiculata", IF(J1829="EXAG", "Excoecaria agallocha", IF(J1829="BRPA", "Bruguiera parviflora", IF(J1829="XYMO", "Xylocarpus moluccensis", IF(J1829="BRCY", "Bruguiera cylindrica", IF(J1829="AVAL", "Avicennia alba", IF(J1829="AVOF", "Avicennia officinalis", IF(J1829="LURA", "Lumnitzera racemosa", IF(J1829="CETA", "Ceriops tagal", IF(J1829="XYGR", "Xylocarpus granatum", IF(J1829="AVMA", "Avicennia marina", IF(J1829="RHMU", "Rhizophora mucronata", IF(J1829="BRGY", "Bruguiera gymnorrhiza", IF(J1829="BRSE", "Bruguiera sexangula", IF(J1829="SOOV", "Sonneratia ovata", IF(J1829="SOCA", "Sonneratia caseolaris", IF(J1829="HELI", "Heritiera littoralis", IF(J1829="HESY", "Heritiera sylvatica", IF(J1829="NYFR", "Nypa fruticans", IF(J1829="CYRA", "Cynometra ramiflora", IF(J1829="PHPA", "Phoenix paludosa", IF(J1829="SCHY", "Scyphiphora hydrophyllacea", IF(J1829="DIMA", "Diospyros maritima", IF(J1829="POPI", "Pongamia pinnata", IF(J1829="MAPS", "Maniltoa psilogyne", IF(J1829="INBI", "Intsia bijuga", IF(J1829="ACEB", "Acanthus ebracteatus", IF(J1829="CAER", "Calamus erinaceus", IF(J1829="UNUN", "Unknown unknown",  IF(J1829="SOAL", "Sonneratia alba",  IF(J1829="AECO", "Aegiceras corniculatum", "" )) )))))))))))))))))))))))))))))</f>
        <v>Bruguiera cylindrica</v>
      </c>
      <c r="J1829" s="1" t="s">
        <v>98</v>
      </c>
      <c r="K1829" s="1" t="n">
        <v>5.4</v>
      </c>
      <c r="L1829" s="1" t="n">
        <v>2.5</v>
      </c>
      <c r="M1829" s="1" t="n">
        <v>8.3</v>
      </c>
      <c r="N1829" s="1" t="n">
        <v>3</v>
      </c>
      <c r="O1829" s="3" t="s">
        <v>1071</v>
      </c>
      <c r="AMI1829" s="0"/>
      <c r="AMJ1829" s="0"/>
    </row>
    <row r="1830" s="18" customFormat="true" ht="13.8" hidden="false" customHeight="false" outlineLevel="0" collapsed="false">
      <c r="A1830" s="1" t="s">
        <v>91</v>
      </c>
      <c r="B1830" s="12" t="n">
        <v>42179</v>
      </c>
      <c r="C1830" s="1" t="s">
        <v>833</v>
      </c>
      <c r="D1830" s="1" t="s">
        <v>19</v>
      </c>
      <c r="E1830" s="1" t="s">
        <v>19</v>
      </c>
      <c r="F1830" s="1" t="s">
        <v>20</v>
      </c>
      <c r="G1830" s="1" t="n">
        <v>3</v>
      </c>
      <c r="H1830" s="1" t="n">
        <v>3</v>
      </c>
      <c r="I1830" s="23" t="str">
        <f aca="false">IF(J1830="RHAP", "Rhizophora apiculata", IF(J1830="EXAG", "Excoecaria agallocha", IF(J1830="BRPA", "Bruguiera parviflora", IF(J1830="XYMO", "Xylocarpus moluccensis", IF(J1830="BRCY", "Bruguiera cylindrica", IF(J1830="AVAL", "Avicennia alba", IF(J1830="AVOF", "Avicennia officinalis", IF(J1830="LURA", "Lumnitzera racemosa", IF(J1830="CETA", "Ceriops tagal", IF(J1830="XYGR", "Xylocarpus granatum", IF(J1830="AVMA", "Avicennia marina", IF(J1830="RHMU", "Rhizophora mucronata", IF(J1830="BRGY", "Bruguiera gymnorrhiza", IF(J1830="BRSE", "Bruguiera sexangula", IF(J1830="SOOV", "Sonneratia ovata", IF(J1830="SOCA", "Sonneratia caseolaris", IF(J1830="HELI", "Heritiera littoralis", IF(J1830="HESY", "Heritiera sylvatica", IF(J1830="NYFR", "Nypa fruticans", IF(J1830="CYRA", "Cynometra ramiflora", IF(J1830="PHPA", "Phoenix paludosa", IF(J1830="SCHY", "Scyphiphora hydrophyllacea", IF(J1830="DIMA", "Diospyros maritima", IF(J1830="POPI", "Pongamia pinnata", IF(J1830="MAPS", "Maniltoa psilogyne", IF(J1830="INBI", "Intsia bijuga", IF(J1830="ACEB", "Acanthus ebracteatus", IF(J1830="CAER", "Calamus erinaceus", IF(J1830="UNUN", "Unknown unknown",  IF(J1830="SOAL", "Sonneratia alba",  IF(J1830="AECO", "Aegiceras corniculatum", "" )) )))))))))))))))))))))))))))))</f>
        <v>Bruguiera cylindrica</v>
      </c>
      <c r="J1830" s="1" t="s">
        <v>98</v>
      </c>
      <c r="K1830" s="1" t="n">
        <v>5.5</v>
      </c>
      <c r="L1830" s="1" t="n">
        <v>2</v>
      </c>
      <c r="M1830" s="1" t="n">
        <v>7.9</v>
      </c>
      <c r="N1830" s="1" t="n">
        <v>3</v>
      </c>
      <c r="O1830" s="3" t="s">
        <v>1071</v>
      </c>
      <c r="AMI1830" s="0"/>
      <c r="AMJ1830" s="0"/>
    </row>
    <row r="1831" s="18" customFormat="true" ht="13.8" hidden="false" customHeight="false" outlineLevel="0" collapsed="false">
      <c r="A1831" s="1" t="s">
        <v>91</v>
      </c>
      <c r="B1831" s="12" t="n">
        <v>42179</v>
      </c>
      <c r="C1831" s="1" t="s">
        <v>833</v>
      </c>
      <c r="D1831" s="1" t="s">
        <v>19</v>
      </c>
      <c r="E1831" s="1" t="s">
        <v>19</v>
      </c>
      <c r="F1831" s="1" t="s">
        <v>20</v>
      </c>
      <c r="G1831" s="1" t="n">
        <v>3</v>
      </c>
      <c r="H1831" s="1" t="n">
        <v>3</v>
      </c>
      <c r="I1831" s="23" t="str">
        <f aca="false">IF(J1831="RHAP", "Rhizophora apiculata", IF(J1831="EXAG", "Excoecaria agallocha", IF(J1831="BRPA", "Bruguiera parviflora", IF(J1831="XYMO", "Xylocarpus moluccensis", IF(J1831="BRCY", "Bruguiera cylindrica", IF(J1831="AVAL", "Avicennia alba", IF(J1831="AVOF", "Avicennia officinalis", IF(J1831="LURA", "Lumnitzera racemosa", IF(J1831="CETA", "Ceriops tagal", IF(J1831="XYGR", "Xylocarpus granatum", IF(J1831="AVMA", "Avicennia marina", IF(J1831="RHMU", "Rhizophora mucronata", IF(J1831="BRGY", "Bruguiera gymnorrhiza", IF(J1831="BRSE", "Bruguiera sexangula", IF(J1831="SOOV", "Sonneratia ovata", IF(J1831="SOCA", "Sonneratia caseolaris", IF(J1831="HELI", "Heritiera littoralis", IF(J1831="HESY", "Heritiera sylvatica", IF(J1831="NYFR", "Nypa fruticans", IF(J1831="CYRA", "Cynometra ramiflora", IF(J1831="PHPA", "Phoenix paludosa", IF(J1831="SCHY", "Scyphiphora hydrophyllacea", IF(J1831="DIMA", "Diospyros maritima", IF(J1831="POPI", "Pongamia pinnata", IF(J1831="MAPS", "Maniltoa psilogyne", IF(J1831="INBI", "Intsia bijuga", IF(J1831="ACEB", "Acanthus ebracteatus", IF(J1831="CAER", "Calamus erinaceus", IF(J1831="UNUN", "Unknown unknown",  IF(J1831="SOAL", "Sonneratia alba",  IF(J1831="AECO", "Aegiceras corniculatum", "" )) )))))))))))))))))))))))))))))</f>
        <v>Bruguiera cylindrica</v>
      </c>
      <c r="J1831" s="1" t="s">
        <v>98</v>
      </c>
      <c r="K1831" s="1" t="n">
        <v>5.5</v>
      </c>
      <c r="L1831" s="1" t="n">
        <v>3</v>
      </c>
      <c r="M1831" s="1" t="n">
        <v>10.1</v>
      </c>
      <c r="N1831" s="1" t="n">
        <v>3</v>
      </c>
      <c r="O1831" s="3" t="s">
        <v>1071</v>
      </c>
      <c r="AMI1831" s="0"/>
      <c r="AMJ1831" s="0"/>
    </row>
    <row r="1832" s="18" customFormat="true" ht="13.8" hidden="false" customHeight="false" outlineLevel="0" collapsed="false">
      <c r="A1832" s="1" t="s">
        <v>91</v>
      </c>
      <c r="B1832" s="12" t="n">
        <v>42179</v>
      </c>
      <c r="C1832" s="1" t="s">
        <v>833</v>
      </c>
      <c r="D1832" s="1" t="s">
        <v>19</v>
      </c>
      <c r="E1832" s="1" t="s">
        <v>19</v>
      </c>
      <c r="F1832" s="1" t="s">
        <v>20</v>
      </c>
      <c r="G1832" s="1" t="n">
        <v>3</v>
      </c>
      <c r="H1832" s="1" t="n">
        <v>3</v>
      </c>
      <c r="I1832" s="23" t="str">
        <f aca="false">IF(J1832="RHAP", "Rhizophora apiculata", IF(J1832="EXAG", "Excoecaria agallocha", IF(J1832="BRPA", "Bruguiera parviflora", IF(J1832="XYMO", "Xylocarpus moluccensis", IF(J1832="BRCY", "Bruguiera cylindrica", IF(J1832="AVAL", "Avicennia alba", IF(J1832="AVOF", "Avicennia officinalis", IF(J1832="LURA", "Lumnitzera racemosa", IF(J1832="CETA", "Ceriops tagal", IF(J1832="XYGR", "Xylocarpus granatum", IF(J1832="AVMA", "Avicennia marina", IF(J1832="RHMU", "Rhizophora mucronata", IF(J1832="BRGY", "Bruguiera gymnorrhiza", IF(J1832="BRSE", "Bruguiera sexangula", IF(J1832="SOOV", "Sonneratia ovata", IF(J1832="SOCA", "Sonneratia caseolaris", IF(J1832="HELI", "Heritiera littoralis", IF(J1832="HESY", "Heritiera sylvatica", IF(J1832="NYFR", "Nypa fruticans", IF(J1832="CYRA", "Cynometra ramiflora", IF(J1832="PHPA", "Phoenix paludosa", IF(J1832="SCHY", "Scyphiphora hydrophyllacea", IF(J1832="DIMA", "Diospyros maritima", IF(J1832="POPI", "Pongamia pinnata", IF(J1832="MAPS", "Maniltoa psilogyne", IF(J1832="INBI", "Intsia bijuga", IF(J1832="ACEB", "Acanthus ebracteatus", IF(J1832="CAER", "Calamus erinaceus", IF(J1832="UNUN", "Unknown unknown",  IF(J1832="SOAL", "Sonneratia alba",  IF(J1832="AECO", "Aegiceras corniculatum", "" )) )))))))))))))))))))))))))))))</f>
        <v>Bruguiera cylindrica</v>
      </c>
      <c r="J1832" s="1" t="s">
        <v>98</v>
      </c>
      <c r="K1832" s="1" t="n">
        <v>5.6</v>
      </c>
      <c r="L1832" s="1" t="n">
        <v>5</v>
      </c>
      <c r="M1832" s="1" t="n">
        <v>7.5</v>
      </c>
      <c r="N1832" s="1" t="n">
        <v>3</v>
      </c>
      <c r="O1832" s="3" t="s">
        <v>1071</v>
      </c>
      <c r="AMI1832" s="0"/>
      <c r="AMJ1832" s="0"/>
    </row>
    <row r="1833" s="18" customFormat="true" ht="13.8" hidden="false" customHeight="false" outlineLevel="0" collapsed="false">
      <c r="A1833" s="1" t="s">
        <v>91</v>
      </c>
      <c r="B1833" s="12" t="n">
        <v>42179</v>
      </c>
      <c r="C1833" s="1" t="s">
        <v>833</v>
      </c>
      <c r="D1833" s="1" t="s">
        <v>19</v>
      </c>
      <c r="E1833" s="1" t="s">
        <v>19</v>
      </c>
      <c r="F1833" s="1" t="s">
        <v>20</v>
      </c>
      <c r="G1833" s="1" t="n">
        <v>3</v>
      </c>
      <c r="H1833" s="1" t="n">
        <v>3</v>
      </c>
      <c r="I1833" s="23" t="str">
        <f aca="false">IF(J1833="RHAP", "Rhizophora apiculata", IF(J1833="EXAG", "Excoecaria agallocha", IF(J1833="BRPA", "Bruguiera parviflora", IF(J1833="XYMO", "Xylocarpus moluccensis", IF(J1833="BRCY", "Bruguiera cylindrica", IF(J1833="AVAL", "Avicennia alba", IF(J1833="AVOF", "Avicennia officinalis", IF(J1833="LURA", "Lumnitzera racemosa", IF(J1833="CETA", "Ceriops tagal", IF(J1833="XYGR", "Xylocarpus granatum", IF(J1833="AVMA", "Avicennia marina", IF(J1833="RHMU", "Rhizophora mucronata", IF(J1833="BRGY", "Bruguiera gymnorrhiza", IF(J1833="BRSE", "Bruguiera sexangula", IF(J1833="SOOV", "Sonneratia ovata", IF(J1833="SOCA", "Sonneratia caseolaris", IF(J1833="HELI", "Heritiera littoralis", IF(J1833="HESY", "Heritiera sylvatica", IF(J1833="NYFR", "Nypa fruticans", IF(J1833="CYRA", "Cynometra ramiflora", IF(J1833="PHPA", "Phoenix paludosa", IF(J1833="SCHY", "Scyphiphora hydrophyllacea", IF(J1833="DIMA", "Diospyros maritima", IF(J1833="POPI", "Pongamia pinnata", IF(J1833="MAPS", "Maniltoa psilogyne", IF(J1833="INBI", "Intsia bijuga", IF(J1833="ACEB", "Acanthus ebracteatus", IF(J1833="CAER", "Calamus erinaceus", IF(J1833="UNUN", "Unknown unknown",  IF(J1833="SOAL", "Sonneratia alba",  IF(J1833="AECO", "Aegiceras corniculatum", "" )) )))))))))))))))))))))))))))))</f>
        <v>Bruguiera cylindrica</v>
      </c>
      <c r="J1833" s="1" t="s">
        <v>98</v>
      </c>
      <c r="K1833" s="1" t="n">
        <v>5.9</v>
      </c>
      <c r="L1833" s="1" t="n">
        <v>4</v>
      </c>
      <c r="M1833" s="1" t="n">
        <v>7.7</v>
      </c>
      <c r="N1833" s="1" t="n">
        <v>3</v>
      </c>
      <c r="O1833" s="3" t="s">
        <v>1071</v>
      </c>
      <c r="AMI1833" s="0"/>
      <c r="AMJ1833" s="0"/>
    </row>
    <row r="1834" s="18" customFormat="true" ht="13.8" hidden="false" customHeight="false" outlineLevel="0" collapsed="false">
      <c r="A1834" s="1" t="s">
        <v>91</v>
      </c>
      <c r="B1834" s="12" t="n">
        <v>42179</v>
      </c>
      <c r="C1834" s="1" t="s">
        <v>833</v>
      </c>
      <c r="D1834" s="1" t="s">
        <v>19</v>
      </c>
      <c r="E1834" s="1" t="s">
        <v>19</v>
      </c>
      <c r="F1834" s="1" t="s">
        <v>20</v>
      </c>
      <c r="G1834" s="1" t="n">
        <v>3</v>
      </c>
      <c r="H1834" s="1" t="n">
        <v>3</v>
      </c>
      <c r="I1834" s="23" t="str">
        <f aca="false">IF(J1834="RHAP", "Rhizophora apiculata", IF(J1834="EXAG", "Excoecaria agallocha", IF(J1834="BRPA", "Bruguiera parviflora", IF(J1834="XYMO", "Xylocarpus moluccensis", IF(J1834="BRCY", "Bruguiera cylindrica", IF(J1834="AVAL", "Avicennia alba", IF(J1834="AVOF", "Avicennia officinalis", IF(J1834="LURA", "Lumnitzera racemosa", IF(J1834="CETA", "Ceriops tagal", IF(J1834="XYGR", "Xylocarpus granatum", IF(J1834="AVMA", "Avicennia marina", IF(J1834="RHMU", "Rhizophora mucronata", IF(J1834="BRGY", "Bruguiera gymnorrhiza", IF(J1834="BRSE", "Bruguiera sexangula", IF(J1834="SOOV", "Sonneratia ovata", IF(J1834="SOCA", "Sonneratia caseolaris", IF(J1834="HELI", "Heritiera littoralis", IF(J1834="HESY", "Heritiera sylvatica", IF(J1834="NYFR", "Nypa fruticans", IF(J1834="CYRA", "Cynometra ramiflora", IF(J1834="PHPA", "Phoenix paludosa", IF(J1834="SCHY", "Scyphiphora hydrophyllacea", IF(J1834="DIMA", "Diospyros maritima", IF(J1834="POPI", "Pongamia pinnata", IF(J1834="MAPS", "Maniltoa psilogyne", IF(J1834="INBI", "Intsia bijuga", IF(J1834="ACEB", "Acanthus ebracteatus", IF(J1834="CAER", "Calamus erinaceus", IF(J1834="UNUN", "Unknown unknown",  IF(J1834="SOAL", "Sonneratia alba",  IF(J1834="AECO", "Aegiceras corniculatum", "" )) )))))))))))))))))))))))))))))</f>
        <v>Avicennia officinalis</v>
      </c>
      <c r="J1834" s="1" t="s">
        <v>105</v>
      </c>
      <c r="K1834" s="1" t="n">
        <v>6</v>
      </c>
      <c r="L1834" s="1" t="n">
        <v>2</v>
      </c>
      <c r="M1834" s="1" t="n">
        <v>7.6</v>
      </c>
      <c r="N1834" s="1" t="n">
        <v>3</v>
      </c>
      <c r="O1834" s="3" t="s">
        <v>1071</v>
      </c>
      <c r="AMI1834" s="0"/>
      <c r="AMJ1834" s="0"/>
    </row>
    <row r="1835" s="18" customFormat="true" ht="13.8" hidden="false" customHeight="false" outlineLevel="0" collapsed="false">
      <c r="A1835" s="1" t="s">
        <v>91</v>
      </c>
      <c r="B1835" s="12" t="n">
        <v>42179</v>
      </c>
      <c r="C1835" s="1" t="s">
        <v>833</v>
      </c>
      <c r="D1835" s="1" t="s">
        <v>19</v>
      </c>
      <c r="E1835" s="1" t="s">
        <v>19</v>
      </c>
      <c r="F1835" s="1" t="s">
        <v>20</v>
      </c>
      <c r="G1835" s="1" t="n">
        <v>3</v>
      </c>
      <c r="H1835" s="1" t="n">
        <v>3</v>
      </c>
      <c r="I1835" s="23" t="str">
        <f aca="false">IF(J1835="RHAP", "Rhizophora apiculata", IF(J1835="EXAG", "Excoecaria agallocha", IF(J1835="BRPA", "Bruguiera parviflora", IF(J1835="XYMO", "Xylocarpus moluccensis", IF(J1835="BRCY", "Bruguiera cylindrica", IF(J1835="AVAL", "Avicennia alba", IF(J1835="AVOF", "Avicennia officinalis", IF(J1835="LURA", "Lumnitzera racemosa", IF(J1835="CETA", "Ceriops tagal", IF(J1835="XYGR", "Xylocarpus granatum", IF(J1835="AVMA", "Avicennia marina", IF(J1835="RHMU", "Rhizophora mucronata", IF(J1835="BRGY", "Bruguiera gymnorrhiza", IF(J1835="BRSE", "Bruguiera sexangula", IF(J1835="SOOV", "Sonneratia ovata", IF(J1835="SOCA", "Sonneratia caseolaris", IF(J1835="HELI", "Heritiera littoralis", IF(J1835="HESY", "Heritiera sylvatica", IF(J1835="NYFR", "Nypa fruticans", IF(J1835="CYRA", "Cynometra ramiflora", IF(J1835="PHPA", "Phoenix paludosa", IF(J1835="SCHY", "Scyphiphora hydrophyllacea", IF(J1835="DIMA", "Diospyros maritima", IF(J1835="POPI", "Pongamia pinnata", IF(J1835="MAPS", "Maniltoa psilogyne", IF(J1835="INBI", "Intsia bijuga", IF(J1835="ACEB", "Acanthus ebracteatus", IF(J1835="CAER", "Calamus erinaceus", IF(J1835="UNUN", "Unknown unknown",  IF(J1835="SOAL", "Sonneratia alba",  IF(J1835="AECO", "Aegiceras corniculatum", "" )) )))))))))))))))))))))))))))))</f>
        <v>Bruguiera cylindrica</v>
      </c>
      <c r="J1835" s="1" t="s">
        <v>98</v>
      </c>
      <c r="K1835" s="1" t="n">
        <v>6.2</v>
      </c>
      <c r="L1835" s="1" t="n">
        <v>4</v>
      </c>
      <c r="M1835" s="1" t="n">
        <v>9.1</v>
      </c>
      <c r="N1835" s="1" t="n">
        <v>3</v>
      </c>
      <c r="O1835" s="3" t="s">
        <v>1071</v>
      </c>
      <c r="AMI1835" s="0"/>
      <c r="AMJ1835" s="0"/>
    </row>
    <row r="1836" s="18" customFormat="true" ht="13.8" hidden="false" customHeight="false" outlineLevel="0" collapsed="false">
      <c r="A1836" s="1" t="s">
        <v>91</v>
      </c>
      <c r="B1836" s="12" t="n">
        <v>42179</v>
      </c>
      <c r="C1836" s="1" t="s">
        <v>833</v>
      </c>
      <c r="D1836" s="1" t="s">
        <v>19</v>
      </c>
      <c r="E1836" s="1" t="s">
        <v>19</v>
      </c>
      <c r="F1836" s="1" t="s">
        <v>20</v>
      </c>
      <c r="G1836" s="1" t="n">
        <v>3</v>
      </c>
      <c r="H1836" s="1" t="n">
        <v>3</v>
      </c>
      <c r="I1836" s="23" t="str">
        <f aca="false">IF(J1836="RHAP", "Rhizophora apiculata", IF(J1836="EXAG", "Excoecaria agallocha", IF(J1836="BRPA", "Bruguiera parviflora", IF(J1836="XYMO", "Xylocarpus moluccensis", IF(J1836="BRCY", "Bruguiera cylindrica", IF(J1836="AVAL", "Avicennia alba", IF(J1836="AVOF", "Avicennia officinalis", IF(J1836="LURA", "Lumnitzera racemosa", IF(J1836="CETA", "Ceriops tagal", IF(J1836="XYGR", "Xylocarpus granatum", IF(J1836="AVMA", "Avicennia marina", IF(J1836="RHMU", "Rhizophora mucronata", IF(J1836="BRGY", "Bruguiera gymnorrhiza", IF(J1836="BRSE", "Bruguiera sexangula", IF(J1836="SOOV", "Sonneratia ovata", IF(J1836="SOCA", "Sonneratia caseolaris", IF(J1836="HELI", "Heritiera littoralis", IF(J1836="HESY", "Heritiera sylvatica", IF(J1836="NYFR", "Nypa fruticans", IF(J1836="CYRA", "Cynometra ramiflora", IF(J1836="PHPA", "Phoenix paludosa", IF(J1836="SCHY", "Scyphiphora hydrophyllacea", IF(J1836="DIMA", "Diospyros maritima", IF(J1836="POPI", "Pongamia pinnata", IF(J1836="MAPS", "Maniltoa psilogyne", IF(J1836="INBI", "Intsia bijuga", IF(J1836="ACEB", "Acanthus ebracteatus", IF(J1836="CAER", "Calamus erinaceus", IF(J1836="UNUN", "Unknown unknown",  IF(J1836="SOAL", "Sonneratia alba",  IF(J1836="AECO", "Aegiceras corniculatum", "" )) )))))))))))))))))))))))))))))</f>
        <v>Bruguiera cylindrica</v>
      </c>
      <c r="J1836" s="1" t="s">
        <v>98</v>
      </c>
      <c r="K1836" s="1" t="n">
        <v>6.2</v>
      </c>
      <c r="L1836" s="1" t="n">
        <v>2.5</v>
      </c>
      <c r="M1836" s="1" t="n">
        <v>8.5</v>
      </c>
      <c r="N1836" s="1" t="n">
        <v>3</v>
      </c>
      <c r="O1836" s="3" t="s">
        <v>1071</v>
      </c>
      <c r="AMI1836" s="0"/>
      <c r="AMJ1836" s="0"/>
    </row>
    <row r="1837" s="18" customFormat="true" ht="13.8" hidden="false" customHeight="false" outlineLevel="0" collapsed="false">
      <c r="A1837" s="1" t="s">
        <v>91</v>
      </c>
      <c r="B1837" s="12" t="n">
        <v>42179</v>
      </c>
      <c r="C1837" s="1" t="s">
        <v>833</v>
      </c>
      <c r="D1837" s="1" t="s">
        <v>19</v>
      </c>
      <c r="E1837" s="1" t="s">
        <v>19</v>
      </c>
      <c r="F1837" s="1" t="s">
        <v>20</v>
      </c>
      <c r="G1837" s="1" t="n">
        <v>3</v>
      </c>
      <c r="H1837" s="1" t="n">
        <v>3</v>
      </c>
      <c r="I1837" s="23" t="str">
        <f aca="false">IF(J1837="RHAP", "Rhizophora apiculata", IF(J1837="EXAG", "Excoecaria agallocha", IF(J1837="BRPA", "Bruguiera parviflora", IF(J1837="XYMO", "Xylocarpus moluccensis", IF(J1837="BRCY", "Bruguiera cylindrica", IF(J1837="AVAL", "Avicennia alba", IF(J1837="AVOF", "Avicennia officinalis", IF(J1837="LURA", "Lumnitzera racemosa", IF(J1837="CETA", "Ceriops tagal", IF(J1837="XYGR", "Xylocarpus granatum", IF(J1837="AVMA", "Avicennia marina", IF(J1837="RHMU", "Rhizophora mucronata", IF(J1837="BRGY", "Bruguiera gymnorrhiza", IF(J1837="BRSE", "Bruguiera sexangula", IF(J1837="SOOV", "Sonneratia ovata", IF(J1837="SOCA", "Sonneratia caseolaris", IF(J1837="HELI", "Heritiera littoralis", IF(J1837="HESY", "Heritiera sylvatica", IF(J1837="NYFR", "Nypa fruticans", IF(J1837="CYRA", "Cynometra ramiflora", IF(J1837="PHPA", "Phoenix paludosa", IF(J1837="SCHY", "Scyphiphora hydrophyllacea", IF(J1837="DIMA", "Diospyros maritima", IF(J1837="POPI", "Pongamia pinnata", IF(J1837="MAPS", "Maniltoa psilogyne", IF(J1837="INBI", "Intsia bijuga", IF(J1837="ACEB", "Acanthus ebracteatus", IF(J1837="CAER", "Calamus erinaceus", IF(J1837="UNUN", "Unknown unknown",  IF(J1837="SOAL", "Sonneratia alba",  IF(J1837="AECO", "Aegiceras corniculatum", "" )) )))))))))))))))))))))))))))))</f>
        <v>Bruguiera cylindrica</v>
      </c>
      <c r="J1837" s="1" t="s">
        <v>98</v>
      </c>
      <c r="K1837" s="1" t="n">
        <v>6.8</v>
      </c>
      <c r="L1837" s="1" t="n">
        <v>4</v>
      </c>
      <c r="M1837" s="1" t="n">
        <v>11.4</v>
      </c>
      <c r="N1837" s="1" t="n">
        <v>3</v>
      </c>
      <c r="O1837" s="3" t="s">
        <v>1071</v>
      </c>
      <c r="AMI1837" s="0"/>
      <c r="AMJ1837" s="0"/>
    </row>
    <row r="1838" s="18" customFormat="true" ht="13.8" hidden="false" customHeight="false" outlineLevel="0" collapsed="false">
      <c r="A1838" s="1" t="s">
        <v>91</v>
      </c>
      <c r="B1838" s="12" t="n">
        <v>42179</v>
      </c>
      <c r="C1838" s="1" t="s">
        <v>833</v>
      </c>
      <c r="D1838" s="1" t="s">
        <v>19</v>
      </c>
      <c r="E1838" s="1" t="s">
        <v>19</v>
      </c>
      <c r="F1838" s="1" t="s">
        <v>20</v>
      </c>
      <c r="G1838" s="1" t="n">
        <v>3</v>
      </c>
      <c r="H1838" s="1" t="n">
        <v>3</v>
      </c>
      <c r="I1838" s="23" t="str">
        <f aca="false">IF(J1838="RHAP", "Rhizophora apiculata", IF(J1838="EXAG", "Excoecaria agallocha", IF(J1838="BRPA", "Bruguiera parviflora", IF(J1838="XYMO", "Xylocarpus moluccensis", IF(J1838="BRCY", "Bruguiera cylindrica", IF(J1838="AVAL", "Avicennia alba", IF(J1838="AVOF", "Avicennia officinalis", IF(J1838="LURA", "Lumnitzera racemosa", IF(J1838="CETA", "Ceriops tagal", IF(J1838="XYGR", "Xylocarpus granatum", IF(J1838="AVMA", "Avicennia marina", IF(J1838="RHMU", "Rhizophora mucronata", IF(J1838="BRGY", "Bruguiera gymnorrhiza", IF(J1838="BRSE", "Bruguiera sexangula", IF(J1838="SOOV", "Sonneratia ovata", IF(J1838="SOCA", "Sonneratia caseolaris", IF(J1838="HELI", "Heritiera littoralis", IF(J1838="HESY", "Heritiera sylvatica", IF(J1838="NYFR", "Nypa fruticans", IF(J1838="CYRA", "Cynometra ramiflora", IF(J1838="PHPA", "Phoenix paludosa", IF(J1838="SCHY", "Scyphiphora hydrophyllacea", IF(J1838="DIMA", "Diospyros maritima", IF(J1838="POPI", "Pongamia pinnata", IF(J1838="MAPS", "Maniltoa psilogyne", IF(J1838="INBI", "Intsia bijuga", IF(J1838="ACEB", "Acanthus ebracteatus", IF(J1838="CAER", "Calamus erinaceus", IF(J1838="UNUN", "Unknown unknown",  IF(J1838="SOAL", "Sonneratia alba",  IF(J1838="AECO", "Aegiceras corniculatum", "" )) )))))))))))))))))))))))))))))</f>
        <v>Avicennia officinalis</v>
      </c>
      <c r="J1838" s="1" t="s">
        <v>105</v>
      </c>
      <c r="K1838" s="1" t="n">
        <v>7.1</v>
      </c>
      <c r="L1838" s="1" t="n">
        <v>2</v>
      </c>
      <c r="M1838" s="1" t="n">
        <v>10.3</v>
      </c>
      <c r="N1838" s="1" t="n">
        <v>3</v>
      </c>
      <c r="O1838" s="3" t="s">
        <v>1071</v>
      </c>
      <c r="AMI1838" s="0"/>
      <c r="AMJ1838" s="0"/>
    </row>
    <row r="1839" s="18" customFormat="true" ht="13.8" hidden="false" customHeight="false" outlineLevel="0" collapsed="false">
      <c r="A1839" s="1" t="s">
        <v>91</v>
      </c>
      <c r="B1839" s="12" t="n">
        <v>42179</v>
      </c>
      <c r="C1839" s="1" t="s">
        <v>833</v>
      </c>
      <c r="D1839" s="1" t="s">
        <v>19</v>
      </c>
      <c r="E1839" s="1" t="s">
        <v>19</v>
      </c>
      <c r="F1839" s="1" t="s">
        <v>20</v>
      </c>
      <c r="G1839" s="1" t="n">
        <v>3</v>
      </c>
      <c r="H1839" s="1" t="n">
        <v>3</v>
      </c>
      <c r="I1839" s="23" t="str">
        <f aca="false">IF(J1839="RHAP", "Rhizophora apiculata", IF(J1839="EXAG", "Excoecaria agallocha", IF(J1839="BRPA", "Bruguiera parviflora", IF(J1839="XYMO", "Xylocarpus moluccensis", IF(J1839="BRCY", "Bruguiera cylindrica", IF(J1839="AVAL", "Avicennia alba", IF(J1839="AVOF", "Avicennia officinalis", IF(J1839="LURA", "Lumnitzera racemosa", IF(J1839="CETA", "Ceriops tagal", IF(J1839="XYGR", "Xylocarpus granatum", IF(J1839="AVMA", "Avicennia marina", IF(J1839="RHMU", "Rhizophora mucronata", IF(J1839="BRGY", "Bruguiera gymnorrhiza", IF(J1839="BRSE", "Bruguiera sexangula", IF(J1839="SOOV", "Sonneratia ovata", IF(J1839="SOCA", "Sonneratia caseolaris", IF(J1839="HELI", "Heritiera littoralis", IF(J1839="HESY", "Heritiera sylvatica", IF(J1839="NYFR", "Nypa fruticans", IF(J1839="CYRA", "Cynometra ramiflora", IF(J1839="PHPA", "Phoenix paludosa", IF(J1839="SCHY", "Scyphiphora hydrophyllacea", IF(J1839="DIMA", "Diospyros maritima", IF(J1839="POPI", "Pongamia pinnata", IF(J1839="MAPS", "Maniltoa psilogyne", IF(J1839="INBI", "Intsia bijuga", IF(J1839="ACEB", "Acanthus ebracteatus", IF(J1839="CAER", "Calamus erinaceus", IF(J1839="UNUN", "Unknown unknown",  IF(J1839="SOAL", "Sonneratia alba",  IF(J1839="AECO", "Aegiceras corniculatum", "" )) )))))))))))))))))))))))))))))</f>
        <v>Avicennia officinalis</v>
      </c>
      <c r="J1839" s="1" t="s">
        <v>105</v>
      </c>
      <c r="K1839" s="1" t="n">
        <v>7.4</v>
      </c>
      <c r="L1839" s="1" t="n">
        <v>3</v>
      </c>
      <c r="M1839" s="1"/>
      <c r="N1839" s="1"/>
      <c r="O1839" s="3"/>
      <c r="AMI1839" s="0"/>
      <c r="AMJ1839" s="0"/>
    </row>
    <row r="1840" s="18" customFormat="true" ht="13.8" hidden="false" customHeight="false" outlineLevel="0" collapsed="false">
      <c r="A1840" s="1" t="s">
        <v>91</v>
      </c>
      <c r="B1840" s="12" t="n">
        <v>42179</v>
      </c>
      <c r="C1840" s="1" t="s">
        <v>833</v>
      </c>
      <c r="D1840" s="1" t="s">
        <v>19</v>
      </c>
      <c r="E1840" s="1" t="s">
        <v>19</v>
      </c>
      <c r="F1840" s="1" t="s">
        <v>20</v>
      </c>
      <c r="G1840" s="1" t="n">
        <v>3</v>
      </c>
      <c r="H1840" s="1" t="n">
        <v>3</v>
      </c>
      <c r="I1840" s="23" t="str">
        <f aca="false">IF(J1840="RHAP", "Rhizophora apiculata", IF(J1840="EXAG", "Excoecaria agallocha", IF(J1840="BRPA", "Bruguiera parviflora", IF(J1840="XYMO", "Xylocarpus moluccensis", IF(J1840="BRCY", "Bruguiera cylindrica", IF(J1840="AVAL", "Avicennia alba", IF(J1840="AVOF", "Avicennia officinalis", IF(J1840="LURA", "Lumnitzera racemosa", IF(J1840="CETA", "Ceriops tagal", IF(J1840="XYGR", "Xylocarpus granatum", IF(J1840="AVMA", "Avicennia marina", IF(J1840="RHMU", "Rhizophora mucronata", IF(J1840="BRGY", "Bruguiera gymnorrhiza", IF(J1840="BRSE", "Bruguiera sexangula", IF(J1840="SOOV", "Sonneratia ovata", IF(J1840="SOCA", "Sonneratia caseolaris", IF(J1840="HELI", "Heritiera littoralis", IF(J1840="HESY", "Heritiera sylvatica", IF(J1840="NYFR", "Nypa fruticans", IF(J1840="CYRA", "Cynometra ramiflora", IF(J1840="PHPA", "Phoenix paludosa", IF(J1840="SCHY", "Scyphiphora hydrophyllacea", IF(J1840="DIMA", "Diospyros maritima", IF(J1840="POPI", "Pongamia pinnata", IF(J1840="MAPS", "Maniltoa psilogyne", IF(J1840="INBI", "Intsia bijuga", IF(J1840="ACEB", "Acanthus ebracteatus", IF(J1840="CAER", "Calamus erinaceus", IF(J1840="UNUN", "Unknown unknown",  IF(J1840="SOAL", "Sonneratia alba",  IF(J1840="AECO", "Aegiceras corniculatum", "" )) )))))))))))))))))))))))))))))</f>
        <v>Avicennia officinalis</v>
      </c>
      <c r="J1840" s="1" t="s">
        <v>105</v>
      </c>
      <c r="K1840" s="1" t="n">
        <v>8.6</v>
      </c>
      <c r="L1840" s="1" t="n">
        <v>2</v>
      </c>
      <c r="M1840" s="1" t="n">
        <v>10</v>
      </c>
      <c r="N1840" s="1" t="n">
        <v>3</v>
      </c>
      <c r="O1840" s="3" t="s">
        <v>1071</v>
      </c>
      <c r="AMI1840" s="0"/>
      <c r="AMJ1840" s="0"/>
    </row>
    <row r="1841" s="18" customFormat="true" ht="13.8" hidden="false" customHeight="false" outlineLevel="0" collapsed="false">
      <c r="A1841" s="1" t="s">
        <v>91</v>
      </c>
      <c r="B1841" s="12" t="n">
        <v>42179</v>
      </c>
      <c r="C1841" s="1" t="s">
        <v>833</v>
      </c>
      <c r="D1841" s="1" t="s">
        <v>19</v>
      </c>
      <c r="E1841" s="1" t="s">
        <v>19</v>
      </c>
      <c r="F1841" s="1" t="s">
        <v>20</v>
      </c>
      <c r="G1841" s="1" t="n">
        <v>3</v>
      </c>
      <c r="H1841" s="1" t="n">
        <v>3</v>
      </c>
      <c r="I1841" s="23" t="str">
        <f aca="false">IF(J1841="RHAP", "Rhizophora apiculata", IF(J1841="EXAG", "Excoecaria agallocha", IF(J1841="BRPA", "Bruguiera parviflora", IF(J1841="XYMO", "Xylocarpus moluccensis", IF(J1841="BRCY", "Bruguiera cylindrica", IF(J1841="AVAL", "Avicennia alba", IF(J1841="AVOF", "Avicennia officinalis", IF(J1841="LURA", "Lumnitzera racemosa", IF(J1841="CETA", "Ceriops tagal", IF(J1841="XYGR", "Xylocarpus granatum", IF(J1841="AVMA", "Avicennia marina", IF(J1841="RHMU", "Rhizophora mucronata", IF(J1841="BRGY", "Bruguiera gymnorrhiza", IF(J1841="BRSE", "Bruguiera sexangula", IF(J1841="SOOV", "Sonneratia ovata", IF(J1841="SOCA", "Sonneratia caseolaris", IF(J1841="HELI", "Heritiera littoralis", IF(J1841="HESY", "Heritiera sylvatica", IF(J1841="NYFR", "Nypa fruticans", IF(J1841="CYRA", "Cynometra ramiflora", IF(J1841="PHPA", "Phoenix paludosa", IF(J1841="SCHY", "Scyphiphora hydrophyllacea", IF(J1841="DIMA", "Diospyros maritima", IF(J1841="POPI", "Pongamia pinnata", IF(J1841="MAPS", "Maniltoa psilogyne", IF(J1841="INBI", "Intsia bijuga", IF(J1841="ACEB", "Acanthus ebracteatus", IF(J1841="CAER", "Calamus erinaceus", IF(J1841="UNUN", "Unknown unknown",  IF(J1841="SOAL", "Sonneratia alba",  IF(J1841="AECO", "Aegiceras corniculatum", "" )) )))))))))))))))))))))))))))))</f>
        <v>Avicennia officinalis</v>
      </c>
      <c r="J1841" s="1" t="s">
        <v>105</v>
      </c>
      <c r="K1841" s="1" t="n">
        <v>9.5</v>
      </c>
      <c r="L1841" s="1" t="n">
        <v>2</v>
      </c>
      <c r="M1841" s="1" t="n">
        <v>14.3</v>
      </c>
      <c r="N1841" s="1" t="n">
        <v>3</v>
      </c>
      <c r="O1841" s="3" t="s">
        <v>1071</v>
      </c>
      <c r="AMI1841" s="0"/>
      <c r="AMJ1841" s="0"/>
    </row>
    <row r="1842" s="18" customFormat="true" ht="13.8" hidden="false" customHeight="false" outlineLevel="0" collapsed="false">
      <c r="A1842" s="1" t="s">
        <v>91</v>
      </c>
      <c r="B1842" s="12" t="n">
        <v>42179</v>
      </c>
      <c r="C1842" s="1" t="s">
        <v>833</v>
      </c>
      <c r="D1842" s="1" t="s">
        <v>19</v>
      </c>
      <c r="E1842" s="1" t="s">
        <v>19</v>
      </c>
      <c r="F1842" s="1" t="s">
        <v>20</v>
      </c>
      <c r="G1842" s="1" t="n">
        <v>3</v>
      </c>
      <c r="H1842" s="1" t="n">
        <v>3</v>
      </c>
      <c r="I1842" s="23" t="str">
        <f aca="false">IF(J1842="RHAP", "Rhizophora apiculata", IF(J1842="EXAG", "Excoecaria agallocha", IF(J1842="BRPA", "Bruguiera parviflora", IF(J1842="XYMO", "Xylocarpus moluccensis", IF(J1842="BRCY", "Bruguiera cylindrica", IF(J1842="AVAL", "Avicennia alba", IF(J1842="AVOF", "Avicennia officinalis", IF(J1842="LURA", "Lumnitzera racemosa", IF(J1842="CETA", "Ceriops tagal", IF(J1842="XYGR", "Xylocarpus granatum", IF(J1842="AVMA", "Avicennia marina", IF(J1842="RHMU", "Rhizophora mucronata", IF(J1842="BRGY", "Bruguiera gymnorrhiza", IF(J1842="BRSE", "Bruguiera sexangula", IF(J1842="SOOV", "Sonneratia ovata", IF(J1842="SOCA", "Sonneratia caseolaris", IF(J1842="HELI", "Heritiera littoralis", IF(J1842="HESY", "Heritiera sylvatica", IF(J1842="NYFR", "Nypa fruticans", IF(J1842="CYRA", "Cynometra ramiflora", IF(J1842="PHPA", "Phoenix paludosa", IF(J1842="SCHY", "Scyphiphora hydrophyllacea", IF(J1842="DIMA", "Diospyros maritima", IF(J1842="POPI", "Pongamia pinnata", IF(J1842="MAPS", "Maniltoa psilogyne", IF(J1842="INBI", "Intsia bijuga", IF(J1842="ACEB", "Acanthus ebracteatus", IF(J1842="CAER", "Calamus erinaceus", IF(J1842="UNUN", "Unknown unknown",  IF(J1842="SOAL", "Sonneratia alba",  IF(J1842="AECO", "Aegiceras corniculatum", "" )) )))))))))))))))))))))))))))))</f>
        <v>Avicennia officinalis</v>
      </c>
      <c r="J1842" s="1" t="s">
        <v>105</v>
      </c>
      <c r="K1842" s="1" t="n">
        <v>13</v>
      </c>
      <c r="L1842" s="1" t="n">
        <v>3</v>
      </c>
      <c r="M1842" s="1"/>
      <c r="N1842" s="1" t="n">
        <v>1</v>
      </c>
      <c r="O1842" s="3"/>
      <c r="AMI1842" s="0"/>
      <c r="AMJ1842" s="0"/>
    </row>
    <row r="1843" s="18" customFormat="true" ht="13.8" hidden="false" customHeight="false" outlineLevel="0" collapsed="false">
      <c r="A1843" s="1" t="s">
        <v>91</v>
      </c>
      <c r="B1843" s="12" t="n">
        <v>42179</v>
      </c>
      <c r="C1843" s="1" t="s">
        <v>833</v>
      </c>
      <c r="D1843" s="1" t="s">
        <v>19</v>
      </c>
      <c r="E1843" s="1" t="s">
        <v>19</v>
      </c>
      <c r="F1843" s="1" t="s">
        <v>20</v>
      </c>
      <c r="G1843" s="1" t="n">
        <v>3</v>
      </c>
      <c r="H1843" s="1" t="n">
        <v>3</v>
      </c>
      <c r="I1843" s="23" t="str">
        <f aca="false">IF(J1843="RHAP", "Rhizophora apiculata", IF(J1843="EXAG", "Excoecaria agallocha", IF(J1843="BRPA", "Bruguiera parviflora", IF(J1843="XYMO", "Xylocarpus moluccensis", IF(J1843="BRCY", "Bruguiera cylindrica", IF(J1843="AVAL", "Avicennia alba", IF(J1843="AVOF", "Avicennia officinalis", IF(J1843="LURA", "Lumnitzera racemosa", IF(J1843="CETA", "Ceriops tagal", IF(J1843="XYGR", "Xylocarpus granatum", IF(J1843="AVMA", "Avicennia marina", IF(J1843="RHMU", "Rhizophora mucronata", IF(J1843="BRGY", "Bruguiera gymnorrhiza", IF(J1843="BRSE", "Bruguiera sexangula", IF(J1843="SOOV", "Sonneratia ovata", IF(J1843="SOCA", "Sonneratia caseolaris", IF(J1843="HELI", "Heritiera littoralis", IF(J1843="HESY", "Heritiera sylvatica", IF(J1843="NYFR", "Nypa fruticans", IF(J1843="CYRA", "Cynometra ramiflora", IF(J1843="PHPA", "Phoenix paludosa", IF(J1843="SCHY", "Scyphiphora hydrophyllacea", IF(J1843="DIMA", "Diospyros maritima", IF(J1843="POPI", "Pongamia pinnata", IF(J1843="MAPS", "Maniltoa psilogyne", IF(J1843="INBI", "Intsia bijuga", IF(J1843="ACEB", "Acanthus ebracteatus", IF(J1843="CAER", "Calamus erinaceus", IF(J1843="UNUN", "Unknown unknown",  IF(J1843="SOAL", "Sonneratia alba",  IF(J1843="AECO", "Aegiceras corniculatum", "" )) )))))))))))))))))))))))))))))</f>
        <v>Avicennia officinalis</v>
      </c>
      <c r="J1843" s="1" t="s">
        <v>105</v>
      </c>
      <c r="K1843" s="1" t="n">
        <v>15.1</v>
      </c>
      <c r="L1843" s="1" t="n">
        <v>1.5</v>
      </c>
      <c r="M1843" s="1" t="n">
        <v>22.7</v>
      </c>
      <c r="N1843" s="1" t="n">
        <v>3</v>
      </c>
      <c r="O1843" s="3" t="s">
        <v>1071</v>
      </c>
      <c r="AMI1843" s="0"/>
      <c r="AMJ1843" s="0"/>
    </row>
    <row r="1844" s="18" customFormat="true" ht="13.8" hidden="false" customHeight="false" outlineLevel="0" collapsed="false">
      <c r="A1844" s="1" t="s">
        <v>91</v>
      </c>
      <c r="B1844" s="12" t="n">
        <v>42179</v>
      </c>
      <c r="C1844" s="1" t="s">
        <v>833</v>
      </c>
      <c r="D1844" s="1" t="s">
        <v>19</v>
      </c>
      <c r="E1844" s="1" t="s">
        <v>19</v>
      </c>
      <c r="F1844" s="1" t="s">
        <v>20</v>
      </c>
      <c r="G1844" s="1" t="n">
        <v>3</v>
      </c>
      <c r="H1844" s="1" t="n">
        <v>3</v>
      </c>
      <c r="I1844" s="23" t="str">
        <f aca="false">IF(J1844="RHAP", "Rhizophora apiculata", IF(J1844="EXAG", "Excoecaria agallocha", IF(J1844="BRPA", "Bruguiera parviflora", IF(J1844="XYMO", "Xylocarpus moluccensis", IF(J1844="BRCY", "Bruguiera cylindrica", IF(J1844="AVAL", "Avicennia alba", IF(J1844="AVOF", "Avicennia officinalis", IF(J1844="LURA", "Lumnitzera racemosa", IF(J1844="CETA", "Ceriops tagal", IF(J1844="XYGR", "Xylocarpus granatum", IF(J1844="AVMA", "Avicennia marina", IF(J1844="RHMU", "Rhizophora mucronata", IF(J1844="BRGY", "Bruguiera gymnorrhiza", IF(J1844="BRSE", "Bruguiera sexangula", IF(J1844="SOOV", "Sonneratia ovata", IF(J1844="SOCA", "Sonneratia caseolaris", IF(J1844="HELI", "Heritiera littoralis", IF(J1844="HESY", "Heritiera sylvatica", IF(J1844="NYFR", "Nypa fruticans", IF(J1844="CYRA", "Cynometra ramiflora", IF(J1844="PHPA", "Phoenix paludosa", IF(J1844="SCHY", "Scyphiphora hydrophyllacea", IF(J1844="DIMA", "Diospyros maritima", IF(J1844="POPI", "Pongamia pinnata", IF(J1844="MAPS", "Maniltoa psilogyne", IF(J1844="INBI", "Intsia bijuga", IF(J1844="ACEB", "Acanthus ebracteatus", IF(J1844="CAER", "Calamus erinaceus", IF(J1844="UNUN", "Unknown unknown",  IF(J1844="SOAL", "Sonneratia alba",  IF(J1844="AECO", "Aegiceras corniculatum", "" )) )))))))))))))))))))))))))))))</f>
        <v>Avicennia officinalis</v>
      </c>
      <c r="J1844" s="1" t="s">
        <v>105</v>
      </c>
      <c r="K1844" s="1" t="n">
        <v>16.2</v>
      </c>
      <c r="L1844" s="1" t="n">
        <v>3</v>
      </c>
      <c r="M1844" s="1"/>
      <c r="N1844" s="1" t="n">
        <v>1</v>
      </c>
      <c r="O1844" s="3"/>
      <c r="AMI1844" s="0"/>
      <c r="AMJ1844" s="0"/>
    </row>
    <row r="1845" s="18" customFormat="true" ht="13.8" hidden="false" customHeight="false" outlineLevel="0" collapsed="false">
      <c r="A1845" s="1" t="s">
        <v>91</v>
      </c>
      <c r="B1845" s="12" t="n">
        <v>42179</v>
      </c>
      <c r="C1845" s="1" t="s">
        <v>833</v>
      </c>
      <c r="D1845" s="1" t="s">
        <v>19</v>
      </c>
      <c r="E1845" s="1" t="s">
        <v>19</v>
      </c>
      <c r="F1845" s="1" t="s">
        <v>20</v>
      </c>
      <c r="G1845" s="1" t="n">
        <v>3</v>
      </c>
      <c r="H1845" s="1" t="n">
        <v>3</v>
      </c>
      <c r="I1845" s="23" t="str">
        <f aca="false">IF(J1845="RHAP", "Rhizophora apiculata", IF(J1845="EXAG", "Excoecaria agallocha", IF(J1845="BRPA", "Bruguiera parviflora", IF(J1845="XYMO", "Xylocarpus moluccensis", IF(J1845="BRCY", "Bruguiera cylindrica", IF(J1845="AVAL", "Avicennia alba", IF(J1845="AVOF", "Avicennia officinalis", IF(J1845="LURA", "Lumnitzera racemosa", IF(J1845="CETA", "Ceriops tagal", IF(J1845="XYGR", "Xylocarpus granatum", IF(J1845="AVMA", "Avicennia marina", IF(J1845="RHMU", "Rhizophora mucronata", IF(J1845="BRGY", "Bruguiera gymnorrhiza", IF(J1845="BRSE", "Bruguiera sexangula", IF(J1845="SOOV", "Sonneratia ovata", IF(J1845="SOCA", "Sonneratia caseolaris", IF(J1845="HELI", "Heritiera littoralis", IF(J1845="HESY", "Heritiera sylvatica", IF(J1845="NYFR", "Nypa fruticans", IF(J1845="CYRA", "Cynometra ramiflora", IF(J1845="PHPA", "Phoenix paludosa", IF(J1845="SCHY", "Scyphiphora hydrophyllacea", IF(J1845="DIMA", "Diospyros maritima", IF(J1845="POPI", "Pongamia pinnata", IF(J1845="MAPS", "Maniltoa psilogyne", IF(J1845="INBI", "Intsia bijuga", IF(J1845="ACEB", "Acanthus ebracteatus", IF(J1845="CAER", "Calamus erinaceus", IF(J1845="UNUN", "Unknown unknown",  IF(J1845="SOAL", "Sonneratia alba",  IF(J1845="AECO", "Aegiceras corniculatum", "" )) )))))))))))))))))))))))))))))</f>
        <v>Avicennia officinalis</v>
      </c>
      <c r="J1845" s="1" t="s">
        <v>105</v>
      </c>
      <c r="K1845" s="1" t="n">
        <v>16.4</v>
      </c>
      <c r="L1845" s="1" t="n">
        <v>4</v>
      </c>
      <c r="M1845" s="1" t="n">
        <v>20</v>
      </c>
      <c r="N1845" s="1" t="n">
        <v>3</v>
      </c>
      <c r="O1845" s="3" t="s">
        <v>1071</v>
      </c>
      <c r="AMI1845" s="0"/>
      <c r="AMJ1845" s="0"/>
    </row>
    <row r="1846" s="18" customFormat="true" ht="13.8" hidden="false" customHeight="false" outlineLevel="0" collapsed="false">
      <c r="A1846" s="1" t="s">
        <v>91</v>
      </c>
      <c r="B1846" s="12" t="n">
        <v>42179</v>
      </c>
      <c r="C1846" s="1" t="s">
        <v>19</v>
      </c>
      <c r="D1846" s="1" t="s">
        <v>19</v>
      </c>
      <c r="E1846" s="1" t="s">
        <v>19</v>
      </c>
      <c r="F1846" s="1" t="s">
        <v>20</v>
      </c>
      <c r="G1846" s="1" t="n">
        <v>3</v>
      </c>
      <c r="H1846" s="1" t="n">
        <v>4</v>
      </c>
      <c r="I1846" s="23" t="str">
        <f aca="false">IF(J1846="RHAP", "Rhizophora apiculata", IF(J1846="EXAG", "Excoecaria agallocha", IF(J1846="BRPA", "Bruguiera parviflora", IF(J1846="XYMO", "Xylocarpus moluccensis", IF(J1846="BRCY", "Bruguiera cylindrica", IF(J1846="AVAL", "Avicennia alba", IF(J1846="AVOF", "Avicennia officinalis", IF(J1846="LURA", "Lumnitzera racemosa", IF(J1846="CETA", "Ceriops tagal", IF(J1846="XYGR", "Xylocarpus granatum", IF(J1846="AVMA", "Avicennia marina", IF(J1846="RHMU", "Rhizophora mucronata", IF(J1846="BRGY", "Bruguiera gymnorrhiza", IF(J1846="BRSE", "Bruguiera sexangula", IF(J1846="SOOV", "Sonneratia ovata", IF(J1846="SOCA", "Sonneratia caseolaris", IF(J1846="HELI", "Heritiera littoralis", IF(J1846="HESY", "Heritiera sylvatica", IF(J1846="NYFR", "Nypa fruticans", IF(J1846="CYRA", "Cynometra ramiflora", IF(J1846="PHPA", "Phoenix paludosa", IF(J1846="SCHY", "Scyphiphora hydrophyllacea", IF(J1846="DIMA", "Diospyros maritima", IF(J1846="POPI", "Pongamia pinnata", IF(J1846="MAPS", "Maniltoa psilogyne", IF(J1846="INBI", "Intsia bijuga", IF(J1846="ACEB", "Acanthus ebracteatus", IF(J1846="CAER", "Calamus erinaceus", IF(J1846="UNUN", "Unknown unknown",  IF(J1846="SOAL", "Sonneratia alba",  IF(J1846="AECO", "Aegiceras corniculatum", "" )) )))))))))))))))))))))))))))))</f>
        <v>Bruguiera cylindrica</v>
      </c>
      <c r="J1846" s="1" t="s">
        <v>98</v>
      </c>
      <c r="K1846" s="1" t="n">
        <v>5</v>
      </c>
      <c r="L1846" s="1" t="n">
        <v>2.5</v>
      </c>
      <c r="M1846" s="1" t="n">
        <v>8.1</v>
      </c>
      <c r="N1846" s="1" t="n">
        <v>3</v>
      </c>
      <c r="O1846" s="3" t="s">
        <v>1071</v>
      </c>
      <c r="AMI1846" s="0"/>
      <c r="AMJ1846" s="0"/>
    </row>
    <row r="1847" s="18" customFormat="true" ht="13.8" hidden="false" customHeight="false" outlineLevel="0" collapsed="false">
      <c r="A1847" s="1" t="s">
        <v>91</v>
      </c>
      <c r="B1847" s="12" t="n">
        <v>42179</v>
      </c>
      <c r="C1847" s="1" t="s">
        <v>19</v>
      </c>
      <c r="D1847" s="1" t="s">
        <v>19</v>
      </c>
      <c r="E1847" s="1" t="s">
        <v>19</v>
      </c>
      <c r="F1847" s="1" t="s">
        <v>20</v>
      </c>
      <c r="G1847" s="1" t="n">
        <v>3</v>
      </c>
      <c r="H1847" s="1" t="n">
        <v>4</v>
      </c>
      <c r="I1847" s="23" t="str">
        <f aca="false">IF(J1847="RHAP", "Rhizophora apiculata", IF(J1847="EXAG", "Excoecaria agallocha", IF(J1847="BRPA", "Bruguiera parviflora", IF(J1847="XYMO", "Xylocarpus moluccensis", IF(J1847="BRCY", "Bruguiera cylindrica", IF(J1847="AVAL", "Avicennia alba", IF(J1847="AVOF", "Avicennia officinalis", IF(J1847="LURA", "Lumnitzera racemosa", IF(J1847="CETA", "Ceriops tagal", IF(J1847="XYGR", "Xylocarpus granatum", IF(J1847="AVMA", "Avicennia marina", IF(J1847="RHMU", "Rhizophora mucronata", IF(J1847="BRGY", "Bruguiera gymnorrhiza", IF(J1847="BRSE", "Bruguiera sexangula", IF(J1847="SOOV", "Sonneratia ovata", IF(J1847="SOCA", "Sonneratia caseolaris", IF(J1847="HELI", "Heritiera littoralis", IF(J1847="HESY", "Heritiera sylvatica", IF(J1847="NYFR", "Nypa fruticans", IF(J1847="CYRA", "Cynometra ramiflora", IF(J1847="PHPA", "Phoenix paludosa", IF(J1847="SCHY", "Scyphiphora hydrophyllacea", IF(J1847="DIMA", "Diospyros maritima", IF(J1847="POPI", "Pongamia pinnata", IF(J1847="MAPS", "Maniltoa psilogyne", IF(J1847="INBI", "Intsia bijuga", IF(J1847="ACEB", "Acanthus ebracteatus", IF(J1847="CAER", "Calamus erinaceus", IF(J1847="UNUN", "Unknown unknown",  IF(J1847="SOAL", "Sonneratia alba",  IF(J1847="AECO", "Aegiceras corniculatum", "" )) )))))))))))))))))))))))))))))</f>
        <v>Bruguiera cylindrica</v>
      </c>
      <c r="J1847" s="1" t="s">
        <v>98</v>
      </c>
      <c r="K1847" s="1" t="n">
        <v>5.1</v>
      </c>
      <c r="L1847" s="1" t="n">
        <v>2.5</v>
      </c>
      <c r="M1847" s="1"/>
      <c r="N1847" s="1" t="n">
        <v>2</v>
      </c>
      <c r="O1847" s="3"/>
      <c r="AMI1847" s="0"/>
      <c r="AMJ1847" s="0"/>
    </row>
    <row r="1848" s="18" customFormat="true" ht="13.8" hidden="false" customHeight="false" outlineLevel="0" collapsed="false">
      <c r="A1848" s="1" t="s">
        <v>91</v>
      </c>
      <c r="B1848" s="12" t="n">
        <v>42179</v>
      </c>
      <c r="C1848" s="1" t="s">
        <v>19</v>
      </c>
      <c r="D1848" s="1" t="s">
        <v>19</v>
      </c>
      <c r="E1848" s="1" t="s">
        <v>19</v>
      </c>
      <c r="F1848" s="1" t="s">
        <v>20</v>
      </c>
      <c r="G1848" s="1" t="n">
        <v>3</v>
      </c>
      <c r="H1848" s="1" t="n">
        <v>4</v>
      </c>
      <c r="I1848" s="23" t="str">
        <f aca="false">IF(J1848="RHAP", "Rhizophora apiculata", IF(J1848="EXAG", "Excoecaria agallocha", IF(J1848="BRPA", "Bruguiera parviflora", IF(J1848="XYMO", "Xylocarpus moluccensis", IF(J1848="BRCY", "Bruguiera cylindrica", IF(J1848="AVAL", "Avicennia alba", IF(J1848="AVOF", "Avicennia officinalis", IF(J1848="LURA", "Lumnitzera racemosa", IF(J1848="CETA", "Ceriops tagal", IF(J1848="XYGR", "Xylocarpus granatum", IF(J1848="AVMA", "Avicennia marina", IF(J1848="RHMU", "Rhizophora mucronata", IF(J1848="BRGY", "Bruguiera gymnorrhiza", IF(J1848="BRSE", "Bruguiera sexangula", IF(J1848="SOOV", "Sonneratia ovata", IF(J1848="SOCA", "Sonneratia caseolaris", IF(J1848="HELI", "Heritiera littoralis", IF(J1848="HESY", "Heritiera sylvatica", IF(J1848="NYFR", "Nypa fruticans", IF(J1848="CYRA", "Cynometra ramiflora", IF(J1848="PHPA", "Phoenix paludosa", IF(J1848="SCHY", "Scyphiphora hydrophyllacea", IF(J1848="DIMA", "Diospyros maritima", IF(J1848="POPI", "Pongamia pinnata", IF(J1848="MAPS", "Maniltoa psilogyne", IF(J1848="INBI", "Intsia bijuga", IF(J1848="ACEB", "Acanthus ebracteatus", IF(J1848="CAER", "Calamus erinaceus", IF(J1848="UNUN", "Unknown unknown",  IF(J1848="SOAL", "Sonneratia alba",  IF(J1848="AECO", "Aegiceras corniculatum", "" )) )))))))))))))))))))))))))))))</f>
        <v>Avicennia officinalis</v>
      </c>
      <c r="J1848" s="1" t="s">
        <v>105</v>
      </c>
      <c r="K1848" s="1" t="n">
        <v>5.1</v>
      </c>
      <c r="L1848" s="1" t="n">
        <v>3</v>
      </c>
      <c r="M1848" s="1"/>
      <c r="N1848" s="1"/>
      <c r="O1848" s="3"/>
      <c r="AMI1848" s="0"/>
      <c r="AMJ1848" s="0"/>
    </row>
    <row r="1849" s="18" customFormat="true" ht="13.8" hidden="false" customHeight="false" outlineLevel="0" collapsed="false">
      <c r="A1849" s="1" t="s">
        <v>91</v>
      </c>
      <c r="B1849" s="12" t="n">
        <v>42179</v>
      </c>
      <c r="C1849" s="1" t="s">
        <v>19</v>
      </c>
      <c r="D1849" s="1" t="s">
        <v>19</v>
      </c>
      <c r="E1849" s="1" t="s">
        <v>19</v>
      </c>
      <c r="F1849" s="1" t="s">
        <v>20</v>
      </c>
      <c r="G1849" s="1" t="n">
        <v>3</v>
      </c>
      <c r="H1849" s="1" t="n">
        <v>4</v>
      </c>
      <c r="I1849" s="23" t="str">
        <f aca="false">IF(J1849="RHAP", "Rhizophora apiculata", IF(J1849="EXAG", "Excoecaria agallocha", IF(J1849="BRPA", "Bruguiera parviflora", IF(J1849="XYMO", "Xylocarpus moluccensis", IF(J1849="BRCY", "Bruguiera cylindrica", IF(J1849="AVAL", "Avicennia alba", IF(J1849="AVOF", "Avicennia officinalis", IF(J1849="LURA", "Lumnitzera racemosa", IF(J1849="CETA", "Ceriops tagal", IF(J1849="XYGR", "Xylocarpus granatum", IF(J1849="AVMA", "Avicennia marina", IF(J1849="RHMU", "Rhizophora mucronata", IF(J1849="BRGY", "Bruguiera gymnorrhiza", IF(J1849="BRSE", "Bruguiera sexangula", IF(J1849="SOOV", "Sonneratia ovata", IF(J1849="SOCA", "Sonneratia caseolaris", IF(J1849="HELI", "Heritiera littoralis", IF(J1849="HESY", "Heritiera sylvatica", IF(J1849="NYFR", "Nypa fruticans", IF(J1849="CYRA", "Cynometra ramiflora", IF(J1849="PHPA", "Phoenix paludosa", IF(J1849="SCHY", "Scyphiphora hydrophyllacea", IF(J1849="DIMA", "Diospyros maritima", IF(J1849="POPI", "Pongamia pinnata", IF(J1849="MAPS", "Maniltoa psilogyne", IF(J1849="INBI", "Intsia bijuga", IF(J1849="ACEB", "Acanthus ebracteatus", IF(J1849="CAER", "Calamus erinaceus", IF(J1849="UNUN", "Unknown unknown",  IF(J1849="SOAL", "Sonneratia alba",  IF(J1849="AECO", "Aegiceras corniculatum", "" )) )))))))))))))))))))))))))))))</f>
        <v>Avicennia officinalis</v>
      </c>
      <c r="J1849" s="1" t="s">
        <v>105</v>
      </c>
      <c r="K1849" s="1" t="n">
        <v>5.2</v>
      </c>
      <c r="L1849" s="1" t="n">
        <v>3</v>
      </c>
      <c r="M1849" s="1"/>
      <c r="N1849" s="1"/>
      <c r="O1849" s="3"/>
      <c r="AMI1849" s="0"/>
      <c r="AMJ1849" s="0"/>
    </row>
    <row r="1850" s="18" customFormat="true" ht="13.8" hidden="false" customHeight="false" outlineLevel="0" collapsed="false">
      <c r="A1850" s="1" t="s">
        <v>91</v>
      </c>
      <c r="B1850" s="12" t="n">
        <v>42179</v>
      </c>
      <c r="C1850" s="1" t="s">
        <v>19</v>
      </c>
      <c r="D1850" s="1" t="s">
        <v>19</v>
      </c>
      <c r="E1850" s="1" t="s">
        <v>19</v>
      </c>
      <c r="F1850" s="1" t="s">
        <v>20</v>
      </c>
      <c r="G1850" s="1" t="n">
        <v>3</v>
      </c>
      <c r="H1850" s="1" t="n">
        <v>4</v>
      </c>
      <c r="I1850" s="23" t="str">
        <f aca="false">IF(J1850="RHAP", "Rhizophora apiculata", IF(J1850="EXAG", "Excoecaria agallocha", IF(J1850="BRPA", "Bruguiera parviflora", IF(J1850="XYMO", "Xylocarpus moluccensis", IF(J1850="BRCY", "Bruguiera cylindrica", IF(J1850="AVAL", "Avicennia alba", IF(J1850="AVOF", "Avicennia officinalis", IF(J1850="LURA", "Lumnitzera racemosa", IF(J1850="CETA", "Ceriops tagal", IF(J1850="XYGR", "Xylocarpus granatum", IF(J1850="AVMA", "Avicennia marina", IF(J1850="RHMU", "Rhizophora mucronata", IF(J1850="BRGY", "Bruguiera gymnorrhiza", IF(J1850="BRSE", "Bruguiera sexangula", IF(J1850="SOOV", "Sonneratia ovata", IF(J1850="SOCA", "Sonneratia caseolaris", IF(J1850="HELI", "Heritiera littoralis", IF(J1850="HESY", "Heritiera sylvatica", IF(J1850="NYFR", "Nypa fruticans", IF(J1850="CYRA", "Cynometra ramiflora", IF(J1850="PHPA", "Phoenix paludosa", IF(J1850="SCHY", "Scyphiphora hydrophyllacea", IF(J1850="DIMA", "Diospyros maritima", IF(J1850="POPI", "Pongamia pinnata", IF(J1850="MAPS", "Maniltoa psilogyne", IF(J1850="INBI", "Intsia bijuga", IF(J1850="ACEB", "Acanthus ebracteatus", IF(J1850="CAER", "Calamus erinaceus", IF(J1850="UNUN", "Unknown unknown",  IF(J1850="SOAL", "Sonneratia alba",  IF(J1850="AECO", "Aegiceras corniculatum", "" )) )))))))))))))))))))))))))))))</f>
        <v>Bruguiera cylindrica</v>
      </c>
      <c r="J1850" s="1" t="s">
        <v>98</v>
      </c>
      <c r="K1850" s="1" t="n">
        <v>5.6</v>
      </c>
      <c r="L1850" s="1" t="n">
        <v>1.5</v>
      </c>
      <c r="M1850" s="1" t="n">
        <v>9.5</v>
      </c>
      <c r="N1850" s="1" t="n">
        <v>3</v>
      </c>
      <c r="O1850" s="3" t="s">
        <v>1071</v>
      </c>
      <c r="AMI1850" s="0"/>
      <c r="AMJ1850" s="0"/>
    </row>
    <row r="1851" s="18" customFormat="true" ht="13.8" hidden="false" customHeight="false" outlineLevel="0" collapsed="false">
      <c r="A1851" s="1" t="s">
        <v>91</v>
      </c>
      <c r="B1851" s="12" t="n">
        <v>42179</v>
      </c>
      <c r="C1851" s="1" t="s">
        <v>19</v>
      </c>
      <c r="D1851" s="1" t="s">
        <v>19</v>
      </c>
      <c r="E1851" s="1" t="s">
        <v>19</v>
      </c>
      <c r="F1851" s="1" t="s">
        <v>20</v>
      </c>
      <c r="G1851" s="1" t="n">
        <v>3</v>
      </c>
      <c r="H1851" s="1" t="n">
        <v>4</v>
      </c>
      <c r="I1851" s="23" t="str">
        <f aca="false">IF(J1851="RHAP", "Rhizophora apiculata", IF(J1851="EXAG", "Excoecaria agallocha", IF(J1851="BRPA", "Bruguiera parviflora", IF(J1851="XYMO", "Xylocarpus moluccensis", IF(J1851="BRCY", "Bruguiera cylindrica", IF(J1851="AVAL", "Avicennia alba", IF(J1851="AVOF", "Avicennia officinalis", IF(J1851="LURA", "Lumnitzera racemosa", IF(J1851="CETA", "Ceriops tagal", IF(J1851="XYGR", "Xylocarpus granatum", IF(J1851="AVMA", "Avicennia marina", IF(J1851="RHMU", "Rhizophora mucronata", IF(J1851="BRGY", "Bruguiera gymnorrhiza", IF(J1851="BRSE", "Bruguiera sexangula", IF(J1851="SOOV", "Sonneratia ovata", IF(J1851="SOCA", "Sonneratia caseolaris", IF(J1851="HELI", "Heritiera littoralis", IF(J1851="HESY", "Heritiera sylvatica", IF(J1851="NYFR", "Nypa fruticans", IF(J1851="CYRA", "Cynometra ramiflora", IF(J1851="PHPA", "Phoenix paludosa", IF(J1851="SCHY", "Scyphiphora hydrophyllacea", IF(J1851="DIMA", "Diospyros maritima", IF(J1851="POPI", "Pongamia pinnata", IF(J1851="MAPS", "Maniltoa psilogyne", IF(J1851="INBI", "Intsia bijuga", IF(J1851="ACEB", "Acanthus ebracteatus", IF(J1851="CAER", "Calamus erinaceus", IF(J1851="UNUN", "Unknown unknown",  IF(J1851="SOAL", "Sonneratia alba",  IF(J1851="AECO", "Aegiceras corniculatum", "" )) )))))))))))))))))))))))))))))</f>
        <v>Avicennia officinalis</v>
      </c>
      <c r="J1851" s="1" t="s">
        <v>105</v>
      </c>
      <c r="K1851" s="1" t="n">
        <v>5.6</v>
      </c>
      <c r="L1851" s="1" t="n">
        <v>4</v>
      </c>
      <c r="M1851" s="1"/>
      <c r="N1851" s="1"/>
      <c r="O1851" s="3"/>
      <c r="AMI1851" s="0"/>
      <c r="AMJ1851" s="0"/>
    </row>
    <row r="1852" s="18" customFormat="true" ht="13.8" hidden="false" customHeight="false" outlineLevel="0" collapsed="false">
      <c r="A1852" s="1" t="s">
        <v>91</v>
      </c>
      <c r="B1852" s="12" t="n">
        <v>42179</v>
      </c>
      <c r="C1852" s="1" t="s">
        <v>19</v>
      </c>
      <c r="D1852" s="1" t="s">
        <v>19</v>
      </c>
      <c r="E1852" s="1" t="s">
        <v>19</v>
      </c>
      <c r="F1852" s="1" t="s">
        <v>20</v>
      </c>
      <c r="G1852" s="1" t="n">
        <v>3</v>
      </c>
      <c r="H1852" s="1" t="n">
        <v>4</v>
      </c>
      <c r="I1852" s="23" t="str">
        <f aca="false">IF(J1852="RHAP", "Rhizophora apiculata", IF(J1852="EXAG", "Excoecaria agallocha", IF(J1852="BRPA", "Bruguiera parviflora", IF(J1852="XYMO", "Xylocarpus moluccensis", IF(J1852="BRCY", "Bruguiera cylindrica", IF(J1852="AVAL", "Avicennia alba", IF(J1852="AVOF", "Avicennia officinalis", IF(J1852="LURA", "Lumnitzera racemosa", IF(J1852="CETA", "Ceriops tagal", IF(J1852="XYGR", "Xylocarpus granatum", IF(J1852="AVMA", "Avicennia marina", IF(J1852="RHMU", "Rhizophora mucronata", IF(J1852="BRGY", "Bruguiera gymnorrhiza", IF(J1852="BRSE", "Bruguiera sexangula", IF(J1852="SOOV", "Sonneratia ovata", IF(J1852="SOCA", "Sonneratia caseolaris", IF(J1852="HELI", "Heritiera littoralis", IF(J1852="HESY", "Heritiera sylvatica", IF(J1852="NYFR", "Nypa fruticans", IF(J1852="CYRA", "Cynometra ramiflora", IF(J1852="PHPA", "Phoenix paludosa", IF(J1852="SCHY", "Scyphiphora hydrophyllacea", IF(J1852="DIMA", "Diospyros maritima", IF(J1852="POPI", "Pongamia pinnata", IF(J1852="MAPS", "Maniltoa psilogyne", IF(J1852="INBI", "Intsia bijuga", IF(J1852="ACEB", "Acanthus ebracteatus", IF(J1852="CAER", "Calamus erinaceus", IF(J1852="UNUN", "Unknown unknown",  IF(J1852="SOAL", "Sonneratia alba",  IF(J1852="AECO", "Aegiceras corniculatum", "" )) )))))))))))))))))))))))))))))</f>
        <v>Bruguiera cylindrica</v>
      </c>
      <c r="J1852" s="1" t="s">
        <v>98</v>
      </c>
      <c r="K1852" s="1" t="n">
        <v>5.7</v>
      </c>
      <c r="L1852" s="1" t="n">
        <v>3.5</v>
      </c>
      <c r="M1852" s="1" t="n">
        <v>8.4</v>
      </c>
      <c r="N1852" s="1" t="n">
        <v>3</v>
      </c>
      <c r="O1852" s="3" t="s">
        <v>1071</v>
      </c>
      <c r="AMI1852" s="0"/>
      <c r="AMJ1852" s="0"/>
    </row>
    <row r="1853" s="18" customFormat="true" ht="13.8" hidden="false" customHeight="false" outlineLevel="0" collapsed="false">
      <c r="A1853" s="1" t="s">
        <v>91</v>
      </c>
      <c r="B1853" s="12" t="n">
        <v>42179</v>
      </c>
      <c r="C1853" s="1" t="s">
        <v>19</v>
      </c>
      <c r="D1853" s="1" t="s">
        <v>19</v>
      </c>
      <c r="E1853" s="1" t="s">
        <v>19</v>
      </c>
      <c r="F1853" s="1" t="s">
        <v>20</v>
      </c>
      <c r="G1853" s="1" t="n">
        <v>3</v>
      </c>
      <c r="H1853" s="1" t="n">
        <v>4</v>
      </c>
      <c r="I1853" s="23" t="str">
        <f aca="false">IF(J1853="RHAP", "Rhizophora apiculata", IF(J1853="EXAG", "Excoecaria agallocha", IF(J1853="BRPA", "Bruguiera parviflora", IF(J1853="XYMO", "Xylocarpus moluccensis", IF(J1853="BRCY", "Bruguiera cylindrica", IF(J1853="AVAL", "Avicennia alba", IF(J1853="AVOF", "Avicennia officinalis", IF(J1853="LURA", "Lumnitzera racemosa", IF(J1853="CETA", "Ceriops tagal", IF(J1853="XYGR", "Xylocarpus granatum", IF(J1853="AVMA", "Avicennia marina", IF(J1853="RHMU", "Rhizophora mucronata", IF(J1853="BRGY", "Bruguiera gymnorrhiza", IF(J1853="BRSE", "Bruguiera sexangula", IF(J1853="SOOV", "Sonneratia ovata", IF(J1853="SOCA", "Sonneratia caseolaris", IF(J1853="HELI", "Heritiera littoralis", IF(J1853="HESY", "Heritiera sylvatica", IF(J1853="NYFR", "Nypa fruticans", IF(J1853="CYRA", "Cynometra ramiflora", IF(J1853="PHPA", "Phoenix paludosa", IF(J1853="SCHY", "Scyphiphora hydrophyllacea", IF(J1853="DIMA", "Diospyros maritima", IF(J1853="POPI", "Pongamia pinnata", IF(J1853="MAPS", "Maniltoa psilogyne", IF(J1853="INBI", "Intsia bijuga", IF(J1853="ACEB", "Acanthus ebracteatus", IF(J1853="CAER", "Calamus erinaceus", IF(J1853="UNUN", "Unknown unknown",  IF(J1853="SOAL", "Sonneratia alba",  IF(J1853="AECO", "Aegiceras corniculatum", "" )) )))))))))))))))))))))))))))))</f>
        <v>Bruguiera cylindrica</v>
      </c>
      <c r="J1853" s="1" t="s">
        <v>98</v>
      </c>
      <c r="K1853" s="1" t="n">
        <v>6</v>
      </c>
      <c r="L1853" s="1" t="n">
        <v>3</v>
      </c>
      <c r="M1853" s="1" t="n">
        <v>9.1</v>
      </c>
      <c r="N1853" s="1" t="n">
        <v>3</v>
      </c>
      <c r="O1853" s="3" t="s">
        <v>1071</v>
      </c>
      <c r="AMI1853" s="0"/>
      <c r="AMJ1853" s="0"/>
    </row>
    <row r="1854" s="18" customFormat="true" ht="13.8" hidden="false" customHeight="false" outlineLevel="0" collapsed="false">
      <c r="A1854" s="1" t="s">
        <v>91</v>
      </c>
      <c r="B1854" s="12" t="n">
        <v>42179</v>
      </c>
      <c r="C1854" s="1" t="s">
        <v>19</v>
      </c>
      <c r="D1854" s="1" t="s">
        <v>19</v>
      </c>
      <c r="E1854" s="1" t="s">
        <v>19</v>
      </c>
      <c r="F1854" s="1" t="s">
        <v>20</v>
      </c>
      <c r="G1854" s="1" t="n">
        <v>3</v>
      </c>
      <c r="H1854" s="1" t="n">
        <v>4</v>
      </c>
      <c r="I1854" s="23" t="str">
        <f aca="false">IF(J1854="RHAP", "Rhizophora apiculata", IF(J1854="EXAG", "Excoecaria agallocha", IF(J1854="BRPA", "Bruguiera parviflora", IF(J1854="XYMO", "Xylocarpus moluccensis", IF(J1854="BRCY", "Bruguiera cylindrica", IF(J1854="AVAL", "Avicennia alba", IF(J1854="AVOF", "Avicennia officinalis", IF(J1854="LURA", "Lumnitzera racemosa", IF(J1854="CETA", "Ceriops tagal", IF(J1854="XYGR", "Xylocarpus granatum", IF(J1854="AVMA", "Avicennia marina", IF(J1854="RHMU", "Rhizophora mucronata", IF(J1854="BRGY", "Bruguiera gymnorrhiza", IF(J1854="BRSE", "Bruguiera sexangula", IF(J1854="SOOV", "Sonneratia ovata", IF(J1854="SOCA", "Sonneratia caseolaris", IF(J1854="HELI", "Heritiera littoralis", IF(J1854="HESY", "Heritiera sylvatica", IF(J1854="NYFR", "Nypa fruticans", IF(J1854="CYRA", "Cynometra ramiflora", IF(J1854="PHPA", "Phoenix paludosa", IF(J1854="SCHY", "Scyphiphora hydrophyllacea", IF(J1854="DIMA", "Diospyros maritima", IF(J1854="POPI", "Pongamia pinnata", IF(J1854="MAPS", "Maniltoa psilogyne", IF(J1854="INBI", "Intsia bijuga", IF(J1854="ACEB", "Acanthus ebracteatus", IF(J1854="CAER", "Calamus erinaceus", IF(J1854="UNUN", "Unknown unknown",  IF(J1854="SOAL", "Sonneratia alba",  IF(J1854="AECO", "Aegiceras corniculatum", "" )) )))))))))))))))))))))))))))))</f>
        <v>Avicennia officinalis</v>
      </c>
      <c r="J1854" s="1" t="s">
        <v>105</v>
      </c>
      <c r="K1854" s="1" t="n">
        <v>6.1</v>
      </c>
      <c r="L1854" s="1" t="n">
        <v>3.5</v>
      </c>
      <c r="M1854" s="1" t="n">
        <v>8</v>
      </c>
      <c r="N1854" s="1" t="n">
        <v>2</v>
      </c>
      <c r="O1854" s="3"/>
      <c r="AMI1854" s="0"/>
      <c r="AMJ1854" s="0"/>
    </row>
    <row r="1855" s="18" customFormat="true" ht="13.8" hidden="false" customHeight="false" outlineLevel="0" collapsed="false">
      <c r="A1855" s="1" t="s">
        <v>91</v>
      </c>
      <c r="B1855" s="12" t="n">
        <v>42179</v>
      </c>
      <c r="C1855" s="1" t="s">
        <v>19</v>
      </c>
      <c r="D1855" s="1" t="s">
        <v>19</v>
      </c>
      <c r="E1855" s="1" t="s">
        <v>19</v>
      </c>
      <c r="F1855" s="1" t="s">
        <v>20</v>
      </c>
      <c r="G1855" s="1" t="n">
        <v>3</v>
      </c>
      <c r="H1855" s="1" t="n">
        <v>4</v>
      </c>
      <c r="I1855" s="23" t="str">
        <f aca="false">IF(J1855="RHAP", "Rhizophora apiculata", IF(J1855="EXAG", "Excoecaria agallocha", IF(J1855="BRPA", "Bruguiera parviflora", IF(J1855="XYMO", "Xylocarpus moluccensis", IF(J1855="BRCY", "Bruguiera cylindrica", IF(J1855="AVAL", "Avicennia alba", IF(J1855="AVOF", "Avicennia officinalis", IF(J1855="LURA", "Lumnitzera racemosa", IF(J1855="CETA", "Ceriops tagal", IF(J1855="XYGR", "Xylocarpus granatum", IF(J1855="AVMA", "Avicennia marina", IF(J1855="RHMU", "Rhizophora mucronata", IF(J1855="BRGY", "Bruguiera gymnorrhiza", IF(J1855="BRSE", "Bruguiera sexangula", IF(J1855="SOOV", "Sonneratia ovata", IF(J1855="SOCA", "Sonneratia caseolaris", IF(J1855="HELI", "Heritiera littoralis", IF(J1855="HESY", "Heritiera sylvatica", IF(J1855="NYFR", "Nypa fruticans", IF(J1855="CYRA", "Cynometra ramiflora", IF(J1855="PHPA", "Phoenix paludosa", IF(J1855="SCHY", "Scyphiphora hydrophyllacea", IF(J1855="DIMA", "Diospyros maritima", IF(J1855="POPI", "Pongamia pinnata", IF(J1855="MAPS", "Maniltoa psilogyne", IF(J1855="INBI", "Intsia bijuga", IF(J1855="ACEB", "Acanthus ebracteatus", IF(J1855="CAER", "Calamus erinaceus", IF(J1855="UNUN", "Unknown unknown",  IF(J1855="SOAL", "Sonneratia alba",  IF(J1855="AECO", "Aegiceras corniculatum", "" )) )))))))))))))))))))))))))))))</f>
        <v>Avicennia officinalis</v>
      </c>
      <c r="J1855" s="1" t="s">
        <v>105</v>
      </c>
      <c r="K1855" s="1" t="n">
        <v>6.3</v>
      </c>
      <c r="L1855" s="1" t="n">
        <v>4</v>
      </c>
      <c r="M1855" s="1"/>
      <c r="N1855" s="1"/>
      <c r="O1855" s="3"/>
      <c r="AMI1855" s="0"/>
      <c r="AMJ1855" s="0"/>
    </row>
    <row r="1856" s="18" customFormat="true" ht="13.8" hidden="false" customHeight="false" outlineLevel="0" collapsed="false">
      <c r="A1856" s="1" t="s">
        <v>91</v>
      </c>
      <c r="B1856" s="12" t="n">
        <v>42179</v>
      </c>
      <c r="C1856" s="1" t="s">
        <v>19</v>
      </c>
      <c r="D1856" s="1" t="s">
        <v>19</v>
      </c>
      <c r="E1856" s="1" t="s">
        <v>19</v>
      </c>
      <c r="F1856" s="1" t="s">
        <v>20</v>
      </c>
      <c r="G1856" s="1" t="n">
        <v>3</v>
      </c>
      <c r="H1856" s="1" t="n">
        <v>4</v>
      </c>
      <c r="I1856" s="23" t="str">
        <f aca="false">IF(J1856="RHAP", "Rhizophora apiculata", IF(J1856="EXAG", "Excoecaria agallocha", IF(J1856="BRPA", "Bruguiera parviflora", IF(J1856="XYMO", "Xylocarpus moluccensis", IF(J1856="BRCY", "Bruguiera cylindrica", IF(J1856="AVAL", "Avicennia alba", IF(J1856="AVOF", "Avicennia officinalis", IF(J1856="LURA", "Lumnitzera racemosa", IF(J1856="CETA", "Ceriops tagal", IF(J1856="XYGR", "Xylocarpus granatum", IF(J1856="AVMA", "Avicennia marina", IF(J1856="RHMU", "Rhizophora mucronata", IF(J1856="BRGY", "Bruguiera gymnorrhiza", IF(J1856="BRSE", "Bruguiera sexangula", IF(J1856="SOOV", "Sonneratia ovata", IF(J1856="SOCA", "Sonneratia caseolaris", IF(J1856="HELI", "Heritiera littoralis", IF(J1856="HESY", "Heritiera sylvatica", IF(J1856="NYFR", "Nypa fruticans", IF(J1856="CYRA", "Cynometra ramiflora", IF(J1856="PHPA", "Phoenix paludosa", IF(J1856="SCHY", "Scyphiphora hydrophyllacea", IF(J1856="DIMA", "Diospyros maritima", IF(J1856="POPI", "Pongamia pinnata", IF(J1856="MAPS", "Maniltoa psilogyne", IF(J1856="INBI", "Intsia bijuga", IF(J1856="ACEB", "Acanthus ebracteatus", IF(J1856="CAER", "Calamus erinaceus", IF(J1856="UNUN", "Unknown unknown",  IF(J1856="SOAL", "Sonneratia alba",  IF(J1856="AECO", "Aegiceras corniculatum", "" )) )))))))))))))))))))))))))))))</f>
        <v>Bruguiera cylindrica</v>
      </c>
      <c r="J1856" s="1" t="s">
        <v>98</v>
      </c>
      <c r="K1856" s="1" t="n">
        <v>6.4</v>
      </c>
      <c r="L1856" s="1" t="n">
        <v>1.5</v>
      </c>
      <c r="M1856" s="1" t="n">
        <v>9.5</v>
      </c>
      <c r="N1856" s="1" t="n">
        <v>3</v>
      </c>
      <c r="O1856" s="3" t="s">
        <v>1071</v>
      </c>
      <c r="AMI1856" s="0"/>
      <c r="AMJ1856" s="0"/>
    </row>
    <row r="1857" s="18" customFormat="true" ht="13.8" hidden="false" customHeight="false" outlineLevel="0" collapsed="false">
      <c r="A1857" s="1" t="s">
        <v>91</v>
      </c>
      <c r="B1857" s="12" t="n">
        <v>42179</v>
      </c>
      <c r="C1857" s="1" t="s">
        <v>19</v>
      </c>
      <c r="D1857" s="1" t="s">
        <v>19</v>
      </c>
      <c r="E1857" s="1" t="s">
        <v>19</v>
      </c>
      <c r="F1857" s="1" t="s">
        <v>20</v>
      </c>
      <c r="G1857" s="1" t="n">
        <v>3</v>
      </c>
      <c r="H1857" s="1" t="n">
        <v>4</v>
      </c>
      <c r="I1857" s="23" t="str">
        <f aca="false">IF(J1857="RHAP", "Rhizophora apiculata", IF(J1857="EXAG", "Excoecaria agallocha", IF(J1857="BRPA", "Bruguiera parviflora", IF(J1857="XYMO", "Xylocarpus moluccensis", IF(J1857="BRCY", "Bruguiera cylindrica", IF(J1857="AVAL", "Avicennia alba", IF(J1857="AVOF", "Avicennia officinalis", IF(J1857="LURA", "Lumnitzera racemosa", IF(J1857="CETA", "Ceriops tagal", IF(J1857="XYGR", "Xylocarpus granatum", IF(J1857="AVMA", "Avicennia marina", IF(J1857="RHMU", "Rhizophora mucronata", IF(J1857="BRGY", "Bruguiera gymnorrhiza", IF(J1857="BRSE", "Bruguiera sexangula", IF(J1857="SOOV", "Sonneratia ovata", IF(J1857="SOCA", "Sonneratia caseolaris", IF(J1857="HELI", "Heritiera littoralis", IF(J1857="HESY", "Heritiera sylvatica", IF(J1857="NYFR", "Nypa fruticans", IF(J1857="CYRA", "Cynometra ramiflora", IF(J1857="PHPA", "Phoenix paludosa", IF(J1857="SCHY", "Scyphiphora hydrophyllacea", IF(J1857="DIMA", "Diospyros maritima", IF(J1857="POPI", "Pongamia pinnata", IF(J1857="MAPS", "Maniltoa psilogyne", IF(J1857="INBI", "Intsia bijuga", IF(J1857="ACEB", "Acanthus ebracteatus", IF(J1857="CAER", "Calamus erinaceus", IF(J1857="UNUN", "Unknown unknown",  IF(J1857="SOAL", "Sonneratia alba",  IF(J1857="AECO", "Aegiceras corniculatum", "" )) )))))))))))))))))))))))))))))</f>
        <v>Avicennia officinalis</v>
      </c>
      <c r="J1857" s="1" t="s">
        <v>105</v>
      </c>
      <c r="K1857" s="1" t="n">
        <v>6.6</v>
      </c>
      <c r="L1857" s="1" t="n">
        <v>4</v>
      </c>
      <c r="M1857" s="1"/>
      <c r="N1857" s="1"/>
      <c r="O1857" s="3"/>
      <c r="AMI1857" s="0"/>
      <c r="AMJ1857" s="0"/>
    </row>
    <row r="1858" s="18" customFormat="true" ht="13.8" hidden="false" customHeight="false" outlineLevel="0" collapsed="false">
      <c r="A1858" s="1" t="s">
        <v>91</v>
      </c>
      <c r="B1858" s="12" t="n">
        <v>42179</v>
      </c>
      <c r="C1858" s="1" t="s">
        <v>19</v>
      </c>
      <c r="D1858" s="1" t="s">
        <v>19</v>
      </c>
      <c r="E1858" s="1" t="s">
        <v>19</v>
      </c>
      <c r="F1858" s="1" t="s">
        <v>20</v>
      </c>
      <c r="G1858" s="1" t="n">
        <v>3</v>
      </c>
      <c r="H1858" s="1" t="n">
        <v>4</v>
      </c>
      <c r="I1858" s="23" t="str">
        <f aca="false">IF(J1858="RHAP", "Rhizophora apiculata", IF(J1858="EXAG", "Excoecaria agallocha", IF(J1858="BRPA", "Bruguiera parviflora", IF(J1858="XYMO", "Xylocarpus moluccensis", IF(J1858="BRCY", "Bruguiera cylindrica", IF(J1858="AVAL", "Avicennia alba", IF(J1858="AVOF", "Avicennia officinalis", IF(J1858="LURA", "Lumnitzera racemosa", IF(J1858="CETA", "Ceriops tagal", IF(J1858="XYGR", "Xylocarpus granatum", IF(J1858="AVMA", "Avicennia marina", IF(J1858="RHMU", "Rhizophora mucronata", IF(J1858="BRGY", "Bruguiera gymnorrhiza", IF(J1858="BRSE", "Bruguiera sexangula", IF(J1858="SOOV", "Sonneratia ovata", IF(J1858="SOCA", "Sonneratia caseolaris", IF(J1858="HELI", "Heritiera littoralis", IF(J1858="HESY", "Heritiera sylvatica", IF(J1858="NYFR", "Nypa fruticans", IF(J1858="CYRA", "Cynometra ramiflora", IF(J1858="PHPA", "Phoenix paludosa", IF(J1858="SCHY", "Scyphiphora hydrophyllacea", IF(J1858="DIMA", "Diospyros maritima", IF(J1858="POPI", "Pongamia pinnata", IF(J1858="MAPS", "Maniltoa psilogyne", IF(J1858="INBI", "Intsia bijuga", IF(J1858="ACEB", "Acanthus ebracteatus", IF(J1858="CAER", "Calamus erinaceus", IF(J1858="UNUN", "Unknown unknown",  IF(J1858="SOAL", "Sonneratia alba",  IF(J1858="AECO", "Aegiceras corniculatum", "" )) )))))))))))))))))))))))))))))</f>
        <v>Avicennia officinalis</v>
      </c>
      <c r="J1858" s="1" t="s">
        <v>105</v>
      </c>
      <c r="K1858" s="1" t="n">
        <v>6.7</v>
      </c>
      <c r="L1858" s="1" t="n">
        <v>2</v>
      </c>
      <c r="M1858" s="1"/>
      <c r="N1858" s="1"/>
      <c r="O1858" s="3"/>
      <c r="AMI1858" s="0"/>
      <c r="AMJ1858" s="0"/>
    </row>
    <row r="1859" s="18" customFormat="true" ht="13.8" hidden="false" customHeight="false" outlineLevel="0" collapsed="false">
      <c r="A1859" s="1" t="s">
        <v>91</v>
      </c>
      <c r="B1859" s="12" t="n">
        <v>42179</v>
      </c>
      <c r="C1859" s="1" t="s">
        <v>19</v>
      </c>
      <c r="D1859" s="1" t="s">
        <v>19</v>
      </c>
      <c r="E1859" s="1" t="s">
        <v>19</v>
      </c>
      <c r="F1859" s="1" t="s">
        <v>20</v>
      </c>
      <c r="G1859" s="1" t="n">
        <v>3</v>
      </c>
      <c r="H1859" s="1" t="n">
        <v>4</v>
      </c>
      <c r="I1859" s="23" t="str">
        <f aca="false">IF(J1859="RHAP", "Rhizophora apiculata", IF(J1859="EXAG", "Excoecaria agallocha", IF(J1859="BRPA", "Bruguiera parviflora", IF(J1859="XYMO", "Xylocarpus moluccensis", IF(J1859="BRCY", "Bruguiera cylindrica", IF(J1859="AVAL", "Avicennia alba", IF(J1859="AVOF", "Avicennia officinalis", IF(J1859="LURA", "Lumnitzera racemosa", IF(J1859="CETA", "Ceriops tagal", IF(J1859="XYGR", "Xylocarpus granatum", IF(J1859="AVMA", "Avicennia marina", IF(J1859="RHMU", "Rhizophora mucronata", IF(J1859="BRGY", "Bruguiera gymnorrhiza", IF(J1859="BRSE", "Bruguiera sexangula", IF(J1859="SOOV", "Sonneratia ovata", IF(J1859="SOCA", "Sonneratia caseolaris", IF(J1859="HELI", "Heritiera littoralis", IF(J1859="HESY", "Heritiera sylvatica", IF(J1859="NYFR", "Nypa fruticans", IF(J1859="CYRA", "Cynometra ramiflora", IF(J1859="PHPA", "Phoenix paludosa", IF(J1859="SCHY", "Scyphiphora hydrophyllacea", IF(J1859="DIMA", "Diospyros maritima", IF(J1859="POPI", "Pongamia pinnata", IF(J1859="MAPS", "Maniltoa psilogyne", IF(J1859="INBI", "Intsia bijuga", IF(J1859="ACEB", "Acanthus ebracteatus", IF(J1859="CAER", "Calamus erinaceus", IF(J1859="UNUN", "Unknown unknown",  IF(J1859="SOAL", "Sonneratia alba",  IF(J1859="AECO", "Aegiceras corniculatum", "" )) )))))))))))))))))))))))))))))</f>
        <v>Avicennia officinalis</v>
      </c>
      <c r="J1859" s="1" t="s">
        <v>105</v>
      </c>
      <c r="K1859" s="1" t="n">
        <v>6.7</v>
      </c>
      <c r="L1859" s="1" t="n">
        <v>3</v>
      </c>
      <c r="M1859" s="1"/>
      <c r="N1859" s="1"/>
      <c r="O1859" s="3"/>
      <c r="AMI1859" s="0"/>
      <c r="AMJ1859" s="0"/>
    </row>
    <row r="1860" s="18" customFormat="true" ht="13.8" hidden="false" customHeight="false" outlineLevel="0" collapsed="false">
      <c r="A1860" s="1" t="s">
        <v>91</v>
      </c>
      <c r="B1860" s="12" t="n">
        <v>42179</v>
      </c>
      <c r="C1860" s="1" t="s">
        <v>19</v>
      </c>
      <c r="D1860" s="1" t="s">
        <v>19</v>
      </c>
      <c r="E1860" s="1" t="s">
        <v>19</v>
      </c>
      <c r="F1860" s="1" t="s">
        <v>20</v>
      </c>
      <c r="G1860" s="1" t="n">
        <v>3</v>
      </c>
      <c r="H1860" s="1" t="n">
        <v>4</v>
      </c>
      <c r="I1860" s="23" t="str">
        <f aca="false">IF(J1860="RHAP", "Rhizophora apiculata", IF(J1860="EXAG", "Excoecaria agallocha", IF(J1860="BRPA", "Bruguiera parviflora", IF(J1860="XYMO", "Xylocarpus moluccensis", IF(J1860="BRCY", "Bruguiera cylindrica", IF(J1860="AVAL", "Avicennia alba", IF(J1860="AVOF", "Avicennia officinalis", IF(J1860="LURA", "Lumnitzera racemosa", IF(J1860="CETA", "Ceriops tagal", IF(J1860="XYGR", "Xylocarpus granatum", IF(J1860="AVMA", "Avicennia marina", IF(J1860="RHMU", "Rhizophora mucronata", IF(J1860="BRGY", "Bruguiera gymnorrhiza", IF(J1860="BRSE", "Bruguiera sexangula", IF(J1860="SOOV", "Sonneratia ovata", IF(J1860="SOCA", "Sonneratia caseolaris", IF(J1860="HELI", "Heritiera littoralis", IF(J1860="HESY", "Heritiera sylvatica", IF(J1860="NYFR", "Nypa fruticans", IF(J1860="CYRA", "Cynometra ramiflora", IF(J1860="PHPA", "Phoenix paludosa", IF(J1860="SCHY", "Scyphiphora hydrophyllacea", IF(J1860="DIMA", "Diospyros maritima", IF(J1860="POPI", "Pongamia pinnata", IF(J1860="MAPS", "Maniltoa psilogyne", IF(J1860="INBI", "Intsia bijuga", IF(J1860="ACEB", "Acanthus ebracteatus", IF(J1860="CAER", "Calamus erinaceus", IF(J1860="UNUN", "Unknown unknown",  IF(J1860="SOAL", "Sonneratia alba",  IF(J1860="AECO", "Aegiceras corniculatum", "" )) )))))))))))))))))))))))))))))</f>
        <v>Avicennia officinalis</v>
      </c>
      <c r="J1860" s="1" t="s">
        <v>105</v>
      </c>
      <c r="K1860" s="1" t="n">
        <v>7.2</v>
      </c>
      <c r="L1860" s="1" t="n">
        <v>3</v>
      </c>
      <c r="M1860" s="1"/>
      <c r="N1860" s="1"/>
      <c r="O1860" s="3"/>
      <c r="AMI1860" s="0"/>
      <c r="AMJ1860" s="0"/>
    </row>
    <row r="1861" s="18" customFormat="true" ht="13.8" hidden="false" customHeight="false" outlineLevel="0" collapsed="false">
      <c r="A1861" s="1" t="s">
        <v>91</v>
      </c>
      <c r="B1861" s="12" t="n">
        <v>42179</v>
      </c>
      <c r="C1861" s="1" t="s">
        <v>19</v>
      </c>
      <c r="D1861" s="1" t="s">
        <v>19</v>
      </c>
      <c r="E1861" s="1" t="s">
        <v>19</v>
      </c>
      <c r="F1861" s="1" t="s">
        <v>20</v>
      </c>
      <c r="G1861" s="1" t="n">
        <v>3</v>
      </c>
      <c r="H1861" s="1" t="n">
        <v>4</v>
      </c>
      <c r="I1861" s="23" t="str">
        <f aca="false">IF(J1861="RHAP", "Rhizophora apiculata", IF(J1861="EXAG", "Excoecaria agallocha", IF(J1861="BRPA", "Bruguiera parviflora", IF(J1861="XYMO", "Xylocarpus moluccensis", IF(J1861="BRCY", "Bruguiera cylindrica", IF(J1861="AVAL", "Avicennia alba", IF(J1861="AVOF", "Avicennia officinalis", IF(J1861="LURA", "Lumnitzera racemosa", IF(J1861="CETA", "Ceriops tagal", IF(J1861="XYGR", "Xylocarpus granatum", IF(J1861="AVMA", "Avicennia marina", IF(J1861="RHMU", "Rhizophora mucronata", IF(J1861="BRGY", "Bruguiera gymnorrhiza", IF(J1861="BRSE", "Bruguiera sexangula", IF(J1861="SOOV", "Sonneratia ovata", IF(J1861="SOCA", "Sonneratia caseolaris", IF(J1861="HELI", "Heritiera littoralis", IF(J1861="HESY", "Heritiera sylvatica", IF(J1861="NYFR", "Nypa fruticans", IF(J1861="CYRA", "Cynometra ramiflora", IF(J1861="PHPA", "Phoenix paludosa", IF(J1861="SCHY", "Scyphiphora hydrophyllacea", IF(J1861="DIMA", "Diospyros maritima", IF(J1861="POPI", "Pongamia pinnata", IF(J1861="MAPS", "Maniltoa psilogyne", IF(J1861="INBI", "Intsia bijuga", IF(J1861="ACEB", "Acanthus ebracteatus", IF(J1861="CAER", "Calamus erinaceus", IF(J1861="UNUN", "Unknown unknown",  IF(J1861="SOAL", "Sonneratia alba",  IF(J1861="AECO", "Aegiceras corniculatum", "" )) )))))))))))))))))))))))))))))</f>
        <v>Avicennia officinalis</v>
      </c>
      <c r="J1861" s="1" t="s">
        <v>105</v>
      </c>
      <c r="K1861" s="1" t="n">
        <v>8.1</v>
      </c>
      <c r="L1861" s="1" t="n">
        <v>4</v>
      </c>
      <c r="M1861" s="1"/>
      <c r="N1861" s="1"/>
      <c r="O1861" s="3"/>
      <c r="AMI1861" s="0"/>
      <c r="AMJ1861" s="0"/>
    </row>
    <row r="1862" s="18" customFormat="true" ht="13.8" hidden="false" customHeight="false" outlineLevel="0" collapsed="false">
      <c r="A1862" s="1" t="s">
        <v>91</v>
      </c>
      <c r="B1862" s="12" t="n">
        <v>42179</v>
      </c>
      <c r="C1862" s="1" t="s">
        <v>19</v>
      </c>
      <c r="D1862" s="1" t="s">
        <v>19</v>
      </c>
      <c r="E1862" s="1" t="s">
        <v>19</v>
      </c>
      <c r="F1862" s="1" t="s">
        <v>20</v>
      </c>
      <c r="G1862" s="1" t="n">
        <v>3</v>
      </c>
      <c r="H1862" s="1" t="n">
        <v>4</v>
      </c>
      <c r="I1862" s="23" t="str">
        <f aca="false">IF(J1862="RHAP", "Rhizophora apiculata", IF(J1862="EXAG", "Excoecaria agallocha", IF(J1862="BRPA", "Bruguiera parviflora", IF(J1862="XYMO", "Xylocarpus moluccensis", IF(J1862="BRCY", "Bruguiera cylindrica", IF(J1862="AVAL", "Avicennia alba", IF(J1862="AVOF", "Avicennia officinalis", IF(J1862="LURA", "Lumnitzera racemosa", IF(J1862="CETA", "Ceriops tagal", IF(J1862="XYGR", "Xylocarpus granatum", IF(J1862="AVMA", "Avicennia marina", IF(J1862="RHMU", "Rhizophora mucronata", IF(J1862="BRGY", "Bruguiera gymnorrhiza", IF(J1862="BRSE", "Bruguiera sexangula", IF(J1862="SOOV", "Sonneratia ovata", IF(J1862="SOCA", "Sonneratia caseolaris", IF(J1862="HELI", "Heritiera littoralis", IF(J1862="HESY", "Heritiera sylvatica", IF(J1862="NYFR", "Nypa fruticans", IF(J1862="CYRA", "Cynometra ramiflora", IF(J1862="PHPA", "Phoenix paludosa", IF(J1862="SCHY", "Scyphiphora hydrophyllacea", IF(J1862="DIMA", "Diospyros maritima", IF(J1862="POPI", "Pongamia pinnata", IF(J1862="MAPS", "Maniltoa psilogyne", IF(J1862="INBI", "Intsia bijuga", IF(J1862="ACEB", "Acanthus ebracteatus", IF(J1862="CAER", "Calamus erinaceus", IF(J1862="UNUN", "Unknown unknown",  IF(J1862="SOAL", "Sonneratia alba",  IF(J1862="AECO", "Aegiceras corniculatum", "" )) )))))))))))))))))))))))))))))</f>
        <v>Avicennia officinalis</v>
      </c>
      <c r="J1862" s="1" t="s">
        <v>105</v>
      </c>
      <c r="K1862" s="1" t="n">
        <v>8.6</v>
      </c>
      <c r="L1862" s="1" t="n">
        <v>3</v>
      </c>
      <c r="M1862" s="1"/>
      <c r="N1862" s="1"/>
      <c r="O1862" s="3"/>
      <c r="AMI1862" s="0"/>
      <c r="AMJ1862" s="0"/>
    </row>
    <row r="1863" s="18" customFormat="true" ht="13.8" hidden="false" customHeight="false" outlineLevel="0" collapsed="false">
      <c r="A1863" s="1" t="s">
        <v>91</v>
      </c>
      <c r="B1863" s="12" t="n">
        <v>42179</v>
      </c>
      <c r="C1863" s="1" t="s">
        <v>19</v>
      </c>
      <c r="D1863" s="1" t="s">
        <v>19</v>
      </c>
      <c r="E1863" s="1" t="s">
        <v>19</v>
      </c>
      <c r="F1863" s="1" t="s">
        <v>20</v>
      </c>
      <c r="G1863" s="1" t="n">
        <v>3</v>
      </c>
      <c r="H1863" s="1" t="n">
        <v>4</v>
      </c>
      <c r="I1863" s="23" t="str">
        <f aca="false">IF(J1863="RHAP", "Rhizophora apiculata", IF(J1863="EXAG", "Excoecaria agallocha", IF(J1863="BRPA", "Bruguiera parviflora", IF(J1863="XYMO", "Xylocarpus moluccensis", IF(J1863="BRCY", "Bruguiera cylindrica", IF(J1863="AVAL", "Avicennia alba", IF(J1863="AVOF", "Avicennia officinalis", IF(J1863="LURA", "Lumnitzera racemosa", IF(J1863="CETA", "Ceriops tagal", IF(J1863="XYGR", "Xylocarpus granatum", IF(J1863="AVMA", "Avicennia marina", IF(J1863="RHMU", "Rhizophora mucronata", IF(J1863="BRGY", "Bruguiera gymnorrhiza", IF(J1863="BRSE", "Bruguiera sexangula", IF(J1863="SOOV", "Sonneratia ovata", IF(J1863="SOCA", "Sonneratia caseolaris", IF(J1863="HELI", "Heritiera littoralis", IF(J1863="HESY", "Heritiera sylvatica", IF(J1863="NYFR", "Nypa fruticans", IF(J1863="CYRA", "Cynometra ramiflora", IF(J1863="PHPA", "Phoenix paludosa", IF(J1863="SCHY", "Scyphiphora hydrophyllacea", IF(J1863="DIMA", "Diospyros maritima", IF(J1863="POPI", "Pongamia pinnata", IF(J1863="MAPS", "Maniltoa psilogyne", IF(J1863="INBI", "Intsia bijuga", IF(J1863="ACEB", "Acanthus ebracteatus", IF(J1863="CAER", "Calamus erinaceus", IF(J1863="UNUN", "Unknown unknown",  IF(J1863="SOAL", "Sonneratia alba",  IF(J1863="AECO", "Aegiceras corniculatum", "" )) )))))))))))))))))))))))))))))</f>
        <v>Avicennia officinalis</v>
      </c>
      <c r="J1863" s="1" t="s">
        <v>105</v>
      </c>
      <c r="K1863" s="1" t="n">
        <v>9.1</v>
      </c>
      <c r="L1863" s="1" t="n">
        <v>4</v>
      </c>
      <c r="M1863" s="1"/>
      <c r="N1863" s="1"/>
      <c r="O1863" s="3"/>
      <c r="AMI1863" s="0"/>
      <c r="AMJ1863" s="0"/>
    </row>
    <row r="1864" s="18" customFormat="true" ht="13.8" hidden="false" customHeight="false" outlineLevel="0" collapsed="false">
      <c r="A1864" s="1" t="s">
        <v>91</v>
      </c>
      <c r="B1864" s="12" t="n">
        <v>42179</v>
      </c>
      <c r="C1864" s="1" t="s">
        <v>19</v>
      </c>
      <c r="D1864" s="1" t="s">
        <v>19</v>
      </c>
      <c r="E1864" s="1" t="s">
        <v>19</v>
      </c>
      <c r="F1864" s="1" t="s">
        <v>20</v>
      </c>
      <c r="G1864" s="1" t="n">
        <v>3</v>
      </c>
      <c r="H1864" s="1" t="n">
        <v>4</v>
      </c>
      <c r="I1864" s="23" t="str">
        <f aca="false">IF(J1864="RHAP", "Rhizophora apiculata", IF(J1864="EXAG", "Excoecaria agallocha", IF(J1864="BRPA", "Bruguiera parviflora", IF(J1864="XYMO", "Xylocarpus moluccensis", IF(J1864="BRCY", "Bruguiera cylindrica", IF(J1864="AVAL", "Avicennia alba", IF(J1864="AVOF", "Avicennia officinalis", IF(J1864="LURA", "Lumnitzera racemosa", IF(J1864="CETA", "Ceriops tagal", IF(J1864="XYGR", "Xylocarpus granatum", IF(J1864="AVMA", "Avicennia marina", IF(J1864="RHMU", "Rhizophora mucronata", IF(J1864="BRGY", "Bruguiera gymnorrhiza", IF(J1864="BRSE", "Bruguiera sexangula", IF(J1864="SOOV", "Sonneratia ovata", IF(J1864="SOCA", "Sonneratia caseolaris", IF(J1864="HELI", "Heritiera littoralis", IF(J1864="HESY", "Heritiera sylvatica", IF(J1864="NYFR", "Nypa fruticans", IF(J1864="CYRA", "Cynometra ramiflora", IF(J1864="PHPA", "Phoenix paludosa", IF(J1864="SCHY", "Scyphiphora hydrophyllacea", IF(J1864="DIMA", "Diospyros maritima", IF(J1864="POPI", "Pongamia pinnata", IF(J1864="MAPS", "Maniltoa psilogyne", IF(J1864="INBI", "Intsia bijuga", IF(J1864="ACEB", "Acanthus ebracteatus", IF(J1864="CAER", "Calamus erinaceus", IF(J1864="UNUN", "Unknown unknown",  IF(J1864="SOAL", "Sonneratia alba",  IF(J1864="AECO", "Aegiceras corniculatum", "" )) )))))))))))))))))))))))))))))</f>
        <v>Avicennia officinalis</v>
      </c>
      <c r="J1864" s="1" t="s">
        <v>105</v>
      </c>
      <c r="K1864" s="1" t="n">
        <v>10.2</v>
      </c>
      <c r="L1864" s="1" t="n">
        <v>2</v>
      </c>
      <c r="M1864" s="1" t="n">
        <v>14</v>
      </c>
      <c r="N1864" s="1" t="n">
        <v>3</v>
      </c>
      <c r="O1864" s="3" t="s">
        <v>1071</v>
      </c>
      <c r="AMI1864" s="0"/>
      <c r="AMJ1864" s="0"/>
    </row>
    <row r="1865" s="18" customFormat="true" ht="13.8" hidden="false" customHeight="false" outlineLevel="0" collapsed="false">
      <c r="A1865" s="1" t="s">
        <v>91</v>
      </c>
      <c r="B1865" s="12" t="n">
        <v>42179</v>
      </c>
      <c r="C1865" s="1" t="s">
        <v>19</v>
      </c>
      <c r="D1865" s="1" t="s">
        <v>19</v>
      </c>
      <c r="E1865" s="1" t="s">
        <v>19</v>
      </c>
      <c r="F1865" s="1" t="s">
        <v>20</v>
      </c>
      <c r="G1865" s="1" t="n">
        <v>3</v>
      </c>
      <c r="H1865" s="1" t="n">
        <v>4</v>
      </c>
      <c r="I1865" s="23" t="str">
        <f aca="false">IF(J1865="RHAP", "Rhizophora apiculata", IF(J1865="EXAG", "Excoecaria agallocha", IF(J1865="BRPA", "Bruguiera parviflora", IF(J1865="XYMO", "Xylocarpus moluccensis", IF(J1865="BRCY", "Bruguiera cylindrica", IF(J1865="AVAL", "Avicennia alba", IF(J1865="AVOF", "Avicennia officinalis", IF(J1865="LURA", "Lumnitzera racemosa", IF(J1865="CETA", "Ceriops tagal", IF(J1865="XYGR", "Xylocarpus granatum", IF(J1865="AVMA", "Avicennia marina", IF(J1865="RHMU", "Rhizophora mucronata", IF(J1865="BRGY", "Bruguiera gymnorrhiza", IF(J1865="BRSE", "Bruguiera sexangula", IF(J1865="SOOV", "Sonneratia ovata", IF(J1865="SOCA", "Sonneratia caseolaris", IF(J1865="HELI", "Heritiera littoralis", IF(J1865="HESY", "Heritiera sylvatica", IF(J1865="NYFR", "Nypa fruticans", IF(J1865="CYRA", "Cynometra ramiflora", IF(J1865="PHPA", "Phoenix paludosa", IF(J1865="SCHY", "Scyphiphora hydrophyllacea", IF(J1865="DIMA", "Diospyros maritima", IF(J1865="POPI", "Pongamia pinnata", IF(J1865="MAPS", "Maniltoa psilogyne", IF(J1865="INBI", "Intsia bijuga", IF(J1865="ACEB", "Acanthus ebracteatus", IF(J1865="CAER", "Calamus erinaceus", IF(J1865="UNUN", "Unknown unknown",  IF(J1865="SOAL", "Sonneratia alba",  IF(J1865="AECO", "Aegiceras corniculatum", "" )) )))))))))))))))))))))))))))))</f>
        <v>Avicennia officinalis</v>
      </c>
      <c r="J1865" s="1" t="s">
        <v>105</v>
      </c>
      <c r="K1865" s="1" t="n">
        <v>12.1</v>
      </c>
      <c r="L1865" s="1" t="n">
        <v>4</v>
      </c>
      <c r="M1865" s="1"/>
      <c r="N1865" s="1"/>
      <c r="O1865" s="3"/>
      <c r="AMI1865" s="0"/>
      <c r="AMJ1865" s="0"/>
    </row>
    <row r="1866" s="18" customFormat="true" ht="13.8" hidden="false" customHeight="false" outlineLevel="0" collapsed="false">
      <c r="A1866" s="1" t="s">
        <v>91</v>
      </c>
      <c r="B1866" s="12" t="n">
        <v>42179</v>
      </c>
      <c r="C1866" s="1" t="s">
        <v>19</v>
      </c>
      <c r="D1866" s="1" t="s">
        <v>19</v>
      </c>
      <c r="E1866" s="1" t="s">
        <v>19</v>
      </c>
      <c r="F1866" s="1" t="s">
        <v>20</v>
      </c>
      <c r="G1866" s="1" t="n">
        <v>3</v>
      </c>
      <c r="H1866" s="1" t="n">
        <v>4</v>
      </c>
      <c r="I1866" s="23" t="str">
        <f aca="false">IF(J1866="RHAP", "Rhizophora apiculata", IF(J1866="EXAG", "Excoecaria agallocha", IF(J1866="BRPA", "Bruguiera parviflora", IF(J1866="XYMO", "Xylocarpus moluccensis", IF(J1866="BRCY", "Bruguiera cylindrica", IF(J1866="AVAL", "Avicennia alba", IF(J1866="AVOF", "Avicennia officinalis", IF(J1866="LURA", "Lumnitzera racemosa", IF(J1866="CETA", "Ceriops tagal", IF(J1866="XYGR", "Xylocarpus granatum", IF(J1866="AVMA", "Avicennia marina", IF(J1866="RHMU", "Rhizophora mucronata", IF(J1866="BRGY", "Bruguiera gymnorrhiza", IF(J1866="BRSE", "Bruguiera sexangula", IF(J1866="SOOV", "Sonneratia ovata", IF(J1866="SOCA", "Sonneratia caseolaris", IF(J1866="HELI", "Heritiera littoralis", IF(J1866="HESY", "Heritiera sylvatica", IF(J1866="NYFR", "Nypa fruticans", IF(J1866="CYRA", "Cynometra ramiflora", IF(J1866="PHPA", "Phoenix paludosa", IF(J1866="SCHY", "Scyphiphora hydrophyllacea", IF(J1866="DIMA", "Diospyros maritima", IF(J1866="POPI", "Pongamia pinnata", IF(J1866="MAPS", "Maniltoa psilogyne", IF(J1866="INBI", "Intsia bijuga", IF(J1866="ACEB", "Acanthus ebracteatus", IF(J1866="CAER", "Calamus erinaceus", IF(J1866="UNUN", "Unknown unknown",  IF(J1866="SOAL", "Sonneratia alba",  IF(J1866="AECO", "Aegiceras corniculatum", "" )) )))))))))))))))))))))))))))))</f>
        <v>Avicennia officinalis</v>
      </c>
      <c r="J1866" s="1" t="s">
        <v>105</v>
      </c>
      <c r="K1866" s="1" t="n">
        <v>12.9</v>
      </c>
      <c r="L1866" s="1" t="n">
        <v>3</v>
      </c>
      <c r="M1866" s="1"/>
      <c r="N1866" s="1"/>
      <c r="O1866" s="3"/>
      <c r="AMI1866" s="0"/>
      <c r="AMJ1866" s="0"/>
    </row>
    <row r="1867" s="18" customFormat="true" ht="13.8" hidden="false" customHeight="false" outlineLevel="0" collapsed="false">
      <c r="A1867" s="1" t="s">
        <v>91</v>
      </c>
      <c r="B1867" s="12" t="n">
        <v>42179</v>
      </c>
      <c r="C1867" s="1" t="s">
        <v>19</v>
      </c>
      <c r="D1867" s="1" t="s">
        <v>19</v>
      </c>
      <c r="E1867" s="1" t="s">
        <v>19</v>
      </c>
      <c r="F1867" s="1" t="s">
        <v>20</v>
      </c>
      <c r="G1867" s="1" t="n">
        <v>3</v>
      </c>
      <c r="H1867" s="1" t="n">
        <v>4</v>
      </c>
      <c r="I1867" s="23" t="str">
        <f aca="false">IF(J1867="RHAP", "Rhizophora apiculata", IF(J1867="EXAG", "Excoecaria agallocha", IF(J1867="BRPA", "Bruguiera parviflora", IF(J1867="XYMO", "Xylocarpus moluccensis", IF(J1867="BRCY", "Bruguiera cylindrica", IF(J1867="AVAL", "Avicennia alba", IF(J1867="AVOF", "Avicennia officinalis", IF(J1867="LURA", "Lumnitzera racemosa", IF(J1867="CETA", "Ceriops tagal", IF(J1867="XYGR", "Xylocarpus granatum", IF(J1867="AVMA", "Avicennia marina", IF(J1867="RHMU", "Rhizophora mucronata", IF(J1867="BRGY", "Bruguiera gymnorrhiza", IF(J1867="BRSE", "Bruguiera sexangula", IF(J1867="SOOV", "Sonneratia ovata", IF(J1867="SOCA", "Sonneratia caseolaris", IF(J1867="HELI", "Heritiera littoralis", IF(J1867="HESY", "Heritiera sylvatica", IF(J1867="NYFR", "Nypa fruticans", IF(J1867="CYRA", "Cynometra ramiflora", IF(J1867="PHPA", "Phoenix paludosa", IF(J1867="SCHY", "Scyphiphora hydrophyllacea", IF(J1867="DIMA", "Diospyros maritima", IF(J1867="POPI", "Pongamia pinnata", IF(J1867="MAPS", "Maniltoa psilogyne", IF(J1867="INBI", "Intsia bijuga", IF(J1867="ACEB", "Acanthus ebracteatus", IF(J1867="CAER", "Calamus erinaceus", IF(J1867="UNUN", "Unknown unknown",  IF(J1867="SOAL", "Sonneratia alba",  IF(J1867="AECO", "Aegiceras corniculatum", "" )) )))))))))))))))))))))))))))))</f>
        <v>Avicennia officinalis</v>
      </c>
      <c r="J1867" s="1" t="s">
        <v>105</v>
      </c>
      <c r="K1867" s="1" t="n">
        <v>13.3</v>
      </c>
      <c r="L1867" s="1" t="n">
        <v>3.5</v>
      </c>
      <c r="M1867" s="1" t="n">
        <v>15.1</v>
      </c>
      <c r="N1867" s="1" t="n">
        <v>3</v>
      </c>
      <c r="O1867" s="3" t="s">
        <v>1071</v>
      </c>
      <c r="AMI1867" s="0"/>
      <c r="AMJ1867" s="0"/>
    </row>
    <row r="1868" s="18" customFormat="true" ht="13.8" hidden="false" customHeight="false" outlineLevel="0" collapsed="false">
      <c r="A1868" s="1" t="s">
        <v>91</v>
      </c>
      <c r="B1868" s="12" t="n">
        <v>42179</v>
      </c>
      <c r="C1868" s="1" t="s">
        <v>19</v>
      </c>
      <c r="D1868" s="1" t="s">
        <v>19</v>
      </c>
      <c r="E1868" s="1" t="s">
        <v>19</v>
      </c>
      <c r="F1868" s="1" t="s">
        <v>20</v>
      </c>
      <c r="G1868" s="1" t="n">
        <v>3</v>
      </c>
      <c r="H1868" s="1" t="n">
        <v>4</v>
      </c>
      <c r="I1868" s="23" t="str">
        <f aca="false">IF(J1868="RHAP", "Rhizophora apiculata", IF(J1868="EXAG", "Excoecaria agallocha", IF(J1868="BRPA", "Bruguiera parviflora", IF(J1868="XYMO", "Xylocarpus moluccensis", IF(J1868="BRCY", "Bruguiera cylindrica", IF(J1868="AVAL", "Avicennia alba", IF(J1868="AVOF", "Avicennia officinalis", IF(J1868="LURA", "Lumnitzera racemosa", IF(J1868="CETA", "Ceriops tagal", IF(J1868="XYGR", "Xylocarpus granatum", IF(J1868="AVMA", "Avicennia marina", IF(J1868="RHMU", "Rhizophora mucronata", IF(J1868="BRGY", "Bruguiera gymnorrhiza", IF(J1868="BRSE", "Bruguiera sexangula", IF(J1868="SOOV", "Sonneratia ovata", IF(J1868="SOCA", "Sonneratia caseolaris", IF(J1868="HELI", "Heritiera littoralis", IF(J1868="HESY", "Heritiera sylvatica", IF(J1868="NYFR", "Nypa fruticans", IF(J1868="CYRA", "Cynometra ramiflora", IF(J1868="PHPA", "Phoenix paludosa", IF(J1868="SCHY", "Scyphiphora hydrophyllacea", IF(J1868="DIMA", "Diospyros maritima", IF(J1868="POPI", "Pongamia pinnata", IF(J1868="MAPS", "Maniltoa psilogyne", IF(J1868="INBI", "Intsia bijuga", IF(J1868="ACEB", "Acanthus ebracteatus", IF(J1868="CAER", "Calamus erinaceus", IF(J1868="UNUN", "Unknown unknown",  IF(J1868="SOAL", "Sonneratia alba",  IF(J1868="AECO", "Aegiceras corniculatum", "" )) )))))))))))))))))))))))))))))</f>
        <v>Avicennia officinalis</v>
      </c>
      <c r="J1868" s="1" t="s">
        <v>105</v>
      </c>
      <c r="K1868" s="1" t="n">
        <v>17.4</v>
      </c>
      <c r="L1868" s="1" t="n">
        <v>5</v>
      </c>
      <c r="M1868" s="1"/>
      <c r="N1868" s="1" t="n">
        <v>2</v>
      </c>
      <c r="O1868" s="3"/>
      <c r="AMI1868" s="0"/>
      <c r="AMJ1868" s="0"/>
    </row>
    <row r="1869" s="18" customFormat="true" ht="13.8" hidden="false" customHeight="false" outlineLevel="0" collapsed="false">
      <c r="A1869" s="1" t="s">
        <v>91</v>
      </c>
      <c r="B1869" s="12" t="n">
        <v>42179</v>
      </c>
      <c r="C1869" s="1" t="s">
        <v>19</v>
      </c>
      <c r="D1869" s="1" t="s">
        <v>19</v>
      </c>
      <c r="E1869" s="1" t="s">
        <v>19</v>
      </c>
      <c r="F1869" s="1" t="s">
        <v>20</v>
      </c>
      <c r="G1869" s="1" t="n">
        <v>3</v>
      </c>
      <c r="H1869" s="1" t="n">
        <v>4</v>
      </c>
      <c r="I1869" s="23" t="str">
        <f aca="false">IF(J1869="RHAP", "Rhizophora apiculata", IF(J1869="EXAG", "Excoecaria agallocha", IF(J1869="BRPA", "Bruguiera parviflora", IF(J1869="XYMO", "Xylocarpus moluccensis", IF(J1869="BRCY", "Bruguiera cylindrica", IF(J1869="AVAL", "Avicennia alba", IF(J1869="AVOF", "Avicennia officinalis", IF(J1869="LURA", "Lumnitzera racemosa", IF(J1869="CETA", "Ceriops tagal", IF(J1869="XYGR", "Xylocarpus granatum", IF(J1869="AVMA", "Avicennia marina", IF(J1869="RHMU", "Rhizophora mucronata", IF(J1869="BRGY", "Bruguiera gymnorrhiza", IF(J1869="BRSE", "Bruguiera sexangula", IF(J1869="SOOV", "Sonneratia ovata", IF(J1869="SOCA", "Sonneratia caseolaris", IF(J1869="HELI", "Heritiera littoralis", IF(J1869="HESY", "Heritiera sylvatica", IF(J1869="NYFR", "Nypa fruticans", IF(J1869="CYRA", "Cynometra ramiflora", IF(J1869="PHPA", "Phoenix paludosa", IF(J1869="SCHY", "Scyphiphora hydrophyllacea", IF(J1869="DIMA", "Diospyros maritima", IF(J1869="POPI", "Pongamia pinnata", IF(J1869="MAPS", "Maniltoa psilogyne", IF(J1869="INBI", "Intsia bijuga", IF(J1869="ACEB", "Acanthus ebracteatus", IF(J1869="CAER", "Calamus erinaceus", IF(J1869="UNUN", "Unknown unknown",  IF(J1869="SOAL", "Sonneratia alba",  IF(J1869="AECO", "Aegiceras corniculatum", "" )) )))))))))))))))))))))))))))))</f>
        <v>Avicennia officinalis</v>
      </c>
      <c r="J1869" s="1" t="s">
        <v>105</v>
      </c>
      <c r="K1869" s="1" t="n">
        <v>19.2</v>
      </c>
      <c r="L1869" s="1" t="n">
        <v>6</v>
      </c>
      <c r="M1869" s="1"/>
      <c r="N1869" s="1"/>
      <c r="O1869" s="3"/>
      <c r="AMI1869" s="0"/>
      <c r="AMJ1869" s="0"/>
    </row>
    <row r="1870" s="18" customFormat="true" ht="13.8" hidden="false" customHeight="false" outlineLevel="0" collapsed="false">
      <c r="A1870" s="1" t="s">
        <v>91</v>
      </c>
      <c r="B1870" s="12" t="n">
        <v>42179</v>
      </c>
      <c r="C1870" s="1" t="s">
        <v>19</v>
      </c>
      <c r="D1870" s="1" t="s">
        <v>19</v>
      </c>
      <c r="E1870" s="1" t="s">
        <v>19</v>
      </c>
      <c r="F1870" s="1" t="s">
        <v>20</v>
      </c>
      <c r="G1870" s="1" t="n">
        <v>3</v>
      </c>
      <c r="H1870" s="1" t="n">
        <v>5</v>
      </c>
      <c r="I1870" s="23" t="str">
        <f aca="false">IF(J1870="RHAP", "Rhizophora apiculata", IF(J1870="EXAG", "Excoecaria agallocha", IF(J1870="BRPA", "Bruguiera parviflora", IF(J1870="XYMO", "Xylocarpus moluccensis", IF(J1870="BRCY", "Bruguiera cylindrica", IF(J1870="AVAL", "Avicennia alba", IF(J1870="AVOF", "Avicennia officinalis", IF(J1870="LURA", "Lumnitzera racemosa", IF(J1870="CETA", "Ceriops tagal", IF(J1870="XYGR", "Xylocarpus granatum", IF(J1870="AVMA", "Avicennia marina", IF(J1870="RHMU", "Rhizophora mucronata", IF(J1870="BRGY", "Bruguiera gymnorrhiza", IF(J1870="BRSE", "Bruguiera sexangula", IF(J1870="SOOV", "Sonneratia ovata", IF(J1870="SOCA", "Sonneratia caseolaris", IF(J1870="HELI", "Heritiera littoralis", IF(J1870="HESY", "Heritiera sylvatica", IF(J1870="NYFR", "Nypa fruticans", IF(J1870="CYRA", "Cynometra ramiflora", IF(J1870="PHPA", "Phoenix paludosa", IF(J1870="SCHY", "Scyphiphora hydrophyllacea", IF(J1870="DIMA", "Diospyros maritima", IF(J1870="POPI", "Pongamia pinnata", IF(J1870="MAPS", "Maniltoa psilogyne", IF(J1870="INBI", "Intsia bijuga", IF(J1870="ACEB", "Acanthus ebracteatus", IF(J1870="CAER", "Calamus erinaceus", IF(J1870="UNUN", "Unknown unknown",  IF(J1870="SOAL", "Sonneratia alba",  IF(J1870="AECO", "Aegiceras corniculatum", "" )) )))))))))))))))))))))))))))))</f>
        <v>Avicennia officinalis</v>
      </c>
      <c r="J1870" s="1" t="s">
        <v>105</v>
      </c>
      <c r="K1870" s="1" t="n">
        <v>6</v>
      </c>
      <c r="L1870" s="1" t="n">
        <v>3</v>
      </c>
      <c r="M1870" s="1"/>
      <c r="N1870" s="1"/>
      <c r="O1870" s="3"/>
      <c r="AMI1870" s="0"/>
      <c r="AMJ1870" s="0"/>
    </row>
    <row r="1871" s="18" customFormat="true" ht="13.8" hidden="false" customHeight="false" outlineLevel="0" collapsed="false">
      <c r="A1871" s="1" t="s">
        <v>91</v>
      </c>
      <c r="B1871" s="12" t="n">
        <v>42179</v>
      </c>
      <c r="C1871" s="1" t="s">
        <v>19</v>
      </c>
      <c r="D1871" s="1" t="s">
        <v>19</v>
      </c>
      <c r="E1871" s="1" t="s">
        <v>19</v>
      </c>
      <c r="F1871" s="1" t="s">
        <v>20</v>
      </c>
      <c r="G1871" s="1" t="n">
        <v>3</v>
      </c>
      <c r="H1871" s="1" t="n">
        <v>5</v>
      </c>
      <c r="I1871" s="23" t="str">
        <f aca="false">IF(J1871="RHAP", "Rhizophora apiculata", IF(J1871="EXAG", "Excoecaria agallocha", IF(J1871="BRPA", "Bruguiera parviflora", IF(J1871="XYMO", "Xylocarpus moluccensis", IF(J1871="BRCY", "Bruguiera cylindrica", IF(J1871="AVAL", "Avicennia alba", IF(J1871="AVOF", "Avicennia officinalis", IF(J1871="LURA", "Lumnitzera racemosa", IF(J1871="CETA", "Ceriops tagal", IF(J1871="XYGR", "Xylocarpus granatum", IF(J1871="AVMA", "Avicennia marina", IF(J1871="RHMU", "Rhizophora mucronata", IF(J1871="BRGY", "Bruguiera gymnorrhiza", IF(J1871="BRSE", "Bruguiera sexangula", IF(J1871="SOOV", "Sonneratia ovata", IF(J1871="SOCA", "Sonneratia caseolaris", IF(J1871="HELI", "Heritiera littoralis", IF(J1871="HESY", "Heritiera sylvatica", IF(J1871="NYFR", "Nypa fruticans", IF(J1871="CYRA", "Cynometra ramiflora", IF(J1871="PHPA", "Phoenix paludosa", IF(J1871="SCHY", "Scyphiphora hydrophyllacea", IF(J1871="DIMA", "Diospyros maritima", IF(J1871="POPI", "Pongamia pinnata", IF(J1871="MAPS", "Maniltoa psilogyne", IF(J1871="INBI", "Intsia bijuga", IF(J1871="ACEB", "Acanthus ebracteatus", IF(J1871="CAER", "Calamus erinaceus", IF(J1871="UNUN", "Unknown unknown",  IF(J1871="SOAL", "Sonneratia alba",  IF(J1871="AECO", "Aegiceras corniculatum", "" )) )))))))))))))))))))))))))))))</f>
        <v>Avicennia officinalis</v>
      </c>
      <c r="J1871" s="1" t="s">
        <v>105</v>
      </c>
      <c r="K1871" s="1" t="n">
        <v>6</v>
      </c>
      <c r="L1871" s="1" t="n">
        <v>4</v>
      </c>
      <c r="M1871" s="1"/>
      <c r="N1871" s="1"/>
      <c r="O1871" s="3"/>
      <c r="AMI1871" s="0"/>
      <c r="AMJ1871" s="0"/>
    </row>
    <row r="1872" s="18" customFormat="true" ht="13.8" hidden="false" customHeight="false" outlineLevel="0" collapsed="false">
      <c r="A1872" s="1" t="s">
        <v>91</v>
      </c>
      <c r="B1872" s="12" t="n">
        <v>42179</v>
      </c>
      <c r="C1872" s="1" t="s">
        <v>19</v>
      </c>
      <c r="D1872" s="1" t="s">
        <v>19</v>
      </c>
      <c r="E1872" s="1" t="s">
        <v>19</v>
      </c>
      <c r="F1872" s="1" t="s">
        <v>20</v>
      </c>
      <c r="G1872" s="1" t="n">
        <v>3</v>
      </c>
      <c r="H1872" s="1" t="n">
        <v>5</v>
      </c>
      <c r="I1872" s="23" t="str">
        <f aca="false">IF(J1872="RHAP", "Rhizophora apiculata", IF(J1872="EXAG", "Excoecaria agallocha", IF(J1872="BRPA", "Bruguiera parviflora", IF(J1872="XYMO", "Xylocarpus moluccensis", IF(J1872="BRCY", "Bruguiera cylindrica", IF(J1872="AVAL", "Avicennia alba", IF(J1872="AVOF", "Avicennia officinalis", IF(J1872="LURA", "Lumnitzera racemosa", IF(J1872="CETA", "Ceriops tagal", IF(J1872="XYGR", "Xylocarpus granatum", IF(J1872="AVMA", "Avicennia marina", IF(J1872="RHMU", "Rhizophora mucronata", IF(J1872="BRGY", "Bruguiera gymnorrhiza", IF(J1872="BRSE", "Bruguiera sexangula", IF(J1872="SOOV", "Sonneratia ovata", IF(J1872="SOCA", "Sonneratia caseolaris", IF(J1872="HELI", "Heritiera littoralis", IF(J1872="HESY", "Heritiera sylvatica", IF(J1872="NYFR", "Nypa fruticans", IF(J1872="CYRA", "Cynometra ramiflora", IF(J1872="PHPA", "Phoenix paludosa", IF(J1872="SCHY", "Scyphiphora hydrophyllacea", IF(J1872="DIMA", "Diospyros maritima", IF(J1872="POPI", "Pongamia pinnata", IF(J1872="MAPS", "Maniltoa psilogyne", IF(J1872="INBI", "Intsia bijuga", IF(J1872="ACEB", "Acanthus ebracteatus", IF(J1872="CAER", "Calamus erinaceus", IF(J1872="UNUN", "Unknown unknown",  IF(J1872="SOAL", "Sonneratia alba",  IF(J1872="AECO", "Aegiceras corniculatum", "" )) )))))))))))))))))))))))))))))</f>
        <v>Avicennia officinalis</v>
      </c>
      <c r="J1872" s="1" t="s">
        <v>105</v>
      </c>
      <c r="K1872" s="1" t="n">
        <v>6.7</v>
      </c>
      <c r="L1872" s="1" t="n">
        <v>2</v>
      </c>
      <c r="M1872" s="1"/>
      <c r="N1872" s="1" t="n">
        <v>2</v>
      </c>
      <c r="O1872" s="3"/>
      <c r="AMI1872" s="0"/>
      <c r="AMJ1872" s="0"/>
    </row>
    <row r="1873" s="18" customFormat="true" ht="13.8" hidden="false" customHeight="false" outlineLevel="0" collapsed="false">
      <c r="A1873" s="1" t="s">
        <v>91</v>
      </c>
      <c r="B1873" s="12" t="n">
        <v>42179</v>
      </c>
      <c r="C1873" s="1" t="s">
        <v>19</v>
      </c>
      <c r="D1873" s="1" t="s">
        <v>19</v>
      </c>
      <c r="E1873" s="1" t="s">
        <v>19</v>
      </c>
      <c r="F1873" s="1" t="s">
        <v>20</v>
      </c>
      <c r="G1873" s="1" t="n">
        <v>3</v>
      </c>
      <c r="H1873" s="1" t="n">
        <v>5</v>
      </c>
      <c r="I1873" s="23" t="str">
        <f aca="false">IF(J1873="RHAP", "Rhizophora apiculata", IF(J1873="EXAG", "Excoecaria agallocha", IF(J1873="BRPA", "Bruguiera parviflora", IF(J1873="XYMO", "Xylocarpus moluccensis", IF(J1873="BRCY", "Bruguiera cylindrica", IF(J1873="AVAL", "Avicennia alba", IF(J1873="AVOF", "Avicennia officinalis", IF(J1873="LURA", "Lumnitzera racemosa", IF(J1873="CETA", "Ceriops tagal", IF(J1873="XYGR", "Xylocarpus granatum", IF(J1873="AVMA", "Avicennia marina", IF(J1873="RHMU", "Rhizophora mucronata", IF(J1873="BRGY", "Bruguiera gymnorrhiza", IF(J1873="BRSE", "Bruguiera sexangula", IF(J1873="SOOV", "Sonneratia ovata", IF(J1873="SOCA", "Sonneratia caseolaris", IF(J1873="HELI", "Heritiera littoralis", IF(J1873="HESY", "Heritiera sylvatica", IF(J1873="NYFR", "Nypa fruticans", IF(J1873="CYRA", "Cynometra ramiflora", IF(J1873="PHPA", "Phoenix paludosa", IF(J1873="SCHY", "Scyphiphora hydrophyllacea", IF(J1873="DIMA", "Diospyros maritima", IF(J1873="POPI", "Pongamia pinnata", IF(J1873="MAPS", "Maniltoa psilogyne", IF(J1873="INBI", "Intsia bijuga", IF(J1873="ACEB", "Acanthus ebracteatus", IF(J1873="CAER", "Calamus erinaceus", IF(J1873="UNUN", "Unknown unknown",  IF(J1873="SOAL", "Sonneratia alba",  IF(J1873="AECO", "Aegiceras corniculatum", "" )) )))))))))))))))))))))))))))))</f>
        <v>Avicennia officinalis</v>
      </c>
      <c r="J1873" s="1" t="s">
        <v>105</v>
      </c>
      <c r="K1873" s="1" t="n">
        <v>6.7</v>
      </c>
      <c r="L1873" s="1" t="n">
        <v>2.5</v>
      </c>
      <c r="M1873" s="1"/>
      <c r="N1873" s="1" t="n">
        <v>3</v>
      </c>
      <c r="O1873" s="3" t="s">
        <v>1071</v>
      </c>
      <c r="AMI1873" s="0"/>
      <c r="AMJ1873" s="0"/>
    </row>
    <row r="1874" s="18" customFormat="true" ht="13.8" hidden="false" customHeight="false" outlineLevel="0" collapsed="false">
      <c r="A1874" s="1" t="s">
        <v>91</v>
      </c>
      <c r="B1874" s="12" t="n">
        <v>42179</v>
      </c>
      <c r="C1874" s="1" t="s">
        <v>19</v>
      </c>
      <c r="D1874" s="1" t="s">
        <v>19</v>
      </c>
      <c r="E1874" s="1" t="s">
        <v>19</v>
      </c>
      <c r="F1874" s="1" t="s">
        <v>20</v>
      </c>
      <c r="G1874" s="1" t="n">
        <v>3</v>
      </c>
      <c r="H1874" s="1" t="n">
        <v>5</v>
      </c>
      <c r="I1874" s="23" t="str">
        <f aca="false">IF(J1874="RHAP", "Rhizophora apiculata", IF(J1874="EXAG", "Excoecaria agallocha", IF(J1874="BRPA", "Bruguiera parviflora", IF(J1874="XYMO", "Xylocarpus moluccensis", IF(J1874="BRCY", "Bruguiera cylindrica", IF(J1874="AVAL", "Avicennia alba", IF(J1874="AVOF", "Avicennia officinalis", IF(J1874="LURA", "Lumnitzera racemosa", IF(J1874="CETA", "Ceriops tagal", IF(J1874="XYGR", "Xylocarpus granatum", IF(J1874="AVMA", "Avicennia marina", IF(J1874="RHMU", "Rhizophora mucronata", IF(J1874="BRGY", "Bruguiera gymnorrhiza", IF(J1874="BRSE", "Bruguiera sexangula", IF(J1874="SOOV", "Sonneratia ovata", IF(J1874="SOCA", "Sonneratia caseolaris", IF(J1874="HELI", "Heritiera littoralis", IF(J1874="HESY", "Heritiera sylvatica", IF(J1874="NYFR", "Nypa fruticans", IF(J1874="CYRA", "Cynometra ramiflora", IF(J1874="PHPA", "Phoenix paludosa", IF(J1874="SCHY", "Scyphiphora hydrophyllacea", IF(J1874="DIMA", "Diospyros maritima", IF(J1874="POPI", "Pongamia pinnata", IF(J1874="MAPS", "Maniltoa psilogyne", IF(J1874="INBI", "Intsia bijuga", IF(J1874="ACEB", "Acanthus ebracteatus", IF(J1874="CAER", "Calamus erinaceus", IF(J1874="UNUN", "Unknown unknown",  IF(J1874="SOAL", "Sonneratia alba",  IF(J1874="AECO", "Aegiceras corniculatum", "" )) )))))))))))))))))))))))))))))</f>
        <v>Avicennia officinalis</v>
      </c>
      <c r="J1874" s="1" t="s">
        <v>105</v>
      </c>
      <c r="K1874" s="1" t="n">
        <v>7</v>
      </c>
      <c r="L1874" s="1" t="n">
        <v>3</v>
      </c>
      <c r="M1874" s="1" t="n">
        <v>9</v>
      </c>
      <c r="N1874" s="1" t="n">
        <v>3</v>
      </c>
      <c r="O1874" s="3" t="s">
        <v>1071</v>
      </c>
      <c r="AMI1874" s="0"/>
      <c r="AMJ1874" s="0"/>
    </row>
    <row r="1875" s="18" customFormat="true" ht="13.8" hidden="false" customHeight="false" outlineLevel="0" collapsed="false">
      <c r="A1875" s="1" t="s">
        <v>91</v>
      </c>
      <c r="B1875" s="12" t="n">
        <v>42179</v>
      </c>
      <c r="C1875" s="1" t="s">
        <v>19</v>
      </c>
      <c r="D1875" s="1" t="s">
        <v>19</v>
      </c>
      <c r="E1875" s="1" t="s">
        <v>19</v>
      </c>
      <c r="F1875" s="1" t="s">
        <v>20</v>
      </c>
      <c r="G1875" s="1" t="n">
        <v>3</v>
      </c>
      <c r="H1875" s="1" t="n">
        <v>5</v>
      </c>
      <c r="I1875" s="23" t="str">
        <f aca="false">IF(J1875="RHAP", "Rhizophora apiculata", IF(J1875="EXAG", "Excoecaria agallocha", IF(J1875="BRPA", "Bruguiera parviflora", IF(J1875="XYMO", "Xylocarpus moluccensis", IF(J1875="BRCY", "Bruguiera cylindrica", IF(J1875="AVAL", "Avicennia alba", IF(J1875="AVOF", "Avicennia officinalis", IF(J1875="LURA", "Lumnitzera racemosa", IF(J1875="CETA", "Ceriops tagal", IF(J1875="XYGR", "Xylocarpus granatum", IF(J1875="AVMA", "Avicennia marina", IF(J1875="RHMU", "Rhizophora mucronata", IF(J1875="BRGY", "Bruguiera gymnorrhiza", IF(J1875="BRSE", "Bruguiera sexangula", IF(J1875="SOOV", "Sonneratia ovata", IF(J1875="SOCA", "Sonneratia caseolaris", IF(J1875="HELI", "Heritiera littoralis", IF(J1875="HESY", "Heritiera sylvatica", IF(J1875="NYFR", "Nypa fruticans", IF(J1875="CYRA", "Cynometra ramiflora", IF(J1875="PHPA", "Phoenix paludosa", IF(J1875="SCHY", "Scyphiphora hydrophyllacea", IF(J1875="DIMA", "Diospyros maritima", IF(J1875="POPI", "Pongamia pinnata", IF(J1875="MAPS", "Maniltoa psilogyne", IF(J1875="INBI", "Intsia bijuga", IF(J1875="ACEB", "Acanthus ebracteatus", IF(J1875="CAER", "Calamus erinaceus", IF(J1875="UNUN", "Unknown unknown",  IF(J1875="SOAL", "Sonneratia alba",  IF(J1875="AECO", "Aegiceras corniculatum", "" )) )))))))))))))))))))))))))))))</f>
        <v>Avicennia officinalis</v>
      </c>
      <c r="J1875" s="1" t="s">
        <v>105</v>
      </c>
      <c r="K1875" s="1" t="n">
        <v>8.1</v>
      </c>
      <c r="L1875" s="1" t="n">
        <v>5</v>
      </c>
      <c r="M1875" s="1"/>
      <c r="N1875" s="1"/>
      <c r="O1875" s="3"/>
      <c r="AMI1875" s="0"/>
      <c r="AMJ1875" s="0"/>
    </row>
    <row r="1876" s="18" customFormat="true" ht="13.8" hidden="false" customHeight="false" outlineLevel="0" collapsed="false">
      <c r="A1876" s="1" t="s">
        <v>91</v>
      </c>
      <c r="B1876" s="12" t="n">
        <v>42179</v>
      </c>
      <c r="C1876" s="1" t="s">
        <v>19</v>
      </c>
      <c r="D1876" s="1" t="s">
        <v>19</v>
      </c>
      <c r="E1876" s="1" t="s">
        <v>19</v>
      </c>
      <c r="F1876" s="1" t="s">
        <v>20</v>
      </c>
      <c r="G1876" s="1" t="n">
        <v>3</v>
      </c>
      <c r="H1876" s="1" t="n">
        <v>5</v>
      </c>
      <c r="I1876" s="23" t="str">
        <f aca="false">IF(J1876="RHAP", "Rhizophora apiculata", IF(J1876="EXAG", "Excoecaria agallocha", IF(J1876="BRPA", "Bruguiera parviflora", IF(J1876="XYMO", "Xylocarpus moluccensis", IF(J1876="BRCY", "Bruguiera cylindrica", IF(J1876="AVAL", "Avicennia alba", IF(J1876="AVOF", "Avicennia officinalis", IF(J1876="LURA", "Lumnitzera racemosa", IF(J1876="CETA", "Ceriops tagal", IF(J1876="XYGR", "Xylocarpus granatum", IF(J1876="AVMA", "Avicennia marina", IF(J1876="RHMU", "Rhizophora mucronata", IF(J1876="BRGY", "Bruguiera gymnorrhiza", IF(J1876="BRSE", "Bruguiera sexangula", IF(J1876="SOOV", "Sonneratia ovata", IF(J1876="SOCA", "Sonneratia caseolaris", IF(J1876="HELI", "Heritiera littoralis", IF(J1876="HESY", "Heritiera sylvatica", IF(J1876="NYFR", "Nypa fruticans", IF(J1876="CYRA", "Cynometra ramiflora", IF(J1876="PHPA", "Phoenix paludosa", IF(J1876="SCHY", "Scyphiphora hydrophyllacea", IF(J1876="DIMA", "Diospyros maritima", IF(J1876="POPI", "Pongamia pinnata", IF(J1876="MAPS", "Maniltoa psilogyne", IF(J1876="INBI", "Intsia bijuga", IF(J1876="ACEB", "Acanthus ebracteatus", IF(J1876="CAER", "Calamus erinaceus", IF(J1876="UNUN", "Unknown unknown",  IF(J1876="SOAL", "Sonneratia alba",  IF(J1876="AECO", "Aegiceras corniculatum", "" )) )))))))))))))))))))))))))))))</f>
        <v>Avicennia officinalis</v>
      </c>
      <c r="J1876" s="1" t="s">
        <v>105</v>
      </c>
      <c r="K1876" s="1" t="n">
        <v>8.6</v>
      </c>
      <c r="L1876" s="1" t="n">
        <v>4</v>
      </c>
      <c r="M1876" s="1"/>
      <c r="N1876" s="1"/>
      <c r="O1876" s="3"/>
      <c r="AMI1876" s="0"/>
      <c r="AMJ1876" s="0"/>
    </row>
    <row r="1877" s="18" customFormat="true" ht="13.8" hidden="false" customHeight="false" outlineLevel="0" collapsed="false">
      <c r="A1877" s="1" t="s">
        <v>91</v>
      </c>
      <c r="B1877" s="12" t="n">
        <v>42179</v>
      </c>
      <c r="C1877" s="1" t="s">
        <v>19</v>
      </c>
      <c r="D1877" s="1" t="s">
        <v>19</v>
      </c>
      <c r="E1877" s="1" t="s">
        <v>19</v>
      </c>
      <c r="F1877" s="1" t="s">
        <v>20</v>
      </c>
      <c r="G1877" s="1" t="n">
        <v>3</v>
      </c>
      <c r="H1877" s="1" t="n">
        <v>5</v>
      </c>
      <c r="I1877" s="23" t="str">
        <f aca="false">IF(J1877="RHAP", "Rhizophora apiculata", IF(J1877="EXAG", "Excoecaria agallocha", IF(J1877="BRPA", "Bruguiera parviflora", IF(J1877="XYMO", "Xylocarpus moluccensis", IF(J1877="BRCY", "Bruguiera cylindrica", IF(J1877="AVAL", "Avicennia alba", IF(J1877="AVOF", "Avicennia officinalis", IF(J1877="LURA", "Lumnitzera racemosa", IF(J1877="CETA", "Ceriops tagal", IF(J1877="XYGR", "Xylocarpus granatum", IF(J1877="AVMA", "Avicennia marina", IF(J1877="RHMU", "Rhizophora mucronata", IF(J1877="BRGY", "Bruguiera gymnorrhiza", IF(J1877="BRSE", "Bruguiera sexangula", IF(J1877="SOOV", "Sonneratia ovata", IF(J1877="SOCA", "Sonneratia caseolaris", IF(J1877="HELI", "Heritiera littoralis", IF(J1877="HESY", "Heritiera sylvatica", IF(J1877="NYFR", "Nypa fruticans", IF(J1877="CYRA", "Cynometra ramiflora", IF(J1877="PHPA", "Phoenix paludosa", IF(J1877="SCHY", "Scyphiphora hydrophyllacea", IF(J1877="DIMA", "Diospyros maritima", IF(J1877="POPI", "Pongamia pinnata", IF(J1877="MAPS", "Maniltoa psilogyne", IF(J1877="INBI", "Intsia bijuga", IF(J1877="ACEB", "Acanthus ebracteatus", IF(J1877="CAER", "Calamus erinaceus", IF(J1877="UNUN", "Unknown unknown",  IF(J1877="SOAL", "Sonneratia alba",  IF(J1877="AECO", "Aegiceras corniculatum", "" )) )))))))))))))))))))))))))))))</f>
        <v>Avicennia officinalis</v>
      </c>
      <c r="J1877" s="1" t="s">
        <v>105</v>
      </c>
      <c r="K1877" s="1" t="n">
        <v>9.1</v>
      </c>
      <c r="L1877" s="1" t="n">
        <v>3</v>
      </c>
      <c r="M1877" s="1"/>
      <c r="N1877" s="1"/>
      <c r="O1877" s="3"/>
      <c r="AMI1877" s="0"/>
      <c r="AMJ1877" s="0"/>
    </row>
    <row r="1878" s="18" customFormat="true" ht="13.8" hidden="false" customHeight="false" outlineLevel="0" collapsed="false">
      <c r="A1878" s="1" t="s">
        <v>91</v>
      </c>
      <c r="B1878" s="12" t="n">
        <v>42179</v>
      </c>
      <c r="C1878" s="1" t="s">
        <v>19</v>
      </c>
      <c r="D1878" s="1" t="s">
        <v>19</v>
      </c>
      <c r="E1878" s="1" t="s">
        <v>19</v>
      </c>
      <c r="F1878" s="1" t="s">
        <v>20</v>
      </c>
      <c r="G1878" s="1" t="n">
        <v>3</v>
      </c>
      <c r="H1878" s="1" t="n">
        <v>5</v>
      </c>
      <c r="I1878" s="23" t="str">
        <f aca="false">IF(J1878="RHAP", "Rhizophora apiculata", IF(J1878="EXAG", "Excoecaria agallocha", IF(J1878="BRPA", "Bruguiera parviflora", IF(J1878="XYMO", "Xylocarpus moluccensis", IF(J1878="BRCY", "Bruguiera cylindrica", IF(J1878="AVAL", "Avicennia alba", IF(J1878="AVOF", "Avicennia officinalis", IF(J1878="LURA", "Lumnitzera racemosa", IF(J1878="CETA", "Ceriops tagal", IF(J1878="XYGR", "Xylocarpus granatum", IF(J1878="AVMA", "Avicennia marina", IF(J1878="RHMU", "Rhizophora mucronata", IF(J1878="BRGY", "Bruguiera gymnorrhiza", IF(J1878="BRSE", "Bruguiera sexangula", IF(J1878="SOOV", "Sonneratia ovata", IF(J1878="SOCA", "Sonneratia caseolaris", IF(J1878="HELI", "Heritiera littoralis", IF(J1878="HESY", "Heritiera sylvatica", IF(J1878="NYFR", "Nypa fruticans", IF(J1878="CYRA", "Cynometra ramiflora", IF(J1878="PHPA", "Phoenix paludosa", IF(J1878="SCHY", "Scyphiphora hydrophyllacea", IF(J1878="DIMA", "Diospyros maritima", IF(J1878="POPI", "Pongamia pinnata", IF(J1878="MAPS", "Maniltoa psilogyne", IF(J1878="INBI", "Intsia bijuga", IF(J1878="ACEB", "Acanthus ebracteatus", IF(J1878="CAER", "Calamus erinaceus", IF(J1878="UNUN", "Unknown unknown",  IF(J1878="SOAL", "Sonneratia alba",  IF(J1878="AECO", "Aegiceras corniculatum", "" )) )))))))))))))))))))))))))))))</f>
        <v>Avicennia officinalis</v>
      </c>
      <c r="J1878" s="1" t="s">
        <v>105</v>
      </c>
      <c r="K1878" s="1" t="n">
        <v>9.3</v>
      </c>
      <c r="L1878" s="1" t="n">
        <v>2</v>
      </c>
      <c r="M1878" s="1" t="n">
        <v>22.2</v>
      </c>
      <c r="N1878" s="1" t="n">
        <v>3</v>
      </c>
      <c r="O1878" s="3" t="s">
        <v>1071</v>
      </c>
      <c r="AMI1878" s="0"/>
      <c r="AMJ1878" s="0"/>
    </row>
    <row r="1879" s="18" customFormat="true" ht="13.8" hidden="false" customHeight="false" outlineLevel="0" collapsed="false">
      <c r="A1879" s="1" t="s">
        <v>91</v>
      </c>
      <c r="B1879" s="12" t="n">
        <v>42179</v>
      </c>
      <c r="C1879" s="1" t="s">
        <v>19</v>
      </c>
      <c r="D1879" s="1" t="s">
        <v>19</v>
      </c>
      <c r="E1879" s="1" t="s">
        <v>19</v>
      </c>
      <c r="F1879" s="1" t="s">
        <v>20</v>
      </c>
      <c r="G1879" s="1" t="n">
        <v>3</v>
      </c>
      <c r="H1879" s="1" t="n">
        <v>5</v>
      </c>
      <c r="I1879" s="23" t="str">
        <f aca="false">IF(J1879="RHAP", "Rhizophora apiculata", IF(J1879="EXAG", "Excoecaria agallocha", IF(J1879="BRPA", "Bruguiera parviflora", IF(J1879="XYMO", "Xylocarpus moluccensis", IF(J1879="BRCY", "Bruguiera cylindrica", IF(J1879="AVAL", "Avicennia alba", IF(J1879="AVOF", "Avicennia officinalis", IF(J1879="LURA", "Lumnitzera racemosa", IF(J1879="CETA", "Ceriops tagal", IF(J1879="XYGR", "Xylocarpus granatum", IF(J1879="AVMA", "Avicennia marina", IF(J1879="RHMU", "Rhizophora mucronata", IF(J1879="BRGY", "Bruguiera gymnorrhiza", IF(J1879="BRSE", "Bruguiera sexangula", IF(J1879="SOOV", "Sonneratia ovata", IF(J1879="SOCA", "Sonneratia caseolaris", IF(J1879="HELI", "Heritiera littoralis", IF(J1879="HESY", "Heritiera sylvatica", IF(J1879="NYFR", "Nypa fruticans", IF(J1879="CYRA", "Cynometra ramiflora", IF(J1879="PHPA", "Phoenix paludosa", IF(J1879="SCHY", "Scyphiphora hydrophyllacea", IF(J1879="DIMA", "Diospyros maritima", IF(J1879="POPI", "Pongamia pinnata", IF(J1879="MAPS", "Maniltoa psilogyne", IF(J1879="INBI", "Intsia bijuga", IF(J1879="ACEB", "Acanthus ebracteatus", IF(J1879="CAER", "Calamus erinaceus", IF(J1879="UNUN", "Unknown unknown",  IF(J1879="SOAL", "Sonneratia alba",  IF(J1879="AECO", "Aegiceras corniculatum", "" )) )))))))))))))))))))))))))))))</f>
        <v>Avicennia officinalis</v>
      </c>
      <c r="J1879" s="1" t="s">
        <v>105</v>
      </c>
      <c r="K1879" s="1" t="n">
        <v>9.5</v>
      </c>
      <c r="L1879" s="1" t="n">
        <v>5</v>
      </c>
      <c r="M1879" s="1"/>
      <c r="N1879" s="1" t="n">
        <v>2</v>
      </c>
      <c r="O1879" s="3"/>
      <c r="AMI1879" s="0"/>
      <c r="AMJ1879" s="0"/>
    </row>
    <row r="1880" s="18" customFormat="true" ht="13.8" hidden="false" customHeight="false" outlineLevel="0" collapsed="false">
      <c r="A1880" s="1" t="s">
        <v>91</v>
      </c>
      <c r="B1880" s="12" t="n">
        <v>42179</v>
      </c>
      <c r="C1880" s="1" t="s">
        <v>19</v>
      </c>
      <c r="D1880" s="1" t="s">
        <v>19</v>
      </c>
      <c r="E1880" s="1" t="s">
        <v>19</v>
      </c>
      <c r="F1880" s="1" t="s">
        <v>20</v>
      </c>
      <c r="G1880" s="1" t="n">
        <v>3</v>
      </c>
      <c r="H1880" s="1" t="n">
        <v>5</v>
      </c>
      <c r="I1880" s="23" t="str">
        <f aca="false">IF(J1880="RHAP", "Rhizophora apiculata", IF(J1880="EXAG", "Excoecaria agallocha", IF(J1880="BRPA", "Bruguiera parviflora", IF(J1880="XYMO", "Xylocarpus moluccensis", IF(J1880="BRCY", "Bruguiera cylindrica", IF(J1880="AVAL", "Avicennia alba", IF(J1880="AVOF", "Avicennia officinalis", IF(J1880="LURA", "Lumnitzera racemosa", IF(J1880="CETA", "Ceriops tagal", IF(J1880="XYGR", "Xylocarpus granatum", IF(J1880="AVMA", "Avicennia marina", IF(J1880="RHMU", "Rhizophora mucronata", IF(J1880="BRGY", "Bruguiera gymnorrhiza", IF(J1880="BRSE", "Bruguiera sexangula", IF(J1880="SOOV", "Sonneratia ovata", IF(J1880="SOCA", "Sonneratia caseolaris", IF(J1880="HELI", "Heritiera littoralis", IF(J1880="HESY", "Heritiera sylvatica", IF(J1880="NYFR", "Nypa fruticans", IF(J1880="CYRA", "Cynometra ramiflora", IF(J1880="PHPA", "Phoenix paludosa", IF(J1880="SCHY", "Scyphiphora hydrophyllacea", IF(J1880="DIMA", "Diospyros maritima", IF(J1880="POPI", "Pongamia pinnata", IF(J1880="MAPS", "Maniltoa psilogyne", IF(J1880="INBI", "Intsia bijuga", IF(J1880="ACEB", "Acanthus ebracteatus", IF(J1880="CAER", "Calamus erinaceus", IF(J1880="UNUN", "Unknown unknown",  IF(J1880="SOAL", "Sonneratia alba",  IF(J1880="AECO", "Aegiceras corniculatum", "" )) )))))))))))))))))))))))))))))</f>
        <v>Avicennia officinalis</v>
      </c>
      <c r="J1880" s="1" t="s">
        <v>105</v>
      </c>
      <c r="K1880" s="1" t="n">
        <v>10.5</v>
      </c>
      <c r="L1880" s="1" t="n">
        <v>1.75</v>
      </c>
      <c r="M1880" s="1" t="n">
        <v>13.3</v>
      </c>
      <c r="N1880" s="1" t="n">
        <v>3</v>
      </c>
      <c r="O1880" s="3" t="s">
        <v>1071</v>
      </c>
      <c r="AMI1880" s="0"/>
      <c r="AMJ1880" s="0"/>
    </row>
    <row r="1881" s="18" customFormat="true" ht="13.8" hidden="false" customHeight="false" outlineLevel="0" collapsed="false">
      <c r="A1881" s="1" t="s">
        <v>91</v>
      </c>
      <c r="B1881" s="12" t="n">
        <v>42179</v>
      </c>
      <c r="C1881" s="1" t="s">
        <v>19</v>
      </c>
      <c r="D1881" s="1" t="s">
        <v>19</v>
      </c>
      <c r="E1881" s="1" t="s">
        <v>19</v>
      </c>
      <c r="F1881" s="1" t="s">
        <v>20</v>
      </c>
      <c r="G1881" s="1" t="n">
        <v>3</v>
      </c>
      <c r="H1881" s="1" t="n">
        <v>5</v>
      </c>
      <c r="I1881" s="23" t="str">
        <f aca="false">IF(J1881="RHAP", "Rhizophora apiculata", IF(J1881="EXAG", "Excoecaria agallocha", IF(J1881="BRPA", "Bruguiera parviflora", IF(J1881="XYMO", "Xylocarpus moluccensis", IF(J1881="BRCY", "Bruguiera cylindrica", IF(J1881="AVAL", "Avicennia alba", IF(J1881="AVOF", "Avicennia officinalis", IF(J1881="LURA", "Lumnitzera racemosa", IF(J1881="CETA", "Ceriops tagal", IF(J1881="XYGR", "Xylocarpus granatum", IF(J1881="AVMA", "Avicennia marina", IF(J1881="RHMU", "Rhizophora mucronata", IF(J1881="BRGY", "Bruguiera gymnorrhiza", IF(J1881="BRSE", "Bruguiera sexangula", IF(J1881="SOOV", "Sonneratia ovata", IF(J1881="SOCA", "Sonneratia caseolaris", IF(J1881="HELI", "Heritiera littoralis", IF(J1881="HESY", "Heritiera sylvatica", IF(J1881="NYFR", "Nypa fruticans", IF(J1881="CYRA", "Cynometra ramiflora", IF(J1881="PHPA", "Phoenix paludosa", IF(J1881="SCHY", "Scyphiphora hydrophyllacea", IF(J1881="DIMA", "Diospyros maritima", IF(J1881="POPI", "Pongamia pinnata", IF(J1881="MAPS", "Maniltoa psilogyne", IF(J1881="INBI", "Intsia bijuga", IF(J1881="ACEB", "Acanthus ebracteatus", IF(J1881="CAER", "Calamus erinaceus", IF(J1881="UNUN", "Unknown unknown",  IF(J1881="SOAL", "Sonneratia alba",  IF(J1881="AECO", "Aegiceras corniculatum", "" )) )))))))))))))))))))))))))))))</f>
        <v>Avicennia officinalis</v>
      </c>
      <c r="J1881" s="1" t="s">
        <v>105</v>
      </c>
      <c r="K1881" s="1" t="n">
        <v>11</v>
      </c>
      <c r="L1881" s="1" t="n">
        <v>6</v>
      </c>
      <c r="M1881" s="1"/>
      <c r="N1881" s="1"/>
      <c r="O1881" s="3"/>
      <c r="AMI1881" s="0"/>
      <c r="AMJ1881" s="0"/>
    </row>
    <row r="1882" s="18" customFormat="true" ht="13.8" hidden="false" customHeight="false" outlineLevel="0" collapsed="false">
      <c r="A1882" s="1" t="s">
        <v>91</v>
      </c>
      <c r="B1882" s="12" t="n">
        <v>42179</v>
      </c>
      <c r="C1882" s="1" t="s">
        <v>19</v>
      </c>
      <c r="D1882" s="1" t="s">
        <v>19</v>
      </c>
      <c r="E1882" s="1" t="s">
        <v>19</v>
      </c>
      <c r="F1882" s="1" t="s">
        <v>20</v>
      </c>
      <c r="G1882" s="1" t="n">
        <v>3</v>
      </c>
      <c r="H1882" s="1" t="n">
        <v>5</v>
      </c>
      <c r="I1882" s="23" t="str">
        <f aca="false">IF(J1882="RHAP", "Rhizophora apiculata", IF(J1882="EXAG", "Excoecaria agallocha", IF(J1882="BRPA", "Bruguiera parviflora", IF(J1882="XYMO", "Xylocarpus moluccensis", IF(J1882="BRCY", "Bruguiera cylindrica", IF(J1882="AVAL", "Avicennia alba", IF(J1882="AVOF", "Avicennia officinalis", IF(J1882="LURA", "Lumnitzera racemosa", IF(J1882="CETA", "Ceriops tagal", IF(J1882="XYGR", "Xylocarpus granatum", IF(J1882="AVMA", "Avicennia marina", IF(J1882="RHMU", "Rhizophora mucronata", IF(J1882="BRGY", "Bruguiera gymnorrhiza", IF(J1882="BRSE", "Bruguiera sexangula", IF(J1882="SOOV", "Sonneratia ovata", IF(J1882="SOCA", "Sonneratia caseolaris", IF(J1882="HELI", "Heritiera littoralis", IF(J1882="HESY", "Heritiera sylvatica", IF(J1882="NYFR", "Nypa fruticans", IF(J1882="CYRA", "Cynometra ramiflora", IF(J1882="PHPA", "Phoenix paludosa", IF(J1882="SCHY", "Scyphiphora hydrophyllacea", IF(J1882="DIMA", "Diospyros maritima", IF(J1882="POPI", "Pongamia pinnata", IF(J1882="MAPS", "Maniltoa psilogyne", IF(J1882="INBI", "Intsia bijuga", IF(J1882="ACEB", "Acanthus ebracteatus", IF(J1882="CAER", "Calamus erinaceus", IF(J1882="UNUN", "Unknown unknown",  IF(J1882="SOAL", "Sonneratia alba",  IF(J1882="AECO", "Aegiceras corniculatum", "" )) )))))))))))))))))))))))))))))</f>
        <v>Avicennia officinalis</v>
      </c>
      <c r="J1882" s="1" t="s">
        <v>105</v>
      </c>
      <c r="K1882" s="1" t="n">
        <v>11.1</v>
      </c>
      <c r="L1882" s="1" t="n">
        <v>4</v>
      </c>
      <c r="M1882" s="1" t="n">
        <v>19</v>
      </c>
      <c r="N1882" s="1" t="n">
        <v>2</v>
      </c>
      <c r="O1882" s="3"/>
      <c r="AMI1882" s="0"/>
      <c r="AMJ1882" s="0"/>
    </row>
    <row r="1883" s="18" customFormat="true" ht="13.8" hidden="false" customHeight="false" outlineLevel="0" collapsed="false">
      <c r="A1883" s="1" t="s">
        <v>91</v>
      </c>
      <c r="B1883" s="12" t="n">
        <v>42179</v>
      </c>
      <c r="C1883" s="1" t="s">
        <v>19</v>
      </c>
      <c r="D1883" s="1" t="s">
        <v>19</v>
      </c>
      <c r="E1883" s="1" t="s">
        <v>19</v>
      </c>
      <c r="F1883" s="1" t="s">
        <v>20</v>
      </c>
      <c r="G1883" s="1" t="n">
        <v>3</v>
      </c>
      <c r="H1883" s="1" t="n">
        <v>5</v>
      </c>
      <c r="I1883" s="23" t="str">
        <f aca="false">IF(J1883="RHAP", "Rhizophora apiculata", IF(J1883="EXAG", "Excoecaria agallocha", IF(J1883="BRPA", "Bruguiera parviflora", IF(J1883="XYMO", "Xylocarpus moluccensis", IF(J1883="BRCY", "Bruguiera cylindrica", IF(J1883="AVAL", "Avicennia alba", IF(J1883="AVOF", "Avicennia officinalis", IF(J1883="LURA", "Lumnitzera racemosa", IF(J1883="CETA", "Ceriops tagal", IF(J1883="XYGR", "Xylocarpus granatum", IF(J1883="AVMA", "Avicennia marina", IF(J1883="RHMU", "Rhizophora mucronata", IF(J1883="BRGY", "Bruguiera gymnorrhiza", IF(J1883="BRSE", "Bruguiera sexangula", IF(J1883="SOOV", "Sonneratia ovata", IF(J1883="SOCA", "Sonneratia caseolaris", IF(J1883="HELI", "Heritiera littoralis", IF(J1883="HESY", "Heritiera sylvatica", IF(J1883="NYFR", "Nypa fruticans", IF(J1883="CYRA", "Cynometra ramiflora", IF(J1883="PHPA", "Phoenix paludosa", IF(J1883="SCHY", "Scyphiphora hydrophyllacea", IF(J1883="DIMA", "Diospyros maritima", IF(J1883="POPI", "Pongamia pinnata", IF(J1883="MAPS", "Maniltoa psilogyne", IF(J1883="INBI", "Intsia bijuga", IF(J1883="ACEB", "Acanthus ebracteatus", IF(J1883="CAER", "Calamus erinaceus", IF(J1883="UNUN", "Unknown unknown",  IF(J1883="SOAL", "Sonneratia alba",  IF(J1883="AECO", "Aegiceras corniculatum", "" )) )))))))))))))))))))))))))))))</f>
        <v>Avicennia officinalis</v>
      </c>
      <c r="J1883" s="1" t="s">
        <v>105</v>
      </c>
      <c r="K1883" s="1" t="n">
        <v>11.3</v>
      </c>
      <c r="L1883" s="1" t="n">
        <v>2.5</v>
      </c>
      <c r="M1883" s="1" t="n">
        <v>13.6</v>
      </c>
      <c r="N1883" s="1" t="n">
        <v>3</v>
      </c>
      <c r="O1883" s="3" t="s">
        <v>1071</v>
      </c>
      <c r="AMI1883" s="0"/>
      <c r="AMJ1883" s="0"/>
    </row>
    <row r="1884" s="18" customFormat="true" ht="13.8" hidden="false" customHeight="false" outlineLevel="0" collapsed="false">
      <c r="A1884" s="1" t="s">
        <v>91</v>
      </c>
      <c r="B1884" s="12" t="n">
        <v>42179</v>
      </c>
      <c r="C1884" s="1" t="s">
        <v>19</v>
      </c>
      <c r="D1884" s="1" t="s">
        <v>19</v>
      </c>
      <c r="E1884" s="1" t="s">
        <v>19</v>
      </c>
      <c r="F1884" s="1" t="s">
        <v>20</v>
      </c>
      <c r="G1884" s="1" t="n">
        <v>3</v>
      </c>
      <c r="H1884" s="1" t="n">
        <v>5</v>
      </c>
      <c r="I1884" s="23" t="str">
        <f aca="false">IF(J1884="RHAP", "Rhizophora apiculata", IF(J1884="EXAG", "Excoecaria agallocha", IF(J1884="BRPA", "Bruguiera parviflora", IF(J1884="XYMO", "Xylocarpus moluccensis", IF(J1884="BRCY", "Bruguiera cylindrica", IF(J1884="AVAL", "Avicennia alba", IF(J1884="AVOF", "Avicennia officinalis", IF(J1884="LURA", "Lumnitzera racemosa", IF(J1884="CETA", "Ceriops tagal", IF(J1884="XYGR", "Xylocarpus granatum", IF(J1884="AVMA", "Avicennia marina", IF(J1884="RHMU", "Rhizophora mucronata", IF(J1884="BRGY", "Bruguiera gymnorrhiza", IF(J1884="BRSE", "Bruguiera sexangula", IF(J1884="SOOV", "Sonneratia ovata", IF(J1884="SOCA", "Sonneratia caseolaris", IF(J1884="HELI", "Heritiera littoralis", IF(J1884="HESY", "Heritiera sylvatica", IF(J1884="NYFR", "Nypa fruticans", IF(J1884="CYRA", "Cynometra ramiflora", IF(J1884="PHPA", "Phoenix paludosa", IF(J1884="SCHY", "Scyphiphora hydrophyllacea", IF(J1884="DIMA", "Diospyros maritima", IF(J1884="POPI", "Pongamia pinnata", IF(J1884="MAPS", "Maniltoa psilogyne", IF(J1884="INBI", "Intsia bijuga", IF(J1884="ACEB", "Acanthus ebracteatus", IF(J1884="CAER", "Calamus erinaceus", IF(J1884="UNUN", "Unknown unknown",  IF(J1884="SOAL", "Sonneratia alba",  IF(J1884="AECO", "Aegiceras corniculatum", "" )) )))))))))))))))))))))))))))))</f>
        <v>Avicennia officinalis</v>
      </c>
      <c r="J1884" s="1" t="s">
        <v>105</v>
      </c>
      <c r="K1884" s="1" t="n">
        <v>11.5</v>
      </c>
      <c r="L1884" s="1" t="n">
        <v>5</v>
      </c>
      <c r="M1884" s="1"/>
      <c r="N1884" s="1"/>
      <c r="O1884" s="3"/>
      <c r="AMI1884" s="0"/>
      <c r="AMJ1884" s="0"/>
    </row>
    <row r="1885" s="18" customFormat="true" ht="13.8" hidden="false" customHeight="false" outlineLevel="0" collapsed="false">
      <c r="A1885" s="1" t="s">
        <v>91</v>
      </c>
      <c r="B1885" s="12" t="n">
        <v>42179</v>
      </c>
      <c r="C1885" s="1" t="s">
        <v>19</v>
      </c>
      <c r="D1885" s="1" t="s">
        <v>19</v>
      </c>
      <c r="E1885" s="1" t="s">
        <v>19</v>
      </c>
      <c r="F1885" s="1" t="s">
        <v>20</v>
      </c>
      <c r="G1885" s="1" t="n">
        <v>3</v>
      </c>
      <c r="H1885" s="1" t="n">
        <v>5</v>
      </c>
      <c r="I1885" s="23" t="str">
        <f aca="false">IF(J1885="RHAP", "Rhizophora apiculata", IF(J1885="EXAG", "Excoecaria agallocha", IF(J1885="BRPA", "Bruguiera parviflora", IF(J1885="XYMO", "Xylocarpus moluccensis", IF(J1885="BRCY", "Bruguiera cylindrica", IF(J1885="AVAL", "Avicennia alba", IF(J1885="AVOF", "Avicennia officinalis", IF(J1885="LURA", "Lumnitzera racemosa", IF(J1885="CETA", "Ceriops tagal", IF(J1885="XYGR", "Xylocarpus granatum", IF(J1885="AVMA", "Avicennia marina", IF(J1885="RHMU", "Rhizophora mucronata", IF(J1885="BRGY", "Bruguiera gymnorrhiza", IF(J1885="BRSE", "Bruguiera sexangula", IF(J1885="SOOV", "Sonneratia ovata", IF(J1885="SOCA", "Sonneratia caseolaris", IF(J1885="HELI", "Heritiera littoralis", IF(J1885="HESY", "Heritiera sylvatica", IF(J1885="NYFR", "Nypa fruticans", IF(J1885="CYRA", "Cynometra ramiflora", IF(J1885="PHPA", "Phoenix paludosa", IF(J1885="SCHY", "Scyphiphora hydrophyllacea", IF(J1885="DIMA", "Diospyros maritima", IF(J1885="POPI", "Pongamia pinnata", IF(J1885="MAPS", "Maniltoa psilogyne", IF(J1885="INBI", "Intsia bijuga", IF(J1885="ACEB", "Acanthus ebracteatus", IF(J1885="CAER", "Calamus erinaceus", IF(J1885="UNUN", "Unknown unknown",  IF(J1885="SOAL", "Sonneratia alba",  IF(J1885="AECO", "Aegiceras corniculatum", "" )) )))))))))))))))))))))))))))))</f>
        <v>Avicennia officinalis</v>
      </c>
      <c r="J1885" s="1" t="s">
        <v>105</v>
      </c>
      <c r="K1885" s="1" t="n">
        <v>11.5</v>
      </c>
      <c r="L1885" s="1" t="n">
        <v>5</v>
      </c>
      <c r="M1885" s="1"/>
      <c r="N1885" s="1"/>
      <c r="O1885" s="3"/>
      <c r="AMI1885" s="0"/>
      <c r="AMJ1885" s="0"/>
    </row>
    <row r="1886" s="18" customFormat="true" ht="13.8" hidden="false" customHeight="false" outlineLevel="0" collapsed="false">
      <c r="A1886" s="1" t="s">
        <v>91</v>
      </c>
      <c r="B1886" s="12" t="n">
        <v>42179</v>
      </c>
      <c r="C1886" s="1" t="s">
        <v>19</v>
      </c>
      <c r="D1886" s="1" t="s">
        <v>19</v>
      </c>
      <c r="E1886" s="1" t="s">
        <v>19</v>
      </c>
      <c r="F1886" s="1" t="s">
        <v>20</v>
      </c>
      <c r="G1886" s="1" t="n">
        <v>3</v>
      </c>
      <c r="H1886" s="1" t="n">
        <v>5</v>
      </c>
      <c r="I1886" s="23" t="str">
        <f aca="false">IF(J1886="RHAP", "Rhizophora apiculata", IF(J1886="EXAG", "Excoecaria agallocha", IF(J1886="BRPA", "Bruguiera parviflora", IF(J1886="XYMO", "Xylocarpus moluccensis", IF(J1886="BRCY", "Bruguiera cylindrica", IF(J1886="AVAL", "Avicennia alba", IF(J1886="AVOF", "Avicennia officinalis", IF(J1886="LURA", "Lumnitzera racemosa", IF(J1886="CETA", "Ceriops tagal", IF(J1886="XYGR", "Xylocarpus granatum", IF(J1886="AVMA", "Avicennia marina", IF(J1886="RHMU", "Rhizophora mucronata", IF(J1886="BRGY", "Bruguiera gymnorrhiza", IF(J1886="BRSE", "Bruguiera sexangula", IF(J1886="SOOV", "Sonneratia ovata", IF(J1886="SOCA", "Sonneratia caseolaris", IF(J1886="HELI", "Heritiera littoralis", IF(J1886="HESY", "Heritiera sylvatica", IF(J1886="NYFR", "Nypa fruticans", IF(J1886="CYRA", "Cynometra ramiflora", IF(J1886="PHPA", "Phoenix paludosa", IF(J1886="SCHY", "Scyphiphora hydrophyllacea", IF(J1886="DIMA", "Diospyros maritima", IF(J1886="POPI", "Pongamia pinnata", IF(J1886="MAPS", "Maniltoa psilogyne", IF(J1886="INBI", "Intsia bijuga", IF(J1886="ACEB", "Acanthus ebracteatus", IF(J1886="CAER", "Calamus erinaceus", IF(J1886="UNUN", "Unknown unknown",  IF(J1886="SOAL", "Sonneratia alba",  IF(J1886="AECO", "Aegiceras corniculatum", "" )) )))))))))))))))))))))))))))))</f>
        <v>Avicennia officinalis</v>
      </c>
      <c r="J1886" s="1" t="s">
        <v>105</v>
      </c>
      <c r="K1886" s="1" t="n">
        <v>11.7</v>
      </c>
      <c r="L1886" s="1" t="n">
        <v>2</v>
      </c>
      <c r="M1886" s="1" t="n">
        <v>15.1</v>
      </c>
      <c r="N1886" s="1" t="n">
        <v>3</v>
      </c>
      <c r="O1886" s="3" t="s">
        <v>1071</v>
      </c>
      <c r="AMI1886" s="0"/>
      <c r="AMJ1886" s="0"/>
    </row>
    <row r="1887" s="18" customFormat="true" ht="13.8" hidden="false" customHeight="false" outlineLevel="0" collapsed="false">
      <c r="A1887" s="1" t="s">
        <v>91</v>
      </c>
      <c r="B1887" s="12" t="n">
        <v>42179</v>
      </c>
      <c r="C1887" s="1" t="s">
        <v>19</v>
      </c>
      <c r="D1887" s="1" t="s">
        <v>19</v>
      </c>
      <c r="E1887" s="1" t="s">
        <v>19</v>
      </c>
      <c r="F1887" s="1" t="s">
        <v>20</v>
      </c>
      <c r="G1887" s="1" t="n">
        <v>3</v>
      </c>
      <c r="H1887" s="1" t="n">
        <v>5</v>
      </c>
      <c r="I1887" s="23" t="str">
        <f aca="false">IF(J1887="RHAP", "Rhizophora apiculata", IF(J1887="EXAG", "Excoecaria agallocha", IF(J1887="BRPA", "Bruguiera parviflora", IF(J1887="XYMO", "Xylocarpus moluccensis", IF(J1887="BRCY", "Bruguiera cylindrica", IF(J1887="AVAL", "Avicennia alba", IF(J1887="AVOF", "Avicennia officinalis", IF(J1887="LURA", "Lumnitzera racemosa", IF(J1887="CETA", "Ceriops tagal", IF(J1887="XYGR", "Xylocarpus granatum", IF(J1887="AVMA", "Avicennia marina", IF(J1887="RHMU", "Rhizophora mucronata", IF(J1887="BRGY", "Bruguiera gymnorrhiza", IF(J1887="BRSE", "Bruguiera sexangula", IF(J1887="SOOV", "Sonneratia ovata", IF(J1887="SOCA", "Sonneratia caseolaris", IF(J1887="HELI", "Heritiera littoralis", IF(J1887="HESY", "Heritiera sylvatica", IF(J1887="NYFR", "Nypa fruticans", IF(J1887="CYRA", "Cynometra ramiflora", IF(J1887="PHPA", "Phoenix paludosa", IF(J1887="SCHY", "Scyphiphora hydrophyllacea", IF(J1887="DIMA", "Diospyros maritima", IF(J1887="POPI", "Pongamia pinnata", IF(J1887="MAPS", "Maniltoa psilogyne", IF(J1887="INBI", "Intsia bijuga", IF(J1887="ACEB", "Acanthus ebracteatus", IF(J1887="CAER", "Calamus erinaceus", IF(J1887="UNUN", "Unknown unknown",  IF(J1887="SOAL", "Sonneratia alba",  IF(J1887="AECO", "Aegiceras corniculatum", "" )) )))))))))))))))))))))))))))))</f>
        <v>Avicennia officinalis</v>
      </c>
      <c r="J1887" s="1" t="s">
        <v>105</v>
      </c>
      <c r="K1887" s="1" t="n">
        <v>11.9</v>
      </c>
      <c r="L1887" s="1" t="n">
        <v>7</v>
      </c>
      <c r="M1887" s="1"/>
      <c r="N1887" s="1" t="n">
        <v>3</v>
      </c>
      <c r="O1887" s="3" t="s">
        <v>1071</v>
      </c>
      <c r="AMI1887" s="0"/>
      <c r="AMJ1887" s="0"/>
    </row>
    <row r="1888" s="18" customFormat="true" ht="13.8" hidden="false" customHeight="false" outlineLevel="0" collapsed="false">
      <c r="A1888" s="1" t="s">
        <v>91</v>
      </c>
      <c r="B1888" s="12" t="n">
        <v>42179</v>
      </c>
      <c r="C1888" s="1" t="s">
        <v>19</v>
      </c>
      <c r="D1888" s="1" t="s">
        <v>19</v>
      </c>
      <c r="E1888" s="1" t="s">
        <v>19</v>
      </c>
      <c r="F1888" s="1" t="s">
        <v>20</v>
      </c>
      <c r="G1888" s="1" t="n">
        <v>3</v>
      </c>
      <c r="H1888" s="1" t="n">
        <v>5</v>
      </c>
      <c r="I1888" s="23" t="str">
        <f aca="false">IF(J1888="RHAP", "Rhizophora apiculata", IF(J1888="EXAG", "Excoecaria agallocha", IF(J1888="BRPA", "Bruguiera parviflora", IF(J1888="XYMO", "Xylocarpus moluccensis", IF(J1888="BRCY", "Bruguiera cylindrica", IF(J1888="AVAL", "Avicennia alba", IF(J1888="AVOF", "Avicennia officinalis", IF(J1888="LURA", "Lumnitzera racemosa", IF(J1888="CETA", "Ceriops tagal", IF(J1888="XYGR", "Xylocarpus granatum", IF(J1888="AVMA", "Avicennia marina", IF(J1888="RHMU", "Rhizophora mucronata", IF(J1888="BRGY", "Bruguiera gymnorrhiza", IF(J1888="BRSE", "Bruguiera sexangula", IF(J1888="SOOV", "Sonneratia ovata", IF(J1888="SOCA", "Sonneratia caseolaris", IF(J1888="HELI", "Heritiera littoralis", IF(J1888="HESY", "Heritiera sylvatica", IF(J1888="NYFR", "Nypa fruticans", IF(J1888="CYRA", "Cynometra ramiflora", IF(J1888="PHPA", "Phoenix paludosa", IF(J1888="SCHY", "Scyphiphora hydrophyllacea", IF(J1888="DIMA", "Diospyros maritima", IF(J1888="POPI", "Pongamia pinnata", IF(J1888="MAPS", "Maniltoa psilogyne", IF(J1888="INBI", "Intsia bijuga", IF(J1888="ACEB", "Acanthus ebracteatus", IF(J1888="CAER", "Calamus erinaceus", IF(J1888="UNUN", "Unknown unknown",  IF(J1888="SOAL", "Sonneratia alba",  IF(J1888="AECO", "Aegiceras corniculatum", "" )) )))))))))))))))))))))))))))))</f>
        <v>Avicennia officinalis</v>
      </c>
      <c r="J1888" s="1" t="s">
        <v>105</v>
      </c>
      <c r="K1888" s="1" t="n">
        <v>14</v>
      </c>
      <c r="L1888" s="1" t="n">
        <v>1.5</v>
      </c>
      <c r="M1888" s="1" t="n">
        <v>26.1</v>
      </c>
      <c r="N1888" s="1" t="n">
        <v>3</v>
      </c>
      <c r="O1888" s="3" t="s">
        <v>1071</v>
      </c>
      <c r="AMI1888" s="0"/>
      <c r="AMJ1888" s="0"/>
    </row>
    <row r="1889" s="18" customFormat="true" ht="13.8" hidden="false" customHeight="false" outlineLevel="0" collapsed="false">
      <c r="A1889" s="1" t="s">
        <v>91</v>
      </c>
      <c r="B1889" s="12" t="n">
        <v>42180</v>
      </c>
      <c r="C1889" s="1" t="s">
        <v>19</v>
      </c>
      <c r="D1889" s="1" t="s">
        <v>19</v>
      </c>
      <c r="E1889" s="1" t="s">
        <v>19</v>
      </c>
      <c r="F1889" s="1" t="s">
        <v>20</v>
      </c>
      <c r="G1889" s="1" t="n">
        <v>4</v>
      </c>
      <c r="H1889" s="1" t="n">
        <v>1</v>
      </c>
      <c r="I1889" s="23" t="str">
        <f aca="false">IF(J1889="RHAP", "Rhizophora apiculata", IF(J1889="EXAG", "Excoecaria agallocha", IF(J1889="BRPA", "Bruguiera parviflora", IF(J1889="XYMO", "Xylocarpus moluccensis", IF(J1889="BRCY", "Bruguiera cylindrica", IF(J1889="AVAL", "Avicennia alba", IF(J1889="AVOF", "Avicennia officinalis", IF(J1889="LURA", "Lumnitzera racemosa", IF(J1889="CETA", "Ceriops tagal", IF(J1889="XYGR", "Xylocarpus granatum", IF(J1889="AVMA", "Avicennia marina", IF(J1889="RHMU", "Rhizophora mucronata", IF(J1889="BRGY", "Bruguiera gymnorrhiza", IF(J1889="BRSE", "Bruguiera sexangula", IF(J1889="SOOV", "Sonneratia ovata", IF(J1889="SOCA", "Sonneratia caseolaris", IF(J1889="HELI", "Heritiera littoralis", IF(J1889="HESY", "Heritiera sylvatica", IF(J1889="NYFR", "Nypa fruticans", IF(J1889="CYRA", "Cynometra ramiflora", IF(J1889="PHPA", "Phoenix paludosa", IF(J1889="SCHY", "Scyphiphora hydrophyllacea", IF(J1889="DIMA", "Diospyros maritima", IF(J1889="POPI", "Pongamia pinnata", IF(J1889="MAPS", "Maniltoa psilogyne", IF(J1889="INBI", "Intsia bijuga", IF(J1889="ACEB", "Acanthus ebracteatus", IF(J1889="CAER", "Calamus erinaceus", IF(J1889="UNUN", "Unknown unknown",  IF(J1889="SOAL", "Sonneratia alba",  IF(J1889="AECO", "Aegiceras corniculatum", "" )) )))))))))))))))))))))))))))))</f>
        <v>Bruguiera sexangula</v>
      </c>
      <c r="J1889" s="1" t="s">
        <v>1023</v>
      </c>
      <c r="K1889" s="1" t="n">
        <v>5.1</v>
      </c>
      <c r="L1889" s="1" t="n">
        <v>5</v>
      </c>
      <c r="M1889" s="1"/>
      <c r="N1889" s="1"/>
      <c r="O1889" s="3"/>
      <c r="AMI1889" s="0"/>
      <c r="AMJ1889" s="0"/>
    </row>
    <row r="1890" s="18" customFormat="true" ht="13.8" hidden="false" customHeight="false" outlineLevel="0" collapsed="false">
      <c r="A1890" s="1" t="s">
        <v>91</v>
      </c>
      <c r="B1890" s="12" t="n">
        <v>42180</v>
      </c>
      <c r="C1890" s="1" t="s">
        <v>19</v>
      </c>
      <c r="D1890" s="1" t="s">
        <v>19</v>
      </c>
      <c r="E1890" s="1" t="s">
        <v>19</v>
      </c>
      <c r="F1890" s="1" t="s">
        <v>20</v>
      </c>
      <c r="G1890" s="1" t="n">
        <v>4</v>
      </c>
      <c r="H1890" s="1" t="n">
        <v>1</v>
      </c>
      <c r="I1890" s="23" t="str">
        <f aca="false">IF(J1890="RHAP", "Rhizophora apiculata", IF(J1890="EXAG", "Excoecaria agallocha", IF(J1890="BRPA", "Bruguiera parviflora", IF(J1890="XYMO", "Xylocarpus moluccensis", IF(J1890="BRCY", "Bruguiera cylindrica", IF(J1890="AVAL", "Avicennia alba", IF(J1890="AVOF", "Avicennia officinalis", IF(J1890="LURA", "Lumnitzera racemosa", IF(J1890="CETA", "Ceriops tagal", IF(J1890="XYGR", "Xylocarpus granatum", IF(J1890="AVMA", "Avicennia marina", IF(J1890="RHMU", "Rhizophora mucronata", IF(J1890="BRGY", "Bruguiera gymnorrhiza", IF(J1890="BRSE", "Bruguiera sexangula", IF(J1890="SOOV", "Sonneratia ovata", IF(J1890="SOCA", "Sonneratia caseolaris", IF(J1890="HELI", "Heritiera littoralis", IF(J1890="HESY", "Heritiera sylvatica", IF(J1890="NYFR", "Nypa fruticans", IF(J1890="CYRA", "Cynometra ramiflora", IF(J1890="PHPA", "Phoenix paludosa", IF(J1890="SCHY", "Scyphiphora hydrophyllacea", IF(J1890="DIMA", "Diospyros maritima", IF(J1890="POPI", "Pongamia pinnata", IF(J1890="MAPS", "Maniltoa psilogyne", IF(J1890="INBI", "Intsia bijuga", IF(J1890="ACEB", "Acanthus ebracteatus", IF(J1890="CAER", "Calamus erinaceus", IF(J1890="UNUN", "Unknown unknown",  IF(J1890="SOAL", "Sonneratia alba",  IF(J1890="AECO", "Aegiceras corniculatum", "" )) )))))))))))))))))))))))))))))</f>
        <v>Rhizophora apiculata</v>
      </c>
      <c r="J1890" s="1" t="s">
        <v>21</v>
      </c>
      <c r="K1890" s="1" t="n">
        <v>5.1</v>
      </c>
      <c r="L1890" s="1" t="n">
        <v>8</v>
      </c>
      <c r="M1890" s="1"/>
      <c r="N1890" s="1"/>
      <c r="O1890" s="3"/>
      <c r="AMI1890" s="0"/>
      <c r="AMJ1890" s="0"/>
    </row>
    <row r="1891" s="18" customFormat="true" ht="13.8" hidden="false" customHeight="false" outlineLevel="0" collapsed="false">
      <c r="A1891" s="1" t="s">
        <v>91</v>
      </c>
      <c r="B1891" s="12" t="n">
        <v>42180</v>
      </c>
      <c r="C1891" s="1" t="s">
        <v>19</v>
      </c>
      <c r="D1891" s="1" t="s">
        <v>19</v>
      </c>
      <c r="E1891" s="1" t="s">
        <v>19</v>
      </c>
      <c r="F1891" s="1" t="s">
        <v>20</v>
      </c>
      <c r="G1891" s="1" t="n">
        <v>4</v>
      </c>
      <c r="H1891" s="1" t="n">
        <v>1</v>
      </c>
      <c r="I1891" s="23" t="str">
        <f aca="false">IF(J1891="RHAP", "Rhizophora apiculata", IF(J1891="EXAG", "Excoecaria agallocha", IF(J1891="BRPA", "Bruguiera parviflora", IF(J1891="XYMO", "Xylocarpus moluccensis", IF(J1891="BRCY", "Bruguiera cylindrica", IF(J1891="AVAL", "Avicennia alba", IF(J1891="AVOF", "Avicennia officinalis", IF(J1891="LURA", "Lumnitzera racemosa", IF(J1891="CETA", "Ceriops tagal", IF(J1891="XYGR", "Xylocarpus granatum", IF(J1891="AVMA", "Avicennia marina", IF(J1891="RHMU", "Rhizophora mucronata", IF(J1891="BRGY", "Bruguiera gymnorrhiza", IF(J1891="BRSE", "Bruguiera sexangula", IF(J1891="SOOV", "Sonneratia ovata", IF(J1891="SOCA", "Sonneratia caseolaris", IF(J1891="HELI", "Heritiera littoralis", IF(J1891="HESY", "Heritiera sylvatica", IF(J1891="NYFR", "Nypa fruticans", IF(J1891="CYRA", "Cynometra ramiflora", IF(J1891="PHPA", "Phoenix paludosa", IF(J1891="SCHY", "Scyphiphora hydrophyllacea", IF(J1891="DIMA", "Diospyros maritima", IF(J1891="POPI", "Pongamia pinnata", IF(J1891="MAPS", "Maniltoa psilogyne", IF(J1891="INBI", "Intsia bijuga", IF(J1891="ACEB", "Acanthus ebracteatus", IF(J1891="CAER", "Calamus erinaceus", IF(J1891="UNUN", "Unknown unknown",  IF(J1891="SOAL", "Sonneratia alba",  IF(J1891="AECO", "Aegiceras corniculatum", "" )) )))))))))))))))))))))))))))))</f>
        <v>Rhizophora apiculata</v>
      </c>
      <c r="J1891" s="1" t="s">
        <v>21</v>
      </c>
      <c r="K1891" s="1" t="n">
        <v>5.3</v>
      </c>
      <c r="L1891" s="1" t="n">
        <v>6</v>
      </c>
      <c r="M1891" s="1"/>
      <c r="N1891" s="1"/>
      <c r="O1891" s="3"/>
      <c r="AMI1891" s="0"/>
      <c r="AMJ1891" s="0"/>
    </row>
    <row r="1892" s="18" customFormat="true" ht="13.8" hidden="false" customHeight="false" outlineLevel="0" collapsed="false">
      <c r="A1892" s="1" t="s">
        <v>91</v>
      </c>
      <c r="B1892" s="12" t="n">
        <v>42180</v>
      </c>
      <c r="C1892" s="1" t="s">
        <v>19</v>
      </c>
      <c r="D1892" s="1" t="s">
        <v>19</v>
      </c>
      <c r="E1892" s="1" t="s">
        <v>19</v>
      </c>
      <c r="F1892" s="1" t="s">
        <v>20</v>
      </c>
      <c r="G1892" s="1" t="n">
        <v>4</v>
      </c>
      <c r="H1892" s="1" t="n">
        <v>1</v>
      </c>
      <c r="I1892" s="23" t="str">
        <f aca="false">IF(J1892="RHAP", "Rhizophora apiculata", IF(J1892="EXAG", "Excoecaria agallocha", IF(J1892="BRPA", "Bruguiera parviflora", IF(J1892="XYMO", "Xylocarpus moluccensis", IF(J1892="BRCY", "Bruguiera cylindrica", IF(J1892="AVAL", "Avicennia alba", IF(J1892="AVOF", "Avicennia officinalis", IF(J1892="LURA", "Lumnitzera racemosa", IF(J1892="CETA", "Ceriops tagal", IF(J1892="XYGR", "Xylocarpus granatum", IF(J1892="AVMA", "Avicennia marina", IF(J1892="RHMU", "Rhizophora mucronata", IF(J1892="BRGY", "Bruguiera gymnorrhiza", IF(J1892="BRSE", "Bruguiera sexangula", IF(J1892="SOOV", "Sonneratia ovata", IF(J1892="SOCA", "Sonneratia caseolaris", IF(J1892="HELI", "Heritiera littoralis", IF(J1892="HESY", "Heritiera sylvatica", IF(J1892="NYFR", "Nypa fruticans", IF(J1892="CYRA", "Cynometra ramiflora", IF(J1892="PHPA", "Phoenix paludosa", IF(J1892="SCHY", "Scyphiphora hydrophyllacea", IF(J1892="DIMA", "Diospyros maritima", IF(J1892="POPI", "Pongamia pinnata", IF(J1892="MAPS", "Maniltoa psilogyne", IF(J1892="INBI", "Intsia bijuga", IF(J1892="ACEB", "Acanthus ebracteatus", IF(J1892="CAER", "Calamus erinaceus", IF(J1892="UNUN", "Unknown unknown",  IF(J1892="SOAL", "Sonneratia alba",  IF(J1892="AECO", "Aegiceras corniculatum", "" )) )))))))))))))))))))))))))))))</f>
        <v>Bruguiera sexangula</v>
      </c>
      <c r="J1892" s="1" t="s">
        <v>1023</v>
      </c>
      <c r="K1892" s="1" t="n">
        <v>5.4</v>
      </c>
      <c r="L1892" s="1" t="n">
        <v>5</v>
      </c>
      <c r="M1892" s="1"/>
      <c r="N1892" s="1"/>
      <c r="O1892" s="3"/>
      <c r="AMI1892" s="0"/>
      <c r="AMJ1892" s="0"/>
    </row>
    <row r="1893" s="18" customFormat="true" ht="13.8" hidden="false" customHeight="false" outlineLevel="0" collapsed="false">
      <c r="A1893" s="1" t="s">
        <v>91</v>
      </c>
      <c r="B1893" s="12" t="n">
        <v>42180</v>
      </c>
      <c r="C1893" s="1" t="s">
        <v>19</v>
      </c>
      <c r="D1893" s="1" t="s">
        <v>19</v>
      </c>
      <c r="E1893" s="1" t="s">
        <v>19</v>
      </c>
      <c r="F1893" s="1" t="s">
        <v>20</v>
      </c>
      <c r="G1893" s="1" t="n">
        <v>4</v>
      </c>
      <c r="H1893" s="1" t="n">
        <v>1</v>
      </c>
      <c r="I1893" s="23" t="str">
        <f aca="false">IF(J1893="RHAP", "Rhizophora apiculata", IF(J1893="EXAG", "Excoecaria agallocha", IF(J1893="BRPA", "Bruguiera parviflora", IF(J1893="XYMO", "Xylocarpus moluccensis", IF(J1893="BRCY", "Bruguiera cylindrica", IF(J1893="AVAL", "Avicennia alba", IF(J1893="AVOF", "Avicennia officinalis", IF(J1893="LURA", "Lumnitzera racemosa", IF(J1893="CETA", "Ceriops tagal", IF(J1893="XYGR", "Xylocarpus granatum", IF(J1893="AVMA", "Avicennia marina", IF(J1893="RHMU", "Rhizophora mucronata", IF(J1893="BRGY", "Bruguiera gymnorrhiza", IF(J1893="BRSE", "Bruguiera sexangula", IF(J1893="SOOV", "Sonneratia ovata", IF(J1893="SOCA", "Sonneratia caseolaris", IF(J1893="HELI", "Heritiera littoralis", IF(J1893="HESY", "Heritiera sylvatica", IF(J1893="NYFR", "Nypa fruticans", IF(J1893="CYRA", "Cynometra ramiflora", IF(J1893="PHPA", "Phoenix paludosa", IF(J1893="SCHY", "Scyphiphora hydrophyllacea", IF(J1893="DIMA", "Diospyros maritima", IF(J1893="POPI", "Pongamia pinnata", IF(J1893="MAPS", "Maniltoa psilogyne", IF(J1893="INBI", "Intsia bijuga", IF(J1893="ACEB", "Acanthus ebracteatus", IF(J1893="CAER", "Calamus erinaceus", IF(J1893="UNUN", "Unknown unknown",  IF(J1893="SOAL", "Sonneratia alba",  IF(J1893="AECO", "Aegiceras corniculatum", "" )) )))))))))))))))))))))))))))))</f>
        <v>Bruguiera sexangula</v>
      </c>
      <c r="J1893" s="1" t="s">
        <v>1023</v>
      </c>
      <c r="K1893" s="1" t="n">
        <v>5.5</v>
      </c>
      <c r="L1893" s="1" t="n">
        <v>5</v>
      </c>
      <c r="M1893" s="1"/>
      <c r="N1893" s="1"/>
      <c r="O1893" s="3"/>
      <c r="AMI1893" s="0"/>
      <c r="AMJ1893" s="0"/>
    </row>
    <row r="1894" s="18" customFormat="true" ht="13.8" hidden="false" customHeight="false" outlineLevel="0" collapsed="false">
      <c r="A1894" s="1" t="s">
        <v>91</v>
      </c>
      <c r="B1894" s="12" t="n">
        <v>42180</v>
      </c>
      <c r="C1894" s="1" t="s">
        <v>19</v>
      </c>
      <c r="D1894" s="1" t="s">
        <v>19</v>
      </c>
      <c r="E1894" s="1" t="s">
        <v>19</v>
      </c>
      <c r="F1894" s="1" t="s">
        <v>20</v>
      </c>
      <c r="G1894" s="1" t="n">
        <v>4</v>
      </c>
      <c r="H1894" s="1" t="n">
        <v>1</v>
      </c>
      <c r="I1894" s="23" t="str">
        <f aca="false">IF(J1894="RHAP", "Rhizophora apiculata", IF(J1894="EXAG", "Excoecaria agallocha", IF(J1894="BRPA", "Bruguiera parviflora", IF(J1894="XYMO", "Xylocarpus moluccensis", IF(J1894="BRCY", "Bruguiera cylindrica", IF(J1894="AVAL", "Avicennia alba", IF(J1894="AVOF", "Avicennia officinalis", IF(J1894="LURA", "Lumnitzera racemosa", IF(J1894="CETA", "Ceriops tagal", IF(J1894="XYGR", "Xylocarpus granatum", IF(J1894="AVMA", "Avicennia marina", IF(J1894="RHMU", "Rhizophora mucronata", IF(J1894="BRGY", "Bruguiera gymnorrhiza", IF(J1894="BRSE", "Bruguiera sexangula", IF(J1894="SOOV", "Sonneratia ovata", IF(J1894="SOCA", "Sonneratia caseolaris", IF(J1894="HELI", "Heritiera littoralis", IF(J1894="HESY", "Heritiera sylvatica", IF(J1894="NYFR", "Nypa fruticans", IF(J1894="CYRA", "Cynometra ramiflora", IF(J1894="PHPA", "Phoenix paludosa", IF(J1894="SCHY", "Scyphiphora hydrophyllacea", IF(J1894="DIMA", "Diospyros maritima", IF(J1894="POPI", "Pongamia pinnata", IF(J1894="MAPS", "Maniltoa psilogyne", IF(J1894="INBI", "Intsia bijuga", IF(J1894="ACEB", "Acanthus ebracteatus", IF(J1894="CAER", "Calamus erinaceus", IF(J1894="UNUN", "Unknown unknown",  IF(J1894="SOAL", "Sonneratia alba",  IF(J1894="AECO", "Aegiceras corniculatum", "" )) )))))))))))))))))))))))))))))</f>
        <v>Rhizophora apiculata</v>
      </c>
      <c r="J1894" s="1" t="s">
        <v>21</v>
      </c>
      <c r="K1894" s="1" t="n">
        <v>5.5</v>
      </c>
      <c r="L1894" s="1" t="n">
        <v>6</v>
      </c>
      <c r="M1894" s="1"/>
      <c r="N1894" s="1"/>
      <c r="O1894" s="3"/>
      <c r="AMI1894" s="0"/>
      <c r="AMJ1894" s="0"/>
    </row>
    <row r="1895" s="18" customFormat="true" ht="13.8" hidden="false" customHeight="false" outlineLevel="0" collapsed="false">
      <c r="A1895" s="1" t="s">
        <v>91</v>
      </c>
      <c r="B1895" s="12" t="n">
        <v>42180</v>
      </c>
      <c r="C1895" s="1" t="s">
        <v>19</v>
      </c>
      <c r="D1895" s="1" t="s">
        <v>19</v>
      </c>
      <c r="E1895" s="1" t="s">
        <v>19</v>
      </c>
      <c r="F1895" s="1" t="s">
        <v>20</v>
      </c>
      <c r="G1895" s="1" t="n">
        <v>4</v>
      </c>
      <c r="H1895" s="1" t="n">
        <v>1</v>
      </c>
      <c r="I1895" s="23" t="str">
        <f aca="false">IF(J1895="RHAP", "Rhizophora apiculata", IF(J1895="EXAG", "Excoecaria agallocha", IF(J1895="BRPA", "Bruguiera parviflora", IF(J1895="XYMO", "Xylocarpus moluccensis", IF(J1895="BRCY", "Bruguiera cylindrica", IF(J1895="AVAL", "Avicennia alba", IF(J1895="AVOF", "Avicennia officinalis", IF(J1895="LURA", "Lumnitzera racemosa", IF(J1895="CETA", "Ceriops tagal", IF(J1895="XYGR", "Xylocarpus granatum", IF(J1895="AVMA", "Avicennia marina", IF(J1895="RHMU", "Rhizophora mucronata", IF(J1895="BRGY", "Bruguiera gymnorrhiza", IF(J1895="BRSE", "Bruguiera sexangula", IF(J1895="SOOV", "Sonneratia ovata", IF(J1895="SOCA", "Sonneratia caseolaris", IF(J1895="HELI", "Heritiera littoralis", IF(J1895="HESY", "Heritiera sylvatica", IF(J1895="NYFR", "Nypa fruticans", IF(J1895="CYRA", "Cynometra ramiflora", IF(J1895="PHPA", "Phoenix paludosa", IF(J1895="SCHY", "Scyphiphora hydrophyllacea", IF(J1895="DIMA", "Diospyros maritima", IF(J1895="POPI", "Pongamia pinnata", IF(J1895="MAPS", "Maniltoa psilogyne", IF(J1895="INBI", "Intsia bijuga", IF(J1895="ACEB", "Acanthus ebracteatus", IF(J1895="CAER", "Calamus erinaceus", IF(J1895="UNUN", "Unknown unknown",  IF(J1895="SOAL", "Sonneratia alba",  IF(J1895="AECO", "Aegiceras corniculatum", "" )) )))))))))))))))))))))))))))))</f>
        <v>Bruguiera sexangula</v>
      </c>
      <c r="J1895" s="1" t="s">
        <v>1023</v>
      </c>
      <c r="K1895" s="1" t="n">
        <v>5.8</v>
      </c>
      <c r="L1895" s="1" t="n">
        <v>7</v>
      </c>
      <c r="M1895" s="1"/>
      <c r="N1895" s="1"/>
      <c r="O1895" s="3"/>
      <c r="AMI1895" s="0"/>
      <c r="AMJ1895" s="0"/>
    </row>
    <row r="1896" s="18" customFormat="true" ht="13.8" hidden="false" customHeight="false" outlineLevel="0" collapsed="false">
      <c r="A1896" s="1" t="s">
        <v>91</v>
      </c>
      <c r="B1896" s="12" t="n">
        <v>42180</v>
      </c>
      <c r="C1896" s="1" t="s">
        <v>19</v>
      </c>
      <c r="D1896" s="1" t="s">
        <v>19</v>
      </c>
      <c r="E1896" s="1" t="s">
        <v>19</v>
      </c>
      <c r="F1896" s="1" t="s">
        <v>20</v>
      </c>
      <c r="G1896" s="1" t="n">
        <v>4</v>
      </c>
      <c r="H1896" s="1" t="n">
        <v>1</v>
      </c>
      <c r="I1896" s="23" t="str">
        <f aca="false">IF(J1896="RHAP", "Rhizophora apiculata", IF(J1896="EXAG", "Excoecaria agallocha", IF(J1896="BRPA", "Bruguiera parviflora", IF(J1896="XYMO", "Xylocarpus moluccensis", IF(J1896="BRCY", "Bruguiera cylindrica", IF(J1896="AVAL", "Avicennia alba", IF(J1896="AVOF", "Avicennia officinalis", IF(J1896="LURA", "Lumnitzera racemosa", IF(J1896="CETA", "Ceriops tagal", IF(J1896="XYGR", "Xylocarpus granatum", IF(J1896="AVMA", "Avicennia marina", IF(J1896="RHMU", "Rhizophora mucronata", IF(J1896="BRGY", "Bruguiera gymnorrhiza", IF(J1896="BRSE", "Bruguiera sexangula", IF(J1896="SOOV", "Sonneratia ovata", IF(J1896="SOCA", "Sonneratia caseolaris", IF(J1896="HELI", "Heritiera littoralis", IF(J1896="HESY", "Heritiera sylvatica", IF(J1896="NYFR", "Nypa fruticans", IF(J1896="CYRA", "Cynometra ramiflora", IF(J1896="PHPA", "Phoenix paludosa", IF(J1896="SCHY", "Scyphiphora hydrophyllacea", IF(J1896="DIMA", "Diospyros maritima", IF(J1896="POPI", "Pongamia pinnata", IF(J1896="MAPS", "Maniltoa psilogyne", IF(J1896="INBI", "Intsia bijuga", IF(J1896="ACEB", "Acanthus ebracteatus", IF(J1896="CAER", "Calamus erinaceus", IF(J1896="UNUN", "Unknown unknown",  IF(J1896="SOAL", "Sonneratia alba",  IF(J1896="AECO", "Aegiceras corniculatum", "" )) )))))))))))))))))))))))))))))</f>
        <v>Rhizophora apiculata</v>
      </c>
      <c r="J1896" s="1" t="s">
        <v>21</v>
      </c>
      <c r="K1896" s="1" t="n">
        <v>6.4</v>
      </c>
      <c r="L1896" s="1" t="n">
        <v>8</v>
      </c>
      <c r="M1896" s="1"/>
      <c r="N1896" s="1"/>
      <c r="O1896" s="3"/>
      <c r="AMI1896" s="0"/>
      <c r="AMJ1896" s="0"/>
    </row>
    <row r="1897" s="18" customFormat="true" ht="13.8" hidden="false" customHeight="false" outlineLevel="0" collapsed="false">
      <c r="A1897" s="1" t="s">
        <v>91</v>
      </c>
      <c r="B1897" s="12" t="n">
        <v>42180</v>
      </c>
      <c r="C1897" s="1" t="s">
        <v>19</v>
      </c>
      <c r="D1897" s="1" t="s">
        <v>19</v>
      </c>
      <c r="E1897" s="1" t="s">
        <v>19</v>
      </c>
      <c r="F1897" s="1" t="s">
        <v>20</v>
      </c>
      <c r="G1897" s="1" t="n">
        <v>4</v>
      </c>
      <c r="H1897" s="1" t="n">
        <v>1</v>
      </c>
      <c r="I1897" s="23" t="str">
        <f aca="false">IF(J1897="RHAP", "Rhizophora apiculata", IF(J1897="EXAG", "Excoecaria agallocha", IF(J1897="BRPA", "Bruguiera parviflora", IF(J1897="XYMO", "Xylocarpus moluccensis", IF(J1897="BRCY", "Bruguiera cylindrica", IF(J1897="AVAL", "Avicennia alba", IF(J1897="AVOF", "Avicennia officinalis", IF(J1897="LURA", "Lumnitzera racemosa", IF(J1897="CETA", "Ceriops tagal", IF(J1897="XYGR", "Xylocarpus granatum", IF(J1897="AVMA", "Avicennia marina", IF(J1897="RHMU", "Rhizophora mucronata", IF(J1897="BRGY", "Bruguiera gymnorrhiza", IF(J1897="BRSE", "Bruguiera sexangula", IF(J1897="SOOV", "Sonneratia ovata", IF(J1897="SOCA", "Sonneratia caseolaris", IF(J1897="HELI", "Heritiera littoralis", IF(J1897="HESY", "Heritiera sylvatica", IF(J1897="NYFR", "Nypa fruticans", IF(J1897="CYRA", "Cynometra ramiflora", IF(J1897="PHPA", "Phoenix paludosa", IF(J1897="SCHY", "Scyphiphora hydrophyllacea", IF(J1897="DIMA", "Diospyros maritima", IF(J1897="POPI", "Pongamia pinnata", IF(J1897="MAPS", "Maniltoa psilogyne", IF(J1897="INBI", "Intsia bijuga", IF(J1897="ACEB", "Acanthus ebracteatus", IF(J1897="CAER", "Calamus erinaceus", IF(J1897="UNUN", "Unknown unknown",  IF(J1897="SOAL", "Sonneratia alba",  IF(J1897="AECO", "Aegiceras corniculatum", "" )) )))))))))))))))))))))))))))))</f>
        <v>Bruguiera sexangula</v>
      </c>
      <c r="J1897" s="1" t="s">
        <v>1023</v>
      </c>
      <c r="K1897" s="1" t="n">
        <v>6.4</v>
      </c>
      <c r="L1897" s="1" t="n">
        <v>4</v>
      </c>
      <c r="M1897" s="1"/>
      <c r="N1897" s="1"/>
      <c r="O1897" s="3"/>
      <c r="AMI1897" s="0"/>
      <c r="AMJ1897" s="0"/>
    </row>
    <row r="1898" s="18" customFormat="true" ht="13.8" hidden="false" customHeight="false" outlineLevel="0" collapsed="false">
      <c r="A1898" s="1" t="s">
        <v>91</v>
      </c>
      <c r="B1898" s="12" t="n">
        <v>42180</v>
      </c>
      <c r="C1898" s="1" t="s">
        <v>19</v>
      </c>
      <c r="D1898" s="1" t="s">
        <v>19</v>
      </c>
      <c r="E1898" s="1" t="s">
        <v>19</v>
      </c>
      <c r="F1898" s="1" t="s">
        <v>20</v>
      </c>
      <c r="G1898" s="1" t="n">
        <v>4</v>
      </c>
      <c r="H1898" s="1" t="n">
        <v>1</v>
      </c>
      <c r="I1898" s="23" t="str">
        <f aca="false">IF(J1898="RHAP", "Rhizophora apiculata", IF(J1898="EXAG", "Excoecaria agallocha", IF(J1898="BRPA", "Bruguiera parviflora", IF(J1898="XYMO", "Xylocarpus moluccensis", IF(J1898="BRCY", "Bruguiera cylindrica", IF(J1898="AVAL", "Avicennia alba", IF(J1898="AVOF", "Avicennia officinalis", IF(J1898="LURA", "Lumnitzera racemosa", IF(J1898="CETA", "Ceriops tagal", IF(J1898="XYGR", "Xylocarpus granatum", IF(J1898="AVMA", "Avicennia marina", IF(J1898="RHMU", "Rhizophora mucronata", IF(J1898="BRGY", "Bruguiera gymnorrhiza", IF(J1898="BRSE", "Bruguiera sexangula", IF(J1898="SOOV", "Sonneratia ovata", IF(J1898="SOCA", "Sonneratia caseolaris", IF(J1898="HELI", "Heritiera littoralis", IF(J1898="HESY", "Heritiera sylvatica", IF(J1898="NYFR", "Nypa fruticans", IF(J1898="CYRA", "Cynometra ramiflora", IF(J1898="PHPA", "Phoenix paludosa", IF(J1898="SCHY", "Scyphiphora hydrophyllacea", IF(J1898="DIMA", "Diospyros maritima", IF(J1898="POPI", "Pongamia pinnata", IF(J1898="MAPS", "Maniltoa psilogyne", IF(J1898="INBI", "Intsia bijuga", IF(J1898="ACEB", "Acanthus ebracteatus", IF(J1898="CAER", "Calamus erinaceus", IF(J1898="UNUN", "Unknown unknown",  IF(J1898="SOAL", "Sonneratia alba",  IF(J1898="AECO", "Aegiceras corniculatum", "" )) )))))))))))))))))))))))))))))</f>
        <v>Bruguiera sexangula</v>
      </c>
      <c r="J1898" s="1" t="s">
        <v>1023</v>
      </c>
      <c r="K1898" s="1" t="n">
        <v>7.1</v>
      </c>
      <c r="L1898" s="1" t="n">
        <v>7</v>
      </c>
      <c r="M1898" s="1"/>
      <c r="N1898" s="1"/>
      <c r="O1898" s="3"/>
      <c r="AMI1898" s="0"/>
      <c r="AMJ1898" s="0"/>
    </row>
    <row r="1899" s="18" customFormat="true" ht="13.8" hidden="false" customHeight="false" outlineLevel="0" collapsed="false">
      <c r="A1899" s="1" t="s">
        <v>91</v>
      </c>
      <c r="B1899" s="12" t="n">
        <v>42180</v>
      </c>
      <c r="C1899" s="1" t="s">
        <v>19</v>
      </c>
      <c r="D1899" s="1" t="s">
        <v>19</v>
      </c>
      <c r="E1899" s="1" t="s">
        <v>19</v>
      </c>
      <c r="F1899" s="1" t="s">
        <v>20</v>
      </c>
      <c r="G1899" s="1" t="n">
        <v>4</v>
      </c>
      <c r="H1899" s="1" t="n">
        <v>1</v>
      </c>
      <c r="I1899" s="23" t="str">
        <f aca="false">IF(J1899="RHAP", "Rhizophora apiculata", IF(J1899="EXAG", "Excoecaria agallocha", IF(J1899="BRPA", "Bruguiera parviflora", IF(J1899="XYMO", "Xylocarpus moluccensis", IF(J1899="BRCY", "Bruguiera cylindrica", IF(J1899="AVAL", "Avicennia alba", IF(J1899="AVOF", "Avicennia officinalis", IF(J1899="LURA", "Lumnitzera racemosa", IF(J1899="CETA", "Ceriops tagal", IF(J1899="XYGR", "Xylocarpus granatum", IF(J1899="AVMA", "Avicennia marina", IF(J1899="RHMU", "Rhizophora mucronata", IF(J1899="BRGY", "Bruguiera gymnorrhiza", IF(J1899="BRSE", "Bruguiera sexangula", IF(J1899="SOOV", "Sonneratia ovata", IF(J1899="SOCA", "Sonneratia caseolaris", IF(J1899="HELI", "Heritiera littoralis", IF(J1899="HESY", "Heritiera sylvatica", IF(J1899="NYFR", "Nypa fruticans", IF(J1899="CYRA", "Cynometra ramiflora", IF(J1899="PHPA", "Phoenix paludosa", IF(J1899="SCHY", "Scyphiphora hydrophyllacea", IF(J1899="DIMA", "Diospyros maritima", IF(J1899="POPI", "Pongamia pinnata", IF(J1899="MAPS", "Maniltoa psilogyne", IF(J1899="INBI", "Intsia bijuga", IF(J1899="ACEB", "Acanthus ebracteatus", IF(J1899="CAER", "Calamus erinaceus", IF(J1899="UNUN", "Unknown unknown",  IF(J1899="SOAL", "Sonneratia alba",  IF(J1899="AECO", "Aegiceras corniculatum", "" )) )))))))))))))))))))))))))))))</f>
        <v>Bruguiera sexangula</v>
      </c>
      <c r="J1899" s="1" t="s">
        <v>1023</v>
      </c>
      <c r="K1899" s="1" t="n">
        <v>7.5</v>
      </c>
      <c r="L1899" s="1" t="n">
        <v>7</v>
      </c>
      <c r="M1899" s="1"/>
      <c r="N1899" s="1"/>
      <c r="O1899" s="3"/>
      <c r="AMI1899" s="0"/>
      <c r="AMJ1899" s="0"/>
    </row>
    <row r="1900" s="18" customFormat="true" ht="13.8" hidden="false" customHeight="false" outlineLevel="0" collapsed="false">
      <c r="A1900" s="1" t="s">
        <v>91</v>
      </c>
      <c r="B1900" s="12" t="n">
        <v>42180</v>
      </c>
      <c r="C1900" s="1" t="s">
        <v>19</v>
      </c>
      <c r="D1900" s="1" t="s">
        <v>19</v>
      </c>
      <c r="E1900" s="1" t="s">
        <v>19</v>
      </c>
      <c r="F1900" s="1" t="s">
        <v>20</v>
      </c>
      <c r="G1900" s="1" t="n">
        <v>4</v>
      </c>
      <c r="H1900" s="1" t="n">
        <v>1</v>
      </c>
      <c r="I1900" s="23" t="str">
        <f aca="false">IF(J1900="RHAP", "Rhizophora apiculata", IF(J1900="EXAG", "Excoecaria agallocha", IF(J1900="BRPA", "Bruguiera parviflora", IF(J1900="XYMO", "Xylocarpus moluccensis", IF(J1900="BRCY", "Bruguiera cylindrica", IF(J1900="AVAL", "Avicennia alba", IF(J1900="AVOF", "Avicennia officinalis", IF(J1900="LURA", "Lumnitzera racemosa", IF(J1900="CETA", "Ceriops tagal", IF(J1900="XYGR", "Xylocarpus granatum", IF(J1900="AVMA", "Avicennia marina", IF(J1900="RHMU", "Rhizophora mucronata", IF(J1900="BRGY", "Bruguiera gymnorrhiza", IF(J1900="BRSE", "Bruguiera sexangula", IF(J1900="SOOV", "Sonneratia ovata", IF(J1900="SOCA", "Sonneratia caseolaris", IF(J1900="HELI", "Heritiera littoralis", IF(J1900="HESY", "Heritiera sylvatica", IF(J1900="NYFR", "Nypa fruticans", IF(J1900="CYRA", "Cynometra ramiflora", IF(J1900="PHPA", "Phoenix paludosa", IF(J1900="SCHY", "Scyphiphora hydrophyllacea", IF(J1900="DIMA", "Diospyros maritima", IF(J1900="POPI", "Pongamia pinnata", IF(J1900="MAPS", "Maniltoa psilogyne", IF(J1900="INBI", "Intsia bijuga", IF(J1900="ACEB", "Acanthus ebracteatus", IF(J1900="CAER", "Calamus erinaceus", IF(J1900="UNUN", "Unknown unknown",  IF(J1900="SOAL", "Sonneratia alba",  IF(J1900="AECO", "Aegiceras corniculatum", "" )) )))))))))))))))))))))))))))))</f>
        <v>Bruguiera sexangula</v>
      </c>
      <c r="J1900" s="1" t="s">
        <v>1023</v>
      </c>
      <c r="K1900" s="1" t="n">
        <v>9.5</v>
      </c>
      <c r="L1900" s="1" t="n">
        <v>8</v>
      </c>
      <c r="M1900" s="1"/>
      <c r="N1900" s="1"/>
      <c r="O1900" s="3"/>
      <c r="AMI1900" s="0"/>
      <c r="AMJ1900" s="0"/>
    </row>
    <row r="1901" s="18" customFormat="true" ht="13.8" hidden="false" customHeight="false" outlineLevel="0" collapsed="false">
      <c r="A1901" s="1" t="s">
        <v>91</v>
      </c>
      <c r="B1901" s="12" t="n">
        <v>42180</v>
      </c>
      <c r="C1901" s="1" t="s">
        <v>19</v>
      </c>
      <c r="D1901" s="1" t="s">
        <v>19</v>
      </c>
      <c r="E1901" s="1" t="s">
        <v>19</v>
      </c>
      <c r="F1901" s="1" t="s">
        <v>20</v>
      </c>
      <c r="G1901" s="1" t="n">
        <v>4</v>
      </c>
      <c r="H1901" s="1" t="n">
        <v>1</v>
      </c>
      <c r="I1901" s="23" t="str">
        <f aca="false">IF(J1901="RHAP", "Rhizophora apiculata", IF(J1901="EXAG", "Excoecaria agallocha", IF(J1901="BRPA", "Bruguiera parviflora", IF(J1901="XYMO", "Xylocarpus moluccensis", IF(J1901="BRCY", "Bruguiera cylindrica", IF(J1901="AVAL", "Avicennia alba", IF(J1901="AVOF", "Avicennia officinalis", IF(J1901="LURA", "Lumnitzera racemosa", IF(J1901="CETA", "Ceriops tagal", IF(J1901="XYGR", "Xylocarpus granatum", IF(J1901="AVMA", "Avicennia marina", IF(J1901="RHMU", "Rhizophora mucronata", IF(J1901="BRGY", "Bruguiera gymnorrhiza", IF(J1901="BRSE", "Bruguiera sexangula", IF(J1901="SOOV", "Sonneratia ovata", IF(J1901="SOCA", "Sonneratia caseolaris", IF(J1901="HELI", "Heritiera littoralis", IF(J1901="HESY", "Heritiera sylvatica", IF(J1901="NYFR", "Nypa fruticans", IF(J1901="CYRA", "Cynometra ramiflora", IF(J1901="PHPA", "Phoenix paludosa", IF(J1901="SCHY", "Scyphiphora hydrophyllacea", IF(J1901="DIMA", "Diospyros maritima", IF(J1901="POPI", "Pongamia pinnata", IF(J1901="MAPS", "Maniltoa psilogyne", IF(J1901="INBI", "Intsia bijuga", IF(J1901="ACEB", "Acanthus ebracteatus", IF(J1901="CAER", "Calamus erinaceus", IF(J1901="UNUN", "Unknown unknown",  IF(J1901="SOAL", "Sonneratia alba",  IF(J1901="AECO", "Aegiceras corniculatum", "" )) )))))))))))))))))))))))))))))</f>
        <v>Rhizophora apiculata</v>
      </c>
      <c r="J1901" s="1" t="s">
        <v>21</v>
      </c>
      <c r="K1901" s="1" t="n">
        <v>9.5</v>
      </c>
      <c r="L1901" s="1" t="n">
        <v>9</v>
      </c>
      <c r="M1901" s="1"/>
      <c r="N1901" s="1"/>
      <c r="O1901" s="3"/>
      <c r="AMI1901" s="0"/>
      <c r="AMJ1901" s="0"/>
    </row>
    <row r="1902" s="18" customFormat="true" ht="13.8" hidden="false" customHeight="false" outlineLevel="0" collapsed="false">
      <c r="A1902" s="1" t="s">
        <v>91</v>
      </c>
      <c r="B1902" s="12" t="n">
        <v>42180</v>
      </c>
      <c r="C1902" s="1" t="s">
        <v>19</v>
      </c>
      <c r="D1902" s="1" t="s">
        <v>19</v>
      </c>
      <c r="E1902" s="1" t="s">
        <v>19</v>
      </c>
      <c r="F1902" s="1" t="s">
        <v>20</v>
      </c>
      <c r="G1902" s="1" t="n">
        <v>4</v>
      </c>
      <c r="H1902" s="1" t="n">
        <v>1</v>
      </c>
      <c r="I1902" s="23" t="str">
        <f aca="false">IF(J1902="RHAP", "Rhizophora apiculata", IF(J1902="EXAG", "Excoecaria agallocha", IF(J1902="BRPA", "Bruguiera parviflora", IF(J1902="XYMO", "Xylocarpus moluccensis", IF(J1902="BRCY", "Bruguiera cylindrica", IF(J1902="AVAL", "Avicennia alba", IF(J1902="AVOF", "Avicennia officinalis", IF(J1902="LURA", "Lumnitzera racemosa", IF(J1902="CETA", "Ceriops tagal", IF(J1902="XYGR", "Xylocarpus granatum", IF(J1902="AVMA", "Avicennia marina", IF(J1902="RHMU", "Rhizophora mucronata", IF(J1902="BRGY", "Bruguiera gymnorrhiza", IF(J1902="BRSE", "Bruguiera sexangula", IF(J1902="SOOV", "Sonneratia ovata", IF(J1902="SOCA", "Sonneratia caseolaris", IF(J1902="HELI", "Heritiera littoralis", IF(J1902="HESY", "Heritiera sylvatica", IF(J1902="NYFR", "Nypa fruticans", IF(J1902="CYRA", "Cynometra ramiflora", IF(J1902="PHPA", "Phoenix paludosa", IF(J1902="SCHY", "Scyphiphora hydrophyllacea", IF(J1902="DIMA", "Diospyros maritima", IF(J1902="POPI", "Pongamia pinnata", IF(J1902="MAPS", "Maniltoa psilogyne", IF(J1902="INBI", "Intsia bijuga", IF(J1902="ACEB", "Acanthus ebracteatus", IF(J1902="CAER", "Calamus erinaceus", IF(J1902="UNUN", "Unknown unknown",  IF(J1902="SOAL", "Sonneratia alba",  IF(J1902="AECO", "Aegiceras corniculatum", "" )) )))))))))))))))))))))))))))))</f>
        <v>Bruguiera cylindrica</v>
      </c>
      <c r="J1902" s="1" t="s">
        <v>98</v>
      </c>
      <c r="K1902" s="1" t="n">
        <v>10</v>
      </c>
      <c r="L1902" s="1" t="n">
        <v>7</v>
      </c>
      <c r="M1902" s="1"/>
      <c r="N1902" s="1"/>
      <c r="O1902" s="3"/>
      <c r="AMI1902" s="0"/>
      <c r="AMJ1902" s="0"/>
    </row>
    <row r="1903" s="18" customFormat="true" ht="13.8" hidden="false" customHeight="false" outlineLevel="0" collapsed="false">
      <c r="A1903" s="1" t="s">
        <v>91</v>
      </c>
      <c r="B1903" s="12" t="n">
        <v>42180</v>
      </c>
      <c r="C1903" s="1" t="s">
        <v>19</v>
      </c>
      <c r="D1903" s="1" t="s">
        <v>19</v>
      </c>
      <c r="E1903" s="1" t="s">
        <v>19</v>
      </c>
      <c r="F1903" s="1" t="s">
        <v>20</v>
      </c>
      <c r="G1903" s="1" t="n">
        <v>4</v>
      </c>
      <c r="H1903" s="1" t="n">
        <v>1</v>
      </c>
      <c r="I1903" s="23" t="str">
        <f aca="false">IF(J1903="RHAP", "Rhizophora apiculata", IF(J1903="EXAG", "Excoecaria agallocha", IF(J1903="BRPA", "Bruguiera parviflora", IF(J1903="XYMO", "Xylocarpus moluccensis", IF(J1903="BRCY", "Bruguiera cylindrica", IF(J1903="AVAL", "Avicennia alba", IF(J1903="AVOF", "Avicennia officinalis", IF(J1903="LURA", "Lumnitzera racemosa", IF(J1903="CETA", "Ceriops tagal", IF(J1903="XYGR", "Xylocarpus granatum", IF(J1903="AVMA", "Avicennia marina", IF(J1903="RHMU", "Rhizophora mucronata", IF(J1903="BRGY", "Bruguiera gymnorrhiza", IF(J1903="BRSE", "Bruguiera sexangula", IF(J1903="SOOV", "Sonneratia ovata", IF(J1903="SOCA", "Sonneratia caseolaris", IF(J1903="HELI", "Heritiera littoralis", IF(J1903="HESY", "Heritiera sylvatica", IF(J1903="NYFR", "Nypa fruticans", IF(J1903="CYRA", "Cynometra ramiflora", IF(J1903="PHPA", "Phoenix paludosa", IF(J1903="SCHY", "Scyphiphora hydrophyllacea", IF(J1903="DIMA", "Diospyros maritima", IF(J1903="POPI", "Pongamia pinnata", IF(J1903="MAPS", "Maniltoa psilogyne", IF(J1903="INBI", "Intsia bijuga", IF(J1903="ACEB", "Acanthus ebracteatus", IF(J1903="CAER", "Calamus erinaceus", IF(J1903="UNUN", "Unknown unknown",  IF(J1903="SOAL", "Sonneratia alba",  IF(J1903="AECO", "Aegiceras corniculatum", "" )) )))))))))))))))))))))))))))))</f>
        <v>Bruguiera sexangula</v>
      </c>
      <c r="J1903" s="1" t="s">
        <v>1023</v>
      </c>
      <c r="K1903" s="1" t="n">
        <v>10.3</v>
      </c>
      <c r="L1903" s="1" t="n">
        <v>4</v>
      </c>
      <c r="M1903" s="1"/>
      <c r="N1903" s="1" t="n">
        <v>3</v>
      </c>
      <c r="O1903" s="3" t="s">
        <v>1072</v>
      </c>
      <c r="AMI1903" s="0"/>
      <c r="AMJ1903" s="0"/>
    </row>
    <row r="1904" s="18" customFormat="true" ht="13.8" hidden="false" customHeight="false" outlineLevel="0" collapsed="false">
      <c r="A1904" s="1" t="s">
        <v>91</v>
      </c>
      <c r="B1904" s="12" t="n">
        <v>42180</v>
      </c>
      <c r="C1904" s="1" t="s">
        <v>19</v>
      </c>
      <c r="D1904" s="1" t="s">
        <v>19</v>
      </c>
      <c r="E1904" s="1" t="s">
        <v>19</v>
      </c>
      <c r="F1904" s="1" t="s">
        <v>20</v>
      </c>
      <c r="G1904" s="1" t="n">
        <v>4</v>
      </c>
      <c r="H1904" s="1" t="n">
        <v>1</v>
      </c>
      <c r="I1904" s="23" t="str">
        <f aca="false">IF(J1904="RHAP", "Rhizophora apiculata", IF(J1904="EXAG", "Excoecaria agallocha", IF(J1904="BRPA", "Bruguiera parviflora", IF(J1904="XYMO", "Xylocarpus moluccensis", IF(J1904="BRCY", "Bruguiera cylindrica", IF(J1904="AVAL", "Avicennia alba", IF(J1904="AVOF", "Avicennia officinalis", IF(J1904="LURA", "Lumnitzera racemosa", IF(J1904="CETA", "Ceriops tagal", IF(J1904="XYGR", "Xylocarpus granatum", IF(J1904="AVMA", "Avicennia marina", IF(J1904="RHMU", "Rhizophora mucronata", IF(J1904="BRGY", "Bruguiera gymnorrhiza", IF(J1904="BRSE", "Bruguiera sexangula", IF(J1904="SOOV", "Sonneratia ovata", IF(J1904="SOCA", "Sonneratia caseolaris", IF(J1904="HELI", "Heritiera littoralis", IF(J1904="HESY", "Heritiera sylvatica", IF(J1904="NYFR", "Nypa fruticans", IF(J1904="CYRA", "Cynometra ramiflora", IF(J1904="PHPA", "Phoenix paludosa", IF(J1904="SCHY", "Scyphiphora hydrophyllacea", IF(J1904="DIMA", "Diospyros maritima", IF(J1904="POPI", "Pongamia pinnata", IF(J1904="MAPS", "Maniltoa psilogyne", IF(J1904="INBI", "Intsia bijuga", IF(J1904="ACEB", "Acanthus ebracteatus", IF(J1904="CAER", "Calamus erinaceus", IF(J1904="UNUN", "Unknown unknown",  IF(J1904="SOAL", "Sonneratia alba",  IF(J1904="AECO", "Aegiceras corniculatum", "" )) )))))))))))))))))))))))))))))</f>
        <v>Bruguiera cylindrica</v>
      </c>
      <c r="J1904" s="1" t="s">
        <v>98</v>
      </c>
      <c r="K1904" s="1" t="n">
        <v>18.7</v>
      </c>
      <c r="L1904" s="1" t="n">
        <v>2.5</v>
      </c>
      <c r="M1904" s="1"/>
      <c r="N1904" s="1" t="n">
        <v>3</v>
      </c>
      <c r="O1904" s="3" t="s">
        <v>1072</v>
      </c>
      <c r="AMI1904" s="0"/>
      <c r="AMJ1904" s="0"/>
    </row>
    <row r="1905" s="18" customFormat="true" ht="13.8" hidden="false" customHeight="false" outlineLevel="0" collapsed="false">
      <c r="A1905" s="1" t="s">
        <v>91</v>
      </c>
      <c r="B1905" s="12" t="n">
        <v>42180</v>
      </c>
      <c r="C1905" s="1" t="s">
        <v>19</v>
      </c>
      <c r="D1905" s="1" t="s">
        <v>19</v>
      </c>
      <c r="E1905" s="1" t="s">
        <v>19</v>
      </c>
      <c r="F1905" s="1" t="s">
        <v>20</v>
      </c>
      <c r="G1905" s="1" t="n">
        <v>4</v>
      </c>
      <c r="H1905" s="1" t="n">
        <v>1</v>
      </c>
      <c r="I1905" s="23" t="str">
        <f aca="false">IF(J1905="RHAP", "Rhizophora apiculata", IF(J1905="EXAG", "Excoecaria agallocha", IF(J1905="BRPA", "Bruguiera parviflora", IF(J1905="XYMO", "Xylocarpus moluccensis", IF(J1905="BRCY", "Bruguiera cylindrica", IF(J1905="AVAL", "Avicennia alba", IF(J1905="AVOF", "Avicennia officinalis", IF(J1905="LURA", "Lumnitzera racemosa", IF(J1905="CETA", "Ceriops tagal", IF(J1905="XYGR", "Xylocarpus granatum", IF(J1905="AVMA", "Avicennia marina", IF(J1905="RHMU", "Rhizophora mucronata", IF(J1905="BRGY", "Bruguiera gymnorrhiza", IF(J1905="BRSE", "Bruguiera sexangula", IF(J1905="SOOV", "Sonneratia ovata", IF(J1905="SOCA", "Sonneratia caseolaris", IF(J1905="HELI", "Heritiera littoralis", IF(J1905="HESY", "Heritiera sylvatica", IF(J1905="NYFR", "Nypa fruticans", IF(J1905="CYRA", "Cynometra ramiflora", IF(J1905="PHPA", "Phoenix paludosa", IF(J1905="SCHY", "Scyphiphora hydrophyllacea", IF(J1905="DIMA", "Diospyros maritima", IF(J1905="POPI", "Pongamia pinnata", IF(J1905="MAPS", "Maniltoa psilogyne", IF(J1905="INBI", "Intsia bijuga", IF(J1905="ACEB", "Acanthus ebracteatus", IF(J1905="CAER", "Calamus erinaceus", IF(J1905="UNUN", "Unknown unknown",  IF(J1905="SOAL", "Sonneratia alba",  IF(J1905="AECO", "Aegiceras corniculatum", "" )) )))))))))))))))))))))))))))))</f>
        <v>Bruguiera sexangula</v>
      </c>
      <c r="J1905" s="1" t="s">
        <v>1023</v>
      </c>
      <c r="K1905" s="1" t="n">
        <v>19</v>
      </c>
      <c r="L1905" s="1" t="n">
        <v>11</v>
      </c>
      <c r="M1905" s="1"/>
      <c r="N1905" s="1"/>
      <c r="O1905" s="3"/>
      <c r="AMI1905" s="0"/>
      <c r="AMJ1905" s="0"/>
    </row>
    <row r="1906" s="18" customFormat="true" ht="13.8" hidden="false" customHeight="false" outlineLevel="0" collapsed="false">
      <c r="A1906" s="1" t="s">
        <v>91</v>
      </c>
      <c r="B1906" s="12" t="n">
        <v>42180</v>
      </c>
      <c r="C1906" s="1" t="s">
        <v>19</v>
      </c>
      <c r="D1906" s="1" t="s">
        <v>19</v>
      </c>
      <c r="E1906" s="1" t="s">
        <v>19</v>
      </c>
      <c r="F1906" s="1" t="s">
        <v>20</v>
      </c>
      <c r="G1906" s="1" t="n">
        <v>4</v>
      </c>
      <c r="H1906" s="1" t="n">
        <v>1</v>
      </c>
      <c r="I1906" s="23" t="str">
        <f aca="false">IF(J1906="RHAP", "Rhizophora apiculata", IF(J1906="EXAG", "Excoecaria agallocha", IF(J1906="BRPA", "Bruguiera parviflora", IF(J1906="XYMO", "Xylocarpus moluccensis", IF(J1906="BRCY", "Bruguiera cylindrica", IF(J1906="AVAL", "Avicennia alba", IF(J1906="AVOF", "Avicennia officinalis", IF(J1906="LURA", "Lumnitzera racemosa", IF(J1906="CETA", "Ceriops tagal", IF(J1906="XYGR", "Xylocarpus granatum", IF(J1906="AVMA", "Avicennia marina", IF(J1906="RHMU", "Rhizophora mucronata", IF(J1906="BRGY", "Bruguiera gymnorrhiza", IF(J1906="BRSE", "Bruguiera sexangula", IF(J1906="SOOV", "Sonneratia ovata", IF(J1906="SOCA", "Sonneratia caseolaris", IF(J1906="HELI", "Heritiera littoralis", IF(J1906="HESY", "Heritiera sylvatica", IF(J1906="NYFR", "Nypa fruticans", IF(J1906="CYRA", "Cynometra ramiflora", IF(J1906="PHPA", "Phoenix paludosa", IF(J1906="SCHY", "Scyphiphora hydrophyllacea", IF(J1906="DIMA", "Diospyros maritima", IF(J1906="POPI", "Pongamia pinnata", IF(J1906="MAPS", "Maniltoa psilogyne", IF(J1906="INBI", "Intsia bijuga", IF(J1906="ACEB", "Acanthus ebracteatus", IF(J1906="CAER", "Calamus erinaceus", IF(J1906="UNUN", "Unknown unknown",  IF(J1906="SOAL", "Sonneratia alba",  IF(J1906="AECO", "Aegiceras corniculatum", "" )) )))))))))))))))))))))))))))))</f>
        <v>Avicennia alba</v>
      </c>
      <c r="J1906" s="1" t="s">
        <v>27</v>
      </c>
      <c r="K1906" s="1" t="n">
        <v>19.5</v>
      </c>
      <c r="L1906" s="1" t="n">
        <v>11</v>
      </c>
      <c r="M1906" s="1"/>
      <c r="N1906" s="1"/>
      <c r="O1906" s="3"/>
      <c r="AMI1906" s="0"/>
      <c r="AMJ1906" s="0"/>
    </row>
    <row r="1907" s="18" customFormat="true" ht="13.8" hidden="false" customHeight="false" outlineLevel="0" collapsed="false">
      <c r="A1907" s="1" t="s">
        <v>91</v>
      </c>
      <c r="B1907" s="12" t="n">
        <v>42180</v>
      </c>
      <c r="C1907" s="1" t="s">
        <v>19</v>
      </c>
      <c r="D1907" s="1" t="s">
        <v>19</v>
      </c>
      <c r="E1907" s="1" t="s">
        <v>19</v>
      </c>
      <c r="F1907" s="1" t="s">
        <v>20</v>
      </c>
      <c r="G1907" s="1" t="n">
        <v>4</v>
      </c>
      <c r="H1907" s="1" t="n">
        <v>1</v>
      </c>
      <c r="I1907" s="23" t="str">
        <f aca="false">IF(J1907="RHAP", "Rhizophora apiculata", IF(J1907="EXAG", "Excoecaria agallocha", IF(J1907="BRPA", "Bruguiera parviflora", IF(J1907="XYMO", "Xylocarpus moluccensis", IF(J1907="BRCY", "Bruguiera cylindrica", IF(J1907="AVAL", "Avicennia alba", IF(J1907="AVOF", "Avicennia officinalis", IF(J1907="LURA", "Lumnitzera racemosa", IF(J1907="CETA", "Ceriops tagal", IF(J1907="XYGR", "Xylocarpus granatum", IF(J1907="AVMA", "Avicennia marina", IF(J1907="RHMU", "Rhizophora mucronata", IF(J1907="BRGY", "Bruguiera gymnorrhiza", IF(J1907="BRSE", "Bruguiera sexangula", IF(J1907="SOOV", "Sonneratia ovata", IF(J1907="SOCA", "Sonneratia caseolaris", IF(J1907="HELI", "Heritiera littoralis", IF(J1907="HESY", "Heritiera sylvatica", IF(J1907="NYFR", "Nypa fruticans", IF(J1907="CYRA", "Cynometra ramiflora", IF(J1907="PHPA", "Phoenix paludosa", IF(J1907="SCHY", "Scyphiphora hydrophyllacea", IF(J1907="DIMA", "Diospyros maritima", IF(J1907="POPI", "Pongamia pinnata", IF(J1907="MAPS", "Maniltoa psilogyne", IF(J1907="INBI", "Intsia bijuga", IF(J1907="ACEB", "Acanthus ebracteatus", IF(J1907="CAER", "Calamus erinaceus", IF(J1907="UNUN", "Unknown unknown",  IF(J1907="SOAL", "Sonneratia alba",  IF(J1907="AECO", "Aegiceras corniculatum", "" )) )))))))))))))))))))))))))))))</f>
        <v>Avicennia alba</v>
      </c>
      <c r="J1907" s="1" t="s">
        <v>27</v>
      </c>
      <c r="K1907" s="1" t="n">
        <v>24.2</v>
      </c>
      <c r="L1907" s="1" t="n">
        <v>12</v>
      </c>
      <c r="M1907" s="1"/>
      <c r="N1907" s="1" t="n">
        <v>1</v>
      </c>
      <c r="O1907" s="3"/>
      <c r="AMI1907" s="0"/>
      <c r="AMJ1907" s="0"/>
    </row>
    <row r="1908" s="18" customFormat="true" ht="13.8" hidden="false" customHeight="false" outlineLevel="0" collapsed="false">
      <c r="A1908" s="1" t="s">
        <v>91</v>
      </c>
      <c r="B1908" s="12" t="n">
        <v>42180</v>
      </c>
      <c r="C1908" s="1" t="s">
        <v>19</v>
      </c>
      <c r="D1908" s="1" t="s">
        <v>19</v>
      </c>
      <c r="E1908" s="1" t="s">
        <v>19</v>
      </c>
      <c r="F1908" s="1" t="s">
        <v>20</v>
      </c>
      <c r="G1908" s="1" t="n">
        <v>4</v>
      </c>
      <c r="H1908" s="1" t="n">
        <v>1</v>
      </c>
      <c r="I1908" s="23" t="str">
        <f aca="false">IF(J1908="RHAP", "Rhizophora apiculata", IF(J1908="EXAG", "Excoecaria agallocha", IF(J1908="BRPA", "Bruguiera parviflora", IF(J1908="XYMO", "Xylocarpus moluccensis", IF(J1908="BRCY", "Bruguiera cylindrica", IF(J1908="AVAL", "Avicennia alba", IF(J1908="AVOF", "Avicennia officinalis", IF(J1908="LURA", "Lumnitzera racemosa", IF(J1908="CETA", "Ceriops tagal", IF(J1908="XYGR", "Xylocarpus granatum", IF(J1908="AVMA", "Avicennia marina", IF(J1908="RHMU", "Rhizophora mucronata", IF(J1908="BRGY", "Bruguiera gymnorrhiza", IF(J1908="BRSE", "Bruguiera sexangula", IF(J1908="SOOV", "Sonneratia ovata", IF(J1908="SOCA", "Sonneratia caseolaris", IF(J1908="HELI", "Heritiera littoralis", IF(J1908="HESY", "Heritiera sylvatica", IF(J1908="NYFR", "Nypa fruticans", IF(J1908="CYRA", "Cynometra ramiflora", IF(J1908="PHPA", "Phoenix paludosa", IF(J1908="SCHY", "Scyphiphora hydrophyllacea", IF(J1908="DIMA", "Diospyros maritima", IF(J1908="POPI", "Pongamia pinnata", IF(J1908="MAPS", "Maniltoa psilogyne", IF(J1908="INBI", "Intsia bijuga", IF(J1908="ACEB", "Acanthus ebracteatus", IF(J1908="CAER", "Calamus erinaceus", IF(J1908="UNUN", "Unknown unknown",  IF(J1908="SOAL", "Sonneratia alba",  IF(J1908="AECO", "Aegiceras corniculatum", "" )) )))))))))))))))))))))))))))))</f>
        <v>Avicennia alba</v>
      </c>
      <c r="J1908" s="1" t="s">
        <v>27</v>
      </c>
      <c r="K1908" s="1" t="n">
        <v>33.5</v>
      </c>
      <c r="L1908" s="1" t="n">
        <v>25</v>
      </c>
      <c r="M1908" s="1"/>
      <c r="N1908" s="1"/>
      <c r="O1908" s="3"/>
      <c r="AMI1908" s="0"/>
      <c r="AMJ1908" s="0"/>
    </row>
    <row r="1909" s="18" customFormat="true" ht="13.8" hidden="false" customHeight="false" outlineLevel="0" collapsed="false">
      <c r="A1909" s="1" t="s">
        <v>91</v>
      </c>
      <c r="B1909" s="12" t="n">
        <v>42180</v>
      </c>
      <c r="C1909" s="1" t="s">
        <v>19</v>
      </c>
      <c r="D1909" s="1" t="s">
        <v>19</v>
      </c>
      <c r="E1909" s="1" t="s">
        <v>19</v>
      </c>
      <c r="F1909" s="1" t="s">
        <v>20</v>
      </c>
      <c r="G1909" s="1" t="n">
        <v>4</v>
      </c>
      <c r="H1909" s="1" t="n">
        <v>2</v>
      </c>
      <c r="I1909" s="23" t="str">
        <f aca="false">IF(J1909="RHAP", "Rhizophora apiculata", IF(J1909="EXAG", "Excoecaria agallocha", IF(J1909="BRPA", "Bruguiera parviflora", IF(J1909="XYMO", "Xylocarpus moluccensis", IF(J1909="BRCY", "Bruguiera cylindrica", IF(J1909="AVAL", "Avicennia alba", IF(J1909="AVOF", "Avicennia officinalis", IF(J1909="LURA", "Lumnitzera racemosa", IF(J1909="CETA", "Ceriops tagal", IF(J1909="XYGR", "Xylocarpus granatum", IF(J1909="AVMA", "Avicennia marina", IF(J1909="RHMU", "Rhizophora mucronata", IF(J1909="BRGY", "Bruguiera gymnorrhiza", IF(J1909="BRSE", "Bruguiera sexangula", IF(J1909="SOOV", "Sonneratia ovata", IF(J1909="SOCA", "Sonneratia caseolaris", IF(J1909="HELI", "Heritiera littoralis", IF(J1909="HESY", "Heritiera sylvatica", IF(J1909="NYFR", "Nypa fruticans", IF(J1909="CYRA", "Cynometra ramiflora", IF(J1909="PHPA", "Phoenix paludosa", IF(J1909="SCHY", "Scyphiphora hydrophyllacea", IF(J1909="DIMA", "Diospyros maritima", IF(J1909="POPI", "Pongamia pinnata", IF(J1909="MAPS", "Maniltoa psilogyne", IF(J1909="INBI", "Intsia bijuga", IF(J1909="ACEB", "Acanthus ebracteatus", IF(J1909="CAER", "Calamus erinaceus", IF(J1909="UNUN", "Unknown unknown",  IF(J1909="SOAL", "Sonneratia alba",  IF(J1909="AECO", "Aegiceras corniculatum", "" )) )))))))))))))))))))))))))))))</f>
        <v>Rhizophora apiculata</v>
      </c>
      <c r="J1909" s="1" t="s">
        <v>21</v>
      </c>
      <c r="K1909" s="1" t="n">
        <v>5</v>
      </c>
      <c r="L1909" s="1" t="n">
        <v>7</v>
      </c>
      <c r="M1909" s="1"/>
      <c r="N1909" s="1"/>
      <c r="O1909" s="3"/>
      <c r="AMI1909" s="0"/>
      <c r="AMJ1909" s="0"/>
    </row>
    <row r="1910" s="18" customFormat="true" ht="13.8" hidden="false" customHeight="false" outlineLevel="0" collapsed="false">
      <c r="A1910" s="1" t="s">
        <v>91</v>
      </c>
      <c r="B1910" s="12" t="n">
        <v>42180</v>
      </c>
      <c r="C1910" s="1" t="s">
        <v>19</v>
      </c>
      <c r="D1910" s="1" t="s">
        <v>19</v>
      </c>
      <c r="E1910" s="1" t="s">
        <v>19</v>
      </c>
      <c r="F1910" s="1" t="s">
        <v>20</v>
      </c>
      <c r="G1910" s="1" t="n">
        <v>4</v>
      </c>
      <c r="H1910" s="1" t="n">
        <v>2</v>
      </c>
      <c r="I1910" s="23" t="str">
        <f aca="false">IF(J1910="RHAP", "Rhizophora apiculata", IF(J1910="EXAG", "Excoecaria agallocha", IF(J1910="BRPA", "Bruguiera parviflora", IF(J1910="XYMO", "Xylocarpus moluccensis", IF(J1910="BRCY", "Bruguiera cylindrica", IF(J1910="AVAL", "Avicennia alba", IF(J1910="AVOF", "Avicennia officinalis", IF(J1910="LURA", "Lumnitzera racemosa", IF(J1910="CETA", "Ceriops tagal", IF(J1910="XYGR", "Xylocarpus granatum", IF(J1910="AVMA", "Avicennia marina", IF(J1910="RHMU", "Rhizophora mucronata", IF(J1910="BRGY", "Bruguiera gymnorrhiza", IF(J1910="BRSE", "Bruguiera sexangula", IF(J1910="SOOV", "Sonneratia ovata", IF(J1910="SOCA", "Sonneratia caseolaris", IF(J1910="HELI", "Heritiera littoralis", IF(J1910="HESY", "Heritiera sylvatica", IF(J1910="NYFR", "Nypa fruticans", IF(J1910="CYRA", "Cynometra ramiflora", IF(J1910="PHPA", "Phoenix paludosa", IF(J1910="SCHY", "Scyphiphora hydrophyllacea", IF(J1910="DIMA", "Diospyros maritima", IF(J1910="POPI", "Pongamia pinnata", IF(J1910="MAPS", "Maniltoa psilogyne", IF(J1910="INBI", "Intsia bijuga", IF(J1910="ACEB", "Acanthus ebracteatus", IF(J1910="CAER", "Calamus erinaceus", IF(J1910="UNUN", "Unknown unknown",  IF(J1910="SOAL", "Sonneratia alba",  IF(J1910="AECO", "Aegiceras corniculatum", "" )) )))))))))))))))))))))))))))))</f>
        <v>Rhizophora apiculata</v>
      </c>
      <c r="J1910" s="1" t="s">
        <v>21</v>
      </c>
      <c r="K1910" s="1" t="n">
        <v>5.3</v>
      </c>
      <c r="L1910" s="1" t="n">
        <v>7</v>
      </c>
      <c r="M1910" s="1"/>
      <c r="N1910" s="1"/>
      <c r="O1910" s="3"/>
      <c r="AMI1910" s="0"/>
      <c r="AMJ1910" s="0"/>
    </row>
    <row r="1911" s="18" customFormat="true" ht="13.8" hidden="false" customHeight="false" outlineLevel="0" collapsed="false">
      <c r="A1911" s="1" t="s">
        <v>91</v>
      </c>
      <c r="B1911" s="12" t="n">
        <v>42180</v>
      </c>
      <c r="C1911" s="1" t="s">
        <v>19</v>
      </c>
      <c r="D1911" s="1" t="s">
        <v>19</v>
      </c>
      <c r="E1911" s="1" t="s">
        <v>19</v>
      </c>
      <c r="F1911" s="1" t="s">
        <v>20</v>
      </c>
      <c r="G1911" s="1" t="n">
        <v>4</v>
      </c>
      <c r="H1911" s="1" t="n">
        <v>2</v>
      </c>
      <c r="I1911" s="23" t="str">
        <f aca="false">IF(J1911="RHAP", "Rhizophora apiculata", IF(J1911="EXAG", "Excoecaria agallocha", IF(J1911="BRPA", "Bruguiera parviflora", IF(J1911="XYMO", "Xylocarpus moluccensis", IF(J1911="BRCY", "Bruguiera cylindrica", IF(J1911="AVAL", "Avicennia alba", IF(J1911="AVOF", "Avicennia officinalis", IF(J1911="LURA", "Lumnitzera racemosa", IF(J1911="CETA", "Ceriops tagal", IF(J1911="XYGR", "Xylocarpus granatum", IF(J1911="AVMA", "Avicennia marina", IF(J1911="RHMU", "Rhizophora mucronata", IF(J1911="BRGY", "Bruguiera gymnorrhiza", IF(J1911="BRSE", "Bruguiera sexangula", IF(J1911="SOOV", "Sonneratia ovata", IF(J1911="SOCA", "Sonneratia caseolaris", IF(J1911="HELI", "Heritiera littoralis", IF(J1911="HESY", "Heritiera sylvatica", IF(J1911="NYFR", "Nypa fruticans", IF(J1911="CYRA", "Cynometra ramiflora", IF(J1911="PHPA", "Phoenix paludosa", IF(J1911="SCHY", "Scyphiphora hydrophyllacea", IF(J1911="DIMA", "Diospyros maritima", IF(J1911="POPI", "Pongamia pinnata", IF(J1911="MAPS", "Maniltoa psilogyne", IF(J1911="INBI", "Intsia bijuga", IF(J1911="ACEB", "Acanthus ebracteatus", IF(J1911="CAER", "Calamus erinaceus", IF(J1911="UNUN", "Unknown unknown",  IF(J1911="SOAL", "Sonneratia alba",  IF(J1911="AECO", "Aegiceras corniculatum", "" )) )))))))))))))))))))))))))))))</f>
        <v>Rhizophora apiculata</v>
      </c>
      <c r="J1911" s="1" t="s">
        <v>21</v>
      </c>
      <c r="K1911" s="1" t="n">
        <v>5.5</v>
      </c>
      <c r="L1911" s="1" t="n">
        <v>7</v>
      </c>
      <c r="M1911" s="1"/>
      <c r="N1911" s="1"/>
      <c r="O1911" s="3"/>
      <c r="AMI1911" s="0"/>
      <c r="AMJ1911" s="0"/>
    </row>
    <row r="1912" s="18" customFormat="true" ht="13.8" hidden="false" customHeight="false" outlineLevel="0" collapsed="false">
      <c r="A1912" s="1" t="s">
        <v>91</v>
      </c>
      <c r="B1912" s="12" t="n">
        <v>42180</v>
      </c>
      <c r="C1912" s="1" t="s">
        <v>19</v>
      </c>
      <c r="D1912" s="1" t="s">
        <v>19</v>
      </c>
      <c r="E1912" s="1" t="s">
        <v>19</v>
      </c>
      <c r="F1912" s="1" t="s">
        <v>20</v>
      </c>
      <c r="G1912" s="1" t="n">
        <v>4</v>
      </c>
      <c r="H1912" s="1" t="n">
        <v>2</v>
      </c>
      <c r="I1912" s="23" t="str">
        <f aca="false">IF(J1912="RHAP", "Rhizophora apiculata", IF(J1912="EXAG", "Excoecaria agallocha", IF(J1912="BRPA", "Bruguiera parviflora", IF(J1912="XYMO", "Xylocarpus moluccensis", IF(J1912="BRCY", "Bruguiera cylindrica", IF(J1912="AVAL", "Avicennia alba", IF(J1912="AVOF", "Avicennia officinalis", IF(J1912="LURA", "Lumnitzera racemosa", IF(J1912="CETA", "Ceriops tagal", IF(J1912="XYGR", "Xylocarpus granatum", IF(J1912="AVMA", "Avicennia marina", IF(J1912="RHMU", "Rhizophora mucronata", IF(J1912="BRGY", "Bruguiera gymnorrhiza", IF(J1912="BRSE", "Bruguiera sexangula", IF(J1912="SOOV", "Sonneratia ovata", IF(J1912="SOCA", "Sonneratia caseolaris", IF(J1912="HELI", "Heritiera littoralis", IF(J1912="HESY", "Heritiera sylvatica", IF(J1912="NYFR", "Nypa fruticans", IF(J1912="CYRA", "Cynometra ramiflora", IF(J1912="PHPA", "Phoenix paludosa", IF(J1912="SCHY", "Scyphiphora hydrophyllacea", IF(J1912="DIMA", "Diospyros maritima", IF(J1912="POPI", "Pongamia pinnata", IF(J1912="MAPS", "Maniltoa psilogyne", IF(J1912="INBI", "Intsia bijuga", IF(J1912="ACEB", "Acanthus ebracteatus", IF(J1912="CAER", "Calamus erinaceus", IF(J1912="UNUN", "Unknown unknown",  IF(J1912="SOAL", "Sonneratia alba",  IF(J1912="AECO", "Aegiceras corniculatum", "" )) )))))))))))))))))))))))))))))</f>
        <v>Rhizophora apiculata</v>
      </c>
      <c r="J1912" s="1" t="s">
        <v>21</v>
      </c>
      <c r="K1912" s="1" t="n">
        <v>5.5</v>
      </c>
      <c r="L1912" s="1" t="n">
        <v>8</v>
      </c>
      <c r="M1912" s="1"/>
      <c r="N1912" s="1"/>
      <c r="O1912" s="3"/>
      <c r="AMI1912" s="0"/>
      <c r="AMJ1912" s="0"/>
    </row>
    <row r="1913" s="18" customFormat="true" ht="13.8" hidden="false" customHeight="false" outlineLevel="0" collapsed="false">
      <c r="A1913" s="1" t="s">
        <v>91</v>
      </c>
      <c r="B1913" s="12" t="n">
        <v>42180</v>
      </c>
      <c r="C1913" s="1" t="s">
        <v>19</v>
      </c>
      <c r="D1913" s="1" t="s">
        <v>19</v>
      </c>
      <c r="E1913" s="1" t="s">
        <v>19</v>
      </c>
      <c r="F1913" s="1" t="s">
        <v>20</v>
      </c>
      <c r="G1913" s="1" t="n">
        <v>4</v>
      </c>
      <c r="H1913" s="1" t="n">
        <v>2</v>
      </c>
      <c r="I1913" s="23" t="str">
        <f aca="false">IF(J1913="RHAP", "Rhizophora apiculata", IF(J1913="EXAG", "Excoecaria agallocha", IF(J1913="BRPA", "Bruguiera parviflora", IF(J1913="XYMO", "Xylocarpus moluccensis", IF(J1913="BRCY", "Bruguiera cylindrica", IF(J1913="AVAL", "Avicennia alba", IF(J1913="AVOF", "Avicennia officinalis", IF(J1913="LURA", "Lumnitzera racemosa", IF(J1913="CETA", "Ceriops tagal", IF(J1913="XYGR", "Xylocarpus granatum", IF(J1913="AVMA", "Avicennia marina", IF(J1913="RHMU", "Rhizophora mucronata", IF(J1913="BRGY", "Bruguiera gymnorrhiza", IF(J1913="BRSE", "Bruguiera sexangula", IF(J1913="SOOV", "Sonneratia ovata", IF(J1913="SOCA", "Sonneratia caseolaris", IF(J1913="HELI", "Heritiera littoralis", IF(J1913="HESY", "Heritiera sylvatica", IF(J1913="NYFR", "Nypa fruticans", IF(J1913="CYRA", "Cynometra ramiflora", IF(J1913="PHPA", "Phoenix paludosa", IF(J1913="SCHY", "Scyphiphora hydrophyllacea", IF(J1913="DIMA", "Diospyros maritima", IF(J1913="POPI", "Pongamia pinnata", IF(J1913="MAPS", "Maniltoa psilogyne", IF(J1913="INBI", "Intsia bijuga", IF(J1913="ACEB", "Acanthus ebracteatus", IF(J1913="CAER", "Calamus erinaceus", IF(J1913="UNUN", "Unknown unknown",  IF(J1913="SOAL", "Sonneratia alba",  IF(J1913="AECO", "Aegiceras corniculatum", "" )) )))))))))))))))))))))))))))))</f>
        <v>Rhizophora apiculata</v>
      </c>
      <c r="J1913" s="1" t="s">
        <v>21</v>
      </c>
      <c r="K1913" s="1" t="n">
        <v>5.5</v>
      </c>
      <c r="L1913" s="1" t="n">
        <v>9</v>
      </c>
      <c r="M1913" s="1"/>
      <c r="N1913" s="1"/>
      <c r="O1913" s="3"/>
      <c r="AMI1913" s="0"/>
      <c r="AMJ1913" s="0"/>
    </row>
    <row r="1914" s="18" customFormat="true" ht="13.8" hidden="false" customHeight="false" outlineLevel="0" collapsed="false">
      <c r="A1914" s="1" t="s">
        <v>91</v>
      </c>
      <c r="B1914" s="12" t="n">
        <v>42180</v>
      </c>
      <c r="C1914" s="1" t="s">
        <v>19</v>
      </c>
      <c r="D1914" s="1" t="s">
        <v>19</v>
      </c>
      <c r="E1914" s="1" t="s">
        <v>19</v>
      </c>
      <c r="F1914" s="1" t="s">
        <v>20</v>
      </c>
      <c r="G1914" s="1" t="n">
        <v>4</v>
      </c>
      <c r="H1914" s="1" t="n">
        <v>2</v>
      </c>
      <c r="I1914" s="23" t="str">
        <f aca="false">IF(J1914="RHAP", "Rhizophora apiculata", IF(J1914="EXAG", "Excoecaria agallocha", IF(J1914="BRPA", "Bruguiera parviflora", IF(J1914="XYMO", "Xylocarpus moluccensis", IF(J1914="BRCY", "Bruguiera cylindrica", IF(J1914="AVAL", "Avicennia alba", IF(J1914="AVOF", "Avicennia officinalis", IF(J1914="LURA", "Lumnitzera racemosa", IF(J1914="CETA", "Ceriops tagal", IF(J1914="XYGR", "Xylocarpus granatum", IF(J1914="AVMA", "Avicennia marina", IF(J1914="RHMU", "Rhizophora mucronata", IF(J1914="BRGY", "Bruguiera gymnorrhiza", IF(J1914="BRSE", "Bruguiera sexangula", IF(J1914="SOOV", "Sonneratia ovata", IF(J1914="SOCA", "Sonneratia caseolaris", IF(J1914="HELI", "Heritiera littoralis", IF(J1914="HESY", "Heritiera sylvatica", IF(J1914="NYFR", "Nypa fruticans", IF(J1914="CYRA", "Cynometra ramiflora", IF(J1914="PHPA", "Phoenix paludosa", IF(J1914="SCHY", "Scyphiphora hydrophyllacea", IF(J1914="DIMA", "Diospyros maritima", IF(J1914="POPI", "Pongamia pinnata", IF(J1914="MAPS", "Maniltoa psilogyne", IF(J1914="INBI", "Intsia bijuga", IF(J1914="ACEB", "Acanthus ebracteatus", IF(J1914="CAER", "Calamus erinaceus", IF(J1914="UNUN", "Unknown unknown",  IF(J1914="SOAL", "Sonneratia alba",  IF(J1914="AECO", "Aegiceras corniculatum", "" )) )))))))))))))))))))))))))))))</f>
        <v>Rhizophora apiculata</v>
      </c>
      <c r="J1914" s="1" t="s">
        <v>21</v>
      </c>
      <c r="K1914" s="1" t="n">
        <v>5.5</v>
      </c>
      <c r="L1914" s="1" t="n">
        <v>7</v>
      </c>
      <c r="M1914" s="1"/>
      <c r="N1914" s="1"/>
      <c r="O1914" s="3"/>
      <c r="AMI1914" s="0"/>
      <c r="AMJ1914" s="0"/>
    </row>
    <row r="1915" s="18" customFormat="true" ht="13.8" hidden="false" customHeight="false" outlineLevel="0" collapsed="false">
      <c r="A1915" s="1" t="s">
        <v>91</v>
      </c>
      <c r="B1915" s="12" t="n">
        <v>42180</v>
      </c>
      <c r="C1915" s="1" t="s">
        <v>19</v>
      </c>
      <c r="D1915" s="1" t="s">
        <v>19</v>
      </c>
      <c r="E1915" s="1" t="s">
        <v>19</v>
      </c>
      <c r="F1915" s="1" t="s">
        <v>20</v>
      </c>
      <c r="G1915" s="1" t="n">
        <v>4</v>
      </c>
      <c r="H1915" s="1" t="n">
        <v>2</v>
      </c>
      <c r="I1915" s="23" t="str">
        <f aca="false">IF(J1915="RHAP", "Rhizophora apiculata", IF(J1915="EXAG", "Excoecaria agallocha", IF(J1915="BRPA", "Bruguiera parviflora", IF(J1915="XYMO", "Xylocarpus moluccensis", IF(J1915="BRCY", "Bruguiera cylindrica", IF(J1915="AVAL", "Avicennia alba", IF(J1915="AVOF", "Avicennia officinalis", IF(J1915="LURA", "Lumnitzera racemosa", IF(J1915="CETA", "Ceriops tagal", IF(J1915="XYGR", "Xylocarpus granatum", IF(J1915="AVMA", "Avicennia marina", IF(J1915="RHMU", "Rhizophora mucronata", IF(J1915="BRGY", "Bruguiera gymnorrhiza", IF(J1915="BRSE", "Bruguiera sexangula", IF(J1915="SOOV", "Sonneratia ovata", IF(J1915="SOCA", "Sonneratia caseolaris", IF(J1915="HELI", "Heritiera littoralis", IF(J1915="HESY", "Heritiera sylvatica", IF(J1915="NYFR", "Nypa fruticans", IF(J1915="CYRA", "Cynometra ramiflora", IF(J1915="PHPA", "Phoenix paludosa", IF(J1915="SCHY", "Scyphiphora hydrophyllacea", IF(J1915="DIMA", "Diospyros maritima", IF(J1915="POPI", "Pongamia pinnata", IF(J1915="MAPS", "Maniltoa psilogyne", IF(J1915="INBI", "Intsia bijuga", IF(J1915="ACEB", "Acanthus ebracteatus", IF(J1915="CAER", "Calamus erinaceus", IF(J1915="UNUN", "Unknown unknown",  IF(J1915="SOAL", "Sonneratia alba",  IF(J1915="AECO", "Aegiceras corniculatum", "" )) )))))))))))))))))))))))))))))</f>
        <v>Rhizophora apiculata</v>
      </c>
      <c r="J1915" s="1" t="s">
        <v>21</v>
      </c>
      <c r="K1915" s="1" t="n">
        <v>5.8</v>
      </c>
      <c r="L1915" s="1" t="n">
        <v>8</v>
      </c>
      <c r="M1915" s="1"/>
      <c r="N1915" s="1"/>
      <c r="O1915" s="3"/>
      <c r="AMI1915" s="0"/>
      <c r="AMJ1915" s="0"/>
    </row>
    <row r="1916" s="18" customFormat="true" ht="13.8" hidden="false" customHeight="false" outlineLevel="0" collapsed="false">
      <c r="A1916" s="1" t="s">
        <v>91</v>
      </c>
      <c r="B1916" s="12" t="n">
        <v>42180</v>
      </c>
      <c r="C1916" s="1" t="s">
        <v>19</v>
      </c>
      <c r="D1916" s="1" t="s">
        <v>19</v>
      </c>
      <c r="E1916" s="1" t="s">
        <v>19</v>
      </c>
      <c r="F1916" s="1" t="s">
        <v>20</v>
      </c>
      <c r="G1916" s="1" t="n">
        <v>4</v>
      </c>
      <c r="H1916" s="1" t="n">
        <v>2</v>
      </c>
      <c r="I1916" s="23" t="str">
        <f aca="false">IF(J1916="RHAP", "Rhizophora apiculata", IF(J1916="EXAG", "Excoecaria agallocha", IF(J1916="BRPA", "Bruguiera parviflora", IF(J1916="XYMO", "Xylocarpus moluccensis", IF(J1916="BRCY", "Bruguiera cylindrica", IF(J1916="AVAL", "Avicennia alba", IF(J1916="AVOF", "Avicennia officinalis", IF(J1916="LURA", "Lumnitzera racemosa", IF(J1916="CETA", "Ceriops tagal", IF(J1916="XYGR", "Xylocarpus granatum", IF(J1916="AVMA", "Avicennia marina", IF(J1916="RHMU", "Rhizophora mucronata", IF(J1916="BRGY", "Bruguiera gymnorrhiza", IF(J1916="BRSE", "Bruguiera sexangula", IF(J1916="SOOV", "Sonneratia ovata", IF(J1916="SOCA", "Sonneratia caseolaris", IF(J1916="HELI", "Heritiera littoralis", IF(J1916="HESY", "Heritiera sylvatica", IF(J1916="NYFR", "Nypa fruticans", IF(J1916="CYRA", "Cynometra ramiflora", IF(J1916="PHPA", "Phoenix paludosa", IF(J1916="SCHY", "Scyphiphora hydrophyllacea", IF(J1916="DIMA", "Diospyros maritima", IF(J1916="POPI", "Pongamia pinnata", IF(J1916="MAPS", "Maniltoa psilogyne", IF(J1916="INBI", "Intsia bijuga", IF(J1916="ACEB", "Acanthus ebracteatus", IF(J1916="CAER", "Calamus erinaceus", IF(J1916="UNUN", "Unknown unknown",  IF(J1916="SOAL", "Sonneratia alba",  IF(J1916="AECO", "Aegiceras corniculatum", "" )) )))))))))))))))))))))))))))))</f>
        <v>Rhizophora apiculata</v>
      </c>
      <c r="J1916" s="1" t="s">
        <v>21</v>
      </c>
      <c r="K1916" s="1" t="n">
        <v>5.9</v>
      </c>
      <c r="L1916" s="1" t="n">
        <v>10</v>
      </c>
      <c r="M1916" s="1"/>
      <c r="N1916" s="1"/>
      <c r="O1916" s="3"/>
      <c r="AMI1916" s="0"/>
      <c r="AMJ1916" s="0"/>
    </row>
    <row r="1917" s="18" customFormat="true" ht="13.8" hidden="false" customHeight="false" outlineLevel="0" collapsed="false">
      <c r="A1917" s="1" t="s">
        <v>91</v>
      </c>
      <c r="B1917" s="12" t="n">
        <v>42180</v>
      </c>
      <c r="C1917" s="1" t="s">
        <v>19</v>
      </c>
      <c r="D1917" s="1" t="s">
        <v>19</v>
      </c>
      <c r="E1917" s="1" t="s">
        <v>19</v>
      </c>
      <c r="F1917" s="1" t="s">
        <v>20</v>
      </c>
      <c r="G1917" s="1" t="n">
        <v>4</v>
      </c>
      <c r="H1917" s="1" t="n">
        <v>2</v>
      </c>
      <c r="I1917" s="23" t="str">
        <f aca="false">IF(J1917="RHAP", "Rhizophora apiculata", IF(J1917="EXAG", "Excoecaria agallocha", IF(J1917="BRPA", "Bruguiera parviflora", IF(J1917="XYMO", "Xylocarpus moluccensis", IF(J1917="BRCY", "Bruguiera cylindrica", IF(J1917="AVAL", "Avicennia alba", IF(J1917="AVOF", "Avicennia officinalis", IF(J1917="LURA", "Lumnitzera racemosa", IF(J1917="CETA", "Ceriops tagal", IF(J1917="XYGR", "Xylocarpus granatum", IF(J1917="AVMA", "Avicennia marina", IF(J1917="RHMU", "Rhizophora mucronata", IF(J1917="BRGY", "Bruguiera gymnorrhiza", IF(J1917="BRSE", "Bruguiera sexangula", IF(J1917="SOOV", "Sonneratia ovata", IF(J1917="SOCA", "Sonneratia caseolaris", IF(J1917="HELI", "Heritiera littoralis", IF(J1917="HESY", "Heritiera sylvatica", IF(J1917="NYFR", "Nypa fruticans", IF(J1917="CYRA", "Cynometra ramiflora", IF(J1917="PHPA", "Phoenix paludosa", IF(J1917="SCHY", "Scyphiphora hydrophyllacea", IF(J1917="DIMA", "Diospyros maritima", IF(J1917="POPI", "Pongamia pinnata", IF(J1917="MAPS", "Maniltoa psilogyne", IF(J1917="INBI", "Intsia bijuga", IF(J1917="ACEB", "Acanthus ebracteatus", IF(J1917="CAER", "Calamus erinaceus", IF(J1917="UNUN", "Unknown unknown",  IF(J1917="SOAL", "Sonneratia alba",  IF(J1917="AECO", "Aegiceras corniculatum", "" )) )))))))))))))))))))))))))))))</f>
        <v>Rhizophora apiculata</v>
      </c>
      <c r="J1917" s="1" t="s">
        <v>21</v>
      </c>
      <c r="K1917" s="1" t="n">
        <v>6</v>
      </c>
      <c r="L1917" s="1" t="n">
        <v>7</v>
      </c>
      <c r="M1917" s="1"/>
      <c r="N1917" s="1"/>
      <c r="O1917" s="3"/>
      <c r="AMI1917" s="0"/>
      <c r="AMJ1917" s="0"/>
    </row>
    <row r="1918" s="18" customFormat="true" ht="13.8" hidden="false" customHeight="false" outlineLevel="0" collapsed="false">
      <c r="A1918" s="1" t="s">
        <v>91</v>
      </c>
      <c r="B1918" s="12" t="n">
        <v>42180</v>
      </c>
      <c r="C1918" s="1" t="s">
        <v>19</v>
      </c>
      <c r="D1918" s="1" t="s">
        <v>19</v>
      </c>
      <c r="E1918" s="1" t="s">
        <v>19</v>
      </c>
      <c r="F1918" s="1" t="s">
        <v>20</v>
      </c>
      <c r="G1918" s="1" t="n">
        <v>4</v>
      </c>
      <c r="H1918" s="1" t="n">
        <v>2</v>
      </c>
      <c r="I1918" s="23" t="str">
        <f aca="false">IF(J1918="RHAP", "Rhizophora apiculata", IF(J1918="EXAG", "Excoecaria agallocha", IF(J1918="BRPA", "Bruguiera parviflora", IF(J1918="XYMO", "Xylocarpus moluccensis", IF(J1918="BRCY", "Bruguiera cylindrica", IF(J1918="AVAL", "Avicennia alba", IF(J1918="AVOF", "Avicennia officinalis", IF(J1918="LURA", "Lumnitzera racemosa", IF(J1918="CETA", "Ceriops tagal", IF(J1918="XYGR", "Xylocarpus granatum", IF(J1918="AVMA", "Avicennia marina", IF(J1918="RHMU", "Rhizophora mucronata", IF(J1918="BRGY", "Bruguiera gymnorrhiza", IF(J1918="BRSE", "Bruguiera sexangula", IF(J1918="SOOV", "Sonneratia ovata", IF(J1918="SOCA", "Sonneratia caseolaris", IF(J1918="HELI", "Heritiera littoralis", IF(J1918="HESY", "Heritiera sylvatica", IF(J1918="NYFR", "Nypa fruticans", IF(J1918="CYRA", "Cynometra ramiflora", IF(J1918="PHPA", "Phoenix paludosa", IF(J1918="SCHY", "Scyphiphora hydrophyllacea", IF(J1918="DIMA", "Diospyros maritima", IF(J1918="POPI", "Pongamia pinnata", IF(J1918="MAPS", "Maniltoa psilogyne", IF(J1918="INBI", "Intsia bijuga", IF(J1918="ACEB", "Acanthus ebracteatus", IF(J1918="CAER", "Calamus erinaceus", IF(J1918="UNUN", "Unknown unknown",  IF(J1918="SOAL", "Sonneratia alba",  IF(J1918="AECO", "Aegiceras corniculatum", "" )) )))))))))))))))))))))))))))))</f>
        <v>Rhizophora apiculata</v>
      </c>
      <c r="J1918" s="1" t="s">
        <v>21</v>
      </c>
      <c r="K1918" s="1" t="n">
        <v>6</v>
      </c>
      <c r="L1918" s="1" t="n">
        <v>8</v>
      </c>
      <c r="M1918" s="1"/>
      <c r="N1918" s="1"/>
      <c r="O1918" s="3"/>
      <c r="AMI1918" s="0"/>
      <c r="AMJ1918" s="0"/>
    </row>
    <row r="1919" s="18" customFormat="true" ht="13.8" hidden="false" customHeight="false" outlineLevel="0" collapsed="false">
      <c r="A1919" s="1" t="s">
        <v>91</v>
      </c>
      <c r="B1919" s="12" t="n">
        <v>42180</v>
      </c>
      <c r="C1919" s="1" t="s">
        <v>19</v>
      </c>
      <c r="D1919" s="1" t="s">
        <v>19</v>
      </c>
      <c r="E1919" s="1" t="s">
        <v>19</v>
      </c>
      <c r="F1919" s="1" t="s">
        <v>20</v>
      </c>
      <c r="G1919" s="1" t="n">
        <v>4</v>
      </c>
      <c r="H1919" s="1" t="n">
        <v>2</v>
      </c>
      <c r="I1919" s="23" t="str">
        <f aca="false">IF(J1919="RHAP", "Rhizophora apiculata", IF(J1919="EXAG", "Excoecaria agallocha", IF(J1919="BRPA", "Bruguiera parviflora", IF(J1919="XYMO", "Xylocarpus moluccensis", IF(J1919="BRCY", "Bruguiera cylindrica", IF(J1919="AVAL", "Avicennia alba", IF(J1919="AVOF", "Avicennia officinalis", IF(J1919="LURA", "Lumnitzera racemosa", IF(J1919="CETA", "Ceriops tagal", IF(J1919="XYGR", "Xylocarpus granatum", IF(J1919="AVMA", "Avicennia marina", IF(J1919="RHMU", "Rhizophora mucronata", IF(J1919="BRGY", "Bruguiera gymnorrhiza", IF(J1919="BRSE", "Bruguiera sexangula", IF(J1919="SOOV", "Sonneratia ovata", IF(J1919="SOCA", "Sonneratia caseolaris", IF(J1919="HELI", "Heritiera littoralis", IF(J1919="HESY", "Heritiera sylvatica", IF(J1919="NYFR", "Nypa fruticans", IF(J1919="CYRA", "Cynometra ramiflora", IF(J1919="PHPA", "Phoenix paludosa", IF(J1919="SCHY", "Scyphiphora hydrophyllacea", IF(J1919="DIMA", "Diospyros maritima", IF(J1919="POPI", "Pongamia pinnata", IF(J1919="MAPS", "Maniltoa psilogyne", IF(J1919="INBI", "Intsia bijuga", IF(J1919="ACEB", "Acanthus ebracteatus", IF(J1919="CAER", "Calamus erinaceus", IF(J1919="UNUN", "Unknown unknown",  IF(J1919="SOAL", "Sonneratia alba",  IF(J1919="AECO", "Aegiceras corniculatum", "" )) )))))))))))))))))))))))))))))</f>
        <v>Bruguiera sexangula</v>
      </c>
      <c r="J1919" s="1" t="s">
        <v>1023</v>
      </c>
      <c r="K1919" s="1" t="n">
        <v>6.3</v>
      </c>
      <c r="L1919" s="1" t="n">
        <v>6</v>
      </c>
      <c r="M1919" s="1"/>
      <c r="N1919" s="1"/>
      <c r="O1919" s="3"/>
      <c r="AMI1919" s="0"/>
      <c r="AMJ1919" s="0"/>
    </row>
    <row r="1920" s="18" customFormat="true" ht="13.8" hidden="false" customHeight="false" outlineLevel="0" collapsed="false">
      <c r="A1920" s="1" t="s">
        <v>91</v>
      </c>
      <c r="B1920" s="12" t="n">
        <v>42180</v>
      </c>
      <c r="C1920" s="1" t="s">
        <v>19</v>
      </c>
      <c r="D1920" s="1" t="s">
        <v>19</v>
      </c>
      <c r="E1920" s="1" t="s">
        <v>19</v>
      </c>
      <c r="F1920" s="1" t="s">
        <v>20</v>
      </c>
      <c r="G1920" s="1" t="n">
        <v>4</v>
      </c>
      <c r="H1920" s="1" t="n">
        <v>2</v>
      </c>
      <c r="I1920" s="23" t="str">
        <f aca="false">IF(J1920="RHAP", "Rhizophora apiculata", IF(J1920="EXAG", "Excoecaria agallocha", IF(J1920="BRPA", "Bruguiera parviflora", IF(J1920="XYMO", "Xylocarpus moluccensis", IF(J1920="BRCY", "Bruguiera cylindrica", IF(J1920="AVAL", "Avicennia alba", IF(J1920="AVOF", "Avicennia officinalis", IF(J1920="LURA", "Lumnitzera racemosa", IF(J1920="CETA", "Ceriops tagal", IF(J1920="XYGR", "Xylocarpus granatum", IF(J1920="AVMA", "Avicennia marina", IF(J1920="RHMU", "Rhizophora mucronata", IF(J1920="BRGY", "Bruguiera gymnorrhiza", IF(J1920="BRSE", "Bruguiera sexangula", IF(J1920="SOOV", "Sonneratia ovata", IF(J1920="SOCA", "Sonneratia caseolaris", IF(J1920="HELI", "Heritiera littoralis", IF(J1920="HESY", "Heritiera sylvatica", IF(J1920="NYFR", "Nypa fruticans", IF(J1920="CYRA", "Cynometra ramiflora", IF(J1920="PHPA", "Phoenix paludosa", IF(J1920="SCHY", "Scyphiphora hydrophyllacea", IF(J1920="DIMA", "Diospyros maritima", IF(J1920="POPI", "Pongamia pinnata", IF(J1920="MAPS", "Maniltoa psilogyne", IF(J1920="INBI", "Intsia bijuga", IF(J1920="ACEB", "Acanthus ebracteatus", IF(J1920="CAER", "Calamus erinaceus", IF(J1920="UNUN", "Unknown unknown",  IF(J1920="SOAL", "Sonneratia alba",  IF(J1920="AECO", "Aegiceras corniculatum", "" )) )))))))))))))))))))))))))))))</f>
        <v>Rhizophora apiculata</v>
      </c>
      <c r="J1920" s="1" t="s">
        <v>21</v>
      </c>
      <c r="K1920" s="1" t="n">
        <v>6.3</v>
      </c>
      <c r="L1920" s="1" t="n">
        <v>7</v>
      </c>
      <c r="M1920" s="1"/>
      <c r="N1920" s="1"/>
      <c r="O1920" s="3"/>
      <c r="AMI1920" s="0"/>
      <c r="AMJ1920" s="0"/>
    </row>
    <row r="1921" s="18" customFormat="true" ht="13.8" hidden="false" customHeight="false" outlineLevel="0" collapsed="false">
      <c r="A1921" s="1" t="s">
        <v>91</v>
      </c>
      <c r="B1921" s="12" t="n">
        <v>42180</v>
      </c>
      <c r="C1921" s="1" t="s">
        <v>19</v>
      </c>
      <c r="D1921" s="1" t="s">
        <v>19</v>
      </c>
      <c r="E1921" s="1" t="s">
        <v>19</v>
      </c>
      <c r="F1921" s="1" t="s">
        <v>20</v>
      </c>
      <c r="G1921" s="1" t="n">
        <v>4</v>
      </c>
      <c r="H1921" s="1" t="n">
        <v>2</v>
      </c>
      <c r="I1921" s="23" t="str">
        <f aca="false">IF(J1921="RHAP", "Rhizophora apiculata", IF(J1921="EXAG", "Excoecaria agallocha", IF(J1921="BRPA", "Bruguiera parviflora", IF(J1921="XYMO", "Xylocarpus moluccensis", IF(J1921="BRCY", "Bruguiera cylindrica", IF(J1921="AVAL", "Avicennia alba", IF(J1921="AVOF", "Avicennia officinalis", IF(J1921="LURA", "Lumnitzera racemosa", IF(J1921="CETA", "Ceriops tagal", IF(J1921="XYGR", "Xylocarpus granatum", IF(J1921="AVMA", "Avicennia marina", IF(J1921="RHMU", "Rhizophora mucronata", IF(J1921="BRGY", "Bruguiera gymnorrhiza", IF(J1921="BRSE", "Bruguiera sexangula", IF(J1921="SOOV", "Sonneratia ovata", IF(J1921="SOCA", "Sonneratia caseolaris", IF(J1921="HELI", "Heritiera littoralis", IF(J1921="HESY", "Heritiera sylvatica", IF(J1921="NYFR", "Nypa fruticans", IF(J1921="CYRA", "Cynometra ramiflora", IF(J1921="PHPA", "Phoenix paludosa", IF(J1921="SCHY", "Scyphiphora hydrophyllacea", IF(J1921="DIMA", "Diospyros maritima", IF(J1921="POPI", "Pongamia pinnata", IF(J1921="MAPS", "Maniltoa psilogyne", IF(J1921="INBI", "Intsia bijuga", IF(J1921="ACEB", "Acanthus ebracteatus", IF(J1921="CAER", "Calamus erinaceus", IF(J1921="UNUN", "Unknown unknown",  IF(J1921="SOAL", "Sonneratia alba",  IF(J1921="AECO", "Aegiceras corniculatum", "" )) )))))))))))))))))))))))))))))</f>
        <v>Bruguiera sexangula</v>
      </c>
      <c r="J1921" s="1" t="s">
        <v>1023</v>
      </c>
      <c r="K1921" s="1" t="n">
        <v>6.8</v>
      </c>
      <c r="L1921" s="1" t="n">
        <v>6</v>
      </c>
      <c r="M1921" s="1"/>
      <c r="N1921" s="1"/>
      <c r="O1921" s="3"/>
      <c r="AMI1921" s="0"/>
      <c r="AMJ1921" s="0"/>
    </row>
    <row r="1922" s="18" customFormat="true" ht="13.8" hidden="false" customHeight="false" outlineLevel="0" collapsed="false">
      <c r="A1922" s="1" t="s">
        <v>91</v>
      </c>
      <c r="B1922" s="12" t="n">
        <v>42180</v>
      </c>
      <c r="C1922" s="1" t="s">
        <v>19</v>
      </c>
      <c r="D1922" s="1" t="s">
        <v>19</v>
      </c>
      <c r="E1922" s="1" t="s">
        <v>19</v>
      </c>
      <c r="F1922" s="1" t="s">
        <v>20</v>
      </c>
      <c r="G1922" s="1" t="n">
        <v>4</v>
      </c>
      <c r="H1922" s="1" t="n">
        <v>2</v>
      </c>
      <c r="I1922" s="23" t="str">
        <f aca="false">IF(J1922="RHAP", "Rhizophora apiculata", IF(J1922="EXAG", "Excoecaria agallocha", IF(J1922="BRPA", "Bruguiera parviflora", IF(J1922="XYMO", "Xylocarpus moluccensis", IF(J1922="BRCY", "Bruguiera cylindrica", IF(J1922="AVAL", "Avicennia alba", IF(J1922="AVOF", "Avicennia officinalis", IF(J1922="LURA", "Lumnitzera racemosa", IF(J1922="CETA", "Ceriops tagal", IF(J1922="XYGR", "Xylocarpus granatum", IF(J1922="AVMA", "Avicennia marina", IF(J1922="RHMU", "Rhizophora mucronata", IF(J1922="BRGY", "Bruguiera gymnorrhiza", IF(J1922="BRSE", "Bruguiera sexangula", IF(J1922="SOOV", "Sonneratia ovata", IF(J1922="SOCA", "Sonneratia caseolaris", IF(J1922="HELI", "Heritiera littoralis", IF(J1922="HESY", "Heritiera sylvatica", IF(J1922="NYFR", "Nypa fruticans", IF(J1922="CYRA", "Cynometra ramiflora", IF(J1922="PHPA", "Phoenix paludosa", IF(J1922="SCHY", "Scyphiphora hydrophyllacea", IF(J1922="DIMA", "Diospyros maritima", IF(J1922="POPI", "Pongamia pinnata", IF(J1922="MAPS", "Maniltoa psilogyne", IF(J1922="INBI", "Intsia bijuga", IF(J1922="ACEB", "Acanthus ebracteatus", IF(J1922="CAER", "Calamus erinaceus", IF(J1922="UNUN", "Unknown unknown",  IF(J1922="SOAL", "Sonneratia alba",  IF(J1922="AECO", "Aegiceras corniculatum", "" )) )))))))))))))))))))))))))))))</f>
        <v>Avicennia alba</v>
      </c>
      <c r="J1922" s="1" t="s">
        <v>27</v>
      </c>
      <c r="K1922" s="1" t="n">
        <v>6.9</v>
      </c>
      <c r="L1922" s="1" t="n">
        <v>7</v>
      </c>
      <c r="M1922" s="1"/>
      <c r="N1922" s="1"/>
      <c r="O1922" s="3"/>
      <c r="AMI1922" s="0"/>
      <c r="AMJ1922" s="0"/>
    </row>
    <row r="1923" s="18" customFormat="true" ht="13.8" hidden="false" customHeight="false" outlineLevel="0" collapsed="false">
      <c r="A1923" s="1" t="s">
        <v>91</v>
      </c>
      <c r="B1923" s="12" t="n">
        <v>42180</v>
      </c>
      <c r="C1923" s="1" t="s">
        <v>19</v>
      </c>
      <c r="D1923" s="1" t="s">
        <v>19</v>
      </c>
      <c r="E1923" s="1" t="s">
        <v>19</v>
      </c>
      <c r="F1923" s="1" t="s">
        <v>20</v>
      </c>
      <c r="G1923" s="1" t="n">
        <v>4</v>
      </c>
      <c r="H1923" s="1" t="n">
        <v>2</v>
      </c>
      <c r="I1923" s="23" t="str">
        <f aca="false">IF(J1923="RHAP", "Rhizophora apiculata", IF(J1923="EXAG", "Excoecaria agallocha", IF(J1923="BRPA", "Bruguiera parviflora", IF(J1923="XYMO", "Xylocarpus moluccensis", IF(J1923="BRCY", "Bruguiera cylindrica", IF(J1923="AVAL", "Avicennia alba", IF(J1923="AVOF", "Avicennia officinalis", IF(J1923="LURA", "Lumnitzera racemosa", IF(J1923="CETA", "Ceriops tagal", IF(J1923="XYGR", "Xylocarpus granatum", IF(J1923="AVMA", "Avicennia marina", IF(J1923="RHMU", "Rhizophora mucronata", IF(J1923="BRGY", "Bruguiera gymnorrhiza", IF(J1923="BRSE", "Bruguiera sexangula", IF(J1923="SOOV", "Sonneratia ovata", IF(J1923="SOCA", "Sonneratia caseolaris", IF(J1923="HELI", "Heritiera littoralis", IF(J1923="HESY", "Heritiera sylvatica", IF(J1923="NYFR", "Nypa fruticans", IF(J1923="CYRA", "Cynometra ramiflora", IF(J1923="PHPA", "Phoenix paludosa", IF(J1923="SCHY", "Scyphiphora hydrophyllacea", IF(J1923="DIMA", "Diospyros maritima", IF(J1923="POPI", "Pongamia pinnata", IF(J1923="MAPS", "Maniltoa psilogyne", IF(J1923="INBI", "Intsia bijuga", IF(J1923="ACEB", "Acanthus ebracteatus", IF(J1923="CAER", "Calamus erinaceus", IF(J1923="UNUN", "Unknown unknown",  IF(J1923="SOAL", "Sonneratia alba",  IF(J1923="AECO", "Aegiceras corniculatum", "" )) )))))))))))))))))))))))))))))</f>
        <v>Rhizophora apiculata</v>
      </c>
      <c r="J1923" s="1" t="s">
        <v>21</v>
      </c>
      <c r="K1923" s="1" t="n">
        <v>7.4</v>
      </c>
      <c r="L1923" s="1" t="n">
        <v>9</v>
      </c>
      <c r="M1923" s="1"/>
      <c r="N1923" s="1"/>
      <c r="O1923" s="3"/>
      <c r="AMI1923" s="0"/>
      <c r="AMJ1923" s="0"/>
    </row>
    <row r="1924" s="18" customFormat="true" ht="13.8" hidden="false" customHeight="false" outlineLevel="0" collapsed="false">
      <c r="A1924" s="1" t="s">
        <v>91</v>
      </c>
      <c r="B1924" s="12" t="n">
        <v>42180</v>
      </c>
      <c r="C1924" s="1" t="s">
        <v>19</v>
      </c>
      <c r="D1924" s="1" t="s">
        <v>19</v>
      </c>
      <c r="E1924" s="1" t="s">
        <v>19</v>
      </c>
      <c r="F1924" s="1" t="s">
        <v>20</v>
      </c>
      <c r="G1924" s="1" t="n">
        <v>4</v>
      </c>
      <c r="H1924" s="1" t="n">
        <v>2</v>
      </c>
      <c r="I1924" s="23" t="str">
        <f aca="false">IF(J1924="RHAP", "Rhizophora apiculata", IF(J1924="EXAG", "Excoecaria agallocha", IF(J1924="BRPA", "Bruguiera parviflora", IF(J1924="XYMO", "Xylocarpus moluccensis", IF(J1924="BRCY", "Bruguiera cylindrica", IF(J1924="AVAL", "Avicennia alba", IF(J1924="AVOF", "Avicennia officinalis", IF(J1924="LURA", "Lumnitzera racemosa", IF(J1924="CETA", "Ceriops tagal", IF(J1924="XYGR", "Xylocarpus granatum", IF(J1924="AVMA", "Avicennia marina", IF(J1924="RHMU", "Rhizophora mucronata", IF(J1924="BRGY", "Bruguiera gymnorrhiza", IF(J1924="BRSE", "Bruguiera sexangula", IF(J1924="SOOV", "Sonneratia ovata", IF(J1924="SOCA", "Sonneratia caseolaris", IF(J1924="HELI", "Heritiera littoralis", IF(J1924="HESY", "Heritiera sylvatica", IF(J1924="NYFR", "Nypa fruticans", IF(J1924="CYRA", "Cynometra ramiflora", IF(J1924="PHPA", "Phoenix paludosa", IF(J1924="SCHY", "Scyphiphora hydrophyllacea", IF(J1924="DIMA", "Diospyros maritima", IF(J1924="POPI", "Pongamia pinnata", IF(J1924="MAPS", "Maniltoa psilogyne", IF(J1924="INBI", "Intsia bijuga", IF(J1924="ACEB", "Acanthus ebracteatus", IF(J1924="CAER", "Calamus erinaceus", IF(J1924="UNUN", "Unknown unknown",  IF(J1924="SOAL", "Sonneratia alba",  IF(J1924="AECO", "Aegiceras corniculatum", "" )) )))))))))))))))))))))))))))))</f>
        <v>Rhizophora apiculata</v>
      </c>
      <c r="J1924" s="1" t="s">
        <v>21</v>
      </c>
      <c r="K1924" s="1" t="n">
        <v>7.6</v>
      </c>
      <c r="L1924" s="1" t="n">
        <v>10</v>
      </c>
      <c r="M1924" s="1"/>
      <c r="N1924" s="1"/>
      <c r="O1924" s="3"/>
      <c r="AMI1924" s="0"/>
      <c r="AMJ1924" s="0"/>
    </row>
    <row r="1925" s="18" customFormat="true" ht="13.8" hidden="false" customHeight="false" outlineLevel="0" collapsed="false">
      <c r="A1925" s="1" t="s">
        <v>91</v>
      </c>
      <c r="B1925" s="12" t="n">
        <v>42180</v>
      </c>
      <c r="C1925" s="1" t="s">
        <v>19</v>
      </c>
      <c r="D1925" s="1" t="s">
        <v>19</v>
      </c>
      <c r="E1925" s="1" t="s">
        <v>19</v>
      </c>
      <c r="F1925" s="1" t="s">
        <v>20</v>
      </c>
      <c r="G1925" s="1" t="n">
        <v>4</v>
      </c>
      <c r="H1925" s="1" t="n">
        <v>2</v>
      </c>
      <c r="I1925" s="23" t="str">
        <f aca="false">IF(J1925="RHAP", "Rhizophora apiculata", IF(J1925="EXAG", "Excoecaria agallocha", IF(J1925="BRPA", "Bruguiera parviflora", IF(J1925="XYMO", "Xylocarpus moluccensis", IF(J1925="BRCY", "Bruguiera cylindrica", IF(J1925="AVAL", "Avicennia alba", IF(J1925="AVOF", "Avicennia officinalis", IF(J1925="LURA", "Lumnitzera racemosa", IF(J1925="CETA", "Ceriops tagal", IF(J1925="XYGR", "Xylocarpus granatum", IF(J1925="AVMA", "Avicennia marina", IF(J1925="RHMU", "Rhizophora mucronata", IF(J1925="BRGY", "Bruguiera gymnorrhiza", IF(J1925="BRSE", "Bruguiera sexangula", IF(J1925="SOOV", "Sonneratia ovata", IF(J1925="SOCA", "Sonneratia caseolaris", IF(J1925="HELI", "Heritiera littoralis", IF(J1925="HESY", "Heritiera sylvatica", IF(J1925="NYFR", "Nypa fruticans", IF(J1925="CYRA", "Cynometra ramiflora", IF(J1925="PHPA", "Phoenix paludosa", IF(J1925="SCHY", "Scyphiphora hydrophyllacea", IF(J1925="DIMA", "Diospyros maritima", IF(J1925="POPI", "Pongamia pinnata", IF(J1925="MAPS", "Maniltoa psilogyne", IF(J1925="INBI", "Intsia bijuga", IF(J1925="ACEB", "Acanthus ebracteatus", IF(J1925="CAER", "Calamus erinaceus", IF(J1925="UNUN", "Unknown unknown",  IF(J1925="SOAL", "Sonneratia alba",  IF(J1925="AECO", "Aegiceras corniculatum", "" )) )))))))))))))))))))))))))))))</f>
        <v>Bruguiera sexangula</v>
      </c>
      <c r="J1925" s="1" t="s">
        <v>1023</v>
      </c>
      <c r="K1925" s="1" t="n">
        <v>8.2</v>
      </c>
      <c r="L1925" s="1" t="n">
        <v>9</v>
      </c>
      <c r="M1925" s="1"/>
      <c r="N1925" s="1"/>
      <c r="O1925" s="3"/>
      <c r="AMI1925" s="0"/>
      <c r="AMJ1925" s="0"/>
    </row>
    <row r="1926" s="18" customFormat="true" ht="13.8" hidden="false" customHeight="false" outlineLevel="0" collapsed="false">
      <c r="A1926" s="1" t="s">
        <v>91</v>
      </c>
      <c r="B1926" s="12" t="n">
        <v>42180</v>
      </c>
      <c r="C1926" s="1" t="s">
        <v>19</v>
      </c>
      <c r="D1926" s="1" t="s">
        <v>19</v>
      </c>
      <c r="E1926" s="1" t="s">
        <v>19</v>
      </c>
      <c r="F1926" s="1" t="s">
        <v>20</v>
      </c>
      <c r="G1926" s="1" t="n">
        <v>4</v>
      </c>
      <c r="H1926" s="1" t="n">
        <v>2</v>
      </c>
      <c r="I1926" s="23" t="str">
        <f aca="false">IF(J1926="RHAP", "Rhizophora apiculata", IF(J1926="EXAG", "Excoecaria agallocha", IF(J1926="BRPA", "Bruguiera parviflora", IF(J1926="XYMO", "Xylocarpus moluccensis", IF(J1926="BRCY", "Bruguiera cylindrica", IF(J1926="AVAL", "Avicennia alba", IF(J1926="AVOF", "Avicennia officinalis", IF(J1926="LURA", "Lumnitzera racemosa", IF(J1926="CETA", "Ceriops tagal", IF(J1926="XYGR", "Xylocarpus granatum", IF(J1926="AVMA", "Avicennia marina", IF(J1926="RHMU", "Rhizophora mucronata", IF(J1926="BRGY", "Bruguiera gymnorrhiza", IF(J1926="BRSE", "Bruguiera sexangula", IF(J1926="SOOV", "Sonneratia ovata", IF(J1926="SOCA", "Sonneratia caseolaris", IF(J1926="HELI", "Heritiera littoralis", IF(J1926="HESY", "Heritiera sylvatica", IF(J1926="NYFR", "Nypa fruticans", IF(J1926="CYRA", "Cynometra ramiflora", IF(J1926="PHPA", "Phoenix paludosa", IF(J1926="SCHY", "Scyphiphora hydrophyllacea", IF(J1926="DIMA", "Diospyros maritima", IF(J1926="POPI", "Pongamia pinnata", IF(J1926="MAPS", "Maniltoa psilogyne", IF(J1926="INBI", "Intsia bijuga", IF(J1926="ACEB", "Acanthus ebracteatus", IF(J1926="CAER", "Calamus erinaceus", IF(J1926="UNUN", "Unknown unknown",  IF(J1926="SOAL", "Sonneratia alba",  IF(J1926="AECO", "Aegiceras corniculatum", "" )) )))))))))))))))))))))))))))))</f>
        <v>Bruguiera sexangula</v>
      </c>
      <c r="J1926" s="1" t="s">
        <v>1023</v>
      </c>
      <c r="K1926" s="1" t="n">
        <v>9.1</v>
      </c>
      <c r="L1926" s="1" t="n">
        <v>9</v>
      </c>
      <c r="M1926" s="1"/>
      <c r="N1926" s="1"/>
      <c r="O1926" s="3"/>
      <c r="AMI1926" s="0"/>
      <c r="AMJ1926" s="0"/>
    </row>
    <row r="1927" s="18" customFormat="true" ht="13.8" hidden="false" customHeight="false" outlineLevel="0" collapsed="false">
      <c r="A1927" s="1" t="s">
        <v>91</v>
      </c>
      <c r="B1927" s="12" t="n">
        <v>42180</v>
      </c>
      <c r="C1927" s="1" t="s">
        <v>19</v>
      </c>
      <c r="D1927" s="1" t="s">
        <v>19</v>
      </c>
      <c r="E1927" s="1" t="s">
        <v>19</v>
      </c>
      <c r="F1927" s="1" t="s">
        <v>20</v>
      </c>
      <c r="G1927" s="1" t="n">
        <v>4</v>
      </c>
      <c r="H1927" s="1" t="n">
        <v>2</v>
      </c>
      <c r="I1927" s="23" t="str">
        <f aca="false">IF(J1927="RHAP", "Rhizophora apiculata", IF(J1927="EXAG", "Excoecaria agallocha", IF(J1927="BRPA", "Bruguiera parviflora", IF(J1927="XYMO", "Xylocarpus moluccensis", IF(J1927="BRCY", "Bruguiera cylindrica", IF(J1927="AVAL", "Avicennia alba", IF(J1927="AVOF", "Avicennia officinalis", IF(J1927="LURA", "Lumnitzera racemosa", IF(J1927="CETA", "Ceriops tagal", IF(J1927="XYGR", "Xylocarpus granatum", IF(J1927="AVMA", "Avicennia marina", IF(J1927="RHMU", "Rhizophora mucronata", IF(J1927="BRGY", "Bruguiera gymnorrhiza", IF(J1927="BRSE", "Bruguiera sexangula", IF(J1927="SOOV", "Sonneratia ovata", IF(J1927="SOCA", "Sonneratia caseolaris", IF(J1927="HELI", "Heritiera littoralis", IF(J1927="HESY", "Heritiera sylvatica", IF(J1927="NYFR", "Nypa fruticans", IF(J1927="CYRA", "Cynometra ramiflora", IF(J1927="PHPA", "Phoenix paludosa", IF(J1927="SCHY", "Scyphiphora hydrophyllacea", IF(J1927="DIMA", "Diospyros maritima", IF(J1927="POPI", "Pongamia pinnata", IF(J1927="MAPS", "Maniltoa psilogyne", IF(J1927="INBI", "Intsia bijuga", IF(J1927="ACEB", "Acanthus ebracteatus", IF(J1927="CAER", "Calamus erinaceus", IF(J1927="UNUN", "Unknown unknown",  IF(J1927="SOAL", "Sonneratia alba",  IF(J1927="AECO", "Aegiceras corniculatum", "" )) )))))))))))))))))))))))))))))</f>
        <v>Bruguiera sexangula</v>
      </c>
      <c r="J1927" s="1" t="s">
        <v>1023</v>
      </c>
      <c r="K1927" s="1" t="n">
        <v>10.1</v>
      </c>
      <c r="L1927" s="1" t="n">
        <v>5</v>
      </c>
      <c r="M1927" s="1"/>
      <c r="N1927" s="1"/>
      <c r="O1927" s="3"/>
      <c r="AMI1927" s="0"/>
      <c r="AMJ1927" s="0"/>
    </row>
    <row r="1928" s="18" customFormat="true" ht="13.8" hidden="false" customHeight="false" outlineLevel="0" collapsed="false">
      <c r="A1928" s="1" t="s">
        <v>91</v>
      </c>
      <c r="B1928" s="12" t="n">
        <v>42180</v>
      </c>
      <c r="C1928" s="1" t="s">
        <v>19</v>
      </c>
      <c r="D1928" s="1" t="s">
        <v>19</v>
      </c>
      <c r="E1928" s="1" t="s">
        <v>19</v>
      </c>
      <c r="F1928" s="1" t="s">
        <v>20</v>
      </c>
      <c r="G1928" s="1" t="n">
        <v>4</v>
      </c>
      <c r="H1928" s="1" t="n">
        <v>2</v>
      </c>
      <c r="I1928" s="23" t="str">
        <f aca="false">IF(J1928="RHAP", "Rhizophora apiculata", IF(J1928="EXAG", "Excoecaria agallocha", IF(J1928="BRPA", "Bruguiera parviflora", IF(J1928="XYMO", "Xylocarpus moluccensis", IF(J1928="BRCY", "Bruguiera cylindrica", IF(J1928="AVAL", "Avicennia alba", IF(J1928="AVOF", "Avicennia officinalis", IF(J1928="LURA", "Lumnitzera racemosa", IF(J1928="CETA", "Ceriops tagal", IF(J1928="XYGR", "Xylocarpus granatum", IF(J1928="AVMA", "Avicennia marina", IF(J1928="RHMU", "Rhizophora mucronata", IF(J1928="BRGY", "Bruguiera gymnorrhiza", IF(J1928="BRSE", "Bruguiera sexangula", IF(J1928="SOOV", "Sonneratia ovata", IF(J1928="SOCA", "Sonneratia caseolaris", IF(J1928="HELI", "Heritiera littoralis", IF(J1928="HESY", "Heritiera sylvatica", IF(J1928="NYFR", "Nypa fruticans", IF(J1928="CYRA", "Cynometra ramiflora", IF(J1928="PHPA", "Phoenix paludosa", IF(J1928="SCHY", "Scyphiphora hydrophyllacea", IF(J1928="DIMA", "Diospyros maritima", IF(J1928="POPI", "Pongamia pinnata", IF(J1928="MAPS", "Maniltoa psilogyne", IF(J1928="INBI", "Intsia bijuga", IF(J1928="ACEB", "Acanthus ebracteatus", IF(J1928="CAER", "Calamus erinaceus", IF(J1928="UNUN", "Unknown unknown",  IF(J1928="SOAL", "Sonneratia alba",  IF(J1928="AECO", "Aegiceras corniculatum", "" )) )))))))))))))))))))))))))))))</f>
        <v>Avicennia alba</v>
      </c>
      <c r="J1928" s="1" t="s">
        <v>27</v>
      </c>
      <c r="K1928" s="1" t="n">
        <v>11.8</v>
      </c>
      <c r="L1928" s="1" t="n">
        <v>11</v>
      </c>
      <c r="M1928" s="1"/>
      <c r="N1928" s="1"/>
      <c r="O1928" s="3"/>
      <c r="AMI1928" s="0"/>
      <c r="AMJ1928" s="0"/>
    </row>
    <row r="1929" s="18" customFormat="true" ht="13.8" hidden="false" customHeight="false" outlineLevel="0" collapsed="false">
      <c r="A1929" s="1" t="s">
        <v>91</v>
      </c>
      <c r="B1929" s="12" t="n">
        <v>42180</v>
      </c>
      <c r="C1929" s="1" t="s">
        <v>19</v>
      </c>
      <c r="D1929" s="1" t="s">
        <v>19</v>
      </c>
      <c r="E1929" s="1" t="s">
        <v>19</v>
      </c>
      <c r="F1929" s="1" t="s">
        <v>20</v>
      </c>
      <c r="G1929" s="1" t="n">
        <v>4</v>
      </c>
      <c r="H1929" s="1" t="n">
        <v>2</v>
      </c>
      <c r="I1929" s="23" t="str">
        <f aca="false">IF(J1929="RHAP", "Rhizophora apiculata", IF(J1929="EXAG", "Excoecaria agallocha", IF(J1929="BRPA", "Bruguiera parviflora", IF(J1929="XYMO", "Xylocarpus moluccensis", IF(J1929="BRCY", "Bruguiera cylindrica", IF(J1929="AVAL", "Avicennia alba", IF(J1929="AVOF", "Avicennia officinalis", IF(J1929="LURA", "Lumnitzera racemosa", IF(J1929="CETA", "Ceriops tagal", IF(J1929="XYGR", "Xylocarpus granatum", IF(J1929="AVMA", "Avicennia marina", IF(J1929="RHMU", "Rhizophora mucronata", IF(J1929="BRGY", "Bruguiera gymnorrhiza", IF(J1929="BRSE", "Bruguiera sexangula", IF(J1929="SOOV", "Sonneratia ovata", IF(J1929="SOCA", "Sonneratia caseolaris", IF(J1929="HELI", "Heritiera littoralis", IF(J1929="HESY", "Heritiera sylvatica", IF(J1929="NYFR", "Nypa fruticans", IF(J1929="CYRA", "Cynometra ramiflora", IF(J1929="PHPA", "Phoenix paludosa", IF(J1929="SCHY", "Scyphiphora hydrophyllacea", IF(J1929="DIMA", "Diospyros maritima", IF(J1929="POPI", "Pongamia pinnata", IF(J1929="MAPS", "Maniltoa psilogyne", IF(J1929="INBI", "Intsia bijuga", IF(J1929="ACEB", "Acanthus ebracteatus", IF(J1929="CAER", "Calamus erinaceus", IF(J1929="UNUN", "Unknown unknown",  IF(J1929="SOAL", "Sonneratia alba",  IF(J1929="AECO", "Aegiceras corniculatum", "" )) )))))))))))))))))))))))))))))</f>
        <v>Avicennia alba</v>
      </c>
      <c r="J1929" s="1" t="s">
        <v>27</v>
      </c>
      <c r="K1929" s="1" t="n">
        <v>11.8</v>
      </c>
      <c r="L1929" s="1" t="n">
        <v>13</v>
      </c>
      <c r="M1929" s="1"/>
      <c r="N1929" s="1"/>
      <c r="O1929" s="3"/>
      <c r="AMI1929" s="0"/>
      <c r="AMJ1929" s="0"/>
    </row>
    <row r="1930" s="18" customFormat="true" ht="13.8" hidden="false" customHeight="false" outlineLevel="0" collapsed="false">
      <c r="A1930" s="1" t="s">
        <v>91</v>
      </c>
      <c r="B1930" s="12" t="n">
        <v>42180</v>
      </c>
      <c r="C1930" s="1" t="s">
        <v>19</v>
      </c>
      <c r="D1930" s="1" t="s">
        <v>19</v>
      </c>
      <c r="E1930" s="1" t="s">
        <v>19</v>
      </c>
      <c r="F1930" s="1" t="s">
        <v>20</v>
      </c>
      <c r="G1930" s="1" t="n">
        <v>4</v>
      </c>
      <c r="H1930" s="1" t="n">
        <v>2</v>
      </c>
      <c r="I1930" s="23" t="str">
        <f aca="false">IF(J1930="RHAP", "Rhizophora apiculata", IF(J1930="EXAG", "Excoecaria agallocha", IF(J1930="BRPA", "Bruguiera parviflora", IF(J1930="XYMO", "Xylocarpus moluccensis", IF(J1930="BRCY", "Bruguiera cylindrica", IF(J1930="AVAL", "Avicennia alba", IF(J1930="AVOF", "Avicennia officinalis", IF(J1930="LURA", "Lumnitzera racemosa", IF(J1930="CETA", "Ceriops tagal", IF(J1930="XYGR", "Xylocarpus granatum", IF(J1930="AVMA", "Avicennia marina", IF(J1930="RHMU", "Rhizophora mucronata", IF(J1930="BRGY", "Bruguiera gymnorrhiza", IF(J1930="BRSE", "Bruguiera sexangula", IF(J1930="SOOV", "Sonneratia ovata", IF(J1930="SOCA", "Sonneratia caseolaris", IF(J1930="HELI", "Heritiera littoralis", IF(J1930="HESY", "Heritiera sylvatica", IF(J1930="NYFR", "Nypa fruticans", IF(J1930="CYRA", "Cynometra ramiflora", IF(J1930="PHPA", "Phoenix paludosa", IF(J1930="SCHY", "Scyphiphora hydrophyllacea", IF(J1930="DIMA", "Diospyros maritima", IF(J1930="POPI", "Pongamia pinnata", IF(J1930="MAPS", "Maniltoa psilogyne", IF(J1930="INBI", "Intsia bijuga", IF(J1930="ACEB", "Acanthus ebracteatus", IF(J1930="CAER", "Calamus erinaceus", IF(J1930="UNUN", "Unknown unknown",  IF(J1930="SOAL", "Sonneratia alba",  IF(J1930="AECO", "Aegiceras corniculatum", "" )) )))))))))))))))))))))))))))))</f>
        <v>Avicennia alba</v>
      </c>
      <c r="J1930" s="1" t="s">
        <v>27</v>
      </c>
      <c r="K1930" s="1" t="n">
        <v>12.5</v>
      </c>
      <c r="L1930" s="1" t="n">
        <v>10</v>
      </c>
      <c r="M1930" s="1"/>
      <c r="N1930" s="1"/>
      <c r="O1930" s="3"/>
      <c r="AMI1930" s="0"/>
      <c r="AMJ1930" s="0"/>
    </row>
    <row r="1931" s="18" customFormat="true" ht="13.8" hidden="false" customHeight="false" outlineLevel="0" collapsed="false">
      <c r="A1931" s="1" t="s">
        <v>91</v>
      </c>
      <c r="B1931" s="12" t="n">
        <v>42180</v>
      </c>
      <c r="C1931" s="1" t="s">
        <v>19</v>
      </c>
      <c r="D1931" s="1" t="s">
        <v>19</v>
      </c>
      <c r="E1931" s="1" t="s">
        <v>19</v>
      </c>
      <c r="F1931" s="1" t="s">
        <v>20</v>
      </c>
      <c r="G1931" s="1" t="n">
        <v>4</v>
      </c>
      <c r="H1931" s="1" t="n">
        <v>2</v>
      </c>
      <c r="I1931" s="23" t="str">
        <f aca="false">IF(J1931="RHAP", "Rhizophora apiculata", IF(J1931="EXAG", "Excoecaria agallocha", IF(J1931="BRPA", "Bruguiera parviflora", IF(J1931="XYMO", "Xylocarpus moluccensis", IF(J1931="BRCY", "Bruguiera cylindrica", IF(J1931="AVAL", "Avicennia alba", IF(J1931="AVOF", "Avicennia officinalis", IF(J1931="LURA", "Lumnitzera racemosa", IF(J1931="CETA", "Ceriops tagal", IF(J1931="XYGR", "Xylocarpus granatum", IF(J1931="AVMA", "Avicennia marina", IF(J1931="RHMU", "Rhizophora mucronata", IF(J1931="BRGY", "Bruguiera gymnorrhiza", IF(J1931="BRSE", "Bruguiera sexangula", IF(J1931="SOOV", "Sonneratia ovata", IF(J1931="SOCA", "Sonneratia caseolaris", IF(J1931="HELI", "Heritiera littoralis", IF(J1931="HESY", "Heritiera sylvatica", IF(J1931="NYFR", "Nypa fruticans", IF(J1931="CYRA", "Cynometra ramiflora", IF(J1931="PHPA", "Phoenix paludosa", IF(J1931="SCHY", "Scyphiphora hydrophyllacea", IF(J1931="DIMA", "Diospyros maritima", IF(J1931="POPI", "Pongamia pinnata", IF(J1931="MAPS", "Maniltoa psilogyne", IF(J1931="INBI", "Intsia bijuga", IF(J1931="ACEB", "Acanthus ebracteatus", IF(J1931="CAER", "Calamus erinaceus", IF(J1931="UNUN", "Unknown unknown",  IF(J1931="SOAL", "Sonneratia alba",  IF(J1931="AECO", "Aegiceras corniculatum", "" )) )))))))))))))))))))))))))))))</f>
        <v>Avicennia alba</v>
      </c>
      <c r="J1931" s="1" t="s">
        <v>27</v>
      </c>
      <c r="K1931" s="1" t="n">
        <v>16.4</v>
      </c>
      <c r="L1931" s="1" t="n">
        <v>16</v>
      </c>
      <c r="M1931" s="1"/>
      <c r="N1931" s="1"/>
      <c r="O1931" s="3"/>
      <c r="AMI1931" s="0"/>
      <c r="AMJ1931" s="0"/>
    </row>
    <row r="1932" s="18" customFormat="true" ht="13.8" hidden="false" customHeight="false" outlineLevel="0" collapsed="false">
      <c r="A1932" s="1" t="s">
        <v>91</v>
      </c>
      <c r="B1932" s="12" t="n">
        <v>42180</v>
      </c>
      <c r="C1932" s="1" t="s">
        <v>19</v>
      </c>
      <c r="D1932" s="1" t="s">
        <v>19</v>
      </c>
      <c r="E1932" s="1" t="s">
        <v>19</v>
      </c>
      <c r="F1932" s="1" t="s">
        <v>20</v>
      </c>
      <c r="G1932" s="1" t="n">
        <v>4</v>
      </c>
      <c r="H1932" s="1" t="n">
        <v>2</v>
      </c>
      <c r="I1932" s="23" t="str">
        <f aca="false">IF(J1932="RHAP", "Rhizophora apiculata", IF(J1932="EXAG", "Excoecaria agallocha", IF(J1932="BRPA", "Bruguiera parviflora", IF(J1932="XYMO", "Xylocarpus moluccensis", IF(J1932="BRCY", "Bruguiera cylindrica", IF(J1932="AVAL", "Avicennia alba", IF(J1932="AVOF", "Avicennia officinalis", IF(J1932="LURA", "Lumnitzera racemosa", IF(J1932="CETA", "Ceriops tagal", IF(J1932="XYGR", "Xylocarpus granatum", IF(J1932="AVMA", "Avicennia marina", IF(J1932="RHMU", "Rhizophora mucronata", IF(J1932="BRGY", "Bruguiera gymnorrhiza", IF(J1932="BRSE", "Bruguiera sexangula", IF(J1932="SOOV", "Sonneratia ovata", IF(J1932="SOCA", "Sonneratia caseolaris", IF(J1932="HELI", "Heritiera littoralis", IF(J1932="HESY", "Heritiera sylvatica", IF(J1932="NYFR", "Nypa fruticans", IF(J1932="CYRA", "Cynometra ramiflora", IF(J1932="PHPA", "Phoenix paludosa", IF(J1932="SCHY", "Scyphiphora hydrophyllacea", IF(J1932="DIMA", "Diospyros maritima", IF(J1932="POPI", "Pongamia pinnata", IF(J1932="MAPS", "Maniltoa psilogyne", IF(J1932="INBI", "Intsia bijuga", IF(J1932="ACEB", "Acanthus ebracteatus", IF(J1932="CAER", "Calamus erinaceus", IF(J1932="UNUN", "Unknown unknown",  IF(J1932="SOAL", "Sonneratia alba",  IF(J1932="AECO", "Aegiceras corniculatum", "" )) )))))))))))))))))))))))))))))</f>
        <v>Bruguiera sexangula</v>
      </c>
      <c r="J1932" s="1" t="s">
        <v>1023</v>
      </c>
      <c r="K1932" s="1" t="n">
        <v>16.9</v>
      </c>
      <c r="L1932" s="1" t="n">
        <v>8</v>
      </c>
      <c r="M1932" s="1"/>
      <c r="N1932" s="1"/>
      <c r="O1932" s="3"/>
      <c r="AMI1932" s="0"/>
      <c r="AMJ1932" s="0"/>
    </row>
    <row r="1933" s="18" customFormat="true" ht="13.8" hidden="false" customHeight="false" outlineLevel="0" collapsed="false">
      <c r="A1933" s="1" t="s">
        <v>91</v>
      </c>
      <c r="B1933" s="12" t="n">
        <v>42180</v>
      </c>
      <c r="C1933" s="1" t="s">
        <v>19</v>
      </c>
      <c r="D1933" s="1" t="s">
        <v>19</v>
      </c>
      <c r="E1933" s="1" t="s">
        <v>19</v>
      </c>
      <c r="F1933" s="1" t="s">
        <v>20</v>
      </c>
      <c r="G1933" s="1" t="n">
        <v>4</v>
      </c>
      <c r="H1933" s="1" t="n">
        <v>2</v>
      </c>
      <c r="I1933" s="23" t="str">
        <f aca="false">IF(J1933="RHAP", "Rhizophora apiculata", IF(J1933="EXAG", "Excoecaria agallocha", IF(J1933="BRPA", "Bruguiera parviflora", IF(J1933="XYMO", "Xylocarpus moluccensis", IF(J1933="BRCY", "Bruguiera cylindrica", IF(J1933="AVAL", "Avicennia alba", IF(J1933="AVOF", "Avicennia officinalis", IF(J1933="LURA", "Lumnitzera racemosa", IF(J1933="CETA", "Ceriops tagal", IF(J1933="XYGR", "Xylocarpus granatum", IF(J1933="AVMA", "Avicennia marina", IF(J1933="RHMU", "Rhizophora mucronata", IF(J1933="BRGY", "Bruguiera gymnorrhiza", IF(J1933="BRSE", "Bruguiera sexangula", IF(J1933="SOOV", "Sonneratia ovata", IF(J1933="SOCA", "Sonneratia caseolaris", IF(J1933="HELI", "Heritiera littoralis", IF(J1933="HESY", "Heritiera sylvatica", IF(J1933="NYFR", "Nypa fruticans", IF(J1933="CYRA", "Cynometra ramiflora", IF(J1933="PHPA", "Phoenix paludosa", IF(J1933="SCHY", "Scyphiphora hydrophyllacea", IF(J1933="DIMA", "Diospyros maritima", IF(J1933="POPI", "Pongamia pinnata", IF(J1933="MAPS", "Maniltoa psilogyne", IF(J1933="INBI", "Intsia bijuga", IF(J1933="ACEB", "Acanthus ebracteatus", IF(J1933="CAER", "Calamus erinaceus", IF(J1933="UNUN", "Unknown unknown",  IF(J1933="SOAL", "Sonneratia alba",  IF(J1933="AECO", "Aegiceras corniculatum", "" )) )))))))))))))))))))))))))))))</f>
        <v>Rhizophora apiculata</v>
      </c>
      <c r="J1933" s="1" t="s">
        <v>21</v>
      </c>
      <c r="K1933" s="1" t="n">
        <v>16.9</v>
      </c>
      <c r="L1933" s="1" t="n">
        <v>15</v>
      </c>
      <c r="M1933" s="1"/>
      <c r="N1933" s="1"/>
      <c r="O1933" s="3"/>
      <c r="AMI1933" s="0"/>
      <c r="AMJ1933" s="0"/>
    </row>
    <row r="1934" s="18" customFormat="true" ht="13.8" hidden="false" customHeight="false" outlineLevel="0" collapsed="false">
      <c r="A1934" s="1" t="s">
        <v>91</v>
      </c>
      <c r="B1934" s="12" t="n">
        <v>42180</v>
      </c>
      <c r="C1934" s="1" t="s">
        <v>19</v>
      </c>
      <c r="D1934" s="1" t="s">
        <v>19</v>
      </c>
      <c r="E1934" s="1" t="s">
        <v>19</v>
      </c>
      <c r="F1934" s="1" t="s">
        <v>20</v>
      </c>
      <c r="G1934" s="1" t="n">
        <v>4</v>
      </c>
      <c r="H1934" s="1" t="n">
        <v>2</v>
      </c>
      <c r="I1934" s="23" t="str">
        <f aca="false">IF(J1934="RHAP", "Rhizophora apiculata", IF(J1934="EXAG", "Excoecaria agallocha", IF(J1934="BRPA", "Bruguiera parviflora", IF(J1934="XYMO", "Xylocarpus moluccensis", IF(J1934="BRCY", "Bruguiera cylindrica", IF(J1934="AVAL", "Avicennia alba", IF(J1934="AVOF", "Avicennia officinalis", IF(J1934="LURA", "Lumnitzera racemosa", IF(J1934="CETA", "Ceriops tagal", IF(J1934="XYGR", "Xylocarpus granatum", IF(J1934="AVMA", "Avicennia marina", IF(J1934="RHMU", "Rhizophora mucronata", IF(J1934="BRGY", "Bruguiera gymnorrhiza", IF(J1934="BRSE", "Bruguiera sexangula", IF(J1934="SOOV", "Sonneratia ovata", IF(J1934="SOCA", "Sonneratia caseolaris", IF(J1934="HELI", "Heritiera littoralis", IF(J1934="HESY", "Heritiera sylvatica", IF(J1934="NYFR", "Nypa fruticans", IF(J1934="CYRA", "Cynometra ramiflora", IF(J1934="PHPA", "Phoenix paludosa", IF(J1934="SCHY", "Scyphiphora hydrophyllacea", IF(J1934="DIMA", "Diospyros maritima", IF(J1934="POPI", "Pongamia pinnata", IF(J1934="MAPS", "Maniltoa psilogyne", IF(J1934="INBI", "Intsia bijuga", IF(J1934="ACEB", "Acanthus ebracteatus", IF(J1934="CAER", "Calamus erinaceus", IF(J1934="UNUN", "Unknown unknown",  IF(J1934="SOAL", "Sonneratia alba",  IF(J1934="AECO", "Aegiceras corniculatum", "" )) )))))))))))))))))))))))))))))</f>
        <v>Avicennia alba</v>
      </c>
      <c r="J1934" s="1" t="s">
        <v>27</v>
      </c>
      <c r="K1934" s="1" t="n">
        <v>21.1</v>
      </c>
      <c r="L1934" s="1" t="n">
        <v>19</v>
      </c>
      <c r="M1934" s="1"/>
      <c r="N1934" s="1"/>
      <c r="O1934" s="3"/>
      <c r="AMI1934" s="0"/>
      <c r="AMJ1934" s="0"/>
    </row>
    <row r="1935" s="18" customFormat="true" ht="13.8" hidden="false" customHeight="false" outlineLevel="0" collapsed="false">
      <c r="A1935" s="1" t="s">
        <v>91</v>
      </c>
      <c r="B1935" s="12" t="n">
        <v>42180</v>
      </c>
      <c r="C1935" s="1" t="s">
        <v>19</v>
      </c>
      <c r="D1935" s="1" t="s">
        <v>19</v>
      </c>
      <c r="E1935" s="1" t="s">
        <v>19</v>
      </c>
      <c r="F1935" s="1" t="s">
        <v>20</v>
      </c>
      <c r="G1935" s="1" t="n">
        <v>4</v>
      </c>
      <c r="H1935" s="1" t="n">
        <v>2</v>
      </c>
      <c r="I1935" s="23" t="str">
        <f aca="false">IF(J1935="RHAP", "Rhizophora apiculata", IF(J1935="EXAG", "Excoecaria agallocha", IF(J1935="BRPA", "Bruguiera parviflora", IF(J1935="XYMO", "Xylocarpus moluccensis", IF(J1935="BRCY", "Bruguiera cylindrica", IF(J1935="AVAL", "Avicennia alba", IF(J1935="AVOF", "Avicennia officinalis", IF(J1935="LURA", "Lumnitzera racemosa", IF(J1935="CETA", "Ceriops tagal", IF(J1935="XYGR", "Xylocarpus granatum", IF(J1935="AVMA", "Avicennia marina", IF(J1935="RHMU", "Rhizophora mucronata", IF(J1935="BRGY", "Bruguiera gymnorrhiza", IF(J1935="BRSE", "Bruguiera sexangula", IF(J1935="SOOV", "Sonneratia ovata", IF(J1935="SOCA", "Sonneratia caseolaris", IF(J1935="HELI", "Heritiera littoralis", IF(J1935="HESY", "Heritiera sylvatica", IF(J1935="NYFR", "Nypa fruticans", IF(J1935="CYRA", "Cynometra ramiflora", IF(J1935="PHPA", "Phoenix paludosa", IF(J1935="SCHY", "Scyphiphora hydrophyllacea", IF(J1935="DIMA", "Diospyros maritima", IF(J1935="POPI", "Pongamia pinnata", IF(J1935="MAPS", "Maniltoa psilogyne", IF(J1935="INBI", "Intsia bijuga", IF(J1935="ACEB", "Acanthus ebracteatus", IF(J1935="CAER", "Calamus erinaceus", IF(J1935="UNUN", "Unknown unknown",  IF(J1935="SOAL", "Sonneratia alba",  IF(J1935="AECO", "Aegiceras corniculatum", "" )) )))))))))))))))))))))))))))))</f>
        <v>Avicennia alba</v>
      </c>
      <c r="J1935" s="1" t="s">
        <v>27</v>
      </c>
      <c r="K1935" s="1" t="n">
        <v>33.5</v>
      </c>
      <c r="L1935" s="1" t="n">
        <v>25</v>
      </c>
      <c r="M1935" s="1"/>
      <c r="N1935" s="1"/>
      <c r="O1935" s="3"/>
      <c r="AMI1935" s="0"/>
      <c r="AMJ1935" s="0"/>
    </row>
    <row r="1936" s="18" customFormat="true" ht="13.8" hidden="false" customHeight="false" outlineLevel="0" collapsed="false">
      <c r="A1936" s="1" t="s">
        <v>91</v>
      </c>
      <c r="B1936" s="12" t="n">
        <v>42180</v>
      </c>
      <c r="C1936" s="1" t="s">
        <v>19</v>
      </c>
      <c r="D1936" s="1" t="s">
        <v>19</v>
      </c>
      <c r="E1936" s="1" t="s">
        <v>19</v>
      </c>
      <c r="F1936" s="1" t="s">
        <v>20</v>
      </c>
      <c r="G1936" s="1" t="n">
        <v>4</v>
      </c>
      <c r="H1936" s="1" t="n">
        <v>3</v>
      </c>
      <c r="I1936" s="23" t="str">
        <f aca="false">IF(J1936="RHAP", "Rhizophora apiculata", IF(J1936="EXAG", "Excoecaria agallocha", IF(J1936="BRPA", "Bruguiera parviflora", IF(J1936="XYMO", "Xylocarpus moluccensis", IF(J1936="BRCY", "Bruguiera cylindrica", IF(J1936="AVAL", "Avicennia alba", IF(J1936="AVOF", "Avicennia officinalis", IF(J1936="LURA", "Lumnitzera racemosa", IF(J1936="CETA", "Ceriops tagal", IF(J1936="XYGR", "Xylocarpus granatum", IF(J1936="AVMA", "Avicennia marina", IF(J1936="RHMU", "Rhizophora mucronata", IF(J1936="BRGY", "Bruguiera gymnorrhiza", IF(J1936="BRSE", "Bruguiera sexangula", IF(J1936="SOOV", "Sonneratia ovata", IF(J1936="SOCA", "Sonneratia caseolaris", IF(J1936="HELI", "Heritiera littoralis", IF(J1936="HESY", "Heritiera sylvatica", IF(J1936="NYFR", "Nypa fruticans", IF(J1936="CYRA", "Cynometra ramiflora", IF(J1936="PHPA", "Phoenix paludosa", IF(J1936="SCHY", "Scyphiphora hydrophyllacea", IF(J1936="DIMA", "Diospyros maritima", IF(J1936="POPI", "Pongamia pinnata", IF(J1936="MAPS", "Maniltoa psilogyne", IF(J1936="INBI", "Intsia bijuga", IF(J1936="ACEB", "Acanthus ebracteatus", IF(J1936="CAER", "Calamus erinaceus", IF(J1936="UNUN", "Unknown unknown",  IF(J1936="SOAL", "Sonneratia alba",  IF(J1936="AECO", "Aegiceras corniculatum", "" )) )))))))))))))))))))))))))))))</f>
        <v>Avicennia alba</v>
      </c>
      <c r="J1936" s="1" t="s">
        <v>27</v>
      </c>
      <c r="K1936" s="1" t="n">
        <v>5.1</v>
      </c>
      <c r="L1936" s="1" t="n">
        <v>7</v>
      </c>
      <c r="M1936" s="1"/>
      <c r="N1936" s="1"/>
      <c r="O1936" s="3"/>
      <c r="AMI1936" s="0"/>
      <c r="AMJ1936" s="0"/>
    </row>
    <row r="1937" s="18" customFormat="true" ht="13.8" hidden="false" customHeight="false" outlineLevel="0" collapsed="false">
      <c r="A1937" s="1" t="s">
        <v>91</v>
      </c>
      <c r="B1937" s="12" t="n">
        <v>42180</v>
      </c>
      <c r="C1937" s="1" t="s">
        <v>19</v>
      </c>
      <c r="D1937" s="1" t="s">
        <v>19</v>
      </c>
      <c r="E1937" s="1" t="s">
        <v>19</v>
      </c>
      <c r="F1937" s="1" t="s">
        <v>20</v>
      </c>
      <c r="G1937" s="1" t="n">
        <v>4</v>
      </c>
      <c r="H1937" s="1" t="n">
        <v>3</v>
      </c>
      <c r="I1937" s="23" t="str">
        <f aca="false">IF(J1937="RHAP", "Rhizophora apiculata", IF(J1937="EXAG", "Excoecaria agallocha", IF(J1937="BRPA", "Bruguiera parviflora", IF(J1937="XYMO", "Xylocarpus moluccensis", IF(J1937="BRCY", "Bruguiera cylindrica", IF(J1937="AVAL", "Avicennia alba", IF(J1937="AVOF", "Avicennia officinalis", IF(J1937="LURA", "Lumnitzera racemosa", IF(J1937="CETA", "Ceriops tagal", IF(J1937="XYGR", "Xylocarpus granatum", IF(J1937="AVMA", "Avicennia marina", IF(J1937="RHMU", "Rhizophora mucronata", IF(J1937="BRGY", "Bruguiera gymnorrhiza", IF(J1937="BRSE", "Bruguiera sexangula", IF(J1937="SOOV", "Sonneratia ovata", IF(J1937="SOCA", "Sonneratia caseolaris", IF(J1937="HELI", "Heritiera littoralis", IF(J1937="HESY", "Heritiera sylvatica", IF(J1937="NYFR", "Nypa fruticans", IF(J1937="CYRA", "Cynometra ramiflora", IF(J1937="PHPA", "Phoenix paludosa", IF(J1937="SCHY", "Scyphiphora hydrophyllacea", IF(J1937="DIMA", "Diospyros maritima", IF(J1937="POPI", "Pongamia pinnata", IF(J1937="MAPS", "Maniltoa psilogyne", IF(J1937="INBI", "Intsia bijuga", IF(J1937="ACEB", "Acanthus ebracteatus", IF(J1937="CAER", "Calamus erinaceus", IF(J1937="UNUN", "Unknown unknown",  IF(J1937="SOAL", "Sonneratia alba",  IF(J1937="AECO", "Aegiceras corniculatum", "" )) )))))))))))))))))))))))))))))</f>
        <v>Bruguiera sexangula</v>
      </c>
      <c r="J1937" s="1" t="s">
        <v>1023</v>
      </c>
      <c r="K1937" s="1" t="n">
        <v>5.2</v>
      </c>
      <c r="L1937" s="1" t="n">
        <v>4</v>
      </c>
      <c r="M1937" s="1"/>
      <c r="N1937" s="1"/>
      <c r="O1937" s="3"/>
      <c r="AMI1937" s="0"/>
      <c r="AMJ1937" s="0"/>
    </row>
    <row r="1938" s="18" customFormat="true" ht="13.8" hidden="false" customHeight="false" outlineLevel="0" collapsed="false">
      <c r="A1938" s="1" t="s">
        <v>91</v>
      </c>
      <c r="B1938" s="12" t="n">
        <v>42180</v>
      </c>
      <c r="C1938" s="1" t="s">
        <v>19</v>
      </c>
      <c r="D1938" s="1" t="s">
        <v>19</v>
      </c>
      <c r="E1938" s="1" t="s">
        <v>19</v>
      </c>
      <c r="F1938" s="1" t="s">
        <v>20</v>
      </c>
      <c r="G1938" s="1" t="n">
        <v>4</v>
      </c>
      <c r="H1938" s="1" t="n">
        <v>3</v>
      </c>
      <c r="I1938" s="23" t="str">
        <f aca="false">IF(J1938="RHAP", "Rhizophora apiculata", IF(J1938="EXAG", "Excoecaria agallocha", IF(J1938="BRPA", "Bruguiera parviflora", IF(J1938="XYMO", "Xylocarpus moluccensis", IF(J1938="BRCY", "Bruguiera cylindrica", IF(J1938="AVAL", "Avicennia alba", IF(J1938="AVOF", "Avicennia officinalis", IF(J1938="LURA", "Lumnitzera racemosa", IF(J1938="CETA", "Ceriops tagal", IF(J1938="XYGR", "Xylocarpus granatum", IF(J1938="AVMA", "Avicennia marina", IF(J1938="RHMU", "Rhizophora mucronata", IF(J1938="BRGY", "Bruguiera gymnorrhiza", IF(J1938="BRSE", "Bruguiera sexangula", IF(J1938="SOOV", "Sonneratia ovata", IF(J1938="SOCA", "Sonneratia caseolaris", IF(J1938="HELI", "Heritiera littoralis", IF(J1938="HESY", "Heritiera sylvatica", IF(J1938="NYFR", "Nypa fruticans", IF(J1938="CYRA", "Cynometra ramiflora", IF(J1938="PHPA", "Phoenix paludosa", IF(J1938="SCHY", "Scyphiphora hydrophyllacea", IF(J1938="DIMA", "Diospyros maritima", IF(J1938="POPI", "Pongamia pinnata", IF(J1938="MAPS", "Maniltoa psilogyne", IF(J1938="INBI", "Intsia bijuga", IF(J1938="ACEB", "Acanthus ebracteatus", IF(J1938="CAER", "Calamus erinaceus", IF(J1938="UNUN", "Unknown unknown",  IF(J1938="SOAL", "Sonneratia alba",  IF(J1938="AECO", "Aegiceras corniculatum", "" )) )))))))))))))))))))))))))))))</f>
        <v>Bruguiera sexangula</v>
      </c>
      <c r="J1938" s="1" t="s">
        <v>1023</v>
      </c>
      <c r="K1938" s="1" t="n">
        <v>5.3</v>
      </c>
      <c r="L1938" s="1" t="n">
        <v>4</v>
      </c>
      <c r="M1938" s="1"/>
      <c r="N1938" s="1"/>
      <c r="O1938" s="3"/>
      <c r="AMI1938" s="0"/>
      <c r="AMJ1938" s="0"/>
    </row>
    <row r="1939" s="18" customFormat="true" ht="13.8" hidden="false" customHeight="false" outlineLevel="0" collapsed="false">
      <c r="A1939" s="1" t="s">
        <v>91</v>
      </c>
      <c r="B1939" s="12" t="n">
        <v>42180</v>
      </c>
      <c r="C1939" s="1" t="s">
        <v>19</v>
      </c>
      <c r="D1939" s="1" t="s">
        <v>19</v>
      </c>
      <c r="E1939" s="1" t="s">
        <v>19</v>
      </c>
      <c r="F1939" s="1" t="s">
        <v>20</v>
      </c>
      <c r="G1939" s="1" t="n">
        <v>4</v>
      </c>
      <c r="H1939" s="1" t="n">
        <v>3</v>
      </c>
      <c r="I1939" s="23" t="str">
        <f aca="false">IF(J1939="RHAP", "Rhizophora apiculata", IF(J1939="EXAG", "Excoecaria agallocha", IF(J1939="BRPA", "Bruguiera parviflora", IF(J1939="XYMO", "Xylocarpus moluccensis", IF(J1939="BRCY", "Bruguiera cylindrica", IF(J1939="AVAL", "Avicennia alba", IF(J1939="AVOF", "Avicennia officinalis", IF(J1939="LURA", "Lumnitzera racemosa", IF(J1939="CETA", "Ceriops tagal", IF(J1939="XYGR", "Xylocarpus granatum", IF(J1939="AVMA", "Avicennia marina", IF(J1939="RHMU", "Rhizophora mucronata", IF(J1939="BRGY", "Bruguiera gymnorrhiza", IF(J1939="BRSE", "Bruguiera sexangula", IF(J1939="SOOV", "Sonneratia ovata", IF(J1939="SOCA", "Sonneratia caseolaris", IF(J1939="HELI", "Heritiera littoralis", IF(J1939="HESY", "Heritiera sylvatica", IF(J1939="NYFR", "Nypa fruticans", IF(J1939="CYRA", "Cynometra ramiflora", IF(J1939="PHPA", "Phoenix paludosa", IF(J1939="SCHY", "Scyphiphora hydrophyllacea", IF(J1939="DIMA", "Diospyros maritima", IF(J1939="POPI", "Pongamia pinnata", IF(J1939="MAPS", "Maniltoa psilogyne", IF(J1939="INBI", "Intsia bijuga", IF(J1939="ACEB", "Acanthus ebracteatus", IF(J1939="CAER", "Calamus erinaceus", IF(J1939="UNUN", "Unknown unknown",  IF(J1939="SOAL", "Sonneratia alba",  IF(J1939="AECO", "Aegiceras corniculatum", "" )) )))))))))))))))))))))))))))))</f>
        <v>Rhizophora apiculata</v>
      </c>
      <c r="J1939" s="1" t="s">
        <v>21</v>
      </c>
      <c r="K1939" s="1" t="n">
        <v>5.4</v>
      </c>
      <c r="L1939" s="1" t="n">
        <v>6</v>
      </c>
      <c r="M1939" s="1"/>
      <c r="N1939" s="1"/>
      <c r="O1939" s="3"/>
      <c r="AMI1939" s="0"/>
      <c r="AMJ1939" s="0"/>
    </row>
    <row r="1940" s="18" customFormat="true" ht="13.8" hidden="false" customHeight="false" outlineLevel="0" collapsed="false">
      <c r="A1940" s="1" t="s">
        <v>91</v>
      </c>
      <c r="B1940" s="12" t="n">
        <v>42180</v>
      </c>
      <c r="C1940" s="1" t="s">
        <v>19</v>
      </c>
      <c r="D1940" s="1" t="s">
        <v>19</v>
      </c>
      <c r="E1940" s="1" t="s">
        <v>19</v>
      </c>
      <c r="F1940" s="1" t="s">
        <v>20</v>
      </c>
      <c r="G1940" s="1" t="n">
        <v>4</v>
      </c>
      <c r="H1940" s="1" t="n">
        <v>3</v>
      </c>
      <c r="I1940" s="23" t="str">
        <f aca="false">IF(J1940="RHAP", "Rhizophora apiculata", IF(J1940="EXAG", "Excoecaria agallocha", IF(J1940="BRPA", "Bruguiera parviflora", IF(J1940="XYMO", "Xylocarpus moluccensis", IF(J1940="BRCY", "Bruguiera cylindrica", IF(J1940="AVAL", "Avicennia alba", IF(J1940="AVOF", "Avicennia officinalis", IF(J1940="LURA", "Lumnitzera racemosa", IF(J1940="CETA", "Ceriops tagal", IF(J1940="XYGR", "Xylocarpus granatum", IF(J1940="AVMA", "Avicennia marina", IF(J1940="RHMU", "Rhizophora mucronata", IF(J1940="BRGY", "Bruguiera gymnorrhiza", IF(J1940="BRSE", "Bruguiera sexangula", IF(J1940="SOOV", "Sonneratia ovata", IF(J1940="SOCA", "Sonneratia caseolaris", IF(J1940="HELI", "Heritiera littoralis", IF(J1940="HESY", "Heritiera sylvatica", IF(J1940="NYFR", "Nypa fruticans", IF(J1940="CYRA", "Cynometra ramiflora", IF(J1940="PHPA", "Phoenix paludosa", IF(J1940="SCHY", "Scyphiphora hydrophyllacea", IF(J1940="DIMA", "Diospyros maritima", IF(J1940="POPI", "Pongamia pinnata", IF(J1940="MAPS", "Maniltoa psilogyne", IF(J1940="INBI", "Intsia bijuga", IF(J1940="ACEB", "Acanthus ebracteatus", IF(J1940="CAER", "Calamus erinaceus", IF(J1940="UNUN", "Unknown unknown",  IF(J1940="SOAL", "Sonneratia alba",  IF(J1940="AECO", "Aegiceras corniculatum", "" )) )))))))))))))))))))))))))))))</f>
        <v>Rhizophora apiculata</v>
      </c>
      <c r="J1940" s="1" t="s">
        <v>21</v>
      </c>
      <c r="K1940" s="1" t="n">
        <v>5.6</v>
      </c>
      <c r="L1940" s="1" t="n">
        <v>7</v>
      </c>
      <c r="M1940" s="1"/>
      <c r="N1940" s="1"/>
      <c r="O1940" s="3"/>
      <c r="AMI1940" s="0"/>
      <c r="AMJ1940" s="0"/>
    </row>
    <row r="1941" s="18" customFormat="true" ht="13.8" hidden="false" customHeight="false" outlineLevel="0" collapsed="false">
      <c r="A1941" s="1" t="s">
        <v>91</v>
      </c>
      <c r="B1941" s="12" t="n">
        <v>42180</v>
      </c>
      <c r="C1941" s="1" t="s">
        <v>19</v>
      </c>
      <c r="D1941" s="1" t="s">
        <v>19</v>
      </c>
      <c r="E1941" s="1" t="s">
        <v>19</v>
      </c>
      <c r="F1941" s="1" t="s">
        <v>20</v>
      </c>
      <c r="G1941" s="1" t="n">
        <v>4</v>
      </c>
      <c r="H1941" s="1" t="n">
        <v>3</v>
      </c>
      <c r="I1941" s="23" t="str">
        <f aca="false">IF(J1941="RHAP", "Rhizophora apiculata", IF(J1941="EXAG", "Excoecaria agallocha", IF(J1941="BRPA", "Bruguiera parviflora", IF(J1941="XYMO", "Xylocarpus moluccensis", IF(J1941="BRCY", "Bruguiera cylindrica", IF(J1941="AVAL", "Avicennia alba", IF(J1941="AVOF", "Avicennia officinalis", IF(J1941="LURA", "Lumnitzera racemosa", IF(J1941="CETA", "Ceriops tagal", IF(J1941="XYGR", "Xylocarpus granatum", IF(J1941="AVMA", "Avicennia marina", IF(J1941="RHMU", "Rhizophora mucronata", IF(J1941="BRGY", "Bruguiera gymnorrhiza", IF(J1941="BRSE", "Bruguiera sexangula", IF(J1941="SOOV", "Sonneratia ovata", IF(J1941="SOCA", "Sonneratia caseolaris", IF(J1941="HELI", "Heritiera littoralis", IF(J1941="HESY", "Heritiera sylvatica", IF(J1941="NYFR", "Nypa fruticans", IF(J1941="CYRA", "Cynometra ramiflora", IF(J1941="PHPA", "Phoenix paludosa", IF(J1941="SCHY", "Scyphiphora hydrophyllacea", IF(J1941="DIMA", "Diospyros maritima", IF(J1941="POPI", "Pongamia pinnata", IF(J1941="MAPS", "Maniltoa psilogyne", IF(J1941="INBI", "Intsia bijuga", IF(J1941="ACEB", "Acanthus ebracteatus", IF(J1941="CAER", "Calamus erinaceus", IF(J1941="UNUN", "Unknown unknown",  IF(J1941="SOAL", "Sonneratia alba",  IF(J1941="AECO", "Aegiceras corniculatum", "" )) )))))))))))))))))))))))))))))</f>
        <v>Rhizophora apiculata</v>
      </c>
      <c r="J1941" s="1" t="s">
        <v>21</v>
      </c>
      <c r="K1941" s="1" t="n">
        <v>5.8</v>
      </c>
      <c r="L1941" s="1" t="n">
        <v>7</v>
      </c>
      <c r="M1941" s="1"/>
      <c r="N1941" s="1"/>
      <c r="O1941" s="3"/>
      <c r="AMI1941" s="0"/>
      <c r="AMJ1941" s="0"/>
    </row>
    <row r="1942" s="18" customFormat="true" ht="13.8" hidden="false" customHeight="false" outlineLevel="0" collapsed="false">
      <c r="A1942" s="1" t="s">
        <v>91</v>
      </c>
      <c r="B1942" s="12" t="n">
        <v>42180</v>
      </c>
      <c r="C1942" s="1" t="s">
        <v>19</v>
      </c>
      <c r="D1942" s="1" t="s">
        <v>19</v>
      </c>
      <c r="E1942" s="1" t="s">
        <v>19</v>
      </c>
      <c r="F1942" s="1" t="s">
        <v>20</v>
      </c>
      <c r="G1942" s="1" t="n">
        <v>4</v>
      </c>
      <c r="H1942" s="1" t="n">
        <v>3</v>
      </c>
      <c r="I1942" s="23" t="str">
        <f aca="false">IF(J1942="RHAP", "Rhizophora apiculata", IF(J1942="EXAG", "Excoecaria agallocha", IF(J1942="BRPA", "Bruguiera parviflora", IF(J1942="XYMO", "Xylocarpus moluccensis", IF(J1942="BRCY", "Bruguiera cylindrica", IF(J1942="AVAL", "Avicennia alba", IF(J1942="AVOF", "Avicennia officinalis", IF(J1942="LURA", "Lumnitzera racemosa", IF(J1942="CETA", "Ceriops tagal", IF(J1942="XYGR", "Xylocarpus granatum", IF(J1942="AVMA", "Avicennia marina", IF(J1942="RHMU", "Rhizophora mucronata", IF(J1942="BRGY", "Bruguiera gymnorrhiza", IF(J1942="BRSE", "Bruguiera sexangula", IF(J1942="SOOV", "Sonneratia ovata", IF(J1942="SOCA", "Sonneratia caseolaris", IF(J1942="HELI", "Heritiera littoralis", IF(J1942="HESY", "Heritiera sylvatica", IF(J1942="NYFR", "Nypa fruticans", IF(J1942="CYRA", "Cynometra ramiflora", IF(J1942="PHPA", "Phoenix paludosa", IF(J1942="SCHY", "Scyphiphora hydrophyllacea", IF(J1942="DIMA", "Diospyros maritima", IF(J1942="POPI", "Pongamia pinnata", IF(J1942="MAPS", "Maniltoa psilogyne", IF(J1942="INBI", "Intsia bijuga", IF(J1942="ACEB", "Acanthus ebracteatus", IF(J1942="CAER", "Calamus erinaceus", IF(J1942="UNUN", "Unknown unknown",  IF(J1942="SOAL", "Sonneratia alba",  IF(J1942="AECO", "Aegiceras corniculatum", "" )) )))))))))))))))))))))))))))))</f>
        <v>Rhizophora apiculata</v>
      </c>
      <c r="J1942" s="1" t="s">
        <v>21</v>
      </c>
      <c r="K1942" s="1" t="n">
        <v>6.2</v>
      </c>
      <c r="L1942" s="1" t="n">
        <v>7</v>
      </c>
      <c r="M1942" s="1"/>
      <c r="N1942" s="1"/>
      <c r="O1942" s="3"/>
      <c r="AMI1942" s="0"/>
      <c r="AMJ1942" s="0"/>
    </row>
    <row r="1943" s="18" customFormat="true" ht="13.8" hidden="false" customHeight="false" outlineLevel="0" collapsed="false">
      <c r="A1943" s="1" t="s">
        <v>91</v>
      </c>
      <c r="B1943" s="12" t="n">
        <v>42180</v>
      </c>
      <c r="C1943" s="1" t="s">
        <v>19</v>
      </c>
      <c r="D1943" s="1" t="s">
        <v>19</v>
      </c>
      <c r="E1943" s="1" t="s">
        <v>19</v>
      </c>
      <c r="F1943" s="1" t="s">
        <v>20</v>
      </c>
      <c r="G1943" s="1" t="n">
        <v>4</v>
      </c>
      <c r="H1943" s="1" t="n">
        <v>3</v>
      </c>
      <c r="I1943" s="23" t="str">
        <f aca="false">IF(J1943="RHAP", "Rhizophora apiculata", IF(J1943="EXAG", "Excoecaria agallocha", IF(J1943="BRPA", "Bruguiera parviflora", IF(J1943="XYMO", "Xylocarpus moluccensis", IF(J1943="BRCY", "Bruguiera cylindrica", IF(J1943="AVAL", "Avicennia alba", IF(J1943="AVOF", "Avicennia officinalis", IF(J1943="LURA", "Lumnitzera racemosa", IF(J1943="CETA", "Ceriops tagal", IF(J1943="XYGR", "Xylocarpus granatum", IF(J1943="AVMA", "Avicennia marina", IF(J1943="RHMU", "Rhizophora mucronata", IF(J1943="BRGY", "Bruguiera gymnorrhiza", IF(J1943="BRSE", "Bruguiera sexangula", IF(J1943="SOOV", "Sonneratia ovata", IF(J1943="SOCA", "Sonneratia caseolaris", IF(J1943="HELI", "Heritiera littoralis", IF(J1943="HESY", "Heritiera sylvatica", IF(J1943="NYFR", "Nypa fruticans", IF(J1943="CYRA", "Cynometra ramiflora", IF(J1943="PHPA", "Phoenix paludosa", IF(J1943="SCHY", "Scyphiphora hydrophyllacea", IF(J1943="DIMA", "Diospyros maritima", IF(J1943="POPI", "Pongamia pinnata", IF(J1943="MAPS", "Maniltoa psilogyne", IF(J1943="INBI", "Intsia bijuga", IF(J1943="ACEB", "Acanthus ebracteatus", IF(J1943="CAER", "Calamus erinaceus", IF(J1943="UNUN", "Unknown unknown",  IF(J1943="SOAL", "Sonneratia alba",  IF(J1943="AECO", "Aegiceras corniculatum", "" )) )))))))))))))))))))))))))))))</f>
        <v>Rhizophora apiculata</v>
      </c>
      <c r="J1943" s="1" t="s">
        <v>21</v>
      </c>
      <c r="K1943" s="1" t="n">
        <v>6.3</v>
      </c>
      <c r="L1943" s="1" t="n">
        <v>8</v>
      </c>
      <c r="M1943" s="1"/>
      <c r="N1943" s="1"/>
      <c r="O1943" s="3"/>
      <c r="AMI1943" s="0"/>
      <c r="AMJ1943" s="0"/>
    </row>
    <row r="1944" s="18" customFormat="true" ht="13.8" hidden="false" customHeight="false" outlineLevel="0" collapsed="false">
      <c r="A1944" s="1" t="s">
        <v>91</v>
      </c>
      <c r="B1944" s="12" t="n">
        <v>42180</v>
      </c>
      <c r="C1944" s="1" t="s">
        <v>19</v>
      </c>
      <c r="D1944" s="1" t="s">
        <v>19</v>
      </c>
      <c r="E1944" s="1" t="s">
        <v>19</v>
      </c>
      <c r="F1944" s="1" t="s">
        <v>20</v>
      </c>
      <c r="G1944" s="1" t="n">
        <v>4</v>
      </c>
      <c r="H1944" s="1" t="n">
        <v>3</v>
      </c>
      <c r="I1944" s="23" t="str">
        <f aca="false">IF(J1944="RHAP", "Rhizophora apiculata", IF(J1944="EXAG", "Excoecaria agallocha", IF(J1944="BRPA", "Bruguiera parviflora", IF(J1944="XYMO", "Xylocarpus moluccensis", IF(J1944="BRCY", "Bruguiera cylindrica", IF(J1944="AVAL", "Avicennia alba", IF(J1944="AVOF", "Avicennia officinalis", IF(J1944="LURA", "Lumnitzera racemosa", IF(J1944="CETA", "Ceriops tagal", IF(J1944="XYGR", "Xylocarpus granatum", IF(J1944="AVMA", "Avicennia marina", IF(J1944="RHMU", "Rhizophora mucronata", IF(J1944="BRGY", "Bruguiera gymnorrhiza", IF(J1944="BRSE", "Bruguiera sexangula", IF(J1944="SOOV", "Sonneratia ovata", IF(J1944="SOCA", "Sonneratia caseolaris", IF(J1944="HELI", "Heritiera littoralis", IF(J1944="HESY", "Heritiera sylvatica", IF(J1944="NYFR", "Nypa fruticans", IF(J1944="CYRA", "Cynometra ramiflora", IF(J1944="PHPA", "Phoenix paludosa", IF(J1944="SCHY", "Scyphiphora hydrophyllacea", IF(J1944="DIMA", "Diospyros maritima", IF(J1944="POPI", "Pongamia pinnata", IF(J1944="MAPS", "Maniltoa psilogyne", IF(J1944="INBI", "Intsia bijuga", IF(J1944="ACEB", "Acanthus ebracteatus", IF(J1944="CAER", "Calamus erinaceus", IF(J1944="UNUN", "Unknown unknown",  IF(J1944="SOAL", "Sonneratia alba",  IF(J1944="AECO", "Aegiceras corniculatum", "" )) )))))))))))))))))))))))))))))</f>
        <v>Rhizophora apiculata</v>
      </c>
      <c r="J1944" s="1" t="s">
        <v>21</v>
      </c>
      <c r="K1944" s="1" t="n">
        <v>6.7</v>
      </c>
      <c r="L1944" s="1" t="n">
        <v>10</v>
      </c>
      <c r="M1944" s="1"/>
      <c r="N1944" s="1"/>
      <c r="O1944" s="3"/>
      <c r="AMI1944" s="0"/>
      <c r="AMJ1944" s="0"/>
    </row>
    <row r="1945" s="18" customFormat="true" ht="13.8" hidden="false" customHeight="false" outlineLevel="0" collapsed="false">
      <c r="A1945" s="1" t="s">
        <v>91</v>
      </c>
      <c r="B1945" s="12" t="n">
        <v>42180</v>
      </c>
      <c r="C1945" s="1" t="s">
        <v>19</v>
      </c>
      <c r="D1945" s="1" t="s">
        <v>19</v>
      </c>
      <c r="E1945" s="1" t="s">
        <v>19</v>
      </c>
      <c r="F1945" s="1" t="s">
        <v>20</v>
      </c>
      <c r="G1945" s="1" t="n">
        <v>4</v>
      </c>
      <c r="H1945" s="1" t="n">
        <v>3</v>
      </c>
      <c r="I1945" s="23" t="str">
        <f aca="false">IF(J1945="RHAP", "Rhizophora apiculata", IF(J1945="EXAG", "Excoecaria agallocha", IF(J1945="BRPA", "Bruguiera parviflora", IF(J1945="XYMO", "Xylocarpus moluccensis", IF(J1945="BRCY", "Bruguiera cylindrica", IF(J1945="AVAL", "Avicennia alba", IF(J1945="AVOF", "Avicennia officinalis", IF(J1945="LURA", "Lumnitzera racemosa", IF(J1945="CETA", "Ceriops tagal", IF(J1945="XYGR", "Xylocarpus granatum", IF(J1945="AVMA", "Avicennia marina", IF(J1945="RHMU", "Rhizophora mucronata", IF(J1945="BRGY", "Bruguiera gymnorrhiza", IF(J1945="BRSE", "Bruguiera sexangula", IF(J1945="SOOV", "Sonneratia ovata", IF(J1945="SOCA", "Sonneratia caseolaris", IF(J1945="HELI", "Heritiera littoralis", IF(J1945="HESY", "Heritiera sylvatica", IF(J1945="NYFR", "Nypa fruticans", IF(J1945="CYRA", "Cynometra ramiflora", IF(J1945="PHPA", "Phoenix paludosa", IF(J1945="SCHY", "Scyphiphora hydrophyllacea", IF(J1945="DIMA", "Diospyros maritima", IF(J1945="POPI", "Pongamia pinnata", IF(J1945="MAPS", "Maniltoa psilogyne", IF(J1945="INBI", "Intsia bijuga", IF(J1945="ACEB", "Acanthus ebracteatus", IF(J1945="CAER", "Calamus erinaceus", IF(J1945="UNUN", "Unknown unknown",  IF(J1945="SOAL", "Sonneratia alba",  IF(J1945="AECO", "Aegiceras corniculatum", "" )) )))))))))))))))))))))))))))))</f>
        <v>Rhizophora apiculata</v>
      </c>
      <c r="J1945" s="1" t="s">
        <v>21</v>
      </c>
      <c r="K1945" s="1" t="n">
        <v>7.2</v>
      </c>
      <c r="L1945" s="1" t="n">
        <v>9</v>
      </c>
      <c r="M1945" s="1"/>
      <c r="N1945" s="1"/>
      <c r="O1945" s="3"/>
      <c r="AMI1945" s="0"/>
      <c r="AMJ1945" s="0"/>
    </row>
    <row r="1946" s="18" customFormat="true" ht="13.8" hidden="false" customHeight="false" outlineLevel="0" collapsed="false">
      <c r="A1946" s="1" t="s">
        <v>91</v>
      </c>
      <c r="B1946" s="12" t="n">
        <v>42180</v>
      </c>
      <c r="C1946" s="1" t="s">
        <v>19</v>
      </c>
      <c r="D1946" s="1" t="s">
        <v>19</v>
      </c>
      <c r="E1946" s="1" t="s">
        <v>19</v>
      </c>
      <c r="F1946" s="1" t="s">
        <v>20</v>
      </c>
      <c r="G1946" s="1" t="n">
        <v>4</v>
      </c>
      <c r="H1946" s="1" t="n">
        <v>3</v>
      </c>
      <c r="I1946" s="23" t="str">
        <f aca="false">IF(J1946="RHAP", "Rhizophora apiculata", IF(J1946="EXAG", "Excoecaria agallocha", IF(J1946="BRPA", "Bruguiera parviflora", IF(J1946="XYMO", "Xylocarpus moluccensis", IF(J1946="BRCY", "Bruguiera cylindrica", IF(J1946="AVAL", "Avicennia alba", IF(J1946="AVOF", "Avicennia officinalis", IF(J1946="LURA", "Lumnitzera racemosa", IF(J1946="CETA", "Ceriops tagal", IF(J1946="XYGR", "Xylocarpus granatum", IF(J1946="AVMA", "Avicennia marina", IF(J1946="RHMU", "Rhizophora mucronata", IF(J1946="BRGY", "Bruguiera gymnorrhiza", IF(J1946="BRSE", "Bruguiera sexangula", IF(J1946="SOOV", "Sonneratia ovata", IF(J1946="SOCA", "Sonneratia caseolaris", IF(J1946="HELI", "Heritiera littoralis", IF(J1946="HESY", "Heritiera sylvatica", IF(J1946="NYFR", "Nypa fruticans", IF(J1946="CYRA", "Cynometra ramiflora", IF(J1946="PHPA", "Phoenix paludosa", IF(J1946="SCHY", "Scyphiphora hydrophyllacea", IF(J1946="DIMA", "Diospyros maritima", IF(J1946="POPI", "Pongamia pinnata", IF(J1946="MAPS", "Maniltoa psilogyne", IF(J1946="INBI", "Intsia bijuga", IF(J1946="ACEB", "Acanthus ebracteatus", IF(J1946="CAER", "Calamus erinaceus", IF(J1946="UNUN", "Unknown unknown",  IF(J1946="SOAL", "Sonneratia alba",  IF(J1946="AECO", "Aegiceras corniculatum", "" )) )))))))))))))))))))))))))))))</f>
        <v>Bruguiera sexangula</v>
      </c>
      <c r="J1946" s="1" t="s">
        <v>1023</v>
      </c>
      <c r="K1946" s="1" t="n">
        <v>7.6</v>
      </c>
      <c r="L1946" s="1" t="n">
        <v>4</v>
      </c>
      <c r="M1946" s="1"/>
      <c r="N1946" s="1"/>
      <c r="O1946" s="3"/>
      <c r="AMI1946" s="0"/>
      <c r="AMJ1946" s="0"/>
    </row>
    <row r="1947" s="18" customFormat="true" ht="13.8" hidden="false" customHeight="false" outlineLevel="0" collapsed="false">
      <c r="A1947" s="1" t="s">
        <v>91</v>
      </c>
      <c r="B1947" s="12" t="n">
        <v>42180</v>
      </c>
      <c r="C1947" s="1" t="s">
        <v>19</v>
      </c>
      <c r="D1947" s="1" t="s">
        <v>19</v>
      </c>
      <c r="E1947" s="1" t="s">
        <v>19</v>
      </c>
      <c r="F1947" s="1" t="s">
        <v>20</v>
      </c>
      <c r="G1947" s="1" t="n">
        <v>4</v>
      </c>
      <c r="H1947" s="1" t="n">
        <v>3</v>
      </c>
      <c r="I1947" s="23" t="str">
        <f aca="false">IF(J1947="RHAP", "Rhizophora apiculata", IF(J1947="EXAG", "Excoecaria agallocha", IF(J1947="BRPA", "Bruguiera parviflora", IF(J1947="XYMO", "Xylocarpus moluccensis", IF(J1947="BRCY", "Bruguiera cylindrica", IF(J1947="AVAL", "Avicennia alba", IF(J1947="AVOF", "Avicennia officinalis", IF(J1947="LURA", "Lumnitzera racemosa", IF(J1947="CETA", "Ceriops tagal", IF(J1947="XYGR", "Xylocarpus granatum", IF(J1947="AVMA", "Avicennia marina", IF(J1947="RHMU", "Rhizophora mucronata", IF(J1947="BRGY", "Bruguiera gymnorrhiza", IF(J1947="BRSE", "Bruguiera sexangula", IF(J1947="SOOV", "Sonneratia ovata", IF(J1947="SOCA", "Sonneratia caseolaris", IF(J1947="HELI", "Heritiera littoralis", IF(J1947="HESY", "Heritiera sylvatica", IF(J1947="NYFR", "Nypa fruticans", IF(J1947="CYRA", "Cynometra ramiflora", IF(J1947="PHPA", "Phoenix paludosa", IF(J1947="SCHY", "Scyphiphora hydrophyllacea", IF(J1947="DIMA", "Diospyros maritima", IF(J1947="POPI", "Pongamia pinnata", IF(J1947="MAPS", "Maniltoa psilogyne", IF(J1947="INBI", "Intsia bijuga", IF(J1947="ACEB", "Acanthus ebracteatus", IF(J1947="CAER", "Calamus erinaceus", IF(J1947="UNUN", "Unknown unknown",  IF(J1947="SOAL", "Sonneratia alba",  IF(J1947="AECO", "Aegiceras corniculatum", "" )) )))))))))))))))))))))))))))))</f>
        <v>Rhizophora apiculata</v>
      </c>
      <c r="J1947" s="1" t="s">
        <v>21</v>
      </c>
      <c r="K1947" s="1" t="n">
        <v>8.4</v>
      </c>
      <c r="L1947" s="1" t="n">
        <v>10</v>
      </c>
      <c r="M1947" s="1"/>
      <c r="N1947" s="1"/>
      <c r="O1947" s="3"/>
      <c r="AMI1947" s="0"/>
      <c r="AMJ1947" s="0"/>
    </row>
    <row r="1948" s="18" customFormat="true" ht="13.8" hidden="false" customHeight="false" outlineLevel="0" collapsed="false">
      <c r="A1948" s="1" t="s">
        <v>91</v>
      </c>
      <c r="B1948" s="12" t="n">
        <v>42180</v>
      </c>
      <c r="C1948" s="1" t="s">
        <v>19</v>
      </c>
      <c r="D1948" s="1" t="s">
        <v>19</v>
      </c>
      <c r="E1948" s="1" t="s">
        <v>19</v>
      </c>
      <c r="F1948" s="1" t="s">
        <v>20</v>
      </c>
      <c r="G1948" s="1" t="n">
        <v>4</v>
      </c>
      <c r="H1948" s="1" t="n">
        <v>3</v>
      </c>
      <c r="I1948" s="23" t="str">
        <f aca="false">IF(J1948="RHAP", "Rhizophora apiculata", IF(J1948="EXAG", "Excoecaria agallocha", IF(J1948="BRPA", "Bruguiera parviflora", IF(J1948="XYMO", "Xylocarpus moluccensis", IF(J1948="BRCY", "Bruguiera cylindrica", IF(J1948="AVAL", "Avicennia alba", IF(J1948="AVOF", "Avicennia officinalis", IF(J1948="LURA", "Lumnitzera racemosa", IF(J1948="CETA", "Ceriops tagal", IF(J1948="XYGR", "Xylocarpus granatum", IF(J1948="AVMA", "Avicennia marina", IF(J1948="RHMU", "Rhizophora mucronata", IF(J1948="BRGY", "Bruguiera gymnorrhiza", IF(J1948="BRSE", "Bruguiera sexangula", IF(J1948="SOOV", "Sonneratia ovata", IF(J1948="SOCA", "Sonneratia caseolaris", IF(J1948="HELI", "Heritiera littoralis", IF(J1948="HESY", "Heritiera sylvatica", IF(J1948="NYFR", "Nypa fruticans", IF(J1948="CYRA", "Cynometra ramiflora", IF(J1948="PHPA", "Phoenix paludosa", IF(J1948="SCHY", "Scyphiphora hydrophyllacea", IF(J1948="DIMA", "Diospyros maritima", IF(J1948="POPI", "Pongamia pinnata", IF(J1948="MAPS", "Maniltoa psilogyne", IF(J1948="INBI", "Intsia bijuga", IF(J1948="ACEB", "Acanthus ebracteatus", IF(J1948="CAER", "Calamus erinaceus", IF(J1948="UNUN", "Unknown unknown",  IF(J1948="SOAL", "Sonneratia alba",  IF(J1948="AECO", "Aegiceras corniculatum", "" )) )))))))))))))))))))))))))))))</f>
        <v>Rhizophora apiculata</v>
      </c>
      <c r="J1948" s="1" t="s">
        <v>21</v>
      </c>
      <c r="K1948" s="1" t="n">
        <v>8.9</v>
      </c>
      <c r="L1948" s="1" t="n">
        <v>10</v>
      </c>
      <c r="M1948" s="1"/>
      <c r="N1948" s="1"/>
      <c r="O1948" s="3"/>
      <c r="AMI1948" s="0"/>
      <c r="AMJ1948" s="0"/>
    </row>
    <row r="1949" s="18" customFormat="true" ht="13.8" hidden="false" customHeight="false" outlineLevel="0" collapsed="false">
      <c r="A1949" s="1" t="s">
        <v>91</v>
      </c>
      <c r="B1949" s="12" t="n">
        <v>42180</v>
      </c>
      <c r="C1949" s="1" t="s">
        <v>19</v>
      </c>
      <c r="D1949" s="1" t="s">
        <v>19</v>
      </c>
      <c r="E1949" s="1" t="s">
        <v>19</v>
      </c>
      <c r="F1949" s="1" t="s">
        <v>20</v>
      </c>
      <c r="G1949" s="1" t="n">
        <v>4</v>
      </c>
      <c r="H1949" s="1" t="n">
        <v>3</v>
      </c>
      <c r="I1949" s="23" t="str">
        <f aca="false">IF(J1949="RHAP", "Rhizophora apiculata", IF(J1949="EXAG", "Excoecaria agallocha", IF(J1949="BRPA", "Bruguiera parviflora", IF(J1949="XYMO", "Xylocarpus moluccensis", IF(J1949="BRCY", "Bruguiera cylindrica", IF(J1949="AVAL", "Avicennia alba", IF(J1949="AVOF", "Avicennia officinalis", IF(J1949="LURA", "Lumnitzera racemosa", IF(J1949="CETA", "Ceriops tagal", IF(J1949="XYGR", "Xylocarpus granatum", IF(J1949="AVMA", "Avicennia marina", IF(J1949="RHMU", "Rhizophora mucronata", IF(J1949="BRGY", "Bruguiera gymnorrhiza", IF(J1949="BRSE", "Bruguiera sexangula", IF(J1949="SOOV", "Sonneratia ovata", IF(J1949="SOCA", "Sonneratia caseolaris", IF(J1949="HELI", "Heritiera littoralis", IF(J1949="HESY", "Heritiera sylvatica", IF(J1949="NYFR", "Nypa fruticans", IF(J1949="CYRA", "Cynometra ramiflora", IF(J1949="PHPA", "Phoenix paludosa", IF(J1949="SCHY", "Scyphiphora hydrophyllacea", IF(J1949="DIMA", "Diospyros maritima", IF(J1949="POPI", "Pongamia pinnata", IF(J1949="MAPS", "Maniltoa psilogyne", IF(J1949="INBI", "Intsia bijuga", IF(J1949="ACEB", "Acanthus ebracteatus", IF(J1949="CAER", "Calamus erinaceus", IF(J1949="UNUN", "Unknown unknown",  IF(J1949="SOAL", "Sonneratia alba",  IF(J1949="AECO", "Aegiceras corniculatum", "" )) )))))))))))))))))))))))))))))</f>
        <v>Bruguiera sexangula</v>
      </c>
      <c r="J1949" s="1" t="s">
        <v>1023</v>
      </c>
      <c r="K1949" s="1" t="n">
        <v>9.2</v>
      </c>
      <c r="L1949" s="1" t="n">
        <v>5</v>
      </c>
      <c r="M1949" s="1"/>
      <c r="N1949" s="1"/>
      <c r="O1949" s="3"/>
      <c r="AMI1949" s="0"/>
      <c r="AMJ1949" s="0"/>
    </row>
    <row r="1950" s="18" customFormat="true" ht="13.8" hidden="false" customHeight="false" outlineLevel="0" collapsed="false">
      <c r="A1950" s="1" t="s">
        <v>91</v>
      </c>
      <c r="B1950" s="12" t="n">
        <v>42180</v>
      </c>
      <c r="C1950" s="1" t="s">
        <v>19</v>
      </c>
      <c r="D1950" s="1" t="s">
        <v>19</v>
      </c>
      <c r="E1950" s="1" t="s">
        <v>19</v>
      </c>
      <c r="F1950" s="1" t="s">
        <v>20</v>
      </c>
      <c r="G1950" s="1" t="n">
        <v>4</v>
      </c>
      <c r="H1950" s="1" t="n">
        <v>3</v>
      </c>
      <c r="I1950" s="23" t="str">
        <f aca="false">IF(J1950="RHAP", "Rhizophora apiculata", IF(J1950="EXAG", "Excoecaria agallocha", IF(J1950="BRPA", "Bruguiera parviflora", IF(J1950="XYMO", "Xylocarpus moluccensis", IF(J1950="BRCY", "Bruguiera cylindrica", IF(J1950="AVAL", "Avicennia alba", IF(J1950="AVOF", "Avicennia officinalis", IF(J1950="LURA", "Lumnitzera racemosa", IF(J1950="CETA", "Ceriops tagal", IF(J1950="XYGR", "Xylocarpus granatum", IF(J1950="AVMA", "Avicennia marina", IF(J1950="RHMU", "Rhizophora mucronata", IF(J1950="BRGY", "Bruguiera gymnorrhiza", IF(J1950="BRSE", "Bruguiera sexangula", IF(J1950="SOOV", "Sonneratia ovata", IF(J1950="SOCA", "Sonneratia caseolaris", IF(J1950="HELI", "Heritiera littoralis", IF(J1950="HESY", "Heritiera sylvatica", IF(J1950="NYFR", "Nypa fruticans", IF(J1950="CYRA", "Cynometra ramiflora", IF(J1950="PHPA", "Phoenix paludosa", IF(J1950="SCHY", "Scyphiphora hydrophyllacea", IF(J1950="DIMA", "Diospyros maritima", IF(J1950="POPI", "Pongamia pinnata", IF(J1950="MAPS", "Maniltoa psilogyne", IF(J1950="INBI", "Intsia bijuga", IF(J1950="ACEB", "Acanthus ebracteatus", IF(J1950="CAER", "Calamus erinaceus", IF(J1950="UNUN", "Unknown unknown",  IF(J1950="SOAL", "Sonneratia alba",  IF(J1950="AECO", "Aegiceras corniculatum", "" )) )))))))))))))))))))))))))))))</f>
        <v>Rhizophora apiculata</v>
      </c>
      <c r="J1950" s="1" t="s">
        <v>21</v>
      </c>
      <c r="K1950" s="1" t="n">
        <v>11.3</v>
      </c>
      <c r="L1950" s="1" t="n">
        <v>11</v>
      </c>
      <c r="M1950" s="1"/>
      <c r="N1950" s="1"/>
      <c r="O1950" s="3"/>
      <c r="AMI1950" s="0"/>
      <c r="AMJ1950" s="0"/>
    </row>
    <row r="1951" s="18" customFormat="true" ht="13.8" hidden="false" customHeight="false" outlineLevel="0" collapsed="false">
      <c r="A1951" s="1" t="s">
        <v>91</v>
      </c>
      <c r="B1951" s="12" t="n">
        <v>42180</v>
      </c>
      <c r="C1951" s="1" t="s">
        <v>19</v>
      </c>
      <c r="D1951" s="1" t="s">
        <v>19</v>
      </c>
      <c r="E1951" s="1" t="s">
        <v>19</v>
      </c>
      <c r="F1951" s="1" t="s">
        <v>20</v>
      </c>
      <c r="G1951" s="1" t="n">
        <v>4</v>
      </c>
      <c r="H1951" s="1" t="n">
        <v>3</v>
      </c>
      <c r="I1951" s="23" t="str">
        <f aca="false">IF(J1951="RHAP", "Rhizophora apiculata", IF(J1951="EXAG", "Excoecaria agallocha", IF(J1951="BRPA", "Bruguiera parviflora", IF(J1951="XYMO", "Xylocarpus moluccensis", IF(J1951="BRCY", "Bruguiera cylindrica", IF(J1951="AVAL", "Avicennia alba", IF(J1951="AVOF", "Avicennia officinalis", IF(J1951="LURA", "Lumnitzera racemosa", IF(J1951="CETA", "Ceriops tagal", IF(J1951="XYGR", "Xylocarpus granatum", IF(J1951="AVMA", "Avicennia marina", IF(J1951="RHMU", "Rhizophora mucronata", IF(J1951="BRGY", "Bruguiera gymnorrhiza", IF(J1951="BRSE", "Bruguiera sexangula", IF(J1951="SOOV", "Sonneratia ovata", IF(J1951="SOCA", "Sonneratia caseolaris", IF(J1951="HELI", "Heritiera littoralis", IF(J1951="HESY", "Heritiera sylvatica", IF(J1951="NYFR", "Nypa fruticans", IF(J1951="CYRA", "Cynometra ramiflora", IF(J1951="PHPA", "Phoenix paludosa", IF(J1951="SCHY", "Scyphiphora hydrophyllacea", IF(J1951="DIMA", "Diospyros maritima", IF(J1951="POPI", "Pongamia pinnata", IF(J1951="MAPS", "Maniltoa psilogyne", IF(J1951="INBI", "Intsia bijuga", IF(J1951="ACEB", "Acanthus ebracteatus", IF(J1951="CAER", "Calamus erinaceus", IF(J1951="UNUN", "Unknown unknown",  IF(J1951="SOAL", "Sonneratia alba",  IF(J1951="AECO", "Aegiceras corniculatum", "" )) )))))))))))))))))))))))))))))</f>
        <v>Avicennia alba</v>
      </c>
      <c r="J1951" s="1" t="s">
        <v>27</v>
      </c>
      <c r="K1951" s="1" t="n">
        <v>11.4</v>
      </c>
      <c r="L1951" s="1" t="n">
        <v>8</v>
      </c>
      <c r="M1951" s="1" t="n">
        <v>1</v>
      </c>
      <c r="N1951" s="1"/>
      <c r="O1951" s="3"/>
      <c r="AMI1951" s="0"/>
      <c r="AMJ1951" s="0"/>
    </row>
    <row r="1952" s="18" customFormat="true" ht="13.8" hidden="false" customHeight="false" outlineLevel="0" collapsed="false">
      <c r="A1952" s="1" t="s">
        <v>91</v>
      </c>
      <c r="B1952" s="12" t="n">
        <v>42180</v>
      </c>
      <c r="C1952" s="1" t="s">
        <v>19</v>
      </c>
      <c r="D1952" s="1" t="s">
        <v>19</v>
      </c>
      <c r="E1952" s="1" t="s">
        <v>19</v>
      </c>
      <c r="F1952" s="1" t="s">
        <v>20</v>
      </c>
      <c r="G1952" s="1" t="n">
        <v>4</v>
      </c>
      <c r="H1952" s="1" t="n">
        <v>3</v>
      </c>
      <c r="I1952" s="23" t="str">
        <f aca="false">IF(J1952="RHAP", "Rhizophora apiculata", IF(J1952="EXAG", "Excoecaria agallocha", IF(J1952="BRPA", "Bruguiera parviflora", IF(J1952="XYMO", "Xylocarpus moluccensis", IF(J1952="BRCY", "Bruguiera cylindrica", IF(J1952="AVAL", "Avicennia alba", IF(J1952="AVOF", "Avicennia officinalis", IF(J1952="LURA", "Lumnitzera racemosa", IF(J1952="CETA", "Ceriops tagal", IF(J1952="XYGR", "Xylocarpus granatum", IF(J1952="AVMA", "Avicennia marina", IF(J1952="RHMU", "Rhizophora mucronata", IF(J1952="BRGY", "Bruguiera gymnorrhiza", IF(J1952="BRSE", "Bruguiera sexangula", IF(J1952="SOOV", "Sonneratia ovata", IF(J1952="SOCA", "Sonneratia caseolaris", IF(J1952="HELI", "Heritiera littoralis", IF(J1952="HESY", "Heritiera sylvatica", IF(J1952="NYFR", "Nypa fruticans", IF(J1952="CYRA", "Cynometra ramiflora", IF(J1952="PHPA", "Phoenix paludosa", IF(J1952="SCHY", "Scyphiphora hydrophyllacea", IF(J1952="DIMA", "Diospyros maritima", IF(J1952="POPI", "Pongamia pinnata", IF(J1952="MAPS", "Maniltoa psilogyne", IF(J1952="INBI", "Intsia bijuga", IF(J1952="ACEB", "Acanthus ebracteatus", IF(J1952="CAER", "Calamus erinaceus", IF(J1952="UNUN", "Unknown unknown",  IF(J1952="SOAL", "Sonneratia alba",  IF(J1952="AECO", "Aegiceras corniculatum", "" )) )))))))))))))))))))))))))))))</f>
        <v>Rhizophora apiculata</v>
      </c>
      <c r="J1952" s="1" t="s">
        <v>21</v>
      </c>
      <c r="K1952" s="1" t="n">
        <v>13.2</v>
      </c>
      <c r="L1952" s="1" t="n">
        <v>14</v>
      </c>
      <c r="M1952" s="1"/>
      <c r="N1952" s="1"/>
      <c r="O1952" s="3"/>
      <c r="AMI1952" s="0"/>
      <c r="AMJ1952" s="0"/>
    </row>
    <row r="1953" s="18" customFormat="true" ht="13.8" hidden="false" customHeight="false" outlineLevel="0" collapsed="false">
      <c r="A1953" s="1" t="s">
        <v>91</v>
      </c>
      <c r="B1953" s="12" t="n">
        <v>42180</v>
      </c>
      <c r="C1953" s="1" t="s">
        <v>19</v>
      </c>
      <c r="D1953" s="1" t="s">
        <v>19</v>
      </c>
      <c r="E1953" s="1" t="s">
        <v>19</v>
      </c>
      <c r="F1953" s="1" t="s">
        <v>20</v>
      </c>
      <c r="G1953" s="1" t="n">
        <v>4</v>
      </c>
      <c r="H1953" s="1" t="n">
        <v>3</v>
      </c>
      <c r="I1953" s="23" t="str">
        <f aca="false">IF(J1953="RHAP", "Rhizophora apiculata", IF(J1953="EXAG", "Excoecaria agallocha", IF(J1953="BRPA", "Bruguiera parviflora", IF(J1953="XYMO", "Xylocarpus moluccensis", IF(J1953="BRCY", "Bruguiera cylindrica", IF(J1953="AVAL", "Avicennia alba", IF(J1953="AVOF", "Avicennia officinalis", IF(J1953="LURA", "Lumnitzera racemosa", IF(J1953="CETA", "Ceriops tagal", IF(J1953="XYGR", "Xylocarpus granatum", IF(J1953="AVMA", "Avicennia marina", IF(J1953="RHMU", "Rhizophora mucronata", IF(J1953="BRGY", "Bruguiera gymnorrhiza", IF(J1953="BRSE", "Bruguiera sexangula", IF(J1953="SOOV", "Sonneratia ovata", IF(J1953="SOCA", "Sonneratia caseolaris", IF(J1953="HELI", "Heritiera littoralis", IF(J1953="HESY", "Heritiera sylvatica", IF(J1953="NYFR", "Nypa fruticans", IF(J1953="CYRA", "Cynometra ramiflora", IF(J1953="PHPA", "Phoenix paludosa", IF(J1953="SCHY", "Scyphiphora hydrophyllacea", IF(J1953="DIMA", "Diospyros maritima", IF(J1953="POPI", "Pongamia pinnata", IF(J1953="MAPS", "Maniltoa psilogyne", IF(J1953="INBI", "Intsia bijuga", IF(J1953="ACEB", "Acanthus ebracteatus", IF(J1953="CAER", "Calamus erinaceus", IF(J1953="UNUN", "Unknown unknown",  IF(J1953="SOAL", "Sonneratia alba",  IF(J1953="AECO", "Aegiceras corniculatum", "" )) )))))))))))))))))))))))))))))</f>
        <v>Avicennia alba</v>
      </c>
      <c r="J1953" s="1" t="s">
        <v>27</v>
      </c>
      <c r="K1953" s="1" t="n">
        <v>16.2</v>
      </c>
      <c r="L1953" s="1" t="n">
        <v>13</v>
      </c>
      <c r="M1953" s="1"/>
      <c r="N1953" s="1"/>
      <c r="O1953" s="3"/>
      <c r="AMI1953" s="0"/>
      <c r="AMJ1953" s="0"/>
    </row>
    <row r="1954" s="18" customFormat="true" ht="13.8" hidden="false" customHeight="false" outlineLevel="0" collapsed="false">
      <c r="A1954" s="1" t="s">
        <v>91</v>
      </c>
      <c r="B1954" s="12" t="n">
        <v>42180</v>
      </c>
      <c r="C1954" s="1" t="s">
        <v>19</v>
      </c>
      <c r="D1954" s="1" t="s">
        <v>19</v>
      </c>
      <c r="E1954" s="1" t="s">
        <v>19</v>
      </c>
      <c r="F1954" s="1" t="s">
        <v>20</v>
      </c>
      <c r="G1954" s="1" t="n">
        <v>4</v>
      </c>
      <c r="H1954" s="1" t="n">
        <v>3</v>
      </c>
      <c r="I1954" s="23" t="str">
        <f aca="false">IF(J1954="RHAP", "Rhizophora apiculata", IF(J1954="EXAG", "Excoecaria agallocha", IF(J1954="BRPA", "Bruguiera parviflora", IF(J1954="XYMO", "Xylocarpus moluccensis", IF(J1954="BRCY", "Bruguiera cylindrica", IF(J1954="AVAL", "Avicennia alba", IF(J1954="AVOF", "Avicennia officinalis", IF(J1954="LURA", "Lumnitzera racemosa", IF(J1954="CETA", "Ceriops tagal", IF(J1954="XYGR", "Xylocarpus granatum", IF(J1954="AVMA", "Avicennia marina", IF(J1954="RHMU", "Rhizophora mucronata", IF(J1954="BRGY", "Bruguiera gymnorrhiza", IF(J1954="BRSE", "Bruguiera sexangula", IF(J1954="SOOV", "Sonneratia ovata", IF(J1954="SOCA", "Sonneratia caseolaris", IF(J1954="HELI", "Heritiera littoralis", IF(J1954="HESY", "Heritiera sylvatica", IF(J1954="NYFR", "Nypa fruticans", IF(J1954="CYRA", "Cynometra ramiflora", IF(J1954="PHPA", "Phoenix paludosa", IF(J1954="SCHY", "Scyphiphora hydrophyllacea", IF(J1954="DIMA", "Diospyros maritima", IF(J1954="POPI", "Pongamia pinnata", IF(J1954="MAPS", "Maniltoa psilogyne", IF(J1954="INBI", "Intsia bijuga", IF(J1954="ACEB", "Acanthus ebracteatus", IF(J1954="CAER", "Calamus erinaceus", IF(J1954="UNUN", "Unknown unknown",  IF(J1954="SOAL", "Sonneratia alba",  IF(J1954="AECO", "Aegiceras corniculatum", "" )) )))))))))))))))))))))))))))))</f>
        <v>Rhizophora apiculata</v>
      </c>
      <c r="J1954" s="1" t="s">
        <v>21</v>
      </c>
      <c r="K1954" s="1" t="n">
        <v>18.7</v>
      </c>
      <c r="L1954" s="1" t="n">
        <v>14</v>
      </c>
      <c r="M1954" s="1"/>
      <c r="N1954" s="1"/>
      <c r="O1954" s="3"/>
      <c r="AMI1954" s="0"/>
      <c r="AMJ1954" s="0"/>
    </row>
    <row r="1955" s="18" customFormat="true" ht="13.8" hidden="false" customHeight="false" outlineLevel="0" collapsed="false">
      <c r="A1955" s="1" t="s">
        <v>91</v>
      </c>
      <c r="B1955" s="12" t="n">
        <v>42180</v>
      </c>
      <c r="C1955" s="1" t="s">
        <v>19</v>
      </c>
      <c r="D1955" s="1" t="s">
        <v>19</v>
      </c>
      <c r="E1955" s="1" t="s">
        <v>19</v>
      </c>
      <c r="F1955" s="1" t="s">
        <v>20</v>
      </c>
      <c r="G1955" s="1" t="n">
        <v>4</v>
      </c>
      <c r="H1955" s="1" t="n">
        <v>3</v>
      </c>
      <c r="I1955" s="23" t="str">
        <f aca="false">IF(J1955="RHAP", "Rhizophora apiculata", IF(J1955="EXAG", "Excoecaria agallocha", IF(J1955="BRPA", "Bruguiera parviflora", IF(J1955="XYMO", "Xylocarpus moluccensis", IF(J1955="BRCY", "Bruguiera cylindrica", IF(J1955="AVAL", "Avicennia alba", IF(J1955="AVOF", "Avicennia officinalis", IF(J1955="LURA", "Lumnitzera racemosa", IF(J1955="CETA", "Ceriops tagal", IF(J1955="XYGR", "Xylocarpus granatum", IF(J1955="AVMA", "Avicennia marina", IF(J1955="RHMU", "Rhizophora mucronata", IF(J1955="BRGY", "Bruguiera gymnorrhiza", IF(J1955="BRSE", "Bruguiera sexangula", IF(J1955="SOOV", "Sonneratia ovata", IF(J1955="SOCA", "Sonneratia caseolaris", IF(J1955="HELI", "Heritiera littoralis", IF(J1955="HESY", "Heritiera sylvatica", IF(J1955="NYFR", "Nypa fruticans", IF(J1955="CYRA", "Cynometra ramiflora", IF(J1955="PHPA", "Phoenix paludosa", IF(J1955="SCHY", "Scyphiphora hydrophyllacea", IF(J1955="DIMA", "Diospyros maritima", IF(J1955="POPI", "Pongamia pinnata", IF(J1955="MAPS", "Maniltoa psilogyne", IF(J1955="INBI", "Intsia bijuga", IF(J1955="ACEB", "Acanthus ebracteatus", IF(J1955="CAER", "Calamus erinaceus", IF(J1955="UNUN", "Unknown unknown",  IF(J1955="SOAL", "Sonneratia alba",  IF(J1955="AECO", "Aegiceras corniculatum", "" )) )))))))))))))))))))))))))))))</f>
        <v>Avicennia alba</v>
      </c>
      <c r="J1955" s="1" t="s">
        <v>27</v>
      </c>
      <c r="K1955" s="1" t="n">
        <v>19</v>
      </c>
      <c r="L1955" s="1" t="n">
        <v>14</v>
      </c>
      <c r="M1955" s="1"/>
      <c r="N1955" s="1"/>
      <c r="O1955" s="3"/>
      <c r="AMI1955" s="0"/>
      <c r="AMJ1955" s="0"/>
    </row>
    <row r="1956" s="18" customFormat="true" ht="13.8" hidden="false" customHeight="false" outlineLevel="0" collapsed="false">
      <c r="A1956" s="1" t="s">
        <v>91</v>
      </c>
      <c r="B1956" s="12" t="n">
        <v>42180</v>
      </c>
      <c r="C1956" s="1" t="s">
        <v>19</v>
      </c>
      <c r="D1956" s="1" t="s">
        <v>19</v>
      </c>
      <c r="E1956" s="1" t="s">
        <v>19</v>
      </c>
      <c r="F1956" s="1" t="s">
        <v>20</v>
      </c>
      <c r="G1956" s="1" t="n">
        <v>4</v>
      </c>
      <c r="H1956" s="1" t="n">
        <v>3</v>
      </c>
      <c r="I1956" s="23" t="str">
        <f aca="false">IF(J1956="RHAP", "Rhizophora apiculata", IF(J1956="EXAG", "Excoecaria agallocha", IF(J1956="BRPA", "Bruguiera parviflora", IF(J1956="XYMO", "Xylocarpus moluccensis", IF(J1956="BRCY", "Bruguiera cylindrica", IF(J1956="AVAL", "Avicennia alba", IF(J1956="AVOF", "Avicennia officinalis", IF(J1956="LURA", "Lumnitzera racemosa", IF(J1956="CETA", "Ceriops tagal", IF(J1956="XYGR", "Xylocarpus granatum", IF(J1956="AVMA", "Avicennia marina", IF(J1956="RHMU", "Rhizophora mucronata", IF(J1956="BRGY", "Bruguiera gymnorrhiza", IF(J1956="BRSE", "Bruguiera sexangula", IF(J1956="SOOV", "Sonneratia ovata", IF(J1956="SOCA", "Sonneratia caseolaris", IF(J1956="HELI", "Heritiera littoralis", IF(J1956="HESY", "Heritiera sylvatica", IF(J1956="NYFR", "Nypa fruticans", IF(J1956="CYRA", "Cynometra ramiflora", IF(J1956="PHPA", "Phoenix paludosa", IF(J1956="SCHY", "Scyphiphora hydrophyllacea", IF(J1956="DIMA", "Diospyros maritima", IF(J1956="POPI", "Pongamia pinnata", IF(J1956="MAPS", "Maniltoa psilogyne", IF(J1956="INBI", "Intsia bijuga", IF(J1956="ACEB", "Acanthus ebracteatus", IF(J1956="CAER", "Calamus erinaceus", IF(J1956="UNUN", "Unknown unknown",  IF(J1956="SOAL", "Sonneratia alba",  IF(J1956="AECO", "Aegiceras corniculatum", "" )) )))))))))))))))))))))))))))))</f>
        <v>Avicennia alba</v>
      </c>
      <c r="J1956" s="1" t="s">
        <v>27</v>
      </c>
      <c r="K1956" s="1" t="n">
        <v>19.5</v>
      </c>
      <c r="L1956" s="1" t="n">
        <v>15</v>
      </c>
      <c r="M1956" s="1"/>
      <c r="N1956" s="1"/>
      <c r="O1956" s="3"/>
      <c r="AMI1956" s="0"/>
      <c r="AMJ1956" s="0"/>
    </row>
    <row r="1957" s="18" customFormat="true" ht="13.8" hidden="false" customHeight="false" outlineLevel="0" collapsed="false">
      <c r="A1957" s="1" t="s">
        <v>91</v>
      </c>
      <c r="B1957" s="12" t="n">
        <v>42180</v>
      </c>
      <c r="C1957" s="1" t="s">
        <v>19</v>
      </c>
      <c r="D1957" s="1" t="s">
        <v>19</v>
      </c>
      <c r="E1957" s="1" t="s">
        <v>19</v>
      </c>
      <c r="F1957" s="1" t="s">
        <v>20</v>
      </c>
      <c r="G1957" s="1" t="n">
        <v>4</v>
      </c>
      <c r="H1957" s="1" t="n">
        <v>3</v>
      </c>
      <c r="I1957" s="23" t="str">
        <f aca="false">IF(J1957="RHAP", "Rhizophora apiculata", IF(J1957="EXAG", "Excoecaria agallocha", IF(J1957="BRPA", "Bruguiera parviflora", IF(J1957="XYMO", "Xylocarpus moluccensis", IF(J1957="BRCY", "Bruguiera cylindrica", IF(J1957="AVAL", "Avicennia alba", IF(J1957="AVOF", "Avicennia officinalis", IF(J1957="LURA", "Lumnitzera racemosa", IF(J1957="CETA", "Ceriops tagal", IF(J1957="XYGR", "Xylocarpus granatum", IF(J1957="AVMA", "Avicennia marina", IF(J1957="RHMU", "Rhizophora mucronata", IF(J1957="BRGY", "Bruguiera gymnorrhiza", IF(J1957="BRSE", "Bruguiera sexangula", IF(J1957="SOOV", "Sonneratia ovata", IF(J1957="SOCA", "Sonneratia caseolaris", IF(J1957="HELI", "Heritiera littoralis", IF(J1957="HESY", "Heritiera sylvatica", IF(J1957="NYFR", "Nypa fruticans", IF(J1957="CYRA", "Cynometra ramiflora", IF(J1957="PHPA", "Phoenix paludosa", IF(J1957="SCHY", "Scyphiphora hydrophyllacea", IF(J1957="DIMA", "Diospyros maritima", IF(J1957="POPI", "Pongamia pinnata", IF(J1957="MAPS", "Maniltoa psilogyne", IF(J1957="INBI", "Intsia bijuga", IF(J1957="ACEB", "Acanthus ebracteatus", IF(J1957="CAER", "Calamus erinaceus", IF(J1957="UNUN", "Unknown unknown",  IF(J1957="SOAL", "Sonneratia alba",  IF(J1957="AECO", "Aegiceras corniculatum", "" )) )))))))))))))))))))))))))))))</f>
        <v>Avicennia alba</v>
      </c>
      <c r="J1957" s="1" t="s">
        <v>27</v>
      </c>
      <c r="K1957" s="1" t="n">
        <v>19.9</v>
      </c>
      <c r="L1957" s="1" t="n">
        <v>14</v>
      </c>
      <c r="M1957" s="1"/>
      <c r="N1957" s="1"/>
      <c r="O1957" s="3"/>
      <c r="AMI1957" s="0"/>
      <c r="AMJ1957" s="0"/>
    </row>
    <row r="1958" s="18" customFormat="true" ht="13.8" hidden="false" customHeight="false" outlineLevel="0" collapsed="false">
      <c r="A1958" s="1" t="s">
        <v>91</v>
      </c>
      <c r="B1958" s="12" t="n">
        <v>42180</v>
      </c>
      <c r="C1958" s="1" t="s">
        <v>19</v>
      </c>
      <c r="D1958" s="1" t="s">
        <v>19</v>
      </c>
      <c r="E1958" s="1" t="s">
        <v>19</v>
      </c>
      <c r="F1958" s="1" t="s">
        <v>20</v>
      </c>
      <c r="G1958" s="1" t="n">
        <v>4</v>
      </c>
      <c r="H1958" s="1" t="n">
        <v>3</v>
      </c>
      <c r="I1958" s="23" t="str">
        <f aca="false">IF(J1958="RHAP", "Rhizophora apiculata", IF(J1958="EXAG", "Excoecaria agallocha", IF(J1958="BRPA", "Bruguiera parviflora", IF(J1958="XYMO", "Xylocarpus moluccensis", IF(J1958="BRCY", "Bruguiera cylindrica", IF(J1958="AVAL", "Avicennia alba", IF(J1958="AVOF", "Avicennia officinalis", IF(J1958="LURA", "Lumnitzera racemosa", IF(J1958="CETA", "Ceriops tagal", IF(J1958="XYGR", "Xylocarpus granatum", IF(J1958="AVMA", "Avicennia marina", IF(J1958="RHMU", "Rhizophora mucronata", IF(J1958="BRGY", "Bruguiera gymnorrhiza", IF(J1958="BRSE", "Bruguiera sexangula", IF(J1958="SOOV", "Sonneratia ovata", IF(J1958="SOCA", "Sonneratia caseolaris", IF(J1958="HELI", "Heritiera littoralis", IF(J1958="HESY", "Heritiera sylvatica", IF(J1958="NYFR", "Nypa fruticans", IF(J1958="CYRA", "Cynometra ramiflora", IF(J1958="PHPA", "Phoenix paludosa", IF(J1958="SCHY", "Scyphiphora hydrophyllacea", IF(J1958="DIMA", "Diospyros maritima", IF(J1958="POPI", "Pongamia pinnata", IF(J1958="MAPS", "Maniltoa psilogyne", IF(J1958="INBI", "Intsia bijuga", IF(J1958="ACEB", "Acanthus ebracteatus", IF(J1958="CAER", "Calamus erinaceus", IF(J1958="UNUN", "Unknown unknown",  IF(J1958="SOAL", "Sonneratia alba",  IF(J1958="AECO", "Aegiceras corniculatum", "" )) )))))))))))))))))))))))))))))</f>
        <v>Avicennia alba</v>
      </c>
      <c r="J1958" s="1" t="s">
        <v>27</v>
      </c>
      <c r="K1958" s="1" t="n">
        <v>21.1</v>
      </c>
      <c r="L1958" s="1" t="n">
        <v>20</v>
      </c>
      <c r="M1958" s="1"/>
      <c r="N1958" s="1"/>
      <c r="O1958" s="3"/>
      <c r="AMI1958" s="0"/>
      <c r="AMJ1958" s="0"/>
    </row>
    <row r="1959" s="18" customFormat="true" ht="13.8" hidden="false" customHeight="false" outlineLevel="0" collapsed="false">
      <c r="A1959" s="1" t="s">
        <v>91</v>
      </c>
      <c r="B1959" s="12" t="n">
        <v>42180</v>
      </c>
      <c r="C1959" s="1" t="s">
        <v>19</v>
      </c>
      <c r="D1959" s="1" t="s">
        <v>19</v>
      </c>
      <c r="E1959" s="1" t="s">
        <v>19</v>
      </c>
      <c r="F1959" s="1" t="s">
        <v>20</v>
      </c>
      <c r="G1959" s="1" t="n">
        <v>4</v>
      </c>
      <c r="H1959" s="1" t="n">
        <v>3</v>
      </c>
      <c r="I1959" s="23" t="str">
        <f aca="false">IF(J1959="RHAP", "Rhizophora apiculata", IF(J1959="EXAG", "Excoecaria agallocha", IF(J1959="BRPA", "Bruguiera parviflora", IF(J1959="XYMO", "Xylocarpus moluccensis", IF(J1959="BRCY", "Bruguiera cylindrica", IF(J1959="AVAL", "Avicennia alba", IF(J1959="AVOF", "Avicennia officinalis", IF(J1959="LURA", "Lumnitzera racemosa", IF(J1959="CETA", "Ceriops tagal", IF(J1959="XYGR", "Xylocarpus granatum", IF(J1959="AVMA", "Avicennia marina", IF(J1959="RHMU", "Rhizophora mucronata", IF(J1959="BRGY", "Bruguiera gymnorrhiza", IF(J1959="BRSE", "Bruguiera sexangula", IF(J1959="SOOV", "Sonneratia ovata", IF(J1959="SOCA", "Sonneratia caseolaris", IF(J1959="HELI", "Heritiera littoralis", IF(J1959="HESY", "Heritiera sylvatica", IF(J1959="NYFR", "Nypa fruticans", IF(J1959="CYRA", "Cynometra ramiflora", IF(J1959="PHPA", "Phoenix paludosa", IF(J1959="SCHY", "Scyphiphora hydrophyllacea", IF(J1959="DIMA", "Diospyros maritima", IF(J1959="POPI", "Pongamia pinnata", IF(J1959="MAPS", "Maniltoa psilogyne", IF(J1959="INBI", "Intsia bijuga", IF(J1959="ACEB", "Acanthus ebracteatus", IF(J1959="CAER", "Calamus erinaceus", IF(J1959="UNUN", "Unknown unknown",  IF(J1959="SOAL", "Sonneratia alba",  IF(J1959="AECO", "Aegiceras corniculatum", "" )) )))))))))))))))))))))))))))))</f>
        <v>Avicennia alba</v>
      </c>
      <c r="J1959" s="1" t="s">
        <v>27</v>
      </c>
      <c r="K1959" s="1" t="n">
        <v>22.6</v>
      </c>
      <c r="L1959" s="1" t="n">
        <v>17</v>
      </c>
      <c r="M1959" s="1"/>
      <c r="N1959" s="1"/>
      <c r="O1959" s="3"/>
      <c r="AMI1959" s="0"/>
      <c r="AMJ1959" s="0"/>
    </row>
    <row r="1960" s="18" customFormat="true" ht="13.8" hidden="false" customHeight="false" outlineLevel="0" collapsed="false">
      <c r="A1960" s="1" t="s">
        <v>91</v>
      </c>
      <c r="B1960" s="12" t="n">
        <v>42180</v>
      </c>
      <c r="C1960" s="1" t="s">
        <v>19</v>
      </c>
      <c r="D1960" s="1" t="s">
        <v>19</v>
      </c>
      <c r="E1960" s="1" t="s">
        <v>19</v>
      </c>
      <c r="F1960" s="1" t="s">
        <v>20</v>
      </c>
      <c r="G1960" s="1" t="n">
        <v>4</v>
      </c>
      <c r="H1960" s="1" t="n">
        <v>3</v>
      </c>
      <c r="I1960" s="23" t="str">
        <f aca="false">IF(J1960="RHAP", "Rhizophora apiculata", IF(J1960="EXAG", "Excoecaria agallocha", IF(J1960="BRPA", "Bruguiera parviflora", IF(J1960="XYMO", "Xylocarpus moluccensis", IF(J1960="BRCY", "Bruguiera cylindrica", IF(J1960="AVAL", "Avicennia alba", IF(J1960="AVOF", "Avicennia officinalis", IF(J1960="LURA", "Lumnitzera racemosa", IF(J1960="CETA", "Ceriops tagal", IF(J1960="XYGR", "Xylocarpus granatum", IF(J1960="AVMA", "Avicennia marina", IF(J1960="RHMU", "Rhizophora mucronata", IF(J1960="BRGY", "Bruguiera gymnorrhiza", IF(J1960="BRSE", "Bruguiera sexangula", IF(J1960="SOOV", "Sonneratia ovata", IF(J1960="SOCA", "Sonneratia caseolaris", IF(J1960="HELI", "Heritiera littoralis", IF(J1960="HESY", "Heritiera sylvatica", IF(J1960="NYFR", "Nypa fruticans", IF(J1960="CYRA", "Cynometra ramiflora", IF(J1960="PHPA", "Phoenix paludosa", IF(J1960="SCHY", "Scyphiphora hydrophyllacea", IF(J1960="DIMA", "Diospyros maritima", IF(J1960="POPI", "Pongamia pinnata", IF(J1960="MAPS", "Maniltoa psilogyne", IF(J1960="INBI", "Intsia bijuga", IF(J1960="ACEB", "Acanthus ebracteatus", IF(J1960="CAER", "Calamus erinaceus", IF(J1960="UNUN", "Unknown unknown",  IF(J1960="SOAL", "Sonneratia alba",  IF(J1960="AECO", "Aegiceras corniculatum", "" )) )))))))))))))))))))))))))))))</f>
        <v>Avicennia alba</v>
      </c>
      <c r="J1960" s="1" t="s">
        <v>27</v>
      </c>
      <c r="K1960" s="1" t="n">
        <v>25.9</v>
      </c>
      <c r="L1960" s="1" t="n">
        <v>20</v>
      </c>
      <c r="M1960" s="1"/>
      <c r="N1960" s="1"/>
      <c r="O1960" s="3"/>
      <c r="AMI1960" s="0"/>
      <c r="AMJ1960" s="0"/>
    </row>
    <row r="1961" s="18" customFormat="true" ht="13.8" hidden="false" customHeight="false" outlineLevel="0" collapsed="false">
      <c r="A1961" s="1" t="s">
        <v>91</v>
      </c>
      <c r="B1961" s="12" t="n">
        <v>42180</v>
      </c>
      <c r="C1961" s="1" t="s">
        <v>19</v>
      </c>
      <c r="D1961" s="1" t="s">
        <v>19</v>
      </c>
      <c r="E1961" s="1" t="s">
        <v>19</v>
      </c>
      <c r="F1961" s="1" t="s">
        <v>20</v>
      </c>
      <c r="G1961" s="1" t="n">
        <v>4</v>
      </c>
      <c r="H1961" s="1" t="n">
        <v>4</v>
      </c>
      <c r="I1961" s="23" t="str">
        <f aca="false">IF(J1961="RHAP", "Rhizophora apiculata", IF(J1961="EXAG", "Excoecaria agallocha", IF(J1961="BRPA", "Bruguiera parviflora", IF(J1961="XYMO", "Xylocarpus moluccensis", IF(J1961="BRCY", "Bruguiera cylindrica", IF(J1961="AVAL", "Avicennia alba", IF(J1961="AVOF", "Avicennia officinalis", IF(J1961="LURA", "Lumnitzera racemosa", IF(J1961="CETA", "Ceriops tagal", IF(J1961="XYGR", "Xylocarpus granatum", IF(J1961="AVMA", "Avicennia marina", IF(J1961="RHMU", "Rhizophora mucronata", IF(J1961="BRGY", "Bruguiera gymnorrhiza", IF(J1961="BRSE", "Bruguiera sexangula", IF(J1961="SOOV", "Sonneratia ovata", IF(J1961="SOCA", "Sonneratia caseolaris", IF(J1961="HELI", "Heritiera littoralis", IF(J1961="HESY", "Heritiera sylvatica", IF(J1961="NYFR", "Nypa fruticans", IF(J1961="CYRA", "Cynometra ramiflora", IF(J1961="PHPA", "Phoenix paludosa", IF(J1961="SCHY", "Scyphiphora hydrophyllacea", IF(J1961="DIMA", "Diospyros maritima", IF(J1961="POPI", "Pongamia pinnata", IF(J1961="MAPS", "Maniltoa psilogyne", IF(J1961="INBI", "Intsia bijuga", IF(J1961="ACEB", "Acanthus ebracteatus", IF(J1961="CAER", "Calamus erinaceus", IF(J1961="UNUN", "Unknown unknown",  IF(J1961="SOAL", "Sonneratia alba",  IF(J1961="AECO", "Aegiceras corniculatum", "" )) )))))))))))))))))))))))))))))</f>
        <v>Bruguiera sexangula</v>
      </c>
      <c r="J1961" s="1" t="s">
        <v>1023</v>
      </c>
      <c r="K1961" s="1" t="n">
        <v>5.3</v>
      </c>
      <c r="L1961" s="1" t="n">
        <v>5</v>
      </c>
      <c r="M1961" s="1"/>
      <c r="N1961" s="1"/>
      <c r="O1961" s="3"/>
      <c r="AMI1961" s="0"/>
      <c r="AMJ1961" s="0"/>
    </row>
    <row r="1962" s="18" customFormat="true" ht="13.8" hidden="false" customHeight="false" outlineLevel="0" collapsed="false">
      <c r="A1962" s="1" t="s">
        <v>91</v>
      </c>
      <c r="B1962" s="12" t="n">
        <v>42180</v>
      </c>
      <c r="C1962" s="1" t="s">
        <v>19</v>
      </c>
      <c r="D1962" s="1" t="s">
        <v>19</v>
      </c>
      <c r="E1962" s="1" t="s">
        <v>19</v>
      </c>
      <c r="F1962" s="1" t="s">
        <v>20</v>
      </c>
      <c r="G1962" s="1" t="n">
        <v>4</v>
      </c>
      <c r="H1962" s="1" t="n">
        <v>4</v>
      </c>
      <c r="I1962" s="23" t="str">
        <f aca="false">IF(J1962="RHAP", "Rhizophora apiculata", IF(J1962="EXAG", "Excoecaria agallocha", IF(J1962="BRPA", "Bruguiera parviflora", IF(J1962="XYMO", "Xylocarpus moluccensis", IF(J1962="BRCY", "Bruguiera cylindrica", IF(J1962="AVAL", "Avicennia alba", IF(J1962="AVOF", "Avicennia officinalis", IF(J1962="LURA", "Lumnitzera racemosa", IF(J1962="CETA", "Ceriops tagal", IF(J1962="XYGR", "Xylocarpus granatum", IF(J1962="AVMA", "Avicennia marina", IF(J1962="RHMU", "Rhizophora mucronata", IF(J1962="BRGY", "Bruguiera gymnorrhiza", IF(J1962="BRSE", "Bruguiera sexangula", IF(J1962="SOOV", "Sonneratia ovata", IF(J1962="SOCA", "Sonneratia caseolaris", IF(J1962="HELI", "Heritiera littoralis", IF(J1962="HESY", "Heritiera sylvatica", IF(J1962="NYFR", "Nypa fruticans", IF(J1962="CYRA", "Cynometra ramiflora", IF(J1962="PHPA", "Phoenix paludosa", IF(J1962="SCHY", "Scyphiphora hydrophyllacea", IF(J1962="DIMA", "Diospyros maritima", IF(J1962="POPI", "Pongamia pinnata", IF(J1962="MAPS", "Maniltoa psilogyne", IF(J1962="INBI", "Intsia bijuga", IF(J1962="ACEB", "Acanthus ebracteatus", IF(J1962="CAER", "Calamus erinaceus", IF(J1962="UNUN", "Unknown unknown",  IF(J1962="SOAL", "Sonneratia alba",  IF(J1962="AECO", "Aegiceras corniculatum", "" )) )))))))))))))))))))))))))))))</f>
        <v>Bruguiera sexangula</v>
      </c>
      <c r="J1962" s="1" t="s">
        <v>1023</v>
      </c>
      <c r="K1962" s="1" t="n">
        <v>5.8</v>
      </c>
      <c r="L1962" s="1" t="n">
        <v>6</v>
      </c>
      <c r="M1962" s="1"/>
      <c r="N1962" s="1"/>
      <c r="O1962" s="3"/>
      <c r="AMI1962" s="0"/>
      <c r="AMJ1962" s="0"/>
    </row>
    <row r="1963" s="18" customFormat="true" ht="13.8" hidden="false" customHeight="false" outlineLevel="0" collapsed="false">
      <c r="A1963" s="1" t="s">
        <v>91</v>
      </c>
      <c r="B1963" s="12" t="n">
        <v>42180</v>
      </c>
      <c r="C1963" s="1" t="s">
        <v>19</v>
      </c>
      <c r="D1963" s="1" t="s">
        <v>19</v>
      </c>
      <c r="E1963" s="1" t="s">
        <v>19</v>
      </c>
      <c r="F1963" s="1" t="s">
        <v>20</v>
      </c>
      <c r="G1963" s="1" t="n">
        <v>4</v>
      </c>
      <c r="H1963" s="1" t="n">
        <v>4</v>
      </c>
      <c r="I1963" s="23" t="str">
        <f aca="false">IF(J1963="RHAP", "Rhizophora apiculata", IF(J1963="EXAG", "Excoecaria agallocha", IF(J1963="BRPA", "Bruguiera parviflora", IF(J1963="XYMO", "Xylocarpus moluccensis", IF(J1963="BRCY", "Bruguiera cylindrica", IF(J1963="AVAL", "Avicennia alba", IF(J1963="AVOF", "Avicennia officinalis", IF(J1963="LURA", "Lumnitzera racemosa", IF(J1963="CETA", "Ceriops tagal", IF(J1963="XYGR", "Xylocarpus granatum", IF(J1963="AVMA", "Avicennia marina", IF(J1963="RHMU", "Rhizophora mucronata", IF(J1963="BRGY", "Bruguiera gymnorrhiza", IF(J1963="BRSE", "Bruguiera sexangula", IF(J1963="SOOV", "Sonneratia ovata", IF(J1963="SOCA", "Sonneratia caseolaris", IF(J1963="HELI", "Heritiera littoralis", IF(J1963="HESY", "Heritiera sylvatica", IF(J1963="NYFR", "Nypa fruticans", IF(J1963="CYRA", "Cynometra ramiflora", IF(J1963="PHPA", "Phoenix paludosa", IF(J1963="SCHY", "Scyphiphora hydrophyllacea", IF(J1963="DIMA", "Diospyros maritima", IF(J1963="POPI", "Pongamia pinnata", IF(J1963="MAPS", "Maniltoa psilogyne", IF(J1963="INBI", "Intsia bijuga", IF(J1963="ACEB", "Acanthus ebracteatus", IF(J1963="CAER", "Calamus erinaceus", IF(J1963="UNUN", "Unknown unknown",  IF(J1963="SOAL", "Sonneratia alba",  IF(J1963="AECO", "Aegiceras corniculatum", "" )) )))))))))))))))))))))))))))))</f>
        <v>Rhizophora apiculata</v>
      </c>
      <c r="J1963" s="1" t="s">
        <v>21</v>
      </c>
      <c r="K1963" s="1" t="n">
        <v>5.8</v>
      </c>
      <c r="L1963" s="1" t="n">
        <v>8</v>
      </c>
      <c r="M1963" s="1"/>
      <c r="N1963" s="1"/>
      <c r="O1963" s="3"/>
      <c r="AMI1963" s="0"/>
      <c r="AMJ1963" s="0"/>
    </row>
    <row r="1964" s="18" customFormat="true" ht="13.8" hidden="false" customHeight="false" outlineLevel="0" collapsed="false">
      <c r="A1964" s="1" t="s">
        <v>91</v>
      </c>
      <c r="B1964" s="12" t="n">
        <v>42180</v>
      </c>
      <c r="C1964" s="1" t="s">
        <v>19</v>
      </c>
      <c r="D1964" s="1" t="s">
        <v>19</v>
      </c>
      <c r="E1964" s="1" t="s">
        <v>19</v>
      </c>
      <c r="F1964" s="1" t="s">
        <v>20</v>
      </c>
      <c r="G1964" s="1" t="n">
        <v>4</v>
      </c>
      <c r="H1964" s="1" t="n">
        <v>4</v>
      </c>
      <c r="I1964" s="23" t="str">
        <f aca="false">IF(J1964="RHAP", "Rhizophora apiculata", IF(J1964="EXAG", "Excoecaria agallocha", IF(J1964="BRPA", "Bruguiera parviflora", IF(J1964="XYMO", "Xylocarpus moluccensis", IF(J1964="BRCY", "Bruguiera cylindrica", IF(J1964="AVAL", "Avicennia alba", IF(J1964="AVOF", "Avicennia officinalis", IF(J1964="LURA", "Lumnitzera racemosa", IF(J1964="CETA", "Ceriops tagal", IF(J1964="XYGR", "Xylocarpus granatum", IF(J1964="AVMA", "Avicennia marina", IF(J1964="RHMU", "Rhizophora mucronata", IF(J1964="BRGY", "Bruguiera gymnorrhiza", IF(J1964="BRSE", "Bruguiera sexangula", IF(J1964="SOOV", "Sonneratia ovata", IF(J1964="SOCA", "Sonneratia caseolaris", IF(J1964="HELI", "Heritiera littoralis", IF(J1964="HESY", "Heritiera sylvatica", IF(J1964="NYFR", "Nypa fruticans", IF(J1964="CYRA", "Cynometra ramiflora", IF(J1964="PHPA", "Phoenix paludosa", IF(J1964="SCHY", "Scyphiphora hydrophyllacea", IF(J1964="DIMA", "Diospyros maritima", IF(J1964="POPI", "Pongamia pinnata", IF(J1964="MAPS", "Maniltoa psilogyne", IF(J1964="INBI", "Intsia bijuga", IF(J1964="ACEB", "Acanthus ebracteatus", IF(J1964="CAER", "Calamus erinaceus", IF(J1964="UNUN", "Unknown unknown",  IF(J1964="SOAL", "Sonneratia alba",  IF(J1964="AECO", "Aegiceras corniculatum", "" )) )))))))))))))))))))))))))))))</f>
        <v>Bruguiera sexangula</v>
      </c>
      <c r="J1964" s="1" t="s">
        <v>1023</v>
      </c>
      <c r="K1964" s="1" t="n">
        <v>6.5</v>
      </c>
      <c r="L1964" s="1" t="n">
        <v>3.5</v>
      </c>
      <c r="M1964" s="1"/>
      <c r="N1964" s="1"/>
      <c r="O1964" s="3"/>
      <c r="AMI1964" s="0"/>
      <c r="AMJ1964" s="0"/>
    </row>
    <row r="1965" s="18" customFormat="true" ht="13.8" hidden="false" customHeight="false" outlineLevel="0" collapsed="false">
      <c r="A1965" s="1" t="s">
        <v>91</v>
      </c>
      <c r="B1965" s="12" t="n">
        <v>42180</v>
      </c>
      <c r="C1965" s="1" t="s">
        <v>19</v>
      </c>
      <c r="D1965" s="1" t="s">
        <v>19</v>
      </c>
      <c r="E1965" s="1" t="s">
        <v>19</v>
      </c>
      <c r="F1965" s="1" t="s">
        <v>20</v>
      </c>
      <c r="G1965" s="1" t="n">
        <v>4</v>
      </c>
      <c r="H1965" s="1" t="n">
        <v>4</v>
      </c>
      <c r="I1965" s="23" t="str">
        <f aca="false">IF(J1965="RHAP", "Rhizophora apiculata", IF(J1965="EXAG", "Excoecaria agallocha", IF(J1965="BRPA", "Bruguiera parviflora", IF(J1965="XYMO", "Xylocarpus moluccensis", IF(J1965="BRCY", "Bruguiera cylindrica", IF(J1965="AVAL", "Avicennia alba", IF(J1965="AVOF", "Avicennia officinalis", IF(J1965="LURA", "Lumnitzera racemosa", IF(J1965="CETA", "Ceriops tagal", IF(J1965="XYGR", "Xylocarpus granatum", IF(J1965="AVMA", "Avicennia marina", IF(J1965="RHMU", "Rhizophora mucronata", IF(J1965="BRGY", "Bruguiera gymnorrhiza", IF(J1965="BRSE", "Bruguiera sexangula", IF(J1965="SOOV", "Sonneratia ovata", IF(J1965="SOCA", "Sonneratia caseolaris", IF(J1965="HELI", "Heritiera littoralis", IF(J1965="HESY", "Heritiera sylvatica", IF(J1965="NYFR", "Nypa fruticans", IF(J1965="CYRA", "Cynometra ramiflora", IF(J1965="PHPA", "Phoenix paludosa", IF(J1965="SCHY", "Scyphiphora hydrophyllacea", IF(J1965="DIMA", "Diospyros maritima", IF(J1965="POPI", "Pongamia pinnata", IF(J1965="MAPS", "Maniltoa psilogyne", IF(J1965="INBI", "Intsia bijuga", IF(J1965="ACEB", "Acanthus ebracteatus", IF(J1965="CAER", "Calamus erinaceus", IF(J1965="UNUN", "Unknown unknown",  IF(J1965="SOAL", "Sonneratia alba",  IF(J1965="AECO", "Aegiceras corniculatum", "" )) )))))))))))))))))))))))))))))</f>
        <v>Bruguiera sexangula</v>
      </c>
      <c r="J1965" s="1" t="s">
        <v>1023</v>
      </c>
      <c r="K1965" s="1" t="n">
        <v>7</v>
      </c>
      <c r="L1965" s="1" t="n">
        <v>5</v>
      </c>
      <c r="M1965" s="1"/>
      <c r="N1965" s="1"/>
      <c r="O1965" s="3"/>
      <c r="AMI1965" s="0"/>
      <c r="AMJ1965" s="0"/>
    </row>
    <row r="1966" s="18" customFormat="true" ht="13.8" hidden="false" customHeight="false" outlineLevel="0" collapsed="false">
      <c r="A1966" s="1" t="s">
        <v>91</v>
      </c>
      <c r="B1966" s="12" t="n">
        <v>42180</v>
      </c>
      <c r="C1966" s="1" t="s">
        <v>19</v>
      </c>
      <c r="D1966" s="1" t="s">
        <v>19</v>
      </c>
      <c r="E1966" s="1" t="s">
        <v>19</v>
      </c>
      <c r="F1966" s="1" t="s">
        <v>20</v>
      </c>
      <c r="G1966" s="1" t="n">
        <v>4</v>
      </c>
      <c r="H1966" s="1" t="n">
        <v>4</v>
      </c>
      <c r="I1966" s="23" t="str">
        <f aca="false">IF(J1966="RHAP", "Rhizophora apiculata", IF(J1966="EXAG", "Excoecaria agallocha", IF(J1966="BRPA", "Bruguiera parviflora", IF(J1966="XYMO", "Xylocarpus moluccensis", IF(J1966="BRCY", "Bruguiera cylindrica", IF(J1966="AVAL", "Avicennia alba", IF(J1966="AVOF", "Avicennia officinalis", IF(J1966="LURA", "Lumnitzera racemosa", IF(J1966="CETA", "Ceriops tagal", IF(J1966="XYGR", "Xylocarpus granatum", IF(J1966="AVMA", "Avicennia marina", IF(J1966="RHMU", "Rhizophora mucronata", IF(J1966="BRGY", "Bruguiera gymnorrhiza", IF(J1966="BRSE", "Bruguiera sexangula", IF(J1966="SOOV", "Sonneratia ovata", IF(J1966="SOCA", "Sonneratia caseolaris", IF(J1966="HELI", "Heritiera littoralis", IF(J1966="HESY", "Heritiera sylvatica", IF(J1966="NYFR", "Nypa fruticans", IF(J1966="CYRA", "Cynometra ramiflora", IF(J1966="PHPA", "Phoenix paludosa", IF(J1966="SCHY", "Scyphiphora hydrophyllacea", IF(J1966="DIMA", "Diospyros maritima", IF(J1966="POPI", "Pongamia pinnata", IF(J1966="MAPS", "Maniltoa psilogyne", IF(J1966="INBI", "Intsia bijuga", IF(J1966="ACEB", "Acanthus ebracteatus", IF(J1966="CAER", "Calamus erinaceus", IF(J1966="UNUN", "Unknown unknown",  IF(J1966="SOAL", "Sonneratia alba",  IF(J1966="AECO", "Aegiceras corniculatum", "" )) )))))))))))))))))))))))))))))</f>
        <v>Rhizophora apiculata</v>
      </c>
      <c r="J1966" s="1" t="s">
        <v>21</v>
      </c>
      <c r="K1966" s="1" t="n">
        <v>7.6</v>
      </c>
      <c r="L1966" s="1" t="n">
        <v>11</v>
      </c>
      <c r="M1966" s="1"/>
      <c r="N1966" s="1"/>
      <c r="O1966" s="3"/>
      <c r="AMI1966" s="0"/>
      <c r="AMJ1966" s="0"/>
    </row>
    <row r="1967" s="18" customFormat="true" ht="13.8" hidden="false" customHeight="false" outlineLevel="0" collapsed="false">
      <c r="A1967" s="1" t="s">
        <v>91</v>
      </c>
      <c r="B1967" s="12" t="n">
        <v>42180</v>
      </c>
      <c r="C1967" s="1" t="s">
        <v>19</v>
      </c>
      <c r="D1967" s="1" t="s">
        <v>19</v>
      </c>
      <c r="E1967" s="1" t="s">
        <v>19</v>
      </c>
      <c r="F1967" s="1" t="s">
        <v>20</v>
      </c>
      <c r="G1967" s="1" t="n">
        <v>4</v>
      </c>
      <c r="H1967" s="1" t="n">
        <v>4</v>
      </c>
      <c r="I1967" s="23" t="str">
        <f aca="false">IF(J1967="RHAP", "Rhizophora apiculata", IF(J1967="EXAG", "Excoecaria agallocha", IF(J1967="BRPA", "Bruguiera parviflora", IF(J1967="XYMO", "Xylocarpus moluccensis", IF(J1967="BRCY", "Bruguiera cylindrica", IF(J1967="AVAL", "Avicennia alba", IF(J1967="AVOF", "Avicennia officinalis", IF(J1967="LURA", "Lumnitzera racemosa", IF(J1967="CETA", "Ceriops tagal", IF(J1967="XYGR", "Xylocarpus granatum", IF(J1967="AVMA", "Avicennia marina", IF(J1967="RHMU", "Rhizophora mucronata", IF(J1967="BRGY", "Bruguiera gymnorrhiza", IF(J1967="BRSE", "Bruguiera sexangula", IF(J1967="SOOV", "Sonneratia ovata", IF(J1967="SOCA", "Sonneratia caseolaris", IF(J1967="HELI", "Heritiera littoralis", IF(J1967="HESY", "Heritiera sylvatica", IF(J1967="NYFR", "Nypa fruticans", IF(J1967="CYRA", "Cynometra ramiflora", IF(J1967="PHPA", "Phoenix paludosa", IF(J1967="SCHY", "Scyphiphora hydrophyllacea", IF(J1967="DIMA", "Diospyros maritima", IF(J1967="POPI", "Pongamia pinnata", IF(J1967="MAPS", "Maniltoa psilogyne", IF(J1967="INBI", "Intsia bijuga", IF(J1967="ACEB", "Acanthus ebracteatus", IF(J1967="CAER", "Calamus erinaceus", IF(J1967="UNUN", "Unknown unknown",  IF(J1967="SOAL", "Sonneratia alba",  IF(J1967="AECO", "Aegiceras corniculatum", "" )) )))))))))))))))))))))))))))))</f>
        <v>Rhizophora apiculata</v>
      </c>
      <c r="J1967" s="1" t="s">
        <v>21</v>
      </c>
      <c r="K1967" s="1" t="n">
        <v>8.1</v>
      </c>
      <c r="L1967" s="1" t="n">
        <v>7</v>
      </c>
      <c r="M1967" s="1"/>
      <c r="N1967" s="1"/>
      <c r="O1967" s="3"/>
      <c r="AMI1967" s="0"/>
      <c r="AMJ1967" s="0"/>
    </row>
    <row r="1968" s="18" customFormat="true" ht="13.8" hidden="false" customHeight="false" outlineLevel="0" collapsed="false">
      <c r="A1968" s="1" t="s">
        <v>91</v>
      </c>
      <c r="B1968" s="12" t="n">
        <v>42180</v>
      </c>
      <c r="C1968" s="1" t="s">
        <v>19</v>
      </c>
      <c r="D1968" s="1" t="s">
        <v>19</v>
      </c>
      <c r="E1968" s="1" t="s">
        <v>19</v>
      </c>
      <c r="F1968" s="1" t="s">
        <v>20</v>
      </c>
      <c r="G1968" s="1" t="n">
        <v>4</v>
      </c>
      <c r="H1968" s="1" t="n">
        <v>4</v>
      </c>
      <c r="I1968" s="23" t="str">
        <f aca="false">IF(J1968="RHAP", "Rhizophora apiculata", IF(J1968="EXAG", "Excoecaria agallocha", IF(J1968="BRPA", "Bruguiera parviflora", IF(J1968="XYMO", "Xylocarpus moluccensis", IF(J1968="BRCY", "Bruguiera cylindrica", IF(J1968="AVAL", "Avicennia alba", IF(J1968="AVOF", "Avicennia officinalis", IF(J1968="LURA", "Lumnitzera racemosa", IF(J1968="CETA", "Ceriops tagal", IF(J1968="XYGR", "Xylocarpus granatum", IF(J1968="AVMA", "Avicennia marina", IF(J1968="RHMU", "Rhizophora mucronata", IF(J1968="BRGY", "Bruguiera gymnorrhiza", IF(J1968="BRSE", "Bruguiera sexangula", IF(J1968="SOOV", "Sonneratia ovata", IF(J1968="SOCA", "Sonneratia caseolaris", IF(J1968="HELI", "Heritiera littoralis", IF(J1968="HESY", "Heritiera sylvatica", IF(J1968="NYFR", "Nypa fruticans", IF(J1968="CYRA", "Cynometra ramiflora", IF(J1968="PHPA", "Phoenix paludosa", IF(J1968="SCHY", "Scyphiphora hydrophyllacea", IF(J1968="DIMA", "Diospyros maritima", IF(J1968="POPI", "Pongamia pinnata", IF(J1968="MAPS", "Maniltoa psilogyne", IF(J1968="INBI", "Intsia bijuga", IF(J1968="ACEB", "Acanthus ebracteatus", IF(J1968="CAER", "Calamus erinaceus", IF(J1968="UNUN", "Unknown unknown",  IF(J1968="SOAL", "Sonneratia alba",  IF(J1968="AECO", "Aegiceras corniculatum", "" )) )))))))))))))))))))))))))))))</f>
        <v>Bruguiera sexangula</v>
      </c>
      <c r="J1968" s="1" t="s">
        <v>1023</v>
      </c>
      <c r="K1968" s="1" t="n">
        <v>8.2</v>
      </c>
      <c r="L1968" s="1" t="n">
        <v>6</v>
      </c>
      <c r="M1968" s="1"/>
      <c r="N1968" s="1"/>
      <c r="O1968" s="3"/>
      <c r="AMI1968" s="0"/>
      <c r="AMJ1968" s="0"/>
    </row>
    <row r="1969" s="18" customFormat="true" ht="13.8" hidden="false" customHeight="false" outlineLevel="0" collapsed="false">
      <c r="A1969" s="1" t="s">
        <v>91</v>
      </c>
      <c r="B1969" s="12" t="n">
        <v>42180</v>
      </c>
      <c r="C1969" s="1" t="s">
        <v>19</v>
      </c>
      <c r="D1969" s="1" t="s">
        <v>19</v>
      </c>
      <c r="E1969" s="1" t="s">
        <v>19</v>
      </c>
      <c r="F1969" s="1" t="s">
        <v>20</v>
      </c>
      <c r="G1969" s="1" t="n">
        <v>4</v>
      </c>
      <c r="H1969" s="1" t="n">
        <v>4</v>
      </c>
      <c r="I1969" s="23" t="str">
        <f aca="false">IF(J1969="RHAP", "Rhizophora apiculata", IF(J1969="EXAG", "Excoecaria agallocha", IF(J1969="BRPA", "Bruguiera parviflora", IF(J1969="XYMO", "Xylocarpus moluccensis", IF(J1969="BRCY", "Bruguiera cylindrica", IF(J1969="AVAL", "Avicennia alba", IF(J1969="AVOF", "Avicennia officinalis", IF(J1969="LURA", "Lumnitzera racemosa", IF(J1969="CETA", "Ceriops tagal", IF(J1969="XYGR", "Xylocarpus granatum", IF(J1969="AVMA", "Avicennia marina", IF(J1969="RHMU", "Rhizophora mucronata", IF(J1969="BRGY", "Bruguiera gymnorrhiza", IF(J1969="BRSE", "Bruguiera sexangula", IF(J1969="SOOV", "Sonneratia ovata", IF(J1969="SOCA", "Sonneratia caseolaris", IF(J1969="HELI", "Heritiera littoralis", IF(J1969="HESY", "Heritiera sylvatica", IF(J1969="NYFR", "Nypa fruticans", IF(J1969="CYRA", "Cynometra ramiflora", IF(J1969="PHPA", "Phoenix paludosa", IF(J1969="SCHY", "Scyphiphora hydrophyllacea", IF(J1969="DIMA", "Diospyros maritima", IF(J1969="POPI", "Pongamia pinnata", IF(J1969="MAPS", "Maniltoa psilogyne", IF(J1969="INBI", "Intsia bijuga", IF(J1969="ACEB", "Acanthus ebracteatus", IF(J1969="CAER", "Calamus erinaceus", IF(J1969="UNUN", "Unknown unknown",  IF(J1969="SOAL", "Sonneratia alba",  IF(J1969="AECO", "Aegiceras corniculatum", "" )) )))))))))))))))))))))))))))))</f>
        <v>Bruguiera sexangula</v>
      </c>
      <c r="J1969" s="1" t="s">
        <v>1023</v>
      </c>
      <c r="K1969" s="1" t="n">
        <v>8.2</v>
      </c>
      <c r="L1969" s="1" t="n">
        <v>6</v>
      </c>
      <c r="M1969" s="1"/>
      <c r="N1969" s="1"/>
      <c r="O1969" s="3"/>
      <c r="AMI1969" s="0"/>
      <c r="AMJ1969" s="0"/>
    </row>
    <row r="1970" s="18" customFormat="true" ht="13.8" hidden="false" customHeight="false" outlineLevel="0" collapsed="false">
      <c r="A1970" s="1" t="s">
        <v>91</v>
      </c>
      <c r="B1970" s="12" t="n">
        <v>42180</v>
      </c>
      <c r="C1970" s="1" t="s">
        <v>19</v>
      </c>
      <c r="D1970" s="1" t="s">
        <v>19</v>
      </c>
      <c r="E1970" s="1" t="s">
        <v>19</v>
      </c>
      <c r="F1970" s="1" t="s">
        <v>20</v>
      </c>
      <c r="G1970" s="1" t="n">
        <v>4</v>
      </c>
      <c r="H1970" s="1" t="n">
        <v>4</v>
      </c>
      <c r="I1970" s="23" t="str">
        <f aca="false">IF(J1970="RHAP", "Rhizophora apiculata", IF(J1970="EXAG", "Excoecaria agallocha", IF(J1970="BRPA", "Bruguiera parviflora", IF(J1970="XYMO", "Xylocarpus moluccensis", IF(J1970="BRCY", "Bruguiera cylindrica", IF(J1970="AVAL", "Avicennia alba", IF(J1970="AVOF", "Avicennia officinalis", IF(J1970="LURA", "Lumnitzera racemosa", IF(J1970="CETA", "Ceriops tagal", IF(J1970="XYGR", "Xylocarpus granatum", IF(J1970="AVMA", "Avicennia marina", IF(J1970="RHMU", "Rhizophora mucronata", IF(J1970="BRGY", "Bruguiera gymnorrhiza", IF(J1970="BRSE", "Bruguiera sexangula", IF(J1970="SOOV", "Sonneratia ovata", IF(J1970="SOCA", "Sonneratia caseolaris", IF(J1970="HELI", "Heritiera littoralis", IF(J1970="HESY", "Heritiera sylvatica", IF(J1970="NYFR", "Nypa fruticans", IF(J1970="CYRA", "Cynometra ramiflora", IF(J1970="PHPA", "Phoenix paludosa", IF(J1970="SCHY", "Scyphiphora hydrophyllacea", IF(J1970="DIMA", "Diospyros maritima", IF(J1970="POPI", "Pongamia pinnata", IF(J1970="MAPS", "Maniltoa psilogyne", IF(J1970="INBI", "Intsia bijuga", IF(J1970="ACEB", "Acanthus ebracteatus", IF(J1970="CAER", "Calamus erinaceus", IF(J1970="UNUN", "Unknown unknown",  IF(J1970="SOAL", "Sonneratia alba",  IF(J1970="AECO", "Aegiceras corniculatum", "" )) )))))))))))))))))))))))))))))</f>
        <v>Bruguiera sexangula</v>
      </c>
      <c r="J1970" s="1" t="s">
        <v>1023</v>
      </c>
      <c r="K1970" s="1" t="n">
        <v>9.1</v>
      </c>
      <c r="L1970" s="1" t="n">
        <v>4</v>
      </c>
      <c r="M1970" s="1"/>
      <c r="N1970" s="1"/>
      <c r="O1970" s="3"/>
      <c r="AMI1970" s="0"/>
      <c r="AMJ1970" s="0"/>
    </row>
    <row r="1971" s="18" customFormat="true" ht="13.8" hidden="false" customHeight="false" outlineLevel="0" collapsed="false">
      <c r="A1971" s="1" t="s">
        <v>91</v>
      </c>
      <c r="B1971" s="12" t="n">
        <v>42180</v>
      </c>
      <c r="C1971" s="1" t="s">
        <v>19</v>
      </c>
      <c r="D1971" s="1" t="s">
        <v>19</v>
      </c>
      <c r="E1971" s="1" t="s">
        <v>19</v>
      </c>
      <c r="F1971" s="1" t="s">
        <v>20</v>
      </c>
      <c r="G1971" s="1" t="n">
        <v>4</v>
      </c>
      <c r="H1971" s="1" t="n">
        <v>4</v>
      </c>
      <c r="I1971" s="23" t="str">
        <f aca="false">IF(J1971="RHAP", "Rhizophora apiculata", IF(J1971="EXAG", "Excoecaria agallocha", IF(J1971="BRPA", "Bruguiera parviflora", IF(J1971="XYMO", "Xylocarpus moluccensis", IF(J1971="BRCY", "Bruguiera cylindrica", IF(J1971="AVAL", "Avicennia alba", IF(J1971="AVOF", "Avicennia officinalis", IF(J1971="LURA", "Lumnitzera racemosa", IF(J1971="CETA", "Ceriops tagal", IF(J1971="XYGR", "Xylocarpus granatum", IF(J1971="AVMA", "Avicennia marina", IF(J1971="RHMU", "Rhizophora mucronata", IF(J1971="BRGY", "Bruguiera gymnorrhiza", IF(J1971="BRSE", "Bruguiera sexangula", IF(J1971="SOOV", "Sonneratia ovata", IF(J1971="SOCA", "Sonneratia caseolaris", IF(J1971="HELI", "Heritiera littoralis", IF(J1971="HESY", "Heritiera sylvatica", IF(J1971="NYFR", "Nypa fruticans", IF(J1971="CYRA", "Cynometra ramiflora", IF(J1971="PHPA", "Phoenix paludosa", IF(J1971="SCHY", "Scyphiphora hydrophyllacea", IF(J1971="DIMA", "Diospyros maritima", IF(J1971="POPI", "Pongamia pinnata", IF(J1971="MAPS", "Maniltoa psilogyne", IF(J1971="INBI", "Intsia bijuga", IF(J1971="ACEB", "Acanthus ebracteatus", IF(J1971="CAER", "Calamus erinaceus", IF(J1971="UNUN", "Unknown unknown",  IF(J1971="SOAL", "Sonneratia alba",  IF(J1971="AECO", "Aegiceras corniculatum", "" )) )))))))))))))))))))))))))))))</f>
        <v>Bruguiera sexangula</v>
      </c>
      <c r="J1971" s="1" t="s">
        <v>1023</v>
      </c>
      <c r="K1971" s="1" t="n">
        <v>9.2</v>
      </c>
      <c r="L1971" s="1" t="n">
        <v>4</v>
      </c>
      <c r="M1971" s="1"/>
      <c r="N1971" s="1"/>
      <c r="O1971" s="3"/>
      <c r="AMI1971" s="0"/>
      <c r="AMJ1971" s="0"/>
    </row>
    <row r="1972" s="18" customFormat="true" ht="13.8" hidden="false" customHeight="false" outlineLevel="0" collapsed="false">
      <c r="A1972" s="1" t="s">
        <v>91</v>
      </c>
      <c r="B1972" s="12" t="n">
        <v>42180</v>
      </c>
      <c r="C1972" s="1" t="s">
        <v>19</v>
      </c>
      <c r="D1972" s="1" t="s">
        <v>19</v>
      </c>
      <c r="E1972" s="1" t="s">
        <v>19</v>
      </c>
      <c r="F1972" s="1" t="s">
        <v>20</v>
      </c>
      <c r="G1972" s="1" t="n">
        <v>4</v>
      </c>
      <c r="H1972" s="1" t="n">
        <v>4</v>
      </c>
      <c r="I1972" s="23" t="str">
        <f aca="false">IF(J1972="RHAP", "Rhizophora apiculata", IF(J1972="EXAG", "Excoecaria agallocha", IF(J1972="BRPA", "Bruguiera parviflora", IF(J1972="XYMO", "Xylocarpus moluccensis", IF(J1972="BRCY", "Bruguiera cylindrica", IF(J1972="AVAL", "Avicennia alba", IF(J1972="AVOF", "Avicennia officinalis", IF(J1972="LURA", "Lumnitzera racemosa", IF(J1972="CETA", "Ceriops tagal", IF(J1972="XYGR", "Xylocarpus granatum", IF(J1972="AVMA", "Avicennia marina", IF(J1972="RHMU", "Rhizophora mucronata", IF(J1972="BRGY", "Bruguiera gymnorrhiza", IF(J1972="BRSE", "Bruguiera sexangula", IF(J1972="SOOV", "Sonneratia ovata", IF(J1972="SOCA", "Sonneratia caseolaris", IF(J1972="HELI", "Heritiera littoralis", IF(J1972="HESY", "Heritiera sylvatica", IF(J1972="NYFR", "Nypa fruticans", IF(J1972="CYRA", "Cynometra ramiflora", IF(J1972="PHPA", "Phoenix paludosa", IF(J1972="SCHY", "Scyphiphora hydrophyllacea", IF(J1972="DIMA", "Diospyros maritima", IF(J1972="POPI", "Pongamia pinnata", IF(J1972="MAPS", "Maniltoa psilogyne", IF(J1972="INBI", "Intsia bijuga", IF(J1972="ACEB", "Acanthus ebracteatus", IF(J1972="CAER", "Calamus erinaceus", IF(J1972="UNUN", "Unknown unknown",  IF(J1972="SOAL", "Sonneratia alba",  IF(J1972="AECO", "Aegiceras corniculatum", "" )) )))))))))))))))))))))))))))))</f>
        <v>Rhizophora apiculata</v>
      </c>
      <c r="J1972" s="1" t="s">
        <v>21</v>
      </c>
      <c r="K1972" s="1" t="n">
        <v>13.2</v>
      </c>
      <c r="L1972" s="1" t="n">
        <v>14</v>
      </c>
      <c r="M1972" s="1"/>
      <c r="N1972" s="1"/>
      <c r="O1972" s="3"/>
      <c r="AMI1972" s="0"/>
      <c r="AMJ1972" s="0"/>
    </row>
    <row r="1973" s="18" customFormat="true" ht="13.8" hidden="false" customHeight="false" outlineLevel="0" collapsed="false">
      <c r="A1973" s="1" t="s">
        <v>91</v>
      </c>
      <c r="B1973" s="12" t="n">
        <v>42180</v>
      </c>
      <c r="C1973" s="1" t="s">
        <v>19</v>
      </c>
      <c r="D1973" s="1" t="s">
        <v>19</v>
      </c>
      <c r="E1973" s="1" t="s">
        <v>19</v>
      </c>
      <c r="F1973" s="1" t="s">
        <v>20</v>
      </c>
      <c r="G1973" s="1" t="n">
        <v>4</v>
      </c>
      <c r="H1973" s="1" t="n">
        <v>4</v>
      </c>
      <c r="I1973" s="23" t="str">
        <f aca="false">IF(J1973="RHAP", "Rhizophora apiculata", IF(J1973="EXAG", "Excoecaria agallocha", IF(J1973="BRPA", "Bruguiera parviflora", IF(J1973="XYMO", "Xylocarpus moluccensis", IF(J1973="BRCY", "Bruguiera cylindrica", IF(J1973="AVAL", "Avicennia alba", IF(J1973="AVOF", "Avicennia officinalis", IF(J1973="LURA", "Lumnitzera racemosa", IF(J1973="CETA", "Ceriops tagal", IF(J1973="XYGR", "Xylocarpus granatum", IF(J1973="AVMA", "Avicennia marina", IF(J1973="RHMU", "Rhizophora mucronata", IF(J1973="BRGY", "Bruguiera gymnorrhiza", IF(J1973="BRSE", "Bruguiera sexangula", IF(J1973="SOOV", "Sonneratia ovata", IF(J1973="SOCA", "Sonneratia caseolaris", IF(J1973="HELI", "Heritiera littoralis", IF(J1973="HESY", "Heritiera sylvatica", IF(J1973="NYFR", "Nypa fruticans", IF(J1973="CYRA", "Cynometra ramiflora", IF(J1973="PHPA", "Phoenix paludosa", IF(J1973="SCHY", "Scyphiphora hydrophyllacea", IF(J1973="DIMA", "Diospyros maritima", IF(J1973="POPI", "Pongamia pinnata", IF(J1973="MAPS", "Maniltoa psilogyne", IF(J1973="INBI", "Intsia bijuga", IF(J1973="ACEB", "Acanthus ebracteatus", IF(J1973="CAER", "Calamus erinaceus", IF(J1973="UNUN", "Unknown unknown",  IF(J1973="SOAL", "Sonneratia alba",  IF(J1973="AECO", "Aegiceras corniculatum", "" )) )))))))))))))))))))))))))))))</f>
        <v>Bruguiera sexangula</v>
      </c>
      <c r="J1973" s="1" t="s">
        <v>1023</v>
      </c>
      <c r="K1973" s="1" t="n">
        <v>13.7</v>
      </c>
      <c r="L1973" s="1" t="n">
        <v>1</v>
      </c>
      <c r="M1973" s="1" t="n">
        <v>18.1</v>
      </c>
      <c r="N1973" s="1" t="n">
        <v>3</v>
      </c>
      <c r="O1973" s="3"/>
      <c r="AMI1973" s="0"/>
      <c r="AMJ1973" s="0"/>
    </row>
    <row r="1974" s="18" customFormat="true" ht="13.8" hidden="false" customHeight="false" outlineLevel="0" collapsed="false">
      <c r="A1974" s="1" t="s">
        <v>91</v>
      </c>
      <c r="B1974" s="12" t="n">
        <v>42180</v>
      </c>
      <c r="C1974" s="1" t="s">
        <v>19</v>
      </c>
      <c r="D1974" s="1" t="s">
        <v>19</v>
      </c>
      <c r="E1974" s="1" t="s">
        <v>19</v>
      </c>
      <c r="F1974" s="1" t="s">
        <v>20</v>
      </c>
      <c r="G1974" s="1" t="n">
        <v>4</v>
      </c>
      <c r="H1974" s="1" t="n">
        <v>4</v>
      </c>
      <c r="I1974" s="23" t="str">
        <f aca="false">IF(J1974="RHAP", "Rhizophora apiculata", IF(J1974="EXAG", "Excoecaria agallocha", IF(J1974="BRPA", "Bruguiera parviflora", IF(J1974="XYMO", "Xylocarpus moluccensis", IF(J1974="BRCY", "Bruguiera cylindrica", IF(J1974="AVAL", "Avicennia alba", IF(J1974="AVOF", "Avicennia officinalis", IF(J1974="LURA", "Lumnitzera racemosa", IF(J1974="CETA", "Ceriops tagal", IF(J1974="XYGR", "Xylocarpus granatum", IF(J1974="AVMA", "Avicennia marina", IF(J1974="RHMU", "Rhizophora mucronata", IF(J1974="BRGY", "Bruguiera gymnorrhiza", IF(J1974="BRSE", "Bruguiera sexangula", IF(J1974="SOOV", "Sonneratia ovata", IF(J1974="SOCA", "Sonneratia caseolaris", IF(J1974="HELI", "Heritiera littoralis", IF(J1974="HESY", "Heritiera sylvatica", IF(J1974="NYFR", "Nypa fruticans", IF(J1974="CYRA", "Cynometra ramiflora", IF(J1974="PHPA", "Phoenix paludosa", IF(J1974="SCHY", "Scyphiphora hydrophyllacea", IF(J1974="DIMA", "Diospyros maritima", IF(J1974="POPI", "Pongamia pinnata", IF(J1974="MAPS", "Maniltoa psilogyne", IF(J1974="INBI", "Intsia bijuga", IF(J1974="ACEB", "Acanthus ebracteatus", IF(J1974="CAER", "Calamus erinaceus", IF(J1974="UNUN", "Unknown unknown",  IF(J1974="SOAL", "Sonneratia alba",  IF(J1974="AECO", "Aegiceras corniculatum", "" )) )))))))))))))))))))))))))))))</f>
        <v>Avicennia alba</v>
      </c>
      <c r="J1974" s="1" t="s">
        <v>27</v>
      </c>
      <c r="K1974" s="1" t="n">
        <v>14.1</v>
      </c>
      <c r="L1974" s="1" t="n">
        <v>18</v>
      </c>
      <c r="M1974" s="1"/>
      <c r="N1974" s="1"/>
      <c r="O1974" s="3"/>
      <c r="AMI1974" s="0"/>
      <c r="AMJ1974" s="0"/>
    </row>
    <row r="1975" s="18" customFormat="true" ht="13.8" hidden="false" customHeight="false" outlineLevel="0" collapsed="false">
      <c r="A1975" s="1" t="s">
        <v>91</v>
      </c>
      <c r="B1975" s="12" t="n">
        <v>42180</v>
      </c>
      <c r="C1975" s="1" t="s">
        <v>19</v>
      </c>
      <c r="D1975" s="1" t="s">
        <v>19</v>
      </c>
      <c r="E1975" s="1" t="s">
        <v>19</v>
      </c>
      <c r="F1975" s="1" t="s">
        <v>20</v>
      </c>
      <c r="G1975" s="1" t="n">
        <v>4</v>
      </c>
      <c r="H1975" s="1" t="n">
        <v>4</v>
      </c>
      <c r="I1975" s="23" t="str">
        <f aca="false">IF(J1975="RHAP", "Rhizophora apiculata", IF(J1975="EXAG", "Excoecaria agallocha", IF(J1975="BRPA", "Bruguiera parviflora", IF(J1975="XYMO", "Xylocarpus moluccensis", IF(J1975="BRCY", "Bruguiera cylindrica", IF(J1975="AVAL", "Avicennia alba", IF(J1975="AVOF", "Avicennia officinalis", IF(J1975="LURA", "Lumnitzera racemosa", IF(J1975="CETA", "Ceriops tagal", IF(J1975="XYGR", "Xylocarpus granatum", IF(J1975="AVMA", "Avicennia marina", IF(J1975="RHMU", "Rhizophora mucronata", IF(J1975="BRGY", "Bruguiera gymnorrhiza", IF(J1975="BRSE", "Bruguiera sexangula", IF(J1975="SOOV", "Sonneratia ovata", IF(J1975="SOCA", "Sonneratia caseolaris", IF(J1975="HELI", "Heritiera littoralis", IF(J1975="HESY", "Heritiera sylvatica", IF(J1975="NYFR", "Nypa fruticans", IF(J1975="CYRA", "Cynometra ramiflora", IF(J1975="PHPA", "Phoenix paludosa", IF(J1975="SCHY", "Scyphiphora hydrophyllacea", IF(J1975="DIMA", "Diospyros maritima", IF(J1975="POPI", "Pongamia pinnata", IF(J1975="MAPS", "Maniltoa psilogyne", IF(J1975="INBI", "Intsia bijuga", IF(J1975="ACEB", "Acanthus ebracteatus", IF(J1975="CAER", "Calamus erinaceus", IF(J1975="UNUN", "Unknown unknown",  IF(J1975="SOAL", "Sonneratia alba",  IF(J1975="AECO", "Aegiceras corniculatum", "" )) )))))))))))))))))))))))))))))</f>
        <v>Avicennia alba</v>
      </c>
      <c r="J1975" s="1" t="s">
        <v>27</v>
      </c>
      <c r="K1975" s="1" t="n">
        <v>20.1</v>
      </c>
      <c r="L1975" s="1" t="n">
        <v>13</v>
      </c>
      <c r="M1975" s="1"/>
      <c r="N1975" s="1"/>
      <c r="O1975" s="3"/>
      <c r="AMI1975" s="0"/>
      <c r="AMJ1975" s="0"/>
    </row>
    <row r="1976" s="18" customFormat="true" ht="13.8" hidden="false" customHeight="false" outlineLevel="0" collapsed="false">
      <c r="A1976" s="1" t="s">
        <v>91</v>
      </c>
      <c r="B1976" s="12" t="n">
        <v>42180</v>
      </c>
      <c r="C1976" s="1" t="s">
        <v>19</v>
      </c>
      <c r="D1976" s="1" t="s">
        <v>19</v>
      </c>
      <c r="E1976" s="1" t="s">
        <v>19</v>
      </c>
      <c r="F1976" s="1" t="s">
        <v>20</v>
      </c>
      <c r="G1976" s="1" t="n">
        <v>4</v>
      </c>
      <c r="H1976" s="1" t="n">
        <v>4</v>
      </c>
      <c r="I1976" s="23" t="str">
        <f aca="false">IF(J1976="RHAP", "Rhizophora apiculata", IF(J1976="EXAG", "Excoecaria agallocha", IF(J1976="BRPA", "Bruguiera parviflora", IF(J1976="XYMO", "Xylocarpus moluccensis", IF(J1976="BRCY", "Bruguiera cylindrica", IF(J1976="AVAL", "Avicennia alba", IF(J1976="AVOF", "Avicennia officinalis", IF(J1976="LURA", "Lumnitzera racemosa", IF(J1976="CETA", "Ceriops tagal", IF(J1976="XYGR", "Xylocarpus granatum", IF(J1976="AVMA", "Avicennia marina", IF(J1976="RHMU", "Rhizophora mucronata", IF(J1976="BRGY", "Bruguiera gymnorrhiza", IF(J1976="BRSE", "Bruguiera sexangula", IF(J1976="SOOV", "Sonneratia ovata", IF(J1976="SOCA", "Sonneratia caseolaris", IF(J1976="HELI", "Heritiera littoralis", IF(J1976="HESY", "Heritiera sylvatica", IF(J1976="NYFR", "Nypa fruticans", IF(J1976="CYRA", "Cynometra ramiflora", IF(J1976="PHPA", "Phoenix paludosa", IF(J1976="SCHY", "Scyphiphora hydrophyllacea", IF(J1976="DIMA", "Diospyros maritima", IF(J1976="POPI", "Pongamia pinnata", IF(J1976="MAPS", "Maniltoa psilogyne", IF(J1976="INBI", "Intsia bijuga", IF(J1976="ACEB", "Acanthus ebracteatus", IF(J1976="CAER", "Calamus erinaceus", IF(J1976="UNUN", "Unknown unknown",  IF(J1976="SOAL", "Sonneratia alba",  IF(J1976="AECO", "Aegiceras corniculatum", "" )) )))))))))))))))))))))))))))))</f>
        <v>Avicennia alba</v>
      </c>
      <c r="J1976" s="1" t="s">
        <v>27</v>
      </c>
      <c r="K1976" s="1" t="n">
        <v>20.1</v>
      </c>
      <c r="L1976" s="1" t="n">
        <v>16</v>
      </c>
      <c r="M1976" s="1"/>
      <c r="N1976" s="1"/>
      <c r="O1976" s="3"/>
      <c r="AMI1976" s="0"/>
      <c r="AMJ1976" s="0"/>
    </row>
    <row r="1977" s="18" customFormat="true" ht="13.8" hidden="false" customHeight="false" outlineLevel="0" collapsed="false">
      <c r="A1977" s="1" t="s">
        <v>91</v>
      </c>
      <c r="B1977" s="12" t="n">
        <v>42180</v>
      </c>
      <c r="C1977" s="1" t="s">
        <v>19</v>
      </c>
      <c r="D1977" s="1" t="s">
        <v>19</v>
      </c>
      <c r="E1977" s="1" t="s">
        <v>19</v>
      </c>
      <c r="F1977" s="1" t="s">
        <v>20</v>
      </c>
      <c r="G1977" s="1" t="n">
        <v>4</v>
      </c>
      <c r="H1977" s="1" t="n">
        <v>4</v>
      </c>
      <c r="I1977" s="23" t="str">
        <f aca="false">IF(J1977="RHAP", "Rhizophora apiculata", IF(J1977="EXAG", "Excoecaria agallocha", IF(J1977="BRPA", "Bruguiera parviflora", IF(J1977="XYMO", "Xylocarpus moluccensis", IF(J1977="BRCY", "Bruguiera cylindrica", IF(J1977="AVAL", "Avicennia alba", IF(J1977="AVOF", "Avicennia officinalis", IF(J1977="LURA", "Lumnitzera racemosa", IF(J1977="CETA", "Ceriops tagal", IF(J1977="XYGR", "Xylocarpus granatum", IF(J1977="AVMA", "Avicennia marina", IF(J1977="RHMU", "Rhizophora mucronata", IF(J1977="BRGY", "Bruguiera gymnorrhiza", IF(J1977="BRSE", "Bruguiera sexangula", IF(J1977="SOOV", "Sonneratia ovata", IF(J1977="SOCA", "Sonneratia caseolaris", IF(J1977="HELI", "Heritiera littoralis", IF(J1977="HESY", "Heritiera sylvatica", IF(J1977="NYFR", "Nypa fruticans", IF(J1977="CYRA", "Cynometra ramiflora", IF(J1977="PHPA", "Phoenix paludosa", IF(J1977="SCHY", "Scyphiphora hydrophyllacea", IF(J1977="DIMA", "Diospyros maritima", IF(J1977="POPI", "Pongamia pinnata", IF(J1977="MAPS", "Maniltoa psilogyne", IF(J1977="INBI", "Intsia bijuga", IF(J1977="ACEB", "Acanthus ebracteatus", IF(J1977="CAER", "Calamus erinaceus", IF(J1977="UNUN", "Unknown unknown",  IF(J1977="SOAL", "Sonneratia alba",  IF(J1977="AECO", "Aegiceras corniculatum", "" )) )))))))))))))))))))))))))))))</f>
        <v>Avicennia alba</v>
      </c>
      <c r="J1977" s="1" t="s">
        <v>27</v>
      </c>
      <c r="K1977" s="1" t="n">
        <v>29.8</v>
      </c>
      <c r="L1977" s="1" t="n">
        <v>18</v>
      </c>
      <c r="M1977" s="1"/>
      <c r="N1977" s="1"/>
      <c r="O1977" s="3"/>
      <c r="AMI1977" s="0"/>
      <c r="AMJ1977" s="0"/>
    </row>
    <row r="1978" s="18" customFormat="true" ht="13.8" hidden="false" customHeight="false" outlineLevel="0" collapsed="false">
      <c r="A1978" s="1" t="s">
        <v>91</v>
      </c>
      <c r="B1978" s="12" t="n">
        <v>42180</v>
      </c>
      <c r="C1978" s="1" t="s">
        <v>833</v>
      </c>
      <c r="D1978" s="1" t="s">
        <v>19</v>
      </c>
      <c r="E1978" s="1" t="s">
        <v>19</v>
      </c>
      <c r="F1978" s="1" t="s">
        <v>20</v>
      </c>
      <c r="G1978" s="1" t="n">
        <v>4</v>
      </c>
      <c r="H1978" s="1" t="n">
        <v>5</v>
      </c>
      <c r="I1978" s="23" t="str">
        <f aca="false">IF(J1978="RHAP", "Rhizophora apiculata", IF(J1978="EXAG", "Excoecaria agallocha", IF(J1978="BRPA", "Bruguiera parviflora", IF(J1978="XYMO", "Xylocarpus moluccensis", IF(J1978="BRCY", "Bruguiera cylindrica", IF(J1978="AVAL", "Avicennia alba", IF(J1978="AVOF", "Avicennia officinalis", IF(J1978="LURA", "Lumnitzera racemosa", IF(J1978="CETA", "Ceriops tagal", IF(J1978="XYGR", "Xylocarpus granatum", IF(J1978="AVMA", "Avicennia marina", IF(J1978="RHMU", "Rhizophora mucronata", IF(J1978="BRGY", "Bruguiera gymnorrhiza", IF(J1978="BRSE", "Bruguiera sexangula", IF(J1978="SOOV", "Sonneratia ovata", IF(J1978="SOCA", "Sonneratia caseolaris", IF(J1978="HELI", "Heritiera littoralis", IF(J1978="HESY", "Heritiera sylvatica", IF(J1978="NYFR", "Nypa fruticans", IF(J1978="CYRA", "Cynometra ramiflora", IF(J1978="PHPA", "Phoenix paludosa", IF(J1978="SCHY", "Scyphiphora hydrophyllacea", IF(J1978="DIMA", "Diospyros maritima", IF(J1978="POPI", "Pongamia pinnata", IF(J1978="MAPS", "Maniltoa psilogyne", IF(J1978="INBI", "Intsia bijuga", IF(J1978="ACEB", "Acanthus ebracteatus", IF(J1978="CAER", "Calamus erinaceus", IF(J1978="UNUN", "Unknown unknown",  IF(J1978="SOAL", "Sonneratia alba",  IF(J1978="AECO", "Aegiceras corniculatum", "" )) )))))))))))))))))))))))))))))</f>
        <v>Rhizophora apiculata</v>
      </c>
      <c r="J1978" s="1" t="s">
        <v>21</v>
      </c>
      <c r="K1978" s="1" t="n">
        <v>5</v>
      </c>
      <c r="L1978" s="1" t="n">
        <v>6</v>
      </c>
      <c r="M1978" s="1"/>
      <c r="N1978" s="1"/>
      <c r="O1978" s="3"/>
      <c r="AMI1978" s="0"/>
      <c r="AMJ1978" s="0"/>
    </row>
    <row r="1979" s="18" customFormat="true" ht="13.8" hidden="false" customHeight="false" outlineLevel="0" collapsed="false">
      <c r="A1979" s="1" t="s">
        <v>91</v>
      </c>
      <c r="B1979" s="12" t="n">
        <v>42180</v>
      </c>
      <c r="C1979" s="1" t="s">
        <v>833</v>
      </c>
      <c r="D1979" s="1" t="s">
        <v>19</v>
      </c>
      <c r="E1979" s="1" t="s">
        <v>19</v>
      </c>
      <c r="F1979" s="1" t="s">
        <v>20</v>
      </c>
      <c r="G1979" s="1" t="n">
        <v>4</v>
      </c>
      <c r="H1979" s="1" t="n">
        <v>5</v>
      </c>
      <c r="I1979" s="23" t="str">
        <f aca="false">IF(J1979="RHAP", "Rhizophora apiculata", IF(J1979="EXAG", "Excoecaria agallocha", IF(J1979="BRPA", "Bruguiera parviflora", IF(J1979="XYMO", "Xylocarpus moluccensis", IF(J1979="BRCY", "Bruguiera cylindrica", IF(J1979="AVAL", "Avicennia alba", IF(J1979="AVOF", "Avicennia officinalis", IF(J1979="LURA", "Lumnitzera racemosa", IF(J1979="CETA", "Ceriops tagal", IF(J1979="XYGR", "Xylocarpus granatum", IF(J1979="AVMA", "Avicennia marina", IF(J1979="RHMU", "Rhizophora mucronata", IF(J1979="BRGY", "Bruguiera gymnorrhiza", IF(J1979="BRSE", "Bruguiera sexangula", IF(J1979="SOOV", "Sonneratia ovata", IF(J1979="SOCA", "Sonneratia caseolaris", IF(J1979="HELI", "Heritiera littoralis", IF(J1979="HESY", "Heritiera sylvatica", IF(J1979="NYFR", "Nypa fruticans", IF(J1979="CYRA", "Cynometra ramiflora", IF(J1979="PHPA", "Phoenix paludosa", IF(J1979="SCHY", "Scyphiphora hydrophyllacea", IF(J1979="DIMA", "Diospyros maritima", IF(J1979="POPI", "Pongamia pinnata", IF(J1979="MAPS", "Maniltoa psilogyne", IF(J1979="INBI", "Intsia bijuga", IF(J1979="ACEB", "Acanthus ebracteatus", IF(J1979="CAER", "Calamus erinaceus", IF(J1979="UNUN", "Unknown unknown",  IF(J1979="SOAL", "Sonneratia alba",  IF(J1979="AECO", "Aegiceras corniculatum", "" )) )))))))))))))))))))))))))))))</f>
        <v>Bruguiera sexangula</v>
      </c>
      <c r="J1979" s="1" t="s">
        <v>1023</v>
      </c>
      <c r="K1979" s="1" t="n">
        <v>5.4</v>
      </c>
      <c r="L1979" s="1" t="n">
        <v>3</v>
      </c>
      <c r="M1979" s="1"/>
      <c r="N1979" s="1"/>
      <c r="O1979" s="3"/>
      <c r="AMI1979" s="0"/>
      <c r="AMJ1979" s="0"/>
    </row>
    <row r="1980" s="18" customFormat="true" ht="13.8" hidden="false" customHeight="false" outlineLevel="0" collapsed="false">
      <c r="A1980" s="1" t="s">
        <v>91</v>
      </c>
      <c r="B1980" s="12" t="n">
        <v>42180</v>
      </c>
      <c r="C1980" s="1" t="s">
        <v>833</v>
      </c>
      <c r="D1980" s="1" t="s">
        <v>19</v>
      </c>
      <c r="E1980" s="1" t="s">
        <v>19</v>
      </c>
      <c r="F1980" s="1" t="s">
        <v>20</v>
      </c>
      <c r="G1980" s="1" t="n">
        <v>4</v>
      </c>
      <c r="H1980" s="1" t="n">
        <v>5</v>
      </c>
      <c r="I1980" s="23" t="str">
        <f aca="false">IF(J1980="RHAP", "Rhizophora apiculata", IF(J1980="EXAG", "Excoecaria agallocha", IF(J1980="BRPA", "Bruguiera parviflora", IF(J1980="XYMO", "Xylocarpus moluccensis", IF(J1980="BRCY", "Bruguiera cylindrica", IF(J1980="AVAL", "Avicennia alba", IF(J1980="AVOF", "Avicennia officinalis", IF(J1980="LURA", "Lumnitzera racemosa", IF(J1980="CETA", "Ceriops tagal", IF(J1980="XYGR", "Xylocarpus granatum", IF(J1980="AVMA", "Avicennia marina", IF(J1980="RHMU", "Rhizophora mucronata", IF(J1980="BRGY", "Bruguiera gymnorrhiza", IF(J1980="BRSE", "Bruguiera sexangula", IF(J1980="SOOV", "Sonneratia ovata", IF(J1980="SOCA", "Sonneratia caseolaris", IF(J1980="HELI", "Heritiera littoralis", IF(J1980="HESY", "Heritiera sylvatica", IF(J1980="NYFR", "Nypa fruticans", IF(J1980="CYRA", "Cynometra ramiflora", IF(J1980="PHPA", "Phoenix paludosa", IF(J1980="SCHY", "Scyphiphora hydrophyllacea", IF(J1980="DIMA", "Diospyros maritima", IF(J1980="POPI", "Pongamia pinnata", IF(J1980="MAPS", "Maniltoa psilogyne", IF(J1980="INBI", "Intsia bijuga", IF(J1980="ACEB", "Acanthus ebracteatus", IF(J1980="CAER", "Calamus erinaceus", IF(J1980="UNUN", "Unknown unknown",  IF(J1980="SOAL", "Sonneratia alba",  IF(J1980="AECO", "Aegiceras corniculatum", "" )) )))))))))))))))))))))))))))))</f>
        <v>Rhizophora apiculata</v>
      </c>
      <c r="J1980" s="1" t="s">
        <v>21</v>
      </c>
      <c r="K1980" s="1" t="n">
        <v>7.3</v>
      </c>
      <c r="L1980" s="1" t="n">
        <v>4</v>
      </c>
      <c r="M1980" s="1"/>
      <c r="N1980" s="1"/>
      <c r="O1980" s="3"/>
      <c r="AMI1980" s="0"/>
      <c r="AMJ1980" s="0"/>
    </row>
    <row r="1981" s="18" customFormat="true" ht="13.8" hidden="false" customHeight="false" outlineLevel="0" collapsed="false">
      <c r="A1981" s="1" t="s">
        <v>91</v>
      </c>
      <c r="B1981" s="12" t="n">
        <v>42180</v>
      </c>
      <c r="C1981" s="1" t="s">
        <v>833</v>
      </c>
      <c r="D1981" s="1" t="s">
        <v>19</v>
      </c>
      <c r="E1981" s="1" t="s">
        <v>19</v>
      </c>
      <c r="F1981" s="1" t="s">
        <v>20</v>
      </c>
      <c r="G1981" s="1" t="n">
        <v>4</v>
      </c>
      <c r="H1981" s="1" t="n">
        <v>5</v>
      </c>
      <c r="I1981" s="23" t="str">
        <f aca="false">IF(J1981="RHAP", "Rhizophora apiculata", IF(J1981="EXAG", "Excoecaria agallocha", IF(J1981="BRPA", "Bruguiera parviflora", IF(J1981="XYMO", "Xylocarpus moluccensis", IF(J1981="BRCY", "Bruguiera cylindrica", IF(J1981="AVAL", "Avicennia alba", IF(J1981="AVOF", "Avicennia officinalis", IF(J1981="LURA", "Lumnitzera racemosa", IF(J1981="CETA", "Ceriops tagal", IF(J1981="XYGR", "Xylocarpus granatum", IF(J1981="AVMA", "Avicennia marina", IF(J1981="RHMU", "Rhizophora mucronata", IF(J1981="BRGY", "Bruguiera gymnorrhiza", IF(J1981="BRSE", "Bruguiera sexangula", IF(J1981="SOOV", "Sonneratia ovata", IF(J1981="SOCA", "Sonneratia caseolaris", IF(J1981="HELI", "Heritiera littoralis", IF(J1981="HESY", "Heritiera sylvatica", IF(J1981="NYFR", "Nypa fruticans", IF(J1981="CYRA", "Cynometra ramiflora", IF(J1981="PHPA", "Phoenix paludosa", IF(J1981="SCHY", "Scyphiphora hydrophyllacea", IF(J1981="DIMA", "Diospyros maritima", IF(J1981="POPI", "Pongamia pinnata", IF(J1981="MAPS", "Maniltoa psilogyne", IF(J1981="INBI", "Intsia bijuga", IF(J1981="ACEB", "Acanthus ebracteatus", IF(J1981="CAER", "Calamus erinaceus", IF(J1981="UNUN", "Unknown unknown",  IF(J1981="SOAL", "Sonneratia alba",  IF(J1981="AECO", "Aegiceras corniculatum", "" )) )))))))))))))))))))))))))))))</f>
        <v>Bruguiera sexangula</v>
      </c>
      <c r="J1981" s="1" t="s">
        <v>1023</v>
      </c>
      <c r="K1981" s="1" t="n">
        <v>7.6</v>
      </c>
      <c r="L1981" s="1" t="n">
        <v>4</v>
      </c>
      <c r="M1981" s="1"/>
      <c r="N1981" s="1"/>
      <c r="O1981" s="3"/>
      <c r="AMI1981" s="0"/>
      <c r="AMJ1981" s="0"/>
    </row>
    <row r="1982" s="18" customFormat="true" ht="13.8" hidden="false" customHeight="false" outlineLevel="0" collapsed="false">
      <c r="A1982" s="1" t="s">
        <v>91</v>
      </c>
      <c r="B1982" s="12" t="n">
        <v>42180</v>
      </c>
      <c r="C1982" s="1" t="s">
        <v>833</v>
      </c>
      <c r="D1982" s="1" t="s">
        <v>19</v>
      </c>
      <c r="E1982" s="1" t="s">
        <v>19</v>
      </c>
      <c r="F1982" s="1" t="s">
        <v>20</v>
      </c>
      <c r="G1982" s="1" t="n">
        <v>4</v>
      </c>
      <c r="H1982" s="1" t="n">
        <v>5</v>
      </c>
      <c r="I1982" s="23" t="str">
        <f aca="false">IF(J1982="RHAP", "Rhizophora apiculata", IF(J1982="EXAG", "Excoecaria agallocha", IF(J1982="BRPA", "Bruguiera parviflora", IF(J1982="XYMO", "Xylocarpus moluccensis", IF(J1982="BRCY", "Bruguiera cylindrica", IF(J1982="AVAL", "Avicennia alba", IF(J1982="AVOF", "Avicennia officinalis", IF(J1982="LURA", "Lumnitzera racemosa", IF(J1982="CETA", "Ceriops tagal", IF(J1982="XYGR", "Xylocarpus granatum", IF(J1982="AVMA", "Avicennia marina", IF(J1982="RHMU", "Rhizophora mucronata", IF(J1982="BRGY", "Bruguiera gymnorrhiza", IF(J1982="BRSE", "Bruguiera sexangula", IF(J1982="SOOV", "Sonneratia ovata", IF(J1982="SOCA", "Sonneratia caseolaris", IF(J1982="HELI", "Heritiera littoralis", IF(J1982="HESY", "Heritiera sylvatica", IF(J1982="NYFR", "Nypa fruticans", IF(J1982="CYRA", "Cynometra ramiflora", IF(J1982="PHPA", "Phoenix paludosa", IF(J1982="SCHY", "Scyphiphora hydrophyllacea", IF(J1982="DIMA", "Diospyros maritima", IF(J1982="POPI", "Pongamia pinnata", IF(J1982="MAPS", "Maniltoa psilogyne", IF(J1982="INBI", "Intsia bijuga", IF(J1982="ACEB", "Acanthus ebracteatus", IF(J1982="CAER", "Calamus erinaceus", IF(J1982="UNUN", "Unknown unknown",  IF(J1982="SOAL", "Sonneratia alba",  IF(J1982="AECO", "Aegiceras corniculatum", "" )) )))))))))))))))))))))))))))))</f>
        <v>Rhizophora apiculata</v>
      </c>
      <c r="J1982" s="1" t="s">
        <v>21</v>
      </c>
      <c r="K1982" s="1" t="n">
        <v>7.9</v>
      </c>
      <c r="L1982" s="1" t="n">
        <v>9</v>
      </c>
      <c r="M1982" s="1"/>
      <c r="N1982" s="1"/>
      <c r="O1982" s="3"/>
      <c r="AMI1982" s="0"/>
      <c r="AMJ1982" s="0"/>
    </row>
    <row r="1983" s="18" customFormat="true" ht="13.8" hidden="false" customHeight="false" outlineLevel="0" collapsed="false">
      <c r="A1983" s="1" t="s">
        <v>91</v>
      </c>
      <c r="B1983" s="12" t="n">
        <v>42180</v>
      </c>
      <c r="C1983" s="1" t="s">
        <v>833</v>
      </c>
      <c r="D1983" s="1" t="s">
        <v>19</v>
      </c>
      <c r="E1983" s="1" t="s">
        <v>19</v>
      </c>
      <c r="F1983" s="1" t="s">
        <v>20</v>
      </c>
      <c r="G1983" s="1" t="n">
        <v>4</v>
      </c>
      <c r="H1983" s="1" t="n">
        <v>5</v>
      </c>
      <c r="I1983" s="23" t="str">
        <f aca="false">IF(J1983="RHAP", "Rhizophora apiculata", IF(J1983="EXAG", "Excoecaria agallocha", IF(J1983="BRPA", "Bruguiera parviflora", IF(J1983="XYMO", "Xylocarpus moluccensis", IF(J1983="BRCY", "Bruguiera cylindrica", IF(J1983="AVAL", "Avicennia alba", IF(J1983="AVOF", "Avicennia officinalis", IF(J1983="LURA", "Lumnitzera racemosa", IF(J1983="CETA", "Ceriops tagal", IF(J1983="XYGR", "Xylocarpus granatum", IF(J1983="AVMA", "Avicennia marina", IF(J1983="RHMU", "Rhizophora mucronata", IF(J1983="BRGY", "Bruguiera gymnorrhiza", IF(J1983="BRSE", "Bruguiera sexangula", IF(J1983="SOOV", "Sonneratia ovata", IF(J1983="SOCA", "Sonneratia caseolaris", IF(J1983="HELI", "Heritiera littoralis", IF(J1983="HESY", "Heritiera sylvatica", IF(J1983="NYFR", "Nypa fruticans", IF(J1983="CYRA", "Cynometra ramiflora", IF(J1983="PHPA", "Phoenix paludosa", IF(J1983="SCHY", "Scyphiphora hydrophyllacea", IF(J1983="DIMA", "Diospyros maritima", IF(J1983="POPI", "Pongamia pinnata", IF(J1983="MAPS", "Maniltoa psilogyne", IF(J1983="INBI", "Intsia bijuga", IF(J1983="ACEB", "Acanthus ebracteatus", IF(J1983="CAER", "Calamus erinaceus", IF(J1983="UNUN", "Unknown unknown",  IF(J1983="SOAL", "Sonneratia alba",  IF(J1983="AECO", "Aegiceras corniculatum", "" )) )))))))))))))))))))))))))))))</f>
        <v>Rhizophora apiculata</v>
      </c>
      <c r="J1983" s="1" t="s">
        <v>21</v>
      </c>
      <c r="K1983" s="1" t="n">
        <v>8.2</v>
      </c>
      <c r="L1983" s="1" t="n">
        <v>1.5</v>
      </c>
      <c r="M1983" s="1"/>
      <c r="N1983" s="1" t="n">
        <v>3</v>
      </c>
      <c r="O1983" s="3" t="s">
        <v>1073</v>
      </c>
      <c r="AMI1983" s="0"/>
      <c r="AMJ1983" s="0"/>
    </row>
    <row r="1984" s="18" customFormat="true" ht="13.8" hidden="false" customHeight="false" outlineLevel="0" collapsed="false">
      <c r="A1984" s="1" t="s">
        <v>91</v>
      </c>
      <c r="B1984" s="12" t="n">
        <v>42180</v>
      </c>
      <c r="C1984" s="1" t="s">
        <v>833</v>
      </c>
      <c r="D1984" s="1" t="s">
        <v>19</v>
      </c>
      <c r="E1984" s="1" t="s">
        <v>19</v>
      </c>
      <c r="F1984" s="1" t="s">
        <v>20</v>
      </c>
      <c r="G1984" s="1" t="n">
        <v>4</v>
      </c>
      <c r="H1984" s="1" t="n">
        <v>5</v>
      </c>
      <c r="I1984" s="23" t="str">
        <f aca="false">IF(J1984="RHAP", "Rhizophora apiculata", IF(J1984="EXAG", "Excoecaria agallocha", IF(J1984="BRPA", "Bruguiera parviflora", IF(J1984="XYMO", "Xylocarpus moluccensis", IF(J1984="BRCY", "Bruguiera cylindrica", IF(J1984="AVAL", "Avicennia alba", IF(J1984="AVOF", "Avicennia officinalis", IF(J1984="LURA", "Lumnitzera racemosa", IF(J1984="CETA", "Ceriops tagal", IF(J1984="XYGR", "Xylocarpus granatum", IF(J1984="AVMA", "Avicennia marina", IF(J1984="RHMU", "Rhizophora mucronata", IF(J1984="BRGY", "Bruguiera gymnorrhiza", IF(J1984="BRSE", "Bruguiera sexangula", IF(J1984="SOOV", "Sonneratia ovata", IF(J1984="SOCA", "Sonneratia caseolaris", IF(J1984="HELI", "Heritiera littoralis", IF(J1984="HESY", "Heritiera sylvatica", IF(J1984="NYFR", "Nypa fruticans", IF(J1984="CYRA", "Cynometra ramiflora", IF(J1984="PHPA", "Phoenix paludosa", IF(J1984="SCHY", "Scyphiphora hydrophyllacea", IF(J1984="DIMA", "Diospyros maritima", IF(J1984="POPI", "Pongamia pinnata", IF(J1984="MAPS", "Maniltoa psilogyne", IF(J1984="INBI", "Intsia bijuga", IF(J1984="ACEB", "Acanthus ebracteatus", IF(J1984="CAER", "Calamus erinaceus", IF(J1984="UNUN", "Unknown unknown",  IF(J1984="SOAL", "Sonneratia alba",  IF(J1984="AECO", "Aegiceras corniculatum", "" )) )))))))))))))))))))))))))))))</f>
        <v>Rhizophora apiculata</v>
      </c>
      <c r="J1984" s="1" t="s">
        <v>21</v>
      </c>
      <c r="K1984" s="1" t="n">
        <v>8.9</v>
      </c>
      <c r="L1984" s="1" t="n">
        <v>6</v>
      </c>
      <c r="M1984" s="1"/>
      <c r="N1984" s="1"/>
      <c r="O1984" s="3"/>
      <c r="AMI1984" s="0"/>
      <c r="AMJ1984" s="0"/>
    </row>
    <row r="1985" s="18" customFormat="true" ht="13.8" hidden="false" customHeight="false" outlineLevel="0" collapsed="false">
      <c r="A1985" s="1" t="s">
        <v>91</v>
      </c>
      <c r="B1985" s="12" t="n">
        <v>42180</v>
      </c>
      <c r="C1985" s="1" t="s">
        <v>833</v>
      </c>
      <c r="D1985" s="1" t="s">
        <v>19</v>
      </c>
      <c r="E1985" s="1" t="s">
        <v>19</v>
      </c>
      <c r="F1985" s="1" t="s">
        <v>20</v>
      </c>
      <c r="G1985" s="1" t="n">
        <v>4</v>
      </c>
      <c r="H1985" s="1" t="n">
        <v>5</v>
      </c>
      <c r="I1985" s="23" t="str">
        <f aca="false">IF(J1985="RHAP", "Rhizophora apiculata", IF(J1985="EXAG", "Excoecaria agallocha", IF(J1985="BRPA", "Bruguiera parviflora", IF(J1985="XYMO", "Xylocarpus moluccensis", IF(J1985="BRCY", "Bruguiera cylindrica", IF(J1985="AVAL", "Avicennia alba", IF(J1985="AVOF", "Avicennia officinalis", IF(J1985="LURA", "Lumnitzera racemosa", IF(J1985="CETA", "Ceriops tagal", IF(J1985="XYGR", "Xylocarpus granatum", IF(J1985="AVMA", "Avicennia marina", IF(J1985="RHMU", "Rhizophora mucronata", IF(J1985="BRGY", "Bruguiera gymnorrhiza", IF(J1985="BRSE", "Bruguiera sexangula", IF(J1985="SOOV", "Sonneratia ovata", IF(J1985="SOCA", "Sonneratia caseolaris", IF(J1985="HELI", "Heritiera littoralis", IF(J1985="HESY", "Heritiera sylvatica", IF(J1985="NYFR", "Nypa fruticans", IF(J1985="CYRA", "Cynometra ramiflora", IF(J1985="PHPA", "Phoenix paludosa", IF(J1985="SCHY", "Scyphiphora hydrophyllacea", IF(J1985="DIMA", "Diospyros maritima", IF(J1985="POPI", "Pongamia pinnata", IF(J1985="MAPS", "Maniltoa psilogyne", IF(J1985="INBI", "Intsia bijuga", IF(J1985="ACEB", "Acanthus ebracteatus", IF(J1985="CAER", "Calamus erinaceus", IF(J1985="UNUN", "Unknown unknown",  IF(J1985="SOAL", "Sonneratia alba",  IF(J1985="AECO", "Aegiceras corniculatum", "" )) )))))))))))))))))))))))))))))</f>
        <v>Bruguiera cylindrica</v>
      </c>
      <c r="J1985" s="1" t="s">
        <v>98</v>
      </c>
      <c r="K1985" s="1" t="n">
        <v>9</v>
      </c>
      <c r="L1985" s="1" t="n">
        <v>7</v>
      </c>
      <c r="M1985" s="1"/>
      <c r="N1985" s="1"/>
      <c r="O1985" s="3"/>
      <c r="AMI1985" s="0"/>
      <c r="AMJ1985" s="0"/>
    </row>
    <row r="1986" s="18" customFormat="true" ht="13.8" hidden="false" customHeight="false" outlineLevel="0" collapsed="false">
      <c r="A1986" s="1" t="s">
        <v>91</v>
      </c>
      <c r="B1986" s="12" t="n">
        <v>42180</v>
      </c>
      <c r="C1986" s="1" t="s">
        <v>833</v>
      </c>
      <c r="D1986" s="1" t="s">
        <v>19</v>
      </c>
      <c r="E1986" s="1" t="s">
        <v>19</v>
      </c>
      <c r="F1986" s="1" t="s">
        <v>20</v>
      </c>
      <c r="G1986" s="1" t="n">
        <v>4</v>
      </c>
      <c r="H1986" s="1" t="n">
        <v>5</v>
      </c>
      <c r="I1986" s="23" t="str">
        <f aca="false">IF(J1986="RHAP", "Rhizophora apiculata", IF(J1986="EXAG", "Excoecaria agallocha", IF(J1986="BRPA", "Bruguiera parviflora", IF(J1986="XYMO", "Xylocarpus moluccensis", IF(J1986="BRCY", "Bruguiera cylindrica", IF(J1986="AVAL", "Avicennia alba", IF(J1986="AVOF", "Avicennia officinalis", IF(J1986="LURA", "Lumnitzera racemosa", IF(J1986="CETA", "Ceriops tagal", IF(J1986="XYGR", "Xylocarpus granatum", IF(J1986="AVMA", "Avicennia marina", IF(J1986="RHMU", "Rhizophora mucronata", IF(J1986="BRGY", "Bruguiera gymnorrhiza", IF(J1986="BRSE", "Bruguiera sexangula", IF(J1986="SOOV", "Sonneratia ovata", IF(J1986="SOCA", "Sonneratia caseolaris", IF(J1986="HELI", "Heritiera littoralis", IF(J1986="HESY", "Heritiera sylvatica", IF(J1986="NYFR", "Nypa fruticans", IF(J1986="CYRA", "Cynometra ramiflora", IF(J1986="PHPA", "Phoenix paludosa", IF(J1986="SCHY", "Scyphiphora hydrophyllacea", IF(J1986="DIMA", "Diospyros maritima", IF(J1986="POPI", "Pongamia pinnata", IF(J1986="MAPS", "Maniltoa psilogyne", IF(J1986="INBI", "Intsia bijuga", IF(J1986="ACEB", "Acanthus ebracteatus", IF(J1986="CAER", "Calamus erinaceus", IF(J1986="UNUN", "Unknown unknown",  IF(J1986="SOAL", "Sonneratia alba",  IF(J1986="AECO", "Aegiceras corniculatum", "" )) )))))))))))))))))))))))))))))</f>
        <v>Bruguiera cylindrica</v>
      </c>
      <c r="J1986" s="1" t="s">
        <v>98</v>
      </c>
      <c r="K1986" s="1" t="n">
        <v>11.5</v>
      </c>
      <c r="L1986" s="1" t="n">
        <v>7</v>
      </c>
      <c r="M1986" s="1"/>
      <c r="N1986" s="1"/>
      <c r="O1986" s="3"/>
      <c r="AMI1986" s="0"/>
      <c r="AMJ1986" s="0"/>
    </row>
    <row r="1987" s="18" customFormat="true" ht="13.8" hidden="false" customHeight="false" outlineLevel="0" collapsed="false">
      <c r="A1987" s="1" t="s">
        <v>91</v>
      </c>
      <c r="B1987" s="12" t="n">
        <v>42180</v>
      </c>
      <c r="C1987" s="1" t="s">
        <v>833</v>
      </c>
      <c r="D1987" s="1" t="s">
        <v>19</v>
      </c>
      <c r="E1987" s="1" t="s">
        <v>19</v>
      </c>
      <c r="F1987" s="1" t="s">
        <v>20</v>
      </c>
      <c r="G1987" s="1" t="n">
        <v>4</v>
      </c>
      <c r="H1987" s="1" t="n">
        <v>5</v>
      </c>
      <c r="I1987" s="23" t="str">
        <f aca="false">IF(J1987="RHAP", "Rhizophora apiculata", IF(J1987="EXAG", "Excoecaria agallocha", IF(J1987="BRPA", "Bruguiera parviflora", IF(J1987="XYMO", "Xylocarpus moluccensis", IF(J1987="BRCY", "Bruguiera cylindrica", IF(J1987="AVAL", "Avicennia alba", IF(J1987="AVOF", "Avicennia officinalis", IF(J1987="LURA", "Lumnitzera racemosa", IF(J1987="CETA", "Ceriops tagal", IF(J1987="XYGR", "Xylocarpus granatum", IF(J1987="AVMA", "Avicennia marina", IF(J1987="RHMU", "Rhizophora mucronata", IF(J1987="BRGY", "Bruguiera gymnorrhiza", IF(J1987="BRSE", "Bruguiera sexangula", IF(J1987="SOOV", "Sonneratia ovata", IF(J1987="SOCA", "Sonneratia caseolaris", IF(J1987="HELI", "Heritiera littoralis", IF(J1987="HESY", "Heritiera sylvatica", IF(J1987="NYFR", "Nypa fruticans", IF(J1987="CYRA", "Cynometra ramiflora", IF(J1987="PHPA", "Phoenix paludosa", IF(J1987="SCHY", "Scyphiphora hydrophyllacea", IF(J1987="DIMA", "Diospyros maritima", IF(J1987="POPI", "Pongamia pinnata", IF(J1987="MAPS", "Maniltoa psilogyne", IF(J1987="INBI", "Intsia bijuga", IF(J1987="ACEB", "Acanthus ebracteatus", IF(J1987="CAER", "Calamus erinaceus", IF(J1987="UNUN", "Unknown unknown",  IF(J1987="SOAL", "Sonneratia alba",  IF(J1987="AECO", "Aegiceras corniculatum", "" )) )))))))))))))))))))))))))))))</f>
        <v>Rhizophora apiculata</v>
      </c>
      <c r="J1987" s="1" t="s">
        <v>21</v>
      </c>
      <c r="K1987" s="1" t="n">
        <v>12</v>
      </c>
      <c r="L1987" s="1" t="n">
        <v>12</v>
      </c>
      <c r="M1987" s="1"/>
      <c r="N1987" s="1"/>
      <c r="O1987" s="3"/>
      <c r="AMI1987" s="0"/>
      <c r="AMJ1987" s="0"/>
    </row>
    <row r="1988" s="18" customFormat="true" ht="13.8" hidden="false" customHeight="false" outlineLevel="0" collapsed="false">
      <c r="A1988" s="1" t="s">
        <v>91</v>
      </c>
      <c r="B1988" s="12" t="n">
        <v>42180</v>
      </c>
      <c r="C1988" s="1" t="s">
        <v>833</v>
      </c>
      <c r="D1988" s="1" t="s">
        <v>19</v>
      </c>
      <c r="E1988" s="1" t="s">
        <v>19</v>
      </c>
      <c r="F1988" s="1" t="s">
        <v>20</v>
      </c>
      <c r="G1988" s="1" t="n">
        <v>4</v>
      </c>
      <c r="H1988" s="1" t="n">
        <v>5</v>
      </c>
      <c r="I1988" s="23" t="str">
        <f aca="false">IF(J1988="RHAP", "Rhizophora apiculata", IF(J1988="EXAG", "Excoecaria agallocha", IF(J1988="BRPA", "Bruguiera parviflora", IF(J1988="XYMO", "Xylocarpus moluccensis", IF(J1988="BRCY", "Bruguiera cylindrica", IF(J1988="AVAL", "Avicennia alba", IF(J1988="AVOF", "Avicennia officinalis", IF(J1988="LURA", "Lumnitzera racemosa", IF(J1988="CETA", "Ceriops tagal", IF(J1988="XYGR", "Xylocarpus granatum", IF(J1988="AVMA", "Avicennia marina", IF(J1988="RHMU", "Rhizophora mucronata", IF(J1988="BRGY", "Bruguiera gymnorrhiza", IF(J1988="BRSE", "Bruguiera sexangula", IF(J1988="SOOV", "Sonneratia ovata", IF(J1988="SOCA", "Sonneratia caseolaris", IF(J1988="HELI", "Heritiera littoralis", IF(J1988="HESY", "Heritiera sylvatica", IF(J1988="NYFR", "Nypa fruticans", IF(J1988="CYRA", "Cynometra ramiflora", IF(J1988="PHPA", "Phoenix paludosa", IF(J1988="SCHY", "Scyphiphora hydrophyllacea", IF(J1988="DIMA", "Diospyros maritima", IF(J1988="POPI", "Pongamia pinnata", IF(J1988="MAPS", "Maniltoa psilogyne", IF(J1988="INBI", "Intsia bijuga", IF(J1988="ACEB", "Acanthus ebracteatus", IF(J1988="CAER", "Calamus erinaceus", IF(J1988="UNUN", "Unknown unknown",  IF(J1988="SOAL", "Sonneratia alba",  IF(J1988="AECO", "Aegiceras corniculatum", "" )) )))))))))))))))))))))))))))))</f>
        <v>Rhizophora apiculata</v>
      </c>
      <c r="J1988" s="1" t="s">
        <v>21</v>
      </c>
      <c r="K1988" s="1" t="n">
        <v>12.3</v>
      </c>
      <c r="L1988" s="1" t="n">
        <v>10</v>
      </c>
      <c r="M1988" s="1"/>
      <c r="N1988" s="1"/>
      <c r="O1988" s="3"/>
      <c r="AMI1988" s="0"/>
      <c r="AMJ1988" s="0"/>
    </row>
    <row r="1989" s="18" customFormat="true" ht="13.8" hidden="false" customHeight="false" outlineLevel="0" collapsed="false">
      <c r="A1989" s="1" t="s">
        <v>91</v>
      </c>
      <c r="B1989" s="12" t="n">
        <v>42180</v>
      </c>
      <c r="C1989" s="1" t="s">
        <v>833</v>
      </c>
      <c r="D1989" s="1" t="s">
        <v>19</v>
      </c>
      <c r="E1989" s="1" t="s">
        <v>19</v>
      </c>
      <c r="F1989" s="1" t="s">
        <v>20</v>
      </c>
      <c r="G1989" s="1" t="n">
        <v>4</v>
      </c>
      <c r="H1989" s="1" t="n">
        <v>5</v>
      </c>
      <c r="I1989" s="23" t="str">
        <f aca="false">IF(J1989="RHAP", "Rhizophora apiculata", IF(J1989="EXAG", "Excoecaria agallocha", IF(J1989="BRPA", "Bruguiera parviflora", IF(J1989="XYMO", "Xylocarpus moluccensis", IF(J1989="BRCY", "Bruguiera cylindrica", IF(J1989="AVAL", "Avicennia alba", IF(J1989="AVOF", "Avicennia officinalis", IF(J1989="LURA", "Lumnitzera racemosa", IF(J1989="CETA", "Ceriops tagal", IF(J1989="XYGR", "Xylocarpus granatum", IF(J1989="AVMA", "Avicennia marina", IF(J1989="RHMU", "Rhizophora mucronata", IF(J1989="BRGY", "Bruguiera gymnorrhiza", IF(J1989="BRSE", "Bruguiera sexangula", IF(J1989="SOOV", "Sonneratia ovata", IF(J1989="SOCA", "Sonneratia caseolaris", IF(J1989="HELI", "Heritiera littoralis", IF(J1989="HESY", "Heritiera sylvatica", IF(J1989="NYFR", "Nypa fruticans", IF(J1989="CYRA", "Cynometra ramiflora", IF(J1989="PHPA", "Phoenix paludosa", IF(J1989="SCHY", "Scyphiphora hydrophyllacea", IF(J1989="DIMA", "Diospyros maritima", IF(J1989="POPI", "Pongamia pinnata", IF(J1989="MAPS", "Maniltoa psilogyne", IF(J1989="INBI", "Intsia bijuga", IF(J1989="ACEB", "Acanthus ebracteatus", IF(J1989="CAER", "Calamus erinaceus", IF(J1989="UNUN", "Unknown unknown",  IF(J1989="SOAL", "Sonneratia alba",  IF(J1989="AECO", "Aegiceras corniculatum", "" )) )))))))))))))))))))))))))))))</f>
        <v>Bruguiera cylindrica</v>
      </c>
      <c r="J1989" s="1" t="s">
        <v>98</v>
      </c>
      <c r="K1989" s="1" t="n">
        <v>12.6</v>
      </c>
      <c r="L1989" s="1" t="n">
        <v>8</v>
      </c>
      <c r="M1989" s="1"/>
      <c r="N1989" s="1"/>
      <c r="O1989" s="3"/>
      <c r="AMI1989" s="0"/>
      <c r="AMJ1989" s="0"/>
    </row>
    <row r="1990" s="18" customFormat="true" ht="13.8" hidden="false" customHeight="false" outlineLevel="0" collapsed="false">
      <c r="A1990" s="1" t="s">
        <v>91</v>
      </c>
      <c r="B1990" s="12" t="n">
        <v>42180</v>
      </c>
      <c r="C1990" s="1" t="s">
        <v>833</v>
      </c>
      <c r="D1990" s="1" t="s">
        <v>19</v>
      </c>
      <c r="E1990" s="1" t="s">
        <v>19</v>
      </c>
      <c r="F1990" s="1" t="s">
        <v>20</v>
      </c>
      <c r="G1990" s="1" t="n">
        <v>4</v>
      </c>
      <c r="H1990" s="1" t="n">
        <v>5</v>
      </c>
      <c r="I1990" s="23" t="str">
        <f aca="false">IF(J1990="RHAP", "Rhizophora apiculata", IF(J1990="EXAG", "Excoecaria agallocha", IF(J1990="BRPA", "Bruguiera parviflora", IF(J1990="XYMO", "Xylocarpus moluccensis", IF(J1990="BRCY", "Bruguiera cylindrica", IF(J1990="AVAL", "Avicennia alba", IF(J1990="AVOF", "Avicennia officinalis", IF(J1990="LURA", "Lumnitzera racemosa", IF(J1990="CETA", "Ceriops tagal", IF(J1990="XYGR", "Xylocarpus granatum", IF(J1990="AVMA", "Avicennia marina", IF(J1990="RHMU", "Rhizophora mucronata", IF(J1990="BRGY", "Bruguiera gymnorrhiza", IF(J1990="BRSE", "Bruguiera sexangula", IF(J1990="SOOV", "Sonneratia ovata", IF(J1990="SOCA", "Sonneratia caseolaris", IF(J1990="HELI", "Heritiera littoralis", IF(J1990="HESY", "Heritiera sylvatica", IF(J1990="NYFR", "Nypa fruticans", IF(J1990="CYRA", "Cynometra ramiflora", IF(J1990="PHPA", "Phoenix paludosa", IF(J1990="SCHY", "Scyphiphora hydrophyllacea", IF(J1990="DIMA", "Diospyros maritima", IF(J1990="POPI", "Pongamia pinnata", IF(J1990="MAPS", "Maniltoa psilogyne", IF(J1990="INBI", "Intsia bijuga", IF(J1990="ACEB", "Acanthus ebracteatus", IF(J1990="CAER", "Calamus erinaceus", IF(J1990="UNUN", "Unknown unknown",  IF(J1990="SOAL", "Sonneratia alba",  IF(J1990="AECO", "Aegiceras corniculatum", "" )) )))))))))))))))))))))))))))))</f>
        <v>Rhizophora apiculata</v>
      </c>
      <c r="J1990" s="1" t="s">
        <v>21</v>
      </c>
      <c r="K1990" s="1" t="n">
        <v>13.8</v>
      </c>
      <c r="L1990" s="1" t="n">
        <v>12</v>
      </c>
      <c r="M1990" s="1"/>
      <c r="N1990" s="1"/>
      <c r="O1990" s="3"/>
      <c r="AMI1990" s="0"/>
      <c r="AMJ1990" s="0"/>
    </row>
    <row r="1991" s="18" customFormat="true" ht="13.8" hidden="false" customHeight="false" outlineLevel="0" collapsed="false">
      <c r="A1991" s="1" t="s">
        <v>91</v>
      </c>
      <c r="B1991" s="12" t="n">
        <v>42180</v>
      </c>
      <c r="C1991" s="1" t="s">
        <v>833</v>
      </c>
      <c r="D1991" s="1" t="s">
        <v>19</v>
      </c>
      <c r="E1991" s="1" t="s">
        <v>19</v>
      </c>
      <c r="F1991" s="1" t="s">
        <v>20</v>
      </c>
      <c r="G1991" s="1" t="n">
        <v>4</v>
      </c>
      <c r="H1991" s="1" t="n">
        <v>5</v>
      </c>
      <c r="I1991" s="23" t="str">
        <f aca="false">IF(J1991="RHAP", "Rhizophora apiculata", IF(J1991="EXAG", "Excoecaria agallocha", IF(J1991="BRPA", "Bruguiera parviflora", IF(J1991="XYMO", "Xylocarpus moluccensis", IF(J1991="BRCY", "Bruguiera cylindrica", IF(J1991="AVAL", "Avicennia alba", IF(J1991="AVOF", "Avicennia officinalis", IF(J1991="LURA", "Lumnitzera racemosa", IF(J1991="CETA", "Ceriops tagal", IF(J1991="XYGR", "Xylocarpus granatum", IF(J1991="AVMA", "Avicennia marina", IF(J1991="RHMU", "Rhizophora mucronata", IF(J1991="BRGY", "Bruguiera gymnorrhiza", IF(J1991="BRSE", "Bruguiera sexangula", IF(J1991="SOOV", "Sonneratia ovata", IF(J1991="SOCA", "Sonneratia caseolaris", IF(J1991="HELI", "Heritiera littoralis", IF(J1991="HESY", "Heritiera sylvatica", IF(J1991="NYFR", "Nypa fruticans", IF(J1991="CYRA", "Cynometra ramiflora", IF(J1991="PHPA", "Phoenix paludosa", IF(J1991="SCHY", "Scyphiphora hydrophyllacea", IF(J1991="DIMA", "Diospyros maritima", IF(J1991="POPI", "Pongamia pinnata", IF(J1991="MAPS", "Maniltoa psilogyne", IF(J1991="INBI", "Intsia bijuga", IF(J1991="ACEB", "Acanthus ebracteatus", IF(J1991="CAER", "Calamus erinaceus", IF(J1991="UNUN", "Unknown unknown",  IF(J1991="SOAL", "Sonneratia alba",  IF(J1991="AECO", "Aegiceras corniculatum", "" )) )))))))))))))))))))))))))))))</f>
        <v>Avicennia alba</v>
      </c>
      <c r="J1991" s="1" t="s">
        <v>27</v>
      </c>
      <c r="K1991" s="1" t="n">
        <v>18</v>
      </c>
      <c r="L1991" s="1" t="n">
        <v>20</v>
      </c>
      <c r="M1991" s="1"/>
      <c r="N1991" s="1"/>
      <c r="O1991" s="3"/>
      <c r="AMI1991" s="0"/>
      <c r="AMJ1991" s="0"/>
    </row>
    <row r="1992" s="18" customFormat="true" ht="13.8" hidden="false" customHeight="false" outlineLevel="0" collapsed="false">
      <c r="A1992" s="1" t="s">
        <v>91</v>
      </c>
      <c r="B1992" s="12" t="n">
        <v>42180</v>
      </c>
      <c r="C1992" s="1" t="s">
        <v>833</v>
      </c>
      <c r="D1992" s="1" t="s">
        <v>19</v>
      </c>
      <c r="E1992" s="1" t="s">
        <v>19</v>
      </c>
      <c r="F1992" s="1" t="s">
        <v>20</v>
      </c>
      <c r="G1992" s="1" t="n">
        <v>4</v>
      </c>
      <c r="H1992" s="1" t="n">
        <v>5</v>
      </c>
      <c r="I1992" s="23" t="str">
        <f aca="false">IF(J1992="RHAP", "Rhizophora apiculata", IF(J1992="EXAG", "Excoecaria agallocha", IF(J1992="BRPA", "Bruguiera parviflora", IF(J1992="XYMO", "Xylocarpus moluccensis", IF(J1992="BRCY", "Bruguiera cylindrica", IF(J1992="AVAL", "Avicennia alba", IF(J1992="AVOF", "Avicennia officinalis", IF(J1992="LURA", "Lumnitzera racemosa", IF(J1992="CETA", "Ceriops tagal", IF(J1992="XYGR", "Xylocarpus granatum", IF(J1992="AVMA", "Avicennia marina", IF(J1992="RHMU", "Rhizophora mucronata", IF(J1992="BRGY", "Bruguiera gymnorrhiza", IF(J1992="BRSE", "Bruguiera sexangula", IF(J1992="SOOV", "Sonneratia ovata", IF(J1992="SOCA", "Sonneratia caseolaris", IF(J1992="HELI", "Heritiera littoralis", IF(J1992="HESY", "Heritiera sylvatica", IF(J1992="NYFR", "Nypa fruticans", IF(J1992="CYRA", "Cynometra ramiflora", IF(J1992="PHPA", "Phoenix paludosa", IF(J1992="SCHY", "Scyphiphora hydrophyllacea", IF(J1992="DIMA", "Diospyros maritima", IF(J1992="POPI", "Pongamia pinnata", IF(J1992="MAPS", "Maniltoa psilogyne", IF(J1992="INBI", "Intsia bijuga", IF(J1992="ACEB", "Acanthus ebracteatus", IF(J1992="CAER", "Calamus erinaceus", IF(J1992="UNUN", "Unknown unknown",  IF(J1992="SOAL", "Sonneratia alba",  IF(J1992="AECO", "Aegiceras corniculatum", "" )) )))))))))))))))))))))))))))))</f>
        <v>Avicennia alba</v>
      </c>
      <c r="J1992" s="1" t="s">
        <v>27</v>
      </c>
      <c r="K1992" s="1" t="n">
        <v>20.3</v>
      </c>
      <c r="L1992" s="1" t="n">
        <v>21</v>
      </c>
      <c r="M1992" s="1"/>
      <c r="N1992" s="1"/>
      <c r="O1992" s="3"/>
      <c r="AMI1992" s="0"/>
      <c r="AMJ1992" s="0"/>
    </row>
    <row r="1993" s="18" customFormat="true" ht="13.8" hidden="false" customHeight="false" outlineLevel="0" collapsed="false">
      <c r="A1993" s="1" t="s">
        <v>91</v>
      </c>
      <c r="B1993" s="12" t="n">
        <v>42180</v>
      </c>
      <c r="C1993" s="1" t="s">
        <v>833</v>
      </c>
      <c r="D1993" s="1" t="s">
        <v>19</v>
      </c>
      <c r="E1993" s="1" t="s">
        <v>19</v>
      </c>
      <c r="F1993" s="1" t="s">
        <v>20</v>
      </c>
      <c r="G1993" s="1" t="n">
        <v>4</v>
      </c>
      <c r="H1993" s="1" t="n">
        <v>5</v>
      </c>
      <c r="I1993" s="23" t="str">
        <f aca="false">IF(J1993="RHAP", "Rhizophora apiculata", IF(J1993="EXAG", "Excoecaria agallocha", IF(J1993="BRPA", "Bruguiera parviflora", IF(J1993="XYMO", "Xylocarpus moluccensis", IF(J1993="BRCY", "Bruguiera cylindrica", IF(J1993="AVAL", "Avicennia alba", IF(J1993="AVOF", "Avicennia officinalis", IF(J1993="LURA", "Lumnitzera racemosa", IF(J1993="CETA", "Ceriops tagal", IF(J1993="XYGR", "Xylocarpus granatum", IF(J1993="AVMA", "Avicennia marina", IF(J1993="RHMU", "Rhizophora mucronata", IF(J1993="BRGY", "Bruguiera gymnorrhiza", IF(J1993="BRSE", "Bruguiera sexangula", IF(J1993="SOOV", "Sonneratia ovata", IF(J1993="SOCA", "Sonneratia caseolaris", IF(J1993="HELI", "Heritiera littoralis", IF(J1993="HESY", "Heritiera sylvatica", IF(J1993="NYFR", "Nypa fruticans", IF(J1993="CYRA", "Cynometra ramiflora", IF(J1993="PHPA", "Phoenix paludosa", IF(J1993="SCHY", "Scyphiphora hydrophyllacea", IF(J1993="DIMA", "Diospyros maritima", IF(J1993="POPI", "Pongamia pinnata", IF(J1993="MAPS", "Maniltoa psilogyne", IF(J1993="INBI", "Intsia bijuga", IF(J1993="ACEB", "Acanthus ebracteatus", IF(J1993="CAER", "Calamus erinaceus", IF(J1993="UNUN", "Unknown unknown",  IF(J1993="SOAL", "Sonneratia alba",  IF(J1993="AECO", "Aegiceras corniculatum", "" )) )))))))))))))))))))))))))))))</f>
        <v>Avicennia alba</v>
      </c>
      <c r="J1993" s="1" t="s">
        <v>27</v>
      </c>
      <c r="K1993" s="1" t="n">
        <v>21</v>
      </c>
      <c r="L1993" s="1" t="n">
        <v>21</v>
      </c>
      <c r="M1993" s="1"/>
      <c r="N1993" s="1"/>
      <c r="O1993" s="3"/>
      <c r="AMI1993" s="0"/>
      <c r="AMJ1993" s="0"/>
    </row>
    <row r="1994" s="18" customFormat="true" ht="13.8" hidden="false" customHeight="false" outlineLevel="0" collapsed="false">
      <c r="A1994" s="1" t="s">
        <v>91</v>
      </c>
      <c r="B1994" s="12" t="n">
        <v>42180</v>
      </c>
      <c r="C1994" s="1" t="s">
        <v>833</v>
      </c>
      <c r="D1994" s="1" t="s">
        <v>19</v>
      </c>
      <c r="E1994" s="1" t="s">
        <v>19</v>
      </c>
      <c r="F1994" s="1" t="s">
        <v>20</v>
      </c>
      <c r="G1994" s="1" t="n">
        <v>4</v>
      </c>
      <c r="H1994" s="1" t="n">
        <v>5</v>
      </c>
      <c r="I1994" s="23" t="str">
        <f aca="false">IF(J1994="RHAP", "Rhizophora apiculata", IF(J1994="EXAG", "Excoecaria agallocha", IF(J1994="BRPA", "Bruguiera parviflora", IF(J1994="XYMO", "Xylocarpus moluccensis", IF(J1994="BRCY", "Bruguiera cylindrica", IF(J1994="AVAL", "Avicennia alba", IF(J1994="AVOF", "Avicennia officinalis", IF(J1994="LURA", "Lumnitzera racemosa", IF(J1994="CETA", "Ceriops tagal", IF(J1994="XYGR", "Xylocarpus granatum", IF(J1994="AVMA", "Avicennia marina", IF(J1994="RHMU", "Rhizophora mucronata", IF(J1994="BRGY", "Bruguiera gymnorrhiza", IF(J1994="BRSE", "Bruguiera sexangula", IF(J1994="SOOV", "Sonneratia ovata", IF(J1994="SOCA", "Sonneratia caseolaris", IF(J1994="HELI", "Heritiera littoralis", IF(J1994="HESY", "Heritiera sylvatica", IF(J1994="NYFR", "Nypa fruticans", IF(J1994="CYRA", "Cynometra ramiflora", IF(J1994="PHPA", "Phoenix paludosa", IF(J1994="SCHY", "Scyphiphora hydrophyllacea", IF(J1994="DIMA", "Diospyros maritima", IF(J1994="POPI", "Pongamia pinnata", IF(J1994="MAPS", "Maniltoa psilogyne", IF(J1994="INBI", "Intsia bijuga", IF(J1994="ACEB", "Acanthus ebracteatus", IF(J1994="CAER", "Calamus erinaceus", IF(J1994="UNUN", "Unknown unknown",  IF(J1994="SOAL", "Sonneratia alba",  IF(J1994="AECO", "Aegiceras corniculatum", "" )) )))))))))))))))))))))))))))))</f>
        <v>Avicennia alba</v>
      </c>
      <c r="J1994" s="1" t="s">
        <v>27</v>
      </c>
      <c r="K1994" s="1" t="n">
        <v>22.8</v>
      </c>
      <c r="L1994" s="1" t="n">
        <v>19</v>
      </c>
      <c r="M1994" s="1"/>
      <c r="N1994" s="1"/>
      <c r="O1994" s="3"/>
      <c r="AMI1994" s="0"/>
      <c r="AMJ1994" s="0"/>
    </row>
    <row r="1995" s="18" customFormat="true" ht="13.8" hidden="false" customHeight="false" outlineLevel="0" collapsed="false">
      <c r="A1995" s="1" t="s">
        <v>91</v>
      </c>
      <c r="B1995" s="12" t="n">
        <v>42180</v>
      </c>
      <c r="C1995" s="1" t="s">
        <v>833</v>
      </c>
      <c r="D1995" s="1" t="s">
        <v>19</v>
      </c>
      <c r="E1995" s="1" t="s">
        <v>19</v>
      </c>
      <c r="F1995" s="1" t="s">
        <v>20</v>
      </c>
      <c r="G1995" s="1" t="n">
        <v>4</v>
      </c>
      <c r="H1995" s="1" t="n">
        <v>5</v>
      </c>
      <c r="I1995" s="23" t="str">
        <f aca="false">IF(J1995="RHAP", "Rhizophora apiculata", IF(J1995="EXAG", "Excoecaria agallocha", IF(J1995="BRPA", "Bruguiera parviflora", IF(J1995="XYMO", "Xylocarpus moluccensis", IF(J1995="BRCY", "Bruguiera cylindrica", IF(J1995="AVAL", "Avicennia alba", IF(J1995="AVOF", "Avicennia officinalis", IF(J1995="LURA", "Lumnitzera racemosa", IF(J1995="CETA", "Ceriops tagal", IF(J1995="XYGR", "Xylocarpus granatum", IF(J1995="AVMA", "Avicennia marina", IF(J1995="RHMU", "Rhizophora mucronata", IF(J1995="BRGY", "Bruguiera gymnorrhiza", IF(J1995="BRSE", "Bruguiera sexangula", IF(J1995="SOOV", "Sonneratia ovata", IF(J1995="SOCA", "Sonneratia caseolaris", IF(J1995="HELI", "Heritiera littoralis", IF(J1995="HESY", "Heritiera sylvatica", IF(J1995="NYFR", "Nypa fruticans", IF(J1995="CYRA", "Cynometra ramiflora", IF(J1995="PHPA", "Phoenix paludosa", IF(J1995="SCHY", "Scyphiphora hydrophyllacea", IF(J1995="DIMA", "Diospyros maritima", IF(J1995="POPI", "Pongamia pinnata", IF(J1995="MAPS", "Maniltoa psilogyne", IF(J1995="INBI", "Intsia bijuga", IF(J1995="ACEB", "Acanthus ebracteatus", IF(J1995="CAER", "Calamus erinaceus", IF(J1995="UNUN", "Unknown unknown",  IF(J1995="SOAL", "Sonneratia alba",  IF(J1995="AECO", "Aegiceras corniculatum", "" )) )))))))))))))))))))))))))))))</f>
        <v>Rhizophora apiculata</v>
      </c>
      <c r="J1995" s="1" t="s">
        <v>21</v>
      </c>
      <c r="K1995" s="1" t="n">
        <v>22.8</v>
      </c>
      <c r="L1995" s="1" t="n">
        <v>19</v>
      </c>
      <c r="M1995" s="1"/>
      <c r="N1995" s="1"/>
      <c r="O1995" s="3"/>
      <c r="AMI1995" s="0"/>
      <c r="AMJ1995" s="0"/>
    </row>
    <row r="1996" s="18" customFormat="true" ht="13.8" hidden="false" customHeight="false" outlineLevel="0" collapsed="false">
      <c r="A1996" s="1" t="s">
        <v>91</v>
      </c>
      <c r="B1996" s="12" t="n">
        <v>42180</v>
      </c>
      <c r="C1996" s="1" t="s">
        <v>833</v>
      </c>
      <c r="D1996" s="1" t="s">
        <v>19</v>
      </c>
      <c r="E1996" s="1" t="s">
        <v>19</v>
      </c>
      <c r="F1996" s="1" t="s">
        <v>20</v>
      </c>
      <c r="G1996" s="1" t="n">
        <v>4</v>
      </c>
      <c r="H1996" s="1" t="n">
        <v>5</v>
      </c>
      <c r="I1996" s="23" t="str">
        <f aca="false">IF(J1996="RHAP", "Rhizophora apiculata", IF(J1996="EXAG", "Excoecaria agallocha", IF(J1996="BRPA", "Bruguiera parviflora", IF(J1996="XYMO", "Xylocarpus moluccensis", IF(J1996="BRCY", "Bruguiera cylindrica", IF(J1996="AVAL", "Avicennia alba", IF(J1996="AVOF", "Avicennia officinalis", IF(J1996="LURA", "Lumnitzera racemosa", IF(J1996="CETA", "Ceriops tagal", IF(J1996="XYGR", "Xylocarpus granatum", IF(J1996="AVMA", "Avicennia marina", IF(J1996="RHMU", "Rhizophora mucronata", IF(J1996="BRGY", "Bruguiera gymnorrhiza", IF(J1996="BRSE", "Bruguiera sexangula", IF(J1996="SOOV", "Sonneratia ovata", IF(J1996="SOCA", "Sonneratia caseolaris", IF(J1996="HELI", "Heritiera littoralis", IF(J1996="HESY", "Heritiera sylvatica", IF(J1996="NYFR", "Nypa fruticans", IF(J1996="CYRA", "Cynometra ramiflora", IF(J1996="PHPA", "Phoenix paludosa", IF(J1996="SCHY", "Scyphiphora hydrophyllacea", IF(J1996="DIMA", "Diospyros maritima", IF(J1996="POPI", "Pongamia pinnata", IF(J1996="MAPS", "Maniltoa psilogyne", IF(J1996="INBI", "Intsia bijuga", IF(J1996="ACEB", "Acanthus ebracteatus", IF(J1996="CAER", "Calamus erinaceus", IF(J1996="UNUN", "Unknown unknown",  IF(J1996="SOAL", "Sonneratia alba",  IF(J1996="AECO", "Aegiceras corniculatum", "" )) )))))))))))))))))))))))))))))</f>
        <v>Rhizophora apiculata</v>
      </c>
      <c r="J1996" s="1" t="s">
        <v>21</v>
      </c>
      <c r="K1996" s="1" t="n">
        <v>24.4</v>
      </c>
      <c r="L1996" s="1" t="n">
        <v>17</v>
      </c>
      <c r="M1996" s="1"/>
      <c r="N1996" s="1"/>
      <c r="O1996" s="3"/>
      <c r="AMI1996" s="0"/>
      <c r="AMJ1996" s="0"/>
    </row>
    <row r="1997" s="18" customFormat="true" ht="13.8" hidden="false" customHeight="false" outlineLevel="0" collapsed="false">
      <c r="A1997" s="1" t="s">
        <v>91</v>
      </c>
      <c r="B1997" s="12" t="n">
        <v>42180</v>
      </c>
      <c r="C1997" s="1" t="s">
        <v>833</v>
      </c>
      <c r="D1997" s="1" t="s">
        <v>19</v>
      </c>
      <c r="E1997" s="1" t="s">
        <v>19</v>
      </c>
      <c r="F1997" s="1" t="s">
        <v>20</v>
      </c>
      <c r="G1997" s="1" t="n">
        <v>4</v>
      </c>
      <c r="H1997" s="1" t="n">
        <v>5</v>
      </c>
      <c r="I1997" s="23" t="str">
        <f aca="false">IF(J1997="RHAP", "Rhizophora apiculata", IF(J1997="EXAG", "Excoecaria agallocha", IF(J1997="BRPA", "Bruguiera parviflora", IF(J1997="XYMO", "Xylocarpus moluccensis", IF(J1997="BRCY", "Bruguiera cylindrica", IF(J1997="AVAL", "Avicennia alba", IF(J1997="AVOF", "Avicennia officinalis", IF(J1997="LURA", "Lumnitzera racemosa", IF(J1997="CETA", "Ceriops tagal", IF(J1997="XYGR", "Xylocarpus granatum", IF(J1997="AVMA", "Avicennia marina", IF(J1997="RHMU", "Rhizophora mucronata", IF(J1997="BRGY", "Bruguiera gymnorrhiza", IF(J1997="BRSE", "Bruguiera sexangula", IF(J1997="SOOV", "Sonneratia ovata", IF(J1997="SOCA", "Sonneratia caseolaris", IF(J1997="HELI", "Heritiera littoralis", IF(J1997="HESY", "Heritiera sylvatica", IF(J1997="NYFR", "Nypa fruticans", IF(J1997="CYRA", "Cynometra ramiflora", IF(J1997="PHPA", "Phoenix paludosa", IF(J1997="SCHY", "Scyphiphora hydrophyllacea", IF(J1997="DIMA", "Diospyros maritima", IF(J1997="POPI", "Pongamia pinnata", IF(J1997="MAPS", "Maniltoa psilogyne", IF(J1997="INBI", "Intsia bijuga", IF(J1997="ACEB", "Acanthus ebracteatus", IF(J1997="CAER", "Calamus erinaceus", IF(J1997="UNUN", "Unknown unknown",  IF(J1997="SOAL", "Sonneratia alba",  IF(J1997="AECO", "Aegiceras corniculatum", "" )) )))))))))))))))))))))))))))))</f>
        <v>Rhizophora apiculata</v>
      </c>
      <c r="J1997" s="1" t="s">
        <v>21</v>
      </c>
      <c r="K1997" s="1" t="n">
        <v>25.5</v>
      </c>
      <c r="L1997" s="1" t="n">
        <v>18</v>
      </c>
      <c r="M1997" s="1"/>
      <c r="N1997" s="1"/>
      <c r="O1997" s="3"/>
      <c r="AMI1997" s="0"/>
      <c r="AMJ1997" s="0"/>
    </row>
    <row r="1998" s="18" customFormat="true" ht="13.8" hidden="false" customHeight="false" outlineLevel="0" collapsed="false">
      <c r="A1998" s="1" t="s">
        <v>91</v>
      </c>
      <c r="B1998" s="12" t="n">
        <v>42180</v>
      </c>
      <c r="C1998" s="1" t="s">
        <v>833</v>
      </c>
      <c r="D1998" s="1" t="s">
        <v>19</v>
      </c>
      <c r="E1998" s="1" t="s">
        <v>19</v>
      </c>
      <c r="F1998" s="1" t="s">
        <v>20</v>
      </c>
      <c r="G1998" s="1" t="n">
        <v>4</v>
      </c>
      <c r="H1998" s="1" t="n">
        <v>5</v>
      </c>
      <c r="I1998" s="23" t="str">
        <f aca="false">IF(J1998="RHAP", "Rhizophora apiculata", IF(J1998="EXAG", "Excoecaria agallocha", IF(J1998="BRPA", "Bruguiera parviflora", IF(J1998="XYMO", "Xylocarpus moluccensis", IF(J1998="BRCY", "Bruguiera cylindrica", IF(J1998="AVAL", "Avicennia alba", IF(J1998="AVOF", "Avicennia officinalis", IF(J1998="LURA", "Lumnitzera racemosa", IF(J1998="CETA", "Ceriops tagal", IF(J1998="XYGR", "Xylocarpus granatum", IF(J1998="AVMA", "Avicennia marina", IF(J1998="RHMU", "Rhizophora mucronata", IF(J1998="BRGY", "Bruguiera gymnorrhiza", IF(J1998="BRSE", "Bruguiera sexangula", IF(J1998="SOOV", "Sonneratia ovata", IF(J1998="SOCA", "Sonneratia caseolaris", IF(J1998="HELI", "Heritiera littoralis", IF(J1998="HESY", "Heritiera sylvatica", IF(J1998="NYFR", "Nypa fruticans", IF(J1998="CYRA", "Cynometra ramiflora", IF(J1998="PHPA", "Phoenix paludosa", IF(J1998="SCHY", "Scyphiphora hydrophyllacea", IF(J1998="DIMA", "Diospyros maritima", IF(J1998="POPI", "Pongamia pinnata", IF(J1998="MAPS", "Maniltoa psilogyne", IF(J1998="INBI", "Intsia bijuga", IF(J1998="ACEB", "Acanthus ebracteatus", IF(J1998="CAER", "Calamus erinaceus", IF(J1998="UNUN", "Unknown unknown",  IF(J1998="SOAL", "Sonneratia alba",  IF(J1998="AECO", "Aegiceras corniculatum", "" )) )))))))))))))))))))))))))))))</f>
        <v>Rhizophora apiculata</v>
      </c>
      <c r="J1998" s="1" t="s">
        <v>21</v>
      </c>
      <c r="K1998" s="1" t="n">
        <v>25.8</v>
      </c>
      <c r="L1998" s="1" t="n">
        <v>18</v>
      </c>
      <c r="M1998" s="1"/>
      <c r="N1998" s="1"/>
      <c r="O1998" s="3"/>
      <c r="AMI1998" s="0"/>
      <c r="AMJ1998" s="0"/>
    </row>
    <row r="1999" s="18" customFormat="true" ht="13.8" hidden="false" customHeight="false" outlineLevel="0" collapsed="false">
      <c r="A1999" s="1" t="s">
        <v>91</v>
      </c>
      <c r="B1999" s="12" t="n">
        <v>42180</v>
      </c>
      <c r="C1999" s="1" t="s">
        <v>833</v>
      </c>
      <c r="D1999" s="1" t="s">
        <v>19</v>
      </c>
      <c r="E1999" s="1" t="s">
        <v>19</v>
      </c>
      <c r="F1999" s="1" t="s">
        <v>20</v>
      </c>
      <c r="G1999" s="1" t="n">
        <v>4</v>
      </c>
      <c r="H1999" s="1" t="n">
        <v>5</v>
      </c>
      <c r="I1999" s="23" t="str">
        <f aca="false">IF(J1999="RHAP", "Rhizophora apiculata", IF(J1999="EXAG", "Excoecaria agallocha", IF(J1999="BRPA", "Bruguiera parviflora", IF(J1999="XYMO", "Xylocarpus moluccensis", IF(J1999="BRCY", "Bruguiera cylindrica", IF(J1999="AVAL", "Avicennia alba", IF(J1999="AVOF", "Avicennia officinalis", IF(J1999="LURA", "Lumnitzera racemosa", IF(J1999="CETA", "Ceriops tagal", IF(J1999="XYGR", "Xylocarpus granatum", IF(J1999="AVMA", "Avicennia marina", IF(J1999="RHMU", "Rhizophora mucronata", IF(J1999="BRGY", "Bruguiera gymnorrhiza", IF(J1999="BRSE", "Bruguiera sexangula", IF(J1999="SOOV", "Sonneratia ovata", IF(J1999="SOCA", "Sonneratia caseolaris", IF(J1999="HELI", "Heritiera littoralis", IF(J1999="HESY", "Heritiera sylvatica", IF(J1999="NYFR", "Nypa fruticans", IF(J1999="CYRA", "Cynometra ramiflora", IF(J1999="PHPA", "Phoenix paludosa", IF(J1999="SCHY", "Scyphiphora hydrophyllacea", IF(J1999="DIMA", "Diospyros maritima", IF(J1999="POPI", "Pongamia pinnata", IF(J1999="MAPS", "Maniltoa psilogyne", IF(J1999="INBI", "Intsia bijuga", IF(J1999="ACEB", "Acanthus ebracteatus", IF(J1999="CAER", "Calamus erinaceus", IF(J1999="UNUN", "Unknown unknown",  IF(J1999="SOAL", "Sonneratia alba",  IF(J1999="AECO", "Aegiceras corniculatum", "" )) )))))))))))))))))))))))))))))</f>
        <v>Avicennia alba</v>
      </c>
      <c r="J1999" s="1" t="s">
        <v>27</v>
      </c>
      <c r="K1999" s="1" t="n">
        <v>27.8</v>
      </c>
      <c r="L1999" s="1" t="n">
        <v>19</v>
      </c>
      <c r="M1999" s="1"/>
      <c r="N1999" s="1"/>
      <c r="O1999" s="3"/>
      <c r="AMI1999" s="0"/>
      <c r="AMJ1999" s="0"/>
    </row>
    <row r="2000" s="18" customFormat="true" ht="13.8" hidden="false" customHeight="false" outlineLevel="0" collapsed="false">
      <c r="A2000" s="1" t="s">
        <v>91</v>
      </c>
      <c r="B2000" s="12" t="n">
        <v>42181</v>
      </c>
      <c r="C2000" s="1" t="s">
        <v>833</v>
      </c>
      <c r="D2000" s="1" t="s">
        <v>19</v>
      </c>
      <c r="E2000" s="1" t="s">
        <v>19</v>
      </c>
      <c r="F2000" s="1" t="s">
        <v>20</v>
      </c>
      <c r="G2000" s="1" t="n">
        <v>5</v>
      </c>
      <c r="H2000" s="1" t="n">
        <v>1</v>
      </c>
      <c r="I2000" s="23" t="str">
        <f aca="false">IF(J2000="RHAP", "Rhizophora apiculata", IF(J2000="EXAG", "Excoecaria agallocha", IF(J2000="BRPA", "Bruguiera parviflora", IF(J2000="XYMO", "Xylocarpus moluccensis", IF(J2000="BRCY", "Bruguiera cylindrica", IF(J2000="AVAL", "Avicennia alba", IF(J2000="AVOF", "Avicennia officinalis", IF(J2000="LURA", "Lumnitzera racemosa", IF(J2000="CETA", "Ceriops tagal", IF(J2000="XYGR", "Xylocarpus granatum", IF(J2000="AVMA", "Avicennia marina", IF(J2000="RHMU", "Rhizophora mucronata", IF(J2000="BRGY", "Bruguiera gymnorrhiza", IF(J2000="BRSE", "Bruguiera sexangula", IF(J2000="SOOV", "Sonneratia ovata", IF(J2000="SOCA", "Sonneratia caseolaris", IF(J2000="HELI", "Heritiera littoralis", IF(J2000="HESY", "Heritiera sylvatica", IF(J2000="NYFR", "Nypa fruticans", IF(J2000="CYRA", "Cynometra ramiflora", IF(J2000="PHPA", "Phoenix paludosa", IF(J2000="SCHY", "Scyphiphora hydrophyllacea", IF(J2000="DIMA", "Diospyros maritima", IF(J2000="POPI", "Pongamia pinnata", IF(J2000="MAPS", "Maniltoa psilogyne", IF(J2000="INBI", "Intsia bijuga", IF(J2000="ACEB", "Acanthus ebracteatus", IF(J2000="CAER", "Calamus erinaceus", IF(J2000="UNUN", "Unknown unknown",  IF(J2000="SOAL", "Sonneratia alba",  IF(J2000="AECO", "Aegiceras corniculatum", "" )) )))))))))))))))))))))))))))))</f>
        <v>Bruguiera cylindrica</v>
      </c>
      <c r="J2000" s="1" t="s">
        <v>98</v>
      </c>
      <c r="K2000" s="1" t="n">
        <v>5.2</v>
      </c>
      <c r="L2000" s="1" t="n">
        <v>7</v>
      </c>
      <c r="M2000" s="1"/>
      <c r="N2000" s="1"/>
      <c r="O2000" s="3"/>
      <c r="AMI2000" s="0"/>
      <c r="AMJ2000" s="0"/>
    </row>
    <row r="2001" s="18" customFormat="true" ht="13.8" hidden="false" customHeight="false" outlineLevel="0" collapsed="false">
      <c r="A2001" s="1" t="s">
        <v>91</v>
      </c>
      <c r="B2001" s="12" t="n">
        <v>42181</v>
      </c>
      <c r="C2001" s="1" t="s">
        <v>833</v>
      </c>
      <c r="D2001" s="1" t="s">
        <v>19</v>
      </c>
      <c r="E2001" s="1" t="s">
        <v>19</v>
      </c>
      <c r="F2001" s="1" t="s">
        <v>20</v>
      </c>
      <c r="G2001" s="1" t="n">
        <v>5</v>
      </c>
      <c r="H2001" s="1" t="n">
        <v>1</v>
      </c>
      <c r="I2001" s="23" t="str">
        <f aca="false">IF(J2001="RHAP", "Rhizophora apiculata", IF(J2001="EXAG", "Excoecaria agallocha", IF(J2001="BRPA", "Bruguiera parviflora", IF(J2001="XYMO", "Xylocarpus moluccensis", IF(J2001="BRCY", "Bruguiera cylindrica", IF(J2001="AVAL", "Avicennia alba", IF(J2001="AVOF", "Avicennia officinalis", IF(J2001="LURA", "Lumnitzera racemosa", IF(J2001="CETA", "Ceriops tagal", IF(J2001="XYGR", "Xylocarpus granatum", IF(J2001="AVMA", "Avicennia marina", IF(J2001="RHMU", "Rhizophora mucronata", IF(J2001="BRGY", "Bruguiera gymnorrhiza", IF(J2001="BRSE", "Bruguiera sexangula", IF(J2001="SOOV", "Sonneratia ovata", IF(J2001="SOCA", "Sonneratia caseolaris", IF(J2001="HELI", "Heritiera littoralis", IF(J2001="HESY", "Heritiera sylvatica", IF(J2001="NYFR", "Nypa fruticans", IF(J2001="CYRA", "Cynometra ramiflora", IF(J2001="PHPA", "Phoenix paludosa", IF(J2001="SCHY", "Scyphiphora hydrophyllacea", IF(J2001="DIMA", "Diospyros maritima", IF(J2001="POPI", "Pongamia pinnata", IF(J2001="MAPS", "Maniltoa psilogyne", IF(J2001="INBI", "Intsia bijuga", IF(J2001="ACEB", "Acanthus ebracteatus", IF(J2001="CAER", "Calamus erinaceus", IF(J2001="UNUN", "Unknown unknown",  IF(J2001="SOAL", "Sonneratia alba",  IF(J2001="AECO", "Aegiceras corniculatum", "" )) )))))))))))))))))))))))))))))</f>
        <v>Bruguiera cylindrica</v>
      </c>
      <c r="J2001" s="1" t="s">
        <v>98</v>
      </c>
      <c r="K2001" s="1" t="n">
        <v>5.3</v>
      </c>
      <c r="L2001" s="1" t="n">
        <v>7</v>
      </c>
      <c r="M2001" s="1"/>
      <c r="N2001" s="1"/>
      <c r="O2001" s="3"/>
      <c r="AMI2001" s="0"/>
      <c r="AMJ2001" s="0"/>
    </row>
    <row r="2002" s="18" customFormat="true" ht="13.8" hidden="false" customHeight="false" outlineLevel="0" collapsed="false">
      <c r="A2002" s="1" t="s">
        <v>91</v>
      </c>
      <c r="B2002" s="12" t="n">
        <v>42181</v>
      </c>
      <c r="C2002" s="1" t="s">
        <v>833</v>
      </c>
      <c r="D2002" s="1" t="s">
        <v>19</v>
      </c>
      <c r="E2002" s="1" t="s">
        <v>19</v>
      </c>
      <c r="F2002" s="1" t="s">
        <v>20</v>
      </c>
      <c r="G2002" s="1" t="n">
        <v>5</v>
      </c>
      <c r="H2002" s="1" t="n">
        <v>1</v>
      </c>
      <c r="I2002" s="23" t="str">
        <f aca="false">IF(J2002="RHAP", "Rhizophora apiculata", IF(J2002="EXAG", "Excoecaria agallocha", IF(J2002="BRPA", "Bruguiera parviflora", IF(J2002="XYMO", "Xylocarpus moluccensis", IF(J2002="BRCY", "Bruguiera cylindrica", IF(J2002="AVAL", "Avicennia alba", IF(J2002="AVOF", "Avicennia officinalis", IF(J2002="LURA", "Lumnitzera racemosa", IF(J2002="CETA", "Ceriops tagal", IF(J2002="XYGR", "Xylocarpus granatum", IF(J2002="AVMA", "Avicennia marina", IF(J2002="RHMU", "Rhizophora mucronata", IF(J2002="BRGY", "Bruguiera gymnorrhiza", IF(J2002="BRSE", "Bruguiera sexangula", IF(J2002="SOOV", "Sonneratia ovata", IF(J2002="SOCA", "Sonneratia caseolaris", IF(J2002="HELI", "Heritiera littoralis", IF(J2002="HESY", "Heritiera sylvatica", IF(J2002="NYFR", "Nypa fruticans", IF(J2002="CYRA", "Cynometra ramiflora", IF(J2002="PHPA", "Phoenix paludosa", IF(J2002="SCHY", "Scyphiphora hydrophyllacea", IF(J2002="DIMA", "Diospyros maritima", IF(J2002="POPI", "Pongamia pinnata", IF(J2002="MAPS", "Maniltoa psilogyne", IF(J2002="INBI", "Intsia bijuga", IF(J2002="ACEB", "Acanthus ebracteatus", IF(J2002="CAER", "Calamus erinaceus", IF(J2002="UNUN", "Unknown unknown",  IF(J2002="SOAL", "Sonneratia alba",  IF(J2002="AECO", "Aegiceras corniculatum", "" )) )))))))))))))))))))))))))))))</f>
        <v>Bruguiera cylindrica</v>
      </c>
      <c r="J2002" s="1" t="s">
        <v>98</v>
      </c>
      <c r="K2002" s="1" t="n">
        <v>5.3</v>
      </c>
      <c r="L2002" s="1" t="n">
        <v>8</v>
      </c>
      <c r="M2002" s="1"/>
      <c r="N2002" s="1"/>
      <c r="O2002" s="3"/>
      <c r="AMI2002" s="0"/>
      <c r="AMJ2002" s="0"/>
    </row>
    <row r="2003" s="18" customFormat="true" ht="13.8" hidden="false" customHeight="false" outlineLevel="0" collapsed="false">
      <c r="A2003" s="1" t="s">
        <v>91</v>
      </c>
      <c r="B2003" s="12" t="n">
        <v>42181</v>
      </c>
      <c r="C2003" s="1" t="s">
        <v>833</v>
      </c>
      <c r="D2003" s="1" t="s">
        <v>19</v>
      </c>
      <c r="E2003" s="1" t="s">
        <v>19</v>
      </c>
      <c r="F2003" s="1" t="s">
        <v>20</v>
      </c>
      <c r="G2003" s="1" t="n">
        <v>5</v>
      </c>
      <c r="H2003" s="1" t="n">
        <v>1</v>
      </c>
      <c r="I2003" s="23" t="str">
        <f aca="false">IF(J2003="RHAP", "Rhizophora apiculata", IF(J2003="EXAG", "Excoecaria agallocha", IF(J2003="BRPA", "Bruguiera parviflora", IF(J2003="XYMO", "Xylocarpus moluccensis", IF(J2003="BRCY", "Bruguiera cylindrica", IF(J2003="AVAL", "Avicennia alba", IF(J2003="AVOF", "Avicennia officinalis", IF(J2003="LURA", "Lumnitzera racemosa", IF(J2003="CETA", "Ceriops tagal", IF(J2003="XYGR", "Xylocarpus granatum", IF(J2003="AVMA", "Avicennia marina", IF(J2003="RHMU", "Rhizophora mucronata", IF(J2003="BRGY", "Bruguiera gymnorrhiza", IF(J2003="BRSE", "Bruguiera sexangula", IF(J2003="SOOV", "Sonneratia ovata", IF(J2003="SOCA", "Sonneratia caseolaris", IF(J2003="HELI", "Heritiera littoralis", IF(J2003="HESY", "Heritiera sylvatica", IF(J2003="NYFR", "Nypa fruticans", IF(J2003="CYRA", "Cynometra ramiflora", IF(J2003="PHPA", "Phoenix paludosa", IF(J2003="SCHY", "Scyphiphora hydrophyllacea", IF(J2003="DIMA", "Diospyros maritima", IF(J2003="POPI", "Pongamia pinnata", IF(J2003="MAPS", "Maniltoa psilogyne", IF(J2003="INBI", "Intsia bijuga", IF(J2003="ACEB", "Acanthus ebracteatus", IF(J2003="CAER", "Calamus erinaceus", IF(J2003="UNUN", "Unknown unknown",  IF(J2003="SOAL", "Sonneratia alba",  IF(J2003="AECO", "Aegiceras corniculatum", "" )) )))))))))))))))))))))))))))))</f>
        <v>Bruguiera cylindrica</v>
      </c>
      <c r="J2003" s="1" t="s">
        <v>98</v>
      </c>
      <c r="K2003" s="1" t="n">
        <v>5.4</v>
      </c>
      <c r="L2003" s="1" t="n">
        <v>7</v>
      </c>
      <c r="M2003" s="1"/>
      <c r="N2003" s="1"/>
      <c r="O2003" s="3"/>
      <c r="AMI2003" s="0"/>
      <c r="AMJ2003" s="0"/>
    </row>
    <row r="2004" s="18" customFormat="true" ht="13.8" hidden="false" customHeight="false" outlineLevel="0" collapsed="false">
      <c r="A2004" s="1" t="s">
        <v>91</v>
      </c>
      <c r="B2004" s="12" t="n">
        <v>42181</v>
      </c>
      <c r="C2004" s="1" t="s">
        <v>833</v>
      </c>
      <c r="D2004" s="1" t="s">
        <v>19</v>
      </c>
      <c r="E2004" s="1" t="s">
        <v>19</v>
      </c>
      <c r="F2004" s="1" t="s">
        <v>20</v>
      </c>
      <c r="G2004" s="1" t="n">
        <v>5</v>
      </c>
      <c r="H2004" s="1" t="n">
        <v>1</v>
      </c>
      <c r="I2004" s="23" t="str">
        <f aca="false">IF(J2004="RHAP", "Rhizophora apiculata", IF(J2004="EXAG", "Excoecaria agallocha", IF(J2004="BRPA", "Bruguiera parviflora", IF(J2004="XYMO", "Xylocarpus moluccensis", IF(J2004="BRCY", "Bruguiera cylindrica", IF(J2004="AVAL", "Avicennia alba", IF(J2004="AVOF", "Avicennia officinalis", IF(J2004="LURA", "Lumnitzera racemosa", IF(J2004="CETA", "Ceriops tagal", IF(J2004="XYGR", "Xylocarpus granatum", IF(J2004="AVMA", "Avicennia marina", IF(J2004="RHMU", "Rhizophora mucronata", IF(J2004="BRGY", "Bruguiera gymnorrhiza", IF(J2004="BRSE", "Bruguiera sexangula", IF(J2004="SOOV", "Sonneratia ovata", IF(J2004="SOCA", "Sonneratia caseolaris", IF(J2004="HELI", "Heritiera littoralis", IF(J2004="HESY", "Heritiera sylvatica", IF(J2004="NYFR", "Nypa fruticans", IF(J2004="CYRA", "Cynometra ramiflora", IF(J2004="PHPA", "Phoenix paludosa", IF(J2004="SCHY", "Scyphiphora hydrophyllacea", IF(J2004="DIMA", "Diospyros maritima", IF(J2004="POPI", "Pongamia pinnata", IF(J2004="MAPS", "Maniltoa psilogyne", IF(J2004="INBI", "Intsia bijuga", IF(J2004="ACEB", "Acanthus ebracteatus", IF(J2004="CAER", "Calamus erinaceus", IF(J2004="UNUN", "Unknown unknown",  IF(J2004="SOAL", "Sonneratia alba",  IF(J2004="AECO", "Aegiceras corniculatum", "" )) )))))))))))))))))))))))))))))</f>
        <v>Bruguiera cylindrica</v>
      </c>
      <c r="J2004" s="1" t="s">
        <v>98</v>
      </c>
      <c r="K2004" s="1" t="n">
        <v>6.2</v>
      </c>
      <c r="L2004" s="1" t="n">
        <v>6</v>
      </c>
      <c r="M2004" s="1"/>
      <c r="N2004" s="1"/>
      <c r="O2004" s="3"/>
      <c r="AMI2004" s="0"/>
      <c r="AMJ2004" s="0"/>
    </row>
    <row r="2005" s="18" customFormat="true" ht="13.8" hidden="false" customHeight="false" outlineLevel="0" collapsed="false">
      <c r="A2005" s="1" t="s">
        <v>91</v>
      </c>
      <c r="B2005" s="12" t="n">
        <v>42181</v>
      </c>
      <c r="C2005" s="1" t="s">
        <v>833</v>
      </c>
      <c r="D2005" s="1" t="s">
        <v>19</v>
      </c>
      <c r="E2005" s="1" t="s">
        <v>19</v>
      </c>
      <c r="F2005" s="1" t="s">
        <v>20</v>
      </c>
      <c r="G2005" s="1" t="n">
        <v>5</v>
      </c>
      <c r="H2005" s="1" t="n">
        <v>1</v>
      </c>
      <c r="I2005" s="23" t="str">
        <f aca="false">IF(J2005="RHAP", "Rhizophora apiculata", IF(J2005="EXAG", "Excoecaria agallocha", IF(J2005="BRPA", "Bruguiera parviflora", IF(J2005="XYMO", "Xylocarpus moluccensis", IF(J2005="BRCY", "Bruguiera cylindrica", IF(J2005="AVAL", "Avicennia alba", IF(J2005="AVOF", "Avicennia officinalis", IF(J2005="LURA", "Lumnitzera racemosa", IF(J2005="CETA", "Ceriops tagal", IF(J2005="XYGR", "Xylocarpus granatum", IF(J2005="AVMA", "Avicennia marina", IF(J2005="RHMU", "Rhizophora mucronata", IF(J2005="BRGY", "Bruguiera gymnorrhiza", IF(J2005="BRSE", "Bruguiera sexangula", IF(J2005="SOOV", "Sonneratia ovata", IF(J2005="SOCA", "Sonneratia caseolaris", IF(J2005="HELI", "Heritiera littoralis", IF(J2005="HESY", "Heritiera sylvatica", IF(J2005="NYFR", "Nypa fruticans", IF(J2005="CYRA", "Cynometra ramiflora", IF(J2005="PHPA", "Phoenix paludosa", IF(J2005="SCHY", "Scyphiphora hydrophyllacea", IF(J2005="DIMA", "Diospyros maritima", IF(J2005="POPI", "Pongamia pinnata", IF(J2005="MAPS", "Maniltoa psilogyne", IF(J2005="INBI", "Intsia bijuga", IF(J2005="ACEB", "Acanthus ebracteatus", IF(J2005="CAER", "Calamus erinaceus", IF(J2005="UNUN", "Unknown unknown",  IF(J2005="SOAL", "Sonneratia alba",  IF(J2005="AECO", "Aegiceras corniculatum", "" )) )))))))))))))))))))))))))))))</f>
        <v>Bruguiera cylindrica</v>
      </c>
      <c r="J2005" s="1" t="s">
        <v>98</v>
      </c>
      <c r="K2005" s="1" t="n">
        <v>6.2</v>
      </c>
      <c r="L2005" s="1" t="n">
        <v>6</v>
      </c>
      <c r="M2005" s="1"/>
      <c r="N2005" s="1"/>
      <c r="O2005" s="3"/>
      <c r="AMI2005" s="0"/>
      <c r="AMJ2005" s="0"/>
    </row>
    <row r="2006" s="18" customFormat="true" ht="13.8" hidden="false" customHeight="false" outlineLevel="0" collapsed="false">
      <c r="A2006" s="1" t="s">
        <v>91</v>
      </c>
      <c r="B2006" s="12" t="n">
        <v>42181</v>
      </c>
      <c r="C2006" s="1" t="s">
        <v>833</v>
      </c>
      <c r="D2006" s="1" t="s">
        <v>19</v>
      </c>
      <c r="E2006" s="1" t="s">
        <v>19</v>
      </c>
      <c r="F2006" s="1" t="s">
        <v>20</v>
      </c>
      <c r="G2006" s="1" t="n">
        <v>5</v>
      </c>
      <c r="H2006" s="1" t="n">
        <v>1</v>
      </c>
      <c r="I2006" s="23" t="str">
        <f aca="false">IF(J2006="RHAP", "Rhizophora apiculata", IF(J2006="EXAG", "Excoecaria agallocha", IF(J2006="BRPA", "Bruguiera parviflora", IF(J2006="XYMO", "Xylocarpus moluccensis", IF(J2006="BRCY", "Bruguiera cylindrica", IF(J2006="AVAL", "Avicennia alba", IF(J2006="AVOF", "Avicennia officinalis", IF(J2006="LURA", "Lumnitzera racemosa", IF(J2006="CETA", "Ceriops tagal", IF(J2006="XYGR", "Xylocarpus granatum", IF(J2006="AVMA", "Avicennia marina", IF(J2006="RHMU", "Rhizophora mucronata", IF(J2006="BRGY", "Bruguiera gymnorrhiza", IF(J2006="BRSE", "Bruguiera sexangula", IF(J2006="SOOV", "Sonneratia ovata", IF(J2006="SOCA", "Sonneratia caseolaris", IF(J2006="HELI", "Heritiera littoralis", IF(J2006="HESY", "Heritiera sylvatica", IF(J2006="NYFR", "Nypa fruticans", IF(J2006="CYRA", "Cynometra ramiflora", IF(J2006="PHPA", "Phoenix paludosa", IF(J2006="SCHY", "Scyphiphora hydrophyllacea", IF(J2006="DIMA", "Diospyros maritima", IF(J2006="POPI", "Pongamia pinnata", IF(J2006="MAPS", "Maniltoa psilogyne", IF(J2006="INBI", "Intsia bijuga", IF(J2006="ACEB", "Acanthus ebracteatus", IF(J2006="CAER", "Calamus erinaceus", IF(J2006="UNUN", "Unknown unknown",  IF(J2006="SOAL", "Sonneratia alba",  IF(J2006="AECO", "Aegiceras corniculatum", "" )) )))))))))))))))))))))))))))))</f>
        <v>Bruguiera cylindrica</v>
      </c>
      <c r="J2006" s="1" t="s">
        <v>98</v>
      </c>
      <c r="K2006" s="1" t="n">
        <v>6.4</v>
      </c>
      <c r="L2006" s="1" t="n">
        <v>5</v>
      </c>
      <c r="M2006" s="1"/>
      <c r="N2006" s="1"/>
      <c r="O2006" s="3"/>
      <c r="AMI2006" s="0"/>
      <c r="AMJ2006" s="0"/>
    </row>
    <row r="2007" s="18" customFormat="true" ht="13.8" hidden="false" customHeight="false" outlineLevel="0" collapsed="false">
      <c r="A2007" s="1" t="s">
        <v>91</v>
      </c>
      <c r="B2007" s="12" t="n">
        <v>42181</v>
      </c>
      <c r="C2007" s="1" t="s">
        <v>833</v>
      </c>
      <c r="D2007" s="1" t="s">
        <v>19</v>
      </c>
      <c r="E2007" s="1" t="s">
        <v>19</v>
      </c>
      <c r="F2007" s="1" t="s">
        <v>20</v>
      </c>
      <c r="G2007" s="1" t="n">
        <v>5</v>
      </c>
      <c r="H2007" s="1" t="n">
        <v>1</v>
      </c>
      <c r="I2007" s="23" t="str">
        <f aca="false">IF(J2007="RHAP", "Rhizophora apiculata", IF(J2007="EXAG", "Excoecaria agallocha", IF(J2007="BRPA", "Bruguiera parviflora", IF(J2007="XYMO", "Xylocarpus moluccensis", IF(J2007="BRCY", "Bruguiera cylindrica", IF(J2007="AVAL", "Avicennia alba", IF(J2007="AVOF", "Avicennia officinalis", IF(J2007="LURA", "Lumnitzera racemosa", IF(J2007="CETA", "Ceriops tagal", IF(J2007="XYGR", "Xylocarpus granatum", IF(J2007="AVMA", "Avicennia marina", IF(J2007="RHMU", "Rhizophora mucronata", IF(J2007="BRGY", "Bruguiera gymnorrhiza", IF(J2007="BRSE", "Bruguiera sexangula", IF(J2007="SOOV", "Sonneratia ovata", IF(J2007="SOCA", "Sonneratia caseolaris", IF(J2007="HELI", "Heritiera littoralis", IF(J2007="HESY", "Heritiera sylvatica", IF(J2007="NYFR", "Nypa fruticans", IF(J2007="CYRA", "Cynometra ramiflora", IF(J2007="PHPA", "Phoenix paludosa", IF(J2007="SCHY", "Scyphiphora hydrophyllacea", IF(J2007="DIMA", "Diospyros maritima", IF(J2007="POPI", "Pongamia pinnata", IF(J2007="MAPS", "Maniltoa psilogyne", IF(J2007="INBI", "Intsia bijuga", IF(J2007="ACEB", "Acanthus ebracteatus", IF(J2007="CAER", "Calamus erinaceus", IF(J2007="UNUN", "Unknown unknown",  IF(J2007="SOAL", "Sonneratia alba",  IF(J2007="AECO", "Aegiceras corniculatum", "" )) )))))))))))))))))))))))))))))</f>
        <v>Bruguiera cylindrica</v>
      </c>
      <c r="J2007" s="1" t="s">
        <v>98</v>
      </c>
      <c r="K2007" s="1" t="n">
        <v>6.8</v>
      </c>
      <c r="L2007" s="1" t="n">
        <v>8</v>
      </c>
      <c r="M2007" s="1"/>
      <c r="N2007" s="1"/>
      <c r="O2007" s="3"/>
      <c r="AMI2007" s="0"/>
      <c r="AMJ2007" s="0"/>
    </row>
    <row r="2008" s="18" customFormat="true" ht="13.8" hidden="false" customHeight="false" outlineLevel="0" collapsed="false">
      <c r="A2008" s="1" t="s">
        <v>91</v>
      </c>
      <c r="B2008" s="12" t="n">
        <v>42181</v>
      </c>
      <c r="C2008" s="1" t="s">
        <v>833</v>
      </c>
      <c r="D2008" s="1" t="s">
        <v>19</v>
      </c>
      <c r="E2008" s="1" t="s">
        <v>19</v>
      </c>
      <c r="F2008" s="1" t="s">
        <v>20</v>
      </c>
      <c r="G2008" s="1" t="n">
        <v>5</v>
      </c>
      <c r="H2008" s="1" t="n">
        <v>1</v>
      </c>
      <c r="I2008" s="23" t="str">
        <f aca="false">IF(J2008="RHAP", "Rhizophora apiculata", IF(J2008="EXAG", "Excoecaria agallocha", IF(J2008="BRPA", "Bruguiera parviflora", IF(J2008="XYMO", "Xylocarpus moluccensis", IF(J2008="BRCY", "Bruguiera cylindrica", IF(J2008="AVAL", "Avicennia alba", IF(J2008="AVOF", "Avicennia officinalis", IF(J2008="LURA", "Lumnitzera racemosa", IF(J2008="CETA", "Ceriops tagal", IF(J2008="XYGR", "Xylocarpus granatum", IF(J2008="AVMA", "Avicennia marina", IF(J2008="RHMU", "Rhizophora mucronata", IF(J2008="BRGY", "Bruguiera gymnorrhiza", IF(J2008="BRSE", "Bruguiera sexangula", IF(J2008="SOOV", "Sonneratia ovata", IF(J2008="SOCA", "Sonneratia caseolaris", IF(J2008="HELI", "Heritiera littoralis", IF(J2008="HESY", "Heritiera sylvatica", IF(J2008="NYFR", "Nypa fruticans", IF(J2008="CYRA", "Cynometra ramiflora", IF(J2008="PHPA", "Phoenix paludosa", IF(J2008="SCHY", "Scyphiphora hydrophyllacea", IF(J2008="DIMA", "Diospyros maritima", IF(J2008="POPI", "Pongamia pinnata", IF(J2008="MAPS", "Maniltoa psilogyne", IF(J2008="INBI", "Intsia bijuga", IF(J2008="ACEB", "Acanthus ebracteatus", IF(J2008="CAER", "Calamus erinaceus", IF(J2008="UNUN", "Unknown unknown",  IF(J2008="SOAL", "Sonneratia alba",  IF(J2008="AECO", "Aegiceras corniculatum", "" )) )))))))))))))))))))))))))))))</f>
        <v>Bruguiera cylindrica</v>
      </c>
      <c r="J2008" s="1" t="s">
        <v>98</v>
      </c>
      <c r="K2008" s="1" t="n">
        <v>6.9</v>
      </c>
      <c r="L2008" s="1" t="n">
        <v>2.5</v>
      </c>
      <c r="M2008" s="1"/>
      <c r="N2008" s="1" t="n">
        <v>3</v>
      </c>
      <c r="O2008" s="3" t="s">
        <v>1073</v>
      </c>
      <c r="AMI2008" s="0"/>
      <c r="AMJ2008" s="0"/>
    </row>
    <row r="2009" s="18" customFormat="true" ht="13.8" hidden="false" customHeight="false" outlineLevel="0" collapsed="false">
      <c r="A2009" s="1" t="s">
        <v>91</v>
      </c>
      <c r="B2009" s="12" t="n">
        <v>42181</v>
      </c>
      <c r="C2009" s="1" t="s">
        <v>833</v>
      </c>
      <c r="D2009" s="1" t="s">
        <v>19</v>
      </c>
      <c r="E2009" s="1" t="s">
        <v>19</v>
      </c>
      <c r="F2009" s="1" t="s">
        <v>20</v>
      </c>
      <c r="G2009" s="1" t="n">
        <v>5</v>
      </c>
      <c r="H2009" s="1" t="n">
        <v>1</v>
      </c>
      <c r="I2009" s="23" t="str">
        <f aca="false">IF(J2009="RHAP", "Rhizophora apiculata", IF(J2009="EXAG", "Excoecaria agallocha", IF(J2009="BRPA", "Bruguiera parviflora", IF(J2009="XYMO", "Xylocarpus moluccensis", IF(J2009="BRCY", "Bruguiera cylindrica", IF(J2009="AVAL", "Avicennia alba", IF(J2009="AVOF", "Avicennia officinalis", IF(J2009="LURA", "Lumnitzera racemosa", IF(J2009="CETA", "Ceriops tagal", IF(J2009="XYGR", "Xylocarpus granatum", IF(J2009="AVMA", "Avicennia marina", IF(J2009="RHMU", "Rhizophora mucronata", IF(J2009="BRGY", "Bruguiera gymnorrhiza", IF(J2009="BRSE", "Bruguiera sexangula", IF(J2009="SOOV", "Sonneratia ovata", IF(J2009="SOCA", "Sonneratia caseolaris", IF(J2009="HELI", "Heritiera littoralis", IF(J2009="HESY", "Heritiera sylvatica", IF(J2009="NYFR", "Nypa fruticans", IF(J2009="CYRA", "Cynometra ramiflora", IF(J2009="PHPA", "Phoenix paludosa", IF(J2009="SCHY", "Scyphiphora hydrophyllacea", IF(J2009="DIMA", "Diospyros maritima", IF(J2009="POPI", "Pongamia pinnata", IF(J2009="MAPS", "Maniltoa psilogyne", IF(J2009="INBI", "Intsia bijuga", IF(J2009="ACEB", "Acanthus ebracteatus", IF(J2009="CAER", "Calamus erinaceus", IF(J2009="UNUN", "Unknown unknown",  IF(J2009="SOAL", "Sonneratia alba",  IF(J2009="AECO", "Aegiceras corniculatum", "" )) )))))))))))))))))))))))))))))</f>
        <v>Bruguiera cylindrica</v>
      </c>
      <c r="J2009" s="1" t="s">
        <v>98</v>
      </c>
      <c r="K2009" s="1" t="n">
        <v>7.1</v>
      </c>
      <c r="L2009" s="1" t="n">
        <v>9</v>
      </c>
      <c r="M2009" s="1"/>
      <c r="N2009" s="1"/>
      <c r="O2009" s="3"/>
      <c r="AMI2009" s="0"/>
      <c r="AMJ2009" s="0"/>
    </row>
    <row r="2010" s="18" customFormat="true" ht="13.8" hidden="false" customHeight="false" outlineLevel="0" collapsed="false">
      <c r="A2010" s="1" t="s">
        <v>91</v>
      </c>
      <c r="B2010" s="12" t="n">
        <v>42181</v>
      </c>
      <c r="C2010" s="1" t="s">
        <v>833</v>
      </c>
      <c r="D2010" s="1" t="s">
        <v>19</v>
      </c>
      <c r="E2010" s="1" t="s">
        <v>19</v>
      </c>
      <c r="F2010" s="1" t="s">
        <v>20</v>
      </c>
      <c r="G2010" s="1" t="n">
        <v>5</v>
      </c>
      <c r="H2010" s="1" t="n">
        <v>1</v>
      </c>
      <c r="I2010" s="23" t="str">
        <f aca="false">IF(J2010="RHAP", "Rhizophora apiculata", IF(J2010="EXAG", "Excoecaria agallocha", IF(J2010="BRPA", "Bruguiera parviflora", IF(J2010="XYMO", "Xylocarpus moluccensis", IF(J2010="BRCY", "Bruguiera cylindrica", IF(J2010="AVAL", "Avicennia alba", IF(J2010="AVOF", "Avicennia officinalis", IF(J2010="LURA", "Lumnitzera racemosa", IF(J2010="CETA", "Ceriops tagal", IF(J2010="XYGR", "Xylocarpus granatum", IF(J2010="AVMA", "Avicennia marina", IF(J2010="RHMU", "Rhizophora mucronata", IF(J2010="BRGY", "Bruguiera gymnorrhiza", IF(J2010="BRSE", "Bruguiera sexangula", IF(J2010="SOOV", "Sonneratia ovata", IF(J2010="SOCA", "Sonneratia caseolaris", IF(J2010="HELI", "Heritiera littoralis", IF(J2010="HESY", "Heritiera sylvatica", IF(J2010="NYFR", "Nypa fruticans", IF(J2010="CYRA", "Cynometra ramiflora", IF(J2010="PHPA", "Phoenix paludosa", IF(J2010="SCHY", "Scyphiphora hydrophyllacea", IF(J2010="DIMA", "Diospyros maritima", IF(J2010="POPI", "Pongamia pinnata", IF(J2010="MAPS", "Maniltoa psilogyne", IF(J2010="INBI", "Intsia bijuga", IF(J2010="ACEB", "Acanthus ebracteatus", IF(J2010="CAER", "Calamus erinaceus", IF(J2010="UNUN", "Unknown unknown",  IF(J2010="SOAL", "Sonneratia alba",  IF(J2010="AECO", "Aegiceras corniculatum", "" )) )))))))))))))))))))))))))))))</f>
        <v>Bruguiera cylindrica</v>
      </c>
      <c r="J2010" s="1" t="s">
        <v>98</v>
      </c>
      <c r="K2010" s="1" t="n">
        <v>7.6</v>
      </c>
      <c r="L2010" s="1" t="n">
        <v>8</v>
      </c>
      <c r="M2010" s="1"/>
      <c r="N2010" s="1"/>
      <c r="O2010" s="3"/>
      <c r="AMI2010" s="0"/>
      <c r="AMJ2010" s="0"/>
    </row>
    <row r="2011" s="18" customFormat="true" ht="13.8" hidden="false" customHeight="false" outlineLevel="0" collapsed="false">
      <c r="A2011" s="1" t="s">
        <v>91</v>
      </c>
      <c r="B2011" s="12" t="n">
        <v>42181</v>
      </c>
      <c r="C2011" s="1" t="s">
        <v>833</v>
      </c>
      <c r="D2011" s="1" t="s">
        <v>19</v>
      </c>
      <c r="E2011" s="1" t="s">
        <v>19</v>
      </c>
      <c r="F2011" s="1" t="s">
        <v>20</v>
      </c>
      <c r="G2011" s="1" t="n">
        <v>5</v>
      </c>
      <c r="H2011" s="1" t="n">
        <v>1</v>
      </c>
      <c r="I2011" s="23" t="str">
        <f aca="false">IF(J2011="RHAP", "Rhizophora apiculata", IF(J2011="EXAG", "Excoecaria agallocha", IF(J2011="BRPA", "Bruguiera parviflora", IF(J2011="XYMO", "Xylocarpus moluccensis", IF(J2011="BRCY", "Bruguiera cylindrica", IF(J2011="AVAL", "Avicennia alba", IF(J2011="AVOF", "Avicennia officinalis", IF(J2011="LURA", "Lumnitzera racemosa", IF(J2011="CETA", "Ceriops tagal", IF(J2011="XYGR", "Xylocarpus granatum", IF(J2011="AVMA", "Avicennia marina", IF(J2011="RHMU", "Rhizophora mucronata", IF(J2011="BRGY", "Bruguiera gymnorrhiza", IF(J2011="BRSE", "Bruguiera sexangula", IF(J2011="SOOV", "Sonneratia ovata", IF(J2011="SOCA", "Sonneratia caseolaris", IF(J2011="HELI", "Heritiera littoralis", IF(J2011="HESY", "Heritiera sylvatica", IF(J2011="NYFR", "Nypa fruticans", IF(J2011="CYRA", "Cynometra ramiflora", IF(J2011="PHPA", "Phoenix paludosa", IF(J2011="SCHY", "Scyphiphora hydrophyllacea", IF(J2011="DIMA", "Diospyros maritima", IF(J2011="POPI", "Pongamia pinnata", IF(J2011="MAPS", "Maniltoa psilogyne", IF(J2011="INBI", "Intsia bijuga", IF(J2011="ACEB", "Acanthus ebracteatus", IF(J2011="CAER", "Calamus erinaceus", IF(J2011="UNUN", "Unknown unknown",  IF(J2011="SOAL", "Sonneratia alba",  IF(J2011="AECO", "Aegiceras corniculatum", "" )) )))))))))))))))))))))))))))))</f>
        <v>Bruguiera cylindrica</v>
      </c>
      <c r="J2011" s="1" t="s">
        <v>98</v>
      </c>
      <c r="K2011" s="1" t="n">
        <v>7.7</v>
      </c>
      <c r="L2011" s="1" t="n">
        <v>10</v>
      </c>
      <c r="M2011" s="1"/>
      <c r="N2011" s="1"/>
      <c r="O2011" s="3"/>
      <c r="AMI2011" s="0"/>
      <c r="AMJ2011" s="0"/>
    </row>
    <row r="2012" s="18" customFormat="true" ht="13.8" hidden="false" customHeight="false" outlineLevel="0" collapsed="false">
      <c r="A2012" s="1" t="s">
        <v>91</v>
      </c>
      <c r="B2012" s="12" t="n">
        <v>42181</v>
      </c>
      <c r="C2012" s="1" t="s">
        <v>833</v>
      </c>
      <c r="D2012" s="1" t="s">
        <v>19</v>
      </c>
      <c r="E2012" s="1" t="s">
        <v>19</v>
      </c>
      <c r="F2012" s="1" t="s">
        <v>20</v>
      </c>
      <c r="G2012" s="1" t="n">
        <v>5</v>
      </c>
      <c r="H2012" s="1" t="n">
        <v>1</v>
      </c>
      <c r="I2012" s="23" t="str">
        <f aca="false">IF(J2012="RHAP", "Rhizophora apiculata", IF(J2012="EXAG", "Excoecaria agallocha", IF(J2012="BRPA", "Bruguiera parviflora", IF(J2012="XYMO", "Xylocarpus moluccensis", IF(J2012="BRCY", "Bruguiera cylindrica", IF(J2012="AVAL", "Avicennia alba", IF(J2012="AVOF", "Avicennia officinalis", IF(J2012="LURA", "Lumnitzera racemosa", IF(J2012="CETA", "Ceriops tagal", IF(J2012="XYGR", "Xylocarpus granatum", IF(J2012="AVMA", "Avicennia marina", IF(J2012="RHMU", "Rhizophora mucronata", IF(J2012="BRGY", "Bruguiera gymnorrhiza", IF(J2012="BRSE", "Bruguiera sexangula", IF(J2012="SOOV", "Sonneratia ovata", IF(J2012="SOCA", "Sonneratia caseolaris", IF(J2012="HELI", "Heritiera littoralis", IF(J2012="HESY", "Heritiera sylvatica", IF(J2012="NYFR", "Nypa fruticans", IF(J2012="CYRA", "Cynometra ramiflora", IF(J2012="PHPA", "Phoenix paludosa", IF(J2012="SCHY", "Scyphiphora hydrophyllacea", IF(J2012="DIMA", "Diospyros maritima", IF(J2012="POPI", "Pongamia pinnata", IF(J2012="MAPS", "Maniltoa psilogyne", IF(J2012="INBI", "Intsia bijuga", IF(J2012="ACEB", "Acanthus ebracteatus", IF(J2012="CAER", "Calamus erinaceus", IF(J2012="UNUN", "Unknown unknown",  IF(J2012="SOAL", "Sonneratia alba",  IF(J2012="AECO", "Aegiceras corniculatum", "" )) )))))))))))))))))))))))))))))</f>
        <v>Bruguiera cylindrica</v>
      </c>
      <c r="J2012" s="1" t="s">
        <v>98</v>
      </c>
      <c r="K2012" s="1" t="n">
        <v>8.6</v>
      </c>
      <c r="L2012" s="1" t="n">
        <v>12</v>
      </c>
      <c r="M2012" s="1"/>
      <c r="N2012" s="1"/>
      <c r="O2012" s="3"/>
      <c r="AMI2012" s="0"/>
      <c r="AMJ2012" s="0"/>
    </row>
    <row r="2013" s="18" customFormat="true" ht="13.8" hidden="false" customHeight="false" outlineLevel="0" collapsed="false">
      <c r="A2013" s="1" t="s">
        <v>91</v>
      </c>
      <c r="B2013" s="12" t="n">
        <v>42181</v>
      </c>
      <c r="C2013" s="1" t="s">
        <v>833</v>
      </c>
      <c r="D2013" s="1" t="s">
        <v>19</v>
      </c>
      <c r="E2013" s="1" t="s">
        <v>19</v>
      </c>
      <c r="F2013" s="1" t="s">
        <v>20</v>
      </c>
      <c r="G2013" s="1" t="n">
        <v>5</v>
      </c>
      <c r="H2013" s="1" t="n">
        <v>1</v>
      </c>
      <c r="I2013" s="23" t="str">
        <f aca="false">IF(J2013="RHAP", "Rhizophora apiculata", IF(J2013="EXAG", "Excoecaria agallocha", IF(J2013="BRPA", "Bruguiera parviflora", IF(J2013="XYMO", "Xylocarpus moluccensis", IF(J2013="BRCY", "Bruguiera cylindrica", IF(J2013="AVAL", "Avicennia alba", IF(J2013="AVOF", "Avicennia officinalis", IF(J2013="LURA", "Lumnitzera racemosa", IF(J2013="CETA", "Ceriops tagal", IF(J2013="XYGR", "Xylocarpus granatum", IF(J2013="AVMA", "Avicennia marina", IF(J2013="RHMU", "Rhizophora mucronata", IF(J2013="BRGY", "Bruguiera gymnorrhiza", IF(J2013="BRSE", "Bruguiera sexangula", IF(J2013="SOOV", "Sonneratia ovata", IF(J2013="SOCA", "Sonneratia caseolaris", IF(J2013="HELI", "Heritiera littoralis", IF(J2013="HESY", "Heritiera sylvatica", IF(J2013="NYFR", "Nypa fruticans", IF(J2013="CYRA", "Cynometra ramiflora", IF(J2013="PHPA", "Phoenix paludosa", IF(J2013="SCHY", "Scyphiphora hydrophyllacea", IF(J2013="DIMA", "Diospyros maritima", IF(J2013="POPI", "Pongamia pinnata", IF(J2013="MAPS", "Maniltoa psilogyne", IF(J2013="INBI", "Intsia bijuga", IF(J2013="ACEB", "Acanthus ebracteatus", IF(J2013="CAER", "Calamus erinaceus", IF(J2013="UNUN", "Unknown unknown",  IF(J2013="SOAL", "Sonneratia alba",  IF(J2013="AECO", "Aegiceras corniculatum", "" )) )))))))))))))))))))))))))))))</f>
        <v>Bruguiera cylindrica</v>
      </c>
      <c r="J2013" s="1" t="s">
        <v>98</v>
      </c>
      <c r="K2013" s="1" t="n">
        <v>9</v>
      </c>
      <c r="L2013" s="1" t="n">
        <v>9</v>
      </c>
      <c r="M2013" s="1"/>
      <c r="N2013" s="1"/>
      <c r="O2013" s="3"/>
      <c r="AMI2013" s="0"/>
      <c r="AMJ2013" s="0"/>
    </row>
    <row r="2014" s="18" customFormat="true" ht="13.8" hidden="false" customHeight="false" outlineLevel="0" collapsed="false">
      <c r="A2014" s="1" t="s">
        <v>91</v>
      </c>
      <c r="B2014" s="12" t="n">
        <v>42181</v>
      </c>
      <c r="C2014" s="1" t="s">
        <v>833</v>
      </c>
      <c r="D2014" s="1" t="s">
        <v>19</v>
      </c>
      <c r="E2014" s="1" t="s">
        <v>19</v>
      </c>
      <c r="F2014" s="1" t="s">
        <v>20</v>
      </c>
      <c r="G2014" s="1" t="n">
        <v>5</v>
      </c>
      <c r="H2014" s="1" t="n">
        <v>1</v>
      </c>
      <c r="I2014" s="23" t="str">
        <f aca="false">IF(J2014="RHAP", "Rhizophora apiculata", IF(J2014="EXAG", "Excoecaria agallocha", IF(J2014="BRPA", "Bruguiera parviflora", IF(J2014="XYMO", "Xylocarpus moluccensis", IF(J2014="BRCY", "Bruguiera cylindrica", IF(J2014="AVAL", "Avicennia alba", IF(J2014="AVOF", "Avicennia officinalis", IF(J2014="LURA", "Lumnitzera racemosa", IF(J2014="CETA", "Ceriops tagal", IF(J2014="XYGR", "Xylocarpus granatum", IF(J2014="AVMA", "Avicennia marina", IF(J2014="RHMU", "Rhizophora mucronata", IF(J2014="BRGY", "Bruguiera gymnorrhiza", IF(J2014="BRSE", "Bruguiera sexangula", IF(J2014="SOOV", "Sonneratia ovata", IF(J2014="SOCA", "Sonneratia caseolaris", IF(J2014="HELI", "Heritiera littoralis", IF(J2014="HESY", "Heritiera sylvatica", IF(J2014="NYFR", "Nypa fruticans", IF(J2014="CYRA", "Cynometra ramiflora", IF(J2014="PHPA", "Phoenix paludosa", IF(J2014="SCHY", "Scyphiphora hydrophyllacea", IF(J2014="DIMA", "Diospyros maritima", IF(J2014="POPI", "Pongamia pinnata", IF(J2014="MAPS", "Maniltoa psilogyne", IF(J2014="INBI", "Intsia bijuga", IF(J2014="ACEB", "Acanthus ebracteatus", IF(J2014="CAER", "Calamus erinaceus", IF(J2014="UNUN", "Unknown unknown",  IF(J2014="SOAL", "Sonneratia alba",  IF(J2014="AECO", "Aegiceras corniculatum", "" )) )))))))))))))))))))))))))))))</f>
        <v>Bruguiera cylindrica</v>
      </c>
      <c r="J2014" s="1" t="s">
        <v>98</v>
      </c>
      <c r="K2014" s="1" t="n">
        <v>9.5</v>
      </c>
      <c r="L2014" s="1" t="n">
        <v>8</v>
      </c>
      <c r="M2014" s="1"/>
      <c r="N2014" s="1"/>
      <c r="O2014" s="3"/>
      <c r="AMI2014" s="0"/>
      <c r="AMJ2014" s="0"/>
    </row>
    <row r="2015" s="18" customFormat="true" ht="13.8" hidden="false" customHeight="false" outlineLevel="0" collapsed="false">
      <c r="A2015" s="1" t="s">
        <v>91</v>
      </c>
      <c r="B2015" s="12" t="n">
        <v>42181</v>
      </c>
      <c r="C2015" s="1" t="s">
        <v>833</v>
      </c>
      <c r="D2015" s="1" t="s">
        <v>19</v>
      </c>
      <c r="E2015" s="1" t="s">
        <v>19</v>
      </c>
      <c r="F2015" s="1" t="s">
        <v>20</v>
      </c>
      <c r="G2015" s="1" t="n">
        <v>5</v>
      </c>
      <c r="H2015" s="1" t="n">
        <v>1</v>
      </c>
      <c r="I2015" s="23" t="str">
        <f aca="false">IF(J2015="RHAP", "Rhizophora apiculata", IF(J2015="EXAG", "Excoecaria agallocha", IF(J2015="BRPA", "Bruguiera parviflora", IF(J2015="XYMO", "Xylocarpus moluccensis", IF(J2015="BRCY", "Bruguiera cylindrica", IF(J2015="AVAL", "Avicennia alba", IF(J2015="AVOF", "Avicennia officinalis", IF(J2015="LURA", "Lumnitzera racemosa", IF(J2015="CETA", "Ceriops tagal", IF(J2015="XYGR", "Xylocarpus granatum", IF(J2015="AVMA", "Avicennia marina", IF(J2015="RHMU", "Rhizophora mucronata", IF(J2015="BRGY", "Bruguiera gymnorrhiza", IF(J2015="BRSE", "Bruguiera sexangula", IF(J2015="SOOV", "Sonneratia ovata", IF(J2015="SOCA", "Sonneratia caseolaris", IF(J2015="HELI", "Heritiera littoralis", IF(J2015="HESY", "Heritiera sylvatica", IF(J2015="NYFR", "Nypa fruticans", IF(J2015="CYRA", "Cynometra ramiflora", IF(J2015="PHPA", "Phoenix paludosa", IF(J2015="SCHY", "Scyphiphora hydrophyllacea", IF(J2015="DIMA", "Diospyros maritima", IF(J2015="POPI", "Pongamia pinnata", IF(J2015="MAPS", "Maniltoa psilogyne", IF(J2015="INBI", "Intsia bijuga", IF(J2015="ACEB", "Acanthus ebracteatus", IF(J2015="CAER", "Calamus erinaceus", IF(J2015="UNUN", "Unknown unknown",  IF(J2015="SOAL", "Sonneratia alba",  IF(J2015="AECO", "Aegiceras corniculatum", "" )) )))))))))))))))))))))))))))))</f>
        <v>Bruguiera cylindrica</v>
      </c>
      <c r="J2015" s="1" t="s">
        <v>98</v>
      </c>
      <c r="K2015" s="1" t="n">
        <v>9.6</v>
      </c>
      <c r="L2015" s="1" t="n">
        <v>10</v>
      </c>
      <c r="M2015" s="1"/>
      <c r="N2015" s="1"/>
      <c r="O2015" s="3"/>
      <c r="AMI2015" s="0"/>
      <c r="AMJ2015" s="0"/>
    </row>
    <row r="2016" s="18" customFormat="true" ht="13.8" hidden="false" customHeight="false" outlineLevel="0" collapsed="false">
      <c r="A2016" s="1" t="s">
        <v>91</v>
      </c>
      <c r="B2016" s="12" t="n">
        <v>42181</v>
      </c>
      <c r="C2016" s="1" t="s">
        <v>833</v>
      </c>
      <c r="D2016" s="1" t="s">
        <v>19</v>
      </c>
      <c r="E2016" s="1" t="s">
        <v>19</v>
      </c>
      <c r="F2016" s="1" t="s">
        <v>20</v>
      </c>
      <c r="G2016" s="1" t="n">
        <v>5</v>
      </c>
      <c r="H2016" s="1" t="n">
        <v>1</v>
      </c>
      <c r="I2016" s="23" t="str">
        <f aca="false">IF(J2016="RHAP", "Rhizophora apiculata", IF(J2016="EXAG", "Excoecaria agallocha", IF(J2016="BRPA", "Bruguiera parviflora", IF(J2016="XYMO", "Xylocarpus moluccensis", IF(J2016="BRCY", "Bruguiera cylindrica", IF(J2016="AVAL", "Avicennia alba", IF(J2016="AVOF", "Avicennia officinalis", IF(J2016="LURA", "Lumnitzera racemosa", IF(J2016="CETA", "Ceriops tagal", IF(J2016="XYGR", "Xylocarpus granatum", IF(J2016="AVMA", "Avicennia marina", IF(J2016="RHMU", "Rhizophora mucronata", IF(J2016="BRGY", "Bruguiera gymnorrhiza", IF(J2016="BRSE", "Bruguiera sexangula", IF(J2016="SOOV", "Sonneratia ovata", IF(J2016="SOCA", "Sonneratia caseolaris", IF(J2016="HELI", "Heritiera littoralis", IF(J2016="HESY", "Heritiera sylvatica", IF(J2016="NYFR", "Nypa fruticans", IF(J2016="CYRA", "Cynometra ramiflora", IF(J2016="PHPA", "Phoenix paludosa", IF(J2016="SCHY", "Scyphiphora hydrophyllacea", IF(J2016="DIMA", "Diospyros maritima", IF(J2016="POPI", "Pongamia pinnata", IF(J2016="MAPS", "Maniltoa psilogyne", IF(J2016="INBI", "Intsia bijuga", IF(J2016="ACEB", "Acanthus ebracteatus", IF(J2016="CAER", "Calamus erinaceus", IF(J2016="UNUN", "Unknown unknown",  IF(J2016="SOAL", "Sonneratia alba",  IF(J2016="AECO", "Aegiceras corniculatum", "" )) )))))))))))))))))))))))))))))</f>
        <v>Bruguiera cylindrica</v>
      </c>
      <c r="J2016" s="1" t="s">
        <v>98</v>
      </c>
      <c r="K2016" s="1" t="n">
        <v>10.1</v>
      </c>
      <c r="L2016" s="1" t="n">
        <v>12</v>
      </c>
      <c r="M2016" s="1"/>
      <c r="N2016" s="1"/>
      <c r="O2016" s="3"/>
      <c r="AMI2016" s="0"/>
      <c r="AMJ2016" s="0"/>
    </row>
    <row r="2017" s="18" customFormat="true" ht="13.8" hidden="false" customHeight="false" outlineLevel="0" collapsed="false">
      <c r="A2017" s="1" t="s">
        <v>91</v>
      </c>
      <c r="B2017" s="12" t="n">
        <v>42181</v>
      </c>
      <c r="C2017" s="1" t="s">
        <v>833</v>
      </c>
      <c r="D2017" s="1" t="s">
        <v>19</v>
      </c>
      <c r="E2017" s="1" t="s">
        <v>19</v>
      </c>
      <c r="F2017" s="1" t="s">
        <v>20</v>
      </c>
      <c r="G2017" s="1" t="n">
        <v>5</v>
      </c>
      <c r="H2017" s="1" t="n">
        <v>1</v>
      </c>
      <c r="I2017" s="23" t="str">
        <f aca="false">IF(J2017="RHAP", "Rhizophora apiculata", IF(J2017="EXAG", "Excoecaria agallocha", IF(J2017="BRPA", "Bruguiera parviflora", IF(J2017="XYMO", "Xylocarpus moluccensis", IF(J2017="BRCY", "Bruguiera cylindrica", IF(J2017="AVAL", "Avicennia alba", IF(J2017="AVOF", "Avicennia officinalis", IF(J2017="LURA", "Lumnitzera racemosa", IF(J2017="CETA", "Ceriops tagal", IF(J2017="XYGR", "Xylocarpus granatum", IF(J2017="AVMA", "Avicennia marina", IF(J2017="RHMU", "Rhizophora mucronata", IF(J2017="BRGY", "Bruguiera gymnorrhiza", IF(J2017="BRSE", "Bruguiera sexangula", IF(J2017="SOOV", "Sonneratia ovata", IF(J2017="SOCA", "Sonneratia caseolaris", IF(J2017="HELI", "Heritiera littoralis", IF(J2017="HESY", "Heritiera sylvatica", IF(J2017="NYFR", "Nypa fruticans", IF(J2017="CYRA", "Cynometra ramiflora", IF(J2017="PHPA", "Phoenix paludosa", IF(J2017="SCHY", "Scyphiphora hydrophyllacea", IF(J2017="DIMA", "Diospyros maritima", IF(J2017="POPI", "Pongamia pinnata", IF(J2017="MAPS", "Maniltoa psilogyne", IF(J2017="INBI", "Intsia bijuga", IF(J2017="ACEB", "Acanthus ebracteatus", IF(J2017="CAER", "Calamus erinaceus", IF(J2017="UNUN", "Unknown unknown",  IF(J2017="SOAL", "Sonneratia alba",  IF(J2017="AECO", "Aegiceras corniculatum", "" )) )))))))))))))))))))))))))))))</f>
        <v>Rhizophora apiculata</v>
      </c>
      <c r="J2017" s="1" t="s">
        <v>21</v>
      </c>
      <c r="K2017" s="1" t="n">
        <v>10.5</v>
      </c>
      <c r="L2017" s="1" t="n">
        <v>12</v>
      </c>
      <c r="M2017" s="1"/>
      <c r="N2017" s="1"/>
      <c r="O2017" s="3"/>
      <c r="AMI2017" s="0"/>
      <c r="AMJ2017" s="0"/>
    </row>
    <row r="2018" s="18" customFormat="true" ht="13.8" hidden="false" customHeight="false" outlineLevel="0" collapsed="false">
      <c r="A2018" s="1" t="s">
        <v>91</v>
      </c>
      <c r="B2018" s="12" t="n">
        <v>42181</v>
      </c>
      <c r="C2018" s="1" t="s">
        <v>833</v>
      </c>
      <c r="D2018" s="1" t="s">
        <v>19</v>
      </c>
      <c r="E2018" s="1" t="s">
        <v>19</v>
      </c>
      <c r="F2018" s="1" t="s">
        <v>20</v>
      </c>
      <c r="G2018" s="1" t="n">
        <v>5</v>
      </c>
      <c r="H2018" s="1" t="n">
        <v>1</v>
      </c>
      <c r="I2018" s="23" t="str">
        <f aca="false">IF(J2018="RHAP", "Rhizophora apiculata", IF(J2018="EXAG", "Excoecaria agallocha", IF(J2018="BRPA", "Bruguiera parviflora", IF(J2018="XYMO", "Xylocarpus moluccensis", IF(J2018="BRCY", "Bruguiera cylindrica", IF(J2018="AVAL", "Avicennia alba", IF(J2018="AVOF", "Avicennia officinalis", IF(J2018="LURA", "Lumnitzera racemosa", IF(J2018="CETA", "Ceriops tagal", IF(J2018="XYGR", "Xylocarpus granatum", IF(J2018="AVMA", "Avicennia marina", IF(J2018="RHMU", "Rhizophora mucronata", IF(J2018="BRGY", "Bruguiera gymnorrhiza", IF(J2018="BRSE", "Bruguiera sexangula", IF(J2018="SOOV", "Sonneratia ovata", IF(J2018="SOCA", "Sonneratia caseolaris", IF(J2018="HELI", "Heritiera littoralis", IF(J2018="HESY", "Heritiera sylvatica", IF(J2018="NYFR", "Nypa fruticans", IF(J2018="CYRA", "Cynometra ramiflora", IF(J2018="PHPA", "Phoenix paludosa", IF(J2018="SCHY", "Scyphiphora hydrophyllacea", IF(J2018="DIMA", "Diospyros maritima", IF(J2018="POPI", "Pongamia pinnata", IF(J2018="MAPS", "Maniltoa psilogyne", IF(J2018="INBI", "Intsia bijuga", IF(J2018="ACEB", "Acanthus ebracteatus", IF(J2018="CAER", "Calamus erinaceus", IF(J2018="UNUN", "Unknown unknown",  IF(J2018="SOAL", "Sonneratia alba",  IF(J2018="AECO", "Aegiceras corniculatum", "" )) )))))))))))))))))))))))))))))</f>
        <v>Bruguiera cylindrica</v>
      </c>
      <c r="J2018" s="1" t="s">
        <v>98</v>
      </c>
      <c r="K2018" s="1" t="n">
        <v>10.7</v>
      </c>
      <c r="L2018" s="1" t="n">
        <v>10</v>
      </c>
      <c r="M2018" s="1"/>
      <c r="N2018" s="1"/>
      <c r="O2018" s="3"/>
      <c r="AMI2018" s="0"/>
      <c r="AMJ2018" s="0"/>
    </row>
    <row r="2019" s="18" customFormat="true" ht="13.8" hidden="false" customHeight="false" outlineLevel="0" collapsed="false">
      <c r="A2019" s="1" t="s">
        <v>91</v>
      </c>
      <c r="B2019" s="12" t="n">
        <v>42181</v>
      </c>
      <c r="C2019" s="1" t="s">
        <v>833</v>
      </c>
      <c r="D2019" s="1" t="s">
        <v>19</v>
      </c>
      <c r="E2019" s="1" t="s">
        <v>19</v>
      </c>
      <c r="F2019" s="1" t="s">
        <v>20</v>
      </c>
      <c r="G2019" s="1" t="n">
        <v>5</v>
      </c>
      <c r="H2019" s="1" t="n">
        <v>1</v>
      </c>
      <c r="I2019" s="23" t="str">
        <f aca="false">IF(J2019="RHAP", "Rhizophora apiculata", IF(J2019="EXAG", "Excoecaria agallocha", IF(J2019="BRPA", "Bruguiera parviflora", IF(J2019="XYMO", "Xylocarpus moluccensis", IF(J2019="BRCY", "Bruguiera cylindrica", IF(J2019="AVAL", "Avicennia alba", IF(J2019="AVOF", "Avicennia officinalis", IF(J2019="LURA", "Lumnitzera racemosa", IF(J2019="CETA", "Ceriops tagal", IF(J2019="XYGR", "Xylocarpus granatum", IF(J2019="AVMA", "Avicennia marina", IF(J2019="RHMU", "Rhizophora mucronata", IF(J2019="BRGY", "Bruguiera gymnorrhiza", IF(J2019="BRSE", "Bruguiera sexangula", IF(J2019="SOOV", "Sonneratia ovata", IF(J2019="SOCA", "Sonneratia caseolaris", IF(J2019="HELI", "Heritiera littoralis", IF(J2019="HESY", "Heritiera sylvatica", IF(J2019="NYFR", "Nypa fruticans", IF(J2019="CYRA", "Cynometra ramiflora", IF(J2019="PHPA", "Phoenix paludosa", IF(J2019="SCHY", "Scyphiphora hydrophyllacea", IF(J2019="DIMA", "Diospyros maritima", IF(J2019="POPI", "Pongamia pinnata", IF(J2019="MAPS", "Maniltoa psilogyne", IF(J2019="INBI", "Intsia bijuga", IF(J2019="ACEB", "Acanthus ebracteatus", IF(J2019="CAER", "Calamus erinaceus", IF(J2019="UNUN", "Unknown unknown",  IF(J2019="SOAL", "Sonneratia alba",  IF(J2019="AECO", "Aegiceras corniculatum", "" )) )))))))))))))))))))))))))))))</f>
        <v>Bruguiera cylindrica</v>
      </c>
      <c r="J2019" s="1" t="s">
        <v>98</v>
      </c>
      <c r="K2019" s="1" t="n">
        <v>10.8</v>
      </c>
      <c r="L2019" s="1" t="n">
        <v>8</v>
      </c>
      <c r="M2019" s="1"/>
      <c r="N2019" s="1"/>
      <c r="O2019" s="3"/>
      <c r="AMI2019" s="0"/>
      <c r="AMJ2019" s="0"/>
    </row>
    <row r="2020" s="18" customFormat="true" ht="13.8" hidden="false" customHeight="false" outlineLevel="0" collapsed="false">
      <c r="A2020" s="1" t="s">
        <v>91</v>
      </c>
      <c r="B2020" s="12" t="n">
        <v>42181</v>
      </c>
      <c r="C2020" s="1" t="s">
        <v>833</v>
      </c>
      <c r="D2020" s="1" t="s">
        <v>19</v>
      </c>
      <c r="E2020" s="1" t="s">
        <v>19</v>
      </c>
      <c r="F2020" s="1" t="s">
        <v>20</v>
      </c>
      <c r="G2020" s="1" t="n">
        <v>5</v>
      </c>
      <c r="H2020" s="1" t="n">
        <v>1</v>
      </c>
      <c r="I2020" s="23" t="str">
        <f aca="false">IF(J2020="RHAP", "Rhizophora apiculata", IF(J2020="EXAG", "Excoecaria agallocha", IF(J2020="BRPA", "Bruguiera parviflora", IF(J2020="XYMO", "Xylocarpus moluccensis", IF(J2020="BRCY", "Bruguiera cylindrica", IF(J2020="AVAL", "Avicennia alba", IF(J2020="AVOF", "Avicennia officinalis", IF(J2020="LURA", "Lumnitzera racemosa", IF(J2020="CETA", "Ceriops tagal", IF(J2020="XYGR", "Xylocarpus granatum", IF(J2020="AVMA", "Avicennia marina", IF(J2020="RHMU", "Rhizophora mucronata", IF(J2020="BRGY", "Bruguiera gymnorrhiza", IF(J2020="BRSE", "Bruguiera sexangula", IF(J2020="SOOV", "Sonneratia ovata", IF(J2020="SOCA", "Sonneratia caseolaris", IF(J2020="HELI", "Heritiera littoralis", IF(J2020="HESY", "Heritiera sylvatica", IF(J2020="NYFR", "Nypa fruticans", IF(J2020="CYRA", "Cynometra ramiflora", IF(J2020="PHPA", "Phoenix paludosa", IF(J2020="SCHY", "Scyphiphora hydrophyllacea", IF(J2020="DIMA", "Diospyros maritima", IF(J2020="POPI", "Pongamia pinnata", IF(J2020="MAPS", "Maniltoa psilogyne", IF(J2020="INBI", "Intsia bijuga", IF(J2020="ACEB", "Acanthus ebracteatus", IF(J2020="CAER", "Calamus erinaceus", IF(J2020="UNUN", "Unknown unknown",  IF(J2020="SOAL", "Sonneratia alba",  IF(J2020="AECO", "Aegiceras corniculatum", "" )) )))))))))))))))))))))))))))))</f>
        <v>Bruguiera cylindrica</v>
      </c>
      <c r="J2020" s="1" t="s">
        <v>98</v>
      </c>
      <c r="K2020" s="1" t="n">
        <v>10.9</v>
      </c>
      <c r="L2020" s="1" t="n">
        <v>13</v>
      </c>
      <c r="M2020" s="1"/>
      <c r="N2020" s="1"/>
      <c r="O2020" s="3"/>
      <c r="AMI2020" s="0"/>
      <c r="AMJ2020" s="0"/>
    </row>
    <row r="2021" s="18" customFormat="true" ht="13.8" hidden="false" customHeight="false" outlineLevel="0" collapsed="false">
      <c r="A2021" s="1" t="s">
        <v>91</v>
      </c>
      <c r="B2021" s="12" t="n">
        <v>42181</v>
      </c>
      <c r="C2021" s="1" t="s">
        <v>833</v>
      </c>
      <c r="D2021" s="1" t="s">
        <v>19</v>
      </c>
      <c r="E2021" s="1" t="s">
        <v>19</v>
      </c>
      <c r="F2021" s="1" t="s">
        <v>20</v>
      </c>
      <c r="G2021" s="1" t="n">
        <v>5</v>
      </c>
      <c r="H2021" s="1" t="n">
        <v>1</v>
      </c>
      <c r="I2021" s="23" t="str">
        <f aca="false">IF(J2021="RHAP", "Rhizophora apiculata", IF(J2021="EXAG", "Excoecaria agallocha", IF(J2021="BRPA", "Bruguiera parviflora", IF(J2021="XYMO", "Xylocarpus moluccensis", IF(J2021="BRCY", "Bruguiera cylindrica", IF(J2021="AVAL", "Avicennia alba", IF(J2021="AVOF", "Avicennia officinalis", IF(J2021="LURA", "Lumnitzera racemosa", IF(J2021="CETA", "Ceriops tagal", IF(J2021="XYGR", "Xylocarpus granatum", IF(J2021="AVMA", "Avicennia marina", IF(J2021="RHMU", "Rhizophora mucronata", IF(J2021="BRGY", "Bruguiera gymnorrhiza", IF(J2021="BRSE", "Bruguiera sexangula", IF(J2021="SOOV", "Sonneratia ovata", IF(J2021="SOCA", "Sonneratia caseolaris", IF(J2021="HELI", "Heritiera littoralis", IF(J2021="HESY", "Heritiera sylvatica", IF(J2021="NYFR", "Nypa fruticans", IF(J2021="CYRA", "Cynometra ramiflora", IF(J2021="PHPA", "Phoenix paludosa", IF(J2021="SCHY", "Scyphiphora hydrophyllacea", IF(J2021="DIMA", "Diospyros maritima", IF(J2021="POPI", "Pongamia pinnata", IF(J2021="MAPS", "Maniltoa psilogyne", IF(J2021="INBI", "Intsia bijuga", IF(J2021="ACEB", "Acanthus ebracteatus", IF(J2021="CAER", "Calamus erinaceus", IF(J2021="UNUN", "Unknown unknown",  IF(J2021="SOAL", "Sonneratia alba",  IF(J2021="AECO", "Aegiceras corniculatum", "" )) )))))))))))))))))))))))))))))</f>
        <v>Rhizophora apiculata</v>
      </c>
      <c r="J2021" s="1" t="s">
        <v>21</v>
      </c>
      <c r="K2021" s="1" t="n">
        <v>11.3</v>
      </c>
      <c r="L2021" s="1" t="n">
        <v>8</v>
      </c>
      <c r="M2021" s="1"/>
      <c r="N2021" s="1"/>
      <c r="O2021" s="3"/>
      <c r="AMI2021" s="0"/>
      <c r="AMJ2021" s="0"/>
    </row>
    <row r="2022" s="18" customFormat="true" ht="13.8" hidden="false" customHeight="false" outlineLevel="0" collapsed="false">
      <c r="A2022" s="1" t="s">
        <v>91</v>
      </c>
      <c r="B2022" s="12" t="n">
        <v>42181</v>
      </c>
      <c r="C2022" s="1" t="s">
        <v>833</v>
      </c>
      <c r="D2022" s="1" t="s">
        <v>19</v>
      </c>
      <c r="E2022" s="1" t="s">
        <v>19</v>
      </c>
      <c r="F2022" s="1" t="s">
        <v>20</v>
      </c>
      <c r="G2022" s="1" t="n">
        <v>5</v>
      </c>
      <c r="H2022" s="1" t="n">
        <v>1</v>
      </c>
      <c r="I2022" s="23" t="str">
        <f aca="false">IF(J2022="RHAP", "Rhizophora apiculata", IF(J2022="EXAG", "Excoecaria agallocha", IF(J2022="BRPA", "Bruguiera parviflora", IF(J2022="XYMO", "Xylocarpus moluccensis", IF(J2022="BRCY", "Bruguiera cylindrica", IF(J2022="AVAL", "Avicennia alba", IF(J2022="AVOF", "Avicennia officinalis", IF(J2022="LURA", "Lumnitzera racemosa", IF(J2022="CETA", "Ceriops tagal", IF(J2022="XYGR", "Xylocarpus granatum", IF(J2022="AVMA", "Avicennia marina", IF(J2022="RHMU", "Rhizophora mucronata", IF(J2022="BRGY", "Bruguiera gymnorrhiza", IF(J2022="BRSE", "Bruguiera sexangula", IF(J2022="SOOV", "Sonneratia ovata", IF(J2022="SOCA", "Sonneratia caseolaris", IF(J2022="HELI", "Heritiera littoralis", IF(J2022="HESY", "Heritiera sylvatica", IF(J2022="NYFR", "Nypa fruticans", IF(J2022="CYRA", "Cynometra ramiflora", IF(J2022="PHPA", "Phoenix paludosa", IF(J2022="SCHY", "Scyphiphora hydrophyllacea", IF(J2022="DIMA", "Diospyros maritima", IF(J2022="POPI", "Pongamia pinnata", IF(J2022="MAPS", "Maniltoa psilogyne", IF(J2022="INBI", "Intsia bijuga", IF(J2022="ACEB", "Acanthus ebracteatus", IF(J2022="CAER", "Calamus erinaceus", IF(J2022="UNUN", "Unknown unknown",  IF(J2022="SOAL", "Sonneratia alba",  IF(J2022="AECO", "Aegiceras corniculatum", "" )) )))))))))))))))))))))))))))))</f>
        <v>Bruguiera cylindrica</v>
      </c>
      <c r="J2022" s="1" t="s">
        <v>98</v>
      </c>
      <c r="K2022" s="1" t="n">
        <v>13</v>
      </c>
      <c r="L2022" s="1" t="n">
        <v>13</v>
      </c>
      <c r="M2022" s="1"/>
      <c r="N2022" s="1"/>
      <c r="O2022" s="3"/>
      <c r="AMI2022" s="0"/>
      <c r="AMJ2022" s="0"/>
    </row>
    <row r="2023" s="18" customFormat="true" ht="13.8" hidden="false" customHeight="false" outlineLevel="0" collapsed="false">
      <c r="A2023" s="1" t="s">
        <v>91</v>
      </c>
      <c r="B2023" s="12" t="n">
        <v>42181</v>
      </c>
      <c r="C2023" s="1" t="s">
        <v>833</v>
      </c>
      <c r="D2023" s="1" t="s">
        <v>19</v>
      </c>
      <c r="E2023" s="1" t="s">
        <v>19</v>
      </c>
      <c r="F2023" s="1" t="s">
        <v>20</v>
      </c>
      <c r="G2023" s="1" t="n">
        <v>5</v>
      </c>
      <c r="H2023" s="1" t="n">
        <v>1</v>
      </c>
      <c r="I2023" s="23" t="str">
        <f aca="false">IF(J2023="RHAP", "Rhizophora apiculata", IF(J2023="EXAG", "Excoecaria agallocha", IF(J2023="BRPA", "Bruguiera parviflora", IF(J2023="XYMO", "Xylocarpus moluccensis", IF(J2023="BRCY", "Bruguiera cylindrica", IF(J2023="AVAL", "Avicennia alba", IF(J2023="AVOF", "Avicennia officinalis", IF(J2023="LURA", "Lumnitzera racemosa", IF(J2023="CETA", "Ceriops tagal", IF(J2023="XYGR", "Xylocarpus granatum", IF(J2023="AVMA", "Avicennia marina", IF(J2023="RHMU", "Rhizophora mucronata", IF(J2023="BRGY", "Bruguiera gymnorrhiza", IF(J2023="BRSE", "Bruguiera sexangula", IF(J2023="SOOV", "Sonneratia ovata", IF(J2023="SOCA", "Sonneratia caseolaris", IF(J2023="HELI", "Heritiera littoralis", IF(J2023="HESY", "Heritiera sylvatica", IF(J2023="NYFR", "Nypa fruticans", IF(J2023="CYRA", "Cynometra ramiflora", IF(J2023="PHPA", "Phoenix paludosa", IF(J2023="SCHY", "Scyphiphora hydrophyllacea", IF(J2023="DIMA", "Diospyros maritima", IF(J2023="POPI", "Pongamia pinnata", IF(J2023="MAPS", "Maniltoa psilogyne", IF(J2023="INBI", "Intsia bijuga", IF(J2023="ACEB", "Acanthus ebracteatus", IF(J2023="CAER", "Calamus erinaceus", IF(J2023="UNUN", "Unknown unknown",  IF(J2023="SOAL", "Sonneratia alba",  IF(J2023="AECO", "Aegiceras corniculatum", "" )) )))))))))))))))))))))))))))))</f>
        <v>Bruguiera cylindrica</v>
      </c>
      <c r="J2023" s="1" t="s">
        <v>98</v>
      </c>
      <c r="K2023" s="1" t="n">
        <v>13.5</v>
      </c>
      <c r="L2023" s="1" t="n">
        <v>11</v>
      </c>
      <c r="M2023" s="1"/>
      <c r="N2023" s="1"/>
      <c r="O2023" s="3"/>
      <c r="AMI2023" s="0"/>
      <c r="AMJ2023" s="0"/>
    </row>
    <row r="2024" s="18" customFormat="true" ht="13.8" hidden="false" customHeight="false" outlineLevel="0" collapsed="false">
      <c r="A2024" s="1" t="s">
        <v>91</v>
      </c>
      <c r="B2024" s="12" t="n">
        <v>42181</v>
      </c>
      <c r="C2024" s="1" t="s">
        <v>833</v>
      </c>
      <c r="D2024" s="1" t="s">
        <v>19</v>
      </c>
      <c r="E2024" s="1" t="s">
        <v>19</v>
      </c>
      <c r="F2024" s="1" t="s">
        <v>20</v>
      </c>
      <c r="G2024" s="1" t="n">
        <v>5</v>
      </c>
      <c r="H2024" s="1" t="n">
        <v>1</v>
      </c>
      <c r="I2024" s="23" t="str">
        <f aca="false">IF(J2024="RHAP", "Rhizophora apiculata", IF(J2024="EXAG", "Excoecaria agallocha", IF(J2024="BRPA", "Bruguiera parviflora", IF(J2024="XYMO", "Xylocarpus moluccensis", IF(J2024="BRCY", "Bruguiera cylindrica", IF(J2024="AVAL", "Avicennia alba", IF(J2024="AVOF", "Avicennia officinalis", IF(J2024="LURA", "Lumnitzera racemosa", IF(J2024="CETA", "Ceriops tagal", IF(J2024="XYGR", "Xylocarpus granatum", IF(J2024="AVMA", "Avicennia marina", IF(J2024="RHMU", "Rhizophora mucronata", IF(J2024="BRGY", "Bruguiera gymnorrhiza", IF(J2024="BRSE", "Bruguiera sexangula", IF(J2024="SOOV", "Sonneratia ovata", IF(J2024="SOCA", "Sonneratia caseolaris", IF(J2024="HELI", "Heritiera littoralis", IF(J2024="HESY", "Heritiera sylvatica", IF(J2024="NYFR", "Nypa fruticans", IF(J2024="CYRA", "Cynometra ramiflora", IF(J2024="PHPA", "Phoenix paludosa", IF(J2024="SCHY", "Scyphiphora hydrophyllacea", IF(J2024="DIMA", "Diospyros maritima", IF(J2024="POPI", "Pongamia pinnata", IF(J2024="MAPS", "Maniltoa psilogyne", IF(J2024="INBI", "Intsia bijuga", IF(J2024="ACEB", "Acanthus ebracteatus", IF(J2024="CAER", "Calamus erinaceus", IF(J2024="UNUN", "Unknown unknown",  IF(J2024="SOAL", "Sonneratia alba",  IF(J2024="AECO", "Aegiceras corniculatum", "" )) )))))))))))))))))))))))))))))</f>
        <v>Bruguiera cylindrica</v>
      </c>
      <c r="J2024" s="1" t="s">
        <v>98</v>
      </c>
      <c r="K2024" s="1" t="n">
        <v>13.8</v>
      </c>
      <c r="L2024" s="1" t="n">
        <v>12</v>
      </c>
      <c r="M2024" s="1"/>
      <c r="N2024" s="1"/>
      <c r="O2024" s="3"/>
      <c r="AMI2024" s="0"/>
      <c r="AMJ2024" s="0"/>
    </row>
    <row r="2025" s="18" customFormat="true" ht="13.8" hidden="false" customHeight="false" outlineLevel="0" collapsed="false">
      <c r="A2025" s="1" t="s">
        <v>91</v>
      </c>
      <c r="B2025" s="12" t="n">
        <v>42181</v>
      </c>
      <c r="C2025" s="1" t="s">
        <v>833</v>
      </c>
      <c r="D2025" s="1" t="s">
        <v>19</v>
      </c>
      <c r="E2025" s="1" t="s">
        <v>19</v>
      </c>
      <c r="F2025" s="1" t="s">
        <v>20</v>
      </c>
      <c r="G2025" s="1" t="n">
        <v>5</v>
      </c>
      <c r="H2025" s="1" t="n">
        <v>1</v>
      </c>
      <c r="I2025" s="23" t="str">
        <f aca="false">IF(J2025="RHAP", "Rhizophora apiculata", IF(J2025="EXAG", "Excoecaria agallocha", IF(J2025="BRPA", "Bruguiera parviflora", IF(J2025="XYMO", "Xylocarpus moluccensis", IF(J2025="BRCY", "Bruguiera cylindrica", IF(J2025="AVAL", "Avicennia alba", IF(J2025="AVOF", "Avicennia officinalis", IF(J2025="LURA", "Lumnitzera racemosa", IF(J2025="CETA", "Ceriops tagal", IF(J2025="XYGR", "Xylocarpus granatum", IF(J2025="AVMA", "Avicennia marina", IF(J2025="RHMU", "Rhizophora mucronata", IF(J2025="BRGY", "Bruguiera gymnorrhiza", IF(J2025="BRSE", "Bruguiera sexangula", IF(J2025="SOOV", "Sonneratia ovata", IF(J2025="SOCA", "Sonneratia caseolaris", IF(J2025="HELI", "Heritiera littoralis", IF(J2025="HESY", "Heritiera sylvatica", IF(J2025="NYFR", "Nypa fruticans", IF(J2025="CYRA", "Cynometra ramiflora", IF(J2025="PHPA", "Phoenix paludosa", IF(J2025="SCHY", "Scyphiphora hydrophyllacea", IF(J2025="DIMA", "Diospyros maritima", IF(J2025="POPI", "Pongamia pinnata", IF(J2025="MAPS", "Maniltoa psilogyne", IF(J2025="INBI", "Intsia bijuga", IF(J2025="ACEB", "Acanthus ebracteatus", IF(J2025="CAER", "Calamus erinaceus", IF(J2025="UNUN", "Unknown unknown",  IF(J2025="SOAL", "Sonneratia alba",  IF(J2025="AECO", "Aegiceras corniculatum", "" )) )))))))))))))))))))))))))))))</f>
        <v>Avicennia alba</v>
      </c>
      <c r="J2025" s="1" t="s">
        <v>27</v>
      </c>
      <c r="K2025" s="1" t="n">
        <v>13.8</v>
      </c>
      <c r="L2025" s="1" t="n">
        <v>10</v>
      </c>
      <c r="M2025" s="1"/>
      <c r="N2025" s="1"/>
      <c r="O2025" s="3"/>
      <c r="AMI2025" s="0"/>
      <c r="AMJ2025" s="0"/>
    </row>
    <row r="2026" s="18" customFormat="true" ht="13.8" hidden="false" customHeight="false" outlineLevel="0" collapsed="false">
      <c r="A2026" s="1" t="s">
        <v>91</v>
      </c>
      <c r="B2026" s="12" t="n">
        <v>42181</v>
      </c>
      <c r="C2026" s="1" t="s">
        <v>833</v>
      </c>
      <c r="D2026" s="1" t="s">
        <v>19</v>
      </c>
      <c r="E2026" s="1" t="s">
        <v>19</v>
      </c>
      <c r="F2026" s="1" t="s">
        <v>20</v>
      </c>
      <c r="G2026" s="1" t="n">
        <v>5</v>
      </c>
      <c r="H2026" s="1" t="n">
        <v>1</v>
      </c>
      <c r="I2026" s="23" t="str">
        <f aca="false">IF(J2026="RHAP", "Rhizophora apiculata", IF(J2026="EXAG", "Excoecaria agallocha", IF(J2026="BRPA", "Bruguiera parviflora", IF(J2026="XYMO", "Xylocarpus moluccensis", IF(J2026="BRCY", "Bruguiera cylindrica", IF(J2026="AVAL", "Avicennia alba", IF(J2026="AVOF", "Avicennia officinalis", IF(J2026="LURA", "Lumnitzera racemosa", IF(J2026="CETA", "Ceriops tagal", IF(J2026="XYGR", "Xylocarpus granatum", IF(J2026="AVMA", "Avicennia marina", IF(J2026="RHMU", "Rhizophora mucronata", IF(J2026="BRGY", "Bruguiera gymnorrhiza", IF(J2026="BRSE", "Bruguiera sexangula", IF(J2026="SOOV", "Sonneratia ovata", IF(J2026="SOCA", "Sonneratia caseolaris", IF(J2026="HELI", "Heritiera littoralis", IF(J2026="HESY", "Heritiera sylvatica", IF(J2026="NYFR", "Nypa fruticans", IF(J2026="CYRA", "Cynometra ramiflora", IF(J2026="PHPA", "Phoenix paludosa", IF(J2026="SCHY", "Scyphiphora hydrophyllacea", IF(J2026="DIMA", "Diospyros maritima", IF(J2026="POPI", "Pongamia pinnata", IF(J2026="MAPS", "Maniltoa psilogyne", IF(J2026="INBI", "Intsia bijuga", IF(J2026="ACEB", "Acanthus ebracteatus", IF(J2026="CAER", "Calamus erinaceus", IF(J2026="UNUN", "Unknown unknown",  IF(J2026="SOAL", "Sonneratia alba",  IF(J2026="AECO", "Aegiceras corniculatum", "" )) )))))))))))))))))))))))))))))</f>
        <v>Bruguiera cylindrica</v>
      </c>
      <c r="J2026" s="1" t="s">
        <v>98</v>
      </c>
      <c r="K2026" s="1" t="n">
        <v>14.1</v>
      </c>
      <c r="L2026" s="1" t="n">
        <v>11</v>
      </c>
      <c r="M2026" s="1"/>
      <c r="N2026" s="1"/>
      <c r="O2026" s="3"/>
      <c r="AMI2026" s="0"/>
      <c r="AMJ2026" s="0"/>
    </row>
    <row r="2027" s="18" customFormat="true" ht="13.8" hidden="false" customHeight="false" outlineLevel="0" collapsed="false">
      <c r="A2027" s="1" t="s">
        <v>91</v>
      </c>
      <c r="B2027" s="12" t="n">
        <v>42181</v>
      </c>
      <c r="C2027" s="1" t="s">
        <v>833</v>
      </c>
      <c r="D2027" s="1" t="s">
        <v>19</v>
      </c>
      <c r="E2027" s="1" t="s">
        <v>19</v>
      </c>
      <c r="F2027" s="1" t="s">
        <v>20</v>
      </c>
      <c r="G2027" s="1" t="n">
        <v>5</v>
      </c>
      <c r="H2027" s="1" t="n">
        <v>1</v>
      </c>
      <c r="I2027" s="23" t="str">
        <f aca="false">IF(J2027="RHAP", "Rhizophora apiculata", IF(J2027="EXAG", "Excoecaria agallocha", IF(J2027="BRPA", "Bruguiera parviflora", IF(J2027="XYMO", "Xylocarpus moluccensis", IF(J2027="BRCY", "Bruguiera cylindrica", IF(J2027="AVAL", "Avicennia alba", IF(J2027="AVOF", "Avicennia officinalis", IF(J2027="LURA", "Lumnitzera racemosa", IF(J2027="CETA", "Ceriops tagal", IF(J2027="XYGR", "Xylocarpus granatum", IF(J2027="AVMA", "Avicennia marina", IF(J2027="RHMU", "Rhizophora mucronata", IF(J2027="BRGY", "Bruguiera gymnorrhiza", IF(J2027="BRSE", "Bruguiera sexangula", IF(J2027="SOOV", "Sonneratia ovata", IF(J2027="SOCA", "Sonneratia caseolaris", IF(J2027="HELI", "Heritiera littoralis", IF(J2027="HESY", "Heritiera sylvatica", IF(J2027="NYFR", "Nypa fruticans", IF(J2027="CYRA", "Cynometra ramiflora", IF(J2027="PHPA", "Phoenix paludosa", IF(J2027="SCHY", "Scyphiphora hydrophyllacea", IF(J2027="DIMA", "Diospyros maritima", IF(J2027="POPI", "Pongamia pinnata", IF(J2027="MAPS", "Maniltoa psilogyne", IF(J2027="INBI", "Intsia bijuga", IF(J2027="ACEB", "Acanthus ebracteatus", IF(J2027="CAER", "Calamus erinaceus", IF(J2027="UNUN", "Unknown unknown",  IF(J2027="SOAL", "Sonneratia alba",  IF(J2027="AECO", "Aegiceras corniculatum", "" )) )))))))))))))))))))))))))))))</f>
        <v>Bruguiera cylindrica</v>
      </c>
      <c r="J2027" s="1" t="s">
        <v>98</v>
      </c>
      <c r="K2027" s="1" t="n">
        <v>15.8</v>
      </c>
      <c r="L2027" s="1" t="n">
        <v>12</v>
      </c>
      <c r="M2027" s="1"/>
      <c r="N2027" s="1"/>
      <c r="O2027" s="3"/>
      <c r="AMI2027" s="0"/>
      <c r="AMJ2027" s="0"/>
    </row>
    <row r="2028" s="18" customFormat="true" ht="13.8" hidden="false" customHeight="false" outlineLevel="0" collapsed="false">
      <c r="A2028" s="1" t="s">
        <v>91</v>
      </c>
      <c r="B2028" s="12" t="n">
        <v>42181</v>
      </c>
      <c r="C2028" s="1" t="s">
        <v>833</v>
      </c>
      <c r="D2028" s="1" t="s">
        <v>19</v>
      </c>
      <c r="E2028" s="1" t="s">
        <v>19</v>
      </c>
      <c r="F2028" s="1" t="s">
        <v>20</v>
      </c>
      <c r="G2028" s="1" t="n">
        <v>5</v>
      </c>
      <c r="H2028" s="1" t="n">
        <v>1</v>
      </c>
      <c r="I2028" s="23" t="str">
        <f aca="false">IF(J2028="RHAP", "Rhizophora apiculata", IF(J2028="EXAG", "Excoecaria agallocha", IF(J2028="BRPA", "Bruguiera parviflora", IF(J2028="XYMO", "Xylocarpus moluccensis", IF(J2028="BRCY", "Bruguiera cylindrica", IF(J2028="AVAL", "Avicennia alba", IF(J2028="AVOF", "Avicennia officinalis", IF(J2028="LURA", "Lumnitzera racemosa", IF(J2028="CETA", "Ceriops tagal", IF(J2028="XYGR", "Xylocarpus granatum", IF(J2028="AVMA", "Avicennia marina", IF(J2028="RHMU", "Rhizophora mucronata", IF(J2028="BRGY", "Bruguiera gymnorrhiza", IF(J2028="BRSE", "Bruguiera sexangula", IF(J2028="SOOV", "Sonneratia ovata", IF(J2028="SOCA", "Sonneratia caseolaris", IF(J2028="HELI", "Heritiera littoralis", IF(J2028="HESY", "Heritiera sylvatica", IF(J2028="NYFR", "Nypa fruticans", IF(J2028="CYRA", "Cynometra ramiflora", IF(J2028="PHPA", "Phoenix paludosa", IF(J2028="SCHY", "Scyphiphora hydrophyllacea", IF(J2028="DIMA", "Diospyros maritima", IF(J2028="POPI", "Pongamia pinnata", IF(J2028="MAPS", "Maniltoa psilogyne", IF(J2028="INBI", "Intsia bijuga", IF(J2028="ACEB", "Acanthus ebracteatus", IF(J2028="CAER", "Calamus erinaceus", IF(J2028="UNUN", "Unknown unknown",  IF(J2028="SOAL", "Sonneratia alba",  IF(J2028="AECO", "Aegiceras corniculatum", "" )) )))))))))))))))))))))))))))))</f>
        <v>Rhizophora apiculata</v>
      </c>
      <c r="J2028" s="1" t="s">
        <v>21</v>
      </c>
      <c r="K2028" s="1" t="n">
        <v>18.9</v>
      </c>
      <c r="L2028" s="1" t="n">
        <v>13</v>
      </c>
      <c r="M2028" s="1"/>
      <c r="N2028" s="1"/>
      <c r="O2028" s="3"/>
      <c r="AMI2028" s="0"/>
      <c r="AMJ2028" s="0"/>
    </row>
    <row r="2029" s="18" customFormat="true" ht="13.8" hidden="false" customHeight="false" outlineLevel="0" collapsed="false">
      <c r="A2029" s="1" t="s">
        <v>91</v>
      </c>
      <c r="B2029" s="12" t="n">
        <v>42181</v>
      </c>
      <c r="C2029" s="1" t="s">
        <v>833</v>
      </c>
      <c r="D2029" s="1" t="s">
        <v>19</v>
      </c>
      <c r="E2029" s="1" t="s">
        <v>19</v>
      </c>
      <c r="F2029" s="1" t="s">
        <v>20</v>
      </c>
      <c r="G2029" s="1" t="n">
        <v>5</v>
      </c>
      <c r="H2029" s="1" t="n">
        <v>1</v>
      </c>
      <c r="I2029" s="23" t="str">
        <f aca="false">IF(J2029="RHAP", "Rhizophora apiculata", IF(J2029="EXAG", "Excoecaria agallocha", IF(J2029="BRPA", "Bruguiera parviflora", IF(J2029="XYMO", "Xylocarpus moluccensis", IF(J2029="BRCY", "Bruguiera cylindrica", IF(J2029="AVAL", "Avicennia alba", IF(J2029="AVOF", "Avicennia officinalis", IF(J2029="LURA", "Lumnitzera racemosa", IF(J2029="CETA", "Ceriops tagal", IF(J2029="XYGR", "Xylocarpus granatum", IF(J2029="AVMA", "Avicennia marina", IF(J2029="RHMU", "Rhizophora mucronata", IF(J2029="BRGY", "Bruguiera gymnorrhiza", IF(J2029="BRSE", "Bruguiera sexangula", IF(J2029="SOOV", "Sonneratia ovata", IF(J2029="SOCA", "Sonneratia caseolaris", IF(J2029="HELI", "Heritiera littoralis", IF(J2029="HESY", "Heritiera sylvatica", IF(J2029="NYFR", "Nypa fruticans", IF(J2029="CYRA", "Cynometra ramiflora", IF(J2029="PHPA", "Phoenix paludosa", IF(J2029="SCHY", "Scyphiphora hydrophyllacea", IF(J2029="DIMA", "Diospyros maritima", IF(J2029="POPI", "Pongamia pinnata", IF(J2029="MAPS", "Maniltoa psilogyne", IF(J2029="INBI", "Intsia bijuga", IF(J2029="ACEB", "Acanthus ebracteatus", IF(J2029="CAER", "Calamus erinaceus", IF(J2029="UNUN", "Unknown unknown",  IF(J2029="SOAL", "Sonneratia alba",  IF(J2029="AECO", "Aegiceras corniculatum", "" )) )))))))))))))))))))))))))))))</f>
        <v>Avicennia alba</v>
      </c>
      <c r="J2029" s="1" t="s">
        <v>27</v>
      </c>
      <c r="K2029" s="1" t="n">
        <v>20.5</v>
      </c>
      <c r="L2029" s="1" t="n">
        <v>17</v>
      </c>
      <c r="M2029" s="1"/>
      <c r="N2029" s="1"/>
      <c r="O2029" s="3"/>
      <c r="AMI2029" s="0"/>
      <c r="AMJ2029" s="0"/>
    </row>
    <row r="2030" s="18" customFormat="true" ht="13.8" hidden="false" customHeight="false" outlineLevel="0" collapsed="false">
      <c r="A2030" s="1" t="s">
        <v>91</v>
      </c>
      <c r="B2030" s="12" t="n">
        <v>42181</v>
      </c>
      <c r="C2030" s="1" t="s">
        <v>833</v>
      </c>
      <c r="D2030" s="1" t="s">
        <v>19</v>
      </c>
      <c r="E2030" s="1" t="s">
        <v>19</v>
      </c>
      <c r="F2030" s="1" t="s">
        <v>20</v>
      </c>
      <c r="G2030" s="1" t="n">
        <v>5</v>
      </c>
      <c r="H2030" s="1" t="n">
        <v>1</v>
      </c>
      <c r="I2030" s="23" t="str">
        <f aca="false">IF(J2030="RHAP", "Rhizophora apiculata", IF(J2030="EXAG", "Excoecaria agallocha", IF(J2030="BRPA", "Bruguiera parviflora", IF(J2030="XYMO", "Xylocarpus moluccensis", IF(J2030="BRCY", "Bruguiera cylindrica", IF(J2030="AVAL", "Avicennia alba", IF(J2030="AVOF", "Avicennia officinalis", IF(J2030="LURA", "Lumnitzera racemosa", IF(J2030="CETA", "Ceriops tagal", IF(J2030="XYGR", "Xylocarpus granatum", IF(J2030="AVMA", "Avicennia marina", IF(J2030="RHMU", "Rhizophora mucronata", IF(J2030="BRGY", "Bruguiera gymnorrhiza", IF(J2030="BRSE", "Bruguiera sexangula", IF(J2030="SOOV", "Sonneratia ovata", IF(J2030="SOCA", "Sonneratia caseolaris", IF(J2030="HELI", "Heritiera littoralis", IF(J2030="HESY", "Heritiera sylvatica", IF(J2030="NYFR", "Nypa fruticans", IF(J2030="CYRA", "Cynometra ramiflora", IF(J2030="PHPA", "Phoenix paludosa", IF(J2030="SCHY", "Scyphiphora hydrophyllacea", IF(J2030="DIMA", "Diospyros maritima", IF(J2030="POPI", "Pongamia pinnata", IF(J2030="MAPS", "Maniltoa psilogyne", IF(J2030="INBI", "Intsia bijuga", IF(J2030="ACEB", "Acanthus ebracteatus", IF(J2030="CAER", "Calamus erinaceus", IF(J2030="UNUN", "Unknown unknown",  IF(J2030="SOAL", "Sonneratia alba",  IF(J2030="AECO", "Aegiceras corniculatum", "" )) )))))))))))))))))))))))))))))</f>
        <v>Rhizophora apiculata</v>
      </c>
      <c r="J2030" s="1" t="s">
        <v>21</v>
      </c>
      <c r="K2030" s="1" t="n">
        <v>22.9</v>
      </c>
      <c r="L2030" s="1" t="n">
        <v>14</v>
      </c>
      <c r="M2030" s="1"/>
      <c r="N2030" s="1"/>
      <c r="O2030" s="3"/>
      <c r="AMI2030" s="0"/>
      <c r="AMJ2030" s="0"/>
    </row>
    <row r="2031" s="18" customFormat="true" ht="13.8" hidden="false" customHeight="false" outlineLevel="0" collapsed="false">
      <c r="A2031" s="1" t="s">
        <v>91</v>
      </c>
      <c r="B2031" s="12" t="n">
        <v>42181</v>
      </c>
      <c r="C2031" s="1" t="s">
        <v>19</v>
      </c>
      <c r="D2031" s="1" t="s">
        <v>19</v>
      </c>
      <c r="E2031" s="1" t="s">
        <v>19</v>
      </c>
      <c r="F2031" s="1" t="s">
        <v>20</v>
      </c>
      <c r="G2031" s="1" t="n">
        <v>5</v>
      </c>
      <c r="H2031" s="1" t="n">
        <v>2</v>
      </c>
      <c r="I2031" s="23" t="str">
        <f aca="false">IF(J2031="RHAP", "Rhizophora apiculata", IF(J2031="EXAG", "Excoecaria agallocha", IF(J2031="BRPA", "Bruguiera parviflora", IF(J2031="XYMO", "Xylocarpus moluccensis", IF(J2031="BRCY", "Bruguiera cylindrica", IF(J2031="AVAL", "Avicennia alba", IF(J2031="AVOF", "Avicennia officinalis", IF(J2031="LURA", "Lumnitzera racemosa", IF(J2031="CETA", "Ceriops tagal", IF(J2031="XYGR", "Xylocarpus granatum", IF(J2031="AVMA", "Avicennia marina", IF(J2031="RHMU", "Rhizophora mucronata", IF(J2031="BRGY", "Bruguiera gymnorrhiza", IF(J2031="BRSE", "Bruguiera sexangula", IF(J2031="SOOV", "Sonneratia ovata", IF(J2031="SOCA", "Sonneratia caseolaris", IF(J2031="HELI", "Heritiera littoralis", IF(J2031="HESY", "Heritiera sylvatica", IF(J2031="NYFR", "Nypa fruticans", IF(J2031="CYRA", "Cynometra ramiflora", IF(J2031="PHPA", "Phoenix paludosa", IF(J2031="SCHY", "Scyphiphora hydrophyllacea", IF(J2031="DIMA", "Diospyros maritima", IF(J2031="POPI", "Pongamia pinnata", IF(J2031="MAPS", "Maniltoa psilogyne", IF(J2031="INBI", "Intsia bijuga", IF(J2031="ACEB", "Acanthus ebracteatus", IF(J2031="CAER", "Calamus erinaceus", IF(J2031="UNUN", "Unknown unknown",  IF(J2031="SOAL", "Sonneratia alba",  IF(J2031="AECO", "Aegiceras corniculatum", "" )) )))))))))))))))))))))))))))))</f>
        <v>Xylocarpus moluccensis</v>
      </c>
      <c r="J2031" s="1" t="s">
        <v>146</v>
      </c>
      <c r="K2031" s="1" t="n">
        <v>5</v>
      </c>
      <c r="L2031" s="1" t="n">
        <v>5</v>
      </c>
      <c r="M2031" s="1"/>
      <c r="N2031" s="1"/>
      <c r="O2031" s="3"/>
      <c r="AMI2031" s="0"/>
      <c r="AMJ2031" s="0"/>
    </row>
    <row r="2032" s="18" customFormat="true" ht="13.8" hidden="false" customHeight="false" outlineLevel="0" collapsed="false">
      <c r="A2032" s="1" t="s">
        <v>91</v>
      </c>
      <c r="B2032" s="12" t="n">
        <v>42181</v>
      </c>
      <c r="C2032" s="1" t="s">
        <v>19</v>
      </c>
      <c r="D2032" s="1" t="s">
        <v>19</v>
      </c>
      <c r="E2032" s="1" t="s">
        <v>19</v>
      </c>
      <c r="F2032" s="1" t="s">
        <v>20</v>
      </c>
      <c r="G2032" s="1" t="n">
        <v>5</v>
      </c>
      <c r="H2032" s="1" t="n">
        <v>2</v>
      </c>
      <c r="I2032" s="23" t="str">
        <f aca="false">IF(J2032="RHAP", "Rhizophora apiculata", IF(J2032="EXAG", "Excoecaria agallocha", IF(J2032="BRPA", "Bruguiera parviflora", IF(J2032="XYMO", "Xylocarpus moluccensis", IF(J2032="BRCY", "Bruguiera cylindrica", IF(J2032="AVAL", "Avicennia alba", IF(J2032="AVOF", "Avicennia officinalis", IF(J2032="LURA", "Lumnitzera racemosa", IF(J2032="CETA", "Ceriops tagal", IF(J2032="XYGR", "Xylocarpus granatum", IF(J2032="AVMA", "Avicennia marina", IF(J2032="RHMU", "Rhizophora mucronata", IF(J2032="BRGY", "Bruguiera gymnorrhiza", IF(J2032="BRSE", "Bruguiera sexangula", IF(J2032="SOOV", "Sonneratia ovata", IF(J2032="SOCA", "Sonneratia caseolaris", IF(J2032="HELI", "Heritiera littoralis", IF(J2032="HESY", "Heritiera sylvatica", IF(J2032="NYFR", "Nypa fruticans", IF(J2032="CYRA", "Cynometra ramiflora", IF(J2032="PHPA", "Phoenix paludosa", IF(J2032="SCHY", "Scyphiphora hydrophyllacea", IF(J2032="DIMA", "Diospyros maritima", IF(J2032="POPI", "Pongamia pinnata", IF(J2032="MAPS", "Maniltoa psilogyne", IF(J2032="INBI", "Intsia bijuga", IF(J2032="ACEB", "Acanthus ebracteatus", IF(J2032="CAER", "Calamus erinaceus", IF(J2032="UNUN", "Unknown unknown",  IF(J2032="SOAL", "Sonneratia alba",  IF(J2032="AECO", "Aegiceras corniculatum", "" )) )))))))))))))))))))))))))))))</f>
        <v>Bruguiera cylindrica</v>
      </c>
      <c r="J2032" s="1" t="s">
        <v>98</v>
      </c>
      <c r="K2032" s="1" t="n">
        <v>5.1</v>
      </c>
      <c r="L2032" s="1" t="n">
        <v>5</v>
      </c>
      <c r="M2032" s="1"/>
      <c r="N2032" s="1"/>
      <c r="O2032" s="3"/>
      <c r="AMI2032" s="0"/>
      <c r="AMJ2032" s="0"/>
    </row>
    <row r="2033" s="18" customFormat="true" ht="13.8" hidden="false" customHeight="false" outlineLevel="0" collapsed="false">
      <c r="A2033" s="1" t="s">
        <v>91</v>
      </c>
      <c r="B2033" s="12" t="n">
        <v>42181</v>
      </c>
      <c r="C2033" s="1" t="s">
        <v>19</v>
      </c>
      <c r="D2033" s="1" t="s">
        <v>19</v>
      </c>
      <c r="E2033" s="1" t="s">
        <v>19</v>
      </c>
      <c r="F2033" s="1" t="s">
        <v>20</v>
      </c>
      <c r="G2033" s="1" t="n">
        <v>5</v>
      </c>
      <c r="H2033" s="1" t="n">
        <v>2</v>
      </c>
      <c r="I2033" s="23" t="str">
        <f aca="false">IF(J2033="RHAP", "Rhizophora apiculata", IF(J2033="EXAG", "Excoecaria agallocha", IF(J2033="BRPA", "Bruguiera parviflora", IF(J2033="XYMO", "Xylocarpus moluccensis", IF(J2033="BRCY", "Bruguiera cylindrica", IF(J2033="AVAL", "Avicennia alba", IF(J2033="AVOF", "Avicennia officinalis", IF(J2033="LURA", "Lumnitzera racemosa", IF(J2033="CETA", "Ceriops tagal", IF(J2033="XYGR", "Xylocarpus granatum", IF(J2033="AVMA", "Avicennia marina", IF(J2033="RHMU", "Rhizophora mucronata", IF(J2033="BRGY", "Bruguiera gymnorrhiza", IF(J2033="BRSE", "Bruguiera sexangula", IF(J2033="SOOV", "Sonneratia ovata", IF(J2033="SOCA", "Sonneratia caseolaris", IF(J2033="HELI", "Heritiera littoralis", IF(J2033="HESY", "Heritiera sylvatica", IF(J2033="NYFR", "Nypa fruticans", IF(J2033="CYRA", "Cynometra ramiflora", IF(J2033="PHPA", "Phoenix paludosa", IF(J2033="SCHY", "Scyphiphora hydrophyllacea", IF(J2033="DIMA", "Diospyros maritima", IF(J2033="POPI", "Pongamia pinnata", IF(J2033="MAPS", "Maniltoa psilogyne", IF(J2033="INBI", "Intsia bijuga", IF(J2033="ACEB", "Acanthus ebracteatus", IF(J2033="CAER", "Calamus erinaceus", IF(J2033="UNUN", "Unknown unknown",  IF(J2033="SOAL", "Sonneratia alba",  IF(J2033="AECO", "Aegiceras corniculatum", "" )) )))))))))))))))))))))))))))))</f>
        <v>Bruguiera cylindrica</v>
      </c>
      <c r="J2033" s="1" t="s">
        <v>98</v>
      </c>
      <c r="K2033" s="1" t="n">
        <v>5.1</v>
      </c>
      <c r="L2033" s="1" t="n">
        <v>7</v>
      </c>
      <c r="M2033" s="1"/>
      <c r="N2033" s="1"/>
      <c r="O2033" s="3"/>
      <c r="AMI2033" s="0"/>
      <c r="AMJ2033" s="0"/>
    </row>
    <row r="2034" s="18" customFormat="true" ht="13.8" hidden="false" customHeight="false" outlineLevel="0" collapsed="false">
      <c r="A2034" s="1" t="s">
        <v>91</v>
      </c>
      <c r="B2034" s="12" t="n">
        <v>42181</v>
      </c>
      <c r="C2034" s="1" t="s">
        <v>19</v>
      </c>
      <c r="D2034" s="1" t="s">
        <v>19</v>
      </c>
      <c r="E2034" s="1" t="s">
        <v>19</v>
      </c>
      <c r="F2034" s="1" t="s">
        <v>20</v>
      </c>
      <c r="G2034" s="1" t="n">
        <v>5</v>
      </c>
      <c r="H2034" s="1" t="n">
        <v>2</v>
      </c>
      <c r="I2034" s="23" t="str">
        <f aca="false">IF(J2034="RHAP", "Rhizophora apiculata", IF(J2034="EXAG", "Excoecaria agallocha", IF(J2034="BRPA", "Bruguiera parviflora", IF(J2034="XYMO", "Xylocarpus moluccensis", IF(J2034="BRCY", "Bruguiera cylindrica", IF(J2034="AVAL", "Avicennia alba", IF(J2034="AVOF", "Avicennia officinalis", IF(J2034="LURA", "Lumnitzera racemosa", IF(J2034="CETA", "Ceriops tagal", IF(J2034="XYGR", "Xylocarpus granatum", IF(J2034="AVMA", "Avicennia marina", IF(J2034="RHMU", "Rhizophora mucronata", IF(J2034="BRGY", "Bruguiera gymnorrhiza", IF(J2034="BRSE", "Bruguiera sexangula", IF(J2034="SOOV", "Sonneratia ovata", IF(J2034="SOCA", "Sonneratia caseolaris", IF(J2034="HELI", "Heritiera littoralis", IF(J2034="HESY", "Heritiera sylvatica", IF(J2034="NYFR", "Nypa fruticans", IF(J2034="CYRA", "Cynometra ramiflora", IF(J2034="PHPA", "Phoenix paludosa", IF(J2034="SCHY", "Scyphiphora hydrophyllacea", IF(J2034="DIMA", "Diospyros maritima", IF(J2034="POPI", "Pongamia pinnata", IF(J2034="MAPS", "Maniltoa psilogyne", IF(J2034="INBI", "Intsia bijuga", IF(J2034="ACEB", "Acanthus ebracteatus", IF(J2034="CAER", "Calamus erinaceus", IF(J2034="UNUN", "Unknown unknown",  IF(J2034="SOAL", "Sonneratia alba",  IF(J2034="AECO", "Aegiceras corniculatum", "" )) )))))))))))))))))))))))))))))</f>
        <v>Bruguiera cylindrica</v>
      </c>
      <c r="J2034" s="1" t="s">
        <v>98</v>
      </c>
      <c r="K2034" s="1" t="n">
        <v>5.1</v>
      </c>
      <c r="L2034" s="1" t="n">
        <v>5</v>
      </c>
      <c r="M2034" s="1"/>
      <c r="N2034" s="1"/>
      <c r="O2034" s="3"/>
      <c r="AMI2034" s="0"/>
      <c r="AMJ2034" s="0"/>
    </row>
    <row r="2035" s="18" customFormat="true" ht="13.8" hidden="false" customHeight="false" outlineLevel="0" collapsed="false">
      <c r="A2035" s="1" t="s">
        <v>91</v>
      </c>
      <c r="B2035" s="12" t="n">
        <v>42181</v>
      </c>
      <c r="C2035" s="1" t="s">
        <v>19</v>
      </c>
      <c r="D2035" s="1" t="s">
        <v>19</v>
      </c>
      <c r="E2035" s="1" t="s">
        <v>19</v>
      </c>
      <c r="F2035" s="1" t="s">
        <v>20</v>
      </c>
      <c r="G2035" s="1" t="n">
        <v>5</v>
      </c>
      <c r="H2035" s="1" t="n">
        <v>2</v>
      </c>
      <c r="I2035" s="23" t="str">
        <f aca="false">IF(J2035="RHAP", "Rhizophora apiculata", IF(J2035="EXAG", "Excoecaria agallocha", IF(J2035="BRPA", "Bruguiera parviflora", IF(J2035="XYMO", "Xylocarpus moluccensis", IF(J2035="BRCY", "Bruguiera cylindrica", IF(J2035="AVAL", "Avicennia alba", IF(J2035="AVOF", "Avicennia officinalis", IF(J2035="LURA", "Lumnitzera racemosa", IF(J2035="CETA", "Ceriops tagal", IF(J2035="XYGR", "Xylocarpus granatum", IF(J2035="AVMA", "Avicennia marina", IF(J2035="RHMU", "Rhizophora mucronata", IF(J2035="BRGY", "Bruguiera gymnorrhiza", IF(J2035="BRSE", "Bruguiera sexangula", IF(J2035="SOOV", "Sonneratia ovata", IF(J2035="SOCA", "Sonneratia caseolaris", IF(J2035="HELI", "Heritiera littoralis", IF(J2035="HESY", "Heritiera sylvatica", IF(J2035="NYFR", "Nypa fruticans", IF(J2035="CYRA", "Cynometra ramiflora", IF(J2035="PHPA", "Phoenix paludosa", IF(J2035="SCHY", "Scyphiphora hydrophyllacea", IF(J2035="DIMA", "Diospyros maritima", IF(J2035="POPI", "Pongamia pinnata", IF(J2035="MAPS", "Maniltoa psilogyne", IF(J2035="INBI", "Intsia bijuga", IF(J2035="ACEB", "Acanthus ebracteatus", IF(J2035="CAER", "Calamus erinaceus", IF(J2035="UNUN", "Unknown unknown",  IF(J2035="SOAL", "Sonneratia alba",  IF(J2035="AECO", "Aegiceras corniculatum", "" )) )))))))))))))))))))))))))))))</f>
        <v>Bruguiera cylindrica</v>
      </c>
      <c r="J2035" s="1" t="s">
        <v>98</v>
      </c>
      <c r="K2035" s="1" t="n">
        <v>5.1</v>
      </c>
      <c r="L2035" s="1" t="n">
        <v>4</v>
      </c>
      <c r="M2035" s="1"/>
      <c r="N2035" s="1"/>
      <c r="O2035" s="3"/>
      <c r="AMI2035" s="0"/>
      <c r="AMJ2035" s="0"/>
    </row>
    <row r="2036" s="18" customFormat="true" ht="13.8" hidden="false" customHeight="false" outlineLevel="0" collapsed="false">
      <c r="A2036" s="1" t="s">
        <v>91</v>
      </c>
      <c r="B2036" s="12" t="n">
        <v>42181</v>
      </c>
      <c r="C2036" s="1" t="s">
        <v>19</v>
      </c>
      <c r="D2036" s="1" t="s">
        <v>19</v>
      </c>
      <c r="E2036" s="1" t="s">
        <v>19</v>
      </c>
      <c r="F2036" s="1" t="s">
        <v>20</v>
      </c>
      <c r="G2036" s="1" t="n">
        <v>5</v>
      </c>
      <c r="H2036" s="1" t="n">
        <v>2</v>
      </c>
      <c r="I2036" s="23" t="str">
        <f aca="false">IF(J2036="RHAP", "Rhizophora apiculata", IF(J2036="EXAG", "Excoecaria agallocha", IF(J2036="BRPA", "Bruguiera parviflora", IF(J2036="XYMO", "Xylocarpus moluccensis", IF(J2036="BRCY", "Bruguiera cylindrica", IF(J2036="AVAL", "Avicennia alba", IF(J2036="AVOF", "Avicennia officinalis", IF(J2036="LURA", "Lumnitzera racemosa", IF(J2036="CETA", "Ceriops tagal", IF(J2036="XYGR", "Xylocarpus granatum", IF(J2036="AVMA", "Avicennia marina", IF(J2036="RHMU", "Rhizophora mucronata", IF(J2036="BRGY", "Bruguiera gymnorrhiza", IF(J2036="BRSE", "Bruguiera sexangula", IF(J2036="SOOV", "Sonneratia ovata", IF(J2036="SOCA", "Sonneratia caseolaris", IF(J2036="HELI", "Heritiera littoralis", IF(J2036="HESY", "Heritiera sylvatica", IF(J2036="NYFR", "Nypa fruticans", IF(J2036="CYRA", "Cynometra ramiflora", IF(J2036="PHPA", "Phoenix paludosa", IF(J2036="SCHY", "Scyphiphora hydrophyllacea", IF(J2036="DIMA", "Diospyros maritima", IF(J2036="POPI", "Pongamia pinnata", IF(J2036="MAPS", "Maniltoa psilogyne", IF(J2036="INBI", "Intsia bijuga", IF(J2036="ACEB", "Acanthus ebracteatus", IF(J2036="CAER", "Calamus erinaceus", IF(J2036="UNUN", "Unknown unknown",  IF(J2036="SOAL", "Sonneratia alba",  IF(J2036="AECO", "Aegiceras corniculatum", "" )) )))))))))))))))))))))))))))))</f>
        <v>Bruguiera cylindrica</v>
      </c>
      <c r="J2036" s="1" t="s">
        <v>98</v>
      </c>
      <c r="K2036" s="1" t="n">
        <v>5.3</v>
      </c>
      <c r="L2036" s="1" t="n">
        <v>4</v>
      </c>
      <c r="M2036" s="1"/>
      <c r="N2036" s="1" t="n">
        <v>2</v>
      </c>
      <c r="O2036" s="3"/>
      <c r="AMI2036" s="0"/>
      <c r="AMJ2036" s="0"/>
    </row>
    <row r="2037" s="18" customFormat="true" ht="13.8" hidden="false" customHeight="false" outlineLevel="0" collapsed="false">
      <c r="A2037" s="1" t="s">
        <v>91</v>
      </c>
      <c r="B2037" s="12" t="n">
        <v>42181</v>
      </c>
      <c r="C2037" s="1" t="s">
        <v>19</v>
      </c>
      <c r="D2037" s="1" t="s">
        <v>19</v>
      </c>
      <c r="E2037" s="1" t="s">
        <v>19</v>
      </c>
      <c r="F2037" s="1" t="s">
        <v>20</v>
      </c>
      <c r="G2037" s="1" t="n">
        <v>5</v>
      </c>
      <c r="H2037" s="1" t="n">
        <v>2</v>
      </c>
      <c r="I2037" s="23" t="str">
        <f aca="false">IF(J2037="RHAP", "Rhizophora apiculata", IF(J2037="EXAG", "Excoecaria agallocha", IF(J2037="BRPA", "Bruguiera parviflora", IF(J2037="XYMO", "Xylocarpus moluccensis", IF(J2037="BRCY", "Bruguiera cylindrica", IF(J2037="AVAL", "Avicennia alba", IF(J2037="AVOF", "Avicennia officinalis", IF(J2037="LURA", "Lumnitzera racemosa", IF(J2037="CETA", "Ceriops tagal", IF(J2037="XYGR", "Xylocarpus granatum", IF(J2037="AVMA", "Avicennia marina", IF(J2037="RHMU", "Rhizophora mucronata", IF(J2037="BRGY", "Bruguiera gymnorrhiza", IF(J2037="BRSE", "Bruguiera sexangula", IF(J2037="SOOV", "Sonneratia ovata", IF(J2037="SOCA", "Sonneratia caseolaris", IF(J2037="HELI", "Heritiera littoralis", IF(J2037="HESY", "Heritiera sylvatica", IF(J2037="NYFR", "Nypa fruticans", IF(J2037="CYRA", "Cynometra ramiflora", IF(J2037="PHPA", "Phoenix paludosa", IF(J2037="SCHY", "Scyphiphora hydrophyllacea", IF(J2037="DIMA", "Diospyros maritima", IF(J2037="POPI", "Pongamia pinnata", IF(J2037="MAPS", "Maniltoa psilogyne", IF(J2037="INBI", "Intsia bijuga", IF(J2037="ACEB", "Acanthus ebracteatus", IF(J2037="CAER", "Calamus erinaceus", IF(J2037="UNUN", "Unknown unknown",  IF(J2037="SOAL", "Sonneratia alba",  IF(J2037="AECO", "Aegiceras corniculatum", "" )) )))))))))))))))))))))))))))))</f>
        <v>Bruguiera cylindrica</v>
      </c>
      <c r="J2037" s="1" t="s">
        <v>98</v>
      </c>
      <c r="K2037" s="1" t="n">
        <v>5.4</v>
      </c>
      <c r="L2037" s="1" t="n">
        <v>5</v>
      </c>
      <c r="M2037" s="1"/>
      <c r="N2037" s="1"/>
      <c r="O2037" s="3"/>
      <c r="AMI2037" s="0"/>
      <c r="AMJ2037" s="0"/>
    </row>
    <row r="2038" s="18" customFormat="true" ht="13.8" hidden="false" customHeight="false" outlineLevel="0" collapsed="false">
      <c r="A2038" s="1" t="s">
        <v>91</v>
      </c>
      <c r="B2038" s="12" t="n">
        <v>42181</v>
      </c>
      <c r="C2038" s="1" t="s">
        <v>19</v>
      </c>
      <c r="D2038" s="1" t="s">
        <v>19</v>
      </c>
      <c r="E2038" s="1" t="s">
        <v>19</v>
      </c>
      <c r="F2038" s="1" t="s">
        <v>20</v>
      </c>
      <c r="G2038" s="1" t="n">
        <v>5</v>
      </c>
      <c r="H2038" s="1" t="n">
        <v>2</v>
      </c>
      <c r="I2038" s="23" t="str">
        <f aca="false">IF(J2038="RHAP", "Rhizophora apiculata", IF(J2038="EXAG", "Excoecaria agallocha", IF(J2038="BRPA", "Bruguiera parviflora", IF(J2038="XYMO", "Xylocarpus moluccensis", IF(J2038="BRCY", "Bruguiera cylindrica", IF(J2038="AVAL", "Avicennia alba", IF(J2038="AVOF", "Avicennia officinalis", IF(J2038="LURA", "Lumnitzera racemosa", IF(J2038="CETA", "Ceriops tagal", IF(J2038="XYGR", "Xylocarpus granatum", IF(J2038="AVMA", "Avicennia marina", IF(J2038="RHMU", "Rhizophora mucronata", IF(J2038="BRGY", "Bruguiera gymnorrhiza", IF(J2038="BRSE", "Bruguiera sexangula", IF(J2038="SOOV", "Sonneratia ovata", IF(J2038="SOCA", "Sonneratia caseolaris", IF(J2038="HELI", "Heritiera littoralis", IF(J2038="HESY", "Heritiera sylvatica", IF(J2038="NYFR", "Nypa fruticans", IF(J2038="CYRA", "Cynometra ramiflora", IF(J2038="PHPA", "Phoenix paludosa", IF(J2038="SCHY", "Scyphiphora hydrophyllacea", IF(J2038="DIMA", "Diospyros maritima", IF(J2038="POPI", "Pongamia pinnata", IF(J2038="MAPS", "Maniltoa psilogyne", IF(J2038="INBI", "Intsia bijuga", IF(J2038="ACEB", "Acanthus ebracteatus", IF(J2038="CAER", "Calamus erinaceus", IF(J2038="UNUN", "Unknown unknown",  IF(J2038="SOAL", "Sonneratia alba",  IF(J2038="AECO", "Aegiceras corniculatum", "" )) )))))))))))))))))))))))))))))</f>
        <v>Bruguiera sexangula</v>
      </c>
      <c r="J2038" s="1" t="s">
        <v>1023</v>
      </c>
      <c r="K2038" s="1" t="n">
        <v>5.8</v>
      </c>
      <c r="L2038" s="1" t="n">
        <v>7</v>
      </c>
      <c r="M2038" s="1"/>
      <c r="N2038" s="1"/>
      <c r="O2038" s="3"/>
      <c r="AMI2038" s="0"/>
      <c r="AMJ2038" s="0"/>
    </row>
    <row r="2039" s="18" customFormat="true" ht="13.8" hidden="false" customHeight="false" outlineLevel="0" collapsed="false">
      <c r="A2039" s="1" t="s">
        <v>91</v>
      </c>
      <c r="B2039" s="12" t="n">
        <v>42181</v>
      </c>
      <c r="C2039" s="1" t="s">
        <v>19</v>
      </c>
      <c r="D2039" s="1" t="s">
        <v>19</v>
      </c>
      <c r="E2039" s="1" t="s">
        <v>19</v>
      </c>
      <c r="F2039" s="1" t="s">
        <v>20</v>
      </c>
      <c r="G2039" s="1" t="n">
        <v>5</v>
      </c>
      <c r="H2039" s="1" t="n">
        <v>2</v>
      </c>
      <c r="I2039" s="23" t="str">
        <f aca="false">IF(J2039="RHAP", "Rhizophora apiculata", IF(J2039="EXAG", "Excoecaria agallocha", IF(J2039="BRPA", "Bruguiera parviflora", IF(J2039="XYMO", "Xylocarpus moluccensis", IF(J2039="BRCY", "Bruguiera cylindrica", IF(J2039="AVAL", "Avicennia alba", IF(J2039="AVOF", "Avicennia officinalis", IF(J2039="LURA", "Lumnitzera racemosa", IF(J2039="CETA", "Ceriops tagal", IF(J2039="XYGR", "Xylocarpus granatum", IF(J2039="AVMA", "Avicennia marina", IF(J2039="RHMU", "Rhizophora mucronata", IF(J2039="BRGY", "Bruguiera gymnorrhiza", IF(J2039="BRSE", "Bruguiera sexangula", IF(J2039="SOOV", "Sonneratia ovata", IF(J2039="SOCA", "Sonneratia caseolaris", IF(J2039="HELI", "Heritiera littoralis", IF(J2039="HESY", "Heritiera sylvatica", IF(J2039="NYFR", "Nypa fruticans", IF(J2039="CYRA", "Cynometra ramiflora", IF(J2039="PHPA", "Phoenix paludosa", IF(J2039="SCHY", "Scyphiphora hydrophyllacea", IF(J2039="DIMA", "Diospyros maritima", IF(J2039="POPI", "Pongamia pinnata", IF(J2039="MAPS", "Maniltoa psilogyne", IF(J2039="INBI", "Intsia bijuga", IF(J2039="ACEB", "Acanthus ebracteatus", IF(J2039="CAER", "Calamus erinaceus", IF(J2039="UNUN", "Unknown unknown",  IF(J2039="SOAL", "Sonneratia alba",  IF(J2039="AECO", "Aegiceras corniculatum", "" )) )))))))))))))))))))))))))))))</f>
        <v>Bruguiera sexangula</v>
      </c>
      <c r="J2039" s="1" t="s">
        <v>1023</v>
      </c>
      <c r="K2039" s="1" t="n">
        <v>5.9</v>
      </c>
      <c r="L2039" s="1" t="n">
        <v>6</v>
      </c>
      <c r="M2039" s="1"/>
      <c r="N2039" s="1"/>
      <c r="O2039" s="3"/>
      <c r="AMI2039" s="0"/>
      <c r="AMJ2039" s="0"/>
    </row>
    <row r="2040" s="18" customFormat="true" ht="13.8" hidden="false" customHeight="false" outlineLevel="0" collapsed="false">
      <c r="A2040" s="1" t="s">
        <v>91</v>
      </c>
      <c r="B2040" s="12" t="n">
        <v>42181</v>
      </c>
      <c r="C2040" s="1" t="s">
        <v>19</v>
      </c>
      <c r="D2040" s="1" t="s">
        <v>19</v>
      </c>
      <c r="E2040" s="1" t="s">
        <v>19</v>
      </c>
      <c r="F2040" s="1" t="s">
        <v>20</v>
      </c>
      <c r="G2040" s="1" t="n">
        <v>5</v>
      </c>
      <c r="H2040" s="1" t="n">
        <v>2</v>
      </c>
      <c r="I2040" s="23" t="str">
        <f aca="false">IF(J2040="RHAP", "Rhizophora apiculata", IF(J2040="EXAG", "Excoecaria agallocha", IF(J2040="BRPA", "Bruguiera parviflora", IF(J2040="XYMO", "Xylocarpus moluccensis", IF(J2040="BRCY", "Bruguiera cylindrica", IF(J2040="AVAL", "Avicennia alba", IF(J2040="AVOF", "Avicennia officinalis", IF(J2040="LURA", "Lumnitzera racemosa", IF(J2040="CETA", "Ceriops tagal", IF(J2040="XYGR", "Xylocarpus granatum", IF(J2040="AVMA", "Avicennia marina", IF(J2040="RHMU", "Rhizophora mucronata", IF(J2040="BRGY", "Bruguiera gymnorrhiza", IF(J2040="BRSE", "Bruguiera sexangula", IF(J2040="SOOV", "Sonneratia ovata", IF(J2040="SOCA", "Sonneratia caseolaris", IF(J2040="HELI", "Heritiera littoralis", IF(J2040="HESY", "Heritiera sylvatica", IF(J2040="NYFR", "Nypa fruticans", IF(J2040="CYRA", "Cynometra ramiflora", IF(J2040="PHPA", "Phoenix paludosa", IF(J2040="SCHY", "Scyphiphora hydrophyllacea", IF(J2040="DIMA", "Diospyros maritima", IF(J2040="POPI", "Pongamia pinnata", IF(J2040="MAPS", "Maniltoa psilogyne", IF(J2040="INBI", "Intsia bijuga", IF(J2040="ACEB", "Acanthus ebracteatus", IF(J2040="CAER", "Calamus erinaceus", IF(J2040="UNUN", "Unknown unknown",  IF(J2040="SOAL", "Sonneratia alba",  IF(J2040="AECO", "Aegiceras corniculatum", "" )) )))))))))))))))))))))))))))))</f>
        <v>Bruguiera cylindrica</v>
      </c>
      <c r="J2040" s="1" t="s">
        <v>98</v>
      </c>
      <c r="K2040" s="1" t="n">
        <v>5.9</v>
      </c>
      <c r="L2040" s="1" t="n">
        <v>6</v>
      </c>
      <c r="M2040" s="1"/>
      <c r="N2040" s="1"/>
      <c r="O2040" s="3"/>
      <c r="AMI2040" s="0"/>
      <c r="AMJ2040" s="0"/>
    </row>
    <row r="2041" s="18" customFormat="true" ht="13.8" hidden="false" customHeight="false" outlineLevel="0" collapsed="false">
      <c r="A2041" s="1" t="s">
        <v>91</v>
      </c>
      <c r="B2041" s="12" t="n">
        <v>42181</v>
      </c>
      <c r="C2041" s="1" t="s">
        <v>19</v>
      </c>
      <c r="D2041" s="1" t="s">
        <v>19</v>
      </c>
      <c r="E2041" s="1" t="s">
        <v>19</v>
      </c>
      <c r="F2041" s="1" t="s">
        <v>20</v>
      </c>
      <c r="G2041" s="1" t="n">
        <v>5</v>
      </c>
      <c r="H2041" s="1" t="n">
        <v>2</v>
      </c>
      <c r="I2041" s="23" t="str">
        <f aca="false">IF(J2041="RHAP", "Rhizophora apiculata", IF(J2041="EXAG", "Excoecaria agallocha", IF(J2041="BRPA", "Bruguiera parviflora", IF(J2041="XYMO", "Xylocarpus moluccensis", IF(J2041="BRCY", "Bruguiera cylindrica", IF(J2041="AVAL", "Avicennia alba", IF(J2041="AVOF", "Avicennia officinalis", IF(J2041="LURA", "Lumnitzera racemosa", IF(J2041="CETA", "Ceriops tagal", IF(J2041="XYGR", "Xylocarpus granatum", IF(J2041="AVMA", "Avicennia marina", IF(J2041="RHMU", "Rhizophora mucronata", IF(J2041="BRGY", "Bruguiera gymnorrhiza", IF(J2041="BRSE", "Bruguiera sexangula", IF(J2041="SOOV", "Sonneratia ovata", IF(J2041="SOCA", "Sonneratia caseolaris", IF(J2041="HELI", "Heritiera littoralis", IF(J2041="HESY", "Heritiera sylvatica", IF(J2041="NYFR", "Nypa fruticans", IF(J2041="CYRA", "Cynometra ramiflora", IF(J2041="PHPA", "Phoenix paludosa", IF(J2041="SCHY", "Scyphiphora hydrophyllacea", IF(J2041="DIMA", "Diospyros maritima", IF(J2041="POPI", "Pongamia pinnata", IF(J2041="MAPS", "Maniltoa psilogyne", IF(J2041="INBI", "Intsia bijuga", IF(J2041="ACEB", "Acanthus ebracteatus", IF(J2041="CAER", "Calamus erinaceus", IF(J2041="UNUN", "Unknown unknown",  IF(J2041="SOAL", "Sonneratia alba",  IF(J2041="AECO", "Aegiceras corniculatum", "" )) )))))))))))))))))))))))))))))</f>
        <v>Bruguiera cylindrica</v>
      </c>
      <c r="J2041" s="1" t="s">
        <v>98</v>
      </c>
      <c r="K2041" s="1" t="n">
        <v>6</v>
      </c>
      <c r="L2041" s="1" t="n">
        <v>4</v>
      </c>
      <c r="M2041" s="1"/>
      <c r="N2041" s="1"/>
      <c r="O2041" s="3"/>
      <c r="AMI2041" s="0"/>
      <c r="AMJ2041" s="0"/>
    </row>
    <row r="2042" s="18" customFormat="true" ht="13.8" hidden="false" customHeight="false" outlineLevel="0" collapsed="false">
      <c r="A2042" s="1" t="s">
        <v>91</v>
      </c>
      <c r="B2042" s="12" t="n">
        <v>42181</v>
      </c>
      <c r="C2042" s="1" t="s">
        <v>19</v>
      </c>
      <c r="D2042" s="1" t="s">
        <v>19</v>
      </c>
      <c r="E2042" s="1" t="s">
        <v>19</v>
      </c>
      <c r="F2042" s="1" t="s">
        <v>20</v>
      </c>
      <c r="G2042" s="1" t="n">
        <v>5</v>
      </c>
      <c r="H2042" s="1" t="n">
        <v>2</v>
      </c>
      <c r="I2042" s="23" t="str">
        <f aca="false">IF(J2042="RHAP", "Rhizophora apiculata", IF(J2042="EXAG", "Excoecaria agallocha", IF(J2042="BRPA", "Bruguiera parviflora", IF(J2042="XYMO", "Xylocarpus moluccensis", IF(J2042="BRCY", "Bruguiera cylindrica", IF(J2042="AVAL", "Avicennia alba", IF(J2042="AVOF", "Avicennia officinalis", IF(J2042="LURA", "Lumnitzera racemosa", IF(J2042="CETA", "Ceriops tagal", IF(J2042="XYGR", "Xylocarpus granatum", IF(J2042="AVMA", "Avicennia marina", IF(J2042="RHMU", "Rhizophora mucronata", IF(J2042="BRGY", "Bruguiera gymnorrhiza", IF(J2042="BRSE", "Bruguiera sexangula", IF(J2042="SOOV", "Sonneratia ovata", IF(J2042="SOCA", "Sonneratia caseolaris", IF(J2042="HELI", "Heritiera littoralis", IF(J2042="HESY", "Heritiera sylvatica", IF(J2042="NYFR", "Nypa fruticans", IF(J2042="CYRA", "Cynometra ramiflora", IF(J2042="PHPA", "Phoenix paludosa", IF(J2042="SCHY", "Scyphiphora hydrophyllacea", IF(J2042="DIMA", "Diospyros maritima", IF(J2042="POPI", "Pongamia pinnata", IF(J2042="MAPS", "Maniltoa psilogyne", IF(J2042="INBI", "Intsia bijuga", IF(J2042="ACEB", "Acanthus ebracteatus", IF(J2042="CAER", "Calamus erinaceus", IF(J2042="UNUN", "Unknown unknown",  IF(J2042="SOAL", "Sonneratia alba",  IF(J2042="AECO", "Aegiceras corniculatum", "" )) )))))))))))))))))))))))))))))</f>
        <v>Bruguiera cylindrica</v>
      </c>
      <c r="J2042" s="1" t="s">
        <v>98</v>
      </c>
      <c r="K2042" s="1" t="n">
        <v>6.1</v>
      </c>
      <c r="L2042" s="1" t="n">
        <v>7</v>
      </c>
      <c r="M2042" s="1"/>
      <c r="N2042" s="1"/>
      <c r="O2042" s="3"/>
      <c r="AMI2042" s="0"/>
      <c r="AMJ2042" s="0"/>
    </row>
    <row r="2043" s="18" customFormat="true" ht="13.8" hidden="false" customHeight="false" outlineLevel="0" collapsed="false">
      <c r="A2043" s="1" t="s">
        <v>91</v>
      </c>
      <c r="B2043" s="12" t="n">
        <v>42181</v>
      </c>
      <c r="C2043" s="1" t="s">
        <v>19</v>
      </c>
      <c r="D2043" s="1" t="s">
        <v>19</v>
      </c>
      <c r="E2043" s="1" t="s">
        <v>19</v>
      </c>
      <c r="F2043" s="1" t="s">
        <v>20</v>
      </c>
      <c r="G2043" s="1" t="n">
        <v>5</v>
      </c>
      <c r="H2043" s="1" t="n">
        <v>2</v>
      </c>
      <c r="I2043" s="23" t="str">
        <f aca="false">IF(J2043="RHAP", "Rhizophora apiculata", IF(J2043="EXAG", "Excoecaria agallocha", IF(J2043="BRPA", "Bruguiera parviflora", IF(J2043="XYMO", "Xylocarpus moluccensis", IF(J2043="BRCY", "Bruguiera cylindrica", IF(J2043="AVAL", "Avicennia alba", IF(J2043="AVOF", "Avicennia officinalis", IF(J2043="LURA", "Lumnitzera racemosa", IF(J2043="CETA", "Ceriops tagal", IF(J2043="XYGR", "Xylocarpus granatum", IF(J2043="AVMA", "Avicennia marina", IF(J2043="RHMU", "Rhizophora mucronata", IF(J2043="BRGY", "Bruguiera gymnorrhiza", IF(J2043="BRSE", "Bruguiera sexangula", IF(J2043="SOOV", "Sonneratia ovata", IF(J2043="SOCA", "Sonneratia caseolaris", IF(J2043="HELI", "Heritiera littoralis", IF(J2043="HESY", "Heritiera sylvatica", IF(J2043="NYFR", "Nypa fruticans", IF(J2043="CYRA", "Cynometra ramiflora", IF(J2043="PHPA", "Phoenix paludosa", IF(J2043="SCHY", "Scyphiphora hydrophyllacea", IF(J2043="DIMA", "Diospyros maritima", IF(J2043="POPI", "Pongamia pinnata", IF(J2043="MAPS", "Maniltoa psilogyne", IF(J2043="INBI", "Intsia bijuga", IF(J2043="ACEB", "Acanthus ebracteatus", IF(J2043="CAER", "Calamus erinaceus", IF(J2043="UNUN", "Unknown unknown",  IF(J2043="SOAL", "Sonneratia alba",  IF(J2043="AECO", "Aegiceras corniculatum", "" )) )))))))))))))))))))))))))))))</f>
        <v>Bruguiera cylindrica</v>
      </c>
      <c r="J2043" s="1" t="s">
        <v>98</v>
      </c>
      <c r="K2043" s="1" t="n">
        <v>6.1</v>
      </c>
      <c r="L2043" s="1" t="n">
        <v>6</v>
      </c>
      <c r="M2043" s="1"/>
      <c r="N2043" s="1"/>
      <c r="O2043" s="3"/>
      <c r="AMI2043" s="0"/>
      <c r="AMJ2043" s="0"/>
    </row>
    <row r="2044" s="18" customFormat="true" ht="13.8" hidden="false" customHeight="false" outlineLevel="0" collapsed="false">
      <c r="A2044" s="1" t="s">
        <v>91</v>
      </c>
      <c r="B2044" s="12" t="n">
        <v>42181</v>
      </c>
      <c r="C2044" s="1" t="s">
        <v>19</v>
      </c>
      <c r="D2044" s="1" t="s">
        <v>19</v>
      </c>
      <c r="E2044" s="1" t="s">
        <v>19</v>
      </c>
      <c r="F2044" s="1" t="s">
        <v>20</v>
      </c>
      <c r="G2044" s="1" t="n">
        <v>5</v>
      </c>
      <c r="H2044" s="1" t="n">
        <v>2</v>
      </c>
      <c r="I2044" s="23" t="str">
        <f aca="false">IF(J2044="RHAP", "Rhizophora apiculata", IF(J2044="EXAG", "Excoecaria agallocha", IF(J2044="BRPA", "Bruguiera parviflora", IF(J2044="XYMO", "Xylocarpus moluccensis", IF(J2044="BRCY", "Bruguiera cylindrica", IF(J2044="AVAL", "Avicennia alba", IF(J2044="AVOF", "Avicennia officinalis", IF(J2044="LURA", "Lumnitzera racemosa", IF(J2044="CETA", "Ceriops tagal", IF(J2044="XYGR", "Xylocarpus granatum", IF(J2044="AVMA", "Avicennia marina", IF(J2044="RHMU", "Rhizophora mucronata", IF(J2044="BRGY", "Bruguiera gymnorrhiza", IF(J2044="BRSE", "Bruguiera sexangula", IF(J2044="SOOV", "Sonneratia ovata", IF(J2044="SOCA", "Sonneratia caseolaris", IF(J2044="HELI", "Heritiera littoralis", IF(J2044="HESY", "Heritiera sylvatica", IF(J2044="NYFR", "Nypa fruticans", IF(J2044="CYRA", "Cynometra ramiflora", IF(J2044="PHPA", "Phoenix paludosa", IF(J2044="SCHY", "Scyphiphora hydrophyllacea", IF(J2044="DIMA", "Diospyros maritima", IF(J2044="POPI", "Pongamia pinnata", IF(J2044="MAPS", "Maniltoa psilogyne", IF(J2044="INBI", "Intsia bijuga", IF(J2044="ACEB", "Acanthus ebracteatus", IF(J2044="CAER", "Calamus erinaceus", IF(J2044="UNUN", "Unknown unknown",  IF(J2044="SOAL", "Sonneratia alba",  IF(J2044="AECO", "Aegiceras corniculatum", "" )) )))))))))))))))))))))))))))))</f>
        <v>Bruguiera cylindrica</v>
      </c>
      <c r="J2044" s="1" t="s">
        <v>98</v>
      </c>
      <c r="K2044" s="1" t="n">
        <v>6.1</v>
      </c>
      <c r="L2044" s="1" t="n">
        <v>5</v>
      </c>
      <c r="M2044" s="1"/>
      <c r="N2044" s="1"/>
      <c r="O2044" s="3"/>
      <c r="AMI2044" s="0"/>
      <c r="AMJ2044" s="0"/>
    </row>
    <row r="2045" s="18" customFormat="true" ht="13.8" hidden="false" customHeight="false" outlineLevel="0" collapsed="false">
      <c r="A2045" s="1" t="s">
        <v>91</v>
      </c>
      <c r="B2045" s="12" t="n">
        <v>42181</v>
      </c>
      <c r="C2045" s="1" t="s">
        <v>19</v>
      </c>
      <c r="D2045" s="1" t="s">
        <v>19</v>
      </c>
      <c r="E2045" s="1" t="s">
        <v>19</v>
      </c>
      <c r="F2045" s="1" t="s">
        <v>20</v>
      </c>
      <c r="G2045" s="1" t="n">
        <v>5</v>
      </c>
      <c r="H2045" s="1" t="n">
        <v>2</v>
      </c>
      <c r="I2045" s="23" t="str">
        <f aca="false">IF(J2045="RHAP", "Rhizophora apiculata", IF(J2045="EXAG", "Excoecaria agallocha", IF(J2045="BRPA", "Bruguiera parviflora", IF(J2045="XYMO", "Xylocarpus moluccensis", IF(J2045="BRCY", "Bruguiera cylindrica", IF(J2045="AVAL", "Avicennia alba", IF(J2045="AVOF", "Avicennia officinalis", IF(J2045="LURA", "Lumnitzera racemosa", IF(J2045="CETA", "Ceriops tagal", IF(J2045="XYGR", "Xylocarpus granatum", IF(J2045="AVMA", "Avicennia marina", IF(J2045="RHMU", "Rhizophora mucronata", IF(J2045="BRGY", "Bruguiera gymnorrhiza", IF(J2045="BRSE", "Bruguiera sexangula", IF(J2045="SOOV", "Sonneratia ovata", IF(J2045="SOCA", "Sonneratia caseolaris", IF(J2045="HELI", "Heritiera littoralis", IF(J2045="HESY", "Heritiera sylvatica", IF(J2045="NYFR", "Nypa fruticans", IF(J2045="CYRA", "Cynometra ramiflora", IF(J2045="PHPA", "Phoenix paludosa", IF(J2045="SCHY", "Scyphiphora hydrophyllacea", IF(J2045="DIMA", "Diospyros maritima", IF(J2045="POPI", "Pongamia pinnata", IF(J2045="MAPS", "Maniltoa psilogyne", IF(J2045="INBI", "Intsia bijuga", IF(J2045="ACEB", "Acanthus ebracteatus", IF(J2045="CAER", "Calamus erinaceus", IF(J2045="UNUN", "Unknown unknown",  IF(J2045="SOAL", "Sonneratia alba",  IF(J2045="AECO", "Aegiceras corniculatum", "" )) )))))))))))))))))))))))))))))</f>
        <v>Bruguiera cylindrica</v>
      </c>
      <c r="J2045" s="1" t="s">
        <v>98</v>
      </c>
      <c r="K2045" s="1" t="n">
        <v>6.2</v>
      </c>
      <c r="L2045" s="1" t="n">
        <v>7</v>
      </c>
      <c r="M2045" s="1"/>
      <c r="N2045" s="1"/>
      <c r="O2045" s="3"/>
      <c r="AMI2045" s="0"/>
      <c r="AMJ2045" s="0"/>
    </row>
    <row r="2046" s="18" customFormat="true" ht="13.8" hidden="false" customHeight="false" outlineLevel="0" collapsed="false">
      <c r="A2046" s="1" t="s">
        <v>91</v>
      </c>
      <c r="B2046" s="12" t="n">
        <v>42181</v>
      </c>
      <c r="C2046" s="1" t="s">
        <v>19</v>
      </c>
      <c r="D2046" s="1" t="s">
        <v>19</v>
      </c>
      <c r="E2046" s="1" t="s">
        <v>19</v>
      </c>
      <c r="F2046" s="1" t="s">
        <v>20</v>
      </c>
      <c r="G2046" s="1" t="n">
        <v>5</v>
      </c>
      <c r="H2046" s="1" t="n">
        <v>2</v>
      </c>
      <c r="I2046" s="23" t="str">
        <f aca="false">IF(J2046="RHAP", "Rhizophora apiculata", IF(J2046="EXAG", "Excoecaria agallocha", IF(J2046="BRPA", "Bruguiera parviflora", IF(J2046="XYMO", "Xylocarpus moluccensis", IF(J2046="BRCY", "Bruguiera cylindrica", IF(J2046="AVAL", "Avicennia alba", IF(J2046="AVOF", "Avicennia officinalis", IF(J2046="LURA", "Lumnitzera racemosa", IF(J2046="CETA", "Ceriops tagal", IF(J2046="XYGR", "Xylocarpus granatum", IF(J2046="AVMA", "Avicennia marina", IF(J2046="RHMU", "Rhizophora mucronata", IF(J2046="BRGY", "Bruguiera gymnorrhiza", IF(J2046="BRSE", "Bruguiera sexangula", IF(J2046="SOOV", "Sonneratia ovata", IF(J2046="SOCA", "Sonneratia caseolaris", IF(J2046="HELI", "Heritiera littoralis", IF(J2046="HESY", "Heritiera sylvatica", IF(J2046="NYFR", "Nypa fruticans", IF(J2046="CYRA", "Cynometra ramiflora", IF(J2046="PHPA", "Phoenix paludosa", IF(J2046="SCHY", "Scyphiphora hydrophyllacea", IF(J2046="DIMA", "Diospyros maritima", IF(J2046="POPI", "Pongamia pinnata", IF(J2046="MAPS", "Maniltoa psilogyne", IF(J2046="INBI", "Intsia bijuga", IF(J2046="ACEB", "Acanthus ebracteatus", IF(J2046="CAER", "Calamus erinaceus", IF(J2046="UNUN", "Unknown unknown",  IF(J2046="SOAL", "Sonneratia alba",  IF(J2046="AECO", "Aegiceras corniculatum", "" )) )))))))))))))))))))))))))))))</f>
        <v>Bruguiera cylindrica</v>
      </c>
      <c r="J2046" s="1" t="s">
        <v>98</v>
      </c>
      <c r="K2046" s="1" t="n">
        <v>6.4</v>
      </c>
      <c r="L2046" s="1" t="n">
        <v>7</v>
      </c>
      <c r="M2046" s="1"/>
      <c r="N2046" s="1"/>
      <c r="O2046" s="3"/>
      <c r="AMI2046" s="0"/>
      <c r="AMJ2046" s="0"/>
    </row>
    <row r="2047" s="18" customFormat="true" ht="13.8" hidden="false" customHeight="false" outlineLevel="0" collapsed="false">
      <c r="A2047" s="1" t="s">
        <v>91</v>
      </c>
      <c r="B2047" s="12" t="n">
        <v>42181</v>
      </c>
      <c r="C2047" s="1" t="s">
        <v>19</v>
      </c>
      <c r="D2047" s="1" t="s">
        <v>19</v>
      </c>
      <c r="E2047" s="1" t="s">
        <v>19</v>
      </c>
      <c r="F2047" s="1" t="s">
        <v>20</v>
      </c>
      <c r="G2047" s="1" t="n">
        <v>5</v>
      </c>
      <c r="H2047" s="1" t="n">
        <v>2</v>
      </c>
      <c r="I2047" s="23" t="str">
        <f aca="false">IF(J2047="RHAP", "Rhizophora apiculata", IF(J2047="EXAG", "Excoecaria agallocha", IF(J2047="BRPA", "Bruguiera parviflora", IF(J2047="XYMO", "Xylocarpus moluccensis", IF(J2047="BRCY", "Bruguiera cylindrica", IF(J2047="AVAL", "Avicennia alba", IF(J2047="AVOF", "Avicennia officinalis", IF(J2047="LURA", "Lumnitzera racemosa", IF(J2047="CETA", "Ceriops tagal", IF(J2047="XYGR", "Xylocarpus granatum", IF(J2047="AVMA", "Avicennia marina", IF(J2047="RHMU", "Rhizophora mucronata", IF(J2047="BRGY", "Bruguiera gymnorrhiza", IF(J2047="BRSE", "Bruguiera sexangula", IF(J2047="SOOV", "Sonneratia ovata", IF(J2047="SOCA", "Sonneratia caseolaris", IF(J2047="HELI", "Heritiera littoralis", IF(J2047="HESY", "Heritiera sylvatica", IF(J2047="NYFR", "Nypa fruticans", IF(J2047="CYRA", "Cynometra ramiflora", IF(J2047="PHPA", "Phoenix paludosa", IF(J2047="SCHY", "Scyphiphora hydrophyllacea", IF(J2047="DIMA", "Diospyros maritima", IF(J2047="POPI", "Pongamia pinnata", IF(J2047="MAPS", "Maniltoa psilogyne", IF(J2047="INBI", "Intsia bijuga", IF(J2047="ACEB", "Acanthus ebracteatus", IF(J2047="CAER", "Calamus erinaceus", IF(J2047="UNUN", "Unknown unknown",  IF(J2047="SOAL", "Sonneratia alba",  IF(J2047="AECO", "Aegiceras corniculatum", "" )) )))))))))))))))))))))))))))))</f>
        <v>Bruguiera cylindrica</v>
      </c>
      <c r="J2047" s="1" t="s">
        <v>98</v>
      </c>
      <c r="K2047" s="1" t="n">
        <v>6.4</v>
      </c>
      <c r="L2047" s="1" t="n">
        <v>7</v>
      </c>
      <c r="M2047" s="1"/>
      <c r="N2047" s="1"/>
      <c r="O2047" s="3"/>
      <c r="AMI2047" s="0"/>
      <c r="AMJ2047" s="0"/>
    </row>
    <row r="2048" s="18" customFormat="true" ht="13.8" hidden="false" customHeight="false" outlineLevel="0" collapsed="false">
      <c r="A2048" s="1" t="s">
        <v>91</v>
      </c>
      <c r="B2048" s="12" t="n">
        <v>42181</v>
      </c>
      <c r="C2048" s="1" t="s">
        <v>19</v>
      </c>
      <c r="D2048" s="1" t="s">
        <v>19</v>
      </c>
      <c r="E2048" s="1" t="s">
        <v>19</v>
      </c>
      <c r="F2048" s="1" t="s">
        <v>20</v>
      </c>
      <c r="G2048" s="1" t="n">
        <v>5</v>
      </c>
      <c r="H2048" s="1" t="n">
        <v>2</v>
      </c>
      <c r="I2048" s="23" t="str">
        <f aca="false">IF(J2048="RHAP", "Rhizophora apiculata", IF(J2048="EXAG", "Excoecaria agallocha", IF(J2048="BRPA", "Bruguiera parviflora", IF(J2048="XYMO", "Xylocarpus moluccensis", IF(J2048="BRCY", "Bruguiera cylindrica", IF(J2048="AVAL", "Avicennia alba", IF(J2048="AVOF", "Avicennia officinalis", IF(J2048="LURA", "Lumnitzera racemosa", IF(J2048="CETA", "Ceriops tagal", IF(J2048="XYGR", "Xylocarpus granatum", IF(J2048="AVMA", "Avicennia marina", IF(J2048="RHMU", "Rhizophora mucronata", IF(J2048="BRGY", "Bruguiera gymnorrhiza", IF(J2048="BRSE", "Bruguiera sexangula", IF(J2048="SOOV", "Sonneratia ovata", IF(J2048="SOCA", "Sonneratia caseolaris", IF(J2048="HELI", "Heritiera littoralis", IF(J2048="HESY", "Heritiera sylvatica", IF(J2048="NYFR", "Nypa fruticans", IF(J2048="CYRA", "Cynometra ramiflora", IF(J2048="PHPA", "Phoenix paludosa", IF(J2048="SCHY", "Scyphiphora hydrophyllacea", IF(J2048="DIMA", "Diospyros maritima", IF(J2048="POPI", "Pongamia pinnata", IF(J2048="MAPS", "Maniltoa psilogyne", IF(J2048="INBI", "Intsia bijuga", IF(J2048="ACEB", "Acanthus ebracteatus", IF(J2048="CAER", "Calamus erinaceus", IF(J2048="UNUN", "Unknown unknown",  IF(J2048="SOAL", "Sonneratia alba",  IF(J2048="AECO", "Aegiceras corniculatum", "" )) )))))))))))))))))))))))))))))</f>
        <v>Bruguiera cylindrica</v>
      </c>
      <c r="J2048" s="1" t="s">
        <v>98</v>
      </c>
      <c r="K2048" s="1" t="n">
        <v>6.5</v>
      </c>
      <c r="L2048" s="1" t="n">
        <v>8</v>
      </c>
      <c r="M2048" s="1"/>
      <c r="N2048" s="1"/>
      <c r="O2048" s="3"/>
      <c r="AMI2048" s="0"/>
      <c r="AMJ2048" s="0"/>
    </row>
    <row r="2049" s="18" customFormat="true" ht="13.8" hidden="false" customHeight="false" outlineLevel="0" collapsed="false">
      <c r="A2049" s="1" t="s">
        <v>91</v>
      </c>
      <c r="B2049" s="12" t="n">
        <v>42181</v>
      </c>
      <c r="C2049" s="1" t="s">
        <v>19</v>
      </c>
      <c r="D2049" s="1" t="s">
        <v>19</v>
      </c>
      <c r="E2049" s="1" t="s">
        <v>19</v>
      </c>
      <c r="F2049" s="1" t="s">
        <v>20</v>
      </c>
      <c r="G2049" s="1" t="n">
        <v>5</v>
      </c>
      <c r="H2049" s="1" t="n">
        <v>2</v>
      </c>
      <c r="I2049" s="23" t="str">
        <f aca="false">IF(J2049="RHAP", "Rhizophora apiculata", IF(J2049="EXAG", "Excoecaria agallocha", IF(J2049="BRPA", "Bruguiera parviflora", IF(J2049="XYMO", "Xylocarpus moluccensis", IF(J2049="BRCY", "Bruguiera cylindrica", IF(J2049="AVAL", "Avicennia alba", IF(J2049="AVOF", "Avicennia officinalis", IF(J2049="LURA", "Lumnitzera racemosa", IF(J2049="CETA", "Ceriops tagal", IF(J2049="XYGR", "Xylocarpus granatum", IF(J2049="AVMA", "Avicennia marina", IF(J2049="RHMU", "Rhizophora mucronata", IF(J2049="BRGY", "Bruguiera gymnorrhiza", IF(J2049="BRSE", "Bruguiera sexangula", IF(J2049="SOOV", "Sonneratia ovata", IF(J2049="SOCA", "Sonneratia caseolaris", IF(J2049="HELI", "Heritiera littoralis", IF(J2049="HESY", "Heritiera sylvatica", IF(J2049="NYFR", "Nypa fruticans", IF(J2049="CYRA", "Cynometra ramiflora", IF(J2049="PHPA", "Phoenix paludosa", IF(J2049="SCHY", "Scyphiphora hydrophyllacea", IF(J2049="DIMA", "Diospyros maritima", IF(J2049="POPI", "Pongamia pinnata", IF(J2049="MAPS", "Maniltoa psilogyne", IF(J2049="INBI", "Intsia bijuga", IF(J2049="ACEB", "Acanthus ebracteatus", IF(J2049="CAER", "Calamus erinaceus", IF(J2049="UNUN", "Unknown unknown",  IF(J2049="SOAL", "Sonneratia alba",  IF(J2049="AECO", "Aegiceras corniculatum", "" )) )))))))))))))))))))))))))))))</f>
        <v>Bruguiera sexangula</v>
      </c>
      <c r="J2049" s="1" t="s">
        <v>1023</v>
      </c>
      <c r="K2049" s="1" t="n">
        <v>6.5</v>
      </c>
      <c r="L2049" s="1" t="n">
        <v>7</v>
      </c>
      <c r="M2049" s="1"/>
      <c r="N2049" s="1"/>
      <c r="O2049" s="3"/>
      <c r="AMI2049" s="0"/>
      <c r="AMJ2049" s="0"/>
    </row>
    <row r="2050" s="18" customFormat="true" ht="13.8" hidden="false" customHeight="false" outlineLevel="0" collapsed="false">
      <c r="A2050" s="1" t="s">
        <v>91</v>
      </c>
      <c r="B2050" s="12" t="n">
        <v>42181</v>
      </c>
      <c r="C2050" s="1" t="s">
        <v>19</v>
      </c>
      <c r="D2050" s="1" t="s">
        <v>19</v>
      </c>
      <c r="E2050" s="1" t="s">
        <v>19</v>
      </c>
      <c r="F2050" s="1" t="s">
        <v>20</v>
      </c>
      <c r="G2050" s="1" t="n">
        <v>5</v>
      </c>
      <c r="H2050" s="1" t="n">
        <v>2</v>
      </c>
      <c r="I2050" s="23" t="str">
        <f aca="false">IF(J2050="RHAP", "Rhizophora apiculata", IF(J2050="EXAG", "Excoecaria agallocha", IF(J2050="BRPA", "Bruguiera parviflora", IF(J2050="XYMO", "Xylocarpus moluccensis", IF(J2050="BRCY", "Bruguiera cylindrica", IF(J2050="AVAL", "Avicennia alba", IF(J2050="AVOF", "Avicennia officinalis", IF(J2050="LURA", "Lumnitzera racemosa", IF(J2050="CETA", "Ceriops tagal", IF(J2050="XYGR", "Xylocarpus granatum", IF(J2050="AVMA", "Avicennia marina", IF(J2050="RHMU", "Rhizophora mucronata", IF(J2050="BRGY", "Bruguiera gymnorrhiza", IF(J2050="BRSE", "Bruguiera sexangula", IF(J2050="SOOV", "Sonneratia ovata", IF(J2050="SOCA", "Sonneratia caseolaris", IF(J2050="HELI", "Heritiera littoralis", IF(J2050="HESY", "Heritiera sylvatica", IF(J2050="NYFR", "Nypa fruticans", IF(J2050="CYRA", "Cynometra ramiflora", IF(J2050="PHPA", "Phoenix paludosa", IF(J2050="SCHY", "Scyphiphora hydrophyllacea", IF(J2050="DIMA", "Diospyros maritima", IF(J2050="POPI", "Pongamia pinnata", IF(J2050="MAPS", "Maniltoa psilogyne", IF(J2050="INBI", "Intsia bijuga", IF(J2050="ACEB", "Acanthus ebracteatus", IF(J2050="CAER", "Calamus erinaceus", IF(J2050="UNUN", "Unknown unknown",  IF(J2050="SOAL", "Sonneratia alba",  IF(J2050="AECO", "Aegiceras corniculatum", "" )) )))))))))))))))))))))))))))))</f>
        <v>Bruguiera cylindrica</v>
      </c>
      <c r="J2050" s="1" t="s">
        <v>98</v>
      </c>
      <c r="K2050" s="1" t="n">
        <v>6.5</v>
      </c>
      <c r="L2050" s="1" t="n">
        <v>7</v>
      </c>
      <c r="M2050" s="1"/>
      <c r="N2050" s="1"/>
      <c r="O2050" s="3"/>
      <c r="AMI2050" s="0"/>
      <c r="AMJ2050" s="0"/>
    </row>
    <row r="2051" s="18" customFormat="true" ht="13.8" hidden="false" customHeight="false" outlineLevel="0" collapsed="false">
      <c r="A2051" s="1" t="s">
        <v>91</v>
      </c>
      <c r="B2051" s="12" t="n">
        <v>42181</v>
      </c>
      <c r="C2051" s="1" t="s">
        <v>19</v>
      </c>
      <c r="D2051" s="1" t="s">
        <v>19</v>
      </c>
      <c r="E2051" s="1" t="s">
        <v>19</v>
      </c>
      <c r="F2051" s="1" t="s">
        <v>20</v>
      </c>
      <c r="G2051" s="1" t="n">
        <v>5</v>
      </c>
      <c r="H2051" s="1" t="n">
        <v>2</v>
      </c>
      <c r="I2051" s="23" t="str">
        <f aca="false">IF(J2051="RHAP", "Rhizophora apiculata", IF(J2051="EXAG", "Excoecaria agallocha", IF(J2051="BRPA", "Bruguiera parviflora", IF(J2051="XYMO", "Xylocarpus moluccensis", IF(J2051="BRCY", "Bruguiera cylindrica", IF(J2051="AVAL", "Avicennia alba", IF(J2051="AVOF", "Avicennia officinalis", IF(J2051="LURA", "Lumnitzera racemosa", IF(J2051="CETA", "Ceriops tagal", IF(J2051="XYGR", "Xylocarpus granatum", IF(J2051="AVMA", "Avicennia marina", IF(J2051="RHMU", "Rhizophora mucronata", IF(J2051="BRGY", "Bruguiera gymnorrhiza", IF(J2051="BRSE", "Bruguiera sexangula", IF(J2051="SOOV", "Sonneratia ovata", IF(J2051="SOCA", "Sonneratia caseolaris", IF(J2051="HELI", "Heritiera littoralis", IF(J2051="HESY", "Heritiera sylvatica", IF(J2051="NYFR", "Nypa fruticans", IF(J2051="CYRA", "Cynometra ramiflora", IF(J2051="PHPA", "Phoenix paludosa", IF(J2051="SCHY", "Scyphiphora hydrophyllacea", IF(J2051="DIMA", "Diospyros maritima", IF(J2051="POPI", "Pongamia pinnata", IF(J2051="MAPS", "Maniltoa psilogyne", IF(J2051="INBI", "Intsia bijuga", IF(J2051="ACEB", "Acanthus ebracteatus", IF(J2051="CAER", "Calamus erinaceus", IF(J2051="UNUN", "Unknown unknown",  IF(J2051="SOAL", "Sonneratia alba",  IF(J2051="AECO", "Aegiceras corniculatum", "" )) )))))))))))))))))))))))))))))</f>
        <v>Bruguiera cylindrica</v>
      </c>
      <c r="J2051" s="1" t="s">
        <v>98</v>
      </c>
      <c r="K2051" s="1" t="n">
        <v>6.6</v>
      </c>
      <c r="L2051" s="1" t="n">
        <v>8</v>
      </c>
      <c r="M2051" s="1"/>
      <c r="N2051" s="1"/>
      <c r="O2051" s="3"/>
      <c r="AMI2051" s="0"/>
      <c r="AMJ2051" s="0"/>
    </row>
    <row r="2052" s="18" customFormat="true" ht="13.8" hidden="false" customHeight="false" outlineLevel="0" collapsed="false">
      <c r="A2052" s="1" t="s">
        <v>91</v>
      </c>
      <c r="B2052" s="12" t="n">
        <v>42181</v>
      </c>
      <c r="C2052" s="1" t="s">
        <v>19</v>
      </c>
      <c r="D2052" s="1" t="s">
        <v>19</v>
      </c>
      <c r="E2052" s="1" t="s">
        <v>19</v>
      </c>
      <c r="F2052" s="1" t="s">
        <v>20</v>
      </c>
      <c r="G2052" s="1" t="n">
        <v>5</v>
      </c>
      <c r="H2052" s="1" t="n">
        <v>2</v>
      </c>
      <c r="I2052" s="23" t="str">
        <f aca="false">IF(J2052="RHAP", "Rhizophora apiculata", IF(J2052="EXAG", "Excoecaria agallocha", IF(J2052="BRPA", "Bruguiera parviflora", IF(J2052="XYMO", "Xylocarpus moluccensis", IF(J2052="BRCY", "Bruguiera cylindrica", IF(J2052="AVAL", "Avicennia alba", IF(J2052="AVOF", "Avicennia officinalis", IF(J2052="LURA", "Lumnitzera racemosa", IF(J2052="CETA", "Ceriops tagal", IF(J2052="XYGR", "Xylocarpus granatum", IF(J2052="AVMA", "Avicennia marina", IF(J2052="RHMU", "Rhizophora mucronata", IF(J2052="BRGY", "Bruguiera gymnorrhiza", IF(J2052="BRSE", "Bruguiera sexangula", IF(J2052="SOOV", "Sonneratia ovata", IF(J2052="SOCA", "Sonneratia caseolaris", IF(J2052="HELI", "Heritiera littoralis", IF(J2052="HESY", "Heritiera sylvatica", IF(J2052="NYFR", "Nypa fruticans", IF(J2052="CYRA", "Cynometra ramiflora", IF(J2052="PHPA", "Phoenix paludosa", IF(J2052="SCHY", "Scyphiphora hydrophyllacea", IF(J2052="DIMA", "Diospyros maritima", IF(J2052="POPI", "Pongamia pinnata", IF(J2052="MAPS", "Maniltoa psilogyne", IF(J2052="INBI", "Intsia bijuga", IF(J2052="ACEB", "Acanthus ebracteatus", IF(J2052="CAER", "Calamus erinaceus", IF(J2052="UNUN", "Unknown unknown",  IF(J2052="SOAL", "Sonneratia alba",  IF(J2052="AECO", "Aegiceras corniculatum", "" )) )))))))))))))))))))))))))))))</f>
        <v>Bruguiera cylindrica</v>
      </c>
      <c r="J2052" s="1" t="s">
        <v>98</v>
      </c>
      <c r="K2052" s="1" t="n">
        <v>6.7</v>
      </c>
      <c r="L2052" s="1" t="n">
        <v>8</v>
      </c>
      <c r="M2052" s="1"/>
      <c r="N2052" s="1"/>
      <c r="O2052" s="3"/>
      <c r="AMI2052" s="0"/>
      <c r="AMJ2052" s="0"/>
    </row>
    <row r="2053" s="18" customFormat="true" ht="13.8" hidden="false" customHeight="false" outlineLevel="0" collapsed="false">
      <c r="A2053" s="1" t="s">
        <v>91</v>
      </c>
      <c r="B2053" s="12" t="n">
        <v>42181</v>
      </c>
      <c r="C2053" s="1" t="s">
        <v>19</v>
      </c>
      <c r="D2053" s="1" t="s">
        <v>19</v>
      </c>
      <c r="E2053" s="1" t="s">
        <v>19</v>
      </c>
      <c r="F2053" s="1" t="s">
        <v>20</v>
      </c>
      <c r="G2053" s="1" t="n">
        <v>5</v>
      </c>
      <c r="H2053" s="1" t="n">
        <v>2</v>
      </c>
      <c r="I2053" s="23" t="str">
        <f aca="false">IF(J2053="RHAP", "Rhizophora apiculata", IF(J2053="EXAG", "Excoecaria agallocha", IF(J2053="BRPA", "Bruguiera parviflora", IF(J2053="XYMO", "Xylocarpus moluccensis", IF(J2053="BRCY", "Bruguiera cylindrica", IF(J2053="AVAL", "Avicennia alba", IF(J2053="AVOF", "Avicennia officinalis", IF(J2053="LURA", "Lumnitzera racemosa", IF(J2053="CETA", "Ceriops tagal", IF(J2053="XYGR", "Xylocarpus granatum", IF(J2053="AVMA", "Avicennia marina", IF(J2053="RHMU", "Rhizophora mucronata", IF(J2053="BRGY", "Bruguiera gymnorrhiza", IF(J2053="BRSE", "Bruguiera sexangula", IF(J2053="SOOV", "Sonneratia ovata", IF(J2053="SOCA", "Sonneratia caseolaris", IF(J2053="HELI", "Heritiera littoralis", IF(J2053="HESY", "Heritiera sylvatica", IF(J2053="NYFR", "Nypa fruticans", IF(J2053="CYRA", "Cynometra ramiflora", IF(J2053="PHPA", "Phoenix paludosa", IF(J2053="SCHY", "Scyphiphora hydrophyllacea", IF(J2053="DIMA", "Diospyros maritima", IF(J2053="POPI", "Pongamia pinnata", IF(J2053="MAPS", "Maniltoa psilogyne", IF(J2053="INBI", "Intsia bijuga", IF(J2053="ACEB", "Acanthus ebracteatus", IF(J2053="CAER", "Calamus erinaceus", IF(J2053="UNUN", "Unknown unknown",  IF(J2053="SOAL", "Sonneratia alba",  IF(J2053="AECO", "Aegiceras corniculatum", "" )) )))))))))))))))))))))))))))))</f>
        <v>Bruguiera cylindrica</v>
      </c>
      <c r="J2053" s="1" t="s">
        <v>98</v>
      </c>
      <c r="K2053" s="1" t="n">
        <v>6.7</v>
      </c>
      <c r="L2053" s="1" t="n">
        <v>7</v>
      </c>
      <c r="M2053" s="1"/>
      <c r="N2053" s="1"/>
      <c r="O2053" s="3"/>
      <c r="AMI2053" s="0"/>
      <c r="AMJ2053" s="0"/>
    </row>
    <row r="2054" s="18" customFormat="true" ht="13.8" hidden="false" customHeight="false" outlineLevel="0" collapsed="false">
      <c r="A2054" s="1" t="s">
        <v>91</v>
      </c>
      <c r="B2054" s="12" t="n">
        <v>42181</v>
      </c>
      <c r="C2054" s="1" t="s">
        <v>19</v>
      </c>
      <c r="D2054" s="1" t="s">
        <v>19</v>
      </c>
      <c r="E2054" s="1" t="s">
        <v>19</v>
      </c>
      <c r="F2054" s="1" t="s">
        <v>20</v>
      </c>
      <c r="G2054" s="1" t="n">
        <v>5</v>
      </c>
      <c r="H2054" s="1" t="n">
        <v>2</v>
      </c>
      <c r="I2054" s="23" t="str">
        <f aca="false">IF(J2054="RHAP", "Rhizophora apiculata", IF(J2054="EXAG", "Excoecaria agallocha", IF(J2054="BRPA", "Bruguiera parviflora", IF(J2054="XYMO", "Xylocarpus moluccensis", IF(J2054="BRCY", "Bruguiera cylindrica", IF(J2054="AVAL", "Avicennia alba", IF(J2054="AVOF", "Avicennia officinalis", IF(J2054="LURA", "Lumnitzera racemosa", IF(J2054="CETA", "Ceriops tagal", IF(J2054="XYGR", "Xylocarpus granatum", IF(J2054="AVMA", "Avicennia marina", IF(J2054="RHMU", "Rhizophora mucronata", IF(J2054="BRGY", "Bruguiera gymnorrhiza", IF(J2054="BRSE", "Bruguiera sexangula", IF(J2054="SOOV", "Sonneratia ovata", IF(J2054="SOCA", "Sonneratia caseolaris", IF(J2054="HELI", "Heritiera littoralis", IF(J2054="HESY", "Heritiera sylvatica", IF(J2054="NYFR", "Nypa fruticans", IF(J2054="CYRA", "Cynometra ramiflora", IF(J2054="PHPA", "Phoenix paludosa", IF(J2054="SCHY", "Scyphiphora hydrophyllacea", IF(J2054="DIMA", "Diospyros maritima", IF(J2054="POPI", "Pongamia pinnata", IF(J2054="MAPS", "Maniltoa psilogyne", IF(J2054="INBI", "Intsia bijuga", IF(J2054="ACEB", "Acanthus ebracteatus", IF(J2054="CAER", "Calamus erinaceus", IF(J2054="UNUN", "Unknown unknown",  IF(J2054="SOAL", "Sonneratia alba",  IF(J2054="AECO", "Aegiceras corniculatum", "" )) )))))))))))))))))))))))))))))</f>
        <v>Bruguiera cylindrica</v>
      </c>
      <c r="J2054" s="1" t="s">
        <v>98</v>
      </c>
      <c r="K2054" s="1" t="n">
        <v>6.9</v>
      </c>
      <c r="L2054" s="1" t="n">
        <v>8</v>
      </c>
      <c r="M2054" s="1"/>
      <c r="N2054" s="1"/>
      <c r="O2054" s="3"/>
      <c r="AMI2054" s="0"/>
      <c r="AMJ2054" s="0"/>
    </row>
    <row r="2055" s="18" customFormat="true" ht="13.8" hidden="false" customHeight="false" outlineLevel="0" collapsed="false">
      <c r="A2055" s="1" t="s">
        <v>91</v>
      </c>
      <c r="B2055" s="12" t="n">
        <v>42181</v>
      </c>
      <c r="C2055" s="1" t="s">
        <v>19</v>
      </c>
      <c r="D2055" s="1" t="s">
        <v>19</v>
      </c>
      <c r="E2055" s="1" t="s">
        <v>19</v>
      </c>
      <c r="F2055" s="1" t="s">
        <v>20</v>
      </c>
      <c r="G2055" s="1" t="n">
        <v>5</v>
      </c>
      <c r="H2055" s="1" t="n">
        <v>2</v>
      </c>
      <c r="I2055" s="23" t="str">
        <f aca="false">IF(J2055="RHAP", "Rhizophora apiculata", IF(J2055="EXAG", "Excoecaria agallocha", IF(J2055="BRPA", "Bruguiera parviflora", IF(J2055="XYMO", "Xylocarpus moluccensis", IF(J2055="BRCY", "Bruguiera cylindrica", IF(J2055="AVAL", "Avicennia alba", IF(J2055="AVOF", "Avicennia officinalis", IF(J2055="LURA", "Lumnitzera racemosa", IF(J2055="CETA", "Ceriops tagal", IF(J2055="XYGR", "Xylocarpus granatum", IF(J2055="AVMA", "Avicennia marina", IF(J2055="RHMU", "Rhizophora mucronata", IF(J2055="BRGY", "Bruguiera gymnorrhiza", IF(J2055="BRSE", "Bruguiera sexangula", IF(J2055="SOOV", "Sonneratia ovata", IF(J2055="SOCA", "Sonneratia caseolaris", IF(J2055="HELI", "Heritiera littoralis", IF(J2055="HESY", "Heritiera sylvatica", IF(J2055="NYFR", "Nypa fruticans", IF(J2055="CYRA", "Cynometra ramiflora", IF(J2055="PHPA", "Phoenix paludosa", IF(J2055="SCHY", "Scyphiphora hydrophyllacea", IF(J2055="DIMA", "Diospyros maritima", IF(J2055="POPI", "Pongamia pinnata", IF(J2055="MAPS", "Maniltoa psilogyne", IF(J2055="INBI", "Intsia bijuga", IF(J2055="ACEB", "Acanthus ebracteatus", IF(J2055="CAER", "Calamus erinaceus", IF(J2055="UNUN", "Unknown unknown",  IF(J2055="SOAL", "Sonneratia alba",  IF(J2055="AECO", "Aegiceras corniculatum", "" )) )))))))))))))))))))))))))))))</f>
        <v>Bruguiera cylindrica</v>
      </c>
      <c r="J2055" s="1" t="s">
        <v>98</v>
      </c>
      <c r="K2055" s="1" t="n">
        <v>7</v>
      </c>
      <c r="L2055" s="1" t="n">
        <v>7</v>
      </c>
      <c r="M2055" s="1"/>
      <c r="N2055" s="1"/>
      <c r="O2055" s="3"/>
      <c r="AMI2055" s="0"/>
      <c r="AMJ2055" s="0"/>
    </row>
    <row r="2056" s="18" customFormat="true" ht="13.8" hidden="false" customHeight="false" outlineLevel="0" collapsed="false">
      <c r="A2056" s="1" t="s">
        <v>91</v>
      </c>
      <c r="B2056" s="12" t="n">
        <v>42181</v>
      </c>
      <c r="C2056" s="1" t="s">
        <v>19</v>
      </c>
      <c r="D2056" s="1" t="s">
        <v>19</v>
      </c>
      <c r="E2056" s="1" t="s">
        <v>19</v>
      </c>
      <c r="F2056" s="1" t="s">
        <v>20</v>
      </c>
      <c r="G2056" s="1" t="n">
        <v>5</v>
      </c>
      <c r="H2056" s="1" t="n">
        <v>2</v>
      </c>
      <c r="I2056" s="23" t="str">
        <f aca="false">IF(J2056="RHAP", "Rhizophora apiculata", IF(J2056="EXAG", "Excoecaria agallocha", IF(J2056="BRPA", "Bruguiera parviflora", IF(J2056="XYMO", "Xylocarpus moluccensis", IF(J2056="BRCY", "Bruguiera cylindrica", IF(J2056="AVAL", "Avicennia alba", IF(J2056="AVOF", "Avicennia officinalis", IF(J2056="LURA", "Lumnitzera racemosa", IF(J2056="CETA", "Ceriops tagal", IF(J2056="XYGR", "Xylocarpus granatum", IF(J2056="AVMA", "Avicennia marina", IF(J2056="RHMU", "Rhizophora mucronata", IF(J2056="BRGY", "Bruguiera gymnorrhiza", IF(J2056="BRSE", "Bruguiera sexangula", IF(J2056="SOOV", "Sonneratia ovata", IF(J2056="SOCA", "Sonneratia caseolaris", IF(J2056="HELI", "Heritiera littoralis", IF(J2056="HESY", "Heritiera sylvatica", IF(J2056="NYFR", "Nypa fruticans", IF(J2056="CYRA", "Cynometra ramiflora", IF(J2056="PHPA", "Phoenix paludosa", IF(J2056="SCHY", "Scyphiphora hydrophyllacea", IF(J2056="DIMA", "Diospyros maritima", IF(J2056="POPI", "Pongamia pinnata", IF(J2056="MAPS", "Maniltoa psilogyne", IF(J2056="INBI", "Intsia bijuga", IF(J2056="ACEB", "Acanthus ebracteatus", IF(J2056="CAER", "Calamus erinaceus", IF(J2056="UNUN", "Unknown unknown",  IF(J2056="SOAL", "Sonneratia alba",  IF(J2056="AECO", "Aegiceras corniculatum", "" )) )))))))))))))))))))))))))))))</f>
        <v>Bruguiera cylindrica</v>
      </c>
      <c r="J2056" s="1" t="s">
        <v>98</v>
      </c>
      <c r="K2056" s="1" t="n">
        <v>7.2</v>
      </c>
      <c r="L2056" s="1" t="n">
        <v>7</v>
      </c>
      <c r="M2056" s="1"/>
      <c r="N2056" s="1"/>
      <c r="O2056" s="3"/>
      <c r="AMI2056" s="0"/>
      <c r="AMJ2056" s="0"/>
    </row>
    <row r="2057" s="18" customFormat="true" ht="13.8" hidden="false" customHeight="false" outlineLevel="0" collapsed="false">
      <c r="A2057" s="1" t="s">
        <v>91</v>
      </c>
      <c r="B2057" s="12" t="n">
        <v>42181</v>
      </c>
      <c r="C2057" s="1" t="s">
        <v>19</v>
      </c>
      <c r="D2057" s="1" t="s">
        <v>19</v>
      </c>
      <c r="E2057" s="1" t="s">
        <v>19</v>
      </c>
      <c r="F2057" s="1" t="s">
        <v>20</v>
      </c>
      <c r="G2057" s="1" t="n">
        <v>5</v>
      </c>
      <c r="H2057" s="1" t="n">
        <v>2</v>
      </c>
      <c r="I2057" s="23" t="str">
        <f aca="false">IF(J2057="RHAP", "Rhizophora apiculata", IF(J2057="EXAG", "Excoecaria agallocha", IF(J2057="BRPA", "Bruguiera parviflora", IF(J2057="XYMO", "Xylocarpus moluccensis", IF(J2057="BRCY", "Bruguiera cylindrica", IF(J2057="AVAL", "Avicennia alba", IF(J2057="AVOF", "Avicennia officinalis", IF(J2057="LURA", "Lumnitzera racemosa", IF(J2057="CETA", "Ceriops tagal", IF(J2057="XYGR", "Xylocarpus granatum", IF(J2057="AVMA", "Avicennia marina", IF(J2057="RHMU", "Rhizophora mucronata", IF(J2057="BRGY", "Bruguiera gymnorrhiza", IF(J2057="BRSE", "Bruguiera sexangula", IF(J2057="SOOV", "Sonneratia ovata", IF(J2057="SOCA", "Sonneratia caseolaris", IF(J2057="HELI", "Heritiera littoralis", IF(J2057="HESY", "Heritiera sylvatica", IF(J2057="NYFR", "Nypa fruticans", IF(J2057="CYRA", "Cynometra ramiflora", IF(J2057="PHPA", "Phoenix paludosa", IF(J2057="SCHY", "Scyphiphora hydrophyllacea", IF(J2057="DIMA", "Diospyros maritima", IF(J2057="POPI", "Pongamia pinnata", IF(J2057="MAPS", "Maniltoa psilogyne", IF(J2057="INBI", "Intsia bijuga", IF(J2057="ACEB", "Acanthus ebracteatus", IF(J2057="CAER", "Calamus erinaceus", IF(J2057="UNUN", "Unknown unknown",  IF(J2057="SOAL", "Sonneratia alba",  IF(J2057="AECO", "Aegiceras corniculatum", "" )) )))))))))))))))))))))))))))))</f>
        <v>Bruguiera sexangula</v>
      </c>
      <c r="J2057" s="1" t="s">
        <v>1023</v>
      </c>
      <c r="K2057" s="1" t="n">
        <v>7.2</v>
      </c>
      <c r="L2057" s="1" t="n">
        <v>6</v>
      </c>
      <c r="M2057" s="1"/>
      <c r="N2057" s="1"/>
      <c r="O2057" s="3"/>
      <c r="AMI2057" s="0"/>
      <c r="AMJ2057" s="0"/>
    </row>
    <row r="2058" s="18" customFormat="true" ht="13.8" hidden="false" customHeight="false" outlineLevel="0" collapsed="false">
      <c r="A2058" s="1" t="s">
        <v>91</v>
      </c>
      <c r="B2058" s="12" t="n">
        <v>42181</v>
      </c>
      <c r="C2058" s="1" t="s">
        <v>19</v>
      </c>
      <c r="D2058" s="1" t="s">
        <v>19</v>
      </c>
      <c r="E2058" s="1" t="s">
        <v>19</v>
      </c>
      <c r="F2058" s="1" t="s">
        <v>20</v>
      </c>
      <c r="G2058" s="1" t="n">
        <v>5</v>
      </c>
      <c r="H2058" s="1" t="n">
        <v>2</v>
      </c>
      <c r="I2058" s="23" t="str">
        <f aca="false">IF(J2058="RHAP", "Rhizophora apiculata", IF(J2058="EXAG", "Excoecaria agallocha", IF(J2058="BRPA", "Bruguiera parviflora", IF(J2058="XYMO", "Xylocarpus moluccensis", IF(J2058="BRCY", "Bruguiera cylindrica", IF(J2058="AVAL", "Avicennia alba", IF(J2058="AVOF", "Avicennia officinalis", IF(J2058="LURA", "Lumnitzera racemosa", IF(J2058="CETA", "Ceriops tagal", IF(J2058="XYGR", "Xylocarpus granatum", IF(J2058="AVMA", "Avicennia marina", IF(J2058="RHMU", "Rhizophora mucronata", IF(J2058="BRGY", "Bruguiera gymnorrhiza", IF(J2058="BRSE", "Bruguiera sexangula", IF(J2058="SOOV", "Sonneratia ovata", IF(J2058="SOCA", "Sonneratia caseolaris", IF(J2058="HELI", "Heritiera littoralis", IF(J2058="HESY", "Heritiera sylvatica", IF(J2058="NYFR", "Nypa fruticans", IF(J2058="CYRA", "Cynometra ramiflora", IF(J2058="PHPA", "Phoenix paludosa", IF(J2058="SCHY", "Scyphiphora hydrophyllacea", IF(J2058="DIMA", "Diospyros maritima", IF(J2058="POPI", "Pongamia pinnata", IF(J2058="MAPS", "Maniltoa psilogyne", IF(J2058="INBI", "Intsia bijuga", IF(J2058="ACEB", "Acanthus ebracteatus", IF(J2058="CAER", "Calamus erinaceus", IF(J2058="UNUN", "Unknown unknown",  IF(J2058="SOAL", "Sonneratia alba",  IF(J2058="AECO", "Aegiceras corniculatum", "" )) )))))))))))))))))))))))))))))</f>
        <v>Bruguiera cylindrica</v>
      </c>
      <c r="J2058" s="1" t="s">
        <v>98</v>
      </c>
      <c r="K2058" s="1" t="n">
        <v>7.4</v>
      </c>
      <c r="L2058" s="1" t="n">
        <v>8</v>
      </c>
      <c r="M2058" s="1"/>
      <c r="N2058" s="1"/>
      <c r="O2058" s="3"/>
      <c r="AMI2058" s="0"/>
      <c r="AMJ2058" s="0"/>
    </row>
    <row r="2059" s="18" customFormat="true" ht="13.8" hidden="false" customHeight="false" outlineLevel="0" collapsed="false">
      <c r="A2059" s="1" t="s">
        <v>91</v>
      </c>
      <c r="B2059" s="12" t="n">
        <v>42181</v>
      </c>
      <c r="C2059" s="1" t="s">
        <v>19</v>
      </c>
      <c r="D2059" s="1" t="s">
        <v>19</v>
      </c>
      <c r="E2059" s="1" t="s">
        <v>19</v>
      </c>
      <c r="F2059" s="1" t="s">
        <v>20</v>
      </c>
      <c r="G2059" s="1" t="n">
        <v>5</v>
      </c>
      <c r="H2059" s="1" t="n">
        <v>2</v>
      </c>
      <c r="I2059" s="23" t="str">
        <f aca="false">IF(J2059="RHAP", "Rhizophora apiculata", IF(J2059="EXAG", "Excoecaria agallocha", IF(J2059="BRPA", "Bruguiera parviflora", IF(J2059="XYMO", "Xylocarpus moluccensis", IF(J2059="BRCY", "Bruguiera cylindrica", IF(J2059="AVAL", "Avicennia alba", IF(J2059="AVOF", "Avicennia officinalis", IF(J2059="LURA", "Lumnitzera racemosa", IF(J2059="CETA", "Ceriops tagal", IF(J2059="XYGR", "Xylocarpus granatum", IF(J2059="AVMA", "Avicennia marina", IF(J2059="RHMU", "Rhizophora mucronata", IF(J2059="BRGY", "Bruguiera gymnorrhiza", IF(J2059="BRSE", "Bruguiera sexangula", IF(J2059="SOOV", "Sonneratia ovata", IF(J2059="SOCA", "Sonneratia caseolaris", IF(J2059="HELI", "Heritiera littoralis", IF(J2059="HESY", "Heritiera sylvatica", IF(J2059="NYFR", "Nypa fruticans", IF(J2059="CYRA", "Cynometra ramiflora", IF(J2059="PHPA", "Phoenix paludosa", IF(J2059="SCHY", "Scyphiphora hydrophyllacea", IF(J2059="DIMA", "Diospyros maritima", IF(J2059="POPI", "Pongamia pinnata", IF(J2059="MAPS", "Maniltoa psilogyne", IF(J2059="INBI", "Intsia bijuga", IF(J2059="ACEB", "Acanthus ebracteatus", IF(J2059="CAER", "Calamus erinaceus", IF(J2059="UNUN", "Unknown unknown",  IF(J2059="SOAL", "Sonneratia alba",  IF(J2059="AECO", "Aegiceras corniculatum", "" )) )))))))))))))))))))))))))))))</f>
        <v>Bruguiera cylindrica</v>
      </c>
      <c r="J2059" s="1" t="s">
        <v>98</v>
      </c>
      <c r="K2059" s="1" t="n">
        <v>7.5</v>
      </c>
      <c r="L2059" s="1" t="n">
        <v>5</v>
      </c>
      <c r="M2059" s="1"/>
      <c r="N2059" s="1"/>
      <c r="O2059" s="3"/>
      <c r="AMI2059" s="0"/>
      <c r="AMJ2059" s="0"/>
    </row>
    <row r="2060" s="18" customFormat="true" ht="13.8" hidden="false" customHeight="false" outlineLevel="0" collapsed="false">
      <c r="A2060" s="1" t="s">
        <v>91</v>
      </c>
      <c r="B2060" s="12" t="n">
        <v>42181</v>
      </c>
      <c r="C2060" s="1" t="s">
        <v>19</v>
      </c>
      <c r="D2060" s="1" t="s">
        <v>19</v>
      </c>
      <c r="E2060" s="1" t="s">
        <v>19</v>
      </c>
      <c r="F2060" s="1" t="s">
        <v>20</v>
      </c>
      <c r="G2060" s="1" t="n">
        <v>5</v>
      </c>
      <c r="H2060" s="1" t="n">
        <v>2</v>
      </c>
      <c r="I2060" s="23" t="str">
        <f aca="false">IF(J2060="RHAP", "Rhizophora apiculata", IF(J2060="EXAG", "Excoecaria agallocha", IF(J2060="BRPA", "Bruguiera parviflora", IF(J2060="XYMO", "Xylocarpus moluccensis", IF(J2060="BRCY", "Bruguiera cylindrica", IF(J2060="AVAL", "Avicennia alba", IF(J2060="AVOF", "Avicennia officinalis", IF(J2060="LURA", "Lumnitzera racemosa", IF(J2060="CETA", "Ceriops tagal", IF(J2060="XYGR", "Xylocarpus granatum", IF(J2060="AVMA", "Avicennia marina", IF(J2060="RHMU", "Rhizophora mucronata", IF(J2060="BRGY", "Bruguiera gymnorrhiza", IF(J2060="BRSE", "Bruguiera sexangula", IF(J2060="SOOV", "Sonneratia ovata", IF(J2060="SOCA", "Sonneratia caseolaris", IF(J2060="HELI", "Heritiera littoralis", IF(J2060="HESY", "Heritiera sylvatica", IF(J2060="NYFR", "Nypa fruticans", IF(J2060="CYRA", "Cynometra ramiflora", IF(J2060="PHPA", "Phoenix paludosa", IF(J2060="SCHY", "Scyphiphora hydrophyllacea", IF(J2060="DIMA", "Diospyros maritima", IF(J2060="POPI", "Pongamia pinnata", IF(J2060="MAPS", "Maniltoa psilogyne", IF(J2060="INBI", "Intsia bijuga", IF(J2060="ACEB", "Acanthus ebracteatus", IF(J2060="CAER", "Calamus erinaceus", IF(J2060="UNUN", "Unknown unknown",  IF(J2060="SOAL", "Sonneratia alba",  IF(J2060="AECO", "Aegiceras corniculatum", "" )) )))))))))))))))))))))))))))))</f>
        <v>Bruguiera cylindrica</v>
      </c>
      <c r="J2060" s="1" t="s">
        <v>98</v>
      </c>
      <c r="K2060" s="1" t="n">
        <v>7.5</v>
      </c>
      <c r="L2060" s="1" t="n">
        <v>7</v>
      </c>
      <c r="M2060" s="1"/>
      <c r="N2060" s="1"/>
      <c r="O2060" s="3"/>
      <c r="AMI2060" s="0"/>
      <c r="AMJ2060" s="0"/>
    </row>
    <row r="2061" s="18" customFormat="true" ht="13.8" hidden="false" customHeight="false" outlineLevel="0" collapsed="false">
      <c r="A2061" s="1" t="s">
        <v>91</v>
      </c>
      <c r="B2061" s="12" t="n">
        <v>42181</v>
      </c>
      <c r="C2061" s="1" t="s">
        <v>19</v>
      </c>
      <c r="D2061" s="1" t="s">
        <v>19</v>
      </c>
      <c r="E2061" s="1" t="s">
        <v>19</v>
      </c>
      <c r="F2061" s="1" t="s">
        <v>20</v>
      </c>
      <c r="G2061" s="1" t="n">
        <v>5</v>
      </c>
      <c r="H2061" s="1" t="n">
        <v>2</v>
      </c>
      <c r="I2061" s="23" t="str">
        <f aca="false">IF(J2061="RHAP", "Rhizophora apiculata", IF(J2061="EXAG", "Excoecaria agallocha", IF(J2061="BRPA", "Bruguiera parviflora", IF(J2061="XYMO", "Xylocarpus moluccensis", IF(J2061="BRCY", "Bruguiera cylindrica", IF(J2061="AVAL", "Avicennia alba", IF(J2061="AVOF", "Avicennia officinalis", IF(J2061="LURA", "Lumnitzera racemosa", IF(J2061="CETA", "Ceriops tagal", IF(J2061="XYGR", "Xylocarpus granatum", IF(J2061="AVMA", "Avicennia marina", IF(J2061="RHMU", "Rhizophora mucronata", IF(J2061="BRGY", "Bruguiera gymnorrhiza", IF(J2061="BRSE", "Bruguiera sexangula", IF(J2061="SOOV", "Sonneratia ovata", IF(J2061="SOCA", "Sonneratia caseolaris", IF(J2061="HELI", "Heritiera littoralis", IF(J2061="HESY", "Heritiera sylvatica", IF(J2061="NYFR", "Nypa fruticans", IF(J2061="CYRA", "Cynometra ramiflora", IF(J2061="PHPA", "Phoenix paludosa", IF(J2061="SCHY", "Scyphiphora hydrophyllacea", IF(J2061="DIMA", "Diospyros maritima", IF(J2061="POPI", "Pongamia pinnata", IF(J2061="MAPS", "Maniltoa psilogyne", IF(J2061="INBI", "Intsia bijuga", IF(J2061="ACEB", "Acanthus ebracteatus", IF(J2061="CAER", "Calamus erinaceus", IF(J2061="UNUN", "Unknown unknown",  IF(J2061="SOAL", "Sonneratia alba",  IF(J2061="AECO", "Aegiceras corniculatum", "" )) )))))))))))))))))))))))))))))</f>
        <v>Bruguiera cylindrica</v>
      </c>
      <c r="J2061" s="1" t="s">
        <v>98</v>
      </c>
      <c r="K2061" s="1" t="n">
        <v>7.6</v>
      </c>
      <c r="L2061" s="1" t="n">
        <v>6</v>
      </c>
      <c r="M2061" s="1"/>
      <c r="N2061" s="1"/>
      <c r="O2061" s="3"/>
      <c r="AMI2061" s="0"/>
      <c r="AMJ2061" s="0"/>
    </row>
    <row r="2062" s="18" customFormat="true" ht="13.8" hidden="false" customHeight="false" outlineLevel="0" collapsed="false">
      <c r="A2062" s="1" t="s">
        <v>91</v>
      </c>
      <c r="B2062" s="12" t="n">
        <v>42181</v>
      </c>
      <c r="C2062" s="1" t="s">
        <v>19</v>
      </c>
      <c r="D2062" s="1" t="s">
        <v>19</v>
      </c>
      <c r="E2062" s="1" t="s">
        <v>19</v>
      </c>
      <c r="F2062" s="1" t="s">
        <v>20</v>
      </c>
      <c r="G2062" s="1" t="n">
        <v>5</v>
      </c>
      <c r="H2062" s="1" t="n">
        <v>2</v>
      </c>
      <c r="I2062" s="23" t="str">
        <f aca="false">IF(J2062="RHAP", "Rhizophora apiculata", IF(J2062="EXAG", "Excoecaria agallocha", IF(J2062="BRPA", "Bruguiera parviflora", IF(J2062="XYMO", "Xylocarpus moluccensis", IF(J2062="BRCY", "Bruguiera cylindrica", IF(J2062="AVAL", "Avicennia alba", IF(J2062="AVOF", "Avicennia officinalis", IF(J2062="LURA", "Lumnitzera racemosa", IF(J2062="CETA", "Ceriops tagal", IF(J2062="XYGR", "Xylocarpus granatum", IF(J2062="AVMA", "Avicennia marina", IF(J2062="RHMU", "Rhizophora mucronata", IF(J2062="BRGY", "Bruguiera gymnorrhiza", IF(J2062="BRSE", "Bruguiera sexangula", IF(J2062="SOOV", "Sonneratia ovata", IF(J2062="SOCA", "Sonneratia caseolaris", IF(J2062="HELI", "Heritiera littoralis", IF(J2062="HESY", "Heritiera sylvatica", IF(J2062="NYFR", "Nypa fruticans", IF(J2062="CYRA", "Cynometra ramiflora", IF(J2062="PHPA", "Phoenix paludosa", IF(J2062="SCHY", "Scyphiphora hydrophyllacea", IF(J2062="DIMA", "Diospyros maritima", IF(J2062="POPI", "Pongamia pinnata", IF(J2062="MAPS", "Maniltoa psilogyne", IF(J2062="INBI", "Intsia bijuga", IF(J2062="ACEB", "Acanthus ebracteatus", IF(J2062="CAER", "Calamus erinaceus", IF(J2062="UNUN", "Unknown unknown",  IF(J2062="SOAL", "Sonneratia alba",  IF(J2062="AECO", "Aegiceras corniculatum", "" )) )))))))))))))))))))))))))))))</f>
        <v>Bruguiera cylindrica</v>
      </c>
      <c r="J2062" s="1" t="s">
        <v>98</v>
      </c>
      <c r="K2062" s="1" t="n">
        <v>7.7</v>
      </c>
      <c r="L2062" s="1" t="n">
        <v>4</v>
      </c>
      <c r="M2062" s="1"/>
      <c r="N2062" s="1"/>
      <c r="O2062" s="3"/>
      <c r="AMI2062" s="0"/>
      <c r="AMJ2062" s="0"/>
    </row>
    <row r="2063" s="18" customFormat="true" ht="13.8" hidden="false" customHeight="false" outlineLevel="0" collapsed="false">
      <c r="A2063" s="1" t="s">
        <v>91</v>
      </c>
      <c r="B2063" s="12" t="n">
        <v>42181</v>
      </c>
      <c r="C2063" s="1" t="s">
        <v>19</v>
      </c>
      <c r="D2063" s="1" t="s">
        <v>19</v>
      </c>
      <c r="E2063" s="1" t="s">
        <v>19</v>
      </c>
      <c r="F2063" s="1" t="s">
        <v>20</v>
      </c>
      <c r="G2063" s="1" t="n">
        <v>5</v>
      </c>
      <c r="H2063" s="1" t="n">
        <v>2</v>
      </c>
      <c r="I2063" s="23" t="str">
        <f aca="false">IF(J2063="RHAP", "Rhizophora apiculata", IF(J2063="EXAG", "Excoecaria agallocha", IF(J2063="BRPA", "Bruguiera parviflora", IF(J2063="XYMO", "Xylocarpus moluccensis", IF(J2063="BRCY", "Bruguiera cylindrica", IF(J2063="AVAL", "Avicennia alba", IF(J2063="AVOF", "Avicennia officinalis", IF(J2063="LURA", "Lumnitzera racemosa", IF(J2063="CETA", "Ceriops tagal", IF(J2063="XYGR", "Xylocarpus granatum", IF(J2063="AVMA", "Avicennia marina", IF(J2063="RHMU", "Rhizophora mucronata", IF(J2063="BRGY", "Bruguiera gymnorrhiza", IF(J2063="BRSE", "Bruguiera sexangula", IF(J2063="SOOV", "Sonneratia ovata", IF(J2063="SOCA", "Sonneratia caseolaris", IF(J2063="HELI", "Heritiera littoralis", IF(J2063="HESY", "Heritiera sylvatica", IF(J2063="NYFR", "Nypa fruticans", IF(J2063="CYRA", "Cynometra ramiflora", IF(J2063="PHPA", "Phoenix paludosa", IF(J2063="SCHY", "Scyphiphora hydrophyllacea", IF(J2063="DIMA", "Diospyros maritima", IF(J2063="POPI", "Pongamia pinnata", IF(J2063="MAPS", "Maniltoa psilogyne", IF(J2063="INBI", "Intsia bijuga", IF(J2063="ACEB", "Acanthus ebracteatus", IF(J2063="CAER", "Calamus erinaceus", IF(J2063="UNUN", "Unknown unknown",  IF(J2063="SOAL", "Sonneratia alba",  IF(J2063="AECO", "Aegiceras corniculatum", "" )) )))))))))))))))))))))))))))))</f>
        <v>Bruguiera cylindrica</v>
      </c>
      <c r="J2063" s="1" t="s">
        <v>98</v>
      </c>
      <c r="K2063" s="1" t="n">
        <v>7.8</v>
      </c>
      <c r="L2063" s="1" t="n">
        <v>9</v>
      </c>
      <c r="M2063" s="1"/>
      <c r="N2063" s="1"/>
      <c r="O2063" s="3"/>
      <c r="AMI2063" s="0"/>
      <c r="AMJ2063" s="0"/>
    </row>
    <row r="2064" s="18" customFormat="true" ht="13.8" hidden="false" customHeight="false" outlineLevel="0" collapsed="false">
      <c r="A2064" s="1" t="s">
        <v>91</v>
      </c>
      <c r="B2064" s="12" t="n">
        <v>42181</v>
      </c>
      <c r="C2064" s="1" t="s">
        <v>19</v>
      </c>
      <c r="D2064" s="1" t="s">
        <v>19</v>
      </c>
      <c r="E2064" s="1" t="s">
        <v>19</v>
      </c>
      <c r="F2064" s="1" t="s">
        <v>20</v>
      </c>
      <c r="G2064" s="1" t="n">
        <v>5</v>
      </c>
      <c r="H2064" s="1" t="n">
        <v>2</v>
      </c>
      <c r="I2064" s="23" t="str">
        <f aca="false">IF(J2064="RHAP", "Rhizophora apiculata", IF(J2064="EXAG", "Excoecaria agallocha", IF(J2064="BRPA", "Bruguiera parviflora", IF(J2064="XYMO", "Xylocarpus moluccensis", IF(J2064="BRCY", "Bruguiera cylindrica", IF(J2064="AVAL", "Avicennia alba", IF(J2064="AVOF", "Avicennia officinalis", IF(J2064="LURA", "Lumnitzera racemosa", IF(J2064="CETA", "Ceriops tagal", IF(J2064="XYGR", "Xylocarpus granatum", IF(J2064="AVMA", "Avicennia marina", IF(J2064="RHMU", "Rhizophora mucronata", IF(J2064="BRGY", "Bruguiera gymnorrhiza", IF(J2064="BRSE", "Bruguiera sexangula", IF(J2064="SOOV", "Sonneratia ovata", IF(J2064="SOCA", "Sonneratia caseolaris", IF(J2064="HELI", "Heritiera littoralis", IF(J2064="HESY", "Heritiera sylvatica", IF(J2064="NYFR", "Nypa fruticans", IF(J2064="CYRA", "Cynometra ramiflora", IF(J2064="PHPA", "Phoenix paludosa", IF(J2064="SCHY", "Scyphiphora hydrophyllacea", IF(J2064="DIMA", "Diospyros maritima", IF(J2064="POPI", "Pongamia pinnata", IF(J2064="MAPS", "Maniltoa psilogyne", IF(J2064="INBI", "Intsia bijuga", IF(J2064="ACEB", "Acanthus ebracteatus", IF(J2064="CAER", "Calamus erinaceus", IF(J2064="UNUN", "Unknown unknown",  IF(J2064="SOAL", "Sonneratia alba",  IF(J2064="AECO", "Aegiceras corniculatum", "" )) )))))))))))))))))))))))))))))</f>
        <v>Bruguiera cylindrica</v>
      </c>
      <c r="J2064" s="1" t="s">
        <v>98</v>
      </c>
      <c r="K2064" s="1" t="n">
        <v>7.9</v>
      </c>
      <c r="L2064" s="1" t="n">
        <v>7</v>
      </c>
      <c r="M2064" s="1"/>
      <c r="N2064" s="1"/>
      <c r="O2064" s="3"/>
      <c r="AMI2064" s="0"/>
      <c r="AMJ2064" s="0"/>
    </row>
    <row r="2065" s="18" customFormat="true" ht="13.8" hidden="false" customHeight="false" outlineLevel="0" collapsed="false">
      <c r="A2065" s="1" t="s">
        <v>91</v>
      </c>
      <c r="B2065" s="12" t="n">
        <v>42181</v>
      </c>
      <c r="C2065" s="1" t="s">
        <v>19</v>
      </c>
      <c r="D2065" s="1" t="s">
        <v>19</v>
      </c>
      <c r="E2065" s="1" t="s">
        <v>19</v>
      </c>
      <c r="F2065" s="1" t="s">
        <v>20</v>
      </c>
      <c r="G2065" s="1" t="n">
        <v>5</v>
      </c>
      <c r="H2065" s="1" t="n">
        <v>2</v>
      </c>
      <c r="I2065" s="23" t="str">
        <f aca="false">IF(J2065="RHAP", "Rhizophora apiculata", IF(J2065="EXAG", "Excoecaria agallocha", IF(J2065="BRPA", "Bruguiera parviflora", IF(J2065="XYMO", "Xylocarpus moluccensis", IF(J2065="BRCY", "Bruguiera cylindrica", IF(J2065="AVAL", "Avicennia alba", IF(J2065="AVOF", "Avicennia officinalis", IF(J2065="LURA", "Lumnitzera racemosa", IF(J2065="CETA", "Ceriops tagal", IF(J2065="XYGR", "Xylocarpus granatum", IF(J2065="AVMA", "Avicennia marina", IF(J2065="RHMU", "Rhizophora mucronata", IF(J2065="BRGY", "Bruguiera gymnorrhiza", IF(J2065="BRSE", "Bruguiera sexangula", IF(J2065="SOOV", "Sonneratia ovata", IF(J2065="SOCA", "Sonneratia caseolaris", IF(J2065="HELI", "Heritiera littoralis", IF(J2065="HESY", "Heritiera sylvatica", IF(J2065="NYFR", "Nypa fruticans", IF(J2065="CYRA", "Cynometra ramiflora", IF(J2065="PHPA", "Phoenix paludosa", IF(J2065="SCHY", "Scyphiphora hydrophyllacea", IF(J2065="DIMA", "Diospyros maritima", IF(J2065="POPI", "Pongamia pinnata", IF(J2065="MAPS", "Maniltoa psilogyne", IF(J2065="INBI", "Intsia bijuga", IF(J2065="ACEB", "Acanthus ebracteatus", IF(J2065="CAER", "Calamus erinaceus", IF(J2065="UNUN", "Unknown unknown",  IF(J2065="SOAL", "Sonneratia alba",  IF(J2065="AECO", "Aegiceras corniculatum", "" )) )))))))))))))))))))))))))))))</f>
        <v>Bruguiera cylindrica</v>
      </c>
      <c r="J2065" s="1" t="s">
        <v>98</v>
      </c>
      <c r="K2065" s="1" t="n">
        <v>7.9</v>
      </c>
      <c r="L2065" s="1" t="n">
        <v>9</v>
      </c>
      <c r="M2065" s="1"/>
      <c r="N2065" s="1"/>
      <c r="O2065" s="3"/>
      <c r="AMI2065" s="0"/>
      <c r="AMJ2065" s="0"/>
    </row>
    <row r="2066" s="18" customFormat="true" ht="13.8" hidden="false" customHeight="false" outlineLevel="0" collapsed="false">
      <c r="A2066" s="1" t="s">
        <v>91</v>
      </c>
      <c r="B2066" s="12" t="n">
        <v>42181</v>
      </c>
      <c r="C2066" s="1" t="s">
        <v>19</v>
      </c>
      <c r="D2066" s="1" t="s">
        <v>19</v>
      </c>
      <c r="E2066" s="1" t="s">
        <v>19</v>
      </c>
      <c r="F2066" s="1" t="s">
        <v>20</v>
      </c>
      <c r="G2066" s="1" t="n">
        <v>5</v>
      </c>
      <c r="H2066" s="1" t="n">
        <v>2</v>
      </c>
      <c r="I2066" s="23" t="str">
        <f aca="false">IF(J2066="RHAP", "Rhizophora apiculata", IF(J2066="EXAG", "Excoecaria agallocha", IF(J2066="BRPA", "Bruguiera parviflora", IF(J2066="XYMO", "Xylocarpus moluccensis", IF(J2066="BRCY", "Bruguiera cylindrica", IF(J2066="AVAL", "Avicennia alba", IF(J2066="AVOF", "Avicennia officinalis", IF(J2066="LURA", "Lumnitzera racemosa", IF(J2066="CETA", "Ceriops tagal", IF(J2066="XYGR", "Xylocarpus granatum", IF(J2066="AVMA", "Avicennia marina", IF(J2066="RHMU", "Rhizophora mucronata", IF(J2066="BRGY", "Bruguiera gymnorrhiza", IF(J2066="BRSE", "Bruguiera sexangula", IF(J2066="SOOV", "Sonneratia ovata", IF(J2066="SOCA", "Sonneratia caseolaris", IF(J2066="HELI", "Heritiera littoralis", IF(J2066="HESY", "Heritiera sylvatica", IF(J2066="NYFR", "Nypa fruticans", IF(J2066="CYRA", "Cynometra ramiflora", IF(J2066="PHPA", "Phoenix paludosa", IF(J2066="SCHY", "Scyphiphora hydrophyllacea", IF(J2066="DIMA", "Diospyros maritima", IF(J2066="POPI", "Pongamia pinnata", IF(J2066="MAPS", "Maniltoa psilogyne", IF(J2066="INBI", "Intsia bijuga", IF(J2066="ACEB", "Acanthus ebracteatus", IF(J2066="CAER", "Calamus erinaceus", IF(J2066="UNUN", "Unknown unknown",  IF(J2066="SOAL", "Sonneratia alba",  IF(J2066="AECO", "Aegiceras corniculatum", "" )) )))))))))))))))))))))))))))))</f>
        <v>Bruguiera cylindrica</v>
      </c>
      <c r="J2066" s="1" t="s">
        <v>98</v>
      </c>
      <c r="K2066" s="1" t="n">
        <v>8.5</v>
      </c>
      <c r="L2066" s="1" t="n">
        <v>9</v>
      </c>
      <c r="M2066" s="1"/>
      <c r="N2066" s="1"/>
      <c r="O2066" s="3"/>
      <c r="AMI2066" s="0"/>
      <c r="AMJ2066" s="0"/>
    </row>
    <row r="2067" s="18" customFormat="true" ht="13.8" hidden="false" customHeight="false" outlineLevel="0" collapsed="false">
      <c r="A2067" s="1" t="s">
        <v>91</v>
      </c>
      <c r="B2067" s="12" t="n">
        <v>42181</v>
      </c>
      <c r="C2067" s="1" t="s">
        <v>19</v>
      </c>
      <c r="D2067" s="1" t="s">
        <v>19</v>
      </c>
      <c r="E2067" s="1" t="s">
        <v>19</v>
      </c>
      <c r="F2067" s="1" t="s">
        <v>20</v>
      </c>
      <c r="G2067" s="1" t="n">
        <v>5</v>
      </c>
      <c r="H2067" s="1" t="n">
        <v>2</v>
      </c>
      <c r="I2067" s="23" t="str">
        <f aca="false">IF(J2067="RHAP", "Rhizophora apiculata", IF(J2067="EXAG", "Excoecaria agallocha", IF(J2067="BRPA", "Bruguiera parviflora", IF(J2067="XYMO", "Xylocarpus moluccensis", IF(J2067="BRCY", "Bruguiera cylindrica", IF(J2067="AVAL", "Avicennia alba", IF(J2067="AVOF", "Avicennia officinalis", IF(J2067="LURA", "Lumnitzera racemosa", IF(J2067="CETA", "Ceriops tagal", IF(J2067="XYGR", "Xylocarpus granatum", IF(J2067="AVMA", "Avicennia marina", IF(J2067="RHMU", "Rhizophora mucronata", IF(J2067="BRGY", "Bruguiera gymnorrhiza", IF(J2067="BRSE", "Bruguiera sexangula", IF(J2067="SOOV", "Sonneratia ovata", IF(J2067="SOCA", "Sonneratia caseolaris", IF(J2067="HELI", "Heritiera littoralis", IF(J2067="HESY", "Heritiera sylvatica", IF(J2067="NYFR", "Nypa fruticans", IF(J2067="CYRA", "Cynometra ramiflora", IF(J2067="PHPA", "Phoenix paludosa", IF(J2067="SCHY", "Scyphiphora hydrophyllacea", IF(J2067="DIMA", "Diospyros maritima", IF(J2067="POPI", "Pongamia pinnata", IF(J2067="MAPS", "Maniltoa psilogyne", IF(J2067="INBI", "Intsia bijuga", IF(J2067="ACEB", "Acanthus ebracteatus", IF(J2067="CAER", "Calamus erinaceus", IF(J2067="UNUN", "Unknown unknown",  IF(J2067="SOAL", "Sonneratia alba",  IF(J2067="AECO", "Aegiceras corniculatum", "" )) )))))))))))))))))))))))))))))</f>
        <v>Bruguiera cylindrica</v>
      </c>
      <c r="J2067" s="1" t="s">
        <v>98</v>
      </c>
      <c r="K2067" s="1" t="n">
        <v>8.7</v>
      </c>
      <c r="L2067" s="1" t="n">
        <v>7</v>
      </c>
      <c r="M2067" s="1"/>
      <c r="N2067" s="1"/>
      <c r="O2067" s="3"/>
      <c r="AMI2067" s="0"/>
      <c r="AMJ2067" s="0"/>
    </row>
    <row r="2068" s="18" customFormat="true" ht="13.8" hidden="false" customHeight="false" outlineLevel="0" collapsed="false">
      <c r="A2068" s="1" t="s">
        <v>91</v>
      </c>
      <c r="B2068" s="12" t="n">
        <v>42181</v>
      </c>
      <c r="C2068" s="1" t="s">
        <v>19</v>
      </c>
      <c r="D2068" s="1" t="s">
        <v>19</v>
      </c>
      <c r="E2068" s="1" t="s">
        <v>19</v>
      </c>
      <c r="F2068" s="1" t="s">
        <v>20</v>
      </c>
      <c r="G2068" s="1" t="n">
        <v>5</v>
      </c>
      <c r="H2068" s="1" t="n">
        <v>2</v>
      </c>
      <c r="I2068" s="23" t="str">
        <f aca="false">IF(J2068="RHAP", "Rhizophora apiculata", IF(J2068="EXAG", "Excoecaria agallocha", IF(J2068="BRPA", "Bruguiera parviflora", IF(J2068="XYMO", "Xylocarpus moluccensis", IF(J2068="BRCY", "Bruguiera cylindrica", IF(J2068="AVAL", "Avicennia alba", IF(J2068="AVOF", "Avicennia officinalis", IF(J2068="LURA", "Lumnitzera racemosa", IF(J2068="CETA", "Ceriops tagal", IF(J2068="XYGR", "Xylocarpus granatum", IF(J2068="AVMA", "Avicennia marina", IF(J2068="RHMU", "Rhizophora mucronata", IF(J2068="BRGY", "Bruguiera gymnorrhiza", IF(J2068="BRSE", "Bruguiera sexangula", IF(J2068="SOOV", "Sonneratia ovata", IF(J2068="SOCA", "Sonneratia caseolaris", IF(J2068="HELI", "Heritiera littoralis", IF(J2068="HESY", "Heritiera sylvatica", IF(J2068="NYFR", "Nypa fruticans", IF(J2068="CYRA", "Cynometra ramiflora", IF(J2068="PHPA", "Phoenix paludosa", IF(J2068="SCHY", "Scyphiphora hydrophyllacea", IF(J2068="DIMA", "Diospyros maritima", IF(J2068="POPI", "Pongamia pinnata", IF(J2068="MAPS", "Maniltoa psilogyne", IF(J2068="INBI", "Intsia bijuga", IF(J2068="ACEB", "Acanthus ebracteatus", IF(J2068="CAER", "Calamus erinaceus", IF(J2068="UNUN", "Unknown unknown",  IF(J2068="SOAL", "Sonneratia alba",  IF(J2068="AECO", "Aegiceras corniculatum", "" )) )))))))))))))))))))))))))))))</f>
        <v>Bruguiera cylindrica</v>
      </c>
      <c r="J2068" s="1" t="s">
        <v>98</v>
      </c>
      <c r="K2068" s="1" t="n">
        <v>8.8</v>
      </c>
      <c r="L2068" s="1" t="n">
        <v>4</v>
      </c>
      <c r="M2068" s="1"/>
      <c r="N2068" s="1"/>
      <c r="O2068" s="3"/>
      <c r="AMI2068" s="0"/>
      <c r="AMJ2068" s="0"/>
    </row>
    <row r="2069" s="18" customFormat="true" ht="13.8" hidden="false" customHeight="false" outlineLevel="0" collapsed="false">
      <c r="A2069" s="1" t="s">
        <v>91</v>
      </c>
      <c r="B2069" s="12" t="n">
        <v>42181</v>
      </c>
      <c r="C2069" s="1" t="s">
        <v>19</v>
      </c>
      <c r="D2069" s="1" t="s">
        <v>19</v>
      </c>
      <c r="E2069" s="1" t="s">
        <v>19</v>
      </c>
      <c r="F2069" s="1" t="s">
        <v>20</v>
      </c>
      <c r="G2069" s="1" t="n">
        <v>5</v>
      </c>
      <c r="H2069" s="1" t="n">
        <v>2</v>
      </c>
      <c r="I2069" s="23" t="str">
        <f aca="false">IF(J2069="RHAP", "Rhizophora apiculata", IF(J2069="EXAG", "Excoecaria agallocha", IF(J2069="BRPA", "Bruguiera parviflora", IF(J2069="XYMO", "Xylocarpus moluccensis", IF(J2069="BRCY", "Bruguiera cylindrica", IF(J2069="AVAL", "Avicennia alba", IF(J2069="AVOF", "Avicennia officinalis", IF(J2069="LURA", "Lumnitzera racemosa", IF(J2069="CETA", "Ceriops tagal", IF(J2069="XYGR", "Xylocarpus granatum", IF(J2069="AVMA", "Avicennia marina", IF(J2069="RHMU", "Rhizophora mucronata", IF(J2069="BRGY", "Bruguiera gymnorrhiza", IF(J2069="BRSE", "Bruguiera sexangula", IF(J2069="SOOV", "Sonneratia ovata", IF(J2069="SOCA", "Sonneratia caseolaris", IF(J2069="HELI", "Heritiera littoralis", IF(J2069="HESY", "Heritiera sylvatica", IF(J2069="NYFR", "Nypa fruticans", IF(J2069="CYRA", "Cynometra ramiflora", IF(J2069="PHPA", "Phoenix paludosa", IF(J2069="SCHY", "Scyphiphora hydrophyllacea", IF(J2069="DIMA", "Diospyros maritima", IF(J2069="POPI", "Pongamia pinnata", IF(J2069="MAPS", "Maniltoa psilogyne", IF(J2069="INBI", "Intsia bijuga", IF(J2069="ACEB", "Acanthus ebracteatus", IF(J2069="CAER", "Calamus erinaceus", IF(J2069="UNUN", "Unknown unknown",  IF(J2069="SOAL", "Sonneratia alba",  IF(J2069="AECO", "Aegiceras corniculatum", "" )) )))))))))))))))))))))))))))))</f>
        <v>Bruguiera cylindrica</v>
      </c>
      <c r="J2069" s="1" t="s">
        <v>98</v>
      </c>
      <c r="K2069" s="1" t="n">
        <v>10.4</v>
      </c>
      <c r="L2069" s="1" t="n">
        <v>9</v>
      </c>
      <c r="M2069" s="1"/>
      <c r="N2069" s="1"/>
      <c r="O2069" s="3"/>
      <c r="AMI2069" s="0"/>
      <c r="AMJ2069" s="0"/>
    </row>
    <row r="2070" s="18" customFormat="true" ht="13.8" hidden="false" customHeight="false" outlineLevel="0" collapsed="false">
      <c r="A2070" s="1" t="s">
        <v>91</v>
      </c>
      <c r="B2070" s="12" t="n">
        <v>42181</v>
      </c>
      <c r="C2070" s="1" t="s">
        <v>19</v>
      </c>
      <c r="D2070" s="1" t="s">
        <v>19</v>
      </c>
      <c r="E2070" s="1" t="s">
        <v>19</v>
      </c>
      <c r="F2070" s="1" t="s">
        <v>20</v>
      </c>
      <c r="G2070" s="1" t="n">
        <v>5</v>
      </c>
      <c r="H2070" s="1" t="n">
        <v>2</v>
      </c>
      <c r="I2070" s="23" t="str">
        <f aca="false">IF(J2070="RHAP", "Rhizophora apiculata", IF(J2070="EXAG", "Excoecaria agallocha", IF(J2070="BRPA", "Bruguiera parviflora", IF(J2070="XYMO", "Xylocarpus moluccensis", IF(J2070="BRCY", "Bruguiera cylindrica", IF(J2070="AVAL", "Avicennia alba", IF(J2070="AVOF", "Avicennia officinalis", IF(J2070="LURA", "Lumnitzera racemosa", IF(J2070="CETA", "Ceriops tagal", IF(J2070="XYGR", "Xylocarpus granatum", IF(J2070="AVMA", "Avicennia marina", IF(J2070="RHMU", "Rhizophora mucronata", IF(J2070="BRGY", "Bruguiera gymnorrhiza", IF(J2070="BRSE", "Bruguiera sexangula", IF(J2070="SOOV", "Sonneratia ovata", IF(J2070="SOCA", "Sonneratia caseolaris", IF(J2070="HELI", "Heritiera littoralis", IF(J2070="HESY", "Heritiera sylvatica", IF(J2070="NYFR", "Nypa fruticans", IF(J2070="CYRA", "Cynometra ramiflora", IF(J2070="PHPA", "Phoenix paludosa", IF(J2070="SCHY", "Scyphiphora hydrophyllacea", IF(J2070="DIMA", "Diospyros maritima", IF(J2070="POPI", "Pongamia pinnata", IF(J2070="MAPS", "Maniltoa psilogyne", IF(J2070="INBI", "Intsia bijuga", IF(J2070="ACEB", "Acanthus ebracteatus", IF(J2070="CAER", "Calamus erinaceus", IF(J2070="UNUN", "Unknown unknown",  IF(J2070="SOAL", "Sonneratia alba",  IF(J2070="AECO", "Aegiceras corniculatum", "" )) )))))))))))))))))))))))))))))</f>
        <v>Bruguiera cylindrica</v>
      </c>
      <c r="J2070" s="1" t="s">
        <v>98</v>
      </c>
      <c r="K2070" s="1" t="n">
        <v>10.7</v>
      </c>
      <c r="L2070" s="1" t="n">
        <v>12</v>
      </c>
      <c r="M2070" s="1"/>
      <c r="N2070" s="1"/>
      <c r="O2070" s="3"/>
      <c r="AMI2070" s="0"/>
      <c r="AMJ2070" s="0"/>
    </row>
    <row r="2071" s="18" customFormat="true" ht="13.8" hidden="false" customHeight="false" outlineLevel="0" collapsed="false">
      <c r="A2071" s="1" t="s">
        <v>91</v>
      </c>
      <c r="B2071" s="12" t="n">
        <v>42181</v>
      </c>
      <c r="C2071" s="1" t="s">
        <v>19</v>
      </c>
      <c r="D2071" s="1" t="s">
        <v>19</v>
      </c>
      <c r="E2071" s="1" t="s">
        <v>19</v>
      </c>
      <c r="F2071" s="1" t="s">
        <v>20</v>
      </c>
      <c r="G2071" s="1" t="n">
        <v>5</v>
      </c>
      <c r="H2071" s="1" t="n">
        <v>2</v>
      </c>
      <c r="I2071" s="23" t="str">
        <f aca="false">IF(J2071="RHAP", "Rhizophora apiculata", IF(J2071="EXAG", "Excoecaria agallocha", IF(J2071="BRPA", "Bruguiera parviflora", IF(J2071="XYMO", "Xylocarpus moluccensis", IF(J2071="BRCY", "Bruguiera cylindrica", IF(J2071="AVAL", "Avicennia alba", IF(J2071="AVOF", "Avicennia officinalis", IF(J2071="LURA", "Lumnitzera racemosa", IF(J2071="CETA", "Ceriops tagal", IF(J2071="XYGR", "Xylocarpus granatum", IF(J2071="AVMA", "Avicennia marina", IF(J2071="RHMU", "Rhizophora mucronata", IF(J2071="BRGY", "Bruguiera gymnorrhiza", IF(J2071="BRSE", "Bruguiera sexangula", IF(J2071="SOOV", "Sonneratia ovata", IF(J2071="SOCA", "Sonneratia caseolaris", IF(J2071="HELI", "Heritiera littoralis", IF(J2071="HESY", "Heritiera sylvatica", IF(J2071="NYFR", "Nypa fruticans", IF(J2071="CYRA", "Cynometra ramiflora", IF(J2071="PHPA", "Phoenix paludosa", IF(J2071="SCHY", "Scyphiphora hydrophyllacea", IF(J2071="DIMA", "Diospyros maritima", IF(J2071="POPI", "Pongamia pinnata", IF(J2071="MAPS", "Maniltoa psilogyne", IF(J2071="INBI", "Intsia bijuga", IF(J2071="ACEB", "Acanthus ebracteatus", IF(J2071="CAER", "Calamus erinaceus", IF(J2071="UNUN", "Unknown unknown",  IF(J2071="SOAL", "Sonneratia alba",  IF(J2071="AECO", "Aegiceras corniculatum", "" )) )))))))))))))))))))))))))))))</f>
        <v>Bruguiera cylindrica</v>
      </c>
      <c r="J2071" s="1" t="s">
        <v>98</v>
      </c>
      <c r="K2071" s="1" t="n">
        <v>10.9</v>
      </c>
      <c r="L2071" s="1" t="n">
        <v>8</v>
      </c>
      <c r="M2071" s="1"/>
      <c r="N2071" s="1"/>
      <c r="O2071" s="3"/>
      <c r="AMI2071" s="0"/>
      <c r="AMJ2071" s="0"/>
    </row>
    <row r="2072" s="18" customFormat="true" ht="13.8" hidden="false" customHeight="false" outlineLevel="0" collapsed="false">
      <c r="A2072" s="1" t="s">
        <v>91</v>
      </c>
      <c r="B2072" s="12" t="n">
        <v>42181</v>
      </c>
      <c r="C2072" s="1" t="s">
        <v>19</v>
      </c>
      <c r="D2072" s="1" t="s">
        <v>19</v>
      </c>
      <c r="E2072" s="1" t="s">
        <v>19</v>
      </c>
      <c r="F2072" s="1" t="s">
        <v>20</v>
      </c>
      <c r="G2072" s="1" t="n">
        <v>5</v>
      </c>
      <c r="H2072" s="1" t="n">
        <v>2</v>
      </c>
      <c r="I2072" s="23" t="str">
        <f aca="false">IF(J2072="RHAP", "Rhizophora apiculata", IF(J2072="EXAG", "Excoecaria agallocha", IF(J2072="BRPA", "Bruguiera parviflora", IF(J2072="XYMO", "Xylocarpus moluccensis", IF(J2072="BRCY", "Bruguiera cylindrica", IF(J2072="AVAL", "Avicennia alba", IF(J2072="AVOF", "Avicennia officinalis", IF(J2072="LURA", "Lumnitzera racemosa", IF(J2072="CETA", "Ceriops tagal", IF(J2072="XYGR", "Xylocarpus granatum", IF(J2072="AVMA", "Avicennia marina", IF(J2072="RHMU", "Rhizophora mucronata", IF(J2072="BRGY", "Bruguiera gymnorrhiza", IF(J2072="BRSE", "Bruguiera sexangula", IF(J2072="SOOV", "Sonneratia ovata", IF(J2072="SOCA", "Sonneratia caseolaris", IF(J2072="HELI", "Heritiera littoralis", IF(J2072="HESY", "Heritiera sylvatica", IF(J2072="NYFR", "Nypa fruticans", IF(J2072="CYRA", "Cynometra ramiflora", IF(J2072="PHPA", "Phoenix paludosa", IF(J2072="SCHY", "Scyphiphora hydrophyllacea", IF(J2072="DIMA", "Diospyros maritima", IF(J2072="POPI", "Pongamia pinnata", IF(J2072="MAPS", "Maniltoa psilogyne", IF(J2072="INBI", "Intsia bijuga", IF(J2072="ACEB", "Acanthus ebracteatus", IF(J2072="CAER", "Calamus erinaceus", IF(J2072="UNUN", "Unknown unknown",  IF(J2072="SOAL", "Sonneratia alba",  IF(J2072="AECO", "Aegiceras corniculatum", "" )) )))))))))))))))))))))))))))))</f>
        <v>Bruguiera cylindrica</v>
      </c>
      <c r="J2072" s="1" t="s">
        <v>98</v>
      </c>
      <c r="K2072" s="1" t="n">
        <v>11.3</v>
      </c>
      <c r="L2072" s="1" t="n">
        <v>9</v>
      </c>
      <c r="M2072" s="1"/>
      <c r="N2072" s="1"/>
      <c r="O2072" s="3"/>
      <c r="AMI2072" s="0"/>
      <c r="AMJ2072" s="0"/>
    </row>
    <row r="2073" s="18" customFormat="true" ht="13.8" hidden="false" customHeight="false" outlineLevel="0" collapsed="false">
      <c r="A2073" s="1" t="s">
        <v>91</v>
      </c>
      <c r="B2073" s="12" t="n">
        <v>42181</v>
      </c>
      <c r="C2073" s="1" t="s">
        <v>19</v>
      </c>
      <c r="D2073" s="1" t="s">
        <v>19</v>
      </c>
      <c r="E2073" s="1" t="s">
        <v>19</v>
      </c>
      <c r="F2073" s="1" t="s">
        <v>20</v>
      </c>
      <c r="G2073" s="1" t="n">
        <v>5</v>
      </c>
      <c r="H2073" s="1" t="n">
        <v>2</v>
      </c>
      <c r="I2073" s="23" t="str">
        <f aca="false">IF(J2073="RHAP", "Rhizophora apiculata", IF(J2073="EXAG", "Excoecaria agallocha", IF(J2073="BRPA", "Bruguiera parviflora", IF(J2073="XYMO", "Xylocarpus moluccensis", IF(J2073="BRCY", "Bruguiera cylindrica", IF(J2073="AVAL", "Avicennia alba", IF(J2073="AVOF", "Avicennia officinalis", IF(J2073="LURA", "Lumnitzera racemosa", IF(J2073="CETA", "Ceriops tagal", IF(J2073="XYGR", "Xylocarpus granatum", IF(J2073="AVMA", "Avicennia marina", IF(J2073="RHMU", "Rhizophora mucronata", IF(J2073="BRGY", "Bruguiera gymnorrhiza", IF(J2073="BRSE", "Bruguiera sexangula", IF(J2073="SOOV", "Sonneratia ovata", IF(J2073="SOCA", "Sonneratia caseolaris", IF(J2073="HELI", "Heritiera littoralis", IF(J2073="HESY", "Heritiera sylvatica", IF(J2073="NYFR", "Nypa fruticans", IF(J2073="CYRA", "Cynometra ramiflora", IF(J2073="PHPA", "Phoenix paludosa", IF(J2073="SCHY", "Scyphiphora hydrophyllacea", IF(J2073="DIMA", "Diospyros maritima", IF(J2073="POPI", "Pongamia pinnata", IF(J2073="MAPS", "Maniltoa psilogyne", IF(J2073="INBI", "Intsia bijuga", IF(J2073="ACEB", "Acanthus ebracteatus", IF(J2073="CAER", "Calamus erinaceus", IF(J2073="UNUN", "Unknown unknown",  IF(J2073="SOAL", "Sonneratia alba",  IF(J2073="AECO", "Aegiceras corniculatum", "" )) )))))))))))))))))))))))))))))</f>
        <v>Bruguiera cylindrica</v>
      </c>
      <c r="J2073" s="1" t="s">
        <v>98</v>
      </c>
      <c r="K2073" s="1" t="n">
        <v>11.3</v>
      </c>
      <c r="L2073" s="1" t="n">
        <v>9</v>
      </c>
      <c r="M2073" s="1"/>
      <c r="N2073" s="1" t="n">
        <v>2</v>
      </c>
      <c r="O2073" s="3"/>
      <c r="AMI2073" s="0"/>
      <c r="AMJ2073" s="0"/>
    </row>
    <row r="2074" s="18" customFormat="true" ht="13.8" hidden="false" customHeight="false" outlineLevel="0" collapsed="false">
      <c r="A2074" s="1" t="s">
        <v>91</v>
      </c>
      <c r="B2074" s="12" t="n">
        <v>42181</v>
      </c>
      <c r="C2074" s="1" t="s">
        <v>19</v>
      </c>
      <c r="D2074" s="1" t="s">
        <v>19</v>
      </c>
      <c r="E2074" s="1" t="s">
        <v>19</v>
      </c>
      <c r="F2074" s="1" t="s">
        <v>20</v>
      </c>
      <c r="G2074" s="1" t="n">
        <v>5</v>
      </c>
      <c r="H2074" s="1" t="n">
        <v>2</v>
      </c>
      <c r="I2074" s="23" t="str">
        <f aca="false">IF(J2074="RHAP", "Rhizophora apiculata", IF(J2074="EXAG", "Excoecaria agallocha", IF(J2074="BRPA", "Bruguiera parviflora", IF(J2074="XYMO", "Xylocarpus moluccensis", IF(J2074="BRCY", "Bruguiera cylindrica", IF(J2074="AVAL", "Avicennia alba", IF(J2074="AVOF", "Avicennia officinalis", IF(J2074="LURA", "Lumnitzera racemosa", IF(J2074="CETA", "Ceriops tagal", IF(J2074="XYGR", "Xylocarpus granatum", IF(J2074="AVMA", "Avicennia marina", IF(J2074="RHMU", "Rhizophora mucronata", IF(J2074="BRGY", "Bruguiera gymnorrhiza", IF(J2074="BRSE", "Bruguiera sexangula", IF(J2074="SOOV", "Sonneratia ovata", IF(J2074="SOCA", "Sonneratia caseolaris", IF(J2074="HELI", "Heritiera littoralis", IF(J2074="HESY", "Heritiera sylvatica", IF(J2074="NYFR", "Nypa fruticans", IF(J2074="CYRA", "Cynometra ramiflora", IF(J2074="PHPA", "Phoenix paludosa", IF(J2074="SCHY", "Scyphiphora hydrophyllacea", IF(J2074="DIMA", "Diospyros maritima", IF(J2074="POPI", "Pongamia pinnata", IF(J2074="MAPS", "Maniltoa psilogyne", IF(J2074="INBI", "Intsia bijuga", IF(J2074="ACEB", "Acanthus ebracteatus", IF(J2074="CAER", "Calamus erinaceus", IF(J2074="UNUN", "Unknown unknown",  IF(J2074="SOAL", "Sonneratia alba",  IF(J2074="AECO", "Aegiceras corniculatum", "" )) )))))))))))))))))))))))))))))</f>
        <v>Bruguiera cylindrica</v>
      </c>
      <c r="J2074" s="1" t="s">
        <v>98</v>
      </c>
      <c r="K2074" s="1" t="n">
        <v>11.5</v>
      </c>
      <c r="L2074" s="1" t="n">
        <v>8</v>
      </c>
      <c r="M2074" s="1"/>
      <c r="N2074" s="1"/>
      <c r="O2074" s="3"/>
      <c r="AMI2074" s="0"/>
      <c r="AMJ2074" s="0"/>
    </row>
    <row r="2075" s="18" customFormat="true" ht="13.8" hidden="false" customHeight="false" outlineLevel="0" collapsed="false">
      <c r="A2075" s="1" t="s">
        <v>91</v>
      </c>
      <c r="B2075" s="12" t="n">
        <v>42181</v>
      </c>
      <c r="C2075" s="1" t="s">
        <v>19</v>
      </c>
      <c r="D2075" s="1" t="s">
        <v>19</v>
      </c>
      <c r="E2075" s="1" t="s">
        <v>19</v>
      </c>
      <c r="F2075" s="1" t="s">
        <v>20</v>
      </c>
      <c r="G2075" s="1" t="n">
        <v>5</v>
      </c>
      <c r="H2075" s="1" t="n">
        <v>2</v>
      </c>
      <c r="I2075" s="23" t="str">
        <f aca="false">IF(J2075="RHAP", "Rhizophora apiculata", IF(J2075="EXAG", "Excoecaria agallocha", IF(J2075="BRPA", "Bruguiera parviflora", IF(J2075="XYMO", "Xylocarpus moluccensis", IF(J2075="BRCY", "Bruguiera cylindrica", IF(J2075="AVAL", "Avicennia alba", IF(J2075="AVOF", "Avicennia officinalis", IF(J2075="LURA", "Lumnitzera racemosa", IF(J2075="CETA", "Ceriops tagal", IF(J2075="XYGR", "Xylocarpus granatum", IF(J2075="AVMA", "Avicennia marina", IF(J2075="RHMU", "Rhizophora mucronata", IF(J2075="BRGY", "Bruguiera gymnorrhiza", IF(J2075="BRSE", "Bruguiera sexangula", IF(J2075="SOOV", "Sonneratia ovata", IF(J2075="SOCA", "Sonneratia caseolaris", IF(J2075="HELI", "Heritiera littoralis", IF(J2075="HESY", "Heritiera sylvatica", IF(J2075="NYFR", "Nypa fruticans", IF(J2075="CYRA", "Cynometra ramiflora", IF(J2075="PHPA", "Phoenix paludosa", IF(J2075="SCHY", "Scyphiphora hydrophyllacea", IF(J2075="DIMA", "Diospyros maritima", IF(J2075="POPI", "Pongamia pinnata", IF(J2075="MAPS", "Maniltoa psilogyne", IF(J2075="INBI", "Intsia bijuga", IF(J2075="ACEB", "Acanthus ebracteatus", IF(J2075="CAER", "Calamus erinaceus", IF(J2075="UNUN", "Unknown unknown",  IF(J2075="SOAL", "Sonneratia alba",  IF(J2075="AECO", "Aegiceras corniculatum", "" )) )))))))))))))))))))))))))))))</f>
        <v>Bruguiera cylindrica</v>
      </c>
      <c r="J2075" s="1" t="s">
        <v>98</v>
      </c>
      <c r="K2075" s="1" t="n">
        <v>13.3</v>
      </c>
      <c r="L2075" s="1" t="n">
        <v>8</v>
      </c>
      <c r="M2075" s="1"/>
      <c r="N2075" s="1" t="n">
        <v>2</v>
      </c>
      <c r="O2075" s="3"/>
      <c r="AMI2075" s="0"/>
      <c r="AMJ2075" s="0"/>
    </row>
    <row r="2076" s="18" customFormat="true" ht="13.8" hidden="false" customHeight="false" outlineLevel="0" collapsed="false">
      <c r="A2076" s="1" t="s">
        <v>91</v>
      </c>
      <c r="B2076" s="12" t="n">
        <v>42181</v>
      </c>
      <c r="C2076" s="1" t="s">
        <v>19</v>
      </c>
      <c r="D2076" s="1" t="s">
        <v>19</v>
      </c>
      <c r="E2076" s="1" t="s">
        <v>19</v>
      </c>
      <c r="F2076" s="1" t="s">
        <v>20</v>
      </c>
      <c r="G2076" s="1" t="n">
        <v>5</v>
      </c>
      <c r="H2076" s="1" t="n">
        <v>2</v>
      </c>
      <c r="I2076" s="23" t="str">
        <f aca="false">IF(J2076="RHAP", "Rhizophora apiculata", IF(J2076="EXAG", "Excoecaria agallocha", IF(J2076="BRPA", "Bruguiera parviflora", IF(J2076="XYMO", "Xylocarpus moluccensis", IF(J2076="BRCY", "Bruguiera cylindrica", IF(J2076="AVAL", "Avicennia alba", IF(J2076="AVOF", "Avicennia officinalis", IF(J2076="LURA", "Lumnitzera racemosa", IF(J2076="CETA", "Ceriops tagal", IF(J2076="XYGR", "Xylocarpus granatum", IF(J2076="AVMA", "Avicennia marina", IF(J2076="RHMU", "Rhizophora mucronata", IF(J2076="BRGY", "Bruguiera gymnorrhiza", IF(J2076="BRSE", "Bruguiera sexangula", IF(J2076="SOOV", "Sonneratia ovata", IF(J2076="SOCA", "Sonneratia caseolaris", IF(J2076="HELI", "Heritiera littoralis", IF(J2076="HESY", "Heritiera sylvatica", IF(J2076="NYFR", "Nypa fruticans", IF(J2076="CYRA", "Cynometra ramiflora", IF(J2076="PHPA", "Phoenix paludosa", IF(J2076="SCHY", "Scyphiphora hydrophyllacea", IF(J2076="DIMA", "Diospyros maritima", IF(J2076="POPI", "Pongamia pinnata", IF(J2076="MAPS", "Maniltoa psilogyne", IF(J2076="INBI", "Intsia bijuga", IF(J2076="ACEB", "Acanthus ebracteatus", IF(J2076="CAER", "Calamus erinaceus", IF(J2076="UNUN", "Unknown unknown",  IF(J2076="SOAL", "Sonneratia alba",  IF(J2076="AECO", "Aegiceras corniculatum", "" )) )))))))))))))))))))))))))))))</f>
        <v>Bruguiera cylindrica</v>
      </c>
      <c r="J2076" s="1" t="s">
        <v>98</v>
      </c>
      <c r="K2076" s="1" t="n">
        <v>14.9</v>
      </c>
      <c r="L2076" s="1" t="n">
        <v>8</v>
      </c>
      <c r="M2076" s="1"/>
      <c r="N2076" s="1" t="n">
        <v>2</v>
      </c>
      <c r="O2076" s="3"/>
      <c r="AMI2076" s="0"/>
      <c r="AMJ2076" s="0"/>
    </row>
    <row r="2077" s="18" customFormat="true" ht="13.8" hidden="false" customHeight="false" outlineLevel="0" collapsed="false">
      <c r="A2077" s="1" t="s">
        <v>91</v>
      </c>
      <c r="B2077" s="12" t="n">
        <v>42181</v>
      </c>
      <c r="C2077" s="1" t="s">
        <v>19</v>
      </c>
      <c r="D2077" s="1" t="s">
        <v>19</v>
      </c>
      <c r="E2077" s="1" t="s">
        <v>19</v>
      </c>
      <c r="F2077" s="1" t="s">
        <v>20</v>
      </c>
      <c r="G2077" s="1" t="n">
        <v>5</v>
      </c>
      <c r="H2077" s="1" t="n">
        <v>2</v>
      </c>
      <c r="I2077" s="23" t="str">
        <f aca="false">IF(J2077="RHAP", "Rhizophora apiculata", IF(J2077="EXAG", "Excoecaria agallocha", IF(J2077="BRPA", "Bruguiera parviflora", IF(J2077="XYMO", "Xylocarpus moluccensis", IF(J2077="BRCY", "Bruguiera cylindrica", IF(J2077="AVAL", "Avicennia alba", IF(J2077="AVOF", "Avicennia officinalis", IF(J2077="LURA", "Lumnitzera racemosa", IF(J2077="CETA", "Ceriops tagal", IF(J2077="XYGR", "Xylocarpus granatum", IF(J2077="AVMA", "Avicennia marina", IF(J2077="RHMU", "Rhizophora mucronata", IF(J2077="BRGY", "Bruguiera gymnorrhiza", IF(J2077="BRSE", "Bruguiera sexangula", IF(J2077="SOOV", "Sonneratia ovata", IF(J2077="SOCA", "Sonneratia caseolaris", IF(J2077="HELI", "Heritiera littoralis", IF(J2077="HESY", "Heritiera sylvatica", IF(J2077="NYFR", "Nypa fruticans", IF(J2077="CYRA", "Cynometra ramiflora", IF(J2077="PHPA", "Phoenix paludosa", IF(J2077="SCHY", "Scyphiphora hydrophyllacea", IF(J2077="DIMA", "Diospyros maritima", IF(J2077="POPI", "Pongamia pinnata", IF(J2077="MAPS", "Maniltoa psilogyne", IF(J2077="INBI", "Intsia bijuga", IF(J2077="ACEB", "Acanthus ebracteatus", IF(J2077="CAER", "Calamus erinaceus", IF(J2077="UNUN", "Unknown unknown",  IF(J2077="SOAL", "Sonneratia alba",  IF(J2077="AECO", "Aegiceras corniculatum", "" )) )))))))))))))))))))))))))))))</f>
        <v>Avicennia alba</v>
      </c>
      <c r="J2077" s="1" t="s">
        <v>27</v>
      </c>
      <c r="K2077" s="1" t="n">
        <v>22.2</v>
      </c>
      <c r="L2077" s="1" t="n">
        <v>17</v>
      </c>
      <c r="M2077" s="1"/>
      <c r="N2077" s="1"/>
      <c r="O2077" s="3"/>
      <c r="AMI2077" s="0"/>
      <c r="AMJ2077" s="0"/>
    </row>
    <row r="2078" s="18" customFormat="true" ht="13.8" hidden="false" customHeight="false" outlineLevel="0" collapsed="false">
      <c r="A2078" s="1" t="s">
        <v>91</v>
      </c>
      <c r="B2078" s="12" t="n">
        <v>42181</v>
      </c>
      <c r="C2078" s="1" t="s">
        <v>19</v>
      </c>
      <c r="D2078" s="1" t="s">
        <v>19</v>
      </c>
      <c r="E2078" s="1" t="s">
        <v>19</v>
      </c>
      <c r="F2078" s="1" t="s">
        <v>20</v>
      </c>
      <c r="G2078" s="1" t="n">
        <v>5</v>
      </c>
      <c r="H2078" s="1" t="n">
        <v>2</v>
      </c>
      <c r="I2078" s="23" t="str">
        <f aca="false">IF(J2078="RHAP", "Rhizophora apiculata", IF(J2078="EXAG", "Excoecaria agallocha", IF(J2078="BRPA", "Bruguiera parviflora", IF(J2078="XYMO", "Xylocarpus moluccensis", IF(J2078="BRCY", "Bruguiera cylindrica", IF(J2078="AVAL", "Avicennia alba", IF(J2078="AVOF", "Avicennia officinalis", IF(J2078="LURA", "Lumnitzera racemosa", IF(J2078="CETA", "Ceriops tagal", IF(J2078="XYGR", "Xylocarpus granatum", IF(J2078="AVMA", "Avicennia marina", IF(J2078="RHMU", "Rhizophora mucronata", IF(J2078="BRGY", "Bruguiera gymnorrhiza", IF(J2078="BRSE", "Bruguiera sexangula", IF(J2078="SOOV", "Sonneratia ovata", IF(J2078="SOCA", "Sonneratia caseolaris", IF(J2078="HELI", "Heritiera littoralis", IF(J2078="HESY", "Heritiera sylvatica", IF(J2078="NYFR", "Nypa fruticans", IF(J2078="CYRA", "Cynometra ramiflora", IF(J2078="PHPA", "Phoenix paludosa", IF(J2078="SCHY", "Scyphiphora hydrophyllacea", IF(J2078="DIMA", "Diospyros maritima", IF(J2078="POPI", "Pongamia pinnata", IF(J2078="MAPS", "Maniltoa psilogyne", IF(J2078="INBI", "Intsia bijuga", IF(J2078="ACEB", "Acanthus ebracteatus", IF(J2078="CAER", "Calamus erinaceus", IF(J2078="UNUN", "Unknown unknown",  IF(J2078="SOAL", "Sonneratia alba",  IF(J2078="AECO", "Aegiceras corniculatum", "" )) )))))))))))))))))))))))))))))</f>
        <v>Avicennia alba</v>
      </c>
      <c r="J2078" s="1" t="s">
        <v>27</v>
      </c>
      <c r="K2078" s="1" t="n">
        <v>31.4</v>
      </c>
      <c r="L2078" s="1" t="n">
        <v>18</v>
      </c>
      <c r="M2078" s="1"/>
      <c r="N2078" s="1"/>
      <c r="O2078" s="3"/>
      <c r="AMI2078" s="0"/>
      <c r="AMJ2078" s="0"/>
    </row>
    <row r="2079" s="18" customFormat="true" ht="13.8" hidden="false" customHeight="false" outlineLevel="0" collapsed="false">
      <c r="A2079" s="1" t="s">
        <v>91</v>
      </c>
      <c r="B2079" s="12" t="n">
        <v>42181</v>
      </c>
      <c r="C2079" s="1" t="s">
        <v>19</v>
      </c>
      <c r="D2079" s="1" t="s">
        <v>19</v>
      </c>
      <c r="E2079" s="1" t="s">
        <v>19</v>
      </c>
      <c r="F2079" s="1" t="s">
        <v>20</v>
      </c>
      <c r="G2079" s="1" t="n">
        <v>5</v>
      </c>
      <c r="H2079" s="1" t="n">
        <v>2</v>
      </c>
      <c r="I2079" s="23" t="str">
        <f aca="false">IF(J2079="RHAP", "Rhizophora apiculata", IF(J2079="EXAG", "Excoecaria agallocha", IF(J2079="BRPA", "Bruguiera parviflora", IF(J2079="XYMO", "Xylocarpus moluccensis", IF(J2079="BRCY", "Bruguiera cylindrica", IF(J2079="AVAL", "Avicennia alba", IF(J2079="AVOF", "Avicennia officinalis", IF(J2079="LURA", "Lumnitzera racemosa", IF(J2079="CETA", "Ceriops tagal", IF(J2079="XYGR", "Xylocarpus granatum", IF(J2079="AVMA", "Avicennia marina", IF(J2079="RHMU", "Rhizophora mucronata", IF(J2079="BRGY", "Bruguiera gymnorrhiza", IF(J2079="BRSE", "Bruguiera sexangula", IF(J2079="SOOV", "Sonneratia ovata", IF(J2079="SOCA", "Sonneratia caseolaris", IF(J2079="HELI", "Heritiera littoralis", IF(J2079="HESY", "Heritiera sylvatica", IF(J2079="NYFR", "Nypa fruticans", IF(J2079="CYRA", "Cynometra ramiflora", IF(J2079="PHPA", "Phoenix paludosa", IF(J2079="SCHY", "Scyphiphora hydrophyllacea", IF(J2079="DIMA", "Diospyros maritima", IF(J2079="POPI", "Pongamia pinnata", IF(J2079="MAPS", "Maniltoa psilogyne", IF(J2079="INBI", "Intsia bijuga", IF(J2079="ACEB", "Acanthus ebracteatus", IF(J2079="CAER", "Calamus erinaceus", IF(J2079="UNUN", "Unknown unknown",  IF(J2079="SOAL", "Sonneratia alba",  IF(J2079="AECO", "Aegiceras corniculatum", "" )) )))))))))))))))))))))))))))))</f>
        <v>Avicennia alba</v>
      </c>
      <c r="J2079" s="1" t="s">
        <v>27</v>
      </c>
      <c r="K2079" s="1" t="n">
        <v>36.1</v>
      </c>
      <c r="L2079" s="1" t="n">
        <v>20</v>
      </c>
      <c r="M2079" s="1"/>
      <c r="N2079" s="1"/>
      <c r="O2079" s="3"/>
      <c r="AMI2079" s="0"/>
      <c r="AMJ2079" s="0"/>
    </row>
    <row r="2080" s="18" customFormat="true" ht="13.8" hidden="false" customHeight="false" outlineLevel="0" collapsed="false">
      <c r="A2080" s="1" t="s">
        <v>91</v>
      </c>
      <c r="B2080" s="12" t="n">
        <v>42181</v>
      </c>
      <c r="C2080" s="1" t="s">
        <v>19</v>
      </c>
      <c r="D2080" s="1" t="s">
        <v>19</v>
      </c>
      <c r="E2080" s="1" t="s">
        <v>19</v>
      </c>
      <c r="F2080" s="1" t="s">
        <v>20</v>
      </c>
      <c r="G2080" s="1" t="n">
        <v>5</v>
      </c>
      <c r="H2080" s="1" t="n">
        <v>3</v>
      </c>
      <c r="I2080" s="23" t="str">
        <f aca="false">IF(J2080="RHAP", "Rhizophora apiculata", IF(J2080="EXAG", "Excoecaria agallocha", IF(J2080="BRPA", "Bruguiera parviflora", IF(J2080="XYMO", "Xylocarpus moluccensis", IF(J2080="BRCY", "Bruguiera cylindrica", IF(J2080="AVAL", "Avicennia alba", IF(J2080="AVOF", "Avicennia officinalis", IF(J2080="LURA", "Lumnitzera racemosa", IF(J2080="CETA", "Ceriops tagal", IF(J2080="XYGR", "Xylocarpus granatum", IF(J2080="AVMA", "Avicennia marina", IF(J2080="RHMU", "Rhizophora mucronata", IF(J2080="BRGY", "Bruguiera gymnorrhiza", IF(J2080="BRSE", "Bruguiera sexangula", IF(J2080="SOOV", "Sonneratia ovata", IF(J2080="SOCA", "Sonneratia caseolaris", IF(J2080="HELI", "Heritiera littoralis", IF(J2080="HESY", "Heritiera sylvatica", IF(J2080="NYFR", "Nypa fruticans", IF(J2080="CYRA", "Cynometra ramiflora", IF(J2080="PHPA", "Phoenix paludosa", IF(J2080="SCHY", "Scyphiphora hydrophyllacea", IF(J2080="DIMA", "Diospyros maritima", IF(J2080="POPI", "Pongamia pinnata", IF(J2080="MAPS", "Maniltoa psilogyne", IF(J2080="INBI", "Intsia bijuga", IF(J2080="ACEB", "Acanthus ebracteatus", IF(J2080="CAER", "Calamus erinaceus", IF(J2080="UNUN", "Unknown unknown",  IF(J2080="SOAL", "Sonneratia alba",  IF(J2080="AECO", "Aegiceras corniculatum", "" )) )))))))))))))))))))))))))))))</f>
        <v>Bruguiera cylindrica</v>
      </c>
      <c r="J2080" s="1" t="s">
        <v>98</v>
      </c>
      <c r="K2080" s="1" t="n">
        <v>5.1</v>
      </c>
      <c r="L2080" s="1" t="n">
        <v>6</v>
      </c>
      <c r="M2080" s="1"/>
      <c r="N2080" s="1"/>
      <c r="O2080" s="3"/>
      <c r="AMI2080" s="0"/>
      <c r="AMJ2080" s="0"/>
    </row>
    <row r="2081" s="18" customFormat="true" ht="13.8" hidden="false" customHeight="false" outlineLevel="0" collapsed="false">
      <c r="A2081" s="1" t="s">
        <v>91</v>
      </c>
      <c r="B2081" s="12" t="n">
        <v>42181</v>
      </c>
      <c r="C2081" s="1" t="s">
        <v>19</v>
      </c>
      <c r="D2081" s="1" t="s">
        <v>19</v>
      </c>
      <c r="E2081" s="1" t="s">
        <v>19</v>
      </c>
      <c r="F2081" s="1" t="s">
        <v>20</v>
      </c>
      <c r="G2081" s="1" t="n">
        <v>5</v>
      </c>
      <c r="H2081" s="1" t="n">
        <v>3</v>
      </c>
      <c r="I2081" s="23" t="str">
        <f aca="false">IF(J2081="RHAP", "Rhizophora apiculata", IF(J2081="EXAG", "Excoecaria agallocha", IF(J2081="BRPA", "Bruguiera parviflora", IF(J2081="XYMO", "Xylocarpus moluccensis", IF(J2081="BRCY", "Bruguiera cylindrica", IF(J2081="AVAL", "Avicennia alba", IF(J2081="AVOF", "Avicennia officinalis", IF(J2081="LURA", "Lumnitzera racemosa", IF(J2081="CETA", "Ceriops tagal", IF(J2081="XYGR", "Xylocarpus granatum", IF(J2081="AVMA", "Avicennia marina", IF(J2081="RHMU", "Rhizophora mucronata", IF(J2081="BRGY", "Bruguiera gymnorrhiza", IF(J2081="BRSE", "Bruguiera sexangula", IF(J2081="SOOV", "Sonneratia ovata", IF(J2081="SOCA", "Sonneratia caseolaris", IF(J2081="HELI", "Heritiera littoralis", IF(J2081="HESY", "Heritiera sylvatica", IF(J2081="NYFR", "Nypa fruticans", IF(J2081="CYRA", "Cynometra ramiflora", IF(J2081="PHPA", "Phoenix paludosa", IF(J2081="SCHY", "Scyphiphora hydrophyllacea", IF(J2081="DIMA", "Diospyros maritima", IF(J2081="POPI", "Pongamia pinnata", IF(J2081="MAPS", "Maniltoa psilogyne", IF(J2081="INBI", "Intsia bijuga", IF(J2081="ACEB", "Acanthus ebracteatus", IF(J2081="CAER", "Calamus erinaceus", IF(J2081="UNUN", "Unknown unknown",  IF(J2081="SOAL", "Sonneratia alba",  IF(J2081="AECO", "Aegiceras corniculatum", "" )) )))))))))))))))))))))))))))))</f>
        <v>Bruguiera cylindrica</v>
      </c>
      <c r="J2081" s="1" t="s">
        <v>98</v>
      </c>
      <c r="K2081" s="1" t="n">
        <v>5.4</v>
      </c>
      <c r="L2081" s="1" t="n">
        <v>7</v>
      </c>
      <c r="M2081" s="1"/>
      <c r="N2081" s="1"/>
      <c r="O2081" s="3"/>
      <c r="AMI2081" s="0"/>
      <c r="AMJ2081" s="0"/>
    </row>
    <row r="2082" s="18" customFormat="true" ht="13.8" hidden="false" customHeight="false" outlineLevel="0" collapsed="false">
      <c r="A2082" s="1" t="s">
        <v>91</v>
      </c>
      <c r="B2082" s="12" t="n">
        <v>42181</v>
      </c>
      <c r="C2082" s="1" t="s">
        <v>19</v>
      </c>
      <c r="D2082" s="1" t="s">
        <v>19</v>
      </c>
      <c r="E2082" s="1" t="s">
        <v>19</v>
      </c>
      <c r="F2082" s="1" t="s">
        <v>20</v>
      </c>
      <c r="G2082" s="1" t="n">
        <v>5</v>
      </c>
      <c r="H2082" s="1" t="n">
        <v>3</v>
      </c>
      <c r="I2082" s="23" t="str">
        <f aca="false">IF(J2082="RHAP", "Rhizophora apiculata", IF(J2082="EXAG", "Excoecaria agallocha", IF(J2082="BRPA", "Bruguiera parviflora", IF(J2082="XYMO", "Xylocarpus moluccensis", IF(J2082="BRCY", "Bruguiera cylindrica", IF(J2082="AVAL", "Avicennia alba", IF(J2082="AVOF", "Avicennia officinalis", IF(J2082="LURA", "Lumnitzera racemosa", IF(J2082="CETA", "Ceriops tagal", IF(J2082="XYGR", "Xylocarpus granatum", IF(J2082="AVMA", "Avicennia marina", IF(J2082="RHMU", "Rhizophora mucronata", IF(J2082="BRGY", "Bruguiera gymnorrhiza", IF(J2082="BRSE", "Bruguiera sexangula", IF(J2082="SOOV", "Sonneratia ovata", IF(J2082="SOCA", "Sonneratia caseolaris", IF(J2082="HELI", "Heritiera littoralis", IF(J2082="HESY", "Heritiera sylvatica", IF(J2082="NYFR", "Nypa fruticans", IF(J2082="CYRA", "Cynometra ramiflora", IF(J2082="PHPA", "Phoenix paludosa", IF(J2082="SCHY", "Scyphiphora hydrophyllacea", IF(J2082="DIMA", "Diospyros maritima", IF(J2082="POPI", "Pongamia pinnata", IF(J2082="MAPS", "Maniltoa psilogyne", IF(J2082="INBI", "Intsia bijuga", IF(J2082="ACEB", "Acanthus ebracteatus", IF(J2082="CAER", "Calamus erinaceus", IF(J2082="UNUN", "Unknown unknown",  IF(J2082="SOAL", "Sonneratia alba",  IF(J2082="AECO", "Aegiceras corniculatum", "" )) )))))))))))))))))))))))))))))</f>
        <v>Bruguiera cylindrica</v>
      </c>
      <c r="J2082" s="1" t="s">
        <v>98</v>
      </c>
      <c r="K2082" s="1" t="n">
        <v>5.9</v>
      </c>
      <c r="L2082" s="1" t="n">
        <v>4</v>
      </c>
      <c r="M2082" s="1"/>
      <c r="N2082" s="1"/>
      <c r="O2082" s="3"/>
      <c r="AMI2082" s="0"/>
      <c r="AMJ2082" s="0"/>
    </row>
    <row r="2083" s="18" customFormat="true" ht="13.8" hidden="false" customHeight="false" outlineLevel="0" collapsed="false">
      <c r="A2083" s="1" t="s">
        <v>91</v>
      </c>
      <c r="B2083" s="12" t="n">
        <v>42181</v>
      </c>
      <c r="C2083" s="1" t="s">
        <v>19</v>
      </c>
      <c r="D2083" s="1" t="s">
        <v>19</v>
      </c>
      <c r="E2083" s="1" t="s">
        <v>19</v>
      </c>
      <c r="F2083" s="1" t="s">
        <v>20</v>
      </c>
      <c r="G2083" s="1" t="n">
        <v>5</v>
      </c>
      <c r="H2083" s="1" t="n">
        <v>3</v>
      </c>
      <c r="I2083" s="23" t="str">
        <f aca="false">IF(J2083="RHAP", "Rhizophora apiculata", IF(J2083="EXAG", "Excoecaria agallocha", IF(J2083="BRPA", "Bruguiera parviflora", IF(J2083="XYMO", "Xylocarpus moluccensis", IF(J2083="BRCY", "Bruguiera cylindrica", IF(J2083="AVAL", "Avicennia alba", IF(J2083="AVOF", "Avicennia officinalis", IF(J2083="LURA", "Lumnitzera racemosa", IF(J2083="CETA", "Ceriops tagal", IF(J2083="XYGR", "Xylocarpus granatum", IF(J2083="AVMA", "Avicennia marina", IF(J2083="RHMU", "Rhizophora mucronata", IF(J2083="BRGY", "Bruguiera gymnorrhiza", IF(J2083="BRSE", "Bruguiera sexangula", IF(J2083="SOOV", "Sonneratia ovata", IF(J2083="SOCA", "Sonneratia caseolaris", IF(J2083="HELI", "Heritiera littoralis", IF(J2083="HESY", "Heritiera sylvatica", IF(J2083="NYFR", "Nypa fruticans", IF(J2083="CYRA", "Cynometra ramiflora", IF(J2083="PHPA", "Phoenix paludosa", IF(J2083="SCHY", "Scyphiphora hydrophyllacea", IF(J2083="DIMA", "Diospyros maritima", IF(J2083="POPI", "Pongamia pinnata", IF(J2083="MAPS", "Maniltoa psilogyne", IF(J2083="INBI", "Intsia bijuga", IF(J2083="ACEB", "Acanthus ebracteatus", IF(J2083="CAER", "Calamus erinaceus", IF(J2083="UNUN", "Unknown unknown",  IF(J2083="SOAL", "Sonneratia alba",  IF(J2083="AECO", "Aegiceras corniculatum", "" )) )))))))))))))))))))))))))))))</f>
        <v>Bruguiera cylindrica</v>
      </c>
      <c r="J2083" s="1" t="s">
        <v>98</v>
      </c>
      <c r="K2083" s="1" t="n">
        <v>5.9</v>
      </c>
      <c r="L2083" s="1" t="n">
        <v>9</v>
      </c>
      <c r="M2083" s="1"/>
      <c r="N2083" s="1"/>
      <c r="O2083" s="3"/>
      <c r="AMI2083" s="0"/>
      <c r="AMJ2083" s="0"/>
    </row>
    <row r="2084" s="18" customFormat="true" ht="13.8" hidden="false" customHeight="false" outlineLevel="0" collapsed="false">
      <c r="A2084" s="1" t="s">
        <v>91</v>
      </c>
      <c r="B2084" s="12" t="n">
        <v>42181</v>
      </c>
      <c r="C2084" s="1" t="s">
        <v>19</v>
      </c>
      <c r="D2084" s="1" t="s">
        <v>19</v>
      </c>
      <c r="E2084" s="1" t="s">
        <v>19</v>
      </c>
      <c r="F2084" s="1" t="s">
        <v>20</v>
      </c>
      <c r="G2084" s="1" t="n">
        <v>5</v>
      </c>
      <c r="H2084" s="1" t="n">
        <v>3</v>
      </c>
      <c r="I2084" s="23" t="str">
        <f aca="false">IF(J2084="RHAP", "Rhizophora apiculata", IF(J2084="EXAG", "Excoecaria agallocha", IF(J2084="BRPA", "Bruguiera parviflora", IF(J2084="XYMO", "Xylocarpus moluccensis", IF(J2084="BRCY", "Bruguiera cylindrica", IF(J2084="AVAL", "Avicennia alba", IF(J2084="AVOF", "Avicennia officinalis", IF(J2084="LURA", "Lumnitzera racemosa", IF(J2084="CETA", "Ceriops tagal", IF(J2084="XYGR", "Xylocarpus granatum", IF(J2084="AVMA", "Avicennia marina", IF(J2084="RHMU", "Rhizophora mucronata", IF(J2084="BRGY", "Bruguiera gymnorrhiza", IF(J2084="BRSE", "Bruguiera sexangula", IF(J2084="SOOV", "Sonneratia ovata", IF(J2084="SOCA", "Sonneratia caseolaris", IF(J2084="HELI", "Heritiera littoralis", IF(J2084="HESY", "Heritiera sylvatica", IF(J2084="NYFR", "Nypa fruticans", IF(J2084="CYRA", "Cynometra ramiflora", IF(J2084="PHPA", "Phoenix paludosa", IF(J2084="SCHY", "Scyphiphora hydrophyllacea", IF(J2084="DIMA", "Diospyros maritima", IF(J2084="POPI", "Pongamia pinnata", IF(J2084="MAPS", "Maniltoa psilogyne", IF(J2084="INBI", "Intsia bijuga", IF(J2084="ACEB", "Acanthus ebracteatus", IF(J2084="CAER", "Calamus erinaceus", IF(J2084="UNUN", "Unknown unknown",  IF(J2084="SOAL", "Sonneratia alba",  IF(J2084="AECO", "Aegiceras corniculatum", "" )) )))))))))))))))))))))))))))))</f>
        <v>Bruguiera cylindrica</v>
      </c>
      <c r="J2084" s="1" t="s">
        <v>98</v>
      </c>
      <c r="K2084" s="1" t="n">
        <v>6.2</v>
      </c>
      <c r="L2084" s="1" t="n">
        <v>7</v>
      </c>
      <c r="M2084" s="1"/>
      <c r="N2084" s="1"/>
      <c r="O2084" s="3"/>
      <c r="AMI2084" s="0"/>
      <c r="AMJ2084" s="0"/>
    </row>
    <row r="2085" s="18" customFormat="true" ht="13.8" hidden="false" customHeight="false" outlineLevel="0" collapsed="false">
      <c r="A2085" s="1" t="s">
        <v>91</v>
      </c>
      <c r="B2085" s="12" t="n">
        <v>42181</v>
      </c>
      <c r="C2085" s="1" t="s">
        <v>19</v>
      </c>
      <c r="D2085" s="1" t="s">
        <v>19</v>
      </c>
      <c r="E2085" s="1" t="s">
        <v>19</v>
      </c>
      <c r="F2085" s="1" t="s">
        <v>20</v>
      </c>
      <c r="G2085" s="1" t="n">
        <v>5</v>
      </c>
      <c r="H2085" s="1" t="n">
        <v>3</v>
      </c>
      <c r="I2085" s="23" t="str">
        <f aca="false">IF(J2085="RHAP", "Rhizophora apiculata", IF(J2085="EXAG", "Excoecaria agallocha", IF(J2085="BRPA", "Bruguiera parviflora", IF(J2085="XYMO", "Xylocarpus moluccensis", IF(J2085="BRCY", "Bruguiera cylindrica", IF(J2085="AVAL", "Avicennia alba", IF(J2085="AVOF", "Avicennia officinalis", IF(J2085="LURA", "Lumnitzera racemosa", IF(J2085="CETA", "Ceriops tagal", IF(J2085="XYGR", "Xylocarpus granatum", IF(J2085="AVMA", "Avicennia marina", IF(J2085="RHMU", "Rhizophora mucronata", IF(J2085="BRGY", "Bruguiera gymnorrhiza", IF(J2085="BRSE", "Bruguiera sexangula", IF(J2085="SOOV", "Sonneratia ovata", IF(J2085="SOCA", "Sonneratia caseolaris", IF(J2085="HELI", "Heritiera littoralis", IF(J2085="HESY", "Heritiera sylvatica", IF(J2085="NYFR", "Nypa fruticans", IF(J2085="CYRA", "Cynometra ramiflora", IF(J2085="PHPA", "Phoenix paludosa", IF(J2085="SCHY", "Scyphiphora hydrophyllacea", IF(J2085="DIMA", "Diospyros maritima", IF(J2085="POPI", "Pongamia pinnata", IF(J2085="MAPS", "Maniltoa psilogyne", IF(J2085="INBI", "Intsia bijuga", IF(J2085="ACEB", "Acanthus ebracteatus", IF(J2085="CAER", "Calamus erinaceus", IF(J2085="UNUN", "Unknown unknown",  IF(J2085="SOAL", "Sonneratia alba",  IF(J2085="AECO", "Aegiceras corniculatum", "" )) )))))))))))))))))))))))))))))</f>
        <v>Bruguiera cylindrica</v>
      </c>
      <c r="J2085" s="1" t="s">
        <v>98</v>
      </c>
      <c r="K2085" s="1" t="n">
        <v>6.2</v>
      </c>
      <c r="L2085" s="1" t="n">
        <v>6</v>
      </c>
      <c r="M2085" s="1"/>
      <c r="N2085" s="1"/>
      <c r="O2085" s="3"/>
      <c r="AMI2085" s="0"/>
      <c r="AMJ2085" s="0"/>
    </row>
    <row r="2086" s="18" customFormat="true" ht="13.8" hidden="false" customHeight="false" outlineLevel="0" collapsed="false">
      <c r="A2086" s="1" t="s">
        <v>91</v>
      </c>
      <c r="B2086" s="12" t="n">
        <v>42181</v>
      </c>
      <c r="C2086" s="1" t="s">
        <v>19</v>
      </c>
      <c r="D2086" s="1" t="s">
        <v>19</v>
      </c>
      <c r="E2086" s="1" t="s">
        <v>19</v>
      </c>
      <c r="F2086" s="1" t="s">
        <v>20</v>
      </c>
      <c r="G2086" s="1" t="n">
        <v>5</v>
      </c>
      <c r="H2086" s="1" t="n">
        <v>3</v>
      </c>
      <c r="I2086" s="23" t="str">
        <f aca="false">IF(J2086="RHAP", "Rhizophora apiculata", IF(J2086="EXAG", "Excoecaria agallocha", IF(J2086="BRPA", "Bruguiera parviflora", IF(J2086="XYMO", "Xylocarpus moluccensis", IF(J2086="BRCY", "Bruguiera cylindrica", IF(J2086="AVAL", "Avicennia alba", IF(J2086="AVOF", "Avicennia officinalis", IF(J2086="LURA", "Lumnitzera racemosa", IF(J2086="CETA", "Ceriops tagal", IF(J2086="XYGR", "Xylocarpus granatum", IF(J2086="AVMA", "Avicennia marina", IF(J2086="RHMU", "Rhizophora mucronata", IF(J2086="BRGY", "Bruguiera gymnorrhiza", IF(J2086="BRSE", "Bruguiera sexangula", IF(J2086="SOOV", "Sonneratia ovata", IF(J2086="SOCA", "Sonneratia caseolaris", IF(J2086="HELI", "Heritiera littoralis", IF(J2086="HESY", "Heritiera sylvatica", IF(J2086="NYFR", "Nypa fruticans", IF(J2086="CYRA", "Cynometra ramiflora", IF(J2086="PHPA", "Phoenix paludosa", IF(J2086="SCHY", "Scyphiphora hydrophyllacea", IF(J2086="DIMA", "Diospyros maritima", IF(J2086="POPI", "Pongamia pinnata", IF(J2086="MAPS", "Maniltoa psilogyne", IF(J2086="INBI", "Intsia bijuga", IF(J2086="ACEB", "Acanthus ebracteatus", IF(J2086="CAER", "Calamus erinaceus", IF(J2086="UNUN", "Unknown unknown",  IF(J2086="SOAL", "Sonneratia alba",  IF(J2086="AECO", "Aegiceras corniculatum", "" )) )))))))))))))))))))))))))))))</f>
        <v>Bruguiera cylindrica</v>
      </c>
      <c r="J2086" s="1" t="s">
        <v>98</v>
      </c>
      <c r="K2086" s="1" t="n">
        <v>6.3</v>
      </c>
      <c r="L2086" s="1" t="n">
        <v>7</v>
      </c>
      <c r="M2086" s="1"/>
      <c r="N2086" s="1"/>
      <c r="O2086" s="3"/>
      <c r="AMI2086" s="0"/>
      <c r="AMJ2086" s="0"/>
    </row>
    <row r="2087" s="18" customFormat="true" ht="13.8" hidden="false" customHeight="false" outlineLevel="0" collapsed="false">
      <c r="A2087" s="1" t="s">
        <v>91</v>
      </c>
      <c r="B2087" s="12" t="n">
        <v>42181</v>
      </c>
      <c r="C2087" s="1" t="s">
        <v>19</v>
      </c>
      <c r="D2087" s="1" t="s">
        <v>19</v>
      </c>
      <c r="E2087" s="1" t="s">
        <v>19</v>
      </c>
      <c r="F2087" s="1" t="s">
        <v>20</v>
      </c>
      <c r="G2087" s="1" t="n">
        <v>5</v>
      </c>
      <c r="H2087" s="1" t="n">
        <v>3</v>
      </c>
      <c r="I2087" s="23" t="str">
        <f aca="false">IF(J2087="RHAP", "Rhizophora apiculata", IF(J2087="EXAG", "Excoecaria agallocha", IF(J2087="BRPA", "Bruguiera parviflora", IF(J2087="XYMO", "Xylocarpus moluccensis", IF(J2087="BRCY", "Bruguiera cylindrica", IF(J2087="AVAL", "Avicennia alba", IF(J2087="AVOF", "Avicennia officinalis", IF(J2087="LURA", "Lumnitzera racemosa", IF(J2087="CETA", "Ceriops tagal", IF(J2087="XYGR", "Xylocarpus granatum", IF(J2087="AVMA", "Avicennia marina", IF(J2087="RHMU", "Rhizophora mucronata", IF(J2087="BRGY", "Bruguiera gymnorrhiza", IF(J2087="BRSE", "Bruguiera sexangula", IF(J2087="SOOV", "Sonneratia ovata", IF(J2087="SOCA", "Sonneratia caseolaris", IF(J2087="HELI", "Heritiera littoralis", IF(J2087="HESY", "Heritiera sylvatica", IF(J2087="NYFR", "Nypa fruticans", IF(J2087="CYRA", "Cynometra ramiflora", IF(J2087="PHPA", "Phoenix paludosa", IF(J2087="SCHY", "Scyphiphora hydrophyllacea", IF(J2087="DIMA", "Diospyros maritima", IF(J2087="POPI", "Pongamia pinnata", IF(J2087="MAPS", "Maniltoa psilogyne", IF(J2087="INBI", "Intsia bijuga", IF(J2087="ACEB", "Acanthus ebracteatus", IF(J2087="CAER", "Calamus erinaceus", IF(J2087="UNUN", "Unknown unknown",  IF(J2087="SOAL", "Sonneratia alba",  IF(J2087="AECO", "Aegiceras corniculatum", "" )) )))))))))))))))))))))))))))))</f>
        <v>Lumnitzera racemosa</v>
      </c>
      <c r="J2087" s="1" t="s">
        <v>1029</v>
      </c>
      <c r="K2087" s="1" t="n">
        <v>6.4</v>
      </c>
      <c r="L2087" s="1" t="n">
        <v>6</v>
      </c>
      <c r="M2087" s="1"/>
      <c r="N2087" s="1"/>
      <c r="O2087" s="3"/>
      <c r="AMI2087" s="0"/>
      <c r="AMJ2087" s="0"/>
    </row>
    <row r="2088" s="18" customFormat="true" ht="13.8" hidden="false" customHeight="false" outlineLevel="0" collapsed="false">
      <c r="A2088" s="1" t="s">
        <v>91</v>
      </c>
      <c r="B2088" s="12" t="n">
        <v>42181</v>
      </c>
      <c r="C2088" s="1" t="s">
        <v>19</v>
      </c>
      <c r="D2088" s="1" t="s">
        <v>19</v>
      </c>
      <c r="E2088" s="1" t="s">
        <v>19</v>
      </c>
      <c r="F2088" s="1" t="s">
        <v>20</v>
      </c>
      <c r="G2088" s="1" t="n">
        <v>5</v>
      </c>
      <c r="H2088" s="1" t="n">
        <v>3</v>
      </c>
      <c r="I2088" s="23" t="str">
        <f aca="false">IF(J2088="RHAP", "Rhizophora apiculata", IF(J2088="EXAG", "Excoecaria agallocha", IF(J2088="BRPA", "Bruguiera parviflora", IF(J2088="XYMO", "Xylocarpus moluccensis", IF(J2088="BRCY", "Bruguiera cylindrica", IF(J2088="AVAL", "Avicennia alba", IF(J2088="AVOF", "Avicennia officinalis", IF(J2088="LURA", "Lumnitzera racemosa", IF(J2088="CETA", "Ceriops tagal", IF(J2088="XYGR", "Xylocarpus granatum", IF(J2088="AVMA", "Avicennia marina", IF(J2088="RHMU", "Rhizophora mucronata", IF(J2088="BRGY", "Bruguiera gymnorrhiza", IF(J2088="BRSE", "Bruguiera sexangula", IF(J2088="SOOV", "Sonneratia ovata", IF(J2088="SOCA", "Sonneratia caseolaris", IF(J2088="HELI", "Heritiera littoralis", IF(J2088="HESY", "Heritiera sylvatica", IF(J2088="NYFR", "Nypa fruticans", IF(J2088="CYRA", "Cynometra ramiflora", IF(J2088="PHPA", "Phoenix paludosa", IF(J2088="SCHY", "Scyphiphora hydrophyllacea", IF(J2088="DIMA", "Diospyros maritima", IF(J2088="POPI", "Pongamia pinnata", IF(J2088="MAPS", "Maniltoa psilogyne", IF(J2088="INBI", "Intsia bijuga", IF(J2088="ACEB", "Acanthus ebracteatus", IF(J2088="CAER", "Calamus erinaceus", IF(J2088="UNUN", "Unknown unknown",  IF(J2088="SOAL", "Sonneratia alba",  IF(J2088="AECO", "Aegiceras corniculatum", "" )) )))))))))))))))))))))))))))))</f>
        <v>Bruguiera cylindrica</v>
      </c>
      <c r="J2088" s="1" t="s">
        <v>98</v>
      </c>
      <c r="K2088" s="1" t="n">
        <v>6.9</v>
      </c>
      <c r="L2088" s="1" t="n">
        <v>9</v>
      </c>
      <c r="M2088" s="1"/>
      <c r="N2088" s="1"/>
      <c r="O2088" s="3"/>
      <c r="AMI2088" s="0"/>
      <c r="AMJ2088" s="0"/>
    </row>
    <row r="2089" s="18" customFormat="true" ht="13.8" hidden="false" customHeight="false" outlineLevel="0" collapsed="false">
      <c r="A2089" s="1" t="s">
        <v>91</v>
      </c>
      <c r="B2089" s="12" t="n">
        <v>42181</v>
      </c>
      <c r="C2089" s="1" t="s">
        <v>19</v>
      </c>
      <c r="D2089" s="1" t="s">
        <v>19</v>
      </c>
      <c r="E2089" s="1" t="s">
        <v>19</v>
      </c>
      <c r="F2089" s="1" t="s">
        <v>20</v>
      </c>
      <c r="G2089" s="1" t="n">
        <v>5</v>
      </c>
      <c r="H2089" s="1" t="n">
        <v>3</v>
      </c>
      <c r="I2089" s="23" t="str">
        <f aca="false">IF(J2089="RHAP", "Rhizophora apiculata", IF(J2089="EXAG", "Excoecaria agallocha", IF(J2089="BRPA", "Bruguiera parviflora", IF(J2089="XYMO", "Xylocarpus moluccensis", IF(J2089="BRCY", "Bruguiera cylindrica", IF(J2089="AVAL", "Avicennia alba", IF(J2089="AVOF", "Avicennia officinalis", IF(J2089="LURA", "Lumnitzera racemosa", IF(J2089="CETA", "Ceriops tagal", IF(J2089="XYGR", "Xylocarpus granatum", IF(J2089="AVMA", "Avicennia marina", IF(J2089="RHMU", "Rhizophora mucronata", IF(J2089="BRGY", "Bruguiera gymnorrhiza", IF(J2089="BRSE", "Bruguiera sexangula", IF(J2089="SOOV", "Sonneratia ovata", IF(J2089="SOCA", "Sonneratia caseolaris", IF(J2089="HELI", "Heritiera littoralis", IF(J2089="HESY", "Heritiera sylvatica", IF(J2089="NYFR", "Nypa fruticans", IF(J2089="CYRA", "Cynometra ramiflora", IF(J2089="PHPA", "Phoenix paludosa", IF(J2089="SCHY", "Scyphiphora hydrophyllacea", IF(J2089="DIMA", "Diospyros maritima", IF(J2089="POPI", "Pongamia pinnata", IF(J2089="MAPS", "Maniltoa psilogyne", IF(J2089="INBI", "Intsia bijuga", IF(J2089="ACEB", "Acanthus ebracteatus", IF(J2089="CAER", "Calamus erinaceus", IF(J2089="UNUN", "Unknown unknown",  IF(J2089="SOAL", "Sonneratia alba",  IF(J2089="AECO", "Aegiceras corniculatum", "" )) )))))))))))))))))))))))))))))</f>
        <v>Bruguiera cylindrica</v>
      </c>
      <c r="J2089" s="1" t="s">
        <v>98</v>
      </c>
      <c r="K2089" s="1" t="n">
        <v>7.1</v>
      </c>
      <c r="L2089" s="1" t="n">
        <v>6</v>
      </c>
      <c r="M2089" s="1"/>
      <c r="N2089" s="1"/>
      <c r="O2089" s="3"/>
      <c r="AMI2089" s="0"/>
      <c r="AMJ2089" s="0"/>
    </row>
    <row r="2090" s="18" customFormat="true" ht="13.8" hidden="false" customHeight="false" outlineLevel="0" collapsed="false">
      <c r="A2090" s="1" t="s">
        <v>91</v>
      </c>
      <c r="B2090" s="12" t="n">
        <v>42181</v>
      </c>
      <c r="C2090" s="1" t="s">
        <v>19</v>
      </c>
      <c r="D2090" s="1" t="s">
        <v>19</v>
      </c>
      <c r="E2090" s="1" t="s">
        <v>19</v>
      </c>
      <c r="F2090" s="1" t="s">
        <v>20</v>
      </c>
      <c r="G2090" s="1" t="n">
        <v>5</v>
      </c>
      <c r="H2090" s="1" t="n">
        <v>3</v>
      </c>
      <c r="I2090" s="23" t="str">
        <f aca="false">IF(J2090="RHAP", "Rhizophora apiculata", IF(J2090="EXAG", "Excoecaria agallocha", IF(J2090="BRPA", "Bruguiera parviflora", IF(J2090="XYMO", "Xylocarpus moluccensis", IF(J2090="BRCY", "Bruguiera cylindrica", IF(J2090="AVAL", "Avicennia alba", IF(J2090="AVOF", "Avicennia officinalis", IF(J2090="LURA", "Lumnitzera racemosa", IF(J2090="CETA", "Ceriops tagal", IF(J2090="XYGR", "Xylocarpus granatum", IF(J2090="AVMA", "Avicennia marina", IF(J2090="RHMU", "Rhizophora mucronata", IF(J2090="BRGY", "Bruguiera gymnorrhiza", IF(J2090="BRSE", "Bruguiera sexangula", IF(J2090="SOOV", "Sonneratia ovata", IF(J2090="SOCA", "Sonneratia caseolaris", IF(J2090="HELI", "Heritiera littoralis", IF(J2090="HESY", "Heritiera sylvatica", IF(J2090="NYFR", "Nypa fruticans", IF(J2090="CYRA", "Cynometra ramiflora", IF(J2090="PHPA", "Phoenix paludosa", IF(J2090="SCHY", "Scyphiphora hydrophyllacea", IF(J2090="DIMA", "Diospyros maritima", IF(J2090="POPI", "Pongamia pinnata", IF(J2090="MAPS", "Maniltoa psilogyne", IF(J2090="INBI", "Intsia bijuga", IF(J2090="ACEB", "Acanthus ebracteatus", IF(J2090="CAER", "Calamus erinaceus", IF(J2090="UNUN", "Unknown unknown",  IF(J2090="SOAL", "Sonneratia alba",  IF(J2090="AECO", "Aegiceras corniculatum", "" )) )))))))))))))))))))))))))))))</f>
        <v>Bruguiera cylindrica</v>
      </c>
      <c r="J2090" s="1" t="s">
        <v>98</v>
      </c>
      <c r="K2090" s="1" t="n">
        <v>7.9</v>
      </c>
      <c r="L2090" s="1" t="n">
        <v>8</v>
      </c>
      <c r="M2090" s="1"/>
      <c r="N2090" s="1"/>
      <c r="O2090" s="3"/>
      <c r="AMI2090" s="0"/>
      <c r="AMJ2090" s="0"/>
    </row>
    <row r="2091" s="18" customFormat="true" ht="13.8" hidden="false" customHeight="false" outlineLevel="0" collapsed="false">
      <c r="A2091" s="1" t="s">
        <v>91</v>
      </c>
      <c r="B2091" s="12" t="n">
        <v>42181</v>
      </c>
      <c r="C2091" s="1" t="s">
        <v>19</v>
      </c>
      <c r="D2091" s="1" t="s">
        <v>19</v>
      </c>
      <c r="E2091" s="1" t="s">
        <v>19</v>
      </c>
      <c r="F2091" s="1" t="s">
        <v>20</v>
      </c>
      <c r="G2091" s="1" t="n">
        <v>5</v>
      </c>
      <c r="H2091" s="1" t="n">
        <v>3</v>
      </c>
      <c r="I2091" s="23" t="str">
        <f aca="false">IF(J2091="RHAP", "Rhizophora apiculata", IF(J2091="EXAG", "Excoecaria agallocha", IF(J2091="BRPA", "Bruguiera parviflora", IF(J2091="XYMO", "Xylocarpus moluccensis", IF(J2091="BRCY", "Bruguiera cylindrica", IF(J2091="AVAL", "Avicennia alba", IF(J2091="AVOF", "Avicennia officinalis", IF(J2091="LURA", "Lumnitzera racemosa", IF(J2091="CETA", "Ceriops tagal", IF(J2091="XYGR", "Xylocarpus granatum", IF(J2091="AVMA", "Avicennia marina", IF(J2091="RHMU", "Rhizophora mucronata", IF(J2091="BRGY", "Bruguiera gymnorrhiza", IF(J2091="BRSE", "Bruguiera sexangula", IF(J2091="SOOV", "Sonneratia ovata", IF(J2091="SOCA", "Sonneratia caseolaris", IF(J2091="HELI", "Heritiera littoralis", IF(J2091="HESY", "Heritiera sylvatica", IF(J2091="NYFR", "Nypa fruticans", IF(J2091="CYRA", "Cynometra ramiflora", IF(J2091="PHPA", "Phoenix paludosa", IF(J2091="SCHY", "Scyphiphora hydrophyllacea", IF(J2091="DIMA", "Diospyros maritima", IF(J2091="POPI", "Pongamia pinnata", IF(J2091="MAPS", "Maniltoa psilogyne", IF(J2091="INBI", "Intsia bijuga", IF(J2091="ACEB", "Acanthus ebracteatus", IF(J2091="CAER", "Calamus erinaceus", IF(J2091="UNUN", "Unknown unknown",  IF(J2091="SOAL", "Sonneratia alba",  IF(J2091="AECO", "Aegiceras corniculatum", "" )) )))))))))))))))))))))))))))))</f>
        <v>Rhizophora apiculata</v>
      </c>
      <c r="J2091" s="1" t="s">
        <v>21</v>
      </c>
      <c r="K2091" s="1" t="n">
        <v>9.8</v>
      </c>
      <c r="L2091" s="1" t="n">
        <v>12</v>
      </c>
      <c r="M2091" s="1"/>
      <c r="N2091" s="1"/>
      <c r="O2091" s="3"/>
      <c r="AMI2091" s="0"/>
      <c r="AMJ2091" s="0"/>
    </row>
    <row r="2092" s="18" customFormat="true" ht="13.8" hidden="false" customHeight="false" outlineLevel="0" collapsed="false">
      <c r="A2092" s="1" t="s">
        <v>91</v>
      </c>
      <c r="B2092" s="12" t="n">
        <v>42181</v>
      </c>
      <c r="C2092" s="1" t="s">
        <v>19</v>
      </c>
      <c r="D2092" s="1" t="s">
        <v>19</v>
      </c>
      <c r="E2092" s="1" t="s">
        <v>19</v>
      </c>
      <c r="F2092" s="1" t="s">
        <v>20</v>
      </c>
      <c r="G2092" s="1" t="n">
        <v>5</v>
      </c>
      <c r="H2092" s="1" t="n">
        <v>3</v>
      </c>
      <c r="I2092" s="23" t="str">
        <f aca="false">IF(J2092="RHAP", "Rhizophora apiculata", IF(J2092="EXAG", "Excoecaria agallocha", IF(J2092="BRPA", "Bruguiera parviflora", IF(J2092="XYMO", "Xylocarpus moluccensis", IF(J2092="BRCY", "Bruguiera cylindrica", IF(J2092="AVAL", "Avicennia alba", IF(J2092="AVOF", "Avicennia officinalis", IF(J2092="LURA", "Lumnitzera racemosa", IF(J2092="CETA", "Ceriops tagal", IF(J2092="XYGR", "Xylocarpus granatum", IF(J2092="AVMA", "Avicennia marina", IF(J2092="RHMU", "Rhizophora mucronata", IF(J2092="BRGY", "Bruguiera gymnorrhiza", IF(J2092="BRSE", "Bruguiera sexangula", IF(J2092="SOOV", "Sonneratia ovata", IF(J2092="SOCA", "Sonneratia caseolaris", IF(J2092="HELI", "Heritiera littoralis", IF(J2092="HESY", "Heritiera sylvatica", IF(J2092="NYFR", "Nypa fruticans", IF(J2092="CYRA", "Cynometra ramiflora", IF(J2092="PHPA", "Phoenix paludosa", IF(J2092="SCHY", "Scyphiphora hydrophyllacea", IF(J2092="DIMA", "Diospyros maritima", IF(J2092="POPI", "Pongamia pinnata", IF(J2092="MAPS", "Maniltoa psilogyne", IF(J2092="INBI", "Intsia bijuga", IF(J2092="ACEB", "Acanthus ebracteatus", IF(J2092="CAER", "Calamus erinaceus", IF(J2092="UNUN", "Unknown unknown",  IF(J2092="SOAL", "Sonneratia alba",  IF(J2092="AECO", "Aegiceras corniculatum", "" )) )))))))))))))))))))))))))))))</f>
        <v>Rhizophora apiculata</v>
      </c>
      <c r="J2092" s="1" t="s">
        <v>21</v>
      </c>
      <c r="K2092" s="1" t="n">
        <v>10.3</v>
      </c>
      <c r="L2092" s="1" t="n">
        <v>12</v>
      </c>
      <c r="M2092" s="1"/>
      <c r="N2092" s="1"/>
      <c r="O2092" s="3"/>
      <c r="AMI2092" s="0"/>
      <c r="AMJ2092" s="0"/>
    </row>
    <row r="2093" s="18" customFormat="true" ht="13.8" hidden="false" customHeight="false" outlineLevel="0" collapsed="false">
      <c r="A2093" s="1" t="s">
        <v>91</v>
      </c>
      <c r="B2093" s="12" t="n">
        <v>42181</v>
      </c>
      <c r="C2093" s="1" t="s">
        <v>19</v>
      </c>
      <c r="D2093" s="1" t="s">
        <v>19</v>
      </c>
      <c r="E2093" s="1" t="s">
        <v>19</v>
      </c>
      <c r="F2093" s="1" t="s">
        <v>20</v>
      </c>
      <c r="G2093" s="1" t="n">
        <v>5</v>
      </c>
      <c r="H2093" s="1" t="n">
        <v>3</v>
      </c>
      <c r="I2093" s="23" t="str">
        <f aca="false">IF(J2093="RHAP", "Rhizophora apiculata", IF(J2093="EXAG", "Excoecaria agallocha", IF(J2093="BRPA", "Bruguiera parviflora", IF(J2093="XYMO", "Xylocarpus moluccensis", IF(J2093="BRCY", "Bruguiera cylindrica", IF(J2093="AVAL", "Avicennia alba", IF(J2093="AVOF", "Avicennia officinalis", IF(J2093="LURA", "Lumnitzera racemosa", IF(J2093="CETA", "Ceriops tagal", IF(J2093="XYGR", "Xylocarpus granatum", IF(J2093="AVMA", "Avicennia marina", IF(J2093="RHMU", "Rhizophora mucronata", IF(J2093="BRGY", "Bruguiera gymnorrhiza", IF(J2093="BRSE", "Bruguiera sexangula", IF(J2093="SOOV", "Sonneratia ovata", IF(J2093="SOCA", "Sonneratia caseolaris", IF(J2093="HELI", "Heritiera littoralis", IF(J2093="HESY", "Heritiera sylvatica", IF(J2093="NYFR", "Nypa fruticans", IF(J2093="CYRA", "Cynometra ramiflora", IF(J2093="PHPA", "Phoenix paludosa", IF(J2093="SCHY", "Scyphiphora hydrophyllacea", IF(J2093="DIMA", "Diospyros maritima", IF(J2093="POPI", "Pongamia pinnata", IF(J2093="MAPS", "Maniltoa psilogyne", IF(J2093="INBI", "Intsia bijuga", IF(J2093="ACEB", "Acanthus ebracteatus", IF(J2093="CAER", "Calamus erinaceus", IF(J2093="UNUN", "Unknown unknown",  IF(J2093="SOAL", "Sonneratia alba",  IF(J2093="AECO", "Aegiceras corniculatum", "" )) )))))))))))))))))))))))))))))</f>
        <v>Rhizophora apiculata</v>
      </c>
      <c r="J2093" s="1" t="s">
        <v>21</v>
      </c>
      <c r="K2093" s="1" t="n">
        <v>11.1</v>
      </c>
      <c r="L2093" s="1" t="n">
        <v>12</v>
      </c>
      <c r="M2093" s="1"/>
      <c r="N2093" s="1"/>
      <c r="O2093" s="3"/>
      <c r="AMI2093" s="0"/>
      <c r="AMJ2093" s="0"/>
    </row>
    <row r="2094" s="18" customFormat="true" ht="13.8" hidden="false" customHeight="false" outlineLevel="0" collapsed="false">
      <c r="A2094" s="1" t="s">
        <v>91</v>
      </c>
      <c r="B2094" s="12" t="n">
        <v>42181</v>
      </c>
      <c r="C2094" s="1" t="s">
        <v>19</v>
      </c>
      <c r="D2094" s="1" t="s">
        <v>19</v>
      </c>
      <c r="E2094" s="1" t="s">
        <v>19</v>
      </c>
      <c r="F2094" s="1" t="s">
        <v>20</v>
      </c>
      <c r="G2094" s="1" t="n">
        <v>5</v>
      </c>
      <c r="H2094" s="1" t="n">
        <v>3</v>
      </c>
      <c r="I2094" s="23" t="str">
        <f aca="false">IF(J2094="RHAP", "Rhizophora apiculata", IF(J2094="EXAG", "Excoecaria agallocha", IF(J2094="BRPA", "Bruguiera parviflora", IF(J2094="XYMO", "Xylocarpus moluccensis", IF(J2094="BRCY", "Bruguiera cylindrica", IF(J2094="AVAL", "Avicennia alba", IF(J2094="AVOF", "Avicennia officinalis", IF(J2094="LURA", "Lumnitzera racemosa", IF(J2094="CETA", "Ceriops tagal", IF(J2094="XYGR", "Xylocarpus granatum", IF(J2094="AVMA", "Avicennia marina", IF(J2094="RHMU", "Rhizophora mucronata", IF(J2094="BRGY", "Bruguiera gymnorrhiza", IF(J2094="BRSE", "Bruguiera sexangula", IF(J2094="SOOV", "Sonneratia ovata", IF(J2094="SOCA", "Sonneratia caseolaris", IF(J2094="HELI", "Heritiera littoralis", IF(J2094="HESY", "Heritiera sylvatica", IF(J2094="NYFR", "Nypa fruticans", IF(J2094="CYRA", "Cynometra ramiflora", IF(J2094="PHPA", "Phoenix paludosa", IF(J2094="SCHY", "Scyphiphora hydrophyllacea", IF(J2094="DIMA", "Diospyros maritima", IF(J2094="POPI", "Pongamia pinnata", IF(J2094="MAPS", "Maniltoa psilogyne", IF(J2094="INBI", "Intsia bijuga", IF(J2094="ACEB", "Acanthus ebracteatus", IF(J2094="CAER", "Calamus erinaceus", IF(J2094="UNUN", "Unknown unknown",  IF(J2094="SOAL", "Sonneratia alba",  IF(J2094="AECO", "Aegiceras corniculatum", "" )) )))))))))))))))))))))))))))))</f>
        <v>Rhizophora apiculata</v>
      </c>
      <c r="J2094" s="1" t="s">
        <v>21</v>
      </c>
      <c r="K2094" s="1" t="n">
        <v>12.8</v>
      </c>
      <c r="L2094" s="1" t="n">
        <v>15</v>
      </c>
      <c r="M2094" s="1"/>
      <c r="N2094" s="1"/>
      <c r="O2094" s="3"/>
      <c r="AMI2094" s="0"/>
      <c r="AMJ2094" s="0"/>
    </row>
    <row r="2095" s="18" customFormat="true" ht="13.8" hidden="false" customHeight="false" outlineLevel="0" collapsed="false">
      <c r="A2095" s="1" t="s">
        <v>91</v>
      </c>
      <c r="B2095" s="12" t="n">
        <v>42181</v>
      </c>
      <c r="C2095" s="1" t="s">
        <v>19</v>
      </c>
      <c r="D2095" s="1" t="s">
        <v>19</v>
      </c>
      <c r="E2095" s="1" t="s">
        <v>19</v>
      </c>
      <c r="F2095" s="1" t="s">
        <v>20</v>
      </c>
      <c r="G2095" s="1" t="n">
        <v>5</v>
      </c>
      <c r="H2095" s="1" t="n">
        <v>3</v>
      </c>
      <c r="I2095" s="23" t="str">
        <f aca="false">IF(J2095="RHAP", "Rhizophora apiculata", IF(J2095="EXAG", "Excoecaria agallocha", IF(J2095="BRPA", "Bruguiera parviflora", IF(J2095="XYMO", "Xylocarpus moluccensis", IF(J2095="BRCY", "Bruguiera cylindrica", IF(J2095="AVAL", "Avicennia alba", IF(J2095="AVOF", "Avicennia officinalis", IF(J2095="LURA", "Lumnitzera racemosa", IF(J2095="CETA", "Ceriops tagal", IF(J2095="XYGR", "Xylocarpus granatum", IF(J2095="AVMA", "Avicennia marina", IF(J2095="RHMU", "Rhizophora mucronata", IF(J2095="BRGY", "Bruguiera gymnorrhiza", IF(J2095="BRSE", "Bruguiera sexangula", IF(J2095="SOOV", "Sonneratia ovata", IF(J2095="SOCA", "Sonneratia caseolaris", IF(J2095="HELI", "Heritiera littoralis", IF(J2095="HESY", "Heritiera sylvatica", IF(J2095="NYFR", "Nypa fruticans", IF(J2095="CYRA", "Cynometra ramiflora", IF(J2095="PHPA", "Phoenix paludosa", IF(J2095="SCHY", "Scyphiphora hydrophyllacea", IF(J2095="DIMA", "Diospyros maritima", IF(J2095="POPI", "Pongamia pinnata", IF(J2095="MAPS", "Maniltoa psilogyne", IF(J2095="INBI", "Intsia bijuga", IF(J2095="ACEB", "Acanthus ebracteatus", IF(J2095="CAER", "Calamus erinaceus", IF(J2095="UNUN", "Unknown unknown",  IF(J2095="SOAL", "Sonneratia alba",  IF(J2095="AECO", "Aegiceras corniculatum", "" )) )))))))))))))))))))))))))))))</f>
        <v>Rhizophora apiculata</v>
      </c>
      <c r="J2095" s="1" t="s">
        <v>21</v>
      </c>
      <c r="K2095" s="1" t="n">
        <v>12.8</v>
      </c>
      <c r="L2095" s="1" t="n">
        <v>11</v>
      </c>
      <c r="M2095" s="1"/>
      <c r="N2095" s="1"/>
      <c r="O2095" s="3"/>
      <c r="AMI2095" s="0"/>
      <c r="AMJ2095" s="0"/>
    </row>
    <row r="2096" s="18" customFormat="true" ht="13.8" hidden="false" customHeight="false" outlineLevel="0" collapsed="false">
      <c r="A2096" s="1" t="s">
        <v>91</v>
      </c>
      <c r="B2096" s="12" t="n">
        <v>42181</v>
      </c>
      <c r="C2096" s="1" t="s">
        <v>19</v>
      </c>
      <c r="D2096" s="1" t="s">
        <v>19</v>
      </c>
      <c r="E2096" s="1" t="s">
        <v>19</v>
      </c>
      <c r="F2096" s="1" t="s">
        <v>20</v>
      </c>
      <c r="G2096" s="1" t="n">
        <v>5</v>
      </c>
      <c r="H2096" s="1" t="n">
        <v>3</v>
      </c>
      <c r="I2096" s="23" t="str">
        <f aca="false">IF(J2096="RHAP", "Rhizophora apiculata", IF(J2096="EXAG", "Excoecaria agallocha", IF(J2096="BRPA", "Bruguiera parviflora", IF(J2096="XYMO", "Xylocarpus moluccensis", IF(J2096="BRCY", "Bruguiera cylindrica", IF(J2096="AVAL", "Avicennia alba", IF(J2096="AVOF", "Avicennia officinalis", IF(J2096="LURA", "Lumnitzera racemosa", IF(J2096="CETA", "Ceriops tagal", IF(J2096="XYGR", "Xylocarpus granatum", IF(J2096="AVMA", "Avicennia marina", IF(J2096="RHMU", "Rhizophora mucronata", IF(J2096="BRGY", "Bruguiera gymnorrhiza", IF(J2096="BRSE", "Bruguiera sexangula", IF(J2096="SOOV", "Sonneratia ovata", IF(J2096="SOCA", "Sonneratia caseolaris", IF(J2096="HELI", "Heritiera littoralis", IF(J2096="HESY", "Heritiera sylvatica", IF(J2096="NYFR", "Nypa fruticans", IF(J2096="CYRA", "Cynometra ramiflora", IF(J2096="PHPA", "Phoenix paludosa", IF(J2096="SCHY", "Scyphiphora hydrophyllacea", IF(J2096="DIMA", "Diospyros maritima", IF(J2096="POPI", "Pongamia pinnata", IF(J2096="MAPS", "Maniltoa psilogyne", IF(J2096="INBI", "Intsia bijuga", IF(J2096="ACEB", "Acanthus ebracteatus", IF(J2096="CAER", "Calamus erinaceus", IF(J2096="UNUN", "Unknown unknown",  IF(J2096="SOAL", "Sonneratia alba",  IF(J2096="AECO", "Aegiceras corniculatum", "" )) )))))))))))))))))))))))))))))</f>
        <v>Rhizophora apiculata</v>
      </c>
      <c r="J2096" s="1" t="s">
        <v>21</v>
      </c>
      <c r="K2096" s="1" t="n">
        <v>17.6</v>
      </c>
      <c r="L2096" s="1" t="n">
        <v>11</v>
      </c>
      <c r="M2096" s="1"/>
      <c r="N2096" s="1"/>
      <c r="O2096" s="3"/>
      <c r="AMI2096" s="0"/>
      <c r="AMJ2096" s="0"/>
    </row>
    <row r="2097" s="18" customFormat="true" ht="13.8" hidden="false" customHeight="false" outlineLevel="0" collapsed="false">
      <c r="A2097" s="1" t="s">
        <v>91</v>
      </c>
      <c r="B2097" s="12" t="n">
        <v>42181</v>
      </c>
      <c r="C2097" s="1" t="s">
        <v>19</v>
      </c>
      <c r="D2097" s="1" t="s">
        <v>19</v>
      </c>
      <c r="E2097" s="1" t="s">
        <v>19</v>
      </c>
      <c r="F2097" s="1" t="s">
        <v>20</v>
      </c>
      <c r="G2097" s="1" t="n">
        <v>5</v>
      </c>
      <c r="H2097" s="1" t="n">
        <v>3</v>
      </c>
      <c r="I2097" s="23" t="str">
        <f aca="false">IF(J2097="RHAP", "Rhizophora apiculata", IF(J2097="EXAG", "Excoecaria agallocha", IF(J2097="BRPA", "Bruguiera parviflora", IF(J2097="XYMO", "Xylocarpus moluccensis", IF(J2097="BRCY", "Bruguiera cylindrica", IF(J2097="AVAL", "Avicennia alba", IF(J2097="AVOF", "Avicennia officinalis", IF(J2097="LURA", "Lumnitzera racemosa", IF(J2097="CETA", "Ceriops tagal", IF(J2097="XYGR", "Xylocarpus granatum", IF(J2097="AVMA", "Avicennia marina", IF(J2097="RHMU", "Rhizophora mucronata", IF(J2097="BRGY", "Bruguiera gymnorrhiza", IF(J2097="BRSE", "Bruguiera sexangula", IF(J2097="SOOV", "Sonneratia ovata", IF(J2097="SOCA", "Sonneratia caseolaris", IF(J2097="HELI", "Heritiera littoralis", IF(J2097="HESY", "Heritiera sylvatica", IF(J2097="NYFR", "Nypa fruticans", IF(J2097="CYRA", "Cynometra ramiflora", IF(J2097="PHPA", "Phoenix paludosa", IF(J2097="SCHY", "Scyphiphora hydrophyllacea", IF(J2097="DIMA", "Diospyros maritima", IF(J2097="POPI", "Pongamia pinnata", IF(J2097="MAPS", "Maniltoa psilogyne", IF(J2097="INBI", "Intsia bijuga", IF(J2097="ACEB", "Acanthus ebracteatus", IF(J2097="CAER", "Calamus erinaceus", IF(J2097="UNUN", "Unknown unknown",  IF(J2097="SOAL", "Sonneratia alba",  IF(J2097="AECO", "Aegiceras corniculatum", "" )) )))))))))))))))))))))))))))))</f>
        <v>Rhizophora apiculata</v>
      </c>
      <c r="J2097" s="1" t="s">
        <v>21</v>
      </c>
      <c r="K2097" s="1" t="n">
        <v>17.7</v>
      </c>
      <c r="L2097" s="1" t="n">
        <v>17</v>
      </c>
      <c r="M2097" s="1"/>
      <c r="N2097" s="1"/>
      <c r="O2097" s="3"/>
      <c r="AMI2097" s="0"/>
      <c r="AMJ2097" s="0"/>
    </row>
    <row r="2098" s="18" customFormat="true" ht="13.8" hidden="false" customHeight="false" outlineLevel="0" collapsed="false">
      <c r="A2098" s="1" t="s">
        <v>91</v>
      </c>
      <c r="B2098" s="12" t="n">
        <v>42181</v>
      </c>
      <c r="C2098" s="1" t="s">
        <v>19</v>
      </c>
      <c r="D2098" s="1" t="s">
        <v>19</v>
      </c>
      <c r="E2098" s="1" t="s">
        <v>19</v>
      </c>
      <c r="F2098" s="1" t="s">
        <v>20</v>
      </c>
      <c r="G2098" s="1" t="n">
        <v>5</v>
      </c>
      <c r="H2098" s="1" t="n">
        <v>3</v>
      </c>
      <c r="I2098" s="23" t="str">
        <f aca="false">IF(J2098="RHAP", "Rhizophora apiculata", IF(J2098="EXAG", "Excoecaria agallocha", IF(J2098="BRPA", "Bruguiera parviflora", IF(J2098="XYMO", "Xylocarpus moluccensis", IF(J2098="BRCY", "Bruguiera cylindrica", IF(J2098="AVAL", "Avicennia alba", IF(J2098="AVOF", "Avicennia officinalis", IF(J2098="LURA", "Lumnitzera racemosa", IF(J2098="CETA", "Ceriops tagal", IF(J2098="XYGR", "Xylocarpus granatum", IF(J2098="AVMA", "Avicennia marina", IF(J2098="RHMU", "Rhizophora mucronata", IF(J2098="BRGY", "Bruguiera gymnorrhiza", IF(J2098="BRSE", "Bruguiera sexangula", IF(J2098="SOOV", "Sonneratia ovata", IF(J2098="SOCA", "Sonneratia caseolaris", IF(J2098="HELI", "Heritiera littoralis", IF(J2098="HESY", "Heritiera sylvatica", IF(J2098="NYFR", "Nypa fruticans", IF(J2098="CYRA", "Cynometra ramiflora", IF(J2098="PHPA", "Phoenix paludosa", IF(J2098="SCHY", "Scyphiphora hydrophyllacea", IF(J2098="DIMA", "Diospyros maritima", IF(J2098="POPI", "Pongamia pinnata", IF(J2098="MAPS", "Maniltoa psilogyne", IF(J2098="INBI", "Intsia bijuga", IF(J2098="ACEB", "Acanthus ebracteatus", IF(J2098="CAER", "Calamus erinaceus", IF(J2098="UNUN", "Unknown unknown",  IF(J2098="SOAL", "Sonneratia alba",  IF(J2098="AECO", "Aegiceras corniculatum", "" )) )))))))))))))))))))))))))))))</f>
        <v>Avicennia alba</v>
      </c>
      <c r="J2098" s="1" t="s">
        <v>27</v>
      </c>
      <c r="K2098" s="1" t="n">
        <v>20.1</v>
      </c>
      <c r="L2098" s="1" t="n">
        <v>19</v>
      </c>
      <c r="M2098" s="1"/>
      <c r="N2098" s="1"/>
      <c r="O2098" s="3"/>
      <c r="AMI2098" s="0"/>
      <c r="AMJ2098" s="0"/>
    </row>
    <row r="2099" s="18" customFormat="true" ht="13.8" hidden="false" customHeight="false" outlineLevel="0" collapsed="false">
      <c r="A2099" s="1" t="s">
        <v>91</v>
      </c>
      <c r="B2099" s="12" t="n">
        <v>42181</v>
      </c>
      <c r="C2099" s="1" t="s">
        <v>19</v>
      </c>
      <c r="D2099" s="1" t="s">
        <v>19</v>
      </c>
      <c r="E2099" s="1" t="s">
        <v>19</v>
      </c>
      <c r="F2099" s="1" t="s">
        <v>20</v>
      </c>
      <c r="G2099" s="1" t="n">
        <v>5</v>
      </c>
      <c r="H2099" s="1" t="n">
        <v>3</v>
      </c>
      <c r="I2099" s="23" t="str">
        <f aca="false">IF(J2099="RHAP", "Rhizophora apiculata", IF(J2099="EXAG", "Excoecaria agallocha", IF(J2099="BRPA", "Bruguiera parviflora", IF(J2099="XYMO", "Xylocarpus moluccensis", IF(J2099="BRCY", "Bruguiera cylindrica", IF(J2099="AVAL", "Avicennia alba", IF(J2099="AVOF", "Avicennia officinalis", IF(J2099="LURA", "Lumnitzera racemosa", IF(J2099="CETA", "Ceriops tagal", IF(J2099="XYGR", "Xylocarpus granatum", IF(J2099="AVMA", "Avicennia marina", IF(J2099="RHMU", "Rhizophora mucronata", IF(J2099="BRGY", "Bruguiera gymnorrhiza", IF(J2099="BRSE", "Bruguiera sexangula", IF(J2099="SOOV", "Sonneratia ovata", IF(J2099="SOCA", "Sonneratia caseolaris", IF(J2099="HELI", "Heritiera littoralis", IF(J2099="HESY", "Heritiera sylvatica", IF(J2099="NYFR", "Nypa fruticans", IF(J2099="CYRA", "Cynometra ramiflora", IF(J2099="PHPA", "Phoenix paludosa", IF(J2099="SCHY", "Scyphiphora hydrophyllacea", IF(J2099="DIMA", "Diospyros maritima", IF(J2099="POPI", "Pongamia pinnata", IF(J2099="MAPS", "Maniltoa psilogyne", IF(J2099="INBI", "Intsia bijuga", IF(J2099="ACEB", "Acanthus ebracteatus", IF(J2099="CAER", "Calamus erinaceus", IF(J2099="UNUN", "Unknown unknown",  IF(J2099="SOAL", "Sonneratia alba",  IF(J2099="AECO", "Aegiceras corniculatum", "" )) )))))))))))))))))))))))))))))</f>
        <v>Rhizophora apiculata</v>
      </c>
      <c r="J2099" s="1" t="s">
        <v>21</v>
      </c>
      <c r="K2099" s="1" t="n">
        <v>21.8</v>
      </c>
      <c r="L2099" s="1" t="n">
        <v>13</v>
      </c>
      <c r="M2099" s="1"/>
      <c r="N2099" s="1"/>
      <c r="O2099" s="3"/>
      <c r="AMI2099" s="0"/>
      <c r="AMJ2099" s="0"/>
    </row>
    <row r="2100" s="18" customFormat="true" ht="13.8" hidden="false" customHeight="false" outlineLevel="0" collapsed="false">
      <c r="A2100" s="1" t="s">
        <v>91</v>
      </c>
      <c r="B2100" s="12" t="n">
        <v>42181</v>
      </c>
      <c r="C2100" s="1" t="s">
        <v>19</v>
      </c>
      <c r="D2100" s="1" t="s">
        <v>19</v>
      </c>
      <c r="E2100" s="1" t="s">
        <v>19</v>
      </c>
      <c r="F2100" s="1" t="s">
        <v>20</v>
      </c>
      <c r="G2100" s="1" t="n">
        <v>5</v>
      </c>
      <c r="H2100" s="1" t="n">
        <v>3</v>
      </c>
      <c r="I2100" s="23" t="str">
        <f aca="false">IF(J2100="RHAP", "Rhizophora apiculata", IF(J2100="EXAG", "Excoecaria agallocha", IF(J2100="BRPA", "Bruguiera parviflora", IF(J2100="XYMO", "Xylocarpus moluccensis", IF(J2100="BRCY", "Bruguiera cylindrica", IF(J2100="AVAL", "Avicennia alba", IF(J2100="AVOF", "Avicennia officinalis", IF(J2100="LURA", "Lumnitzera racemosa", IF(J2100="CETA", "Ceriops tagal", IF(J2100="XYGR", "Xylocarpus granatum", IF(J2100="AVMA", "Avicennia marina", IF(J2100="RHMU", "Rhizophora mucronata", IF(J2100="BRGY", "Bruguiera gymnorrhiza", IF(J2100="BRSE", "Bruguiera sexangula", IF(J2100="SOOV", "Sonneratia ovata", IF(J2100="SOCA", "Sonneratia caseolaris", IF(J2100="HELI", "Heritiera littoralis", IF(J2100="HESY", "Heritiera sylvatica", IF(J2100="NYFR", "Nypa fruticans", IF(J2100="CYRA", "Cynometra ramiflora", IF(J2100="PHPA", "Phoenix paludosa", IF(J2100="SCHY", "Scyphiphora hydrophyllacea", IF(J2100="DIMA", "Diospyros maritima", IF(J2100="POPI", "Pongamia pinnata", IF(J2100="MAPS", "Maniltoa psilogyne", IF(J2100="INBI", "Intsia bijuga", IF(J2100="ACEB", "Acanthus ebracteatus", IF(J2100="CAER", "Calamus erinaceus", IF(J2100="UNUN", "Unknown unknown",  IF(J2100="SOAL", "Sonneratia alba",  IF(J2100="AECO", "Aegiceras corniculatum", "" )) )))))))))))))))))))))))))))))</f>
        <v>Avicennia alba</v>
      </c>
      <c r="J2100" s="1" t="s">
        <v>27</v>
      </c>
      <c r="K2100" s="1" t="n">
        <v>22.4</v>
      </c>
      <c r="L2100" s="1" t="n">
        <v>20</v>
      </c>
      <c r="M2100" s="1"/>
      <c r="N2100" s="1"/>
      <c r="O2100" s="3"/>
      <c r="AMI2100" s="0"/>
      <c r="AMJ2100" s="0"/>
    </row>
    <row r="2101" s="18" customFormat="true" ht="13.8" hidden="false" customHeight="false" outlineLevel="0" collapsed="false">
      <c r="A2101" s="1" t="s">
        <v>91</v>
      </c>
      <c r="B2101" s="12" t="n">
        <v>42181</v>
      </c>
      <c r="C2101" s="1" t="s">
        <v>19</v>
      </c>
      <c r="D2101" s="1" t="s">
        <v>19</v>
      </c>
      <c r="E2101" s="1" t="s">
        <v>19</v>
      </c>
      <c r="F2101" s="1" t="s">
        <v>20</v>
      </c>
      <c r="G2101" s="1" t="n">
        <v>5</v>
      </c>
      <c r="H2101" s="1" t="n">
        <v>3</v>
      </c>
      <c r="I2101" s="23" t="str">
        <f aca="false">IF(J2101="RHAP", "Rhizophora apiculata", IF(J2101="EXAG", "Excoecaria agallocha", IF(J2101="BRPA", "Bruguiera parviflora", IF(J2101="XYMO", "Xylocarpus moluccensis", IF(J2101="BRCY", "Bruguiera cylindrica", IF(J2101="AVAL", "Avicennia alba", IF(J2101="AVOF", "Avicennia officinalis", IF(J2101="LURA", "Lumnitzera racemosa", IF(J2101="CETA", "Ceriops tagal", IF(J2101="XYGR", "Xylocarpus granatum", IF(J2101="AVMA", "Avicennia marina", IF(J2101="RHMU", "Rhizophora mucronata", IF(J2101="BRGY", "Bruguiera gymnorrhiza", IF(J2101="BRSE", "Bruguiera sexangula", IF(J2101="SOOV", "Sonneratia ovata", IF(J2101="SOCA", "Sonneratia caseolaris", IF(J2101="HELI", "Heritiera littoralis", IF(J2101="HESY", "Heritiera sylvatica", IF(J2101="NYFR", "Nypa fruticans", IF(J2101="CYRA", "Cynometra ramiflora", IF(J2101="PHPA", "Phoenix paludosa", IF(J2101="SCHY", "Scyphiphora hydrophyllacea", IF(J2101="DIMA", "Diospyros maritima", IF(J2101="POPI", "Pongamia pinnata", IF(J2101="MAPS", "Maniltoa psilogyne", IF(J2101="INBI", "Intsia bijuga", IF(J2101="ACEB", "Acanthus ebracteatus", IF(J2101="CAER", "Calamus erinaceus", IF(J2101="UNUN", "Unknown unknown",  IF(J2101="SOAL", "Sonneratia alba",  IF(J2101="AECO", "Aegiceras corniculatum", "" )) )))))))))))))))))))))))))))))</f>
        <v>Avicennia alba</v>
      </c>
      <c r="J2101" s="1" t="s">
        <v>27</v>
      </c>
      <c r="K2101" s="1" t="n">
        <v>24.1</v>
      </c>
      <c r="L2101" s="1" t="n">
        <v>21</v>
      </c>
      <c r="M2101" s="1"/>
      <c r="N2101" s="1"/>
      <c r="O2101" s="3"/>
      <c r="AMI2101" s="0"/>
      <c r="AMJ2101" s="0"/>
    </row>
    <row r="2102" s="18" customFormat="true" ht="13.8" hidden="false" customHeight="false" outlineLevel="0" collapsed="false">
      <c r="A2102" s="1" t="s">
        <v>91</v>
      </c>
      <c r="B2102" s="12" t="n">
        <v>42181</v>
      </c>
      <c r="C2102" s="1" t="s">
        <v>19</v>
      </c>
      <c r="D2102" s="1" t="s">
        <v>19</v>
      </c>
      <c r="E2102" s="1" t="s">
        <v>19</v>
      </c>
      <c r="F2102" s="1" t="s">
        <v>20</v>
      </c>
      <c r="G2102" s="1" t="n">
        <v>5</v>
      </c>
      <c r="H2102" s="1" t="n">
        <v>4</v>
      </c>
      <c r="I2102" s="23" t="str">
        <f aca="false">IF(J2102="RHAP", "Rhizophora apiculata", IF(J2102="EXAG", "Excoecaria agallocha", IF(J2102="BRPA", "Bruguiera parviflora", IF(J2102="XYMO", "Xylocarpus moluccensis", IF(J2102="BRCY", "Bruguiera cylindrica", IF(J2102="AVAL", "Avicennia alba", IF(J2102="AVOF", "Avicennia officinalis", IF(J2102="LURA", "Lumnitzera racemosa", IF(J2102="CETA", "Ceriops tagal", IF(J2102="XYGR", "Xylocarpus granatum", IF(J2102="AVMA", "Avicennia marina", IF(J2102="RHMU", "Rhizophora mucronata", IF(J2102="BRGY", "Bruguiera gymnorrhiza", IF(J2102="BRSE", "Bruguiera sexangula", IF(J2102="SOOV", "Sonneratia ovata", IF(J2102="SOCA", "Sonneratia caseolaris", IF(J2102="HELI", "Heritiera littoralis", IF(J2102="HESY", "Heritiera sylvatica", IF(J2102="NYFR", "Nypa fruticans", IF(J2102="CYRA", "Cynometra ramiflora", IF(J2102="PHPA", "Phoenix paludosa", IF(J2102="SCHY", "Scyphiphora hydrophyllacea", IF(J2102="DIMA", "Diospyros maritima", IF(J2102="POPI", "Pongamia pinnata", IF(J2102="MAPS", "Maniltoa psilogyne", IF(J2102="INBI", "Intsia bijuga", IF(J2102="ACEB", "Acanthus ebracteatus", IF(J2102="CAER", "Calamus erinaceus", IF(J2102="UNUN", "Unknown unknown",  IF(J2102="SOAL", "Sonneratia alba",  IF(J2102="AECO", "Aegiceras corniculatum", "" )) )))))))))))))))))))))))))))))</f>
        <v>Bruguiera cylindrica</v>
      </c>
      <c r="J2102" s="1" t="s">
        <v>98</v>
      </c>
      <c r="K2102" s="1" t="n">
        <v>5</v>
      </c>
      <c r="L2102" s="1" t="n">
        <v>4</v>
      </c>
      <c r="M2102" s="1" t="n">
        <v>7.9</v>
      </c>
      <c r="N2102" s="1" t="n">
        <v>3</v>
      </c>
      <c r="O2102" s="3"/>
      <c r="AMI2102" s="0"/>
      <c r="AMJ2102" s="0"/>
    </row>
    <row r="2103" s="18" customFormat="true" ht="13.8" hidden="false" customHeight="false" outlineLevel="0" collapsed="false">
      <c r="A2103" s="1" t="s">
        <v>91</v>
      </c>
      <c r="B2103" s="12" t="n">
        <v>42181</v>
      </c>
      <c r="C2103" s="1" t="s">
        <v>19</v>
      </c>
      <c r="D2103" s="1" t="s">
        <v>19</v>
      </c>
      <c r="E2103" s="1" t="s">
        <v>19</v>
      </c>
      <c r="F2103" s="1" t="s">
        <v>20</v>
      </c>
      <c r="G2103" s="1" t="n">
        <v>5</v>
      </c>
      <c r="H2103" s="1" t="n">
        <v>4</v>
      </c>
      <c r="I2103" s="23" t="str">
        <f aca="false">IF(J2103="RHAP", "Rhizophora apiculata", IF(J2103="EXAG", "Excoecaria agallocha", IF(J2103="BRPA", "Bruguiera parviflora", IF(J2103="XYMO", "Xylocarpus moluccensis", IF(J2103="BRCY", "Bruguiera cylindrica", IF(J2103="AVAL", "Avicennia alba", IF(J2103="AVOF", "Avicennia officinalis", IF(J2103="LURA", "Lumnitzera racemosa", IF(J2103="CETA", "Ceriops tagal", IF(J2103="XYGR", "Xylocarpus granatum", IF(J2103="AVMA", "Avicennia marina", IF(J2103="RHMU", "Rhizophora mucronata", IF(J2103="BRGY", "Bruguiera gymnorrhiza", IF(J2103="BRSE", "Bruguiera sexangula", IF(J2103="SOOV", "Sonneratia ovata", IF(J2103="SOCA", "Sonneratia caseolaris", IF(J2103="HELI", "Heritiera littoralis", IF(J2103="HESY", "Heritiera sylvatica", IF(J2103="NYFR", "Nypa fruticans", IF(J2103="CYRA", "Cynometra ramiflora", IF(J2103="PHPA", "Phoenix paludosa", IF(J2103="SCHY", "Scyphiphora hydrophyllacea", IF(J2103="DIMA", "Diospyros maritima", IF(J2103="POPI", "Pongamia pinnata", IF(J2103="MAPS", "Maniltoa psilogyne", IF(J2103="INBI", "Intsia bijuga", IF(J2103="ACEB", "Acanthus ebracteatus", IF(J2103="CAER", "Calamus erinaceus", IF(J2103="UNUN", "Unknown unknown",  IF(J2103="SOAL", "Sonneratia alba",  IF(J2103="AECO", "Aegiceras corniculatum", "" )) )))))))))))))))))))))))))))))</f>
        <v>Bruguiera cylindrica</v>
      </c>
      <c r="J2103" s="1" t="s">
        <v>98</v>
      </c>
      <c r="K2103" s="1" t="n">
        <v>5.2</v>
      </c>
      <c r="L2103" s="1" t="n">
        <v>6</v>
      </c>
      <c r="M2103" s="1"/>
      <c r="N2103" s="1"/>
      <c r="O2103" s="3"/>
      <c r="AMI2103" s="0"/>
      <c r="AMJ2103" s="0"/>
    </row>
    <row r="2104" s="18" customFormat="true" ht="13.8" hidden="false" customHeight="false" outlineLevel="0" collapsed="false">
      <c r="A2104" s="1" t="s">
        <v>91</v>
      </c>
      <c r="B2104" s="12" t="n">
        <v>42181</v>
      </c>
      <c r="C2104" s="1" t="s">
        <v>19</v>
      </c>
      <c r="D2104" s="1" t="s">
        <v>19</v>
      </c>
      <c r="E2104" s="1" t="s">
        <v>19</v>
      </c>
      <c r="F2104" s="1" t="s">
        <v>20</v>
      </c>
      <c r="G2104" s="1" t="n">
        <v>5</v>
      </c>
      <c r="H2104" s="1" t="n">
        <v>4</v>
      </c>
      <c r="I2104" s="23" t="str">
        <f aca="false">IF(J2104="RHAP", "Rhizophora apiculata", IF(J2104="EXAG", "Excoecaria agallocha", IF(J2104="BRPA", "Bruguiera parviflora", IF(J2104="XYMO", "Xylocarpus moluccensis", IF(J2104="BRCY", "Bruguiera cylindrica", IF(J2104="AVAL", "Avicennia alba", IF(J2104="AVOF", "Avicennia officinalis", IF(J2104="LURA", "Lumnitzera racemosa", IF(J2104="CETA", "Ceriops tagal", IF(J2104="XYGR", "Xylocarpus granatum", IF(J2104="AVMA", "Avicennia marina", IF(J2104="RHMU", "Rhizophora mucronata", IF(J2104="BRGY", "Bruguiera gymnorrhiza", IF(J2104="BRSE", "Bruguiera sexangula", IF(J2104="SOOV", "Sonneratia ovata", IF(J2104="SOCA", "Sonneratia caseolaris", IF(J2104="HELI", "Heritiera littoralis", IF(J2104="HESY", "Heritiera sylvatica", IF(J2104="NYFR", "Nypa fruticans", IF(J2104="CYRA", "Cynometra ramiflora", IF(J2104="PHPA", "Phoenix paludosa", IF(J2104="SCHY", "Scyphiphora hydrophyllacea", IF(J2104="DIMA", "Diospyros maritima", IF(J2104="POPI", "Pongamia pinnata", IF(J2104="MAPS", "Maniltoa psilogyne", IF(J2104="INBI", "Intsia bijuga", IF(J2104="ACEB", "Acanthus ebracteatus", IF(J2104="CAER", "Calamus erinaceus", IF(J2104="UNUN", "Unknown unknown",  IF(J2104="SOAL", "Sonneratia alba",  IF(J2104="AECO", "Aegiceras corniculatum", "" )) )))))))))))))))))))))))))))))</f>
        <v>Bruguiera cylindrica</v>
      </c>
      <c r="J2104" s="1" t="s">
        <v>98</v>
      </c>
      <c r="K2104" s="1" t="n">
        <v>5.3</v>
      </c>
      <c r="L2104" s="1" t="n">
        <v>7</v>
      </c>
      <c r="M2104" s="1"/>
      <c r="N2104" s="1"/>
      <c r="O2104" s="3"/>
      <c r="AMI2104" s="0"/>
      <c r="AMJ2104" s="0"/>
    </row>
    <row r="2105" s="18" customFormat="true" ht="13.8" hidden="false" customHeight="false" outlineLevel="0" collapsed="false">
      <c r="A2105" s="1" t="s">
        <v>91</v>
      </c>
      <c r="B2105" s="12" t="n">
        <v>42181</v>
      </c>
      <c r="C2105" s="1" t="s">
        <v>19</v>
      </c>
      <c r="D2105" s="1" t="s">
        <v>19</v>
      </c>
      <c r="E2105" s="1" t="s">
        <v>19</v>
      </c>
      <c r="F2105" s="1" t="s">
        <v>20</v>
      </c>
      <c r="G2105" s="1" t="n">
        <v>5</v>
      </c>
      <c r="H2105" s="1" t="n">
        <v>4</v>
      </c>
      <c r="I2105" s="23" t="str">
        <f aca="false">IF(J2105="RHAP", "Rhizophora apiculata", IF(J2105="EXAG", "Excoecaria agallocha", IF(J2105="BRPA", "Bruguiera parviflora", IF(J2105="XYMO", "Xylocarpus moluccensis", IF(J2105="BRCY", "Bruguiera cylindrica", IF(J2105="AVAL", "Avicennia alba", IF(J2105="AVOF", "Avicennia officinalis", IF(J2105="LURA", "Lumnitzera racemosa", IF(J2105="CETA", "Ceriops tagal", IF(J2105="XYGR", "Xylocarpus granatum", IF(J2105="AVMA", "Avicennia marina", IF(J2105="RHMU", "Rhizophora mucronata", IF(J2105="BRGY", "Bruguiera gymnorrhiza", IF(J2105="BRSE", "Bruguiera sexangula", IF(J2105="SOOV", "Sonneratia ovata", IF(J2105="SOCA", "Sonneratia caseolaris", IF(J2105="HELI", "Heritiera littoralis", IF(J2105="HESY", "Heritiera sylvatica", IF(J2105="NYFR", "Nypa fruticans", IF(J2105="CYRA", "Cynometra ramiflora", IF(J2105="PHPA", "Phoenix paludosa", IF(J2105="SCHY", "Scyphiphora hydrophyllacea", IF(J2105="DIMA", "Diospyros maritima", IF(J2105="POPI", "Pongamia pinnata", IF(J2105="MAPS", "Maniltoa psilogyne", IF(J2105="INBI", "Intsia bijuga", IF(J2105="ACEB", "Acanthus ebracteatus", IF(J2105="CAER", "Calamus erinaceus", IF(J2105="UNUN", "Unknown unknown",  IF(J2105="SOAL", "Sonneratia alba",  IF(J2105="AECO", "Aegiceras corniculatum", "" )) )))))))))))))))))))))))))))))</f>
        <v>Bruguiera sexangula</v>
      </c>
      <c r="J2105" s="1" t="s">
        <v>1023</v>
      </c>
      <c r="K2105" s="1" t="n">
        <v>5.5</v>
      </c>
      <c r="L2105" s="1" t="n">
        <v>5</v>
      </c>
      <c r="M2105" s="1" t="n">
        <v>7.9</v>
      </c>
      <c r="N2105" s="1" t="n">
        <v>3</v>
      </c>
      <c r="O2105" s="3"/>
      <c r="AMI2105" s="0"/>
      <c r="AMJ2105" s="0"/>
    </row>
    <row r="2106" s="18" customFormat="true" ht="13.8" hidden="false" customHeight="false" outlineLevel="0" collapsed="false">
      <c r="A2106" s="1" t="s">
        <v>91</v>
      </c>
      <c r="B2106" s="12" t="n">
        <v>42181</v>
      </c>
      <c r="C2106" s="1" t="s">
        <v>19</v>
      </c>
      <c r="D2106" s="1" t="s">
        <v>19</v>
      </c>
      <c r="E2106" s="1" t="s">
        <v>19</v>
      </c>
      <c r="F2106" s="1" t="s">
        <v>20</v>
      </c>
      <c r="G2106" s="1" t="n">
        <v>5</v>
      </c>
      <c r="H2106" s="1" t="n">
        <v>4</v>
      </c>
      <c r="I2106" s="23" t="str">
        <f aca="false">IF(J2106="RHAP", "Rhizophora apiculata", IF(J2106="EXAG", "Excoecaria agallocha", IF(J2106="BRPA", "Bruguiera parviflora", IF(J2106="XYMO", "Xylocarpus moluccensis", IF(J2106="BRCY", "Bruguiera cylindrica", IF(J2106="AVAL", "Avicennia alba", IF(J2106="AVOF", "Avicennia officinalis", IF(J2106="LURA", "Lumnitzera racemosa", IF(J2106="CETA", "Ceriops tagal", IF(J2106="XYGR", "Xylocarpus granatum", IF(J2106="AVMA", "Avicennia marina", IF(J2106="RHMU", "Rhizophora mucronata", IF(J2106="BRGY", "Bruguiera gymnorrhiza", IF(J2106="BRSE", "Bruguiera sexangula", IF(J2106="SOOV", "Sonneratia ovata", IF(J2106="SOCA", "Sonneratia caseolaris", IF(J2106="HELI", "Heritiera littoralis", IF(J2106="HESY", "Heritiera sylvatica", IF(J2106="NYFR", "Nypa fruticans", IF(J2106="CYRA", "Cynometra ramiflora", IF(J2106="PHPA", "Phoenix paludosa", IF(J2106="SCHY", "Scyphiphora hydrophyllacea", IF(J2106="DIMA", "Diospyros maritima", IF(J2106="POPI", "Pongamia pinnata", IF(J2106="MAPS", "Maniltoa psilogyne", IF(J2106="INBI", "Intsia bijuga", IF(J2106="ACEB", "Acanthus ebracteatus", IF(J2106="CAER", "Calamus erinaceus", IF(J2106="UNUN", "Unknown unknown",  IF(J2106="SOAL", "Sonneratia alba",  IF(J2106="AECO", "Aegiceras corniculatum", "" )) )))))))))))))))))))))))))))))</f>
        <v>Bruguiera sexangula</v>
      </c>
      <c r="J2106" s="1" t="s">
        <v>1023</v>
      </c>
      <c r="K2106" s="1" t="n">
        <v>5.5</v>
      </c>
      <c r="L2106" s="1" t="n">
        <v>6</v>
      </c>
      <c r="M2106" s="1" t="n">
        <v>8.9</v>
      </c>
      <c r="N2106" s="1" t="n">
        <v>3</v>
      </c>
      <c r="O2106" s="3"/>
      <c r="AMI2106" s="0"/>
      <c r="AMJ2106" s="0"/>
    </row>
    <row r="2107" s="18" customFormat="true" ht="13.8" hidden="false" customHeight="false" outlineLevel="0" collapsed="false">
      <c r="A2107" s="1" t="s">
        <v>91</v>
      </c>
      <c r="B2107" s="12" t="n">
        <v>42181</v>
      </c>
      <c r="C2107" s="1" t="s">
        <v>19</v>
      </c>
      <c r="D2107" s="1" t="s">
        <v>19</v>
      </c>
      <c r="E2107" s="1" t="s">
        <v>19</v>
      </c>
      <c r="F2107" s="1" t="s">
        <v>20</v>
      </c>
      <c r="G2107" s="1" t="n">
        <v>5</v>
      </c>
      <c r="H2107" s="1" t="n">
        <v>4</v>
      </c>
      <c r="I2107" s="23" t="str">
        <f aca="false">IF(J2107="RHAP", "Rhizophora apiculata", IF(J2107="EXAG", "Excoecaria agallocha", IF(J2107="BRPA", "Bruguiera parviflora", IF(J2107="XYMO", "Xylocarpus moluccensis", IF(J2107="BRCY", "Bruguiera cylindrica", IF(J2107="AVAL", "Avicennia alba", IF(J2107="AVOF", "Avicennia officinalis", IF(J2107="LURA", "Lumnitzera racemosa", IF(J2107="CETA", "Ceriops tagal", IF(J2107="XYGR", "Xylocarpus granatum", IF(J2107="AVMA", "Avicennia marina", IF(J2107="RHMU", "Rhizophora mucronata", IF(J2107="BRGY", "Bruguiera gymnorrhiza", IF(J2107="BRSE", "Bruguiera sexangula", IF(J2107="SOOV", "Sonneratia ovata", IF(J2107="SOCA", "Sonneratia caseolaris", IF(J2107="HELI", "Heritiera littoralis", IF(J2107="HESY", "Heritiera sylvatica", IF(J2107="NYFR", "Nypa fruticans", IF(J2107="CYRA", "Cynometra ramiflora", IF(J2107="PHPA", "Phoenix paludosa", IF(J2107="SCHY", "Scyphiphora hydrophyllacea", IF(J2107="DIMA", "Diospyros maritima", IF(J2107="POPI", "Pongamia pinnata", IF(J2107="MAPS", "Maniltoa psilogyne", IF(J2107="INBI", "Intsia bijuga", IF(J2107="ACEB", "Acanthus ebracteatus", IF(J2107="CAER", "Calamus erinaceus", IF(J2107="UNUN", "Unknown unknown",  IF(J2107="SOAL", "Sonneratia alba",  IF(J2107="AECO", "Aegiceras corniculatum", "" )) )))))))))))))))))))))))))))))</f>
        <v>Bruguiera cylindrica</v>
      </c>
      <c r="J2107" s="1" t="s">
        <v>98</v>
      </c>
      <c r="K2107" s="1" t="n">
        <v>5.6</v>
      </c>
      <c r="L2107" s="1" t="n">
        <v>4</v>
      </c>
      <c r="M2107" s="1" t="n">
        <v>7.2</v>
      </c>
      <c r="N2107" s="1" t="n">
        <v>3</v>
      </c>
      <c r="O2107" s="3"/>
      <c r="AMI2107" s="0"/>
      <c r="AMJ2107" s="0"/>
    </row>
    <row r="2108" s="18" customFormat="true" ht="13.8" hidden="false" customHeight="false" outlineLevel="0" collapsed="false">
      <c r="A2108" s="1" t="s">
        <v>91</v>
      </c>
      <c r="B2108" s="12" t="n">
        <v>42181</v>
      </c>
      <c r="C2108" s="1" t="s">
        <v>19</v>
      </c>
      <c r="D2108" s="1" t="s">
        <v>19</v>
      </c>
      <c r="E2108" s="1" t="s">
        <v>19</v>
      </c>
      <c r="F2108" s="1" t="s">
        <v>20</v>
      </c>
      <c r="G2108" s="1" t="n">
        <v>5</v>
      </c>
      <c r="H2108" s="1" t="n">
        <v>4</v>
      </c>
      <c r="I2108" s="23" t="str">
        <f aca="false">IF(J2108="RHAP", "Rhizophora apiculata", IF(J2108="EXAG", "Excoecaria agallocha", IF(J2108="BRPA", "Bruguiera parviflora", IF(J2108="XYMO", "Xylocarpus moluccensis", IF(J2108="BRCY", "Bruguiera cylindrica", IF(J2108="AVAL", "Avicennia alba", IF(J2108="AVOF", "Avicennia officinalis", IF(J2108="LURA", "Lumnitzera racemosa", IF(J2108="CETA", "Ceriops tagal", IF(J2108="XYGR", "Xylocarpus granatum", IF(J2108="AVMA", "Avicennia marina", IF(J2108="RHMU", "Rhizophora mucronata", IF(J2108="BRGY", "Bruguiera gymnorrhiza", IF(J2108="BRSE", "Bruguiera sexangula", IF(J2108="SOOV", "Sonneratia ovata", IF(J2108="SOCA", "Sonneratia caseolaris", IF(J2108="HELI", "Heritiera littoralis", IF(J2108="HESY", "Heritiera sylvatica", IF(J2108="NYFR", "Nypa fruticans", IF(J2108="CYRA", "Cynometra ramiflora", IF(J2108="PHPA", "Phoenix paludosa", IF(J2108="SCHY", "Scyphiphora hydrophyllacea", IF(J2108="DIMA", "Diospyros maritima", IF(J2108="POPI", "Pongamia pinnata", IF(J2108="MAPS", "Maniltoa psilogyne", IF(J2108="INBI", "Intsia bijuga", IF(J2108="ACEB", "Acanthus ebracteatus", IF(J2108="CAER", "Calamus erinaceus", IF(J2108="UNUN", "Unknown unknown",  IF(J2108="SOAL", "Sonneratia alba",  IF(J2108="AECO", "Aegiceras corniculatum", "" )) )))))))))))))))))))))))))))))</f>
        <v>Bruguiera cylindrica</v>
      </c>
      <c r="J2108" s="1" t="s">
        <v>98</v>
      </c>
      <c r="K2108" s="1" t="n">
        <v>6.3</v>
      </c>
      <c r="L2108" s="1" t="n">
        <v>6</v>
      </c>
      <c r="M2108" s="1"/>
      <c r="N2108" s="1"/>
      <c r="O2108" s="3"/>
      <c r="AMI2108" s="0"/>
      <c r="AMJ2108" s="0"/>
    </row>
    <row r="2109" s="18" customFormat="true" ht="13.8" hidden="false" customHeight="false" outlineLevel="0" collapsed="false">
      <c r="A2109" s="1" t="s">
        <v>91</v>
      </c>
      <c r="B2109" s="12" t="n">
        <v>42181</v>
      </c>
      <c r="C2109" s="1" t="s">
        <v>19</v>
      </c>
      <c r="D2109" s="1" t="s">
        <v>19</v>
      </c>
      <c r="E2109" s="1" t="s">
        <v>19</v>
      </c>
      <c r="F2109" s="1" t="s">
        <v>20</v>
      </c>
      <c r="G2109" s="1" t="n">
        <v>5</v>
      </c>
      <c r="H2109" s="1" t="n">
        <v>4</v>
      </c>
      <c r="I2109" s="23" t="str">
        <f aca="false">IF(J2109="RHAP", "Rhizophora apiculata", IF(J2109="EXAG", "Excoecaria agallocha", IF(J2109="BRPA", "Bruguiera parviflora", IF(J2109="XYMO", "Xylocarpus moluccensis", IF(J2109="BRCY", "Bruguiera cylindrica", IF(J2109="AVAL", "Avicennia alba", IF(J2109="AVOF", "Avicennia officinalis", IF(J2109="LURA", "Lumnitzera racemosa", IF(J2109="CETA", "Ceriops tagal", IF(J2109="XYGR", "Xylocarpus granatum", IF(J2109="AVMA", "Avicennia marina", IF(J2109="RHMU", "Rhizophora mucronata", IF(J2109="BRGY", "Bruguiera gymnorrhiza", IF(J2109="BRSE", "Bruguiera sexangula", IF(J2109="SOOV", "Sonneratia ovata", IF(J2109="SOCA", "Sonneratia caseolaris", IF(J2109="HELI", "Heritiera littoralis", IF(J2109="HESY", "Heritiera sylvatica", IF(J2109="NYFR", "Nypa fruticans", IF(J2109="CYRA", "Cynometra ramiflora", IF(J2109="PHPA", "Phoenix paludosa", IF(J2109="SCHY", "Scyphiphora hydrophyllacea", IF(J2109="DIMA", "Diospyros maritima", IF(J2109="POPI", "Pongamia pinnata", IF(J2109="MAPS", "Maniltoa psilogyne", IF(J2109="INBI", "Intsia bijuga", IF(J2109="ACEB", "Acanthus ebracteatus", IF(J2109="CAER", "Calamus erinaceus", IF(J2109="UNUN", "Unknown unknown",  IF(J2109="SOAL", "Sonneratia alba",  IF(J2109="AECO", "Aegiceras corniculatum", "" )) )))))))))))))))))))))))))))))</f>
        <v>Bruguiera sexangula</v>
      </c>
      <c r="J2109" s="1" t="s">
        <v>1023</v>
      </c>
      <c r="K2109" s="1" t="n">
        <v>6.5</v>
      </c>
      <c r="L2109" s="1" t="n">
        <v>7</v>
      </c>
      <c r="M2109" s="1"/>
      <c r="N2109" s="1"/>
      <c r="O2109" s="3"/>
      <c r="AMI2109" s="0"/>
      <c r="AMJ2109" s="0"/>
    </row>
    <row r="2110" s="18" customFormat="true" ht="13.8" hidden="false" customHeight="false" outlineLevel="0" collapsed="false">
      <c r="A2110" s="1" t="s">
        <v>91</v>
      </c>
      <c r="B2110" s="12" t="n">
        <v>42181</v>
      </c>
      <c r="C2110" s="1" t="s">
        <v>19</v>
      </c>
      <c r="D2110" s="1" t="s">
        <v>19</v>
      </c>
      <c r="E2110" s="1" t="s">
        <v>19</v>
      </c>
      <c r="F2110" s="1" t="s">
        <v>20</v>
      </c>
      <c r="G2110" s="1" t="n">
        <v>5</v>
      </c>
      <c r="H2110" s="1" t="n">
        <v>4</v>
      </c>
      <c r="I2110" s="23" t="str">
        <f aca="false">IF(J2110="RHAP", "Rhizophora apiculata", IF(J2110="EXAG", "Excoecaria agallocha", IF(J2110="BRPA", "Bruguiera parviflora", IF(J2110="XYMO", "Xylocarpus moluccensis", IF(J2110="BRCY", "Bruguiera cylindrica", IF(J2110="AVAL", "Avicennia alba", IF(J2110="AVOF", "Avicennia officinalis", IF(J2110="LURA", "Lumnitzera racemosa", IF(J2110="CETA", "Ceriops tagal", IF(J2110="XYGR", "Xylocarpus granatum", IF(J2110="AVMA", "Avicennia marina", IF(J2110="RHMU", "Rhizophora mucronata", IF(J2110="BRGY", "Bruguiera gymnorrhiza", IF(J2110="BRSE", "Bruguiera sexangula", IF(J2110="SOOV", "Sonneratia ovata", IF(J2110="SOCA", "Sonneratia caseolaris", IF(J2110="HELI", "Heritiera littoralis", IF(J2110="HESY", "Heritiera sylvatica", IF(J2110="NYFR", "Nypa fruticans", IF(J2110="CYRA", "Cynometra ramiflora", IF(J2110="PHPA", "Phoenix paludosa", IF(J2110="SCHY", "Scyphiphora hydrophyllacea", IF(J2110="DIMA", "Diospyros maritima", IF(J2110="POPI", "Pongamia pinnata", IF(J2110="MAPS", "Maniltoa psilogyne", IF(J2110="INBI", "Intsia bijuga", IF(J2110="ACEB", "Acanthus ebracteatus", IF(J2110="CAER", "Calamus erinaceus", IF(J2110="UNUN", "Unknown unknown",  IF(J2110="SOAL", "Sonneratia alba",  IF(J2110="AECO", "Aegiceras corniculatum", "" )) )))))))))))))))))))))))))))))</f>
        <v>Bruguiera cylindrica</v>
      </c>
      <c r="J2110" s="1" t="s">
        <v>98</v>
      </c>
      <c r="K2110" s="1" t="n">
        <v>6.9</v>
      </c>
      <c r="L2110" s="1" t="n">
        <v>8</v>
      </c>
      <c r="M2110" s="1"/>
      <c r="N2110" s="1"/>
      <c r="O2110" s="3"/>
      <c r="AMI2110" s="0"/>
      <c r="AMJ2110" s="0"/>
    </row>
    <row r="2111" s="18" customFormat="true" ht="13.8" hidden="false" customHeight="false" outlineLevel="0" collapsed="false">
      <c r="A2111" s="1" t="s">
        <v>91</v>
      </c>
      <c r="B2111" s="12" t="n">
        <v>42181</v>
      </c>
      <c r="C2111" s="1" t="s">
        <v>19</v>
      </c>
      <c r="D2111" s="1" t="s">
        <v>19</v>
      </c>
      <c r="E2111" s="1" t="s">
        <v>19</v>
      </c>
      <c r="F2111" s="1" t="s">
        <v>20</v>
      </c>
      <c r="G2111" s="1" t="n">
        <v>5</v>
      </c>
      <c r="H2111" s="1" t="n">
        <v>4</v>
      </c>
      <c r="I2111" s="23" t="str">
        <f aca="false">IF(J2111="RHAP", "Rhizophora apiculata", IF(J2111="EXAG", "Excoecaria agallocha", IF(J2111="BRPA", "Bruguiera parviflora", IF(J2111="XYMO", "Xylocarpus moluccensis", IF(J2111="BRCY", "Bruguiera cylindrica", IF(J2111="AVAL", "Avicennia alba", IF(J2111="AVOF", "Avicennia officinalis", IF(J2111="LURA", "Lumnitzera racemosa", IF(J2111="CETA", "Ceriops tagal", IF(J2111="XYGR", "Xylocarpus granatum", IF(J2111="AVMA", "Avicennia marina", IF(J2111="RHMU", "Rhizophora mucronata", IF(J2111="BRGY", "Bruguiera gymnorrhiza", IF(J2111="BRSE", "Bruguiera sexangula", IF(J2111="SOOV", "Sonneratia ovata", IF(J2111="SOCA", "Sonneratia caseolaris", IF(J2111="HELI", "Heritiera littoralis", IF(J2111="HESY", "Heritiera sylvatica", IF(J2111="NYFR", "Nypa fruticans", IF(J2111="CYRA", "Cynometra ramiflora", IF(J2111="PHPA", "Phoenix paludosa", IF(J2111="SCHY", "Scyphiphora hydrophyllacea", IF(J2111="DIMA", "Diospyros maritima", IF(J2111="POPI", "Pongamia pinnata", IF(J2111="MAPS", "Maniltoa psilogyne", IF(J2111="INBI", "Intsia bijuga", IF(J2111="ACEB", "Acanthus ebracteatus", IF(J2111="CAER", "Calamus erinaceus", IF(J2111="UNUN", "Unknown unknown",  IF(J2111="SOAL", "Sonneratia alba",  IF(J2111="AECO", "Aegiceras corniculatum", "" )) )))))))))))))))))))))))))))))</f>
        <v>Rhizophora apiculata</v>
      </c>
      <c r="J2111" s="1" t="s">
        <v>21</v>
      </c>
      <c r="K2111" s="1" t="n">
        <v>7.3</v>
      </c>
      <c r="L2111" s="1" t="n">
        <v>13</v>
      </c>
      <c r="M2111" s="1"/>
      <c r="N2111" s="1"/>
      <c r="O2111" s="3"/>
      <c r="AMI2111" s="0"/>
      <c r="AMJ2111" s="0"/>
    </row>
    <row r="2112" s="18" customFormat="true" ht="13.8" hidden="false" customHeight="false" outlineLevel="0" collapsed="false">
      <c r="A2112" s="1" t="s">
        <v>91</v>
      </c>
      <c r="B2112" s="12" t="n">
        <v>42181</v>
      </c>
      <c r="C2112" s="1" t="s">
        <v>19</v>
      </c>
      <c r="D2112" s="1" t="s">
        <v>19</v>
      </c>
      <c r="E2112" s="1" t="s">
        <v>19</v>
      </c>
      <c r="F2112" s="1" t="s">
        <v>20</v>
      </c>
      <c r="G2112" s="1" t="n">
        <v>5</v>
      </c>
      <c r="H2112" s="1" t="n">
        <v>4</v>
      </c>
      <c r="I2112" s="23" t="str">
        <f aca="false">IF(J2112="RHAP", "Rhizophora apiculata", IF(J2112="EXAG", "Excoecaria agallocha", IF(J2112="BRPA", "Bruguiera parviflora", IF(J2112="XYMO", "Xylocarpus moluccensis", IF(J2112="BRCY", "Bruguiera cylindrica", IF(J2112="AVAL", "Avicennia alba", IF(J2112="AVOF", "Avicennia officinalis", IF(J2112="LURA", "Lumnitzera racemosa", IF(J2112="CETA", "Ceriops tagal", IF(J2112="XYGR", "Xylocarpus granatum", IF(J2112="AVMA", "Avicennia marina", IF(J2112="RHMU", "Rhizophora mucronata", IF(J2112="BRGY", "Bruguiera gymnorrhiza", IF(J2112="BRSE", "Bruguiera sexangula", IF(J2112="SOOV", "Sonneratia ovata", IF(J2112="SOCA", "Sonneratia caseolaris", IF(J2112="HELI", "Heritiera littoralis", IF(J2112="HESY", "Heritiera sylvatica", IF(J2112="NYFR", "Nypa fruticans", IF(J2112="CYRA", "Cynometra ramiflora", IF(J2112="PHPA", "Phoenix paludosa", IF(J2112="SCHY", "Scyphiphora hydrophyllacea", IF(J2112="DIMA", "Diospyros maritima", IF(J2112="POPI", "Pongamia pinnata", IF(J2112="MAPS", "Maniltoa psilogyne", IF(J2112="INBI", "Intsia bijuga", IF(J2112="ACEB", "Acanthus ebracteatus", IF(J2112="CAER", "Calamus erinaceus", IF(J2112="UNUN", "Unknown unknown",  IF(J2112="SOAL", "Sonneratia alba",  IF(J2112="AECO", "Aegiceras corniculatum", "" )) )))))))))))))))))))))))))))))</f>
        <v>Bruguiera sexangula</v>
      </c>
      <c r="J2112" s="1" t="s">
        <v>1023</v>
      </c>
      <c r="K2112" s="1" t="n">
        <v>7.6</v>
      </c>
      <c r="L2112" s="1" t="n">
        <v>8</v>
      </c>
      <c r="M2112" s="1"/>
      <c r="N2112" s="1"/>
      <c r="O2112" s="3"/>
      <c r="AMI2112" s="0"/>
      <c r="AMJ2112" s="0"/>
    </row>
    <row r="2113" s="18" customFormat="true" ht="13.8" hidden="false" customHeight="false" outlineLevel="0" collapsed="false">
      <c r="A2113" s="1" t="s">
        <v>91</v>
      </c>
      <c r="B2113" s="12" t="n">
        <v>42181</v>
      </c>
      <c r="C2113" s="1" t="s">
        <v>19</v>
      </c>
      <c r="D2113" s="1" t="s">
        <v>19</v>
      </c>
      <c r="E2113" s="1" t="s">
        <v>19</v>
      </c>
      <c r="F2113" s="1" t="s">
        <v>20</v>
      </c>
      <c r="G2113" s="1" t="n">
        <v>5</v>
      </c>
      <c r="H2113" s="1" t="n">
        <v>4</v>
      </c>
      <c r="I2113" s="23" t="str">
        <f aca="false">IF(J2113="RHAP", "Rhizophora apiculata", IF(J2113="EXAG", "Excoecaria agallocha", IF(J2113="BRPA", "Bruguiera parviflora", IF(J2113="XYMO", "Xylocarpus moluccensis", IF(J2113="BRCY", "Bruguiera cylindrica", IF(J2113="AVAL", "Avicennia alba", IF(J2113="AVOF", "Avicennia officinalis", IF(J2113="LURA", "Lumnitzera racemosa", IF(J2113="CETA", "Ceriops tagal", IF(J2113="XYGR", "Xylocarpus granatum", IF(J2113="AVMA", "Avicennia marina", IF(J2113="RHMU", "Rhizophora mucronata", IF(J2113="BRGY", "Bruguiera gymnorrhiza", IF(J2113="BRSE", "Bruguiera sexangula", IF(J2113="SOOV", "Sonneratia ovata", IF(J2113="SOCA", "Sonneratia caseolaris", IF(J2113="HELI", "Heritiera littoralis", IF(J2113="HESY", "Heritiera sylvatica", IF(J2113="NYFR", "Nypa fruticans", IF(J2113="CYRA", "Cynometra ramiflora", IF(J2113="PHPA", "Phoenix paludosa", IF(J2113="SCHY", "Scyphiphora hydrophyllacea", IF(J2113="DIMA", "Diospyros maritima", IF(J2113="POPI", "Pongamia pinnata", IF(J2113="MAPS", "Maniltoa psilogyne", IF(J2113="INBI", "Intsia bijuga", IF(J2113="ACEB", "Acanthus ebracteatus", IF(J2113="CAER", "Calamus erinaceus", IF(J2113="UNUN", "Unknown unknown",  IF(J2113="SOAL", "Sonneratia alba",  IF(J2113="AECO", "Aegiceras corniculatum", "" )) )))))))))))))))))))))))))))))</f>
        <v>Bruguiera sexangula</v>
      </c>
      <c r="J2113" s="1" t="s">
        <v>1023</v>
      </c>
      <c r="K2113" s="1" t="n">
        <v>8.2</v>
      </c>
      <c r="L2113" s="1" t="n">
        <v>9</v>
      </c>
      <c r="M2113" s="1"/>
      <c r="N2113" s="1"/>
      <c r="O2113" s="3"/>
      <c r="AMI2113" s="0"/>
      <c r="AMJ2113" s="0"/>
    </row>
    <row r="2114" s="18" customFormat="true" ht="13.8" hidden="false" customHeight="false" outlineLevel="0" collapsed="false">
      <c r="A2114" s="1" t="s">
        <v>91</v>
      </c>
      <c r="B2114" s="12" t="n">
        <v>42181</v>
      </c>
      <c r="C2114" s="1" t="s">
        <v>19</v>
      </c>
      <c r="D2114" s="1" t="s">
        <v>19</v>
      </c>
      <c r="E2114" s="1" t="s">
        <v>19</v>
      </c>
      <c r="F2114" s="1" t="s">
        <v>20</v>
      </c>
      <c r="G2114" s="1" t="n">
        <v>5</v>
      </c>
      <c r="H2114" s="1" t="n">
        <v>4</v>
      </c>
      <c r="I2114" s="23" t="str">
        <f aca="false">IF(J2114="RHAP", "Rhizophora apiculata", IF(J2114="EXAG", "Excoecaria agallocha", IF(J2114="BRPA", "Bruguiera parviflora", IF(J2114="XYMO", "Xylocarpus moluccensis", IF(J2114="BRCY", "Bruguiera cylindrica", IF(J2114="AVAL", "Avicennia alba", IF(J2114="AVOF", "Avicennia officinalis", IF(J2114="LURA", "Lumnitzera racemosa", IF(J2114="CETA", "Ceriops tagal", IF(J2114="XYGR", "Xylocarpus granatum", IF(J2114="AVMA", "Avicennia marina", IF(J2114="RHMU", "Rhizophora mucronata", IF(J2114="BRGY", "Bruguiera gymnorrhiza", IF(J2114="BRSE", "Bruguiera sexangula", IF(J2114="SOOV", "Sonneratia ovata", IF(J2114="SOCA", "Sonneratia caseolaris", IF(J2114="HELI", "Heritiera littoralis", IF(J2114="HESY", "Heritiera sylvatica", IF(J2114="NYFR", "Nypa fruticans", IF(J2114="CYRA", "Cynometra ramiflora", IF(J2114="PHPA", "Phoenix paludosa", IF(J2114="SCHY", "Scyphiphora hydrophyllacea", IF(J2114="DIMA", "Diospyros maritima", IF(J2114="POPI", "Pongamia pinnata", IF(J2114="MAPS", "Maniltoa psilogyne", IF(J2114="INBI", "Intsia bijuga", IF(J2114="ACEB", "Acanthus ebracteatus", IF(J2114="CAER", "Calamus erinaceus", IF(J2114="UNUN", "Unknown unknown",  IF(J2114="SOAL", "Sonneratia alba",  IF(J2114="AECO", "Aegiceras corniculatum", "" )) )))))))))))))))))))))))))))))</f>
        <v>Bruguiera cylindrica</v>
      </c>
      <c r="J2114" s="1" t="s">
        <v>98</v>
      </c>
      <c r="K2114" s="1" t="n">
        <v>8.3</v>
      </c>
      <c r="L2114" s="1" t="n">
        <v>7</v>
      </c>
      <c r="M2114" s="1"/>
      <c r="N2114" s="1"/>
      <c r="O2114" s="3"/>
      <c r="AMI2114" s="0"/>
      <c r="AMJ2114" s="0"/>
    </row>
    <row r="2115" s="18" customFormat="true" ht="13.8" hidden="false" customHeight="false" outlineLevel="0" collapsed="false">
      <c r="A2115" s="1" t="s">
        <v>91</v>
      </c>
      <c r="B2115" s="12" t="n">
        <v>42181</v>
      </c>
      <c r="C2115" s="1" t="s">
        <v>19</v>
      </c>
      <c r="D2115" s="1" t="s">
        <v>19</v>
      </c>
      <c r="E2115" s="1" t="s">
        <v>19</v>
      </c>
      <c r="F2115" s="1" t="s">
        <v>20</v>
      </c>
      <c r="G2115" s="1" t="n">
        <v>5</v>
      </c>
      <c r="H2115" s="1" t="n">
        <v>4</v>
      </c>
      <c r="I2115" s="23" t="str">
        <f aca="false">IF(J2115="RHAP", "Rhizophora apiculata", IF(J2115="EXAG", "Excoecaria agallocha", IF(J2115="BRPA", "Bruguiera parviflora", IF(J2115="XYMO", "Xylocarpus moluccensis", IF(J2115="BRCY", "Bruguiera cylindrica", IF(J2115="AVAL", "Avicennia alba", IF(J2115="AVOF", "Avicennia officinalis", IF(J2115="LURA", "Lumnitzera racemosa", IF(J2115="CETA", "Ceriops tagal", IF(J2115="XYGR", "Xylocarpus granatum", IF(J2115="AVMA", "Avicennia marina", IF(J2115="RHMU", "Rhizophora mucronata", IF(J2115="BRGY", "Bruguiera gymnorrhiza", IF(J2115="BRSE", "Bruguiera sexangula", IF(J2115="SOOV", "Sonneratia ovata", IF(J2115="SOCA", "Sonneratia caseolaris", IF(J2115="HELI", "Heritiera littoralis", IF(J2115="HESY", "Heritiera sylvatica", IF(J2115="NYFR", "Nypa fruticans", IF(J2115="CYRA", "Cynometra ramiflora", IF(J2115="PHPA", "Phoenix paludosa", IF(J2115="SCHY", "Scyphiphora hydrophyllacea", IF(J2115="DIMA", "Diospyros maritima", IF(J2115="POPI", "Pongamia pinnata", IF(J2115="MAPS", "Maniltoa psilogyne", IF(J2115="INBI", "Intsia bijuga", IF(J2115="ACEB", "Acanthus ebracteatus", IF(J2115="CAER", "Calamus erinaceus", IF(J2115="UNUN", "Unknown unknown",  IF(J2115="SOAL", "Sonneratia alba",  IF(J2115="AECO", "Aegiceras corniculatum", "" )) )))))))))))))))))))))))))))))</f>
        <v>Rhizophora apiculata</v>
      </c>
      <c r="J2115" s="1" t="s">
        <v>21</v>
      </c>
      <c r="K2115" s="1" t="n">
        <v>8.6</v>
      </c>
      <c r="L2115" s="1" t="n">
        <v>10</v>
      </c>
      <c r="M2115" s="1"/>
      <c r="N2115" s="1"/>
      <c r="O2115" s="3"/>
      <c r="AMI2115" s="0"/>
      <c r="AMJ2115" s="0"/>
    </row>
    <row r="2116" s="18" customFormat="true" ht="13.8" hidden="false" customHeight="false" outlineLevel="0" collapsed="false">
      <c r="A2116" s="1" t="s">
        <v>91</v>
      </c>
      <c r="B2116" s="12" t="n">
        <v>42181</v>
      </c>
      <c r="C2116" s="1" t="s">
        <v>19</v>
      </c>
      <c r="D2116" s="1" t="s">
        <v>19</v>
      </c>
      <c r="E2116" s="1" t="s">
        <v>19</v>
      </c>
      <c r="F2116" s="1" t="s">
        <v>20</v>
      </c>
      <c r="G2116" s="1" t="n">
        <v>5</v>
      </c>
      <c r="H2116" s="1" t="n">
        <v>4</v>
      </c>
      <c r="I2116" s="23" t="str">
        <f aca="false">IF(J2116="RHAP", "Rhizophora apiculata", IF(J2116="EXAG", "Excoecaria agallocha", IF(J2116="BRPA", "Bruguiera parviflora", IF(J2116="XYMO", "Xylocarpus moluccensis", IF(J2116="BRCY", "Bruguiera cylindrica", IF(J2116="AVAL", "Avicennia alba", IF(J2116="AVOF", "Avicennia officinalis", IF(J2116="LURA", "Lumnitzera racemosa", IF(J2116="CETA", "Ceriops tagal", IF(J2116="XYGR", "Xylocarpus granatum", IF(J2116="AVMA", "Avicennia marina", IF(J2116="RHMU", "Rhizophora mucronata", IF(J2116="BRGY", "Bruguiera gymnorrhiza", IF(J2116="BRSE", "Bruguiera sexangula", IF(J2116="SOOV", "Sonneratia ovata", IF(J2116="SOCA", "Sonneratia caseolaris", IF(J2116="HELI", "Heritiera littoralis", IF(J2116="HESY", "Heritiera sylvatica", IF(J2116="NYFR", "Nypa fruticans", IF(J2116="CYRA", "Cynometra ramiflora", IF(J2116="PHPA", "Phoenix paludosa", IF(J2116="SCHY", "Scyphiphora hydrophyllacea", IF(J2116="DIMA", "Diospyros maritima", IF(J2116="POPI", "Pongamia pinnata", IF(J2116="MAPS", "Maniltoa psilogyne", IF(J2116="INBI", "Intsia bijuga", IF(J2116="ACEB", "Acanthus ebracteatus", IF(J2116="CAER", "Calamus erinaceus", IF(J2116="UNUN", "Unknown unknown",  IF(J2116="SOAL", "Sonneratia alba",  IF(J2116="AECO", "Aegiceras corniculatum", "" )) )))))))))))))))))))))))))))))</f>
        <v>Rhizophora apiculata</v>
      </c>
      <c r="J2116" s="1" t="s">
        <v>21</v>
      </c>
      <c r="K2116" s="1" t="n">
        <v>9.6</v>
      </c>
      <c r="L2116" s="1" t="n">
        <v>10</v>
      </c>
      <c r="M2116" s="1"/>
      <c r="N2116" s="1"/>
      <c r="O2116" s="3"/>
      <c r="AMI2116" s="0"/>
      <c r="AMJ2116" s="0"/>
    </row>
    <row r="2117" s="18" customFormat="true" ht="13.8" hidden="false" customHeight="false" outlineLevel="0" collapsed="false">
      <c r="A2117" s="1" t="s">
        <v>91</v>
      </c>
      <c r="B2117" s="12" t="n">
        <v>42181</v>
      </c>
      <c r="C2117" s="1" t="s">
        <v>19</v>
      </c>
      <c r="D2117" s="1" t="s">
        <v>19</v>
      </c>
      <c r="E2117" s="1" t="s">
        <v>19</v>
      </c>
      <c r="F2117" s="1" t="s">
        <v>20</v>
      </c>
      <c r="G2117" s="1" t="n">
        <v>5</v>
      </c>
      <c r="H2117" s="1" t="n">
        <v>4</v>
      </c>
      <c r="I2117" s="23" t="str">
        <f aca="false">IF(J2117="RHAP", "Rhizophora apiculata", IF(J2117="EXAG", "Excoecaria agallocha", IF(J2117="BRPA", "Bruguiera parviflora", IF(J2117="XYMO", "Xylocarpus moluccensis", IF(J2117="BRCY", "Bruguiera cylindrica", IF(J2117="AVAL", "Avicennia alba", IF(J2117="AVOF", "Avicennia officinalis", IF(J2117="LURA", "Lumnitzera racemosa", IF(J2117="CETA", "Ceriops tagal", IF(J2117="XYGR", "Xylocarpus granatum", IF(J2117="AVMA", "Avicennia marina", IF(J2117="RHMU", "Rhizophora mucronata", IF(J2117="BRGY", "Bruguiera gymnorrhiza", IF(J2117="BRSE", "Bruguiera sexangula", IF(J2117="SOOV", "Sonneratia ovata", IF(J2117="SOCA", "Sonneratia caseolaris", IF(J2117="HELI", "Heritiera littoralis", IF(J2117="HESY", "Heritiera sylvatica", IF(J2117="NYFR", "Nypa fruticans", IF(J2117="CYRA", "Cynometra ramiflora", IF(J2117="PHPA", "Phoenix paludosa", IF(J2117="SCHY", "Scyphiphora hydrophyllacea", IF(J2117="DIMA", "Diospyros maritima", IF(J2117="POPI", "Pongamia pinnata", IF(J2117="MAPS", "Maniltoa psilogyne", IF(J2117="INBI", "Intsia bijuga", IF(J2117="ACEB", "Acanthus ebracteatus", IF(J2117="CAER", "Calamus erinaceus", IF(J2117="UNUN", "Unknown unknown",  IF(J2117="SOAL", "Sonneratia alba",  IF(J2117="AECO", "Aegiceras corniculatum", "" )) )))))))))))))))))))))))))))))</f>
        <v>Rhizophora apiculata</v>
      </c>
      <c r="J2117" s="1" t="s">
        <v>21</v>
      </c>
      <c r="K2117" s="1" t="n">
        <v>9.6</v>
      </c>
      <c r="L2117" s="1" t="n">
        <v>8</v>
      </c>
      <c r="M2117" s="1"/>
      <c r="N2117" s="1"/>
      <c r="O2117" s="3"/>
      <c r="AMI2117" s="0"/>
      <c r="AMJ2117" s="0"/>
    </row>
    <row r="2118" s="18" customFormat="true" ht="13.8" hidden="false" customHeight="false" outlineLevel="0" collapsed="false">
      <c r="A2118" s="1" t="s">
        <v>91</v>
      </c>
      <c r="B2118" s="12" t="n">
        <v>42181</v>
      </c>
      <c r="C2118" s="1" t="s">
        <v>19</v>
      </c>
      <c r="D2118" s="1" t="s">
        <v>19</v>
      </c>
      <c r="E2118" s="1" t="s">
        <v>19</v>
      </c>
      <c r="F2118" s="1" t="s">
        <v>20</v>
      </c>
      <c r="G2118" s="1" t="n">
        <v>5</v>
      </c>
      <c r="H2118" s="1" t="n">
        <v>4</v>
      </c>
      <c r="I2118" s="23" t="str">
        <f aca="false">IF(J2118="RHAP", "Rhizophora apiculata", IF(J2118="EXAG", "Excoecaria agallocha", IF(J2118="BRPA", "Bruguiera parviflora", IF(J2118="XYMO", "Xylocarpus moluccensis", IF(J2118="BRCY", "Bruguiera cylindrica", IF(J2118="AVAL", "Avicennia alba", IF(J2118="AVOF", "Avicennia officinalis", IF(J2118="LURA", "Lumnitzera racemosa", IF(J2118="CETA", "Ceriops tagal", IF(J2118="XYGR", "Xylocarpus granatum", IF(J2118="AVMA", "Avicennia marina", IF(J2118="RHMU", "Rhizophora mucronata", IF(J2118="BRGY", "Bruguiera gymnorrhiza", IF(J2118="BRSE", "Bruguiera sexangula", IF(J2118="SOOV", "Sonneratia ovata", IF(J2118="SOCA", "Sonneratia caseolaris", IF(J2118="HELI", "Heritiera littoralis", IF(J2118="HESY", "Heritiera sylvatica", IF(J2118="NYFR", "Nypa fruticans", IF(J2118="CYRA", "Cynometra ramiflora", IF(J2118="PHPA", "Phoenix paludosa", IF(J2118="SCHY", "Scyphiphora hydrophyllacea", IF(J2118="DIMA", "Diospyros maritima", IF(J2118="POPI", "Pongamia pinnata", IF(J2118="MAPS", "Maniltoa psilogyne", IF(J2118="INBI", "Intsia bijuga", IF(J2118="ACEB", "Acanthus ebracteatus", IF(J2118="CAER", "Calamus erinaceus", IF(J2118="UNUN", "Unknown unknown",  IF(J2118="SOAL", "Sonneratia alba",  IF(J2118="AECO", "Aegiceras corniculatum", "" )) )))))))))))))))))))))))))))))</f>
        <v>Rhizophora apiculata</v>
      </c>
      <c r="J2118" s="1" t="s">
        <v>21</v>
      </c>
      <c r="K2118" s="1" t="n">
        <v>10.1</v>
      </c>
      <c r="L2118" s="1" t="n">
        <v>14</v>
      </c>
      <c r="M2118" s="1"/>
      <c r="N2118" s="1"/>
      <c r="O2118" s="3"/>
      <c r="AMI2118" s="0"/>
      <c r="AMJ2118" s="0"/>
    </row>
    <row r="2119" s="18" customFormat="true" ht="13.8" hidden="false" customHeight="false" outlineLevel="0" collapsed="false">
      <c r="A2119" s="1" t="s">
        <v>91</v>
      </c>
      <c r="B2119" s="12" t="n">
        <v>42181</v>
      </c>
      <c r="C2119" s="1" t="s">
        <v>19</v>
      </c>
      <c r="D2119" s="1" t="s">
        <v>19</v>
      </c>
      <c r="E2119" s="1" t="s">
        <v>19</v>
      </c>
      <c r="F2119" s="1" t="s">
        <v>20</v>
      </c>
      <c r="G2119" s="1" t="n">
        <v>5</v>
      </c>
      <c r="H2119" s="1" t="n">
        <v>4</v>
      </c>
      <c r="I2119" s="23" t="str">
        <f aca="false">IF(J2119="RHAP", "Rhizophora apiculata", IF(J2119="EXAG", "Excoecaria agallocha", IF(J2119="BRPA", "Bruguiera parviflora", IF(J2119="XYMO", "Xylocarpus moluccensis", IF(J2119="BRCY", "Bruguiera cylindrica", IF(J2119="AVAL", "Avicennia alba", IF(J2119="AVOF", "Avicennia officinalis", IF(J2119="LURA", "Lumnitzera racemosa", IF(J2119="CETA", "Ceriops tagal", IF(J2119="XYGR", "Xylocarpus granatum", IF(J2119="AVMA", "Avicennia marina", IF(J2119="RHMU", "Rhizophora mucronata", IF(J2119="BRGY", "Bruguiera gymnorrhiza", IF(J2119="BRSE", "Bruguiera sexangula", IF(J2119="SOOV", "Sonneratia ovata", IF(J2119="SOCA", "Sonneratia caseolaris", IF(J2119="HELI", "Heritiera littoralis", IF(J2119="HESY", "Heritiera sylvatica", IF(J2119="NYFR", "Nypa fruticans", IF(J2119="CYRA", "Cynometra ramiflora", IF(J2119="PHPA", "Phoenix paludosa", IF(J2119="SCHY", "Scyphiphora hydrophyllacea", IF(J2119="DIMA", "Diospyros maritima", IF(J2119="POPI", "Pongamia pinnata", IF(J2119="MAPS", "Maniltoa psilogyne", IF(J2119="INBI", "Intsia bijuga", IF(J2119="ACEB", "Acanthus ebracteatus", IF(J2119="CAER", "Calamus erinaceus", IF(J2119="UNUN", "Unknown unknown",  IF(J2119="SOAL", "Sonneratia alba",  IF(J2119="AECO", "Aegiceras corniculatum", "" )) )))))))))))))))))))))))))))))</f>
        <v>Rhizophora apiculata</v>
      </c>
      <c r="J2119" s="1" t="s">
        <v>21</v>
      </c>
      <c r="K2119" s="1" t="n">
        <v>10.5</v>
      </c>
      <c r="L2119" s="1" t="n">
        <v>14</v>
      </c>
      <c r="M2119" s="1"/>
      <c r="N2119" s="1"/>
      <c r="O2119" s="3"/>
      <c r="AMI2119" s="0"/>
      <c r="AMJ2119" s="0"/>
    </row>
    <row r="2120" s="18" customFormat="true" ht="13.8" hidden="false" customHeight="false" outlineLevel="0" collapsed="false">
      <c r="A2120" s="1" t="s">
        <v>91</v>
      </c>
      <c r="B2120" s="12" t="n">
        <v>42181</v>
      </c>
      <c r="C2120" s="1" t="s">
        <v>19</v>
      </c>
      <c r="D2120" s="1" t="s">
        <v>19</v>
      </c>
      <c r="E2120" s="1" t="s">
        <v>19</v>
      </c>
      <c r="F2120" s="1" t="s">
        <v>20</v>
      </c>
      <c r="G2120" s="1" t="n">
        <v>5</v>
      </c>
      <c r="H2120" s="1" t="n">
        <v>4</v>
      </c>
      <c r="I2120" s="23" t="str">
        <f aca="false">IF(J2120="RHAP", "Rhizophora apiculata", IF(J2120="EXAG", "Excoecaria agallocha", IF(J2120="BRPA", "Bruguiera parviflora", IF(J2120="XYMO", "Xylocarpus moluccensis", IF(J2120="BRCY", "Bruguiera cylindrica", IF(J2120="AVAL", "Avicennia alba", IF(J2120="AVOF", "Avicennia officinalis", IF(J2120="LURA", "Lumnitzera racemosa", IF(J2120="CETA", "Ceriops tagal", IF(J2120="XYGR", "Xylocarpus granatum", IF(J2120="AVMA", "Avicennia marina", IF(J2120="RHMU", "Rhizophora mucronata", IF(J2120="BRGY", "Bruguiera gymnorrhiza", IF(J2120="BRSE", "Bruguiera sexangula", IF(J2120="SOOV", "Sonneratia ovata", IF(J2120="SOCA", "Sonneratia caseolaris", IF(J2120="HELI", "Heritiera littoralis", IF(J2120="HESY", "Heritiera sylvatica", IF(J2120="NYFR", "Nypa fruticans", IF(J2120="CYRA", "Cynometra ramiflora", IF(J2120="PHPA", "Phoenix paludosa", IF(J2120="SCHY", "Scyphiphora hydrophyllacea", IF(J2120="DIMA", "Diospyros maritima", IF(J2120="POPI", "Pongamia pinnata", IF(J2120="MAPS", "Maniltoa psilogyne", IF(J2120="INBI", "Intsia bijuga", IF(J2120="ACEB", "Acanthus ebracteatus", IF(J2120="CAER", "Calamus erinaceus", IF(J2120="UNUN", "Unknown unknown",  IF(J2120="SOAL", "Sonneratia alba",  IF(J2120="AECO", "Aegiceras corniculatum", "" )) )))))))))))))))))))))))))))))</f>
        <v>Avicennia alba</v>
      </c>
      <c r="J2120" s="1" t="s">
        <v>27</v>
      </c>
      <c r="K2120" s="1" t="n">
        <v>11.1</v>
      </c>
      <c r="L2120" s="1" t="n">
        <v>5</v>
      </c>
      <c r="M2120" s="1" t="n">
        <v>12.2</v>
      </c>
      <c r="N2120" s="1" t="n">
        <v>3</v>
      </c>
      <c r="O2120" s="3"/>
      <c r="AMI2120" s="0"/>
      <c r="AMJ2120" s="0"/>
    </row>
    <row r="2121" s="18" customFormat="true" ht="13.8" hidden="false" customHeight="false" outlineLevel="0" collapsed="false">
      <c r="A2121" s="1" t="s">
        <v>91</v>
      </c>
      <c r="B2121" s="12" t="n">
        <v>42181</v>
      </c>
      <c r="C2121" s="1" t="s">
        <v>19</v>
      </c>
      <c r="D2121" s="1" t="s">
        <v>19</v>
      </c>
      <c r="E2121" s="1" t="s">
        <v>19</v>
      </c>
      <c r="F2121" s="1" t="s">
        <v>20</v>
      </c>
      <c r="G2121" s="1" t="n">
        <v>5</v>
      </c>
      <c r="H2121" s="1" t="n">
        <v>4</v>
      </c>
      <c r="I2121" s="23" t="str">
        <f aca="false">IF(J2121="RHAP", "Rhizophora apiculata", IF(J2121="EXAG", "Excoecaria agallocha", IF(J2121="BRPA", "Bruguiera parviflora", IF(J2121="XYMO", "Xylocarpus moluccensis", IF(J2121="BRCY", "Bruguiera cylindrica", IF(J2121="AVAL", "Avicennia alba", IF(J2121="AVOF", "Avicennia officinalis", IF(J2121="LURA", "Lumnitzera racemosa", IF(J2121="CETA", "Ceriops tagal", IF(J2121="XYGR", "Xylocarpus granatum", IF(J2121="AVMA", "Avicennia marina", IF(J2121="RHMU", "Rhizophora mucronata", IF(J2121="BRGY", "Bruguiera gymnorrhiza", IF(J2121="BRSE", "Bruguiera sexangula", IF(J2121="SOOV", "Sonneratia ovata", IF(J2121="SOCA", "Sonneratia caseolaris", IF(J2121="HELI", "Heritiera littoralis", IF(J2121="HESY", "Heritiera sylvatica", IF(J2121="NYFR", "Nypa fruticans", IF(J2121="CYRA", "Cynometra ramiflora", IF(J2121="PHPA", "Phoenix paludosa", IF(J2121="SCHY", "Scyphiphora hydrophyllacea", IF(J2121="DIMA", "Diospyros maritima", IF(J2121="POPI", "Pongamia pinnata", IF(J2121="MAPS", "Maniltoa psilogyne", IF(J2121="INBI", "Intsia bijuga", IF(J2121="ACEB", "Acanthus ebracteatus", IF(J2121="CAER", "Calamus erinaceus", IF(J2121="UNUN", "Unknown unknown",  IF(J2121="SOAL", "Sonneratia alba",  IF(J2121="AECO", "Aegiceras corniculatum", "" )) )))))))))))))))))))))))))))))</f>
        <v>Bruguiera cylindrica</v>
      </c>
      <c r="J2121" s="1" t="s">
        <v>98</v>
      </c>
      <c r="K2121" s="1" t="n">
        <v>11.3</v>
      </c>
      <c r="L2121" s="1" t="n">
        <v>10</v>
      </c>
      <c r="M2121" s="1"/>
      <c r="N2121" s="1"/>
      <c r="O2121" s="3"/>
      <c r="AMI2121" s="0"/>
      <c r="AMJ2121" s="0"/>
    </row>
    <row r="2122" s="18" customFormat="true" ht="13.8" hidden="false" customHeight="false" outlineLevel="0" collapsed="false">
      <c r="A2122" s="1" t="s">
        <v>91</v>
      </c>
      <c r="B2122" s="12" t="n">
        <v>42181</v>
      </c>
      <c r="C2122" s="1" t="s">
        <v>19</v>
      </c>
      <c r="D2122" s="1" t="s">
        <v>19</v>
      </c>
      <c r="E2122" s="1" t="s">
        <v>19</v>
      </c>
      <c r="F2122" s="1" t="s">
        <v>20</v>
      </c>
      <c r="G2122" s="1" t="n">
        <v>5</v>
      </c>
      <c r="H2122" s="1" t="n">
        <v>4</v>
      </c>
      <c r="I2122" s="23" t="str">
        <f aca="false">IF(J2122="RHAP", "Rhizophora apiculata", IF(J2122="EXAG", "Excoecaria agallocha", IF(J2122="BRPA", "Bruguiera parviflora", IF(J2122="XYMO", "Xylocarpus moluccensis", IF(J2122="BRCY", "Bruguiera cylindrica", IF(J2122="AVAL", "Avicennia alba", IF(J2122="AVOF", "Avicennia officinalis", IF(J2122="LURA", "Lumnitzera racemosa", IF(J2122="CETA", "Ceriops tagal", IF(J2122="XYGR", "Xylocarpus granatum", IF(J2122="AVMA", "Avicennia marina", IF(J2122="RHMU", "Rhizophora mucronata", IF(J2122="BRGY", "Bruguiera gymnorrhiza", IF(J2122="BRSE", "Bruguiera sexangula", IF(J2122="SOOV", "Sonneratia ovata", IF(J2122="SOCA", "Sonneratia caseolaris", IF(J2122="HELI", "Heritiera littoralis", IF(J2122="HESY", "Heritiera sylvatica", IF(J2122="NYFR", "Nypa fruticans", IF(J2122="CYRA", "Cynometra ramiflora", IF(J2122="PHPA", "Phoenix paludosa", IF(J2122="SCHY", "Scyphiphora hydrophyllacea", IF(J2122="DIMA", "Diospyros maritima", IF(J2122="POPI", "Pongamia pinnata", IF(J2122="MAPS", "Maniltoa psilogyne", IF(J2122="INBI", "Intsia bijuga", IF(J2122="ACEB", "Acanthus ebracteatus", IF(J2122="CAER", "Calamus erinaceus", IF(J2122="UNUN", "Unknown unknown",  IF(J2122="SOAL", "Sonneratia alba",  IF(J2122="AECO", "Aegiceras corniculatum", "" )) )))))))))))))))))))))))))))))</f>
        <v>Rhizophora apiculata</v>
      </c>
      <c r="J2122" s="1" t="s">
        <v>21</v>
      </c>
      <c r="K2122" s="1" t="n">
        <v>11.3</v>
      </c>
      <c r="L2122" s="1" t="n">
        <v>14</v>
      </c>
      <c r="M2122" s="1"/>
      <c r="N2122" s="1"/>
      <c r="O2122" s="3"/>
      <c r="AMI2122" s="0"/>
      <c r="AMJ2122" s="0"/>
    </row>
    <row r="2123" s="18" customFormat="true" ht="13.8" hidden="false" customHeight="false" outlineLevel="0" collapsed="false">
      <c r="A2123" s="1" t="s">
        <v>91</v>
      </c>
      <c r="B2123" s="12" t="n">
        <v>42181</v>
      </c>
      <c r="C2123" s="1" t="s">
        <v>19</v>
      </c>
      <c r="D2123" s="1" t="s">
        <v>19</v>
      </c>
      <c r="E2123" s="1" t="s">
        <v>19</v>
      </c>
      <c r="F2123" s="1" t="s">
        <v>20</v>
      </c>
      <c r="G2123" s="1" t="n">
        <v>5</v>
      </c>
      <c r="H2123" s="1" t="n">
        <v>4</v>
      </c>
      <c r="I2123" s="23" t="str">
        <f aca="false">IF(J2123="RHAP", "Rhizophora apiculata", IF(J2123="EXAG", "Excoecaria agallocha", IF(J2123="BRPA", "Bruguiera parviflora", IF(J2123="XYMO", "Xylocarpus moluccensis", IF(J2123="BRCY", "Bruguiera cylindrica", IF(J2123="AVAL", "Avicennia alba", IF(J2123="AVOF", "Avicennia officinalis", IF(J2123="LURA", "Lumnitzera racemosa", IF(J2123="CETA", "Ceriops tagal", IF(J2123="XYGR", "Xylocarpus granatum", IF(J2123="AVMA", "Avicennia marina", IF(J2123="RHMU", "Rhizophora mucronata", IF(J2123="BRGY", "Bruguiera gymnorrhiza", IF(J2123="BRSE", "Bruguiera sexangula", IF(J2123="SOOV", "Sonneratia ovata", IF(J2123="SOCA", "Sonneratia caseolaris", IF(J2123="HELI", "Heritiera littoralis", IF(J2123="HESY", "Heritiera sylvatica", IF(J2123="NYFR", "Nypa fruticans", IF(J2123="CYRA", "Cynometra ramiflora", IF(J2123="PHPA", "Phoenix paludosa", IF(J2123="SCHY", "Scyphiphora hydrophyllacea", IF(J2123="DIMA", "Diospyros maritima", IF(J2123="POPI", "Pongamia pinnata", IF(J2123="MAPS", "Maniltoa psilogyne", IF(J2123="INBI", "Intsia bijuga", IF(J2123="ACEB", "Acanthus ebracteatus", IF(J2123="CAER", "Calamus erinaceus", IF(J2123="UNUN", "Unknown unknown",  IF(J2123="SOAL", "Sonneratia alba",  IF(J2123="AECO", "Aegiceras corniculatum", "" )) )))))))))))))))))))))))))))))</f>
        <v>Rhizophora apiculata</v>
      </c>
      <c r="J2123" s="1" t="s">
        <v>21</v>
      </c>
      <c r="K2123" s="1" t="n">
        <v>11.7</v>
      </c>
      <c r="L2123" s="1" t="n">
        <v>15</v>
      </c>
      <c r="M2123" s="1"/>
      <c r="N2123" s="1"/>
      <c r="O2123" s="3"/>
      <c r="AMI2123" s="0"/>
      <c r="AMJ2123" s="0"/>
    </row>
    <row r="2124" s="18" customFormat="true" ht="13.8" hidden="false" customHeight="false" outlineLevel="0" collapsed="false">
      <c r="A2124" s="1" t="s">
        <v>91</v>
      </c>
      <c r="B2124" s="12" t="n">
        <v>42181</v>
      </c>
      <c r="C2124" s="1" t="s">
        <v>19</v>
      </c>
      <c r="D2124" s="1" t="s">
        <v>19</v>
      </c>
      <c r="E2124" s="1" t="s">
        <v>19</v>
      </c>
      <c r="F2124" s="1" t="s">
        <v>20</v>
      </c>
      <c r="G2124" s="1" t="n">
        <v>5</v>
      </c>
      <c r="H2124" s="1" t="n">
        <v>4</v>
      </c>
      <c r="I2124" s="23" t="str">
        <f aca="false">IF(J2124="RHAP", "Rhizophora apiculata", IF(J2124="EXAG", "Excoecaria agallocha", IF(J2124="BRPA", "Bruguiera parviflora", IF(J2124="XYMO", "Xylocarpus moluccensis", IF(J2124="BRCY", "Bruguiera cylindrica", IF(J2124="AVAL", "Avicennia alba", IF(J2124="AVOF", "Avicennia officinalis", IF(J2124="LURA", "Lumnitzera racemosa", IF(J2124="CETA", "Ceriops tagal", IF(J2124="XYGR", "Xylocarpus granatum", IF(J2124="AVMA", "Avicennia marina", IF(J2124="RHMU", "Rhizophora mucronata", IF(J2124="BRGY", "Bruguiera gymnorrhiza", IF(J2124="BRSE", "Bruguiera sexangula", IF(J2124="SOOV", "Sonneratia ovata", IF(J2124="SOCA", "Sonneratia caseolaris", IF(J2124="HELI", "Heritiera littoralis", IF(J2124="HESY", "Heritiera sylvatica", IF(J2124="NYFR", "Nypa fruticans", IF(J2124="CYRA", "Cynometra ramiflora", IF(J2124="PHPA", "Phoenix paludosa", IF(J2124="SCHY", "Scyphiphora hydrophyllacea", IF(J2124="DIMA", "Diospyros maritima", IF(J2124="POPI", "Pongamia pinnata", IF(J2124="MAPS", "Maniltoa psilogyne", IF(J2124="INBI", "Intsia bijuga", IF(J2124="ACEB", "Acanthus ebracteatus", IF(J2124="CAER", "Calamus erinaceus", IF(J2124="UNUN", "Unknown unknown",  IF(J2124="SOAL", "Sonneratia alba",  IF(J2124="AECO", "Aegiceras corniculatum", "" )) )))))))))))))))))))))))))))))</f>
        <v>Rhizophora apiculata</v>
      </c>
      <c r="J2124" s="1" t="s">
        <v>21</v>
      </c>
      <c r="K2124" s="1" t="n">
        <v>12.4</v>
      </c>
      <c r="L2124" s="1" t="n">
        <v>15</v>
      </c>
      <c r="M2124" s="1"/>
      <c r="N2124" s="1"/>
      <c r="O2124" s="3"/>
      <c r="AMI2124" s="0"/>
      <c r="AMJ2124" s="0"/>
    </row>
    <row r="2125" s="18" customFormat="true" ht="13.8" hidden="false" customHeight="false" outlineLevel="0" collapsed="false">
      <c r="A2125" s="1" t="s">
        <v>91</v>
      </c>
      <c r="B2125" s="12" t="n">
        <v>42181</v>
      </c>
      <c r="C2125" s="1" t="s">
        <v>19</v>
      </c>
      <c r="D2125" s="1" t="s">
        <v>19</v>
      </c>
      <c r="E2125" s="1" t="s">
        <v>19</v>
      </c>
      <c r="F2125" s="1" t="s">
        <v>20</v>
      </c>
      <c r="G2125" s="1" t="n">
        <v>5</v>
      </c>
      <c r="H2125" s="1" t="n">
        <v>4</v>
      </c>
      <c r="I2125" s="23" t="str">
        <f aca="false">IF(J2125="RHAP", "Rhizophora apiculata", IF(J2125="EXAG", "Excoecaria agallocha", IF(J2125="BRPA", "Bruguiera parviflora", IF(J2125="XYMO", "Xylocarpus moluccensis", IF(J2125="BRCY", "Bruguiera cylindrica", IF(J2125="AVAL", "Avicennia alba", IF(J2125="AVOF", "Avicennia officinalis", IF(J2125="LURA", "Lumnitzera racemosa", IF(J2125="CETA", "Ceriops tagal", IF(J2125="XYGR", "Xylocarpus granatum", IF(J2125="AVMA", "Avicennia marina", IF(J2125="RHMU", "Rhizophora mucronata", IF(J2125="BRGY", "Bruguiera gymnorrhiza", IF(J2125="BRSE", "Bruguiera sexangula", IF(J2125="SOOV", "Sonneratia ovata", IF(J2125="SOCA", "Sonneratia caseolaris", IF(J2125="HELI", "Heritiera littoralis", IF(J2125="HESY", "Heritiera sylvatica", IF(J2125="NYFR", "Nypa fruticans", IF(J2125="CYRA", "Cynometra ramiflora", IF(J2125="PHPA", "Phoenix paludosa", IF(J2125="SCHY", "Scyphiphora hydrophyllacea", IF(J2125="DIMA", "Diospyros maritima", IF(J2125="POPI", "Pongamia pinnata", IF(J2125="MAPS", "Maniltoa psilogyne", IF(J2125="INBI", "Intsia bijuga", IF(J2125="ACEB", "Acanthus ebracteatus", IF(J2125="CAER", "Calamus erinaceus", IF(J2125="UNUN", "Unknown unknown",  IF(J2125="SOAL", "Sonneratia alba",  IF(J2125="AECO", "Aegiceras corniculatum", "" )) )))))))))))))))))))))))))))))</f>
        <v>Avicennia alba</v>
      </c>
      <c r="J2125" s="1" t="s">
        <v>27</v>
      </c>
      <c r="K2125" s="1" t="n">
        <v>14.2</v>
      </c>
      <c r="L2125" s="1" t="n">
        <v>17</v>
      </c>
      <c r="M2125" s="1"/>
      <c r="N2125" s="1"/>
      <c r="O2125" s="3"/>
      <c r="AMI2125" s="0"/>
      <c r="AMJ2125" s="0"/>
    </row>
    <row r="2126" s="18" customFormat="true" ht="13.8" hidden="false" customHeight="false" outlineLevel="0" collapsed="false">
      <c r="A2126" s="1" t="s">
        <v>91</v>
      </c>
      <c r="B2126" s="12" t="n">
        <v>42181</v>
      </c>
      <c r="C2126" s="1" t="s">
        <v>19</v>
      </c>
      <c r="D2126" s="1" t="s">
        <v>19</v>
      </c>
      <c r="E2126" s="1" t="s">
        <v>19</v>
      </c>
      <c r="F2126" s="1" t="s">
        <v>20</v>
      </c>
      <c r="G2126" s="1" t="n">
        <v>5</v>
      </c>
      <c r="H2126" s="1" t="n">
        <v>4</v>
      </c>
      <c r="I2126" s="23" t="str">
        <f aca="false">IF(J2126="RHAP", "Rhizophora apiculata", IF(J2126="EXAG", "Excoecaria agallocha", IF(J2126="BRPA", "Bruguiera parviflora", IF(J2126="XYMO", "Xylocarpus moluccensis", IF(J2126="BRCY", "Bruguiera cylindrica", IF(J2126="AVAL", "Avicennia alba", IF(J2126="AVOF", "Avicennia officinalis", IF(J2126="LURA", "Lumnitzera racemosa", IF(J2126="CETA", "Ceriops tagal", IF(J2126="XYGR", "Xylocarpus granatum", IF(J2126="AVMA", "Avicennia marina", IF(J2126="RHMU", "Rhizophora mucronata", IF(J2126="BRGY", "Bruguiera gymnorrhiza", IF(J2126="BRSE", "Bruguiera sexangula", IF(J2126="SOOV", "Sonneratia ovata", IF(J2126="SOCA", "Sonneratia caseolaris", IF(J2126="HELI", "Heritiera littoralis", IF(J2126="HESY", "Heritiera sylvatica", IF(J2126="NYFR", "Nypa fruticans", IF(J2126="CYRA", "Cynometra ramiflora", IF(J2126="PHPA", "Phoenix paludosa", IF(J2126="SCHY", "Scyphiphora hydrophyllacea", IF(J2126="DIMA", "Diospyros maritima", IF(J2126="POPI", "Pongamia pinnata", IF(J2126="MAPS", "Maniltoa psilogyne", IF(J2126="INBI", "Intsia bijuga", IF(J2126="ACEB", "Acanthus ebracteatus", IF(J2126="CAER", "Calamus erinaceus", IF(J2126="UNUN", "Unknown unknown",  IF(J2126="SOAL", "Sonneratia alba",  IF(J2126="AECO", "Aegiceras corniculatum", "" )) )))))))))))))))))))))))))))))</f>
        <v>Rhizophora apiculata</v>
      </c>
      <c r="J2126" s="1" t="s">
        <v>21</v>
      </c>
      <c r="K2126" s="1" t="n">
        <v>14.4</v>
      </c>
      <c r="L2126" s="1" t="n">
        <v>14</v>
      </c>
      <c r="M2126" s="1"/>
      <c r="N2126" s="1"/>
      <c r="O2126" s="3"/>
      <c r="AMI2126" s="0"/>
      <c r="AMJ2126" s="0"/>
    </row>
    <row r="2127" s="18" customFormat="true" ht="13.8" hidden="false" customHeight="false" outlineLevel="0" collapsed="false">
      <c r="A2127" s="1" t="s">
        <v>91</v>
      </c>
      <c r="B2127" s="12" t="n">
        <v>42181</v>
      </c>
      <c r="C2127" s="1" t="s">
        <v>19</v>
      </c>
      <c r="D2127" s="1" t="s">
        <v>19</v>
      </c>
      <c r="E2127" s="1" t="s">
        <v>19</v>
      </c>
      <c r="F2127" s="1" t="s">
        <v>20</v>
      </c>
      <c r="G2127" s="1" t="n">
        <v>5</v>
      </c>
      <c r="H2127" s="1" t="n">
        <v>4</v>
      </c>
      <c r="I2127" s="23" t="str">
        <f aca="false">IF(J2127="RHAP", "Rhizophora apiculata", IF(J2127="EXAG", "Excoecaria agallocha", IF(J2127="BRPA", "Bruguiera parviflora", IF(J2127="XYMO", "Xylocarpus moluccensis", IF(J2127="BRCY", "Bruguiera cylindrica", IF(J2127="AVAL", "Avicennia alba", IF(J2127="AVOF", "Avicennia officinalis", IF(J2127="LURA", "Lumnitzera racemosa", IF(J2127="CETA", "Ceriops tagal", IF(J2127="XYGR", "Xylocarpus granatum", IF(J2127="AVMA", "Avicennia marina", IF(J2127="RHMU", "Rhizophora mucronata", IF(J2127="BRGY", "Bruguiera gymnorrhiza", IF(J2127="BRSE", "Bruguiera sexangula", IF(J2127="SOOV", "Sonneratia ovata", IF(J2127="SOCA", "Sonneratia caseolaris", IF(J2127="HELI", "Heritiera littoralis", IF(J2127="HESY", "Heritiera sylvatica", IF(J2127="NYFR", "Nypa fruticans", IF(J2127="CYRA", "Cynometra ramiflora", IF(J2127="PHPA", "Phoenix paludosa", IF(J2127="SCHY", "Scyphiphora hydrophyllacea", IF(J2127="DIMA", "Diospyros maritima", IF(J2127="POPI", "Pongamia pinnata", IF(J2127="MAPS", "Maniltoa psilogyne", IF(J2127="INBI", "Intsia bijuga", IF(J2127="ACEB", "Acanthus ebracteatus", IF(J2127="CAER", "Calamus erinaceus", IF(J2127="UNUN", "Unknown unknown",  IF(J2127="SOAL", "Sonneratia alba",  IF(J2127="AECO", "Aegiceras corniculatum", "" )) )))))))))))))))))))))))))))))</f>
        <v>Rhizophora apiculata</v>
      </c>
      <c r="J2127" s="1" t="s">
        <v>21</v>
      </c>
      <c r="K2127" s="1" t="n">
        <v>14.9</v>
      </c>
      <c r="L2127" s="1" t="n">
        <v>15</v>
      </c>
      <c r="M2127" s="1"/>
      <c r="N2127" s="1"/>
      <c r="O2127" s="3"/>
      <c r="AMI2127" s="0"/>
      <c r="AMJ2127" s="0"/>
    </row>
    <row r="2128" s="18" customFormat="true" ht="13.8" hidden="false" customHeight="false" outlineLevel="0" collapsed="false">
      <c r="A2128" s="1" t="s">
        <v>91</v>
      </c>
      <c r="B2128" s="12" t="n">
        <v>42181</v>
      </c>
      <c r="C2128" s="1" t="s">
        <v>19</v>
      </c>
      <c r="D2128" s="1" t="s">
        <v>19</v>
      </c>
      <c r="E2128" s="1" t="s">
        <v>19</v>
      </c>
      <c r="F2128" s="1" t="s">
        <v>20</v>
      </c>
      <c r="G2128" s="1" t="n">
        <v>5</v>
      </c>
      <c r="H2128" s="1" t="n">
        <v>4</v>
      </c>
      <c r="I2128" s="23" t="str">
        <f aca="false">IF(J2128="RHAP", "Rhizophora apiculata", IF(J2128="EXAG", "Excoecaria agallocha", IF(J2128="BRPA", "Bruguiera parviflora", IF(J2128="XYMO", "Xylocarpus moluccensis", IF(J2128="BRCY", "Bruguiera cylindrica", IF(J2128="AVAL", "Avicennia alba", IF(J2128="AVOF", "Avicennia officinalis", IF(J2128="LURA", "Lumnitzera racemosa", IF(J2128="CETA", "Ceriops tagal", IF(J2128="XYGR", "Xylocarpus granatum", IF(J2128="AVMA", "Avicennia marina", IF(J2128="RHMU", "Rhizophora mucronata", IF(J2128="BRGY", "Bruguiera gymnorrhiza", IF(J2128="BRSE", "Bruguiera sexangula", IF(J2128="SOOV", "Sonneratia ovata", IF(J2128="SOCA", "Sonneratia caseolaris", IF(J2128="HELI", "Heritiera littoralis", IF(J2128="HESY", "Heritiera sylvatica", IF(J2128="NYFR", "Nypa fruticans", IF(J2128="CYRA", "Cynometra ramiflora", IF(J2128="PHPA", "Phoenix paludosa", IF(J2128="SCHY", "Scyphiphora hydrophyllacea", IF(J2128="DIMA", "Diospyros maritima", IF(J2128="POPI", "Pongamia pinnata", IF(J2128="MAPS", "Maniltoa psilogyne", IF(J2128="INBI", "Intsia bijuga", IF(J2128="ACEB", "Acanthus ebracteatus", IF(J2128="CAER", "Calamus erinaceus", IF(J2128="UNUN", "Unknown unknown",  IF(J2128="SOAL", "Sonneratia alba",  IF(J2128="AECO", "Aegiceras corniculatum", "" )) )))))))))))))))))))))))))))))</f>
        <v>Rhizophora apiculata</v>
      </c>
      <c r="J2128" s="1" t="s">
        <v>21</v>
      </c>
      <c r="K2128" s="1" t="n">
        <v>15.4</v>
      </c>
      <c r="L2128" s="1" t="n">
        <v>16</v>
      </c>
      <c r="M2128" s="1"/>
      <c r="N2128" s="1"/>
      <c r="O2128" s="3"/>
      <c r="AMI2128" s="0"/>
      <c r="AMJ2128" s="0"/>
    </row>
    <row r="2129" s="18" customFormat="true" ht="13.8" hidden="false" customHeight="false" outlineLevel="0" collapsed="false">
      <c r="A2129" s="1" t="s">
        <v>91</v>
      </c>
      <c r="B2129" s="12" t="n">
        <v>42181</v>
      </c>
      <c r="C2129" s="1" t="s">
        <v>19</v>
      </c>
      <c r="D2129" s="1" t="s">
        <v>19</v>
      </c>
      <c r="E2129" s="1" t="s">
        <v>19</v>
      </c>
      <c r="F2129" s="1" t="s">
        <v>20</v>
      </c>
      <c r="G2129" s="1" t="n">
        <v>5</v>
      </c>
      <c r="H2129" s="1" t="n">
        <v>4</v>
      </c>
      <c r="I2129" s="23" t="str">
        <f aca="false">IF(J2129="RHAP", "Rhizophora apiculata", IF(J2129="EXAG", "Excoecaria agallocha", IF(J2129="BRPA", "Bruguiera parviflora", IF(J2129="XYMO", "Xylocarpus moluccensis", IF(J2129="BRCY", "Bruguiera cylindrica", IF(J2129="AVAL", "Avicennia alba", IF(J2129="AVOF", "Avicennia officinalis", IF(J2129="LURA", "Lumnitzera racemosa", IF(J2129="CETA", "Ceriops tagal", IF(J2129="XYGR", "Xylocarpus granatum", IF(J2129="AVMA", "Avicennia marina", IF(J2129="RHMU", "Rhizophora mucronata", IF(J2129="BRGY", "Bruguiera gymnorrhiza", IF(J2129="BRSE", "Bruguiera sexangula", IF(J2129="SOOV", "Sonneratia ovata", IF(J2129="SOCA", "Sonneratia caseolaris", IF(J2129="HELI", "Heritiera littoralis", IF(J2129="HESY", "Heritiera sylvatica", IF(J2129="NYFR", "Nypa fruticans", IF(J2129="CYRA", "Cynometra ramiflora", IF(J2129="PHPA", "Phoenix paludosa", IF(J2129="SCHY", "Scyphiphora hydrophyllacea", IF(J2129="DIMA", "Diospyros maritima", IF(J2129="POPI", "Pongamia pinnata", IF(J2129="MAPS", "Maniltoa psilogyne", IF(J2129="INBI", "Intsia bijuga", IF(J2129="ACEB", "Acanthus ebracteatus", IF(J2129="CAER", "Calamus erinaceus", IF(J2129="UNUN", "Unknown unknown",  IF(J2129="SOAL", "Sonneratia alba",  IF(J2129="AECO", "Aegiceras corniculatum", "" )) )))))))))))))))))))))))))))))</f>
        <v>Rhizophora apiculata</v>
      </c>
      <c r="J2129" s="1" t="s">
        <v>21</v>
      </c>
      <c r="K2129" s="1" t="n">
        <v>15.6</v>
      </c>
      <c r="L2129" s="1" t="n">
        <v>14</v>
      </c>
      <c r="M2129" s="1"/>
      <c r="N2129" s="1"/>
      <c r="O2129" s="3"/>
      <c r="AMI2129" s="0"/>
      <c r="AMJ2129" s="0"/>
    </row>
    <row r="2130" s="18" customFormat="true" ht="13.8" hidden="false" customHeight="false" outlineLevel="0" collapsed="false">
      <c r="A2130" s="1" t="s">
        <v>91</v>
      </c>
      <c r="B2130" s="12" t="n">
        <v>42181</v>
      </c>
      <c r="C2130" s="1" t="s">
        <v>19</v>
      </c>
      <c r="D2130" s="1" t="s">
        <v>19</v>
      </c>
      <c r="E2130" s="1" t="s">
        <v>19</v>
      </c>
      <c r="F2130" s="1" t="s">
        <v>20</v>
      </c>
      <c r="G2130" s="1" t="n">
        <v>5</v>
      </c>
      <c r="H2130" s="1" t="n">
        <v>4</v>
      </c>
      <c r="I2130" s="23" t="str">
        <f aca="false">IF(J2130="RHAP", "Rhizophora apiculata", IF(J2130="EXAG", "Excoecaria agallocha", IF(J2130="BRPA", "Bruguiera parviflora", IF(J2130="XYMO", "Xylocarpus moluccensis", IF(J2130="BRCY", "Bruguiera cylindrica", IF(J2130="AVAL", "Avicennia alba", IF(J2130="AVOF", "Avicennia officinalis", IF(J2130="LURA", "Lumnitzera racemosa", IF(J2130="CETA", "Ceriops tagal", IF(J2130="XYGR", "Xylocarpus granatum", IF(J2130="AVMA", "Avicennia marina", IF(J2130="RHMU", "Rhizophora mucronata", IF(J2130="BRGY", "Bruguiera gymnorrhiza", IF(J2130="BRSE", "Bruguiera sexangula", IF(J2130="SOOV", "Sonneratia ovata", IF(J2130="SOCA", "Sonneratia caseolaris", IF(J2130="HELI", "Heritiera littoralis", IF(J2130="HESY", "Heritiera sylvatica", IF(J2130="NYFR", "Nypa fruticans", IF(J2130="CYRA", "Cynometra ramiflora", IF(J2130="PHPA", "Phoenix paludosa", IF(J2130="SCHY", "Scyphiphora hydrophyllacea", IF(J2130="DIMA", "Diospyros maritima", IF(J2130="POPI", "Pongamia pinnata", IF(J2130="MAPS", "Maniltoa psilogyne", IF(J2130="INBI", "Intsia bijuga", IF(J2130="ACEB", "Acanthus ebracteatus", IF(J2130="CAER", "Calamus erinaceus", IF(J2130="UNUN", "Unknown unknown",  IF(J2130="SOAL", "Sonneratia alba",  IF(J2130="AECO", "Aegiceras corniculatum", "" )) )))))))))))))))))))))))))))))</f>
        <v>Rhizophora apiculata</v>
      </c>
      <c r="J2130" s="1" t="s">
        <v>21</v>
      </c>
      <c r="K2130" s="1" t="n">
        <v>15.9</v>
      </c>
      <c r="L2130" s="1" t="n">
        <v>16</v>
      </c>
      <c r="M2130" s="1"/>
      <c r="N2130" s="1"/>
      <c r="O2130" s="3"/>
      <c r="AMI2130" s="0"/>
      <c r="AMJ2130" s="0"/>
    </row>
    <row r="2131" s="18" customFormat="true" ht="13.8" hidden="false" customHeight="false" outlineLevel="0" collapsed="false">
      <c r="A2131" s="1" t="s">
        <v>91</v>
      </c>
      <c r="B2131" s="12" t="n">
        <v>42181</v>
      </c>
      <c r="C2131" s="1" t="s">
        <v>19</v>
      </c>
      <c r="D2131" s="1" t="s">
        <v>19</v>
      </c>
      <c r="E2131" s="1" t="s">
        <v>19</v>
      </c>
      <c r="F2131" s="1" t="s">
        <v>20</v>
      </c>
      <c r="G2131" s="1" t="n">
        <v>5</v>
      </c>
      <c r="H2131" s="1" t="n">
        <v>4</v>
      </c>
      <c r="I2131" s="23" t="str">
        <f aca="false">IF(J2131="RHAP", "Rhizophora apiculata", IF(J2131="EXAG", "Excoecaria agallocha", IF(J2131="BRPA", "Bruguiera parviflora", IF(J2131="XYMO", "Xylocarpus moluccensis", IF(J2131="BRCY", "Bruguiera cylindrica", IF(J2131="AVAL", "Avicennia alba", IF(J2131="AVOF", "Avicennia officinalis", IF(J2131="LURA", "Lumnitzera racemosa", IF(J2131="CETA", "Ceriops tagal", IF(J2131="XYGR", "Xylocarpus granatum", IF(J2131="AVMA", "Avicennia marina", IF(J2131="RHMU", "Rhizophora mucronata", IF(J2131="BRGY", "Bruguiera gymnorrhiza", IF(J2131="BRSE", "Bruguiera sexangula", IF(J2131="SOOV", "Sonneratia ovata", IF(J2131="SOCA", "Sonneratia caseolaris", IF(J2131="HELI", "Heritiera littoralis", IF(J2131="HESY", "Heritiera sylvatica", IF(J2131="NYFR", "Nypa fruticans", IF(J2131="CYRA", "Cynometra ramiflora", IF(J2131="PHPA", "Phoenix paludosa", IF(J2131="SCHY", "Scyphiphora hydrophyllacea", IF(J2131="DIMA", "Diospyros maritima", IF(J2131="POPI", "Pongamia pinnata", IF(J2131="MAPS", "Maniltoa psilogyne", IF(J2131="INBI", "Intsia bijuga", IF(J2131="ACEB", "Acanthus ebracteatus", IF(J2131="CAER", "Calamus erinaceus", IF(J2131="UNUN", "Unknown unknown",  IF(J2131="SOAL", "Sonneratia alba",  IF(J2131="AECO", "Aegiceras corniculatum", "" )) )))))))))))))))))))))))))))))</f>
        <v>Rhizophora apiculata</v>
      </c>
      <c r="J2131" s="1" t="s">
        <v>21</v>
      </c>
      <c r="K2131" s="1" t="n">
        <v>16.6</v>
      </c>
      <c r="L2131" s="1" t="n">
        <v>15</v>
      </c>
      <c r="M2131" s="1"/>
      <c r="N2131" s="1"/>
      <c r="O2131" s="3"/>
      <c r="AMI2131" s="0"/>
      <c r="AMJ2131" s="0"/>
    </row>
    <row r="2132" s="18" customFormat="true" ht="13.8" hidden="false" customHeight="false" outlineLevel="0" collapsed="false">
      <c r="A2132" s="1" t="s">
        <v>91</v>
      </c>
      <c r="B2132" s="12" t="n">
        <v>42181</v>
      </c>
      <c r="C2132" s="1" t="s">
        <v>19</v>
      </c>
      <c r="D2132" s="1" t="s">
        <v>19</v>
      </c>
      <c r="E2132" s="1" t="s">
        <v>19</v>
      </c>
      <c r="F2132" s="1" t="s">
        <v>20</v>
      </c>
      <c r="G2132" s="1" t="n">
        <v>5</v>
      </c>
      <c r="H2132" s="1" t="n">
        <v>4</v>
      </c>
      <c r="I2132" s="23" t="str">
        <f aca="false">IF(J2132="RHAP", "Rhizophora apiculata", IF(J2132="EXAG", "Excoecaria agallocha", IF(J2132="BRPA", "Bruguiera parviflora", IF(J2132="XYMO", "Xylocarpus moluccensis", IF(J2132="BRCY", "Bruguiera cylindrica", IF(J2132="AVAL", "Avicennia alba", IF(J2132="AVOF", "Avicennia officinalis", IF(J2132="LURA", "Lumnitzera racemosa", IF(J2132="CETA", "Ceriops tagal", IF(J2132="XYGR", "Xylocarpus granatum", IF(J2132="AVMA", "Avicennia marina", IF(J2132="RHMU", "Rhizophora mucronata", IF(J2132="BRGY", "Bruguiera gymnorrhiza", IF(J2132="BRSE", "Bruguiera sexangula", IF(J2132="SOOV", "Sonneratia ovata", IF(J2132="SOCA", "Sonneratia caseolaris", IF(J2132="HELI", "Heritiera littoralis", IF(J2132="HESY", "Heritiera sylvatica", IF(J2132="NYFR", "Nypa fruticans", IF(J2132="CYRA", "Cynometra ramiflora", IF(J2132="PHPA", "Phoenix paludosa", IF(J2132="SCHY", "Scyphiphora hydrophyllacea", IF(J2132="DIMA", "Diospyros maritima", IF(J2132="POPI", "Pongamia pinnata", IF(J2132="MAPS", "Maniltoa psilogyne", IF(J2132="INBI", "Intsia bijuga", IF(J2132="ACEB", "Acanthus ebracteatus", IF(J2132="CAER", "Calamus erinaceus", IF(J2132="UNUN", "Unknown unknown",  IF(J2132="SOAL", "Sonneratia alba",  IF(J2132="AECO", "Aegiceras corniculatum", "" )) )))))))))))))))))))))))))))))</f>
        <v>Rhizophora apiculata</v>
      </c>
      <c r="J2132" s="1" t="s">
        <v>21</v>
      </c>
      <c r="K2132" s="1" t="n">
        <v>17.2</v>
      </c>
      <c r="L2132" s="1" t="n">
        <v>12</v>
      </c>
      <c r="M2132" s="1"/>
      <c r="N2132" s="1" t="n">
        <v>3</v>
      </c>
      <c r="O2132" s="3"/>
      <c r="AMI2132" s="0"/>
      <c r="AMJ2132" s="0"/>
    </row>
    <row r="2133" s="18" customFormat="true" ht="13.8" hidden="false" customHeight="false" outlineLevel="0" collapsed="false">
      <c r="A2133" s="1" t="s">
        <v>91</v>
      </c>
      <c r="B2133" s="12" t="n">
        <v>42181</v>
      </c>
      <c r="C2133" s="1" t="s">
        <v>19</v>
      </c>
      <c r="D2133" s="1" t="s">
        <v>19</v>
      </c>
      <c r="E2133" s="1" t="s">
        <v>19</v>
      </c>
      <c r="F2133" s="1" t="s">
        <v>20</v>
      </c>
      <c r="G2133" s="1" t="n">
        <v>5</v>
      </c>
      <c r="H2133" s="1" t="n">
        <v>4</v>
      </c>
      <c r="I2133" s="23" t="str">
        <f aca="false">IF(J2133="RHAP", "Rhizophora apiculata", IF(J2133="EXAG", "Excoecaria agallocha", IF(J2133="BRPA", "Bruguiera parviflora", IF(J2133="XYMO", "Xylocarpus moluccensis", IF(J2133="BRCY", "Bruguiera cylindrica", IF(J2133="AVAL", "Avicennia alba", IF(J2133="AVOF", "Avicennia officinalis", IF(J2133="LURA", "Lumnitzera racemosa", IF(J2133="CETA", "Ceriops tagal", IF(J2133="XYGR", "Xylocarpus granatum", IF(J2133="AVMA", "Avicennia marina", IF(J2133="RHMU", "Rhizophora mucronata", IF(J2133="BRGY", "Bruguiera gymnorrhiza", IF(J2133="BRSE", "Bruguiera sexangula", IF(J2133="SOOV", "Sonneratia ovata", IF(J2133="SOCA", "Sonneratia caseolaris", IF(J2133="HELI", "Heritiera littoralis", IF(J2133="HESY", "Heritiera sylvatica", IF(J2133="NYFR", "Nypa fruticans", IF(J2133="CYRA", "Cynometra ramiflora", IF(J2133="PHPA", "Phoenix paludosa", IF(J2133="SCHY", "Scyphiphora hydrophyllacea", IF(J2133="DIMA", "Diospyros maritima", IF(J2133="POPI", "Pongamia pinnata", IF(J2133="MAPS", "Maniltoa psilogyne", IF(J2133="INBI", "Intsia bijuga", IF(J2133="ACEB", "Acanthus ebracteatus", IF(J2133="CAER", "Calamus erinaceus", IF(J2133="UNUN", "Unknown unknown",  IF(J2133="SOAL", "Sonneratia alba",  IF(J2133="AECO", "Aegiceras corniculatum", "" )) )))))))))))))))))))))))))))))</f>
        <v>Avicennia alba</v>
      </c>
      <c r="J2133" s="1" t="s">
        <v>27</v>
      </c>
      <c r="K2133" s="1" t="n">
        <v>42.4</v>
      </c>
      <c r="L2133" s="1" t="n">
        <v>18</v>
      </c>
      <c r="M2133" s="1"/>
      <c r="N2133" s="1"/>
      <c r="O2133" s="3"/>
      <c r="AMI2133" s="0"/>
      <c r="AMJ2133" s="0"/>
    </row>
    <row r="2134" s="18" customFormat="true" ht="13.8" hidden="false" customHeight="false" outlineLevel="0" collapsed="false">
      <c r="A2134" s="1" t="s">
        <v>91</v>
      </c>
      <c r="B2134" s="12" t="n">
        <v>42181</v>
      </c>
      <c r="C2134" s="1" t="s">
        <v>19</v>
      </c>
      <c r="D2134" s="1" t="s">
        <v>19</v>
      </c>
      <c r="E2134" s="1" t="s">
        <v>19</v>
      </c>
      <c r="F2134" s="1" t="s">
        <v>20</v>
      </c>
      <c r="G2134" s="1" t="n">
        <v>5</v>
      </c>
      <c r="H2134" s="1" t="n">
        <v>5</v>
      </c>
      <c r="I2134" s="23" t="str">
        <f aca="false">IF(J2134="RHAP", "Rhizophora apiculata", IF(J2134="EXAG", "Excoecaria agallocha", IF(J2134="BRPA", "Bruguiera parviflora", IF(J2134="XYMO", "Xylocarpus moluccensis", IF(J2134="BRCY", "Bruguiera cylindrica", IF(J2134="AVAL", "Avicennia alba", IF(J2134="AVOF", "Avicennia officinalis", IF(J2134="LURA", "Lumnitzera racemosa", IF(J2134="CETA", "Ceriops tagal", IF(J2134="XYGR", "Xylocarpus granatum", IF(J2134="AVMA", "Avicennia marina", IF(J2134="RHMU", "Rhizophora mucronata", IF(J2134="BRGY", "Bruguiera gymnorrhiza", IF(J2134="BRSE", "Bruguiera sexangula", IF(J2134="SOOV", "Sonneratia ovata", IF(J2134="SOCA", "Sonneratia caseolaris", IF(J2134="HELI", "Heritiera littoralis", IF(J2134="HESY", "Heritiera sylvatica", IF(J2134="NYFR", "Nypa fruticans", IF(J2134="CYRA", "Cynometra ramiflora", IF(J2134="PHPA", "Phoenix paludosa", IF(J2134="SCHY", "Scyphiphora hydrophyllacea", IF(J2134="DIMA", "Diospyros maritima", IF(J2134="POPI", "Pongamia pinnata", IF(J2134="MAPS", "Maniltoa psilogyne", IF(J2134="INBI", "Intsia bijuga", IF(J2134="ACEB", "Acanthus ebracteatus", IF(J2134="CAER", "Calamus erinaceus", IF(J2134="UNUN", "Unknown unknown",  IF(J2134="SOAL", "Sonneratia alba",  IF(J2134="AECO", "Aegiceras corniculatum", "" )) )))))))))))))))))))))))))))))</f>
        <v>Bruguiera cylindrica</v>
      </c>
      <c r="J2134" s="1" t="s">
        <v>98</v>
      </c>
      <c r="K2134" s="1" t="n">
        <v>5.1</v>
      </c>
      <c r="L2134" s="1" t="n">
        <v>1.5</v>
      </c>
      <c r="M2134" s="1" t="n">
        <v>7.1</v>
      </c>
      <c r="N2134" s="1" t="n">
        <v>3</v>
      </c>
      <c r="O2134" s="3"/>
      <c r="AMI2134" s="0"/>
      <c r="AMJ2134" s="0"/>
    </row>
    <row r="2135" s="18" customFormat="true" ht="13.8" hidden="false" customHeight="false" outlineLevel="0" collapsed="false">
      <c r="A2135" s="1" t="s">
        <v>91</v>
      </c>
      <c r="B2135" s="12" t="n">
        <v>42181</v>
      </c>
      <c r="C2135" s="1" t="s">
        <v>19</v>
      </c>
      <c r="D2135" s="1" t="s">
        <v>19</v>
      </c>
      <c r="E2135" s="1" t="s">
        <v>19</v>
      </c>
      <c r="F2135" s="1" t="s">
        <v>20</v>
      </c>
      <c r="G2135" s="1" t="n">
        <v>5</v>
      </c>
      <c r="H2135" s="1" t="n">
        <v>5</v>
      </c>
      <c r="I2135" s="23" t="str">
        <f aca="false">IF(J2135="RHAP", "Rhizophora apiculata", IF(J2135="EXAG", "Excoecaria agallocha", IF(J2135="BRPA", "Bruguiera parviflora", IF(J2135="XYMO", "Xylocarpus moluccensis", IF(J2135="BRCY", "Bruguiera cylindrica", IF(J2135="AVAL", "Avicennia alba", IF(J2135="AVOF", "Avicennia officinalis", IF(J2135="LURA", "Lumnitzera racemosa", IF(J2135="CETA", "Ceriops tagal", IF(J2135="XYGR", "Xylocarpus granatum", IF(J2135="AVMA", "Avicennia marina", IF(J2135="RHMU", "Rhizophora mucronata", IF(J2135="BRGY", "Bruguiera gymnorrhiza", IF(J2135="BRSE", "Bruguiera sexangula", IF(J2135="SOOV", "Sonneratia ovata", IF(J2135="SOCA", "Sonneratia caseolaris", IF(J2135="HELI", "Heritiera littoralis", IF(J2135="HESY", "Heritiera sylvatica", IF(J2135="NYFR", "Nypa fruticans", IF(J2135="CYRA", "Cynometra ramiflora", IF(J2135="PHPA", "Phoenix paludosa", IF(J2135="SCHY", "Scyphiphora hydrophyllacea", IF(J2135="DIMA", "Diospyros maritima", IF(J2135="POPI", "Pongamia pinnata", IF(J2135="MAPS", "Maniltoa psilogyne", IF(J2135="INBI", "Intsia bijuga", IF(J2135="ACEB", "Acanthus ebracteatus", IF(J2135="CAER", "Calamus erinaceus", IF(J2135="UNUN", "Unknown unknown",  IF(J2135="SOAL", "Sonneratia alba",  IF(J2135="AECO", "Aegiceras corniculatum", "" )) )))))))))))))))))))))))))))))</f>
        <v>Bruguiera cylindrica</v>
      </c>
      <c r="J2135" s="1" t="s">
        <v>98</v>
      </c>
      <c r="K2135" s="1" t="n">
        <v>5.2</v>
      </c>
      <c r="L2135" s="1" t="n">
        <v>7</v>
      </c>
      <c r="M2135" s="1"/>
      <c r="N2135" s="1"/>
      <c r="O2135" s="3"/>
      <c r="AMI2135" s="0"/>
      <c r="AMJ2135" s="0"/>
    </row>
    <row r="2136" s="18" customFormat="true" ht="13.8" hidden="false" customHeight="false" outlineLevel="0" collapsed="false">
      <c r="A2136" s="1" t="s">
        <v>91</v>
      </c>
      <c r="B2136" s="12" t="n">
        <v>42181</v>
      </c>
      <c r="C2136" s="1" t="s">
        <v>19</v>
      </c>
      <c r="D2136" s="1" t="s">
        <v>19</v>
      </c>
      <c r="E2136" s="1" t="s">
        <v>19</v>
      </c>
      <c r="F2136" s="1" t="s">
        <v>20</v>
      </c>
      <c r="G2136" s="1" t="n">
        <v>5</v>
      </c>
      <c r="H2136" s="1" t="n">
        <v>5</v>
      </c>
      <c r="I2136" s="23" t="str">
        <f aca="false">IF(J2136="RHAP", "Rhizophora apiculata", IF(J2136="EXAG", "Excoecaria agallocha", IF(J2136="BRPA", "Bruguiera parviflora", IF(J2136="XYMO", "Xylocarpus moluccensis", IF(J2136="BRCY", "Bruguiera cylindrica", IF(J2136="AVAL", "Avicennia alba", IF(J2136="AVOF", "Avicennia officinalis", IF(J2136="LURA", "Lumnitzera racemosa", IF(J2136="CETA", "Ceriops tagal", IF(J2136="XYGR", "Xylocarpus granatum", IF(J2136="AVMA", "Avicennia marina", IF(J2136="RHMU", "Rhizophora mucronata", IF(J2136="BRGY", "Bruguiera gymnorrhiza", IF(J2136="BRSE", "Bruguiera sexangula", IF(J2136="SOOV", "Sonneratia ovata", IF(J2136="SOCA", "Sonneratia caseolaris", IF(J2136="HELI", "Heritiera littoralis", IF(J2136="HESY", "Heritiera sylvatica", IF(J2136="NYFR", "Nypa fruticans", IF(J2136="CYRA", "Cynometra ramiflora", IF(J2136="PHPA", "Phoenix paludosa", IF(J2136="SCHY", "Scyphiphora hydrophyllacea", IF(J2136="DIMA", "Diospyros maritima", IF(J2136="POPI", "Pongamia pinnata", IF(J2136="MAPS", "Maniltoa psilogyne", IF(J2136="INBI", "Intsia bijuga", IF(J2136="ACEB", "Acanthus ebracteatus", IF(J2136="CAER", "Calamus erinaceus", IF(J2136="UNUN", "Unknown unknown",  IF(J2136="SOAL", "Sonneratia alba",  IF(J2136="AECO", "Aegiceras corniculatum", "" )) )))))))))))))))))))))))))))))</f>
        <v>Bruguiera cylindrica</v>
      </c>
      <c r="J2136" s="1" t="s">
        <v>98</v>
      </c>
      <c r="K2136" s="1" t="n">
        <v>5.3</v>
      </c>
      <c r="L2136" s="1" t="n">
        <v>7</v>
      </c>
      <c r="M2136" s="1"/>
      <c r="N2136" s="1"/>
      <c r="O2136" s="3"/>
      <c r="AMI2136" s="0"/>
      <c r="AMJ2136" s="0"/>
    </row>
    <row r="2137" s="18" customFormat="true" ht="13.8" hidden="false" customHeight="false" outlineLevel="0" collapsed="false">
      <c r="A2137" s="1" t="s">
        <v>91</v>
      </c>
      <c r="B2137" s="12" t="n">
        <v>42181</v>
      </c>
      <c r="C2137" s="1" t="s">
        <v>19</v>
      </c>
      <c r="D2137" s="1" t="s">
        <v>19</v>
      </c>
      <c r="E2137" s="1" t="s">
        <v>19</v>
      </c>
      <c r="F2137" s="1" t="s">
        <v>20</v>
      </c>
      <c r="G2137" s="1" t="n">
        <v>5</v>
      </c>
      <c r="H2137" s="1" t="n">
        <v>5</v>
      </c>
      <c r="I2137" s="23" t="str">
        <f aca="false">IF(J2137="RHAP", "Rhizophora apiculata", IF(J2137="EXAG", "Excoecaria agallocha", IF(J2137="BRPA", "Bruguiera parviflora", IF(J2137="XYMO", "Xylocarpus moluccensis", IF(J2137="BRCY", "Bruguiera cylindrica", IF(J2137="AVAL", "Avicennia alba", IF(J2137="AVOF", "Avicennia officinalis", IF(J2137="LURA", "Lumnitzera racemosa", IF(J2137="CETA", "Ceriops tagal", IF(J2137="XYGR", "Xylocarpus granatum", IF(J2137="AVMA", "Avicennia marina", IF(J2137="RHMU", "Rhizophora mucronata", IF(J2137="BRGY", "Bruguiera gymnorrhiza", IF(J2137="BRSE", "Bruguiera sexangula", IF(J2137="SOOV", "Sonneratia ovata", IF(J2137="SOCA", "Sonneratia caseolaris", IF(J2137="HELI", "Heritiera littoralis", IF(J2137="HESY", "Heritiera sylvatica", IF(J2137="NYFR", "Nypa fruticans", IF(J2137="CYRA", "Cynometra ramiflora", IF(J2137="PHPA", "Phoenix paludosa", IF(J2137="SCHY", "Scyphiphora hydrophyllacea", IF(J2137="DIMA", "Diospyros maritima", IF(J2137="POPI", "Pongamia pinnata", IF(J2137="MAPS", "Maniltoa psilogyne", IF(J2137="INBI", "Intsia bijuga", IF(J2137="ACEB", "Acanthus ebracteatus", IF(J2137="CAER", "Calamus erinaceus", IF(J2137="UNUN", "Unknown unknown",  IF(J2137="SOAL", "Sonneratia alba",  IF(J2137="AECO", "Aegiceras corniculatum", "" )) )))))))))))))))))))))))))))))</f>
        <v>Bruguiera cylindrica</v>
      </c>
      <c r="J2137" s="1" t="s">
        <v>98</v>
      </c>
      <c r="K2137" s="1" t="n">
        <v>5.8</v>
      </c>
      <c r="L2137" s="1" t="n">
        <v>7</v>
      </c>
      <c r="M2137" s="1"/>
      <c r="N2137" s="1"/>
      <c r="O2137" s="3"/>
      <c r="AMI2137" s="0"/>
      <c r="AMJ2137" s="0"/>
    </row>
    <row r="2138" s="18" customFormat="true" ht="13.8" hidden="false" customHeight="false" outlineLevel="0" collapsed="false">
      <c r="A2138" s="1" t="s">
        <v>91</v>
      </c>
      <c r="B2138" s="12" t="n">
        <v>42181</v>
      </c>
      <c r="C2138" s="1" t="s">
        <v>19</v>
      </c>
      <c r="D2138" s="1" t="s">
        <v>19</v>
      </c>
      <c r="E2138" s="1" t="s">
        <v>19</v>
      </c>
      <c r="F2138" s="1" t="s">
        <v>20</v>
      </c>
      <c r="G2138" s="1" t="n">
        <v>5</v>
      </c>
      <c r="H2138" s="1" t="n">
        <v>5</v>
      </c>
      <c r="I2138" s="23" t="str">
        <f aca="false">IF(J2138="RHAP", "Rhizophora apiculata", IF(J2138="EXAG", "Excoecaria agallocha", IF(J2138="BRPA", "Bruguiera parviflora", IF(J2138="XYMO", "Xylocarpus moluccensis", IF(J2138="BRCY", "Bruguiera cylindrica", IF(J2138="AVAL", "Avicennia alba", IF(J2138="AVOF", "Avicennia officinalis", IF(J2138="LURA", "Lumnitzera racemosa", IF(J2138="CETA", "Ceriops tagal", IF(J2138="XYGR", "Xylocarpus granatum", IF(J2138="AVMA", "Avicennia marina", IF(J2138="RHMU", "Rhizophora mucronata", IF(J2138="BRGY", "Bruguiera gymnorrhiza", IF(J2138="BRSE", "Bruguiera sexangula", IF(J2138="SOOV", "Sonneratia ovata", IF(J2138="SOCA", "Sonneratia caseolaris", IF(J2138="HELI", "Heritiera littoralis", IF(J2138="HESY", "Heritiera sylvatica", IF(J2138="NYFR", "Nypa fruticans", IF(J2138="CYRA", "Cynometra ramiflora", IF(J2138="PHPA", "Phoenix paludosa", IF(J2138="SCHY", "Scyphiphora hydrophyllacea", IF(J2138="DIMA", "Diospyros maritima", IF(J2138="POPI", "Pongamia pinnata", IF(J2138="MAPS", "Maniltoa psilogyne", IF(J2138="INBI", "Intsia bijuga", IF(J2138="ACEB", "Acanthus ebracteatus", IF(J2138="CAER", "Calamus erinaceus", IF(J2138="UNUN", "Unknown unknown",  IF(J2138="SOAL", "Sonneratia alba",  IF(J2138="AECO", "Aegiceras corniculatum", "" )) )))))))))))))))))))))))))))))</f>
        <v>Bruguiera cylindrica</v>
      </c>
      <c r="J2138" s="1" t="s">
        <v>98</v>
      </c>
      <c r="K2138" s="1" t="n">
        <v>5.9</v>
      </c>
      <c r="L2138" s="1" t="n">
        <v>1.5</v>
      </c>
      <c r="M2138" s="1" t="n">
        <v>10.3</v>
      </c>
      <c r="N2138" s="1" t="n">
        <v>3</v>
      </c>
      <c r="O2138" s="3"/>
      <c r="AMI2138" s="0"/>
      <c r="AMJ2138" s="0"/>
    </row>
    <row r="2139" s="18" customFormat="true" ht="13.8" hidden="false" customHeight="false" outlineLevel="0" collapsed="false">
      <c r="A2139" s="1" t="s">
        <v>91</v>
      </c>
      <c r="B2139" s="12" t="n">
        <v>42181</v>
      </c>
      <c r="C2139" s="1" t="s">
        <v>19</v>
      </c>
      <c r="D2139" s="1" t="s">
        <v>19</v>
      </c>
      <c r="E2139" s="1" t="s">
        <v>19</v>
      </c>
      <c r="F2139" s="1" t="s">
        <v>20</v>
      </c>
      <c r="G2139" s="1" t="n">
        <v>5</v>
      </c>
      <c r="H2139" s="1" t="n">
        <v>5</v>
      </c>
      <c r="I2139" s="23" t="str">
        <f aca="false">IF(J2139="RHAP", "Rhizophora apiculata", IF(J2139="EXAG", "Excoecaria agallocha", IF(J2139="BRPA", "Bruguiera parviflora", IF(J2139="XYMO", "Xylocarpus moluccensis", IF(J2139="BRCY", "Bruguiera cylindrica", IF(J2139="AVAL", "Avicennia alba", IF(J2139="AVOF", "Avicennia officinalis", IF(J2139="LURA", "Lumnitzera racemosa", IF(J2139="CETA", "Ceriops tagal", IF(J2139="XYGR", "Xylocarpus granatum", IF(J2139="AVMA", "Avicennia marina", IF(J2139="RHMU", "Rhizophora mucronata", IF(J2139="BRGY", "Bruguiera gymnorrhiza", IF(J2139="BRSE", "Bruguiera sexangula", IF(J2139="SOOV", "Sonneratia ovata", IF(J2139="SOCA", "Sonneratia caseolaris", IF(J2139="HELI", "Heritiera littoralis", IF(J2139="HESY", "Heritiera sylvatica", IF(J2139="NYFR", "Nypa fruticans", IF(J2139="CYRA", "Cynometra ramiflora", IF(J2139="PHPA", "Phoenix paludosa", IF(J2139="SCHY", "Scyphiphora hydrophyllacea", IF(J2139="DIMA", "Diospyros maritima", IF(J2139="POPI", "Pongamia pinnata", IF(J2139="MAPS", "Maniltoa psilogyne", IF(J2139="INBI", "Intsia bijuga", IF(J2139="ACEB", "Acanthus ebracteatus", IF(J2139="CAER", "Calamus erinaceus", IF(J2139="UNUN", "Unknown unknown",  IF(J2139="SOAL", "Sonneratia alba",  IF(J2139="AECO", "Aegiceras corniculatum", "" )) )))))))))))))))))))))))))))))</f>
        <v>Rhizophora apiculata</v>
      </c>
      <c r="J2139" s="1" t="s">
        <v>21</v>
      </c>
      <c r="K2139" s="1" t="n">
        <v>6</v>
      </c>
      <c r="L2139" s="1" t="n">
        <v>8</v>
      </c>
      <c r="M2139" s="1"/>
      <c r="N2139" s="1"/>
      <c r="O2139" s="3"/>
      <c r="AMI2139" s="0"/>
      <c r="AMJ2139" s="0"/>
    </row>
    <row r="2140" s="18" customFormat="true" ht="13.8" hidden="false" customHeight="false" outlineLevel="0" collapsed="false">
      <c r="A2140" s="1" t="s">
        <v>91</v>
      </c>
      <c r="B2140" s="12" t="n">
        <v>42181</v>
      </c>
      <c r="C2140" s="1" t="s">
        <v>19</v>
      </c>
      <c r="D2140" s="1" t="s">
        <v>19</v>
      </c>
      <c r="E2140" s="1" t="s">
        <v>19</v>
      </c>
      <c r="F2140" s="1" t="s">
        <v>20</v>
      </c>
      <c r="G2140" s="1" t="n">
        <v>5</v>
      </c>
      <c r="H2140" s="1" t="n">
        <v>5</v>
      </c>
      <c r="I2140" s="23" t="str">
        <f aca="false">IF(J2140="RHAP", "Rhizophora apiculata", IF(J2140="EXAG", "Excoecaria agallocha", IF(J2140="BRPA", "Bruguiera parviflora", IF(J2140="XYMO", "Xylocarpus moluccensis", IF(J2140="BRCY", "Bruguiera cylindrica", IF(J2140="AVAL", "Avicennia alba", IF(J2140="AVOF", "Avicennia officinalis", IF(J2140="LURA", "Lumnitzera racemosa", IF(J2140="CETA", "Ceriops tagal", IF(J2140="XYGR", "Xylocarpus granatum", IF(J2140="AVMA", "Avicennia marina", IF(J2140="RHMU", "Rhizophora mucronata", IF(J2140="BRGY", "Bruguiera gymnorrhiza", IF(J2140="BRSE", "Bruguiera sexangula", IF(J2140="SOOV", "Sonneratia ovata", IF(J2140="SOCA", "Sonneratia caseolaris", IF(J2140="HELI", "Heritiera littoralis", IF(J2140="HESY", "Heritiera sylvatica", IF(J2140="NYFR", "Nypa fruticans", IF(J2140="CYRA", "Cynometra ramiflora", IF(J2140="PHPA", "Phoenix paludosa", IF(J2140="SCHY", "Scyphiphora hydrophyllacea", IF(J2140="DIMA", "Diospyros maritima", IF(J2140="POPI", "Pongamia pinnata", IF(J2140="MAPS", "Maniltoa psilogyne", IF(J2140="INBI", "Intsia bijuga", IF(J2140="ACEB", "Acanthus ebracteatus", IF(J2140="CAER", "Calamus erinaceus", IF(J2140="UNUN", "Unknown unknown",  IF(J2140="SOAL", "Sonneratia alba",  IF(J2140="AECO", "Aegiceras corniculatum", "" )) )))))))))))))))))))))))))))))</f>
        <v>Bruguiera cylindrica</v>
      </c>
      <c r="J2140" s="1" t="s">
        <v>98</v>
      </c>
      <c r="K2140" s="1" t="n">
        <v>6.3</v>
      </c>
      <c r="L2140" s="1" t="n">
        <v>7</v>
      </c>
      <c r="M2140" s="1"/>
      <c r="N2140" s="1" t="n">
        <v>1</v>
      </c>
      <c r="O2140" s="3"/>
      <c r="AMI2140" s="0"/>
      <c r="AMJ2140" s="0"/>
    </row>
    <row r="2141" s="18" customFormat="true" ht="13.8" hidden="false" customHeight="false" outlineLevel="0" collapsed="false">
      <c r="A2141" s="1" t="s">
        <v>91</v>
      </c>
      <c r="B2141" s="12" t="n">
        <v>42181</v>
      </c>
      <c r="C2141" s="1" t="s">
        <v>19</v>
      </c>
      <c r="D2141" s="1" t="s">
        <v>19</v>
      </c>
      <c r="E2141" s="1" t="s">
        <v>19</v>
      </c>
      <c r="F2141" s="1" t="s">
        <v>20</v>
      </c>
      <c r="G2141" s="1" t="n">
        <v>5</v>
      </c>
      <c r="H2141" s="1" t="n">
        <v>5</v>
      </c>
      <c r="I2141" s="23" t="str">
        <f aca="false">IF(J2141="RHAP", "Rhizophora apiculata", IF(J2141="EXAG", "Excoecaria agallocha", IF(J2141="BRPA", "Bruguiera parviflora", IF(J2141="XYMO", "Xylocarpus moluccensis", IF(J2141="BRCY", "Bruguiera cylindrica", IF(J2141="AVAL", "Avicennia alba", IF(J2141="AVOF", "Avicennia officinalis", IF(J2141="LURA", "Lumnitzera racemosa", IF(J2141="CETA", "Ceriops tagal", IF(J2141="XYGR", "Xylocarpus granatum", IF(J2141="AVMA", "Avicennia marina", IF(J2141="RHMU", "Rhizophora mucronata", IF(J2141="BRGY", "Bruguiera gymnorrhiza", IF(J2141="BRSE", "Bruguiera sexangula", IF(J2141="SOOV", "Sonneratia ovata", IF(J2141="SOCA", "Sonneratia caseolaris", IF(J2141="HELI", "Heritiera littoralis", IF(J2141="HESY", "Heritiera sylvatica", IF(J2141="NYFR", "Nypa fruticans", IF(J2141="CYRA", "Cynometra ramiflora", IF(J2141="PHPA", "Phoenix paludosa", IF(J2141="SCHY", "Scyphiphora hydrophyllacea", IF(J2141="DIMA", "Diospyros maritima", IF(J2141="POPI", "Pongamia pinnata", IF(J2141="MAPS", "Maniltoa psilogyne", IF(J2141="INBI", "Intsia bijuga", IF(J2141="ACEB", "Acanthus ebracteatus", IF(J2141="CAER", "Calamus erinaceus", IF(J2141="UNUN", "Unknown unknown",  IF(J2141="SOAL", "Sonneratia alba",  IF(J2141="AECO", "Aegiceras corniculatum", "" )) )))))))))))))))))))))))))))))</f>
        <v>Bruguiera cylindrica</v>
      </c>
      <c r="J2141" s="1" t="s">
        <v>98</v>
      </c>
      <c r="K2141" s="1" t="n">
        <v>6.3</v>
      </c>
      <c r="L2141" s="1" t="n">
        <v>5</v>
      </c>
      <c r="M2141" s="1"/>
      <c r="N2141" s="1" t="n">
        <v>2</v>
      </c>
      <c r="O2141" s="3"/>
      <c r="AMI2141" s="0"/>
      <c r="AMJ2141" s="0"/>
    </row>
    <row r="2142" s="18" customFormat="true" ht="13.8" hidden="false" customHeight="false" outlineLevel="0" collapsed="false">
      <c r="A2142" s="1" t="s">
        <v>91</v>
      </c>
      <c r="B2142" s="12" t="n">
        <v>42181</v>
      </c>
      <c r="C2142" s="1" t="s">
        <v>19</v>
      </c>
      <c r="D2142" s="1" t="s">
        <v>19</v>
      </c>
      <c r="E2142" s="1" t="s">
        <v>19</v>
      </c>
      <c r="F2142" s="1" t="s">
        <v>20</v>
      </c>
      <c r="G2142" s="1" t="n">
        <v>5</v>
      </c>
      <c r="H2142" s="1" t="n">
        <v>5</v>
      </c>
      <c r="I2142" s="23" t="str">
        <f aca="false">IF(J2142="RHAP", "Rhizophora apiculata", IF(J2142="EXAG", "Excoecaria agallocha", IF(J2142="BRPA", "Bruguiera parviflora", IF(J2142="XYMO", "Xylocarpus moluccensis", IF(J2142="BRCY", "Bruguiera cylindrica", IF(J2142="AVAL", "Avicennia alba", IF(J2142="AVOF", "Avicennia officinalis", IF(J2142="LURA", "Lumnitzera racemosa", IF(J2142="CETA", "Ceriops tagal", IF(J2142="XYGR", "Xylocarpus granatum", IF(J2142="AVMA", "Avicennia marina", IF(J2142="RHMU", "Rhizophora mucronata", IF(J2142="BRGY", "Bruguiera gymnorrhiza", IF(J2142="BRSE", "Bruguiera sexangula", IF(J2142="SOOV", "Sonneratia ovata", IF(J2142="SOCA", "Sonneratia caseolaris", IF(J2142="HELI", "Heritiera littoralis", IF(J2142="HESY", "Heritiera sylvatica", IF(J2142="NYFR", "Nypa fruticans", IF(J2142="CYRA", "Cynometra ramiflora", IF(J2142="PHPA", "Phoenix paludosa", IF(J2142="SCHY", "Scyphiphora hydrophyllacea", IF(J2142="DIMA", "Diospyros maritima", IF(J2142="POPI", "Pongamia pinnata", IF(J2142="MAPS", "Maniltoa psilogyne", IF(J2142="INBI", "Intsia bijuga", IF(J2142="ACEB", "Acanthus ebracteatus", IF(J2142="CAER", "Calamus erinaceus", IF(J2142="UNUN", "Unknown unknown",  IF(J2142="SOAL", "Sonneratia alba",  IF(J2142="AECO", "Aegiceras corniculatum", "" )) )))))))))))))))))))))))))))))</f>
        <v>Rhizophora apiculata</v>
      </c>
      <c r="J2142" s="1" t="s">
        <v>21</v>
      </c>
      <c r="K2142" s="1" t="n">
        <v>6.5</v>
      </c>
      <c r="L2142" s="1" t="n">
        <v>8</v>
      </c>
      <c r="M2142" s="1"/>
      <c r="N2142" s="1"/>
      <c r="O2142" s="3"/>
      <c r="AMI2142" s="0"/>
      <c r="AMJ2142" s="0"/>
    </row>
    <row r="2143" s="18" customFormat="true" ht="13.8" hidden="false" customHeight="false" outlineLevel="0" collapsed="false">
      <c r="A2143" s="1" t="s">
        <v>91</v>
      </c>
      <c r="B2143" s="12" t="n">
        <v>42181</v>
      </c>
      <c r="C2143" s="1" t="s">
        <v>19</v>
      </c>
      <c r="D2143" s="1" t="s">
        <v>19</v>
      </c>
      <c r="E2143" s="1" t="s">
        <v>19</v>
      </c>
      <c r="F2143" s="1" t="s">
        <v>20</v>
      </c>
      <c r="G2143" s="1" t="n">
        <v>5</v>
      </c>
      <c r="H2143" s="1" t="n">
        <v>5</v>
      </c>
      <c r="I2143" s="23" t="str">
        <f aca="false">IF(J2143="RHAP", "Rhizophora apiculata", IF(J2143="EXAG", "Excoecaria agallocha", IF(J2143="BRPA", "Bruguiera parviflora", IF(J2143="XYMO", "Xylocarpus moluccensis", IF(J2143="BRCY", "Bruguiera cylindrica", IF(J2143="AVAL", "Avicennia alba", IF(J2143="AVOF", "Avicennia officinalis", IF(J2143="LURA", "Lumnitzera racemosa", IF(J2143="CETA", "Ceriops tagal", IF(J2143="XYGR", "Xylocarpus granatum", IF(J2143="AVMA", "Avicennia marina", IF(J2143="RHMU", "Rhizophora mucronata", IF(J2143="BRGY", "Bruguiera gymnorrhiza", IF(J2143="BRSE", "Bruguiera sexangula", IF(J2143="SOOV", "Sonneratia ovata", IF(J2143="SOCA", "Sonneratia caseolaris", IF(J2143="HELI", "Heritiera littoralis", IF(J2143="HESY", "Heritiera sylvatica", IF(J2143="NYFR", "Nypa fruticans", IF(J2143="CYRA", "Cynometra ramiflora", IF(J2143="PHPA", "Phoenix paludosa", IF(J2143="SCHY", "Scyphiphora hydrophyllacea", IF(J2143="DIMA", "Diospyros maritima", IF(J2143="POPI", "Pongamia pinnata", IF(J2143="MAPS", "Maniltoa psilogyne", IF(J2143="INBI", "Intsia bijuga", IF(J2143="ACEB", "Acanthus ebracteatus", IF(J2143="CAER", "Calamus erinaceus", IF(J2143="UNUN", "Unknown unknown",  IF(J2143="SOAL", "Sonneratia alba",  IF(J2143="AECO", "Aegiceras corniculatum", "" )) )))))))))))))))))))))))))))))</f>
        <v>Bruguiera cylindrica</v>
      </c>
      <c r="J2143" s="1" t="s">
        <v>98</v>
      </c>
      <c r="K2143" s="1" t="n">
        <v>6.7</v>
      </c>
      <c r="L2143" s="1" t="n">
        <v>6</v>
      </c>
      <c r="M2143" s="1"/>
      <c r="N2143" s="1"/>
      <c r="O2143" s="3"/>
      <c r="AMI2143" s="0"/>
      <c r="AMJ2143" s="0"/>
    </row>
    <row r="2144" s="18" customFormat="true" ht="13.8" hidden="false" customHeight="false" outlineLevel="0" collapsed="false">
      <c r="A2144" s="1" t="s">
        <v>91</v>
      </c>
      <c r="B2144" s="12" t="n">
        <v>42181</v>
      </c>
      <c r="C2144" s="1" t="s">
        <v>19</v>
      </c>
      <c r="D2144" s="1" t="s">
        <v>19</v>
      </c>
      <c r="E2144" s="1" t="s">
        <v>19</v>
      </c>
      <c r="F2144" s="1" t="s">
        <v>20</v>
      </c>
      <c r="G2144" s="1" t="n">
        <v>5</v>
      </c>
      <c r="H2144" s="1" t="n">
        <v>5</v>
      </c>
      <c r="I2144" s="23" t="str">
        <f aca="false">IF(J2144="RHAP", "Rhizophora apiculata", IF(J2144="EXAG", "Excoecaria agallocha", IF(J2144="BRPA", "Bruguiera parviflora", IF(J2144="XYMO", "Xylocarpus moluccensis", IF(J2144="BRCY", "Bruguiera cylindrica", IF(J2144="AVAL", "Avicennia alba", IF(J2144="AVOF", "Avicennia officinalis", IF(J2144="LURA", "Lumnitzera racemosa", IF(J2144="CETA", "Ceriops tagal", IF(J2144="XYGR", "Xylocarpus granatum", IF(J2144="AVMA", "Avicennia marina", IF(J2144="RHMU", "Rhizophora mucronata", IF(J2144="BRGY", "Bruguiera gymnorrhiza", IF(J2144="BRSE", "Bruguiera sexangula", IF(J2144="SOOV", "Sonneratia ovata", IF(J2144="SOCA", "Sonneratia caseolaris", IF(J2144="HELI", "Heritiera littoralis", IF(J2144="HESY", "Heritiera sylvatica", IF(J2144="NYFR", "Nypa fruticans", IF(J2144="CYRA", "Cynometra ramiflora", IF(J2144="PHPA", "Phoenix paludosa", IF(J2144="SCHY", "Scyphiphora hydrophyllacea", IF(J2144="DIMA", "Diospyros maritima", IF(J2144="POPI", "Pongamia pinnata", IF(J2144="MAPS", "Maniltoa psilogyne", IF(J2144="INBI", "Intsia bijuga", IF(J2144="ACEB", "Acanthus ebracteatus", IF(J2144="CAER", "Calamus erinaceus", IF(J2144="UNUN", "Unknown unknown",  IF(J2144="SOAL", "Sonneratia alba",  IF(J2144="AECO", "Aegiceras corniculatum", "" )) )))))))))))))))))))))))))))))</f>
        <v>Bruguiera cylindrica</v>
      </c>
      <c r="J2144" s="1" t="s">
        <v>98</v>
      </c>
      <c r="K2144" s="1" t="n">
        <v>6.9</v>
      </c>
      <c r="L2144" s="1" t="n">
        <v>7</v>
      </c>
      <c r="M2144" s="1"/>
      <c r="N2144" s="1"/>
      <c r="O2144" s="3"/>
      <c r="AMI2144" s="0"/>
      <c r="AMJ2144" s="0"/>
    </row>
    <row r="2145" s="18" customFormat="true" ht="13.8" hidden="false" customHeight="false" outlineLevel="0" collapsed="false">
      <c r="A2145" s="1" t="s">
        <v>91</v>
      </c>
      <c r="B2145" s="12" t="n">
        <v>42181</v>
      </c>
      <c r="C2145" s="1" t="s">
        <v>19</v>
      </c>
      <c r="D2145" s="1" t="s">
        <v>19</v>
      </c>
      <c r="E2145" s="1" t="s">
        <v>19</v>
      </c>
      <c r="F2145" s="1" t="s">
        <v>20</v>
      </c>
      <c r="G2145" s="1" t="n">
        <v>5</v>
      </c>
      <c r="H2145" s="1" t="n">
        <v>5</v>
      </c>
      <c r="I2145" s="23" t="str">
        <f aca="false">IF(J2145="RHAP", "Rhizophora apiculata", IF(J2145="EXAG", "Excoecaria agallocha", IF(J2145="BRPA", "Bruguiera parviflora", IF(J2145="XYMO", "Xylocarpus moluccensis", IF(J2145="BRCY", "Bruguiera cylindrica", IF(J2145="AVAL", "Avicennia alba", IF(J2145="AVOF", "Avicennia officinalis", IF(J2145="LURA", "Lumnitzera racemosa", IF(J2145="CETA", "Ceriops tagal", IF(J2145="XYGR", "Xylocarpus granatum", IF(J2145="AVMA", "Avicennia marina", IF(J2145="RHMU", "Rhizophora mucronata", IF(J2145="BRGY", "Bruguiera gymnorrhiza", IF(J2145="BRSE", "Bruguiera sexangula", IF(J2145="SOOV", "Sonneratia ovata", IF(J2145="SOCA", "Sonneratia caseolaris", IF(J2145="HELI", "Heritiera littoralis", IF(J2145="HESY", "Heritiera sylvatica", IF(J2145="NYFR", "Nypa fruticans", IF(J2145="CYRA", "Cynometra ramiflora", IF(J2145="PHPA", "Phoenix paludosa", IF(J2145="SCHY", "Scyphiphora hydrophyllacea", IF(J2145="DIMA", "Diospyros maritima", IF(J2145="POPI", "Pongamia pinnata", IF(J2145="MAPS", "Maniltoa psilogyne", IF(J2145="INBI", "Intsia bijuga", IF(J2145="ACEB", "Acanthus ebracteatus", IF(J2145="CAER", "Calamus erinaceus", IF(J2145="UNUN", "Unknown unknown",  IF(J2145="SOAL", "Sonneratia alba",  IF(J2145="AECO", "Aegiceras corniculatum", "" )) )))))))))))))))))))))))))))))</f>
        <v>Rhizophora apiculata</v>
      </c>
      <c r="J2145" s="1" t="s">
        <v>21</v>
      </c>
      <c r="K2145" s="1" t="n">
        <v>7.1</v>
      </c>
      <c r="L2145" s="1" t="n">
        <v>9</v>
      </c>
      <c r="M2145" s="1"/>
      <c r="N2145" s="1"/>
      <c r="O2145" s="3"/>
      <c r="AMI2145" s="0"/>
      <c r="AMJ2145" s="0"/>
    </row>
    <row r="2146" s="18" customFormat="true" ht="13.8" hidden="false" customHeight="false" outlineLevel="0" collapsed="false">
      <c r="A2146" s="1" t="s">
        <v>91</v>
      </c>
      <c r="B2146" s="12" t="n">
        <v>42181</v>
      </c>
      <c r="C2146" s="1" t="s">
        <v>19</v>
      </c>
      <c r="D2146" s="1" t="s">
        <v>19</v>
      </c>
      <c r="E2146" s="1" t="s">
        <v>19</v>
      </c>
      <c r="F2146" s="1" t="s">
        <v>20</v>
      </c>
      <c r="G2146" s="1" t="n">
        <v>5</v>
      </c>
      <c r="H2146" s="1" t="n">
        <v>5</v>
      </c>
      <c r="I2146" s="23" t="str">
        <f aca="false">IF(J2146="RHAP", "Rhizophora apiculata", IF(J2146="EXAG", "Excoecaria agallocha", IF(J2146="BRPA", "Bruguiera parviflora", IF(J2146="XYMO", "Xylocarpus moluccensis", IF(J2146="BRCY", "Bruguiera cylindrica", IF(J2146="AVAL", "Avicennia alba", IF(J2146="AVOF", "Avicennia officinalis", IF(J2146="LURA", "Lumnitzera racemosa", IF(J2146="CETA", "Ceriops tagal", IF(J2146="XYGR", "Xylocarpus granatum", IF(J2146="AVMA", "Avicennia marina", IF(J2146="RHMU", "Rhizophora mucronata", IF(J2146="BRGY", "Bruguiera gymnorrhiza", IF(J2146="BRSE", "Bruguiera sexangula", IF(J2146="SOOV", "Sonneratia ovata", IF(J2146="SOCA", "Sonneratia caseolaris", IF(J2146="HELI", "Heritiera littoralis", IF(J2146="HESY", "Heritiera sylvatica", IF(J2146="NYFR", "Nypa fruticans", IF(J2146="CYRA", "Cynometra ramiflora", IF(J2146="PHPA", "Phoenix paludosa", IF(J2146="SCHY", "Scyphiphora hydrophyllacea", IF(J2146="DIMA", "Diospyros maritima", IF(J2146="POPI", "Pongamia pinnata", IF(J2146="MAPS", "Maniltoa psilogyne", IF(J2146="INBI", "Intsia bijuga", IF(J2146="ACEB", "Acanthus ebracteatus", IF(J2146="CAER", "Calamus erinaceus", IF(J2146="UNUN", "Unknown unknown",  IF(J2146="SOAL", "Sonneratia alba",  IF(J2146="AECO", "Aegiceras corniculatum", "" )) )))))))))))))))))))))))))))))</f>
        <v>Bruguiera cylindrica</v>
      </c>
      <c r="J2146" s="1" t="s">
        <v>98</v>
      </c>
      <c r="K2146" s="1" t="n">
        <v>7.1</v>
      </c>
      <c r="L2146" s="1" t="n">
        <v>2.5</v>
      </c>
      <c r="M2146" s="1" t="n">
        <v>8.6</v>
      </c>
      <c r="N2146" s="1" t="n">
        <v>3</v>
      </c>
      <c r="O2146" s="3"/>
      <c r="AMI2146" s="0"/>
      <c r="AMJ2146" s="0"/>
    </row>
    <row r="2147" s="18" customFormat="true" ht="13.8" hidden="false" customHeight="false" outlineLevel="0" collapsed="false">
      <c r="A2147" s="1" t="s">
        <v>91</v>
      </c>
      <c r="B2147" s="12" t="n">
        <v>42181</v>
      </c>
      <c r="C2147" s="1" t="s">
        <v>19</v>
      </c>
      <c r="D2147" s="1" t="s">
        <v>19</v>
      </c>
      <c r="E2147" s="1" t="s">
        <v>19</v>
      </c>
      <c r="F2147" s="1" t="s">
        <v>20</v>
      </c>
      <c r="G2147" s="1" t="n">
        <v>5</v>
      </c>
      <c r="H2147" s="1" t="n">
        <v>5</v>
      </c>
      <c r="I2147" s="23" t="str">
        <f aca="false">IF(J2147="RHAP", "Rhizophora apiculata", IF(J2147="EXAG", "Excoecaria agallocha", IF(J2147="BRPA", "Bruguiera parviflora", IF(J2147="XYMO", "Xylocarpus moluccensis", IF(J2147="BRCY", "Bruguiera cylindrica", IF(J2147="AVAL", "Avicennia alba", IF(J2147="AVOF", "Avicennia officinalis", IF(J2147="LURA", "Lumnitzera racemosa", IF(J2147="CETA", "Ceriops tagal", IF(J2147="XYGR", "Xylocarpus granatum", IF(J2147="AVMA", "Avicennia marina", IF(J2147="RHMU", "Rhizophora mucronata", IF(J2147="BRGY", "Bruguiera gymnorrhiza", IF(J2147="BRSE", "Bruguiera sexangula", IF(J2147="SOOV", "Sonneratia ovata", IF(J2147="SOCA", "Sonneratia caseolaris", IF(J2147="HELI", "Heritiera littoralis", IF(J2147="HESY", "Heritiera sylvatica", IF(J2147="NYFR", "Nypa fruticans", IF(J2147="CYRA", "Cynometra ramiflora", IF(J2147="PHPA", "Phoenix paludosa", IF(J2147="SCHY", "Scyphiphora hydrophyllacea", IF(J2147="DIMA", "Diospyros maritima", IF(J2147="POPI", "Pongamia pinnata", IF(J2147="MAPS", "Maniltoa psilogyne", IF(J2147="INBI", "Intsia bijuga", IF(J2147="ACEB", "Acanthus ebracteatus", IF(J2147="CAER", "Calamus erinaceus", IF(J2147="UNUN", "Unknown unknown",  IF(J2147="SOAL", "Sonneratia alba",  IF(J2147="AECO", "Aegiceras corniculatum", "" )) )))))))))))))))))))))))))))))</f>
        <v>Bruguiera cylindrica</v>
      </c>
      <c r="J2147" s="1" t="s">
        <v>98</v>
      </c>
      <c r="K2147" s="1" t="n">
        <v>7.3</v>
      </c>
      <c r="L2147" s="1" t="n">
        <v>10</v>
      </c>
      <c r="M2147" s="1"/>
      <c r="N2147" s="1"/>
      <c r="O2147" s="3"/>
      <c r="AMI2147" s="0"/>
      <c r="AMJ2147" s="0"/>
    </row>
    <row r="2148" s="18" customFormat="true" ht="13.8" hidden="false" customHeight="false" outlineLevel="0" collapsed="false">
      <c r="A2148" s="1" t="s">
        <v>91</v>
      </c>
      <c r="B2148" s="12" t="n">
        <v>42181</v>
      </c>
      <c r="C2148" s="1" t="s">
        <v>19</v>
      </c>
      <c r="D2148" s="1" t="s">
        <v>19</v>
      </c>
      <c r="E2148" s="1" t="s">
        <v>19</v>
      </c>
      <c r="F2148" s="1" t="s">
        <v>20</v>
      </c>
      <c r="G2148" s="1" t="n">
        <v>5</v>
      </c>
      <c r="H2148" s="1" t="n">
        <v>5</v>
      </c>
      <c r="I2148" s="23" t="str">
        <f aca="false">IF(J2148="RHAP", "Rhizophora apiculata", IF(J2148="EXAG", "Excoecaria agallocha", IF(J2148="BRPA", "Bruguiera parviflora", IF(J2148="XYMO", "Xylocarpus moluccensis", IF(J2148="BRCY", "Bruguiera cylindrica", IF(J2148="AVAL", "Avicennia alba", IF(J2148="AVOF", "Avicennia officinalis", IF(J2148="LURA", "Lumnitzera racemosa", IF(J2148="CETA", "Ceriops tagal", IF(J2148="XYGR", "Xylocarpus granatum", IF(J2148="AVMA", "Avicennia marina", IF(J2148="RHMU", "Rhizophora mucronata", IF(J2148="BRGY", "Bruguiera gymnorrhiza", IF(J2148="BRSE", "Bruguiera sexangula", IF(J2148="SOOV", "Sonneratia ovata", IF(J2148="SOCA", "Sonneratia caseolaris", IF(J2148="HELI", "Heritiera littoralis", IF(J2148="HESY", "Heritiera sylvatica", IF(J2148="NYFR", "Nypa fruticans", IF(J2148="CYRA", "Cynometra ramiflora", IF(J2148="PHPA", "Phoenix paludosa", IF(J2148="SCHY", "Scyphiphora hydrophyllacea", IF(J2148="DIMA", "Diospyros maritima", IF(J2148="POPI", "Pongamia pinnata", IF(J2148="MAPS", "Maniltoa psilogyne", IF(J2148="INBI", "Intsia bijuga", IF(J2148="ACEB", "Acanthus ebracteatus", IF(J2148="CAER", "Calamus erinaceus", IF(J2148="UNUN", "Unknown unknown",  IF(J2148="SOAL", "Sonneratia alba",  IF(J2148="AECO", "Aegiceras corniculatum", "" )) )))))))))))))))))))))))))))))</f>
        <v>Bruguiera cylindrica</v>
      </c>
      <c r="J2148" s="1" t="s">
        <v>98</v>
      </c>
      <c r="K2148" s="1" t="n">
        <v>7.6</v>
      </c>
      <c r="L2148" s="1" t="n">
        <v>8</v>
      </c>
      <c r="M2148" s="1"/>
      <c r="N2148" s="1"/>
      <c r="O2148" s="3"/>
      <c r="AMI2148" s="0"/>
      <c r="AMJ2148" s="0"/>
    </row>
    <row r="2149" s="18" customFormat="true" ht="13.8" hidden="false" customHeight="false" outlineLevel="0" collapsed="false">
      <c r="A2149" s="1" t="s">
        <v>91</v>
      </c>
      <c r="B2149" s="12" t="n">
        <v>42181</v>
      </c>
      <c r="C2149" s="1" t="s">
        <v>19</v>
      </c>
      <c r="D2149" s="1" t="s">
        <v>19</v>
      </c>
      <c r="E2149" s="1" t="s">
        <v>19</v>
      </c>
      <c r="F2149" s="1" t="s">
        <v>20</v>
      </c>
      <c r="G2149" s="1" t="n">
        <v>5</v>
      </c>
      <c r="H2149" s="1" t="n">
        <v>5</v>
      </c>
      <c r="I2149" s="23" t="str">
        <f aca="false">IF(J2149="RHAP", "Rhizophora apiculata", IF(J2149="EXAG", "Excoecaria agallocha", IF(J2149="BRPA", "Bruguiera parviflora", IF(J2149="XYMO", "Xylocarpus moluccensis", IF(J2149="BRCY", "Bruguiera cylindrica", IF(J2149="AVAL", "Avicennia alba", IF(J2149="AVOF", "Avicennia officinalis", IF(J2149="LURA", "Lumnitzera racemosa", IF(J2149="CETA", "Ceriops tagal", IF(J2149="XYGR", "Xylocarpus granatum", IF(J2149="AVMA", "Avicennia marina", IF(J2149="RHMU", "Rhizophora mucronata", IF(J2149="BRGY", "Bruguiera gymnorrhiza", IF(J2149="BRSE", "Bruguiera sexangula", IF(J2149="SOOV", "Sonneratia ovata", IF(J2149="SOCA", "Sonneratia caseolaris", IF(J2149="HELI", "Heritiera littoralis", IF(J2149="HESY", "Heritiera sylvatica", IF(J2149="NYFR", "Nypa fruticans", IF(J2149="CYRA", "Cynometra ramiflora", IF(J2149="PHPA", "Phoenix paludosa", IF(J2149="SCHY", "Scyphiphora hydrophyllacea", IF(J2149="DIMA", "Diospyros maritima", IF(J2149="POPI", "Pongamia pinnata", IF(J2149="MAPS", "Maniltoa psilogyne", IF(J2149="INBI", "Intsia bijuga", IF(J2149="ACEB", "Acanthus ebracteatus", IF(J2149="CAER", "Calamus erinaceus", IF(J2149="UNUN", "Unknown unknown",  IF(J2149="SOAL", "Sonneratia alba",  IF(J2149="AECO", "Aegiceras corniculatum", "" )) )))))))))))))))))))))))))))))</f>
        <v>Bruguiera cylindrica</v>
      </c>
      <c r="J2149" s="1" t="s">
        <v>98</v>
      </c>
      <c r="K2149" s="1" t="n">
        <v>7.8</v>
      </c>
      <c r="L2149" s="1" t="n">
        <v>9</v>
      </c>
      <c r="M2149" s="1"/>
      <c r="N2149" s="1"/>
      <c r="O2149" s="3"/>
      <c r="AMI2149" s="0"/>
      <c r="AMJ2149" s="0"/>
    </row>
    <row r="2150" s="18" customFormat="true" ht="13.8" hidden="false" customHeight="false" outlineLevel="0" collapsed="false">
      <c r="A2150" s="1" t="s">
        <v>91</v>
      </c>
      <c r="B2150" s="12" t="n">
        <v>42181</v>
      </c>
      <c r="C2150" s="1" t="s">
        <v>19</v>
      </c>
      <c r="D2150" s="1" t="s">
        <v>19</v>
      </c>
      <c r="E2150" s="1" t="s">
        <v>19</v>
      </c>
      <c r="F2150" s="1" t="s">
        <v>20</v>
      </c>
      <c r="G2150" s="1" t="n">
        <v>5</v>
      </c>
      <c r="H2150" s="1" t="n">
        <v>5</v>
      </c>
      <c r="I2150" s="23" t="str">
        <f aca="false">IF(J2150="RHAP", "Rhizophora apiculata", IF(J2150="EXAG", "Excoecaria agallocha", IF(J2150="BRPA", "Bruguiera parviflora", IF(J2150="XYMO", "Xylocarpus moluccensis", IF(J2150="BRCY", "Bruguiera cylindrica", IF(J2150="AVAL", "Avicennia alba", IF(J2150="AVOF", "Avicennia officinalis", IF(J2150="LURA", "Lumnitzera racemosa", IF(J2150="CETA", "Ceriops tagal", IF(J2150="XYGR", "Xylocarpus granatum", IF(J2150="AVMA", "Avicennia marina", IF(J2150="RHMU", "Rhizophora mucronata", IF(J2150="BRGY", "Bruguiera gymnorrhiza", IF(J2150="BRSE", "Bruguiera sexangula", IF(J2150="SOOV", "Sonneratia ovata", IF(J2150="SOCA", "Sonneratia caseolaris", IF(J2150="HELI", "Heritiera littoralis", IF(J2150="HESY", "Heritiera sylvatica", IF(J2150="NYFR", "Nypa fruticans", IF(J2150="CYRA", "Cynometra ramiflora", IF(J2150="PHPA", "Phoenix paludosa", IF(J2150="SCHY", "Scyphiphora hydrophyllacea", IF(J2150="DIMA", "Diospyros maritima", IF(J2150="POPI", "Pongamia pinnata", IF(J2150="MAPS", "Maniltoa psilogyne", IF(J2150="INBI", "Intsia bijuga", IF(J2150="ACEB", "Acanthus ebracteatus", IF(J2150="CAER", "Calamus erinaceus", IF(J2150="UNUN", "Unknown unknown",  IF(J2150="SOAL", "Sonneratia alba",  IF(J2150="AECO", "Aegiceras corniculatum", "" )) )))))))))))))))))))))))))))))</f>
        <v>Bruguiera cylindrica</v>
      </c>
      <c r="J2150" s="1" t="s">
        <v>98</v>
      </c>
      <c r="K2150" s="1" t="n">
        <v>7.8</v>
      </c>
      <c r="L2150" s="1" t="n">
        <v>6</v>
      </c>
      <c r="M2150" s="1"/>
      <c r="N2150" s="1"/>
      <c r="O2150" s="3"/>
      <c r="AMI2150" s="0"/>
      <c r="AMJ2150" s="0"/>
    </row>
    <row r="2151" s="18" customFormat="true" ht="13.8" hidden="false" customHeight="false" outlineLevel="0" collapsed="false">
      <c r="A2151" s="1" t="s">
        <v>91</v>
      </c>
      <c r="B2151" s="12" t="n">
        <v>42181</v>
      </c>
      <c r="C2151" s="1" t="s">
        <v>19</v>
      </c>
      <c r="D2151" s="1" t="s">
        <v>19</v>
      </c>
      <c r="E2151" s="1" t="s">
        <v>19</v>
      </c>
      <c r="F2151" s="1" t="s">
        <v>20</v>
      </c>
      <c r="G2151" s="1" t="n">
        <v>5</v>
      </c>
      <c r="H2151" s="1" t="n">
        <v>5</v>
      </c>
      <c r="I2151" s="23" t="str">
        <f aca="false">IF(J2151="RHAP", "Rhizophora apiculata", IF(J2151="EXAG", "Excoecaria agallocha", IF(J2151="BRPA", "Bruguiera parviflora", IF(J2151="XYMO", "Xylocarpus moluccensis", IF(J2151="BRCY", "Bruguiera cylindrica", IF(J2151="AVAL", "Avicennia alba", IF(J2151="AVOF", "Avicennia officinalis", IF(J2151="LURA", "Lumnitzera racemosa", IF(J2151="CETA", "Ceriops tagal", IF(J2151="XYGR", "Xylocarpus granatum", IF(J2151="AVMA", "Avicennia marina", IF(J2151="RHMU", "Rhizophora mucronata", IF(J2151="BRGY", "Bruguiera gymnorrhiza", IF(J2151="BRSE", "Bruguiera sexangula", IF(J2151="SOOV", "Sonneratia ovata", IF(J2151="SOCA", "Sonneratia caseolaris", IF(J2151="HELI", "Heritiera littoralis", IF(J2151="HESY", "Heritiera sylvatica", IF(J2151="NYFR", "Nypa fruticans", IF(J2151="CYRA", "Cynometra ramiflora", IF(J2151="PHPA", "Phoenix paludosa", IF(J2151="SCHY", "Scyphiphora hydrophyllacea", IF(J2151="DIMA", "Diospyros maritima", IF(J2151="POPI", "Pongamia pinnata", IF(J2151="MAPS", "Maniltoa psilogyne", IF(J2151="INBI", "Intsia bijuga", IF(J2151="ACEB", "Acanthus ebracteatus", IF(J2151="CAER", "Calamus erinaceus", IF(J2151="UNUN", "Unknown unknown",  IF(J2151="SOAL", "Sonneratia alba",  IF(J2151="AECO", "Aegiceras corniculatum", "" )) )))))))))))))))))))))))))))))</f>
        <v>Bruguiera cylindrica</v>
      </c>
      <c r="J2151" s="1" t="s">
        <v>98</v>
      </c>
      <c r="K2151" s="1" t="n">
        <v>8.1</v>
      </c>
      <c r="L2151" s="1" t="n">
        <v>9</v>
      </c>
      <c r="M2151" s="1"/>
      <c r="N2151" s="1"/>
      <c r="O2151" s="3"/>
      <c r="AMI2151" s="0"/>
      <c r="AMJ2151" s="0"/>
    </row>
    <row r="2152" s="18" customFormat="true" ht="13.8" hidden="false" customHeight="false" outlineLevel="0" collapsed="false">
      <c r="A2152" s="1" t="s">
        <v>91</v>
      </c>
      <c r="B2152" s="12" t="n">
        <v>42181</v>
      </c>
      <c r="C2152" s="1" t="s">
        <v>19</v>
      </c>
      <c r="D2152" s="1" t="s">
        <v>19</v>
      </c>
      <c r="E2152" s="1" t="s">
        <v>19</v>
      </c>
      <c r="F2152" s="1" t="s">
        <v>20</v>
      </c>
      <c r="G2152" s="1" t="n">
        <v>5</v>
      </c>
      <c r="H2152" s="1" t="n">
        <v>5</v>
      </c>
      <c r="I2152" s="23" t="str">
        <f aca="false">IF(J2152="RHAP", "Rhizophora apiculata", IF(J2152="EXAG", "Excoecaria agallocha", IF(J2152="BRPA", "Bruguiera parviflora", IF(J2152="XYMO", "Xylocarpus moluccensis", IF(J2152="BRCY", "Bruguiera cylindrica", IF(J2152="AVAL", "Avicennia alba", IF(J2152="AVOF", "Avicennia officinalis", IF(J2152="LURA", "Lumnitzera racemosa", IF(J2152="CETA", "Ceriops tagal", IF(J2152="XYGR", "Xylocarpus granatum", IF(J2152="AVMA", "Avicennia marina", IF(J2152="RHMU", "Rhizophora mucronata", IF(J2152="BRGY", "Bruguiera gymnorrhiza", IF(J2152="BRSE", "Bruguiera sexangula", IF(J2152="SOOV", "Sonneratia ovata", IF(J2152="SOCA", "Sonneratia caseolaris", IF(J2152="HELI", "Heritiera littoralis", IF(J2152="HESY", "Heritiera sylvatica", IF(J2152="NYFR", "Nypa fruticans", IF(J2152="CYRA", "Cynometra ramiflora", IF(J2152="PHPA", "Phoenix paludosa", IF(J2152="SCHY", "Scyphiphora hydrophyllacea", IF(J2152="DIMA", "Diospyros maritima", IF(J2152="POPI", "Pongamia pinnata", IF(J2152="MAPS", "Maniltoa psilogyne", IF(J2152="INBI", "Intsia bijuga", IF(J2152="ACEB", "Acanthus ebracteatus", IF(J2152="CAER", "Calamus erinaceus", IF(J2152="UNUN", "Unknown unknown",  IF(J2152="SOAL", "Sonneratia alba",  IF(J2152="AECO", "Aegiceras corniculatum", "" )) )))))))))))))))))))))))))))))</f>
        <v>Bruguiera cylindrica</v>
      </c>
      <c r="J2152" s="1" t="s">
        <v>98</v>
      </c>
      <c r="K2152" s="1" t="n">
        <v>8.3</v>
      </c>
      <c r="L2152" s="1" t="n">
        <v>7</v>
      </c>
      <c r="M2152" s="1"/>
      <c r="N2152" s="1" t="n">
        <v>2</v>
      </c>
      <c r="O2152" s="3"/>
      <c r="AMI2152" s="0"/>
      <c r="AMJ2152" s="0"/>
    </row>
    <row r="2153" s="18" customFormat="true" ht="13.8" hidden="false" customHeight="false" outlineLevel="0" collapsed="false">
      <c r="A2153" s="1" t="s">
        <v>91</v>
      </c>
      <c r="B2153" s="12" t="n">
        <v>42181</v>
      </c>
      <c r="C2153" s="1" t="s">
        <v>19</v>
      </c>
      <c r="D2153" s="1" t="s">
        <v>19</v>
      </c>
      <c r="E2153" s="1" t="s">
        <v>19</v>
      </c>
      <c r="F2153" s="1" t="s">
        <v>20</v>
      </c>
      <c r="G2153" s="1" t="n">
        <v>5</v>
      </c>
      <c r="H2153" s="1" t="n">
        <v>5</v>
      </c>
      <c r="I2153" s="23" t="str">
        <f aca="false">IF(J2153="RHAP", "Rhizophora apiculata", IF(J2153="EXAG", "Excoecaria agallocha", IF(J2153="BRPA", "Bruguiera parviflora", IF(J2153="XYMO", "Xylocarpus moluccensis", IF(J2153="BRCY", "Bruguiera cylindrica", IF(J2153="AVAL", "Avicennia alba", IF(J2153="AVOF", "Avicennia officinalis", IF(J2153="LURA", "Lumnitzera racemosa", IF(J2153="CETA", "Ceriops tagal", IF(J2153="XYGR", "Xylocarpus granatum", IF(J2153="AVMA", "Avicennia marina", IF(J2153="RHMU", "Rhizophora mucronata", IF(J2153="BRGY", "Bruguiera gymnorrhiza", IF(J2153="BRSE", "Bruguiera sexangula", IF(J2153="SOOV", "Sonneratia ovata", IF(J2153="SOCA", "Sonneratia caseolaris", IF(J2153="HELI", "Heritiera littoralis", IF(J2153="HESY", "Heritiera sylvatica", IF(J2153="NYFR", "Nypa fruticans", IF(J2153="CYRA", "Cynometra ramiflora", IF(J2153="PHPA", "Phoenix paludosa", IF(J2153="SCHY", "Scyphiphora hydrophyllacea", IF(J2153="DIMA", "Diospyros maritima", IF(J2153="POPI", "Pongamia pinnata", IF(J2153="MAPS", "Maniltoa psilogyne", IF(J2153="INBI", "Intsia bijuga", IF(J2153="ACEB", "Acanthus ebracteatus", IF(J2153="CAER", "Calamus erinaceus", IF(J2153="UNUN", "Unknown unknown",  IF(J2153="SOAL", "Sonneratia alba",  IF(J2153="AECO", "Aegiceras corniculatum", "" )) )))))))))))))))))))))))))))))</f>
        <v>Rhizophora apiculata</v>
      </c>
      <c r="J2153" s="1" t="s">
        <v>21</v>
      </c>
      <c r="K2153" s="1" t="n">
        <v>8.3</v>
      </c>
      <c r="L2153" s="1" t="n">
        <v>10</v>
      </c>
      <c r="M2153" s="1"/>
      <c r="N2153" s="1"/>
      <c r="O2153" s="3"/>
      <c r="AMI2153" s="0"/>
      <c r="AMJ2153" s="0"/>
    </row>
    <row r="2154" s="18" customFormat="true" ht="13.8" hidden="false" customHeight="false" outlineLevel="0" collapsed="false">
      <c r="A2154" s="1" t="s">
        <v>91</v>
      </c>
      <c r="B2154" s="12" t="n">
        <v>42181</v>
      </c>
      <c r="C2154" s="1" t="s">
        <v>19</v>
      </c>
      <c r="D2154" s="1" t="s">
        <v>19</v>
      </c>
      <c r="E2154" s="1" t="s">
        <v>19</v>
      </c>
      <c r="F2154" s="1" t="s">
        <v>20</v>
      </c>
      <c r="G2154" s="1" t="n">
        <v>5</v>
      </c>
      <c r="H2154" s="1" t="n">
        <v>5</v>
      </c>
      <c r="I2154" s="23" t="str">
        <f aca="false">IF(J2154="RHAP", "Rhizophora apiculata", IF(J2154="EXAG", "Excoecaria agallocha", IF(J2154="BRPA", "Bruguiera parviflora", IF(J2154="XYMO", "Xylocarpus moluccensis", IF(J2154="BRCY", "Bruguiera cylindrica", IF(J2154="AVAL", "Avicennia alba", IF(J2154="AVOF", "Avicennia officinalis", IF(J2154="LURA", "Lumnitzera racemosa", IF(J2154="CETA", "Ceriops tagal", IF(J2154="XYGR", "Xylocarpus granatum", IF(J2154="AVMA", "Avicennia marina", IF(J2154="RHMU", "Rhizophora mucronata", IF(J2154="BRGY", "Bruguiera gymnorrhiza", IF(J2154="BRSE", "Bruguiera sexangula", IF(J2154="SOOV", "Sonneratia ovata", IF(J2154="SOCA", "Sonneratia caseolaris", IF(J2154="HELI", "Heritiera littoralis", IF(J2154="HESY", "Heritiera sylvatica", IF(J2154="NYFR", "Nypa fruticans", IF(J2154="CYRA", "Cynometra ramiflora", IF(J2154="PHPA", "Phoenix paludosa", IF(J2154="SCHY", "Scyphiphora hydrophyllacea", IF(J2154="DIMA", "Diospyros maritima", IF(J2154="POPI", "Pongamia pinnata", IF(J2154="MAPS", "Maniltoa psilogyne", IF(J2154="INBI", "Intsia bijuga", IF(J2154="ACEB", "Acanthus ebracteatus", IF(J2154="CAER", "Calamus erinaceus", IF(J2154="UNUN", "Unknown unknown",  IF(J2154="SOAL", "Sonneratia alba",  IF(J2154="AECO", "Aegiceras corniculatum", "" )) )))))))))))))))))))))))))))))</f>
        <v>Rhizophora apiculata</v>
      </c>
      <c r="J2154" s="1" t="s">
        <v>21</v>
      </c>
      <c r="K2154" s="1" t="n">
        <v>8.5</v>
      </c>
      <c r="L2154" s="1" t="n">
        <v>9</v>
      </c>
      <c r="M2154" s="1"/>
      <c r="N2154" s="1"/>
      <c r="O2154" s="3"/>
      <c r="AMI2154" s="0"/>
      <c r="AMJ2154" s="0"/>
    </row>
    <row r="2155" s="18" customFormat="true" ht="13.8" hidden="false" customHeight="false" outlineLevel="0" collapsed="false">
      <c r="A2155" s="1" t="s">
        <v>91</v>
      </c>
      <c r="B2155" s="12" t="n">
        <v>42181</v>
      </c>
      <c r="C2155" s="1" t="s">
        <v>19</v>
      </c>
      <c r="D2155" s="1" t="s">
        <v>19</v>
      </c>
      <c r="E2155" s="1" t="s">
        <v>19</v>
      </c>
      <c r="F2155" s="1" t="s">
        <v>20</v>
      </c>
      <c r="G2155" s="1" t="n">
        <v>5</v>
      </c>
      <c r="H2155" s="1" t="n">
        <v>5</v>
      </c>
      <c r="I2155" s="23" t="str">
        <f aca="false">IF(J2155="RHAP", "Rhizophora apiculata", IF(J2155="EXAG", "Excoecaria agallocha", IF(J2155="BRPA", "Bruguiera parviflora", IF(J2155="XYMO", "Xylocarpus moluccensis", IF(J2155="BRCY", "Bruguiera cylindrica", IF(J2155="AVAL", "Avicennia alba", IF(J2155="AVOF", "Avicennia officinalis", IF(J2155="LURA", "Lumnitzera racemosa", IF(J2155="CETA", "Ceriops tagal", IF(J2155="XYGR", "Xylocarpus granatum", IF(J2155="AVMA", "Avicennia marina", IF(J2155="RHMU", "Rhizophora mucronata", IF(J2155="BRGY", "Bruguiera gymnorrhiza", IF(J2155="BRSE", "Bruguiera sexangula", IF(J2155="SOOV", "Sonneratia ovata", IF(J2155="SOCA", "Sonneratia caseolaris", IF(J2155="HELI", "Heritiera littoralis", IF(J2155="HESY", "Heritiera sylvatica", IF(J2155="NYFR", "Nypa fruticans", IF(J2155="CYRA", "Cynometra ramiflora", IF(J2155="PHPA", "Phoenix paludosa", IF(J2155="SCHY", "Scyphiphora hydrophyllacea", IF(J2155="DIMA", "Diospyros maritima", IF(J2155="POPI", "Pongamia pinnata", IF(J2155="MAPS", "Maniltoa psilogyne", IF(J2155="INBI", "Intsia bijuga", IF(J2155="ACEB", "Acanthus ebracteatus", IF(J2155="CAER", "Calamus erinaceus", IF(J2155="UNUN", "Unknown unknown",  IF(J2155="SOAL", "Sonneratia alba",  IF(J2155="AECO", "Aegiceras corniculatum", "" )) )))))))))))))))))))))))))))))</f>
        <v>Rhizophora apiculata</v>
      </c>
      <c r="J2155" s="1" t="s">
        <v>21</v>
      </c>
      <c r="K2155" s="1" t="n">
        <v>8.6</v>
      </c>
      <c r="L2155" s="1" t="n">
        <v>8</v>
      </c>
      <c r="M2155" s="1"/>
      <c r="N2155" s="1"/>
      <c r="O2155" s="3"/>
      <c r="AMI2155" s="0"/>
      <c r="AMJ2155" s="0"/>
    </row>
    <row r="2156" s="18" customFormat="true" ht="13.8" hidden="false" customHeight="false" outlineLevel="0" collapsed="false">
      <c r="A2156" s="1" t="s">
        <v>91</v>
      </c>
      <c r="B2156" s="12" t="n">
        <v>42181</v>
      </c>
      <c r="C2156" s="1" t="s">
        <v>19</v>
      </c>
      <c r="D2156" s="1" t="s">
        <v>19</v>
      </c>
      <c r="E2156" s="1" t="s">
        <v>19</v>
      </c>
      <c r="F2156" s="1" t="s">
        <v>20</v>
      </c>
      <c r="G2156" s="1" t="n">
        <v>5</v>
      </c>
      <c r="H2156" s="1" t="n">
        <v>5</v>
      </c>
      <c r="I2156" s="23" t="str">
        <f aca="false">IF(J2156="RHAP", "Rhizophora apiculata", IF(J2156="EXAG", "Excoecaria agallocha", IF(J2156="BRPA", "Bruguiera parviflora", IF(J2156="XYMO", "Xylocarpus moluccensis", IF(J2156="BRCY", "Bruguiera cylindrica", IF(J2156="AVAL", "Avicennia alba", IF(J2156="AVOF", "Avicennia officinalis", IF(J2156="LURA", "Lumnitzera racemosa", IF(J2156="CETA", "Ceriops tagal", IF(J2156="XYGR", "Xylocarpus granatum", IF(J2156="AVMA", "Avicennia marina", IF(J2156="RHMU", "Rhizophora mucronata", IF(J2156="BRGY", "Bruguiera gymnorrhiza", IF(J2156="BRSE", "Bruguiera sexangula", IF(J2156="SOOV", "Sonneratia ovata", IF(J2156="SOCA", "Sonneratia caseolaris", IF(J2156="HELI", "Heritiera littoralis", IF(J2156="HESY", "Heritiera sylvatica", IF(J2156="NYFR", "Nypa fruticans", IF(J2156="CYRA", "Cynometra ramiflora", IF(J2156="PHPA", "Phoenix paludosa", IF(J2156="SCHY", "Scyphiphora hydrophyllacea", IF(J2156="DIMA", "Diospyros maritima", IF(J2156="POPI", "Pongamia pinnata", IF(J2156="MAPS", "Maniltoa psilogyne", IF(J2156="INBI", "Intsia bijuga", IF(J2156="ACEB", "Acanthus ebracteatus", IF(J2156="CAER", "Calamus erinaceus", IF(J2156="UNUN", "Unknown unknown",  IF(J2156="SOAL", "Sonneratia alba",  IF(J2156="AECO", "Aegiceras corniculatum", "" )) )))))))))))))))))))))))))))))</f>
        <v>Bruguiera cylindrica</v>
      </c>
      <c r="J2156" s="1" t="s">
        <v>98</v>
      </c>
      <c r="K2156" s="1" t="n">
        <v>8.6</v>
      </c>
      <c r="L2156" s="1" t="n">
        <v>9</v>
      </c>
      <c r="M2156" s="1"/>
      <c r="N2156" s="1"/>
      <c r="O2156" s="3"/>
      <c r="AMI2156" s="0"/>
      <c r="AMJ2156" s="0"/>
    </row>
    <row r="2157" s="18" customFormat="true" ht="13.8" hidden="false" customHeight="false" outlineLevel="0" collapsed="false">
      <c r="A2157" s="1" t="s">
        <v>91</v>
      </c>
      <c r="B2157" s="12" t="n">
        <v>42181</v>
      </c>
      <c r="C2157" s="1" t="s">
        <v>19</v>
      </c>
      <c r="D2157" s="1" t="s">
        <v>19</v>
      </c>
      <c r="E2157" s="1" t="s">
        <v>19</v>
      </c>
      <c r="F2157" s="1" t="s">
        <v>20</v>
      </c>
      <c r="G2157" s="1" t="n">
        <v>5</v>
      </c>
      <c r="H2157" s="1" t="n">
        <v>5</v>
      </c>
      <c r="I2157" s="23" t="str">
        <f aca="false">IF(J2157="RHAP", "Rhizophora apiculata", IF(J2157="EXAG", "Excoecaria agallocha", IF(J2157="BRPA", "Bruguiera parviflora", IF(J2157="XYMO", "Xylocarpus moluccensis", IF(J2157="BRCY", "Bruguiera cylindrica", IF(J2157="AVAL", "Avicennia alba", IF(J2157="AVOF", "Avicennia officinalis", IF(J2157="LURA", "Lumnitzera racemosa", IF(J2157="CETA", "Ceriops tagal", IF(J2157="XYGR", "Xylocarpus granatum", IF(J2157="AVMA", "Avicennia marina", IF(J2157="RHMU", "Rhizophora mucronata", IF(J2157="BRGY", "Bruguiera gymnorrhiza", IF(J2157="BRSE", "Bruguiera sexangula", IF(J2157="SOOV", "Sonneratia ovata", IF(J2157="SOCA", "Sonneratia caseolaris", IF(J2157="HELI", "Heritiera littoralis", IF(J2157="HESY", "Heritiera sylvatica", IF(J2157="NYFR", "Nypa fruticans", IF(J2157="CYRA", "Cynometra ramiflora", IF(J2157="PHPA", "Phoenix paludosa", IF(J2157="SCHY", "Scyphiphora hydrophyllacea", IF(J2157="DIMA", "Diospyros maritima", IF(J2157="POPI", "Pongamia pinnata", IF(J2157="MAPS", "Maniltoa psilogyne", IF(J2157="INBI", "Intsia bijuga", IF(J2157="ACEB", "Acanthus ebracteatus", IF(J2157="CAER", "Calamus erinaceus", IF(J2157="UNUN", "Unknown unknown",  IF(J2157="SOAL", "Sonneratia alba",  IF(J2157="AECO", "Aegiceras corniculatum", "" )) )))))))))))))))))))))))))))))</f>
        <v>Avicennia alba</v>
      </c>
      <c r="J2157" s="1" t="s">
        <v>27</v>
      </c>
      <c r="K2157" s="1" t="n">
        <v>8.6</v>
      </c>
      <c r="L2157" s="1" t="n">
        <v>12</v>
      </c>
      <c r="M2157" s="1"/>
      <c r="N2157" s="1" t="n">
        <v>2</v>
      </c>
      <c r="O2157" s="3"/>
      <c r="AMI2157" s="0"/>
      <c r="AMJ2157" s="0"/>
    </row>
    <row r="2158" s="18" customFormat="true" ht="13.8" hidden="false" customHeight="false" outlineLevel="0" collapsed="false">
      <c r="A2158" s="1" t="s">
        <v>91</v>
      </c>
      <c r="B2158" s="12" t="n">
        <v>42181</v>
      </c>
      <c r="C2158" s="1" t="s">
        <v>19</v>
      </c>
      <c r="D2158" s="1" t="s">
        <v>19</v>
      </c>
      <c r="E2158" s="1" t="s">
        <v>19</v>
      </c>
      <c r="F2158" s="1" t="s">
        <v>20</v>
      </c>
      <c r="G2158" s="1" t="n">
        <v>5</v>
      </c>
      <c r="H2158" s="1" t="n">
        <v>5</v>
      </c>
      <c r="I2158" s="23" t="str">
        <f aca="false">IF(J2158="RHAP", "Rhizophora apiculata", IF(J2158="EXAG", "Excoecaria agallocha", IF(J2158="BRPA", "Bruguiera parviflora", IF(J2158="XYMO", "Xylocarpus moluccensis", IF(J2158="BRCY", "Bruguiera cylindrica", IF(J2158="AVAL", "Avicennia alba", IF(J2158="AVOF", "Avicennia officinalis", IF(J2158="LURA", "Lumnitzera racemosa", IF(J2158="CETA", "Ceriops tagal", IF(J2158="XYGR", "Xylocarpus granatum", IF(J2158="AVMA", "Avicennia marina", IF(J2158="RHMU", "Rhizophora mucronata", IF(J2158="BRGY", "Bruguiera gymnorrhiza", IF(J2158="BRSE", "Bruguiera sexangula", IF(J2158="SOOV", "Sonneratia ovata", IF(J2158="SOCA", "Sonneratia caseolaris", IF(J2158="HELI", "Heritiera littoralis", IF(J2158="HESY", "Heritiera sylvatica", IF(J2158="NYFR", "Nypa fruticans", IF(J2158="CYRA", "Cynometra ramiflora", IF(J2158="PHPA", "Phoenix paludosa", IF(J2158="SCHY", "Scyphiphora hydrophyllacea", IF(J2158="DIMA", "Diospyros maritima", IF(J2158="POPI", "Pongamia pinnata", IF(J2158="MAPS", "Maniltoa psilogyne", IF(J2158="INBI", "Intsia bijuga", IF(J2158="ACEB", "Acanthus ebracteatus", IF(J2158="CAER", "Calamus erinaceus", IF(J2158="UNUN", "Unknown unknown",  IF(J2158="SOAL", "Sonneratia alba",  IF(J2158="AECO", "Aegiceras corniculatum", "" )) )))))))))))))))))))))))))))))</f>
        <v>Rhizophora apiculata</v>
      </c>
      <c r="J2158" s="1" t="s">
        <v>21</v>
      </c>
      <c r="K2158" s="1" t="n">
        <v>9.1</v>
      </c>
      <c r="L2158" s="1" t="n">
        <v>7</v>
      </c>
      <c r="M2158" s="1"/>
      <c r="N2158" s="1"/>
      <c r="O2158" s="3"/>
      <c r="AMI2158" s="0"/>
      <c r="AMJ2158" s="0"/>
    </row>
    <row r="2159" s="18" customFormat="true" ht="13.8" hidden="false" customHeight="false" outlineLevel="0" collapsed="false">
      <c r="A2159" s="1" t="s">
        <v>91</v>
      </c>
      <c r="B2159" s="12" t="n">
        <v>42181</v>
      </c>
      <c r="C2159" s="1" t="s">
        <v>19</v>
      </c>
      <c r="D2159" s="1" t="s">
        <v>19</v>
      </c>
      <c r="E2159" s="1" t="s">
        <v>19</v>
      </c>
      <c r="F2159" s="1" t="s">
        <v>20</v>
      </c>
      <c r="G2159" s="1" t="n">
        <v>5</v>
      </c>
      <c r="H2159" s="1" t="n">
        <v>5</v>
      </c>
      <c r="I2159" s="23" t="str">
        <f aca="false">IF(J2159="RHAP", "Rhizophora apiculata", IF(J2159="EXAG", "Excoecaria agallocha", IF(J2159="BRPA", "Bruguiera parviflora", IF(J2159="XYMO", "Xylocarpus moluccensis", IF(J2159="BRCY", "Bruguiera cylindrica", IF(J2159="AVAL", "Avicennia alba", IF(J2159="AVOF", "Avicennia officinalis", IF(J2159="LURA", "Lumnitzera racemosa", IF(J2159="CETA", "Ceriops tagal", IF(J2159="XYGR", "Xylocarpus granatum", IF(J2159="AVMA", "Avicennia marina", IF(J2159="RHMU", "Rhizophora mucronata", IF(J2159="BRGY", "Bruguiera gymnorrhiza", IF(J2159="BRSE", "Bruguiera sexangula", IF(J2159="SOOV", "Sonneratia ovata", IF(J2159="SOCA", "Sonneratia caseolaris", IF(J2159="HELI", "Heritiera littoralis", IF(J2159="HESY", "Heritiera sylvatica", IF(J2159="NYFR", "Nypa fruticans", IF(J2159="CYRA", "Cynometra ramiflora", IF(J2159="PHPA", "Phoenix paludosa", IF(J2159="SCHY", "Scyphiphora hydrophyllacea", IF(J2159="DIMA", "Diospyros maritima", IF(J2159="POPI", "Pongamia pinnata", IF(J2159="MAPS", "Maniltoa psilogyne", IF(J2159="INBI", "Intsia bijuga", IF(J2159="ACEB", "Acanthus ebracteatus", IF(J2159="CAER", "Calamus erinaceus", IF(J2159="UNUN", "Unknown unknown",  IF(J2159="SOAL", "Sonneratia alba",  IF(J2159="AECO", "Aegiceras corniculatum", "" )) )))))))))))))))))))))))))))))</f>
        <v>Bruguiera cylindrica</v>
      </c>
      <c r="J2159" s="1" t="s">
        <v>98</v>
      </c>
      <c r="K2159" s="1" t="n">
        <v>9.3</v>
      </c>
      <c r="L2159" s="1" t="n">
        <v>7</v>
      </c>
      <c r="M2159" s="1"/>
      <c r="N2159" s="1"/>
      <c r="O2159" s="3"/>
      <c r="AMI2159" s="0"/>
      <c r="AMJ2159" s="0"/>
    </row>
    <row r="2160" s="18" customFormat="true" ht="13.8" hidden="false" customHeight="false" outlineLevel="0" collapsed="false">
      <c r="A2160" s="1" t="s">
        <v>91</v>
      </c>
      <c r="B2160" s="12" t="n">
        <v>42181</v>
      </c>
      <c r="C2160" s="1" t="s">
        <v>19</v>
      </c>
      <c r="D2160" s="1" t="s">
        <v>19</v>
      </c>
      <c r="E2160" s="1" t="s">
        <v>19</v>
      </c>
      <c r="F2160" s="1" t="s">
        <v>20</v>
      </c>
      <c r="G2160" s="1" t="n">
        <v>5</v>
      </c>
      <c r="H2160" s="1" t="n">
        <v>5</v>
      </c>
      <c r="I2160" s="23" t="str">
        <f aca="false">IF(J2160="RHAP", "Rhizophora apiculata", IF(J2160="EXAG", "Excoecaria agallocha", IF(J2160="BRPA", "Bruguiera parviflora", IF(J2160="XYMO", "Xylocarpus moluccensis", IF(J2160="BRCY", "Bruguiera cylindrica", IF(J2160="AVAL", "Avicennia alba", IF(J2160="AVOF", "Avicennia officinalis", IF(J2160="LURA", "Lumnitzera racemosa", IF(J2160="CETA", "Ceriops tagal", IF(J2160="XYGR", "Xylocarpus granatum", IF(J2160="AVMA", "Avicennia marina", IF(J2160="RHMU", "Rhizophora mucronata", IF(J2160="BRGY", "Bruguiera gymnorrhiza", IF(J2160="BRSE", "Bruguiera sexangula", IF(J2160="SOOV", "Sonneratia ovata", IF(J2160="SOCA", "Sonneratia caseolaris", IF(J2160="HELI", "Heritiera littoralis", IF(J2160="HESY", "Heritiera sylvatica", IF(J2160="NYFR", "Nypa fruticans", IF(J2160="CYRA", "Cynometra ramiflora", IF(J2160="PHPA", "Phoenix paludosa", IF(J2160="SCHY", "Scyphiphora hydrophyllacea", IF(J2160="DIMA", "Diospyros maritima", IF(J2160="POPI", "Pongamia pinnata", IF(J2160="MAPS", "Maniltoa psilogyne", IF(J2160="INBI", "Intsia bijuga", IF(J2160="ACEB", "Acanthus ebracteatus", IF(J2160="CAER", "Calamus erinaceus", IF(J2160="UNUN", "Unknown unknown",  IF(J2160="SOAL", "Sonneratia alba",  IF(J2160="AECO", "Aegiceras corniculatum", "" )) )))))))))))))))))))))))))))))</f>
        <v>Bruguiera cylindrica</v>
      </c>
      <c r="J2160" s="1" t="s">
        <v>98</v>
      </c>
      <c r="K2160" s="1" t="n">
        <v>9.9</v>
      </c>
      <c r="L2160" s="1" t="n">
        <v>11</v>
      </c>
      <c r="M2160" s="1"/>
      <c r="N2160" s="1"/>
      <c r="O2160" s="3"/>
      <c r="AMI2160" s="0"/>
      <c r="AMJ2160" s="0"/>
    </row>
    <row r="2161" s="18" customFormat="true" ht="13.8" hidden="false" customHeight="false" outlineLevel="0" collapsed="false">
      <c r="A2161" s="1" t="s">
        <v>91</v>
      </c>
      <c r="B2161" s="12" t="n">
        <v>42181</v>
      </c>
      <c r="C2161" s="1" t="s">
        <v>19</v>
      </c>
      <c r="D2161" s="1" t="s">
        <v>19</v>
      </c>
      <c r="E2161" s="1" t="s">
        <v>19</v>
      </c>
      <c r="F2161" s="1" t="s">
        <v>20</v>
      </c>
      <c r="G2161" s="1" t="n">
        <v>5</v>
      </c>
      <c r="H2161" s="1" t="n">
        <v>5</v>
      </c>
      <c r="I2161" s="23" t="str">
        <f aca="false">IF(J2161="RHAP", "Rhizophora apiculata", IF(J2161="EXAG", "Excoecaria agallocha", IF(J2161="BRPA", "Bruguiera parviflora", IF(J2161="XYMO", "Xylocarpus moluccensis", IF(J2161="BRCY", "Bruguiera cylindrica", IF(J2161="AVAL", "Avicennia alba", IF(J2161="AVOF", "Avicennia officinalis", IF(J2161="LURA", "Lumnitzera racemosa", IF(J2161="CETA", "Ceriops tagal", IF(J2161="XYGR", "Xylocarpus granatum", IF(J2161="AVMA", "Avicennia marina", IF(J2161="RHMU", "Rhizophora mucronata", IF(J2161="BRGY", "Bruguiera gymnorrhiza", IF(J2161="BRSE", "Bruguiera sexangula", IF(J2161="SOOV", "Sonneratia ovata", IF(J2161="SOCA", "Sonneratia caseolaris", IF(J2161="HELI", "Heritiera littoralis", IF(J2161="HESY", "Heritiera sylvatica", IF(J2161="NYFR", "Nypa fruticans", IF(J2161="CYRA", "Cynometra ramiflora", IF(J2161="PHPA", "Phoenix paludosa", IF(J2161="SCHY", "Scyphiphora hydrophyllacea", IF(J2161="DIMA", "Diospyros maritima", IF(J2161="POPI", "Pongamia pinnata", IF(J2161="MAPS", "Maniltoa psilogyne", IF(J2161="INBI", "Intsia bijuga", IF(J2161="ACEB", "Acanthus ebracteatus", IF(J2161="CAER", "Calamus erinaceus", IF(J2161="UNUN", "Unknown unknown",  IF(J2161="SOAL", "Sonneratia alba",  IF(J2161="AECO", "Aegiceras corniculatum", "" )) )))))))))))))))))))))))))))))</f>
        <v>Rhizophora apiculata</v>
      </c>
      <c r="J2161" s="1" t="s">
        <v>21</v>
      </c>
      <c r="K2161" s="1" t="n">
        <v>10.5</v>
      </c>
      <c r="L2161" s="1" t="n">
        <v>13</v>
      </c>
      <c r="M2161" s="1"/>
      <c r="N2161" s="1"/>
      <c r="O2161" s="3"/>
      <c r="AMI2161" s="0"/>
      <c r="AMJ2161" s="0"/>
    </row>
    <row r="2162" s="18" customFormat="true" ht="13.8" hidden="false" customHeight="false" outlineLevel="0" collapsed="false">
      <c r="A2162" s="1" t="s">
        <v>91</v>
      </c>
      <c r="B2162" s="12" t="n">
        <v>42181</v>
      </c>
      <c r="C2162" s="1" t="s">
        <v>19</v>
      </c>
      <c r="D2162" s="1" t="s">
        <v>19</v>
      </c>
      <c r="E2162" s="1" t="s">
        <v>19</v>
      </c>
      <c r="F2162" s="1" t="s">
        <v>20</v>
      </c>
      <c r="G2162" s="1" t="n">
        <v>5</v>
      </c>
      <c r="H2162" s="1" t="n">
        <v>5</v>
      </c>
      <c r="I2162" s="23" t="str">
        <f aca="false">IF(J2162="RHAP", "Rhizophora apiculata", IF(J2162="EXAG", "Excoecaria agallocha", IF(J2162="BRPA", "Bruguiera parviflora", IF(J2162="XYMO", "Xylocarpus moluccensis", IF(J2162="BRCY", "Bruguiera cylindrica", IF(J2162="AVAL", "Avicennia alba", IF(J2162="AVOF", "Avicennia officinalis", IF(J2162="LURA", "Lumnitzera racemosa", IF(J2162="CETA", "Ceriops tagal", IF(J2162="XYGR", "Xylocarpus granatum", IF(J2162="AVMA", "Avicennia marina", IF(J2162="RHMU", "Rhizophora mucronata", IF(J2162="BRGY", "Bruguiera gymnorrhiza", IF(J2162="BRSE", "Bruguiera sexangula", IF(J2162="SOOV", "Sonneratia ovata", IF(J2162="SOCA", "Sonneratia caseolaris", IF(J2162="HELI", "Heritiera littoralis", IF(J2162="HESY", "Heritiera sylvatica", IF(J2162="NYFR", "Nypa fruticans", IF(J2162="CYRA", "Cynometra ramiflora", IF(J2162="PHPA", "Phoenix paludosa", IF(J2162="SCHY", "Scyphiphora hydrophyllacea", IF(J2162="DIMA", "Diospyros maritima", IF(J2162="POPI", "Pongamia pinnata", IF(J2162="MAPS", "Maniltoa psilogyne", IF(J2162="INBI", "Intsia bijuga", IF(J2162="ACEB", "Acanthus ebracteatus", IF(J2162="CAER", "Calamus erinaceus", IF(J2162="UNUN", "Unknown unknown",  IF(J2162="SOAL", "Sonneratia alba",  IF(J2162="AECO", "Aegiceras corniculatum", "" )) )))))))))))))))))))))))))))))</f>
        <v>Rhizophora apiculata</v>
      </c>
      <c r="J2162" s="1" t="s">
        <v>21</v>
      </c>
      <c r="K2162" s="1" t="n">
        <v>10.6</v>
      </c>
      <c r="L2162" s="1" t="n">
        <v>15</v>
      </c>
      <c r="M2162" s="1"/>
      <c r="N2162" s="1"/>
      <c r="O2162" s="3"/>
      <c r="AMI2162" s="0"/>
      <c r="AMJ2162" s="0"/>
    </row>
    <row r="2163" s="18" customFormat="true" ht="13.8" hidden="false" customHeight="false" outlineLevel="0" collapsed="false">
      <c r="A2163" s="1" t="s">
        <v>91</v>
      </c>
      <c r="B2163" s="12" t="n">
        <v>42181</v>
      </c>
      <c r="C2163" s="1" t="s">
        <v>19</v>
      </c>
      <c r="D2163" s="1" t="s">
        <v>19</v>
      </c>
      <c r="E2163" s="1" t="s">
        <v>19</v>
      </c>
      <c r="F2163" s="1" t="s">
        <v>20</v>
      </c>
      <c r="G2163" s="1" t="n">
        <v>5</v>
      </c>
      <c r="H2163" s="1" t="n">
        <v>5</v>
      </c>
      <c r="I2163" s="23" t="str">
        <f aca="false">IF(J2163="RHAP", "Rhizophora apiculata", IF(J2163="EXAG", "Excoecaria agallocha", IF(J2163="BRPA", "Bruguiera parviflora", IF(J2163="XYMO", "Xylocarpus moluccensis", IF(J2163="BRCY", "Bruguiera cylindrica", IF(J2163="AVAL", "Avicennia alba", IF(J2163="AVOF", "Avicennia officinalis", IF(J2163="LURA", "Lumnitzera racemosa", IF(J2163="CETA", "Ceriops tagal", IF(J2163="XYGR", "Xylocarpus granatum", IF(J2163="AVMA", "Avicennia marina", IF(J2163="RHMU", "Rhizophora mucronata", IF(J2163="BRGY", "Bruguiera gymnorrhiza", IF(J2163="BRSE", "Bruguiera sexangula", IF(J2163="SOOV", "Sonneratia ovata", IF(J2163="SOCA", "Sonneratia caseolaris", IF(J2163="HELI", "Heritiera littoralis", IF(J2163="HESY", "Heritiera sylvatica", IF(J2163="NYFR", "Nypa fruticans", IF(J2163="CYRA", "Cynometra ramiflora", IF(J2163="PHPA", "Phoenix paludosa", IF(J2163="SCHY", "Scyphiphora hydrophyllacea", IF(J2163="DIMA", "Diospyros maritima", IF(J2163="POPI", "Pongamia pinnata", IF(J2163="MAPS", "Maniltoa psilogyne", IF(J2163="INBI", "Intsia bijuga", IF(J2163="ACEB", "Acanthus ebracteatus", IF(J2163="CAER", "Calamus erinaceus", IF(J2163="UNUN", "Unknown unknown",  IF(J2163="SOAL", "Sonneratia alba",  IF(J2163="AECO", "Aegiceras corniculatum", "" )) )))))))))))))))))))))))))))))</f>
        <v>Bruguiera cylindrica</v>
      </c>
      <c r="J2163" s="1" t="s">
        <v>98</v>
      </c>
      <c r="K2163" s="1" t="n">
        <v>11.3</v>
      </c>
      <c r="L2163" s="1" t="n">
        <v>10</v>
      </c>
      <c r="M2163" s="1"/>
      <c r="N2163" s="1"/>
      <c r="O2163" s="3"/>
      <c r="AMI2163" s="0"/>
      <c r="AMJ2163" s="0"/>
    </row>
    <row r="2164" s="18" customFormat="true" ht="13.8" hidden="false" customHeight="false" outlineLevel="0" collapsed="false">
      <c r="A2164" s="1" t="s">
        <v>91</v>
      </c>
      <c r="B2164" s="12" t="n">
        <v>42181</v>
      </c>
      <c r="C2164" s="1" t="s">
        <v>19</v>
      </c>
      <c r="D2164" s="1" t="s">
        <v>19</v>
      </c>
      <c r="E2164" s="1" t="s">
        <v>19</v>
      </c>
      <c r="F2164" s="1" t="s">
        <v>20</v>
      </c>
      <c r="G2164" s="1" t="n">
        <v>5</v>
      </c>
      <c r="H2164" s="1" t="n">
        <v>5</v>
      </c>
      <c r="I2164" s="23" t="str">
        <f aca="false">IF(J2164="RHAP", "Rhizophora apiculata", IF(J2164="EXAG", "Excoecaria agallocha", IF(J2164="BRPA", "Bruguiera parviflora", IF(J2164="XYMO", "Xylocarpus moluccensis", IF(J2164="BRCY", "Bruguiera cylindrica", IF(J2164="AVAL", "Avicennia alba", IF(J2164="AVOF", "Avicennia officinalis", IF(J2164="LURA", "Lumnitzera racemosa", IF(J2164="CETA", "Ceriops tagal", IF(J2164="XYGR", "Xylocarpus granatum", IF(J2164="AVMA", "Avicennia marina", IF(J2164="RHMU", "Rhizophora mucronata", IF(J2164="BRGY", "Bruguiera gymnorrhiza", IF(J2164="BRSE", "Bruguiera sexangula", IF(J2164="SOOV", "Sonneratia ovata", IF(J2164="SOCA", "Sonneratia caseolaris", IF(J2164="HELI", "Heritiera littoralis", IF(J2164="HESY", "Heritiera sylvatica", IF(J2164="NYFR", "Nypa fruticans", IF(J2164="CYRA", "Cynometra ramiflora", IF(J2164="PHPA", "Phoenix paludosa", IF(J2164="SCHY", "Scyphiphora hydrophyllacea", IF(J2164="DIMA", "Diospyros maritima", IF(J2164="POPI", "Pongamia pinnata", IF(J2164="MAPS", "Maniltoa psilogyne", IF(J2164="INBI", "Intsia bijuga", IF(J2164="ACEB", "Acanthus ebracteatus", IF(J2164="CAER", "Calamus erinaceus", IF(J2164="UNUN", "Unknown unknown",  IF(J2164="SOAL", "Sonneratia alba",  IF(J2164="AECO", "Aegiceras corniculatum", "" )) )))))))))))))))))))))))))))))</f>
        <v>Rhizophora apiculata</v>
      </c>
      <c r="J2164" s="1" t="s">
        <v>21</v>
      </c>
      <c r="K2164" s="1" t="n">
        <v>12.2</v>
      </c>
      <c r="L2164" s="1" t="n">
        <v>15</v>
      </c>
      <c r="M2164" s="1"/>
      <c r="N2164" s="1"/>
      <c r="O2164" s="3"/>
      <c r="AMI2164" s="0"/>
      <c r="AMJ2164" s="0"/>
    </row>
    <row r="2165" s="18" customFormat="true" ht="13.8" hidden="false" customHeight="false" outlineLevel="0" collapsed="false">
      <c r="A2165" s="1" t="s">
        <v>91</v>
      </c>
      <c r="B2165" s="12" t="n">
        <v>42181</v>
      </c>
      <c r="C2165" s="1" t="s">
        <v>19</v>
      </c>
      <c r="D2165" s="1" t="s">
        <v>19</v>
      </c>
      <c r="E2165" s="1" t="s">
        <v>19</v>
      </c>
      <c r="F2165" s="1" t="s">
        <v>20</v>
      </c>
      <c r="G2165" s="1" t="n">
        <v>5</v>
      </c>
      <c r="H2165" s="1" t="n">
        <v>5</v>
      </c>
      <c r="I2165" s="23" t="str">
        <f aca="false">IF(J2165="RHAP", "Rhizophora apiculata", IF(J2165="EXAG", "Excoecaria agallocha", IF(J2165="BRPA", "Bruguiera parviflora", IF(J2165="XYMO", "Xylocarpus moluccensis", IF(J2165="BRCY", "Bruguiera cylindrica", IF(J2165="AVAL", "Avicennia alba", IF(J2165="AVOF", "Avicennia officinalis", IF(J2165="LURA", "Lumnitzera racemosa", IF(J2165="CETA", "Ceriops tagal", IF(J2165="XYGR", "Xylocarpus granatum", IF(J2165="AVMA", "Avicennia marina", IF(J2165="RHMU", "Rhizophora mucronata", IF(J2165="BRGY", "Bruguiera gymnorrhiza", IF(J2165="BRSE", "Bruguiera sexangula", IF(J2165="SOOV", "Sonneratia ovata", IF(J2165="SOCA", "Sonneratia caseolaris", IF(J2165="HELI", "Heritiera littoralis", IF(J2165="HESY", "Heritiera sylvatica", IF(J2165="NYFR", "Nypa fruticans", IF(J2165="CYRA", "Cynometra ramiflora", IF(J2165="PHPA", "Phoenix paludosa", IF(J2165="SCHY", "Scyphiphora hydrophyllacea", IF(J2165="DIMA", "Diospyros maritima", IF(J2165="POPI", "Pongamia pinnata", IF(J2165="MAPS", "Maniltoa psilogyne", IF(J2165="INBI", "Intsia bijuga", IF(J2165="ACEB", "Acanthus ebracteatus", IF(J2165="CAER", "Calamus erinaceus", IF(J2165="UNUN", "Unknown unknown",  IF(J2165="SOAL", "Sonneratia alba",  IF(J2165="AECO", "Aegiceras corniculatum", "" )) )))))))))))))))))))))))))))))</f>
        <v>Bruguiera cylindrica</v>
      </c>
      <c r="J2165" s="1" t="s">
        <v>98</v>
      </c>
      <c r="K2165" s="1" t="n">
        <v>12.3</v>
      </c>
      <c r="L2165" s="1" t="n">
        <v>12</v>
      </c>
      <c r="M2165" s="1"/>
      <c r="N2165" s="1"/>
      <c r="O2165" s="3"/>
      <c r="AMI2165" s="0"/>
      <c r="AMJ2165" s="0"/>
    </row>
    <row r="2166" s="18" customFormat="true" ht="13.8" hidden="false" customHeight="false" outlineLevel="0" collapsed="false">
      <c r="A2166" s="1" t="s">
        <v>91</v>
      </c>
      <c r="B2166" s="12" t="n">
        <v>42181</v>
      </c>
      <c r="C2166" s="1" t="s">
        <v>19</v>
      </c>
      <c r="D2166" s="1" t="s">
        <v>19</v>
      </c>
      <c r="E2166" s="1" t="s">
        <v>19</v>
      </c>
      <c r="F2166" s="1" t="s">
        <v>20</v>
      </c>
      <c r="G2166" s="1" t="n">
        <v>5</v>
      </c>
      <c r="H2166" s="1" t="n">
        <v>5</v>
      </c>
      <c r="I2166" s="23" t="str">
        <f aca="false">IF(J2166="RHAP", "Rhizophora apiculata", IF(J2166="EXAG", "Excoecaria agallocha", IF(J2166="BRPA", "Bruguiera parviflora", IF(J2166="XYMO", "Xylocarpus moluccensis", IF(J2166="BRCY", "Bruguiera cylindrica", IF(J2166="AVAL", "Avicennia alba", IF(J2166="AVOF", "Avicennia officinalis", IF(J2166="LURA", "Lumnitzera racemosa", IF(J2166="CETA", "Ceriops tagal", IF(J2166="XYGR", "Xylocarpus granatum", IF(J2166="AVMA", "Avicennia marina", IF(J2166="RHMU", "Rhizophora mucronata", IF(J2166="BRGY", "Bruguiera gymnorrhiza", IF(J2166="BRSE", "Bruguiera sexangula", IF(J2166="SOOV", "Sonneratia ovata", IF(J2166="SOCA", "Sonneratia caseolaris", IF(J2166="HELI", "Heritiera littoralis", IF(J2166="HESY", "Heritiera sylvatica", IF(J2166="NYFR", "Nypa fruticans", IF(J2166="CYRA", "Cynometra ramiflora", IF(J2166="PHPA", "Phoenix paludosa", IF(J2166="SCHY", "Scyphiphora hydrophyllacea", IF(J2166="DIMA", "Diospyros maritima", IF(J2166="POPI", "Pongamia pinnata", IF(J2166="MAPS", "Maniltoa psilogyne", IF(J2166="INBI", "Intsia bijuga", IF(J2166="ACEB", "Acanthus ebracteatus", IF(J2166="CAER", "Calamus erinaceus", IF(J2166="UNUN", "Unknown unknown",  IF(J2166="SOAL", "Sonneratia alba",  IF(J2166="AECO", "Aegiceras corniculatum", "" )) )))))))))))))))))))))))))))))</f>
        <v>Rhizophora apiculata</v>
      </c>
      <c r="J2166" s="1" t="s">
        <v>21</v>
      </c>
      <c r="K2166" s="1" t="n">
        <v>13.4</v>
      </c>
      <c r="L2166" s="1" t="n">
        <v>9</v>
      </c>
      <c r="M2166" s="1"/>
      <c r="N2166" s="1"/>
      <c r="O2166" s="3"/>
      <c r="AMI2166" s="0"/>
      <c r="AMJ2166" s="0"/>
    </row>
    <row r="2167" s="18" customFormat="true" ht="13.8" hidden="false" customHeight="false" outlineLevel="0" collapsed="false">
      <c r="A2167" s="1" t="s">
        <v>91</v>
      </c>
      <c r="B2167" s="12" t="n">
        <v>42181</v>
      </c>
      <c r="C2167" s="1" t="s">
        <v>19</v>
      </c>
      <c r="D2167" s="1" t="s">
        <v>19</v>
      </c>
      <c r="E2167" s="1" t="s">
        <v>19</v>
      </c>
      <c r="F2167" s="1" t="s">
        <v>20</v>
      </c>
      <c r="G2167" s="1" t="n">
        <v>5</v>
      </c>
      <c r="H2167" s="1" t="n">
        <v>5</v>
      </c>
      <c r="I2167" s="23" t="str">
        <f aca="false">IF(J2167="RHAP", "Rhizophora apiculata", IF(J2167="EXAG", "Excoecaria agallocha", IF(J2167="BRPA", "Bruguiera parviflora", IF(J2167="XYMO", "Xylocarpus moluccensis", IF(J2167="BRCY", "Bruguiera cylindrica", IF(J2167="AVAL", "Avicennia alba", IF(J2167="AVOF", "Avicennia officinalis", IF(J2167="LURA", "Lumnitzera racemosa", IF(J2167="CETA", "Ceriops tagal", IF(J2167="XYGR", "Xylocarpus granatum", IF(J2167="AVMA", "Avicennia marina", IF(J2167="RHMU", "Rhizophora mucronata", IF(J2167="BRGY", "Bruguiera gymnorrhiza", IF(J2167="BRSE", "Bruguiera sexangula", IF(J2167="SOOV", "Sonneratia ovata", IF(J2167="SOCA", "Sonneratia caseolaris", IF(J2167="HELI", "Heritiera littoralis", IF(J2167="HESY", "Heritiera sylvatica", IF(J2167="NYFR", "Nypa fruticans", IF(J2167="CYRA", "Cynometra ramiflora", IF(J2167="PHPA", "Phoenix paludosa", IF(J2167="SCHY", "Scyphiphora hydrophyllacea", IF(J2167="DIMA", "Diospyros maritima", IF(J2167="POPI", "Pongamia pinnata", IF(J2167="MAPS", "Maniltoa psilogyne", IF(J2167="INBI", "Intsia bijuga", IF(J2167="ACEB", "Acanthus ebracteatus", IF(J2167="CAER", "Calamus erinaceus", IF(J2167="UNUN", "Unknown unknown",  IF(J2167="SOAL", "Sonneratia alba",  IF(J2167="AECO", "Aegiceras corniculatum", "" )) )))))))))))))))))))))))))))))</f>
        <v>Rhizophora apiculata</v>
      </c>
      <c r="J2167" s="1" t="s">
        <v>21</v>
      </c>
      <c r="K2167" s="1" t="n">
        <v>14.1</v>
      </c>
      <c r="L2167" s="1" t="n">
        <v>15</v>
      </c>
      <c r="M2167" s="1"/>
      <c r="N2167" s="1"/>
      <c r="O2167" s="3"/>
      <c r="AMI2167" s="0"/>
      <c r="AMJ2167" s="0"/>
    </row>
    <row r="2168" s="18" customFormat="true" ht="13.8" hidden="false" customHeight="false" outlineLevel="0" collapsed="false">
      <c r="A2168" s="1" t="s">
        <v>91</v>
      </c>
      <c r="B2168" s="12" t="n">
        <v>42181</v>
      </c>
      <c r="C2168" s="1" t="s">
        <v>19</v>
      </c>
      <c r="D2168" s="1" t="s">
        <v>19</v>
      </c>
      <c r="E2168" s="1" t="s">
        <v>19</v>
      </c>
      <c r="F2168" s="1" t="s">
        <v>20</v>
      </c>
      <c r="G2168" s="1" t="n">
        <v>5</v>
      </c>
      <c r="H2168" s="1" t="n">
        <v>5</v>
      </c>
      <c r="I2168" s="23" t="str">
        <f aca="false">IF(J2168="RHAP", "Rhizophora apiculata", IF(J2168="EXAG", "Excoecaria agallocha", IF(J2168="BRPA", "Bruguiera parviflora", IF(J2168="XYMO", "Xylocarpus moluccensis", IF(J2168="BRCY", "Bruguiera cylindrica", IF(J2168="AVAL", "Avicennia alba", IF(J2168="AVOF", "Avicennia officinalis", IF(J2168="LURA", "Lumnitzera racemosa", IF(J2168="CETA", "Ceriops tagal", IF(J2168="XYGR", "Xylocarpus granatum", IF(J2168="AVMA", "Avicennia marina", IF(J2168="RHMU", "Rhizophora mucronata", IF(J2168="BRGY", "Bruguiera gymnorrhiza", IF(J2168="BRSE", "Bruguiera sexangula", IF(J2168="SOOV", "Sonneratia ovata", IF(J2168="SOCA", "Sonneratia caseolaris", IF(J2168="HELI", "Heritiera littoralis", IF(J2168="HESY", "Heritiera sylvatica", IF(J2168="NYFR", "Nypa fruticans", IF(J2168="CYRA", "Cynometra ramiflora", IF(J2168="PHPA", "Phoenix paludosa", IF(J2168="SCHY", "Scyphiphora hydrophyllacea", IF(J2168="DIMA", "Diospyros maritima", IF(J2168="POPI", "Pongamia pinnata", IF(J2168="MAPS", "Maniltoa psilogyne", IF(J2168="INBI", "Intsia bijuga", IF(J2168="ACEB", "Acanthus ebracteatus", IF(J2168="CAER", "Calamus erinaceus", IF(J2168="UNUN", "Unknown unknown",  IF(J2168="SOAL", "Sonneratia alba",  IF(J2168="AECO", "Aegiceras corniculatum", "" )) )))))))))))))))))))))))))))))</f>
        <v>Avicennia alba</v>
      </c>
      <c r="J2168" s="1" t="s">
        <v>27</v>
      </c>
      <c r="K2168" s="1" t="n">
        <v>20.6</v>
      </c>
      <c r="L2168" s="1" t="n">
        <v>17</v>
      </c>
      <c r="M2168" s="1"/>
      <c r="N2168" s="1"/>
      <c r="O2168" s="3"/>
      <c r="AMI2168" s="0"/>
      <c r="AMJ2168" s="0"/>
    </row>
    <row r="2169" s="18" customFormat="true" ht="13.8" hidden="false" customHeight="false" outlineLevel="0" collapsed="false">
      <c r="A2169" s="1" t="s">
        <v>91</v>
      </c>
      <c r="B2169" s="12" t="n">
        <v>42181</v>
      </c>
      <c r="C2169" s="1" t="s">
        <v>19</v>
      </c>
      <c r="D2169" s="1" t="s">
        <v>19</v>
      </c>
      <c r="E2169" s="1" t="s">
        <v>19</v>
      </c>
      <c r="F2169" s="1" t="s">
        <v>20</v>
      </c>
      <c r="G2169" s="1" t="n">
        <v>5</v>
      </c>
      <c r="H2169" s="1" t="n">
        <v>5</v>
      </c>
      <c r="I2169" s="23" t="str">
        <f aca="false">IF(J2169="RHAP", "Rhizophora apiculata", IF(J2169="EXAG", "Excoecaria agallocha", IF(J2169="BRPA", "Bruguiera parviflora", IF(J2169="XYMO", "Xylocarpus moluccensis", IF(J2169="BRCY", "Bruguiera cylindrica", IF(J2169="AVAL", "Avicennia alba", IF(J2169="AVOF", "Avicennia officinalis", IF(J2169="LURA", "Lumnitzera racemosa", IF(J2169="CETA", "Ceriops tagal", IF(J2169="XYGR", "Xylocarpus granatum", IF(J2169="AVMA", "Avicennia marina", IF(J2169="RHMU", "Rhizophora mucronata", IF(J2169="BRGY", "Bruguiera gymnorrhiza", IF(J2169="BRSE", "Bruguiera sexangula", IF(J2169="SOOV", "Sonneratia ovata", IF(J2169="SOCA", "Sonneratia caseolaris", IF(J2169="HELI", "Heritiera littoralis", IF(J2169="HESY", "Heritiera sylvatica", IF(J2169="NYFR", "Nypa fruticans", IF(J2169="CYRA", "Cynometra ramiflora", IF(J2169="PHPA", "Phoenix paludosa", IF(J2169="SCHY", "Scyphiphora hydrophyllacea", IF(J2169="DIMA", "Diospyros maritima", IF(J2169="POPI", "Pongamia pinnata", IF(J2169="MAPS", "Maniltoa psilogyne", IF(J2169="INBI", "Intsia bijuga", IF(J2169="ACEB", "Acanthus ebracteatus", IF(J2169="CAER", "Calamus erinaceus", IF(J2169="UNUN", "Unknown unknown",  IF(J2169="SOAL", "Sonneratia alba",  IF(J2169="AECO", "Aegiceras corniculatum", "" )) )))))))))))))))))))))))))))))</f>
        <v>Avicennia alba</v>
      </c>
      <c r="J2169" s="1" t="s">
        <v>27</v>
      </c>
      <c r="K2169" s="1" t="n">
        <v>27.1</v>
      </c>
      <c r="L2169" s="1" t="n">
        <v>19</v>
      </c>
      <c r="M2169" s="1"/>
      <c r="N2169" s="1"/>
      <c r="O2169" s="3"/>
      <c r="AMI2169" s="0"/>
      <c r="AMJ2169" s="0"/>
    </row>
    <row r="2170" s="18" customFormat="true" ht="13.8" hidden="false" customHeight="false" outlineLevel="0" collapsed="false">
      <c r="A2170" s="1" t="s">
        <v>91</v>
      </c>
      <c r="B2170" s="12" t="n">
        <v>42181</v>
      </c>
      <c r="C2170" s="1" t="s">
        <v>19</v>
      </c>
      <c r="D2170" s="1" t="s">
        <v>19</v>
      </c>
      <c r="E2170" s="1" t="s">
        <v>19</v>
      </c>
      <c r="F2170" s="1" t="s">
        <v>20</v>
      </c>
      <c r="G2170" s="1" t="n">
        <v>5</v>
      </c>
      <c r="H2170" s="1" t="n">
        <v>5</v>
      </c>
      <c r="I2170" s="23" t="str">
        <f aca="false">IF(J2170="RHAP", "Rhizophora apiculata", IF(J2170="EXAG", "Excoecaria agallocha", IF(J2170="BRPA", "Bruguiera parviflora", IF(J2170="XYMO", "Xylocarpus moluccensis", IF(J2170="BRCY", "Bruguiera cylindrica", IF(J2170="AVAL", "Avicennia alba", IF(J2170="AVOF", "Avicennia officinalis", IF(J2170="LURA", "Lumnitzera racemosa", IF(J2170="CETA", "Ceriops tagal", IF(J2170="XYGR", "Xylocarpus granatum", IF(J2170="AVMA", "Avicennia marina", IF(J2170="RHMU", "Rhizophora mucronata", IF(J2170="BRGY", "Bruguiera gymnorrhiza", IF(J2170="BRSE", "Bruguiera sexangula", IF(J2170="SOOV", "Sonneratia ovata", IF(J2170="SOCA", "Sonneratia caseolaris", IF(J2170="HELI", "Heritiera littoralis", IF(J2170="HESY", "Heritiera sylvatica", IF(J2170="NYFR", "Nypa fruticans", IF(J2170="CYRA", "Cynometra ramiflora", IF(J2170="PHPA", "Phoenix paludosa", IF(J2170="SCHY", "Scyphiphora hydrophyllacea", IF(J2170="DIMA", "Diospyros maritima", IF(J2170="POPI", "Pongamia pinnata", IF(J2170="MAPS", "Maniltoa psilogyne", IF(J2170="INBI", "Intsia bijuga", IF(J2170="ACEB", "Acanthus ebracteatus", IF(J2170="CAER", "Calamus erinaceus", IF(J2170="UNUN", "Unknown unknown",  IF(J2170="SOAL", "Sonneratia alba",  IF(J2170="AECO", "Aegiceras corniculatum", "" )) )))))))))))))))))))))))))))))</f>
        <v>Avicennia alba</v>
      </c>
      <c r="J2170" s="1" t="s">
        <v>27</v>
      </c>
      <c r="K2170" s="1" t="n">
        <v>34.1</v>
      </c>
      <c r="L2170" s="1" t="n">
        <v>17</v>
      </c>
      <c r="M2170" s="1"/>
      <c r="N2170" s="1"/>
      <c r="O2170" s="3"/>
      <c r="AMI2170" s="0"/>
      <c r="AMJ2170" s="0"/>
    </row>
    <row r="2171" s="18" customFormat="true" ht="13.8" hidden="false" customHeight="false" outlineLevel="0" collapsed="false">
      <c r="A2171" s="1" t="s">
        <v>91</v>
      </c>
      <c r="B2171" s="12" t="n">
        <v>42181</v>
      </c>
      <c r="C2171" s="1" t="s">
        <v>19</v>
      </c>
      <c r="D2171" s="1" t="s">
        <v>19</v>
      </c>
      <c r="E2171" s="1" t="s">
        <v>19</v>
      </c>
      <c r="F2171" s="1" t="s">
        <v>20</v>
      </c>
      <c r="G2171" s="1" t="n">
        <v>5</v>
      </c>
      <c r="H2171" s="1" t="n">
        <v>5</v>
      </c>
      <c r="I2171" s="23" t="str">
        <f aca="false">IF(J2171="RHAP", "Rhizophora apiculata", IF(J2171="EXAG", "Excoecaria agallocha", IF(J2171="BRPA", "Bruguiera parviflora", IF(J2171="XYMO", "Xylocarpus moluccensis", IF(J2171="BRCY", "Bruguiera cylindrica", IF(J2171="AVAL", "Avicennia alba", IF(J2171="AVOF", "Avicennia officinalis", IF(J2171="LURA", "Lumnitzera racemosa", IF(J2171="CETA", "Ceriops tagal", IF(J2171="XYGR", "Xylocarpus granatum", IF(J2171="AVMA", "Avicennia marina", IF(J2171="RHMU", "Rhizophora mucronata", IF(J2171="BRGY", "Bruguiera gymnorrhiza", IF(J2171="BRSE", "Bruguiera sexangula", IF(J2171="SOOV", "Sonneratia ovata", IF(J2171="SOCA", "Sonneratia caseolaris", IF(J2171="HELI", "Heritiera littoralis", IF(J2171="HESY", "Heritiera sylvatica", IF(J2171="NYFR", "Nypa fruticans", IF(J2171="CYRA", "Cynometra ramiflora", IF(J2171="PHPA", "Phoenix paludosa", IF(J2171="SCHY", "Scyphiphora hydrophyllacea", IF(J2171="DIMA", "Diospyros maritima", IF(J2171="POPI", "Pongamia pinnata", IF(J2171="MAPS", "Maniltoa psilogyne", IF(J2171="INBI", "Intsia bijuga", IF(J2171="ACEB", "Acanthus ebracteatus", IF(J2171="CAER", "Calamus erinaceus", IF(J2171="UNUN", "Unknown unknown",  IF(J2171="SOAL", "Sonneratia alba",  IF(J2171="AECO", "Aegiceras corniculatum", "" )) )))))))))))))))))))))))))))))</f>
        <v>Avicennia alba</v>
      </c>
      <c r="J2171" s="1" t="s">
        <v>27</v>
      </c>
      <c r="K2171" s="1" t="n">
        <v>35.5</v>
      </c>
      <c r="L2171" s="1" t="n">
        <v>20</v>
      </c>
      <c r="M2171" s="1"/>
      <c r="N2171" s="1"/>
      <c r="O2171" s="3"/>
      <c r="AMI2171" s="0"/>
      <c r="AMJ2171" s="0"/>
    </row>
    <row r="2172" s="18" customFormat="true" ht="13.8" hidden="false" customHeight="false" outlineLevel="0" collapsed="false">
      <c r="A2172" s="1" t="s">
        <v>91</v>
      </c>
      <c r="B2172" s="12" t="n">
        <v>42181</v>
      </c>
      <c r="C2172" s="1" t="s">
        <v>19</v>
      </c>
      <c r="D2172" s="1" t="s">
        <v>19</v>
      </c>
      <c r="E2172" s="1" t="s">
        <v>19</v>
      </c>
      <c r="F2172" s="1" t="s">
        <v>20</v>
      </c>
      <c r="G2172" s="1" t="n">
        <v>5</v>
      </c>
      <c r="H2172" s="1" t="n">
        <v>5</v>
      </c>
      <c r="I2172" s="23" t="str">
        <f aca="false">IF(J2172="RHAP", "Rhizophora apiculata", IF(J2172="EXAG", "Excoecaria agallocha", IF(J2172="BRPA", "Bruguiera parviflora", IF(J2172="XYMO", "Xylocarpus moluccensis", IF(J2172="BRCY", "Bruguiera cylindrica", IF(J2172="AVAL", "Avicennia alba", IF(J2172="AVOF", "Avicennia officinalis", IF(J2172="LURA", "Lumnitzera racemosa", IF(J2172="CETA", "Ceriops tagal", IF(J2172="XYGR", "Xylocarpus granatum", IF(J2172="AVMA", "Avicennia marina", IF(J2172="RHMU", "Rhizophora mucronata", IF(J2172="BRGY", "Bruguiera gymnorrhiza", IF(J2172="BRSE", "Bruguiera sexangula", IF(J2172="SOOV", "Sonneratia ovata", IF(J2172="SOCA", "Sonneratia caseolaris", IF(J2172="HELI", "Heritiera littoralis", IF(J2172="HESY", "Heritiera sylvatica", IF(J2172="NYFR", "Nypa fruticans", IF(J2172="CYRA", "Cynometra ramiflora", IF(J2172="PHPA", "Phoenix paludosa", IF(J2172="SCHY", "Scyphiphora hydrophyllacea", IF(J2172="DIMA", "Diospyros maritima", IF(J2172="POPI", "Pongamia pinnata", IF(J2172="MAPS", "Maniltoa psilogyne", IF(J2172="INBI", "Intsia bijuga", IF(J2172="ACEB", "Acanthus ebracteatus", IF(J2172="CAER", "Calamus erinaceus", IF(J2172="UNUN", "Unknown unknown",  IF(J2172="SOAL", "Sonneratia alba",  IF(J2172="AECO", "Aegiceras corniculatum", "" )) )))))))))))))))))))))))))))))</f>
        <v>Avicennia alba</v>
      </c>
      <c r="J2172" s="1" t="s">
        <v>27</v>
      </c>
      <c r="K2172" s="1" t="n">
        <v>54.4</v>
      </c>
      <c r="L2172" s="1" t="n">
        <v>18</v>
      </c>
      <c r="M2172" s="1"/>
      <c r="N2172" s="1"/>
      <c r="O2172" s="3"/>
      <c r="AMI2172" s="0"/>
      <c r="AMJ2172" s="0"/>
    </row>
    <row r="2173" s="18" customFormat="true" ht="13.8" hidden="false" customHeight="false" outlineLevel="0" collapsed="false">
      <c r="A2173" s="1" t="s">
        <v>91</v>
      </c>
      <c r="B2173" s="12" t="n">
        <v>42182</v>
      </c>
      <c r="C2173" s="1" t="s">
        <v>833</v>
      </c>
      <c r="D2173" s="1" t="s">
        <v>19</v>
      </c>
      <c r="E2173" s="1" t="s">
        <v>19</v>
      </c>
      <c r="F2173" s="1" t="s">
        <v>20</v>
      </c>
      <c r="G2173" s="1" t="n">
        <v>6</v>
      </c>
      <c r="H2173" s="1" t="n">
        <v>1</v>
      </c>
      <c r="I2173" s="23" t="str">
        <f aca="false">IF(J2173="RHAP", "Rhizophora apiculata", IF(J2173="EXAG", "Excoecaria agallocha", IF(J2173="BRPA", "Bruguiera parviflora", IF(J2173="XYMO", "Xylocarpus moluccensis", IF(J2173="BRCY", "Bruguiera cylindrica", IF(J2173="AVAL", "Avicennia alba", IF(J2173="AVOF", "Avicennia officinalis", IF(J2173="LURA", "Lumnitzera racemosa", IF(J2173="CETA", "Ceriops tagal", IF(J2173="XYGR", "Xylocarpus granatum", IF(J2173="AVMA", "Avicennia marina", IF(J2173="RHMU", "Rhizophora mucronata", IF(J2173="BRGY", "Bruguiera gymnorrhiza", IF(J2173="BRSE", "Bruguiera sexangula", IF(J2173="SOOV", "Sonneratia ovata", IF(J2173="SOCA", "Sonneratia caseolaris", IF(J2173="HELI", "Heritiera littoralis", IF(J2173="HESY", "Heritiera sylvatica", IF(J2173="NYFR", "Nypa fruticans", IF(J2173="CYRA", "Cynometra ramiflora", IF(J2173="PHPA", "Phoenix paludosa", IF(J2173="SCHY", "Scyphiphora hydrophyllacea", IF(J2173="DIMA", "Diospyros maritima", IF(J2173="POPI", "Pongamia pinnata", IF(J2173="MAPS", "Maniltoa psilogyne", IF(J2173="INBI", "Intsia bijuga", IF(J2173="ACEB", "Acanthus ebracteatus", IF(J2173="CAER", "Calamus erinaceus", IF(J2173="UNUN", "Unknown unknown",  IF(J2173="SOAL", "Sonneratia alba",  IF(J2173="AECO", "Aegiceras corniculatum", "" )) )))))))))))))))))))))))))))))</f>
        <v>Rhizophora apiculata</v>
      </c>
      <c r="J2173" s="1" t="s">
        <v>21</v>
      </c>
      <c r="K2173" s="1" t="n">
        <v>5.6</v>
      </c>
      <c r="L2173" s="1" t="n">
        <v>5</v>
      </c>
      <c r="M2173" s="1"/>
      <c r="N2173" s="1"/>
      <c r="O2173" s="3"/>
      <c r="AMI2173" s="0"/>
      <c r="AMJ2173" s="0"/>
    </row>
    <row r="2174" s="18" customFormat="true" ht="13.8" hidden="false" customHeight="false" outlineLevel="0" collapsed="false">
      <c r="A2174" s="1" t="s">
        <v>91</v>
      </c>
      <c r="B2174" s="12" t="n">
        <v>42182</v>
      </c>
      <c r="C2174" s="1" t="s">
        <v>833</v>
      </c>
      <c r="D2174" s="1" t="s">
        <v>19</v>
      </c>
      <c r="E2174" s="1" t="s">
        <v>19</v>
      </c>
      <c r="F2174" s="1" t="s">
        <v>20</v>
      </c>
      <c r="G2174" s="1" t="n">
        <v>6</v>
      </c>
      <c r="H2174" s="1" t="n">
        <v>1</v>
      </c>
      <c r="I2174" s="23" t="str">
        <f aca="false">IF(J2174="RHAP", "Rhizophora apiculata", IF(J2174="EXAG", "Excoecaria agallocha", IF(J2174="BRPA", "Bruguiera parviflora", IF(J2174="XYMO", "Xylocarpus moluccensis", IF(J2174="BRCY", "Bruguiera cylindrica", IF(J2174="AVAL", "Avicennia alba", IF(J2174="AVOF", "Avicennia officinalis", IF(J2174="LURA", "Lumnitzera racemosa", IF(J2174="CETA", "Ceriops tagal", IF(J2174="XYGR", "Xylocarpus granatum", IF(J2174="AVMA", "Avicennia marina", IF(J2174="RHMU", "Rhizophora mucronata", IF(J2174="BRGY", "Bruguiera gymnorrhiza", IF(J2174="BRSE", "Bruguiera sexangula", IF(J2174="SOOV", "Sonneratia ovata", IF(J2174="SOCA", "Sonneratia caseolaris", IF(J2174="HELI", "Heritiera littoralis", IF(J2174="HESY", "Heritiera sylvatica", IF(J2174="NYFR", "Nypa fruticans", IF(J2174="CYRA", "Cynometra ramiflora", IF(J2174="PHPA", "Phoenix paludosa", IF(J2174="SCHY", "Scyphiphora hydrophyllacea", IF(J2174="DIMA", "Diospyros maritima", IF(J2174="POPI", "Pongamia pinnata", IF(J2174="MAPS", "Maniltoa psilogyne", IF(J2174="INBI", "Intsia bijuga", IF(J2174="ACEB", "Acanthus ebracteatus", IF(J2174="CAER", "Calamus erinaceus", IF(J2174="UNUN", "Unknown unknown",  IF(J2174="SOAL", "Sonneratia alba",  IF(J2174="AECO", "Aegiceras corniculatum", "" )) )))))))))))))))))))))))))))))</f>
        <v>Rhizophora apiculata</v>
      </c>
      <c r="J2174" s="1" t="s">
        <v>21</v>
      </c>
      <c r="K2174" s="1" t="n">
        <v>6.1</v>
      </c>
      <c r="L2174" s="1" t="n">
        <v>8</v>
      </c>
      <c r="M2174" s="1"/>
      <c r="N2174" s="1"/>
      <c r="O2174" s="3"/>
      <c r="AMI2174" s="0"/>
      <c r="AMJ2174" s="0"/>
    </row>
    <row r="2175" s="18" customFormat="true" ht="13.8" hidden="false" customHeight="false" outlineLevel="0" collapsed="false">
      <c r="A2175" s="1" t="s">
        <v>91</v>
      </c>
      <c r="B2175" s="12" t="n">
        <v>42182</v>
      </c>
      <c r="C2175" s="1" t="s">
        <v>833</v>
      </c>
      <c r="D2175" s="1" t="s">
        <v>19</v>
      </c>
      <c r="E2175" s="1" t="s">
        <v>19</v>
      </c>
      <c r="F2175" s="1" t="s">
        <v>20</v>
      </c>
      <c r="G2175" s="1" t="n">
        <v>6</v>
      </c>
      <c r="H2175" s="1" t="n">
        <v>1</v>
      </c>
      <c r="I2175" s="23" t="str">
        <f aca="false">IF(J2175="RHAP", "Rhizophora apiculata", IF(J2175="EXAG", "Excoecaria agallocha", IF(J2175="BRPA", "Bruguiera parviflora", IF(J2175="XYMO", "Xylocarpus moluccensis", IF(J2175="BRCY", "Bruguiera cylindrica", IF(J2175="AVAL", "Avicennia alba", IF(J2175="AVOF", "Avicennia officinalis", IF(J2175="LURA", "Lumnitzera racemosa", IF(J2175="CETA", "Ceriops tagal", IF(J2175="XYGR", "Xylocarpus granatum", IF(J2175="AVMA", "Avicennia marina", IF(J2175="RHMU", "Rhizophora mucronata", IF(J2175="BRGY", "Bruguiera gymnorrhiza", IF(J2175="BRSE", "Bruguiera sexangula", IF(J2175="SOOV", "Sonneratia ovata", IF(J2175="SOCA", "Sonneratia caseolaris", IF(J2175="HELI", "Heritiera littoralis", IF(J2175="HESY", "Heritiera sylvatica", IF(J2175="NYFR", "Nypa fruticans", IF(J2175="CYRA", "Cynometra ramiflora", IF(J2175="PHPA", "Phoenix paludosa", IF(J2175="SCHY", "Scyphiphora hydrophyllacea", IF(J2175="DIMA", "Diospyros maritima", IF(J2175="POPI", "Pongamia pinnata", IF(J2175="MAPS", "Maniltoa psilogyne", IF(J2175="INBI", "Intsia bijuga", IF(J2175="ACEB", "Acanthus ebracteatus", IF(J2175="CAER", "Calamus erinaceus", IF(J2175="UNUN", "Unknown unknown",  IF(J2175="SOAL", "Sonneratia alba",  IF(J2175="AECO", "Aegiceras corniculatum", "" )) )))))))))))))))))))))))))))))</f>
        <v>Rhizophora apiculata</v>
      </c>
      <c r="J2175" s="1" t="s">
        <v>21</v>
      </c>
      <c r="K2175" s="1" t="n">
        <v>6.5</v>
      </c>
      <c r="L2175" s="1" t="n">
        <v>10</v>
      </c>
      <c r="M2175" s="1"/>
      <c r="N2175" s="1"/>
      <c r="O2175" s="3"/>
      <c r="AMI2175" s="0"/>
      <c r="AMJ2175" s="0"/>
    </row>
    <row r="2176" s="18" customFormat="true" ht="13.8" hidden="false" customHeight="false" outlineLevel="0" collapsed="false">
      <c r="A2176" s="1" t="s">
        <v>91</v>
      </c>
      <c r="B2176" s="12" t="n">
        <v>42182</v>
      </c>
      <c r="C2176" s="1" t="s">
        <v>833</v>
      </c>
      <c r="D2176" s="1" t="s">
        <v>19</v>
      </c>
      <c r="E2176" s="1" t="s">
        <v>19</v>
      </c>
      <c r="F2176" s="1" t="s">
        <v>20</v>
      </c>
      <c r="G2176" s="1" t="n">
        <v>6</v>
      </c>
      <c r="H2176" s="1" t="n">
        <v>1</v>
      </c>
      <c r="I2176" s="23" t="str">
        <f aca="false">IF(J2176="RHAP", "Rhizophora apiculata", IF(J2176="EXAG", "Excoecaria agallocha", IF(J2176="BRPA", "Bruguiera parviflora", IF(J2176="XYMO", "Xylocarpus moluccensis", IF(J2176="BRCY", "Bruguiera cylindrica", IF(J2176="AVAL", "Avicennia alba", IF(J2176="AVOF", "Avicennia officinalis", IF(J2176="LURA", "Lumnitzera racemosa", IF(J2176="CETA", "Ceriops tagal", IF(J2176="XYGR", "Xylocarpus granatum", IF(J2176="AVMA", "Avicennia marina", IF(J2176="RHMU", "Rhizophora mucronata", IF(J2176="BRGY", "Bruguiera gymnorrhiza", IF(J2176="BRSE", "Bruguiera sexangula", IF(J2176="SOOV", "Sonneratia ovata", IF(J2176="SOCA", "Sonneratia caseolaris", IF(J2176="HELI", "Heritiera littoralis", IF(J2176="HESY", "Heritiera sylvatica", IF(J2176="NYFR", "Nypa fruticans", IF(J2176="CYRA", "Cynometra ramiflora", IF(J2176="PHPA", "Phoenix paludosa", IF(J2176="SCHY", "Scyphiphora hydrophyllacea", IF(J2176="DIMA", "Diospyros maritima", IF(J2176="POPI", "Pongamia pinnata", IF(J2176="MAPS", "Maniltoa psilogyne", IF(J2176="INBI", "Intsia bijuga", IF(J2176="ACEB", "Acanthus ebracteatus", IF(J2176="CAER", "Calamus erinaceus", IF(J2176="UNUN", "Unknown unknown",  IF(J2176="SOAL", "Sonneratia alba",  IF(J2176="AECO", "Aegiceras corniculatum", "" )) )))))))))))))))))))))))))))))</f>
        <v>Rhizophora apiculata</v>
      </c>
      <c r="J2176" s="1" t="s">
        <v>21</v>
      </c>
      <c r="K2176" s="1" t="n">
        <v>6.8</v>
      </c>
      <c r="L2176" s="1" t="n">
        <v>7</v>
      </c>
      <c r="M2176" s="1"/>
      <c r="N2176" s="1"/>
      <c r="O2176" s="3"/>
      <c r="AMI2176" s="0"/>
      <c r="AMJ2176" s="0"/>
    </row>
    <row r="2177" s="18" customFormat="true" ht="13.8" hidden="false" customHeight="false" outlineLevel="0" collapsed="false">
      <c r="A2177" s="1" t="s">
        <v>91</v>
      </c>
      <c r="B2177" s="12" t="n">
        <v>42182</v>
      </c>
      <c r="C2177" s="1" t="s">
        <v>833</v>
      </c>
      <c r="D2177" s="1" t="s">
        <v>19</v>
      </c>
      <c r="E2177" s="1" t="s">
        <v>19</v>
      </c>
      <c r="F2177" s="1" t="s">
        <v>20</v>
      </c>
      <c r="G2177" s="1" t="n">
        <v>6</v>
      </c>
      <c r="H2177" s="1" t="n">
        <v>1</v>
      </c>
      <c r="I2177" s="23" t="str">
        <f aca="false">IF(J2177="RHAP", "Rhizophora apiculata", IF(J2177="EXAG", "Excoecaria agallocha", IF(J2177="BRPA", "Bruguiera parviflora", IF(J2177="XYMO", "Xylocarpus moluccensis", IF(J2177="BRCY", "Bruguiera cylindrica", IF(J2177="AVAL", "Avicennia alba", IF(J2177="AVOF", "Avicennia officinalis", IF(J2177="LURA", "Lumnitzera racemosa", IF(J2177="CETA", "Ceriops tagal", IF(J2177="XYGR", "Xylocarpus granatum", IF(J2177="AVMA", "Avicennia marina", IF(J2177="RHMU", "Rhizophora mucronata", IF(J2177="BRGY", "Bruguiera gymnorrhiza", IF(J2177="BRSE", "Bruguiera sexangula", IF(J2177="SOOV", "Sonneratia ovata", IF(J2177="SOCA", "Sonneratia caseolaris", IF(J2177="HELI", "Heritiera littoralis", IF(J2177="HESY", "Heritiera sylvatica", IF(J2177="NYFR", "Nypa fruticans", IF(J2177="CYRA", "Cynometra ramiflora", IF(J2177="PHPA", "Phoenix paludosa", IF(J2177="SCHY", "Scyphiphora hydrophyllacea", IF(J2177="DIMA", "Diospyros maritima", IF(J2177="POPI", "Pongamia pinnata", IF(J2177="MAPS", "Maniltoa psilogyne", IF(J2177="INBI", "Intsia bijuga", IF(J2177="ACEB", "Acanthus ebracteatus", IF(J2177="CAER", "Calamus erinaceus", IF(J2177="UNUN", "Unknown unknown",  IF(J2177="SOAL", "Sonneratia alba",  IF(J2177="AECO", "Aegiceras corniculatum", "" )) )))))))))))))))))))))))))))))</f>
        <v>Rhizophora apiculata</v>
      </c>
      <c r="J2177" s="1" t="s">
        <v>21</v>
      </c>
      <c r="K2177" s="1" t="n">
        <v>7.1</v>
      </c>
      <c r="L2177" s="1" t="n">
        <v>10</v>
      </c>
      <c r="M2177" s="1"/>
      <c r="N2177" s="1"/>
      <c r="O2177" s="3"/>
      <c r="AMI2177" s="0"/>
      <c r="AMJ2177" s="0"/>
    </row>
    <row r="2178" s="18" customFormat="true" ht="13.8" hidden="false" customHeight="false" outlineLevel="0" collapsed="false">
      <c r="A2178" s="1" t="s">
        <v>91</v>
      </c>
      <c r="B2178" s="12" t="n">
        <v>42182</v>
      </c>
      <c r="C2178" s="1" t="s">
        <v>833</v>
      </c>
      <c r="D2178" s="1" t="s">
        <v>19</v>
      </c>
      <c r="E2178" s="1" t="s">
        <v>19</v>
      </c>
      <c r="F2178" s="1" t="s">
        <v>20</v>
      </c>
      <c r="G2178" s="1" t="n">
        <v>6</v>
      </c>
      <c r="H2178" s="1" t="n">
        <v>1</v>
      </c>
      <c r="I2178" s="23" t="str">
        <f aca="false">IF(J2178="RHAP", "Rhizophora apiculata", IF(J2178="EXAG", "Excoecaria agallocha", IF(J2178="BRPA", "Bruguiera parviflora", IF(J2178="XYMO", "Xylocarpus moluccensis", IF(J2178="BRCY", "Bruguiera cylindrica", IF(J2178="AVAL", "Avicennia alba", IF(J2178="AVOF", "Avicennia officinalis", IF(J2178="LURA", "Lumnitzera racemosa", IF(J2178="CETA", "Ceriops tagal", IF(J2178="XYGR", "Xylocarpus granatum", IF(J2178="AVMA", "Avicennia marina", IF(J2178="RHMU", "Rhizophora mucronata", IF(J2178="BRGY", "Bruguiera gymnorrhiza", IF(J2178="BRSE", "Bruguiera sexangula", IF(J2178="SOOV", "Sonneratia ovata", IF(J2178="SOCA", "Sonneratia caseolaris", IF(J2178="HELI", "Heritiera littoralis", IF(J2178="HESY", "Heritiera sylvatica", IF(J2178="NYFR", "Nypa fruticans", IF(J2178="CYRA", "Cynometra ramiflora", IF(J2178="PHPA", "Phoenix paludosa", IF(J2178="SCHY", "Scyphiphora hydrophyllacea", IF(J2178="DIMA", "Diospyros maritima", IF(J2178="POPI", "Pongamia pinnata", IF(J2178="MAPS", "Maniltoa psilogyne", IF(J2178="INBI", "Intsia bijuga", IF(J2178="ACEB", "Acanthus ebracteatus", IF(J2178="CAER", "Calamus erinaceus", IF(J2178="UNUN", "Unknown unknown",  IF(J2178="SOAL", "Sonneratia alba",  IF(J2178="AECO", "Aegiceras corniculatum", "" )) )))))))))))))))))))))))))))))</f>
        <v>Rhizophora apiculata</v>
      </c>
      <c r="J2178" s="1" t="s">
        <v>21</v>
      </c>
      <c r="K2178" s="1" t="n">
        <v>7.4</v>
      </c>
      <c r="L2178" s="1" t="n">
        <v>9</v>
      </c>
      <c r="M2178" s="1"/>
      <c r="N2178" s="1"/>
      <c r="O2178" s="3"/>
      <c r="AMI2178" s="0"/>
      <c r="AMJ2178" s="0"/>
    </row>
    <row r="2179" s="18" customFormat="true" ht="13.8" hidden="false" customHeight="false" outlineLevel="0" collapsed="false">
      <c r="A2179" s="1" t="s">
        <v>91</v>
      </c>
      <c r="B2179" s="12" t="n">
        <v>42182</v>
      </c>
      <c r="C2179" s="1" t="s">
        <v>833</v>
      </c>
      <c r="D2179" s="1" t="s">
        <v>19</v>
      </c>
      <c r="E2179" s="1" t="s">
        <v>19</v>
      </c>
      <c r="F2179" s="1" t="s">
        <v>20</v>
      </c>
      <c r="G2179" s="1" t="n">
        <v>6</v>
      </c>
      <c r="H2179" s="1" t="n">
        <v>1</v>
      </c>
      <c r="I2179" s="23" t="str">
        <f aca="false">IF(J2179="RHAP", "Rhizophora apiculata", IF(J2179="EXAG", "Excoecaria agallocha", IF(J2179="BRPA", "Bruguiera parviflora", IF(J2179="XYMO", "Xylocarpus moluccensis", IF(J2179="BRCY", "Bruguiera cylindrica", IF(J2179="AVAL", "Avicennia alba", IF(J2179="AVOF", "Avicennia officinalis", IF(J2179="LURA", "Lumnitzera racemosa", IF(J2179="CETA", "Ceriops tagal", IF(J2179="XYGR", "Xylocarpus granatum", IF(J2179="AVMA", "Avicennia marina", IF(J2179="RHMU", "Rhizophora mucronata", IF(J2179="BRGY", "Bruguiera gymnorrhiza", IF(J2179="BRSE", "Bruguiera sexangula", IF(J2179="SOOV", "Sonneratia ovata", IF(J2179="SOCA", "Sonneratia caseolaris", IF(J2179="HELI", "Heritiera littoralis", IF(J2179="HESY", "Heritiera sylvatica", IF(J2179="NYFR", "Nypa fruticans", IF(J2179="CYRA", "Cynometra ramiflora", IF(J2179="PHPA", "Phoenix paludosa", IF(J2179="SCHY", "Scyphiphora hydrophyllacea", IF(J2179="DIMA", "Diospyros maritima", IF(J2179="POPI", "Pongamia pinnata", IF(J2179="MAPS", "Maniltoa psilogyne", IF(J2179="INBI", "Intsia bijuga", IF(J2179="ACEB", "Acanthus ebracteatus", IF(J2179="CAER", "Calamus erinaceus", IF(J2179="UNUN", "Unknown unknown",  IF(J2179="SOAL", "Sonneratia alba",  IF(J2179="AECO", "Aegiceras corniculatum", "" )) )))))))))))))))))))))))))))))</f>
        <v>Rhizophora apiculata</v>
      </c>
      <c r="J2179" s="1" t="s">
        <v>21</v>
      </c>
      <c r="K2179" s="1" t="n">
        <v>7.5</v>
      </c>
      <c r="L2179" s="1" t="n">
        <v>10</v>
      </c>
      <c r="M2179" s="1"/>
      <c r="N2179" s="1"/>
      <c r="O2179" s="3"/>
      <c r="AMI2179" s="0"/>
      <c r="AMJ2179" s="0"/>
    </row>
    <row r="2180" s="18" customFormat="true" ht="13.8" hidden="false" customHeight="false" outlineLevel="0" collapsed="false">
      <c r="A2180" s="1" t="s">
        <v>91</v>
      </c>
      <c r="B2180" s="12" t="n">
        <v>42182</v>
      </c>
      <c r="C2180" s="1" t="s">
        <v>833</v>
      </c>
      <c r="D2180" s="1" t="s">
        <v>19</v>
      </c>
      <c r="E2180" s="1" t="s">
        <v>19</v>
      </c>
      <c r="F2180" s="1" t="s">
        <v>20</v>
      </c>
      <c r="G2180" s="1" t="n">
        <v>6</v>
      </c>
      <c r="H2180" s="1" t="n">
        <v>1</v>
      </c>
      <c r="I2180" s="23" t="str">
        <f aca="false">IF(J2180="RHAP", "Rhizophora apiculata", IF(J2180="EXAG", "Excoecaria agallocha", IF(J2180="BRPA", "Bruguiera parviflora", IF(J2180="XYMO", "Xylocarpus moluccensis", IF(J2180="BRCY", "Bruguiera cylindrica", IF(J2180="AVAL", "Avicennia alba", IF(J2180="AVOF", "Avicennia officinalis", IF(J2180="LURA", "Lumnitzera racemosa", IF(J2180="CETA", "Ceriops tagal", IF(J2180="XYGR", "Xylocarpus granatum", IF(J2180="AVMA", "Avicennia marina", IF(J2180="RHMU", "Rhizophora mucronata", IF(J2180="BRGY", "Bruguiera gymnorrhiza", IF(J2180="BRSE", "Bruguiera sexangula", IF(J2180="SOOV", "Sonneratia ovata", IF(J2180="SOCA", "Sonneratia caseolaris", IF(J2180="HELI", "Heritiera littoralis", IF(J2180="HESY", "Heritiera sylvatica", IF(J2180="NYFR", "Nypa fruticans", IF(J2180="CYRA", "Cynometra ramiflora", IF(J2180="PHPA", "Phoenix paludosa", IF(J2180="SCHY", "Scyphiphora hydrophyllacea", IF(J2180="DIMA", "Diospyros maritima", IF(J2180="POPI", "Pongamia pinnata", IF(J2180="MAPS", "Maniltoa psilogyne", IF(J2180="INBI", "Intsia bijuga", IF(J2180="ACEB", "Acanthus ebracteatus", IF(J2180="CAER", "Calamus erinaceus", IF(J2180="UNUN", "Unknown unknown",  IF(J2180="SOAL", "Sonneratia alba",  IF(J2180="AECO", "Aegiceras corniculatum", "" )) )))))))))))))))))))))))))))))</f>
        <v>Bruguiera sexangula</v>
      </c>
      <c r="J2180" s="1" t="s">
        <v>1023</v>
      </c>
      <c r="K2180" s="1" t="n">
        <v>8.4</v>
      </c>
      <c r="L2180" s="1" t="n">
        <v>4</v>
      </c>
      <c r="M2180" s="1"/>
      <c r="N2180" s="1" t="n">
        <v>3</v>
      </c>
      <c r="O2180" s="3"/>
      <c r="AMI2180" s="0"/>
      <c r="AMJ2180" s="0"/>
    </row>
    <row r="2181" s="18" customFormat="true" ht="13.8" hidden="false" customHeight="false" outlineLevel="0" collapsed="false">
      <c r="A2181" s="1" t="s">
        <v>91</v>
      </c>
      <c r="B2181" s="12" t="n">
        <v>42182</v>
      </c>
      <c r="C2181" s="1" t="s">
        <v>833</v>
      </c>
      <c r="D2181" s="1" t="s">
        <v>19</v>
      </c>
      <c r="E2181" s="1" t="s">
        <v>19</v>
      </c>
      <c r="F2181" s="1" t="s">
        <v>20</v>
      </c>
      <c r="G2181" s="1" t="n">
        <v>6</v>
      </c>
      <c r="H2181" s="1" t="n">
        <v>1</v>
      </c>
      <c r="I2181" s="23" t="str">
        <f aca="false">IF(J2181="RHAP", "Rhizophora apiculata", IF(J2181="EXAG", "Excoecaria agallocha", IF(J2181="BRPA", "Bruguiera parviflora", IF(J2181="XYMO", "Xylocarpus moluccensis", IF(J2181="BRCY", "Bruguiera cylindrica", IF(J2181="AVAL", "Avicennia alba", IF(J2181="AVOF", "Avicennia officinalis", IF(J2181="LURA", "Lumnitzera racemosa", IF(J2181="CETA", "Ceriops tagal", IF(J2181="XYGR", "Xylocarpus granatum", IF(J2181="AVMA", "Avicennia marina", IF(J2181="RHMU", "Rhizophora mucronata", IF(J2181="BRGY", "Bruguiera gymnorrhiza", IF(J2181="BRSE", "Bruguiera sexangula", IF(J2181="SOOV", "Sonneratia ovata", IF(J2181="SOCA", "Sonneratia caseolaris", IF(J2181="HELI", "Heritiera littoralis", IF(J2181="HESY", "Heritiera sylvatica", IF(J2181="NYFR", "Nypa fruticans", IF(J2181="CYRA", "Cynometra ramiflora", IF(J2181="PHPA", "Phoenix paludosa", IF(J2181="SCHY", "Scyphiphora hydrophyllacea", IF(J2181="DIMA", "Diospyros maritima", IF(J2181="POPI", "Pongamia pinnata", IF(J2181="MAPS", "Maniltoa psilogyne", IF(J2181="INBI", "Intsia bijuga", IF(J2181="ACEB", "Acanthus ebracteatus", IF(J2181="CAER", "Calamus erinaceus", IF(J2181="UNUN", "Unknown unknown",  IF(J2181="SOAL", "Sonneratia alba",  IF(J2181="AECO", "Aegiceras corniculatum", "" )) )))))))))))))))))))))))))))))</f>
        <v>Rhizophora apiculata</v>
      </c>
      <c r="J2181" s="1" t="s">
        <v>21</v>
      </c>
      <c r="K2181" s="1" t="n">
        <v>8.6</v>
      </c>
      <c r="L2181" s="1" t="n">
        <v>12</v>
      </c>
      <c r="M2181" s="1"/>
      <c r="N2181" s="1"/>
      <c r="O2181" s="3"/>
      <c r="AMI2181" s="0"/>
      <c r="AMJ2181" s="0"/>
    </row>
    <row r="2182" s="18" customFormat="true" ht="13.8" hidden="false" customHeight="false" outlineLevel="0" collapsed="false">
      <c r="A2182" s="1" t="s">
        <v>91</v>
      </c>
      <c r="B2182" s="12" t="n">
        <v>42182</v>
      </c>
      <c r="C2182" s="1" t="s">
        <v>833</v>
      </c>
      <c r="D2182" s="1" t="s">
        <v>19</v>
      </c>
      <c r="E2182" s="1" t="s">
        <v>19</v>
      </c>
      <c r="F2182" s="1" t="s">
        <v>20</v>
      </c>
      <c r="G2182" s="1" t="n">
        <v>6</v>
      </c>
      <c r="H2182" s="1" t="n">
        <v>1</v>
      </c>
      <c r="I2182" s="23" t="str">
        <f aca="false">IF(J2182="RHAP", "Rhizophora apiculata", IF(J2182="EXAG", "Excoecaria agallocha", IF(J2182="BRPA", "Bruguiera parviflora", IF(J2182="XYMO", "Xylocarpus moluccensis", IF(J2182="BRCY", "Bruguiera cylindrica", IF(J2182="AVAL", "Avicennia alba", IF(J2182="AVOF", "Avicennia officinalis", IF(J2182="LURA", "Lumnitzera racemosa", IF(J2182="CETA", "Ceriops tagal", IF(J2182="XYGR", "Xylocarpus granatum", IF(J2182="AVMA", "Avicennia marina", IF(J2182="RHMU", "Rhizophora mucronata", IF(J2182="BRGY", "Bruguiera gymnorrhiza", IF(J2182="BRSE", "Bruguiera sexangula", IF(J2182="SOOV", "Sonneratia ovata", IF(J2182="SOCA", "Sonneratia caseolaris", IF(J2182="HELI", "Heritiera littoralis", IF(J2182="HESY", "Heritiera sylvatica", IF(J2182="NYFR", "Nypa fruticans", IF(J2182="CYRA", "Cynometra ramiflora", IF(J2182="PHPA", "Phoenix paludosa", IF(J2182="SCHY", "Scyphiphora hydrophyllacea", IF(J2182="DIMA", "Diospyros maritima", IF(J2182="POPI", "Pongamia pinnata", IF(J2182="MAPS", "Maniltoa psilogyne", IF(J2182="INBI", "Intsia bijuga", IF(J2182="ACEB", "Acanthus ebracteatus", IF(J2182="CAER", "Calamus erinaceus", IF(J2182="UNUN", "Unknown unknown",  IF(J2182="SOAL", "Sonneratia alba",  IF(J2182="AECO", "Aegiceras corniculatum", "" )) )))))))))))))))))))))))))))))</f>
        <v>Rhizophora apiculata</v>
      </c>
      <c r="J2182" s="1" t="s">
        <v>21</v>
      </c>
      <c r="K2182" s="1" t="n">
        <v>8.8</v>
      </c>
      <c r="L2182" s="1" t="n">
        <v>11</v>
      </c>
      <c r="M2182" s="1"/>
      <c r="N2182" s="1"/>
      <c r="O2182" s="3"/>
      <c r="AMI2182" s="0"/>
      <c r="AMJ2182" s="0"/>
    </row>
    <row r="2183" s="18" customFormat="true" ht="13.8" hidden="false" customHeight="false" outlineLevel="0" collapsed="false">
      <c r="A2183" s="1" t="s">
        <v>91</v>
      </c>
      <c r="B2183" s="12" t="n">
        <v>42182</v>
      </c>
      <c r="C2183" s="1" t="s">
        <v>833</v>
      </c>
      <c r="D2183" s="1" t="s">
        <v>19</v>
      </c>
      <c r="E2183" s="1" t="s">
        <v>19</v>
      </c>
      <c r="F2183" s="1" t="s">
        <v>20</v>
      </c>
      <c r="G2183" s="1" t="n">
        <v>6</v>
      </c>
      <c r="H2183" s="1" t="n">
        <v>1</v>
      </c>
      <c r="I2183" s="23" t="str">
        <f aca="false">IF(J2183="RHAP", "Rhizophora apiculata", IF(J2183="EXAG", "Excoecaria agallocha", IF(J2183="BRPA", "Bruguiera parviflora", IF(J2183="XYMO", "Xylocarpus moluccensis", IF(J2183="BRCY", "Bruguiera cylindrica", IF(J2183="AVAL", "Avicennia alba", IF(J2183="AVOF", "Avicennia officinalis", IF(J2183="LURA", "Lumnitzera racemosa", IF(J2183="CETA", "Ceriops tagal", IF(J2183="XYGR", "Xylocarpus granatum", IF(J2183="AVMA", "Avicennia marina", IF(J2183="RHMU", "Rhizophora mucronata", IF(J2183="BRGY", "Bruguiera gymnorrhiza", IF(J2183="BRSE", "Bruguiera sexangula", IF(J2183="SOOV", "Sonneratia ovata", IF(J2183="SOCA", "Sonneratia caseolaris", IF(J2183="HELI", "Heritiera littoralis", IF(J2183="HESY", "Heritiera sylvatica", IF(J2183="NYFR", "Nypa fruticans", IF(J2183="CYRA", "Cynometra ramiflora", IF(J2183="PHPA", "Phoenix paludosa", IF(J2183="SCHY", "Scyphiphora hydrophyllacea", IF(J2183="DIMA", "Diospyros maritima", IF(J2183="POPI", "Pongamia pinnata", IF(J2183="MAPS", "Maniltoa psilogyne", IF(J2183="INBI", "Intsia bijuga", IF(J2183="ACEB", "Acanthus ebracteatus", IF(J2183="CAER", "Calamus erinaceus", IF(J2183="UNUN", "Unknown unknown",  IF(J2183="SOAL", "Sonneratia alba",  IF(J2183="AECO", "Aegiceras corniculatum", "" )) )))))))))))))))))))))))))))))</f>
        <v>Rhizophora apiculata</v>
      </c>
      <c r="J2183" s="1" t="s">
        <v>21</v>
      </c>
      <c r="K2183" s="1" t="n">
        <v>9.6</v>
      </c>
      <c r="L2183" s="1" t="n">
        <v>13</v>
      </c>
      <c r="M2183" s="1"/>
      <c r="N2183" s="1"/>
      <c r="O2183" s="3"/>
      <c r="AMI2183" s="0"/>
      <c r="AMJ2183" s="0"/>
    </row>
    <row r="2184" s="18" customFormat="true" ht="13.8" hidden="false" customHeight="false" outlineLevel="0" collapsed="false">
      <c r="A2184" s="1" t="s">
        <v>91</v>
      </c>
      <c r="B2184" s="12" t="n">
        <v>42182</v>
      </c>
      <c r="C2184" s="1" t="s">
        <v>833</v>
      </c>
      <c r="D2184" s="1" t="s">
        <v>19</v>
      </c>
      <c r="E2184" s="1" t="s">
        <v>19</v>
      </c>
      <c r="F2184" s="1" t="s">
        <v>20</v>
      </c>
      <c r="G2184" s="1" t="n">
        <v>6</v>
      </c>
      <c r="H2184" s="1" t="n">
        <v>1</v>
      </c>
      <c r="I2184" s="23" t="str">
        <f aca="false">IF(J2184="RHAP", "Rhizophora apiculata", IF(J2184="EXAG", "Excoecaria agallocha", IF(J2184="BRPA", "Bruguiera parviflora", IF(J2184="XYMO", "Xylocarpus moluccensis", IF(J2184="BRCY", "Bruguiera cylindrica", IF(J2184="AVAL", "Avicennia alba", IF(J2184="AVOF", "Avicennia officinalis", IF(J2184="LURA", "Lumnitzera racemosa", IF(J2184="CETA", "Ceriops tagal", IF(J2184="XYGR", "Xylocarpus granatum", IF(J2184="AVMA", "Avicennia marina", IF(J2184="RHMU", "Rhizophora mucronata", IF(J2184="BRGY", "Bruguiera gymnorrhiza", IF(J2184="BRSE", "Bruguiera sexangula", IF(J2184="SOOV", "Sonneratia ovata", IF(J2184="SOCA", "Sonneratia caseolaris", IF(J2184="HELI", "Heritiera littoralis", IF(J2184="HESY", "Heritiera sylvatica", IF(J2184="NYFR", "Nypa fruticans", IF(J2184="CYRA", "Cynometra ramiflora", IF(J2184="PHPA", "Phoenix paludosa", IF(J2184="SCHY", "Scyphiphora hydrophyllacea", IF(J2184="DIMA", "Diospyros maritima", IF(J2184="POPI", "Pongamia pinnata", IF(J2184="MAPS", "Maniltoa psilogyne", IF(J2184="INBI", "Intsia bijuga", IF(J2184="ACEB", "Acanthus ebracteatus", IF(J2184="CAER", "Calamus erinaceus", IF(J2184="UNUN", "Unknown unknown",  IF(J2184="SOAL", "Sonneratia alba",  IF(J2184="AECO", "Aegiceras corniculatum", "" )) )))))))))))))))))))))))))))))</f>
        <v>Rhizophora apiculata</v>
      </c>
      <c r="J2184" s="1" t="s">
        <v>21</v>
      </c>
      <c r="K2184" s="1" t="n">
        <v>9.9</v>
      </c>
      <c r="L2184" s="1" t="n">
        <v>14</v>
      </c>
      <c r="M2184" s="1"/>
      <c r="N2184" s="1"/>
      <c r="O2184" s="3"/>
      <c r="AMI2184" s="0"/>
      <c r="AMJ2184" s="0"/>
    </row>
    <row r="2185" s="18" customFormat="true" ht="13.8" hidden="false" customHeight="false" outlineLevel="0" collapsed="false">
      <c r="A2185" s="1" t="s">
        <v>91</v>
      </c>
      <c r="B2185" s="12" t="n">
        <v>42182</v>
      </c>
      <c r="C2185" s="1" t="s">
        <v>833</v>
      </c>
      <c r="D2185" s="1" t="s">
        <v>19</v>
      </c>
      <c r="E2185" s="1" t="s">
        <v>19</v>
      </c>
      <c r="F2185" s="1" t="s">
        <v>20</v>
      </c>
      <c r="G2185" s="1" t="n">
        <v>6</v>
      </c>
      <c r="H2185" s="1" t="n">
        <v>1</v>
      </c>
      <c r="I2185" s="23" t="str">
        <f aca="false">IF(J2185="RHAP", "Rhizophora apiculata", IF(J2185="EXAG", "Excoecaria agallocha", IF(J2185="BRPA", "Bruguiera parviflora", IF(J2185="XYMO", "Xylocarpus moluccensis", IF(J2185="BRCY", "Bruguiera cylindrica", IF(J2185="AVAL", "Avicennia alba", IF(J2185="AVOF", "Avicennia officinalis", IF(J2185="LURA", "Lumnitzera racemosa", IF(J2185="CETA", "Ceriops tagal", IF(J2185="XYGR", "Xylocarpus granatum", IF(J2185="AVMA", "Avicennia marina", IF(J2185="RHMU", "Rhizophora mucronata", IF(J2185="BRGY", "Bruguiera gymnorrhiza", IF(J2185="BRSE", "Bruguiera sexangula", IF(J2185="SOOV", "Sonneratia ovata", IF(J2185="SOCA", "Sonneratia caseolaris", IF(J2185="HELI", "Heritiera littoralis", IF(J2185="HESY", "Heritiera sylvatica", IF(J2185="NYFR", "Nypa fruticans", IF(J2185="CYRA", "Cynometra ramiflora", IF(J2185="PHPA", "Phoenix paludosa", IF(J2185="SCHY", "Scyphiphora hydrophyllacea", IF(J2185="DIMA", "Diospyros maritima", IF(J2185="POPI", "Pongamia pinnata", IF(J2185="MAPS", "Maniltoa psilogyne", IF(J2185="INBI", "Intsia bijuga", IF(J2185="ACEB", "Acanthus ebracteatus", IF(J2185="CAER", "Calamus erinaceus", IF(J2185="UNUN", "Unknown unknown",  IF(J2185="SOAL", "Sonneratia alba",  IF(J2185="AECO", "Aegiceras corniculatum", "" )) )))))))))))))))))))))))))))))</f>
        <v>Bruguiera sexangula</v>
      </c>
      <c r="J2185" s="1" t="s">
        <v>1023</v>
      </c>
      <c r="K2185" s="1" t="n">
        <v>9.9</v>
      </c>
      <c r="L2185" s="1" t="n">
        <v>4</v>
      </c>
      <c r="M2185" s="1" t="n">
        <v>11.2</v>
      </c>
      <c r="N2185" s="1" t="n">
        <v>3</v>
      </c>
      <c r="O2185" s="3"/>
      <c r="AMI2185" s="0"/>
      <c r="AMJ2185" s="0"/>
    </row>
    <row r="2186" s="18" customFormat="true" ht="13.8" hidden="false" customHeight="false" outlineLevel="0" collapsed="false">
      <c r="A2186" s="1" t="s">
        <v>91</v>
      </c>
      <c r="B2186" s="12" t="n">
        <v>42182</v>
      </c>
      <c r="C2186" s="1" t="s">
        <v>833</v>
      </c>
      <c r="D2186" s="1" t="s">
        <v>19</v>
      </c>
      <c r="E2186" s="1" t="s">
        <v>19</v>
      </c>
      <c r="F2186" s="1" t="s">
        <v>20</v>
      </c>
      <c r="G2186" s="1" t="n">
        <v>6</v>
      </c>
      <c r="H2186" s="1" t="n">
        <v>1</v>
      </c>
      <c r="I2186" s="23" t="str">
        <f aca="false">IF(J2186="RHAP", "Rhizophora apiculata", IF(J2186="EXAG", "Excoecaria agallocha", IF(J2186="BRPA", "Bruguiera parviflora", IF(J2186="XYMO", "Xylocarpus moluccensis", IF(J2186="BRCY", "Bruguiera cylindrica", IF(J2186="AVAL", "Avicennia alba", IF(J2186="AVOF", "Avicennia officinalis", IF(J2186="LURA", "Lumnitzera racemosa", IF(J2186="CETA", "Ceriops tagal", IF(J2186="XYGR", "Xylocarpus granatum", IF(J2186="AVMA", "Avicennia marina", IF(J2186="RHMU", "Rhizophora mucronata", IF(J2186="BRGY", "Bruguiera gymnorrhiza", IF(J2186="BRSE", "Bruguiera sexangula", IF(J2186="SOOV", "Sonneratia ovata", IF(J2186="SOCA", "Sonneratia caseolaris", IF(J2186="HELI", "Heritiera littoralis", IF(J2186="HESY", "Heritiera sylvatica", IF(J2186="NYFR", "Nypa fruticans", IF(J2186="CYRA", "Cynometra ramiflora", IF(J2186="PHPA", "Phoenix paludosa", IF(J2186="SCHY", "Scyphiphora hydrophyllacea", IF(J2186="DIMA", "Diospyros maritima", IF(J2186="POPI", "Pongamia pinnata", IF(J2186="MAPS", "Maniltoa psilogyne", IF(J2186="INBI", "Intsia bijuga", IF(J2186="ACEB", "Acanthus ebracteatus", IF(J2186="CAER", "Calamus erinaceus", IF(J2186="UNUN", "Unknown unknown",  IF(J2186="SOAL", "Sonneratia alba",  IF(J2186="AECO", "Aegiceras corniculatum", "" )) )))))))))))))))))))))))))))))</f>
        <v>Rhizophora apiculata</v>
      </c>
      <c r="J2186" s="1" t="s">
        <v>21</v>
      </c>
      <c r="K2186" s="1" t="n">
        <v>10.4</v>
      </c>
      <c r="L2186" s="1" t="n">
        <v>12</v>
      </c>
      <c r="M2186" s="1"/>
      <c r="N2186" s="1"/>
      <c r="O2186" s="3"/>
      <c r="AMI2186" s="0"/>
      <c r="AMJ2186" s="0"/>
    </row>
    <row r="2187" s="18" customFormat="true" ht="13.8" hidden="false" customHeight="false" outlineLevel="0" collapsed="false">
      <c r="A2187" s="1" t="s">
        <v>91</v>
      </c>
      <c r="B2187" s="12" t="n">
        <v>42182</v>
      </c>
      <c r="C2187" s="1" t="s">
        <v>833</v>
      </c>
      <c r="D2187" s="1" t="s">
        <v>19</v>
      </c>
      <c r="E2187" s="1" t="s">
        <v>19</v>
      </c>
      <c r="F2187" s="1" t="s">
        <v>20</v>
      </c>
      <c r="G2187" s="1" t="n">
        <v>6</v>
      </c>
      <c r="H2187" s="1" t="n">
        <v>1</v>
      </c>
      <c r="I2187" s="23" t="str">
        <f aca="false">IF(J2187="RHAP", "Rhizophora apiculata", IF(J2187="EXAG", "Excoecaria agallocha", IF(J2187="BRPA", "Bruguiera parviflora", IF(J2187="XYMO", "Xylocarpus moluccensis", IF(J2187="BRCY", "Bruguiera cylindrica", IF(J2187="AVAL", "Avicennia alba", IF(J2187="AVOF", "Avicennia officinalis", IF(J2187="LURA", "Lumnitzera racemosa", IF(J2187="CETA", "Ceriops tagal", IF(J2187="XYGR", "Xylocarpus granatum", IF(J2187="AVMA", "Avicennia marina", IF(J2187="RHMU", "Rhizophora mucronata", IF(J2187="BRGY", "Bruguiera gymnorrhiza", IF(J2187="BRSE", "Bruguiera sexangula", IF(J2187="SOOV", "Sonneratia ovata", IF(J2187="SOCA", "Sonneratia caseolaris", IF(J2187="HELI", "Heritiera littoralis", IF(J2187="HESY", "Heritiera sylvatica", IF(J2187="NYFR", "Nypa fruticans", IF(J2187="CYRA", "Cynometra ramiflora", IF(J2187="PHPA", "Phoenix paludosa", IF(J2187="SCHY", "Scyphiphora hydrophyllacea", IF(J2187="DIMA", "Diospyros maritima", IF(J2187="POPI", "Pongamia pinnata", IF(J2187="MAPS", "Maniltoa psilogyne", IF(J2187="INBI", "Intsia bijuga", IF(J2187="ACEB", "Acanthus ebracteatus", IF(J2187="CAER", "Calamus erinaceus", IF(J2187="UNUN", "Unknown unknown",  IF(J2187="SOAL", "Sonneratia alba",  IF(J2187="AECO", "Aegiceras corniculatum", "" )) )))))))))))))))))))))))))))))</f>
        <v>Rhizophora apiculata</v>
      </c>
      <c r="J2187" s="1" t="s">
        <v>21</v>
      </c>
      <c r="K2187" s="1" t="n">
        <v>10.5</v>
      </c>
      <c r="L2187" s="1" t="n">
        <v>11</v>
      </c>
      <c r="M2187" s="1"/>
      <c r="N2187" s="1"/>
      <c r="O2187" s="3"/>
      <c r="AMI2187" s="0"/>
      <c r="AMJ2187" s="0"/>
    </row>
    <row r="2188" s="18" customFormat="true" ht="13.8" hidden="false" customHeight="false" outlineLevel="0" collapsed="false">
      <c r="A2188" s="1" t="s">
        <v>91</v>
      </c>
      <c r="B2188" s="12" t="n">
        <v>42182</v>
      </c>
      <c r="C2188" s="1" t="s">
        <v>833</v>
      </c>
      <c r="D2188" s="1" t="s">
        <v>19</v>
      </c>
      <c r="E2188" s="1" t="s">
        <v>19</v>
      </c>
      <c r="F2188" s="1" t="s">
        <v>20</v>
      </c>
      <c r="G2188" s="1" t="n">
        <v>6</v>
      </c>
      <c r="H2188" s="1" t="n">
        <v>1</v>
      </c>
      <c r="I2188" s="23" t="str">
        <f aca="false">IF(J2188="RHAP", "Rhizophora apiculata", IF(J2188="EXAG", "Excoecaria agallocha", IF(J2188="BRPA", "Bruguiera parviflora", IF(J2188="XYMO", "Xylocarpus moluccensis", IF(J2188="BRCY", "Bruguiera cylindrica", IF(J2188="AVAL", "Avicennia alba", IF(J2188="AVOF", "Avicennia officinalis", IF(J2188="LURA", "Lumnitzera racemosa", IF(J2188="CETA", "Ceriops tagal", IF(J2188="XYGR", "Xylocarpus granatum", IF(J2188="AVMA", "Avicennia marina", IF(J2188="RHMU", "Rhizophora mucronata", IF(J2188="BRGY", "Bruguiera gymnorrhiza", IF(J2188="BRSE", "Bruguiera sexangula", IF(J2188="SOOV", "Sonneratia ovata", IF(J2188="SOCA", "Sonneratia caseolaris", IF(J2188="HELI", "Heritiera littoralis", IF(J2188="HESY", "Heritiera sylvatica", IF(J2188="NYFR", "Nypa fruticans", IF(J2188="CYRA", "Cynometra ramiflora", IF(J2188="PHPA", "Phoenix paludosa", IF(J2188="SCHY", "Scyphiphora hydrophyllacea", IF(J2188="DIMA", "Diospyros maritima", IF(J2188="POPI", "Pongamia pinnata", IF(J2188="MAPS", "Maniltoa psilogyne", IF(J2188="INBI", "Intsia bijuga", IF(J2188="ACEB", "Acanthus ebracteatus", IF(J2188="CAER", "Calamus erinaceus", IF(J2188="UNUN", "Unknown unknown",  IF(J2188="SOAL", "Sonneratia alba",  IF(J2188="AECO", "Aegiceras corniculatum", "" )) )))))))))))))))))))))))))))))</f>
        <v>Rhizophora apiculata</v>
      </c>
      <c r="J2188" s="1" t="s">
        <v>21</v>
      </c>
      <c r="K2188" s="1" t="n">
        <v>10.6</v>
      </c>
      <c r="L2188" s="1" t="n">
        <v>7</v>
      </c>
      <c r="M2188" s="1"/>
      <c r="N2188" s="1"/>
      <c r="O2188" s="3"/>
      <c r="AMI2188" s="0"/>
      <c r="AMJ2188" s="0"/>
    </row>
    <row r="2189" s="18" customFormat="true" ht="13.8" hidden="false" customHeight="false" outlineLevel="0" collapsed="false">
      <c r="A2189" s="1" t="s">
        <v>91</v>
      </c>
      <c r="B2189" s="12" t="n">
        <v>42182</v>
      </c>
      <c r="C2189" s="1" t="s">
        <v>833</v>
      </c>
      <c r="D2189" s="1" t="s">
        <v>19</v>
      </c>
      <c r="E2189" s="1" t="s">
        <v>19</v>
      </c>
      <c r="F2189" s="1" t="s">
        <v>20</v>
      </c>
      <c r="G2189" s="1" t="n">
        <v>6</v>
      </c>
      <c r="H2189" s="1" t="n">
        <v>1</v>
      </c>
      <c r="I2189" s="23" t="str">
        <f aca="false">IF(J2189="RHAP", "Rhizophora apiculata", IF(J2189="EXAG", "Excoecaria agallocha", IF(J2189="BRPA", "Bruguiera parviflora", IF(J2189="XYMO", "Xylocarpus moluccensis", IF(J2189="BRCY", "Bruguiera cylindrica", IF(J2189="AVAL", "Avicennia alba", IF(J2189="AVOF", "Avicennia officinalis", IF(J2189="LURA", "Lumnitzera racemosa", IF(J2189="CETA", "Ceriops tagal", IF(J2189="XYGR", "Xylocarpus granatum", IF(J2189="AVMA", "Avicennia marina", IF(J2189="RHMU", "Rhizophora mucronata", IF(J2189="BRGY", "Bruguiera gymnorrhiza", IF(J2189="BRSE", "Bruguiera sexangula", IF(J2189="SOOV", "Sonneratia ovata", IF(J2189="SOCA", "Sonneratia caseolaris", IF(J2189="HELI", "Heritiera littoralis", IF(J2189="HESY", "Heritiera sylvatica", IF(J2189="NYFR", "Nypa fruticans", IF(J2189="CYRA", "Cynometra ramiflora", IF(J2189="PHPA", "Phoenix paludosa", IF(J2189="SCHY", "Scyphiphora hydrophyllacea", IF(J2189="DIMA", "Diospyros maritima", IF(J2189="POPI", "Pongamia pinnata", IF(J2189="MAPS", "Maniltoa psilogyne", IF(J2189="INBI", "Intsia bijuga", IF(J2189="ACEB", "Acanthus ebracteatus", IF(J2189="CAER", "Calamus erinaceus", IF(J2189="UNUN", "Unknown unknown",  IF(J2189="SOAL", "Sonneratia alba",  IF(J2189="AECO", "Aegiceras corniculatum", "" )) )))))))))))))))))))))))))))))</f>
        <v>Rhizophora apiculata</v>
      </c>
      <c r="J2189" s="1" t="s">
        <v>21</v>
      </c>
      <c r="K2189" s="1" t="n">
        <v>10.8</v>
      </c>
      <c r="L2189" s="1" t="n">
        <v>13</v>
      </c>
      <c r="M2189" s="1"/>
      <c r="N2189" s="1"/>
      <c r="O2189" s="3"/>
      <c r="AMI2189" s="0"/>
      <c r="AMJ2189" s="0"/>
    </row>
    <row r="2190" s="18" customFormat="true" ht="13.8" hidden="false" customHeight="false" outlineLevel="0" collapsed="false">
      <c r="A2190" s="1" t="s">
        <v>91</v>
      </c>
      <c r="B2190" s="12" t="n">
        <v>42182</v>
      </c>
      <c r="C2190" s="1" t="s">
        <v>833</v>
      </c>
      <c r="D2190" s="1" t="s">
        <v>19</v>
      </c>
      <c r="E2190" s="1" t="s">
        <v>19</v>
      </c>
      <c r="F2190" s="1" t="s">
        <v>20</v>
      </c>
      <c r="G2190" s="1" t="n">
        <v>6</v>
      </c>
      <c r="H2190" s="1" t="n">
        <v>1</v>
      </c>
      <c r="I2190" s="23" t="str">
        <f aca="false">IF(J2190="RHAP", "Rhizophora apiculata", IF(J2190="EXAG", "Excoecaria agallocha", IF(J2190="BRPA", "Bruguiera parviflora", IF(J2190="XYMO", "Xylocarpus moluccensis", IF(J2190="BRCY", "Bruguiera cylindrica", IF(J2190="AVAL", "Avicennia alba", IF(J2190="AVOF", "Avicennia officinalis", IF(J2190="LURA", "Lumnitzera racemosa", IF(J2190="CETA", "Ceriops tagal", IF(J2190="XYGR", "Xylocarpus granatum", IF(J2190="AVMA", "Avicennia marina", IF(J2190="RHMU", "Rhizophora mucronata", IF(J2190="BRGY", "Bruguiera gymnorrhiza", IF(J2190="BRSE", "Bruguiera sexangula", IF(J2190="SOOV", "Sonneratia ovata", IF(J2190="SOCA", "Sonneratia caseolaris", IF(J2190="HELI", "Heritiera littoralis", IF(J2190="HESY", "Heritiera sylvatica", IF(J2190="NYFR", "Nypa fruticans", IF(J2190="CYRA", "Cynometra ramiflora", IF(J2190="PHPA", "Phoenix paludosa", IF(J2190="SCHY", "Scyphiphora hydrophyllacea", IF(J2190="DIMA", "Diospyros maritima", IF(J2190="POPI", "Pongamia pinnata", IF(J2190="MAPS", "Maniltoa psilogyne", IF(J2190="INBI", "Intsia bijuga", IF(J2190="ACEB", "Acanthus ebracteatus", IF(J2190="CAER", "Calamus erinaceus", IF(J2190="UNUN", "Unknown unknown",  IF(J2190="SOAL", "Sonneratia alba",  IF(J2190="AECO", "Aegiceras corniculatum", "" )) )))))))))))))))))))))))))))))</f>
        <v>Rhizophora apiculata</v>
      </c>
      <c r="J2190" s="1" t="s">
        <v>21</v>
      </c>
      <c r="K2190" s="1" t="n">
        <v>11.3</v>
      </c>
      <c r="L2190" s="1" t="n">
        <v>12</v>
      </c>
      <c r="M2190" s="1"/>
      <c r="N2190" s="1"/>
      <c r="O2190" s="3"/>
      <c r="AMI2190" s="0"/>
      <c r="AMJ2190" s="0"/>
    </row>
    <row r="2191" s="18" customFormat="true" ht="13.8" hidden="false" customHeight="false" outlineLevel="0" collapsed="false">
      <c r="A2191" s="1" t="s">
        <v>91</v>
      </c>
      <c r="B2191" s="12" t="n">
        <v>42182</v>
      </c>
      <c r="C2191" s="1" t="s">
        <v>833</v>
      </c>
      <c r="D2191" s="1" t="s">
        <v>19</v>
      </c>
      <c r="E2191" s="1" t="s">
        <v>19</v>
      </c>
      <c r="F2191" s="1" t="s">
        <v>20</v>
      </c>
      <c r="G2191" s="1" t="n">
        <v>6</v>
      </c>
      <c r="H2191" s="1" t="n">
        <v>1</v>
      </c>
      <c r="I2191" s="23" t="str">
        <f aca="false">IF(J2191="RHAP", "Rhizophora apiculata", IF(J2191="EXAG", "Excoecaria agallocha", IF(J2191="BRPA", "Bruguiera parviflora", IF(J2191="XYMO", "Xylocarpus moluccensis", IF(J2191="BRCY", "Bruguiera cylindrica", IF(J2191="AVAL", "Avicennia alba", IF(J2191="AVOF", "Avicennia officinalis", IF(J2191="LURA", "Lumnitzera racemosa", IF(J2191="CETA", "Ceriops tagal", IF(J2191="XYGR", "Xylocarpus granatum", IF(J2191="AVMA", "Avicennia marina", IF(J2191="RHMU", "Rhizophora mucronata", IF(J2191="BRGY", "Bruguiera gymnorrhiza", IF(J2191="BRSE", "Bruguiera sexangula", IF(J2191="SOOV", "Sonneratia ovata", IF(J2191="SOCA", "Sonneratia caseolaris", IF(J2191="HELI", "Heritiera littoralis", IF(J2191="HESY", "Heritiera sylvatica", IF(J2191="NYFR", "Nypa fruticans", IF(J2191="CYRA", "Cynometra ramiflora", IF(J2191="PHPA", "Phoenix paludosa", IF(J2191="SCHY", "Scyphiphora hydrophyllacea", IF(J2191="DIMA", "Diospyros maritima", IF(J2191="POPI", "Pongamia pinnata", IF(J2191="MAPS", "Maniltoa psilogyne", IF(J2191="INBI", "Intsia bijuga", IF(J2191="ACEB", "Acanthus ebracteatus", IF(J2191="CAER", "Calamus erinaceus", IF(J2191="UNUN", "Unknown unknown",  IF(J2191="SOAL", "Sonneratia alba",  IF(J2191="AECO", "Aegiceras corniculatum", "" )) )))))))))))))))))))))))))))))</f>
        <v>Rhizophora apiculata</v>
      </c>
      <c r="J2191" s="1" t="s">
        <v>21</v>
      </c>
      <c r="K2191" s="1" t="n">
        <v>11.5</v>
      </c>
      <c r="L2191" s="1" t="n">
        <v>10</v>
      </c>
      <c r="M2191" s="1"/>
      <c r="N2191" s="1"/>
      <c r="O2191" s="3"/>
      <c r="AMI2191" s="0"/>
      <c r="AMJ2191" s="0"/>
    </row>
    <row r="2192" s="18" customFormat="true" ht="13.8" hidden="false" customHeight="false" outlineLevel="0" collapsed="false">
      <c r="A2192" s="1" t="s">
        <v>91</v>
      </c>
      <c r="B2192" s="12" t="n">
        <v>42182</v>
      </c>
      <c r="C2192" s="1" t="s">
        <v>833</v>
      </c>
      <c r="D2192" s="1" t="s">
        <v>19</v>
      </c>
      <c r="E2192" s="1" t="s">
        <v>19</v>
      </c>
      <c r="F2192" s="1" t="s">
        <v>20</v>
      </c>
      <c r="G2192" s="1" t="n">
        <v>6</v>
      </c>
      <c r="H2192" s="1" t="n">
        <v>1</v>
      </c>
      <c r="I2192" s="23" t="str">
        <f aca="false">IF(J2192="RHAP", "Rhizophora apiculata", IF(J2192="EXAG", "Excoecaria agallocha", IF(J2192="BRPA", "Bruguiera parviflora", IF(J2192="XYMO", "Xylocarpus moluccensis", IF(J2192="BRCY", "Bruguiera cylindrica", IF(J2192="AVAL", "Avicennia alba", IF(J2192="AVOF", "Avicennia officinalis", IF(J2192="LURA", "Lumnitzera racemosa", IF(J2192="CETA", "Ceriops tagal", IF(J2192="XYGR", "Xylocarpus granatum", IF(J2192="AVMA", "Avicennia marina", IF(J2192="RHMU", "Rhizophora mucronata", IF(J2192="BRGY", "Bruguiera gymnorrhiza", IF(J2192="BRSE", "Bruguiera sexangula", IF(J2192="SOOV", "Sonneratia ovata", IF(J2192="SOCA", "Sonneratia caseolaris", IF(J2192="HELI", "Heritiera littoralis", IF(J2192="HESY", "Heritiera sylvatica", IF(J2192="NYFR", "Nypa fruticans", IF(J2192="CYRA", "Cynometra ramiflora", IF(J2192="PHPA", "Phoenix paludosa", IF(J2192="SCHY", "Scyphiphora hydrophyllacea", IF(J2192="DIMA", "Diospyros maritima", IF(J2192="POPI", "Pongamia pinnata", IF(J2192="MAPS", "Maniltoa psilogyne", IF(J2192="INBI", "Intsia bijuga", IF(J2192="ACEB", "Acanthus ebracteatus", IF(J2192="CAER", "Calamus erinaceus", IF(J2192="UNUN", "Unknown unknown",  IF(J2192="SOAL", "Sonneratia alba",  IF(J2192="AECO", "Aegiceras corniculatum", "" )) )))))))))))))))))))))))))))))</f>
        <v>Rhizophora apiculata</v>
      </c>
      <c r="J2192" s="1" t="s">
        <v>21</v>
      </c>
      <c r="K2192" s="1" t="n">
        <v>11.8</v>
      </c>
      <c r="L2192" s="1" t="n">
        <v>12</v>
      </c>
      <c r="M2192" s="1"/>
      <c r="N2192" s="1"/>
      <c r="O2192" s="3"/>
      <c r="AMI2192" s="0"/>
      <c r="AMJ2192" s="0"/>
    </row>
    <row r="2193" s="18" customFormat="true" ht="13.8" hidden="false" customHeight="false" outlineLevel="0" collapsed="false">
      <c r="A2193" s="1" t="s">
        <v>91</v>
      </c>
      <c r="B2193" s="12" t="n">
        <v>42182</v>
      </c>
      <c r="C2193" s="1" t="s">
        <v>833</v>
      </c>
      <c r="D2193" s="1" t="s">
        <v>19</v>
      </c>
      <c r="E2193" s="1" t="s">
        <v>19</v>
      </c>
      <c r="F2193" s="1" t="s">
        <v>20</v>
      </c>
      <c r="G2193" s="1" t="n">
        <v>6</v>
      </c>
      <c r="H2193" s="1" t="n">
        <v>1</v>
      </c>
      <c r="I2193" s="23" t="str">
        <f aca="false">IF(J2193="RHAP", "Rhizophora apiculata", IF(J2193="EXAG", "Excoecaria agallocha", IF(J2193="BRPA", "Bruguiera parviflora", IF(J2193="XYMO", "Xylocarpus moluccensis", IF(J2193="BRCY", "Bruguiera cylindrica", IF(J2193="AVAL", "Avicennia alba", IF(J2193="AVOF", "Avicennia officinalis", IF(J2193="LURA", "Lumnitzera racemosa", IF(J2193="CETA", "Ceriops tagal", IF(J2193="XYGR", "Xylocarpus granatum", IF(J2193="AVMA", "Avicennia marina", IF(J2193="RHMU", "Rhizophora mucronata", IF(J2193="BRGY", "Bruguiera gymnorrhiza", IF(J2193="BRSE", "Bruguiera sexangula", IF(J2193="SOOV", "Sonneratia ovata", IF(J2193="SOCA", "Sonneratia caseolaris", IF(J2193="HELI", "Heritiera littoralis", IF(J2193="HESY", "Heritiera sylvatica", IF(J2193="NYFR", "Nypa fruticans", IF(J2193="CYRA", "Cynometra ramiflora", IF(J2193="PHPA", "Phoenix paludosa", IF(J2193="SCHY", "Scyphiphora hydrophyllacea", IF(J2193="DIMA", "Diospyros maritima", IF(J2193="POPI", "Pongamia pinnata", IF(J2193="MAPS", "Maniltoa psilogyne", IF(J2193="INBI", "Intsia bijuga", IF(J2193="ACEB", "Acanthus ebracteatus", IF(J2193="CAER", "Calamus erinaceus", IF(J2193="UNUN", "Unknown unknown",  IF(J2193="SOAL", "Sonneratia alba",  IF(J2193="AECO", "Aegiceras corniculatum", "" )) )))))))))))))))))))))))))))))</f>
        <v>Rhizophora apiculata</v>
      </c>
      <c r="J2193" s="1" t="s">
        <v>21</v>
      </c>
      <c r="K2193" s="1" t="n">
        <v>13.5</v>
      </c>
      <c r="L2193" s="1" t="n">
        <v>15</v>
      </c>
      <c r="M2193" s="1"/>
      <c r="N2193" s="1"/>
      <c r="O2193" s="3"/>
      <c r="AMI2193" s="0"/>
      <c r="AMJ2193" s="0"/>
    </row>
    <row r="2194" s="18" customFormat="true" ht="13.8" hidden="false" customHeight="false" outlineLevel="0" collapsed="false">
      <c r="A2194" s="1" t="s">
        <v>91</v>
      </c>
      <c r="B2194" s="12" t="n">
        <v>42182</v>
      </c>
      <c r="C2194" s="1" t="s">
        <v>833</v>
      </c>
      <c r="D2194" s="1" t="s">
        <v>19</v>
      </c>
      <c r="E2194" s="1" t="s">
        <v>19</v>
      </c>
      <c r="F2194" s="1" t="s">
        <v>20</v>
      </c>
      <c r="G2194" s="1" t="n">
        <v>6</v>
      </c>
      <c r="H2194" s="1" t="n">
        <v>1</v>
      </c>
      <c r="I2194" s="23" t="str">
        <f aca="false">IF(J2194="RHAP", "Rhizophora apiculata", IF(J2194="EXAG", "Excoecaria agallocha", IF(J2194="BRPA", "Bruguiera parviflora", IF(J2194="XYMO", "Xylocarpus moluccensis", IF(J2194="BRCY", "Bruguiera cylindrica", IF(J2194="AVAL", "Avicennia alba", IF(J2194="AVOF", "Avicennia officinalis", IF(J2194="LURA", "Lumnitzera racemosa", IF(J2194="CETA", "Ceriops tagal", IF(J2194="XYGR", "Xylocarpus granatum", IF(J2194="AVMA", "Avicennia marina", IF(J2194="RHMU", "Rhizophora mucronata", IF(J2194="BRGY", "Bruguiera gymnorrhiza", IF(J2194="BRSE", "Bruguiera sexangula", IF(J2194="SOOV", "Sonneratia ovata", IF(J2194="SOCA", "Sonneratia caseolaris", IF(J2194="HELI", "Heritiera littoralis", IF(J2194="HESY", "Heritiera sylvatica", IF(J2194="NYFR", "Nypa fruticans", IF(J2194="CYRA", "Cynometra ramiflora", IF(J2194="PHPA", "Phoenix paludosa", IF(J2194="SCHY", "Scyphiphora hydrophyllacea", IF(J2194="DIMA", "Diospyros maritima", IF(J2194="POPI", "Pongamia pinnata", IF(J2194="MAPS", "Maniltoa psilogyne", IF(J2194="INBI", "Intsia bijuga", IF(J2194="ACEB", "Acanthus ebracteatus", IF(J2194="CAER", "Calamus erinaceus", IF(J2194="UNUN", "Unknown unknown",  IF(J2194="SOAL", "Sonneratia alba",  IF(J2194="AECO", "Aegiceras corniculatum", "" )) )))))))))))))))))))))))))))))</f>
        <v>Rhizophora apiculata</v>
      </c>
      <c r="J2194" s="1" t="s">
        <v>21</v>
      </c>
      <c r="K2194" s="1" t="n">
        <v>14.6</v>
      </c>
      <c r="L2194" s="1" t="n">
        <v>16</v>
      </c>
      <c r="M2194" s="1"/>
      <c r="N2194" s="1"/>
      <c r="O2194" s="3"/>
      <c r="AMI2194" s="0"/>
      <c r="AMJ2194" s="0"/>
    </row>
    <row r="2195" s="18" customFormat="true" ht="13.8" hidden="false" customHeight="false" outlineLevel="0" collapsed="false">
      <c r="A2195" s="1" t="s">
        <v>91</v>
      </c>
      <c r="B2195" s="12" t="n">
        <v>42182</v>
      </c>
      <c r="C2195" s="1" t="s">
        <v>833</v>
      </c>
      <c r="D2195" s="1" t="s">
        <v>19</v>
      </c>
      <c r="E2195" s="1" t="s">
        <v>19</v>
      </c>
      <c r="F2195" s="1" t="s">
        <v>20</v>
      </c>
      <c r="G2195" s="1" t="n">
        <v>6</v>
      </c>
      <c r="H2195" s="1" t="n">
        <v>1</v>
      </c>
      <c r="I2195" s="23" t="str">
        <f aca="false">IF(J2195="RHAP", "Rhizophora apiculata", IF(J2195="EXAG", "Excoecaria agallocha", IF(J2195="BRPA", "Bruguiera parviflora", IF(J2195="XYMO", "Xylocarpus moluccensis", IF(J2195="BRCY", "Bruguiera cylindrica", IF(J2195="AVAL", "Avicennia alba", IF(J2195="AVOF", "Avicennia officinalis", IF(J2195="LURA", "Lumnitzera racemosa", IF(J2195="CETA", "Ceriops tagal", IF(J2195="XYGR", "Xylocarpus granatum", IF(J2195="AVMA", "Avicennia marina", IF(J2195="RHMU", "Rhizophora mucronata", IF(J2195="BRGY", "Bruguiera gymnorrhiza", IF(J2195="BRSE", "Bruguiera sexangula", IF(J2195="SOOV", "Sonneratia ovata", IF(J2195="SOCA", "Sonneratia caseolaris", IF(J2195="HELI", "Heritiera littoralis", IF(J2195="HESY", "Heritiera sylvatica", IF(J2195="NYFR", "Nypa fruticans", IF(J2195="CYRA", "Cynometra ramiflora", IF(J2195="PHPA", "Phoenix paludosa", IF(J2195="SCHY", "Scyphiphora hydrophyllacea", IF(J2195="DIMA", "Diospyros maritima", IF(J2195="POPI", "Pongamia pinnata", IF(J2195="MAPS", "Maniltoa psilogyne", IF(J2195="INBI", "Intsia bijuga", IF(J2195="ACEB", "Acanthus ebracteatus", IF(J2195="CAER", "Calamus erinaceus", IF(J2195="UNUN", "Unknown unknown",  IF(J2195="SOAL", "Sonneratia alba",  IF(J2195="AECO", "Aegiceras corniculatum", "" )) )))))))))))))))))))))))))))))</f>
        <v>Rhizophora apiculata</v>
      </c>
      <c r="J2195" s="1" t="s">
        <v>21</v>
      </c>
      <c r="K2195" s="1" t="n">
        <v>15.1</v>
      </c>
      <c r="L2195" s="1" t="n">
        <v>13</v>
      </c>
      <c r="M2195" s="1"/>
      <c r="N2195" s="1"/>
      <c r="O2195" s="3"/>
      <c r="AMI2195" s="0"/>
      <c r="AMJ2195" s="0"/>
    </row>
    <row r="2196" s="18" customFormat="true" ht="13.8" hidden="false" customHeight="false" outlineLevel="0" collapsed="false">
      <c r="A2196" s="1" t="s">
        <v>91</v>
      </c>
      <c r="B2196" s="12" t="n">
        <v>42182</v>
      </c>
      <c r="C2196" s="1" t="s">
        <v>833</v>
      </c>
      <c r="D2196" s="1" t="s">
        <v>19</v>
      </c>
      <c r="E2196" s="1" t="s">
        <v>19</v>
      </c>
      <c r="F2196" s="1" t="s">
        <v>20</v>
      </c>
      <c r="G2196" s="1" t="n">
        <v>6</v>
      </c>
      <c r="H2196" s="1" t="n">
        <v>1</v>
      </c>
      <c r="I2196" s="23" t="str">
        <f aca="false">IF(J2196="RHAP", "Rhizophora apiculata", IF(J2196="EXAG", "Excoecaria agallocha", IF(J2196="BRPA", "Bruguiera parviflora", IF(J2196="XYMO", "Xylocarpus moluccensis", IF(J2196="BRCY", "Bruguiera cylindrica", IF(J2196="AVAL", "Avicennia alba", IF(J2196="AVOF", "Avicennia officinalis", IF(J2196="LURA", "Lumnitzera racemosa", IF(J2196="CETA", "Ceriops tagal", IF(J2196="XYGR", "Xylocarpus granatum", IF(J2196="AVMA", "Avicennia marina", IF(J2196="RHMU", "Rhizophora mucronata", IF(J2196="BRGY", "Bruguiera gymnorrhiza", IF(J2196="BRSE", "Bruguiera sexangula", IF(J2196="SOOV", "Sonneratia ovata", IF(J2196="SOCA", "Sonneratia caseolaris", IF(J2196="HELI", "Heritiera littoralis", IF(J2196="HESY", "Heritiera sylvatica", IF(J2196="NYFR", "Nypa fruticans", IF(J2196="CYRA", "Cynometra ramiflora", IF(J2196="PHPA", "Phoenix paludosa", IF(J2196="SCHY", "Scyphiphora hydrophyllacea", IF(J2196="DIMA", "Diospyros maritima", IF(J2196="POPI", "Pongamia pinnata", IF(J2196="MAPS", "Maniltoa psilogyne", IF(J2196="INBI", "Intsia bijuga", IF(J2196="ACEB", "Acanthus ebracteatus", IF(J2196="CAER", "Calamus erinaceus", IF(J2196="UNUN", "Unknown unknown",  IF(J2196="SOAL", "Sonneratia alba",  IF(J2196="AECO", "Aegiceras corniculatum", "" )) )))))))))))))))))))))))))))))</f>
        <v>Rhizophora apiculata</v>
      </c>
      <c r="J2196" s="1" t="s">
        <v>21</v>
      </c>
      <c r="K2196" s="1" t="n">
        <v>15.9</v>
      </c>
      <c r="L2196" s="1" t="n">
        <v>12</v>
      </c>
      <c r="M2196" s="1"/>
      <c r="N2196" s="1"/>
      <c r="O2196" s="3"/>
      <c r="AMI2196" s="0"/>
      <c r="AMJ2196" s="0"/>
    </row>
    <row r="2197" s="18" customFormat="true" ht="13.8" hidden="false" customHeight="false" outlineLevel="0" collapsed="false">
      <c r="A2197" s="1" t="s">
        <v>91</v>
      </c>
      <c r="B2197" s="12" t="n">
        <v>42182</v>
      </c>
      <c r="C2197" s="1" t="s">
        <v>833</v>
      </c>
      <c r="D2197" s="1" t="s">
        <v>19</v>
      </c>
      <c r="E2197" s="1" t="s">
        <v>19</v>
      </c>
      <c r="F2197" s="1" t="s">
        <v>20</v>
      </c>
      <c r="G2197" s="1" t="n">
        <v>6</v>
      </c>
      <c r="H2197" s="1" t="n">
        <v>1</v>
      </c>
      <c r="I2197" s="23" t="str">
        <f aca="false">IF(J2197="RHAP", "Rhizophora apiculata", IF(J2197="EXAG", "Excoecaria agallocha", IF(J2197="BRPA", "Bruguiera parviflora", IF(J2197="XYMO", "Xylocarpus moluccensis", IF(J2197="BRCY", "Bruguiera cylindrica", IF(J2197="AVAL", "Avicennia alba", IF(J2197="AVOF", "Avicennia officinalis", IF(J2197="LURA", "Lumnitzera racemosa", IF(J2197="CETA", "Ceriops tagal", IF(J2197="XYGR", "Xylocarpus granatum", IF(J2197="AVMA", "Avicennia marina", IF(J2197="RHMU", "Rhizophora mucronata", IF(J2197="BRGY", "Bruguiera gymnorrhiza", IF(J2197="BRSE", "Bruguiera sexangula", IF(J2197="SOOV", "Sonneratia ovata", IF(J2197="SOCA", "Sonneratia caseolaris", IF(J2197="HELI", "Heritiera littoralis", IF(J2197="HESY", "Heritiera sylvatica", IF(J2197="NYFR", "Nypa fruticans", IF(J2197="CYRA", "Cynometra ramiflora", IF(J2197="PHPA", "Phoenix paludosa", IF(J2197="SCHY", "Scyphiphora hydrophyllacea", IF(J2197="DIMA", "Diospyros maritima", IF(J2197="POPI", "Pongamia pinnata", IF(J2197="MAPS", "Maniltoa psilogyne", IF(J2197="INBI", "Intsia bijuga", IF(J2197="ACEB", "Acanthus ebracteatus", IF(J2197="CAER", "Calamus erinaceus", IF(J2197="UNUN", "Unknown unknown",  IF(J2197="SOAL", "Sonneratia alba",  IF(J2197="AECO", "Aegiceras corniculatum", "" )) )))))))))))))))))))))))))))))</f>
        <v>Rhizophora apiculata</v>
      </c>
      <c r="J2197" s="1" t="s">
        <v>21</v>
      </c>
      <c r="K2197" s="1" t="n">
        <v>16.3</v>
      </c>
      <c r="L2197" s="1" t="n">
        <v>14</v>
      </c>
      <c r="M2197" s="1"/>
      <c r="N2197" s="1"/>
      <c r="O2197" s="3"/>
      <c r="AMI2197" s="0"/>
      <c r="AMJ2197" s="0"/>
    </row>
    <row r="2198" s="18" customFormat="true" ht="13.8" hidden="false" customHeight="false" outlineLevel="0" collapsed="false">
      <c r="A2198" s="1" t="s">
        <v>91</v>
      </c>
      <c r="B2198" s="12" t="n">
        <v>42182</v>
      </c>
      <c r="C2198" s="1" t="s">
        <v>833</v>
      </c>
      <c r="D2198" s="1" t="s">
        <v>19</v>
      </c>
      <c r="E2198" s="1" t="s">
        <v>19</v>
      </c>
      <c r="F2198" s="1" t="s">
        <v>20</v>
      </c>
      <c r="G2198" s="1" t="n">
        <v>6</v>
      </c>
      <c r="H2198" s="1" t="n">
        <v>1</v>
      </c>
      <c r="I2198" s="23" t="str">
        <f aca="false">IF(J2198="RHAP", "Rhizophora apiculata", IF(J2198="EXAG", "Excoecaria agallocha", IF(J2198="BRPA", "Bruguiera parviflora", IF(J2198="XYMO", "Xylocarpus moluccensis", IF(J2198="BRCY", "Bruguiera cylindrica", IF(J2198="AVAL", "Avicennia alba", IF(J2198="AVOF", "Avicennia officinalis", IF(J2198="LURA", "Lumnitzera racemosa", IF(J2198="CETA", "Ceriops tagal", IF(J2198="XYGR", "Xylocarpus granatum", IF(J2198="AVMA", "Avicennia marina", IF(J2198="RHMU", "Rhizophora mucronata", IF(J2198="BRGY", "Bruguiera gymnorrhiza", IF(J2198="BRSE", "Bruguiera sexangula", IF(J2198="SOOV", "Sonneratia ovata", IF(J2198="SOCA", "Sonneratia caseolaris", IF(J2198="HELI", "Heritiera littoralis", IF(J2198="HESY", "Heritiera sylvatica", IF(J2198="NYFR", "Nypa fruticans", IF(J2198="CYRA", "Cynometra ramiflora", IF(J2198="PHPA", "Phoenix paludosa", IF(J2198="SCHY", "Scyphiphora hydrophyllacea", IF(J2198="DIMA", "Diospyros maritima", IF(J2198="POPI", "Pongamia pinnata", IF(J2198="MAPS", "Maniltoa psilogyne", IF(J2198="INBI", "Intsia bijuga", IF(J2198="ACEB", "Acanthus ebracteatus", IF(J2198="CAER", "Calamus erinaceus", IF(J2198="UNUN", "Unknown unknown",  IF(J2198="SOAL", "Sonneratia alba",  IF(J2198="AECO", "Aegiceras corniculatum", "" )) )))))))))))))))))))))))))))))</f>
        <v>Rhizophora apiculata</v>
      </c>
      <c r="J2198" s="1" t="s">
        <v>21</v>
      </c>
      <c r="K2198" s="1" t="n">
        <v>17.7</v>
      </c>
      <c r="L2198" s="1" t="n">
        <v>15</v>
      </c>
      <c r="M2198" s="1"/>
      <c r="N2198" s="1"/>
      <c r="O2198" s="3"/>
      <c r="AMI2198" s="0"/>
      <c r="AMJ2198" s="0"/>
    </row>
    <row r="2199" s="18" customFormat="true" ht="13.8" hidden="false" customHeight="false" outlineLevel="0" collapsed="false">
      <c r="A2199" s="1" t="s">
        <v>91</v>
      </c>
      <c r="B2199" s="12" t="n">
        <v>42182</v>
      </c>
      <c r="C2199" s="1" t="s">
        <v>833</v>
      </c>
      <c r="D2199" s="1" t="s">
        <v>19</v>
      </c>
      <c r="E2199" s="1" t="s">
        <v>19</v>
      </c>
      <c r="F2199" s="1" t="s">
        <v>20</v>
      </c>
      <c r="G2199" s="1" t="n">
        <v>6</v>
      </c>
      <c r="H2199" s="1" t="n">
        <v>1</v>
      </c>
      <c r="I2199" s="23" t="str">
        <f aca="false">IF(J2199="RHAP", "Rhizophora apiculata", IF(J2199="EXAG", "Excoecaria agallocha", IF(J2199="BRPA", "Bruguiera parviflora", IF(J2199="XYMO", "Xylocarpus moluccensis", IF(J2199="BRCY", "Bruguiera cylindrica", IF(J2199="AVAL", "Avicennia alba", IF(J2199="AVOF", "Avicennia officinalis", IF(J2199="LURA", "Lumnitzera racemosa", IF(J2199="CETA", "Ceriops tagal", IF(J2199="XYGR", "Xylocarpus granatum", IF(J2199="AVMA", "Avicennia marina", IF(J2199="RHMU", "Rhizophora mucronata", IF(J2199="BRGY", "Bruguiera gymnorrhiza", IF(J2199="BRSE", "Bruguiera sexangula", IF(J2199="SOOV", "Sonneratia ovata", IF(J2199="SOCA", "Sonneratia caseolaris", IF(J2199="HELI", "Heritiera littoralis", IF(J2199="HESY", "Heritiera sylvatica", IF(J2199="NYFR", "Nypa fruticans", IF(J2199="CYRA", "Cynometra ramiflora", IF(J2199="PHPA", "Phoenix paludosa", IF(J2199="SCHY", "Scyphiphora hydrophyllacea", IF(J2199="DIMA", "Diospyros maritima", IF(J2199="POPI", "Pongamia pinnata", IF(J2199="MAPS", "Maniltoa psilogyne", IF(J2199="INBI", "Intsia bijuga", IF(J2199="ACEB", "Acanthus ebracteatus", IF(J2199="CAER", "Calamus erinaceus", IF(J2199="UNUN", "Unknown unknown",  IF(J2199="SOAL", "Sonneratia alba",  IF(J2199="AECO", "Aegiceras corniculatum", "" )) )))))))))))))))))))))))))))))</f>
        <v>Rhizophora apiculata</v>
      </c>
      <c r="J2199" s="1" t="s">
        <v>21</v>
      </c>
      <c r="K2199" s="1" t="n">
        <v>25.8</v>
      </c>
      <c r="L2199" s="1" t="n">
        <v>17</v>
      </c>
      <c r="M2199" s="1"/>
      <c r="N2199" s="1"/>
      <c r="O2199" s="3"/>
      <c r="AMI2199" s="0"/>
      <c r="AMJ2199" s="0"/>
    </row>
    <row r="2200" s="18" customFormat="true" ht="13.8" hidden="false" customHeight="false" outlineLevel="0" collapsed="false">
      <c r="A2200" s="1" t="s">
        <v>91</v>
      </c>
      <c r="B2200" s="12" t="n">
        <v>42182</v>
      </c>
      <c r="C2200" s="1" t="s">
        <v>19</v>
      </c>
      <c r="D2200" s="1" t="s">
        <v>19</v>
      </c>
      <c r="E2200" s="1" t="s">
        <v>19</v>
      </c>
      <c r="F2200" s="1" t="s">
        <v>20</v>
      </c>
      <c r="G2200" s="1" t="n">
        <v>6</v>
      </c>
      <c r="H2200" s="1" t="n">
        <v>2</v>
      </c>
      <c r="I2200" s="23" t="str">
        <f aca="false">IF(J2200="RHAP", "Rhizophora apiculata", IF(J2200="EXAG", "Excoecaria agallocha", IF(J2200="BRPA", "Bruguiera parviflora", IF(J2200="XYMO", "Xylocarpus moluccensis", IF(J2200="BRCY", "Bruguiera cylindrica", IF(J2200="AVAL", "Avicennia alba", IF(J2200="AVOF", "Avicennia officinalis", IF(J2200="LURA", "Lumnitzera racemosa", IF(J2200="CETA", "Ceriops tagal", IF(J2200="XYGR", "Xylocarpus granatum", IF(J2200="AVMA", "Avicennia marina", IF(J2200="RHMU", "Rhizophora mucronata", IF(J2200="BRGY", "Bruguiera gymnorrhiza", IF(J2200="BRSE", "Bruguiera sexangula", IF(J2200="SOOV", "Sonneratia ovata", IF(J2200="SOCA", "Sonneratia caseolaris", IF(J2200="HELI", "Heritiera littoralis", IF(J2200="HESY", "Heritiera sylvatica", IF(J2200="NYFR", "Nypa fruticans", IF(J2200="CYRA", "Cynometra ramiflora", IF(J2200="PHPA", "Phoenix paludosa", IF(J2200="SCHY", "Scyphiphora hydrophyllacea", IF(J2200="DIMA", "Diospyros maritima", IF(J2200="POPI", "Pongamia pinnata", IF(J2200="MAPS", "Maniltoa psilogyne", IF(J2200="INBI", "Intsia bijuga", IF(J2200="ACEB", "Acanthus ebracteatus", IF(J2200="CAER", "Calamus erinaceus", IF(J2200="UNUN", "Unknown unknown",  IF(J2200="SOAL", "Sonneratia alba",  IF(J2200="AECO", "Aegiceras corniculatum", "" )) )))))))))))))))))))))))))))))</f>
        <v>Rhizophora apiculata</v>
      </c>
      <c r="J2200" s="1" t="s">
        <v>21</v>
      </c>
      <c r="K2200" s="1" t="n">
        <v>6.4</v>
      </c>
      <c r="L2200" s="1" t="n">
        <v>6</v>
      </c>
      <c r="M2200" s="1"/>
      <c r="N2200" s="1"/>
      <c r="O2200" s="3"/>
      <c r="AMI2200" s="0"/>
      <c r="AMJ2200" s="0"/>
    </row>
    <row r="2201" s="18" customFormat="true" ht="13.8" hidden="false" customHeight="false" outlineLevel="0" collapsed="false">
      <c r="A2201" s="1" t="s">
        <v>91</v>
      </c>
      <c r="B2201" s="12" t="n">
        <v>42182</v>
      </c>
      <c r="C2201" s="1" t="s">
        <v>19</v>
      </c>
      <c r="D2201" s="1" t="s">
        <v>19</v>
      </c>
      <c r="E2201" s="1" t="s">
        <v>19</v>
      </c>
      <c r="F2201" s="1" t="s">
        <v>20</v>
      </c>
      <c r="G2201" s="1" t="n">
        <v>6</v>
      </c>
      <c r="H2201" s="1" t="n">
        <v>2</v>
      </c>
      <c r="I2201" s="23" t="str">
        <f aca="false">IF(J2201="RHAP", "Rhizophora apiculata", IF(J2201="EXAG", "Excoecaria agallocha", IF(J2201="BRPA", "Bruguiera parviflora", IF(J2201="XYMO", "Xylocarpus moluccensis", IF(J2201="BRCY", "Bruguiera cylindrica", IF(J2201="AVAL", "Avicennia alba", IF(J2201="AVOF", "Avicennia officinalis", IF(J2201="LURA", "Lumnitzera racemosa", IF(J2201="CETA", "Ceriops tagal", IF(J2201="XYGR", "Xylocarpus granatum", IF(J2201="AVMA", "Avicennia marina", IF(J2201="RHMU", "Rhizophora mucronata", IF(J2201="BRGY", "Bruguiera gymnorrhiza", IF(J2201="BRSE", "Bruguiera sexangula", IF(J2201="SOOV", "Sonneratia ovata", IF(J2201="SOCA", "Sonneratia caseolaris", IF(J2201="HELI", "Heritiera littoralis", IF(J2201="HESY", "Heritiera sylvatica", IF(J2201="NYFR", "Nypa fruticans", IF(J2201="CYRA", "Cynometra ramiflora", IF(J2201="PHPA", "Phoenix paludosa", IF(J2201="SCHY", "Scyphiphora hydrophyllacea", IF(J2201="DIMA", "Diospyros maritima", IF(J2201="POPI", "Pongamia pinnata", IF(J2201="MAPS", "Maniltoa psilogyne", IF(J2201="INBI", "Intsia bijuga", IF(J2201="ACEB", "Acanthus ebracteatus", IF(J2201="CAER", "Calamus erinaceus", IF(J2201="UNUN", "Unknown unknown",  IF(J2201="SOAL", "Sonneratia alba",  IF(J2201="AECO", "Aegiceras corniculatum", "" )) )))))))))))))))))))))))))))))</f>
        <v>Rhizophora apiculata</v>
      </c>
      <c r="J2201" s="1" t="s">
        <v>21</v>
      </c>
      <c r="K2201" s="1" t="n">
        <v>7.7</v>
      </c>
      <c r="L2201" s="1" t="n">
        <v>8</v>
      </c>
      <c r="M2201" s="1"/>
      <c r="N2201" s="1"/>
      <c r="O2201" s="3"/>
      <c r="AMI2201" s="0"/>
      <c r="AMJ2201" s="0"/>
    </row>
    <row r="2202" s="18" customFormat="true" ht="13.8" hidden="false" customHeight="false" outlineLevel="0" collapsed="false">
      <c r="A2202" s="1" t="s">
        <v>91</v>
      </c>
      <c r="B2202" s="12" t="n">
        <v>42182</v>
      </c>
      <c r="C2202" s="1" t="s">
        <v>19</v>
      </c>
      <c r="D2202" s="1" t="s">
        <v>19</v>
      </c>
      <c r="E2202" s="1" t="s">
        <v>19</v>
      </c>
      <c r="F2202" s="1" t="s">
        <v>20</v>
      </c>
      <c r="G2202" s="1" t="n">
        <v>6</v>
      </c>
      <c r="H2202" s="1" t="n">
        <v>2</v>
      </c>
      <c r="I2202" s="23" t="str">
        <f aca="false">IF(J2202="RHAP", "Rhizophora apiculata", IF(J2202="EXAG", "Excoecaria agallocha", IF(J2202="BRPA", "Bruguiera parviflora", IF(J2202="XYMO", "Xylocarpus moluccensis", IF(J2202="BRCY", "Bruguiera cylindrica", IF(J2202="AVAL", "Avicennia alba", IF(J2202="AVOF", "Avicennia officinalis", IF(J2202="LURA", "Lumnitzera racemosa", IF(J2202="CETA", "Ceriops tagal", IF(J2202="XYGR", "Xylocarpus granatum", IF(J2202="AVMA", "Avicennia marina", IF(J2202="RHMU", "Rhizophora mucronata", IF(J2202="BRGY", "Bruguiera gymnorrhiza", IF(J2202="BRSE", "Bruguiera sexangula", IF(J2202="SOOV", "Sonneratia ovata", IF(J2202="SOCA", "Sonneratia caseolaris", IF(J2202="HELI", "Heritiera littoralis", IF(J2202="HESY", "Heritiera sylvatica", IF(J2202="NYFR", "Nypa fruticans", IF(J2202="CYRA", "Cynometra ramiflora", IF(J2202="PHPA", "Phoenix paludosa", IF(J2202="SCHY", "Scyphiphora hydrophyllacea", IF(J2202="DIMA", "Diospyros maritima", IF(J2202="POPI", "Pongamia pinnata", IF(J2202="MAPS", "Maniltoa psilogyne", IF(J2202="INBI", "Intsia bijuga", IF(J2202="ACEB", "Acanthus ebracteatus", IF(J2202="CAER", "Calamus erinaceus", IF(J2202="UNUN", "Unknown unknown",  IF(J2202="SOAL", "Sonneratia alba",  IF(J2202="AECO", "Aegiceras corniculatum", "" )) )))))))))))))))))))))))))))))</f>
        <v>Bruguiera sexangula</v>
      </c>
      <c r="J2202" s="1" t="s">
        <v>1023</v>
      </c>
      <c r="K2202" s="1" t="n">
        <v>8.5</v>
      </c>
      <c r="L2202" s="1" t="n">
        <v>4</v>
      </c>
      <c r="M2202" s="1"/>
      <c r="N2202" s="1"/>
      <c r="O2202" s="3"/>
      <c r="AMI2202" s="0"/>
      <c r="AMJ2202" s="0"/>
    </row>
    <row r="2203" s="18" customFormat="true" ht="13.8" hidden="false" customHeight="false" outlineLevel="0" collapsed="false">
      <c r="A2203" s="1" t="s">
        <v>91</v>
      </c>
      <c r="B2203" s="12" t="n">
        <v>42182</v>
      </c>
      <c r="C2203" s="1" t="s">
        <v>19</v>
      </c>
      <c r="D2203" s="1" t="s">
        <v>19</v>
      </c>
      <c r="E2203" s="1" t="s">
        <v>19</v>
      </c>
      <c r="F2203" s="1" t="s">
        <v>20</v>
      </c>
      <c r="G2203" s="1" t="n">
        <v>6</v>
      </c>
      <c r="H2203" s="1" t="n">
        <v>2</v>
      </c>
      <c r="I2203" s="23" t="str">
        <f aca="false">IF(J2203="RHAP", "Rhizophora apiculata", IF(J2203="EXAG", "Excoecaria agallocha", IF(J2203="BRPA", "Bruguiera parviflora", IF(J2203="XYMO", "Xylocarpus moluccensis", IF(J2203="BRCY", "Bruguiera cylindrica", IF(J2203="AVAL", "Avicennia alba", IF(J2203="AVOF", "Avicennia officinalis", IF(J2203="LURA", "Lumnitzera racemosa", IF(J2203="CETA", "Ceriops tagal", IF(J2203="XYGR", "Xylocarpus granatum", IF(J2203="AVMA", "Avicennia marina", IF(J2203="RHMU", "Rhizophora mucronata", IF(J2203="BRGY", "Bruguiera gymnorrhiza", IF(J2203="BRSE", "Bruguiera sexangula", IF(J2203="SOOV", "Sonneratia ovata", IF(J2203="SOCA", "Sonneratia caseolaris", IF(J2203="HELI", "Heritiera littoralis", IF(J2203="HESY", "Heritiera sylvatica", IF(J2203="NYFR", "Nypa fruticans", IF(J2203="CYRA", "Cynometra ramiflora", IF(J2203="PHPA", "Phoenix paludosa", IF(J2203="SCHY", "Scyphiphora hydrophyllacea", IF(J2203="DIMA", "Diospyros maritima", IF(J2203="POPI", "Pongamia pinnata", IF(J2203="MAPS", "Maniltoa psilogyne", IF(J2203="INBI", "Intsia bijuga", IF(J2203="ACEB", "Acanthus ebracteatus", IF(J2203="CAER", "Calamus erinaceus", IF(J2203="UNUN", "Unknown unknown",  IF(J2203="SOAL", "Sonneratia alba",  IF(J2203="AECO", "Aegiceras corniculatum", "" )) )))))))))))))))))))))))))))))</f>
        <v>Xylocarpus granatum</v>
      </c>
      <c r="J2203" s="1" t="s">
        <v>1022</v>
      </c>
      <c r="K2203" s="1" t="n">
        <v>8.8</v>
      </c>
      <c r="L2203" s="1" t="n">
        <v>6</v>
      </c>
      <c r="M2203" s="1"/>
      <c r="N2203" s="1"/>
      <c r="O2203" s="3"/>
      <c r="AMI2203" s="0"/>
      <c r="AMJ2203" s="0"/>
    </row>
    <row r="2204" s="18" customFormat="true" ht="13.8" hidden="false" customHeight="false" outlineLevel="0" collapsed="false">
      <c r="A2204" s="1" t="s">
        <v>91</v>
      </c>
      <c r="B2204" s="12" t="n">
        <v>42182</v>
      </c>
      <c r="C2204" s="1" t="s">
        <v>19</v>
      </c>
      <c r="D2204" s="1" t="s">
        <v>19</v>
      </c>
      <c r="E2204" s="1" t="s">
        <v>19</v>
      </c>
      <c r="F2204" s="1" t="s">
        <v>20</v>
      </c>
      <c r="G2204" s="1" t="n">
        <v>6</v>
      </c>
      <c r="H2204" s="1" t="n">
        <v>2</v>
      </c>
      <c r="I2204" s="23" t="str">
        <f aca="false">IF(J2204="RHAP", "Rhizophora apiculata", IF(J2204="EXAG", "Excoecaria agallocha", IF(J2204="BRPA", "Bruguiera parviflora", IF(J2204="XYMO", "Xylocarpus moluccensis", IF(J2204="BRCY", "Bruguiera cylindrica", IF(J2204="AVAL", "Avicennia alba", IF(J2204="AVOF", "Avicennia officinalis", IF(J2204="LURA", "Lumnitzera racemosa", IF(J2204="CETA", "Ceriops tagal", IF(J2204="XYGR", "Xylocarpus granatum", IF(J2204="AVMA", "Avicennia marina", IF(J2204="RHMU", "Rhizophora mucronata", IF(J2204="BRGY", "Bruguiera gymnorrhiza", IF(J2204="BRSE", "Bruguiera sexangula", IF(J2204="SOOV", "Sonneratia ovata", IF(J2204="SOCA", "Sonneratia caseolaris", IF(J2204="HELI", "Heritiera littoralis", IF(J2204="HESY", "Heritiera sylvatica", IF(J2204="NYFR", "Nypa fruticans", IF(J2204="CYRA", "Cynometra ramiflora", IF(J2204="PHPA", "Phoenix paludosa", IF(J2204="SCHY", "Scyphiphora hydrophyllacea", IF(J2204="DIMA", "Diospyros maritima", IF(J2204="POPI", "Pongamia pinnata", IF(J2204="MAPS", "Maniltoa psilogyne", IF(J2204="INBI", "Intsia bijuga", IF(J2204="ACEB", "Acanthus ebracteatus", IF(J2204="CAER", "Calamus erinaceus", IF(J2204="UNUN", "Unknown unknown",  IF(J2204="SOAL", "Sonneratia alba",  IF(J2204="AECO", "Aegiceras corniculatum", "" )) )))))))))))))))))))))))))))))</f>
        <v>Rhizophora apiculata</v>
      </c>
      <c r="J2204" s="1" t="s">
        <v>21</v>
      </c>
      <c r="K2204" s="1" t="n">
        <v>9.9</v>
      </c>
      <c r="L2204" s="1" t="n">
        <v>8</v>
      </c>
      <c r="M2204" s="1"/>
      <c r="N2204" s="1"/>
      <c r="O2204" s="3"/>
      <c r="AMI2204" s="0"/>
      <c r="AMJ2204" s="0"/>
    </row>
    <row r="2205" s="18" customFormat="true" ht="13.8" hidden="false" customHeight="false" outlineLevel="0" collapsed="false">
      <c r="A2205" s="1" t="s">
        <v>91</v>
      </c>
      <c r="B2205" s="12" t="n">
        <v>42182</v>
      </c>
      <c r="C2205" s="1" t="s">
        <v>19</v>
      </c>
      <c r="D2205" s="1" t="s">
        <v>19</v>
      </c>
      <c r="E2205" s="1" t="s">
        <v>19</v>
      </c>
      <c r="F2205" s="1" t="s">
        <v>20</v>
      </c>
      <c r="G2205" s="1" t="n">
        <v>6</v>
      </c>
      <c r="H2205" s="1" t="n">
        <v>2</v>
      </c>
      <c r="I2205" s="23" t="str">
        <f aca="false">IF(J2205="RHAP", "Rhizophora apiculata", IF(J2205="EXAG", "Excoecaria agallocha", IF(J2205="BRPA", "Bruguiera parviflora", IF(J2205="XYMO", "Xylocarpus moluccensis", IF(J2205="BRCY", "Bruguiera cylindrica", IF(J2205="AVAL", "Avicennia alba", IF(J2205="AVOF", "Avicennia officinalis", IF(J2205="LURA", "Lumnitzera racemosa", IF(J2205="CETA", "Ceriops tagal", IF(J2205="XYGR", "Xylocarpus granatum", IF(J2205="AVMA", "Avicennia marina", IF(J2205="RHMU", "Rhizophora mucronata", IF(J2205="BRGY", "Bruguiera gymnorrhiza", IF(J2205="BRSE", "Bruguiera sexangula", IF(J2205="SOOV", "Sonneratia ovata", IF(J2205="SOCA", "Sonneratia caseolaris", IF(J2205="HELI", "Heritiera littoralis", IF(J2205="HESY", "Heritiera sylvatica", IF(J2205="NYFR", "Nypa fruticans", IF(J2205="CYRA", "Cynometra ramiflora", IF(J2205="PHPA", "Phoenix paludosa", IF(J2205="SCHY", "Scyphiphora hydrophyllacea", IF(J2205="DIMA", "Diospyros maritima", IF(J2205="POPI", "Pongamia pinnata", IF(J2205="MAPS", "Maniltoa psilogyne", IF(J2205="INBI", "Intsia bijuga", IF(J2205="ACEB", "Acanthus ebracteatus", IF(J2205="CAER", "Calamus erinaceus", IF(J2205="UNUN", "Unknown unknown",  IF(J2205="SOAL", "Sonneratia alba",  IF(J2205="AECO", "Aegiceras corniculatum", "" )) )))))))))))))))))))))))))))))</f>
        <v>Rhizophora apiculata</v>
      </c>
      <c r="J2205" s="1" t="s">
        <v>21</v>
      </c>
      <c r="K2205" s="1" t="n">
        <v>10.1</v>
      </c>
      <c r="L2205" s="1" t="n">
        <v>4.5</v>
      </c>
      <c r="M2205" s="1" t="n">
        <v>11.5</v>
      </c>
      <c r="N2205" s="1" t="n">
        <v>3</v>
      </c>
      <c r="O2205" s="3"/>
      <c r="AMI2205" s="0"/>
      <c r="AMJ2205" s="0"/>
    </row>
    <row r="2206" s="18" customFormat="true" ht="13.8" hidden="false" customHeight="false" outlineLevel="0" collapsed="false">
      <c r="A2206" s="1" t="s">
        <v>91</v>
      </c>
      <c r="B2206" s="12" t="n">
        <v>42182</v>
      </c>
      <c r="C2206" s="1" t="s">
        <v>19</v>
      </c>
      <c r="D2206" s="1" t="s">
        <v>19</v>
      </c>
      <c r="E2206" s="1" t="s">
        <v>19</v>
      </c>
      <c r="F2206" s="1" t="s">
        <v>20</v>
      </c>
      <c r="G2206" s="1" t="n">
        <v>6</v>
      </c>
      <c r="H2206" s="1" t="n">
        <v>2</v>
      </c>
      <c r="I2206" s="23" t="str">
        <f aca="false">IF(J2206="RHAP", "Rhizophora apiculata", IF(J2206="EXAG", "Excoecaria agallocha", IF(J2206="BRPA", "Bruguiera parviflora", IF(J2206="XYMO", "Xylocarpus moluccensis", IF(J2206="BRCY", "Bruguiera cylindrica", IF(J2206="AVAL", "Avicennia alba", IF(J2206="AVOF", "Avicennia officinalis", IF(J2206="LURA", "Lumnitzera racemosa", IF(J2206="CETA", "Ceriops tagal", IF(J2206="XYGR", "Xylocarpus granatum", IF(J2206="AVMA", "Avicennia marina", IF(J2206="RHMU", "Rhizophora mucronata", IF(J2206="BRGY", "Bruguiera gymnorrhiza", IF(J2206="BRSE", "Bruguiera sexangula", IF(J2206="SOOV", "Sonneratia ovata", IF(J2206="SOCA", "Sonneratia caseolaris", IF(J2206="HELI", "Heritiera littoralis", IF(J2206="HESY", "Heritiera sylvatica", IF(J2206="NYFR", "Nypa fruticans", IF(J2206="CYRA", "Cynometra ramiflora", IF(J2206="PHPA", "Phoenix paludosa", IF(J2206="SCHY", "Scyphiphora hydrophyllacea", IF(J2206="DIMA", "Diospyros maritima", IF(J2206="POPI", "Pongamia pinnata", IF(J2206="MAPS", "Maniltoa psilogyne", IF(J2206="INBI", "Intsia bijuga", IF(J2206="ACEB", "Acanthus ebracteatus", IF(J2206="CAER", "Calamus erinaceus", IF(J2206="UNUN", "Unknown unknown",  IF(J2206="SOAL", "Sonneratia alba",  IF(J2206="AECO", "Aegiceras corniculatum", "" )) )))))))))))))))))))))))))))))</f>
        <v>Rhizophora apiculata</v>
      </c>
      <c r="J2206" s="1" t="s">
        <v>21</v>
      </c>
      <c r="K2206" s="1" t="n">
        <v>10.4</v>
      </c>
      <c r="L2206" s="1" t="n">
        <v>7</v>
      </c>
      <c r="M2206" s="1"/>
      <c r="N2206" s="1"/>
      <c r="O2206" s="3"/>
      <c r="AMI2206" s="0"/>
      <c r="AMJ2206" s="0"/>
    </row>
    <row r="2207" s="18" customFormat="true" ht="13.8" hidden="false" customHeight="false" outlineLevel="0" collapsed="false">
      <c r="A2207" s="1" t="s">
        <v>91</v>
      </c>
      <c r="B2207" s="12" t="n">
        <v>42182</v>
      </c>
      <c r="C2207" s="1" t="s">
        <v>19</v>
      </c>
      <c r="D2207" s="1" t="s">
        <v>19</v>
      </c>
      <c r="E2207" s="1" t="s">
        <v>19</v>
      </c>
      <c r="F2207" s="1" t="s">
        <v>20</v>
      </c>
      <c r="G2207" s="1" t="n">
        <v>6</v>
      </c>
      <c r="H2207" s="1" t="n">
        <v>2</v>
      </c>
      <c r="I2207" s="23" t="str">
        <f aca="false">IF(J2207="RHAP", "Rhizophora apiculata", IF(J2207="EXAG", "Excoecaria agallocha", IF(J2207="BRPA", "Bruguiera parviflora", IF(J2207="XYMO", "Xylocarpus moluccensis", IF(J2207="BRCY", "Bruguiera cylindrica", IF(J2207="AVAL", "Avicennia alba", IF(J2207="AVOF", "Avicennia officinalis", IF(J2207="LURA", "Lumnitzera racemosa", IF(J2207="CETA", "Ceriops tagal", IF(J2207="XYGR", "Xylocarpus granatum", IF(J2207="AVMA", "Avicennia marina", IF(J2207="RHMU", "Rhizophora mucronata", IF(J2207="BRGY", "Bruguiera gymnorrhiza", IF(J2207="BRSE", "Bruguiera sexangula", IF(J2207="SOOV", "Sonneratia ovata", IF(J2207="SOCA", "Sonneratia caseolaris", IF(J2207="HELI", "Heritiera littoralis", IF(J2207="HESY", "Heritiera sylvatica", IF(J2207="NYFR", "Nypa fruticans", IF(J2207="CYRA", "Cynometra ramiflora", IF(J2207="PHPA", "Phoenix paludosa", IF(J2207="SCHY", "Scyphiphora hydrophyllacea", IF(J2207="DIMA", "Diospyros maritima", IF(J2207="POPI", "Pongamia pinnata", IF(J2207="MAPS", "Maniltoa psilogyne", IF(J2207="INBI", "Intsia bijuga", IF(J2207="ACEB", "Acanthus ebracteatus", IF(J2207="CAER", "Calamus erinaceus", IF(J2207="UNUN", "Unknown unknown",  IF(J2207="SOAL", "Sonneratia alba",  IF(J2207="AECO", "Aegiceras corniculatum", "" )) )))))))))))))))))))))))))))))</f>
        <v>Rhizophora apiculata</v>
      </c>
      <c r="J2207" s="1" t="s">
        <v>21</v>
      </c>
      <c r="K2207" s="1" t="n">
        <v>10.5</v>
      </c>
      <c r="L2207" s="1" t="n">
        <v>13</v>
      </c>
      <c r="M2207" s="1"/>
      <c r="N2207" s="1"/>
      <c r="O2207" s="3"/>
      <c r="AMI2207" s="0"/>
      <c r="AMJ2207" s="0"/>
    </row>
    <row r="2208" s="18" customFormat="true" ht="13.8" hidden="false" customHeight="false" outlineLevel="0" collapsed="false">
      <c r="A2208" s="1" t="s">
        <v>91</v>
      </c>
      <c r="B2208" s="12" t="n">
        <v>42182</v>
      </c>
      <c r="C2208" s="1" t="s">
        <v>19</v>
      </c>
      <c r="D2208" s="1" t="s">
        <v>19</v>
      </c>
      <c r="E2208" s="1" t="s">
        <v>19</v>
      </c>
      <c r="F2208" s="1" t="s">
        <v>20</v>
      </c>
      <c r="G2208" s="1" t="n">
        <v>6</v>
      </c>
      <c r="H2208" s="1" t="n">
        <v>2</v>
      </c>
      <c r="I2208" s="23" t="str">
        <f aca="false">IF(J2208="RHAP", "Rhizophora apiculata", IF(J2208="EXAG", "Excoecaria agallocha", IF(J2208="BRPA", "Bruguiera parviflora", IF(J2208="XYMO", "Xylocarpus moluccensis", IF(J2208="BRCY", "Bruguiera cylindrica", IF(J2208="AVAL", "Avicennia alba", IF(J2208="AVOF", "Avicennia officinalis", IF(J2208="LURA", "Lumnitzera racemosa", IF(J2208="CETA", "Ceriops tagal", IF(J2208="XYGR", "Xylocarpus granatum", IF(J2208="AVMA", "Avicennia marina", IF(J2208="RHMU", "Rhizophora mucronata", IF(J2208="BRGY", "Bruguiera gymnorrhiza", IF(J2208="BRSE", "Bruguiera sexangula", IF(J2208="SOOV", "Sonneratia ovata", IF(J2208="SOCA", "Sonneratia caseolaris", IF(J2208="HELI", "Heritiera littoralis", IF(J2208="HESY", "Heritiera sylvatica", IF(J2208="NYFR", "Nypa fruticans", IF(J2208="CYRA", "Cynometra ramiflora", IF(J2208="PHPA", "Phoenix paludosa", IF(J2208="SCHY", "Scyphiphora hydrophyllacea", IF(J2208="DIMA", "Diospyros maritima", IF(J2208="POPI", "Pongamia pinnata", IF(J2208="MAPS", "Maniltoa psilogyne", IF(J2208="INBI", "Intsia bijuga", IF(J2208="ACEB", "Acanthus ebracteatus", IF(J2208="CAER", "Calamus erinaceus", IF(J2208="UNUN", "Unknown unknown",  IF(J2208="SOAL", "Sonneratia alba",  IF(J2208="AECO", "Aegiceras corniculatum", "" )) )))))))))))))))))))))))))))))</f>
        <v>Rhizophora apiculata</v>
      </c>
      <c r="J2208" s="1" t="s">
        <v>21</v>
      </c>
      <c r="K2208" s="1" t="n">
        <v>13.1</v>
      </c>
      <c r="L2208" s="1" t="n">
        <v>14</v>
      </c>
      <c r="M2208" s="1"/>
      <c r="N2208" s="1"/>
      <c r="O2208" s="3"/>
      <c r="AMI2208" s="0"/>
      <c r="AMJ2208" s="0"/>
    </row>
    <row r="2209" s="18" customFormat="true" ht="13.8" hidden="false" customHeight="false" outlineLevel="0" collapsed="false">
      <c r="A2209" s="1" t="s">
        <v>91</v>
      </c>
      <c r="B2209" s="12" t="n">
        <v>42182</v>
      </c>
      <c r="C2209" s="1" t="s">
        <v>19</v>
      </c>
      <c r="D2209" s="1" t="s">
        <v>19</v>
      </c>
      <c r="E2209" s="1" t="s">
        <v>19</v>
      </c>
      <c r="F2209" s="1" t="s">
        <v>20</v>
      </c>
      <c r="G2209" s="1" t="n">
        <v>6</v>
      </c>
      <c r="H2209" s="1" t="n">
        <v>2</v>
      </c>
      <c r="I2209" s="23" t="str">
        <f aca="false">IF(J2209="RHAP", "Rhizophora apiculata", IF(J2209="EXAG", "Excoecaria agallocha", IF(J2209="BRPA", "Bruguiera parviflora", IF(J2209="XYMO", "Xylocarpus moluccensis", IF(J2209="BRCY", "Bruguiera cylindrica", IF(J2209="AVAL", "Avicennia alba", IF(J2209="AVOF", "Avicennia officinalis", IF(J2209="LURA", "Lumnitzera racemosa", IF(J2209="CETA", "Ceriops tagal", IF(J2209="XYGR", "Xylocarpus granatum", IF(J2209="AVMA", "Avicennia marina", IF(J2209="RHMU", "Rhizophora mucronata", IF(J2209="BRGY", "Bruguiera gymnorrhiza", IF(J2209="BRSE", "Bruguiera sexangula", IF(J2209="SOOV", "Sonneratia ovata", IF(J2209="SOCA", "Sonneratia caseolaris", IF(J2209="HELI", "Heritiera littoralis", IF(J2209="HESY", "Heritiera sylvatica", IF(J2209="NYFR", "Nypa fruticans", IF(J2209="CYRA", "Cynometra ramiflora", IF(J2209="PHPA", "Phoenix paludosa", IF(J2209="SCHY", "Scyphiphora hydrophyllacea", IF(J2209="DIMA", "Diospyros maritima", IF(J2209="POPI", "Pongamia pinnata", IF(J2209="MAPS", "Maniltoa psilogyne", IF(J2209="INBI", "Intsia bijuga", IF(J2209="ACEB", "Acanthus ebracteatus", IF(J2209="CAER", "Calamus erinaceus", IF(J2209="UNUN", "Unknown unknown",  IF(J2209="SOAL", "Sonneratia alba",  IF(J2209="AECO", "Aegiceras corniculatum", "" )) )))))))))))))))))))))))))))))</f>
        <v>Rhizophora apiculata</v>
      </c>
      <c r="J2209" s="1" t="s">
        <v>21</v>
      </c>
      <c r="K2209" s="1" t="n">
        <v>20.3</v>
      </c>
      <c r="L2209" s="1" t="n">
        <v>13</v>
      </c>
      <c r="M2209" s="1"/>
      <c r="N2209" s="1"/>
      <c r="O2209" s="3"/>
      <c r="AMI2209" s="0"/>
      <c r="AMJ2209" s="0"/>
    </row>
    <row r="2210" s="18" customFormat="true" ht="13.8" hidden="false" customHeight="false" outlineLevel="0" collapsed="false">
      <c r="A2210" s="1" t="s">
        <v>91</v>
      </c>
      <c r="B2210" s="12" t="n">
        <v>42182</v>
      </c>
      <c r="C2210" s="1" t="s">
        <v>19</v>
      </c>
      <c r="D2210" s="1" t="s">
        <v>19</v>
      </c>
      <c r="E2210" s="1" t="s">
        <v>19</v>
      </c>
      <c r="F2210" s="1" t="s">
        <v>20</v>
      </c>
      <c r="G2210" s="1" t="n">
        <v>6</v>
      </c>
      <c r="H2210" s="1" t="n">
        <v>2</v>
      </c>
      <c r="I2210" s="23" t="str">
        <f aca="false">IF(J2210="RHAP", "Rhizophora apiculata", IF(J2210="EXAG", "Excoecaria agallocha", IF(J2210="BRPA", "Bruguiera parviflora", IF(J2210="XYMO", "Xylocarpus moluccensis", IF(J2210="BRCY", "Bruguiera cylindrica", IF(J2210="AVAL", "Avicennia alba", IF(J2210="AVOF", "Avicennia officinalis", IF(J2210="LURA", "Lumnitzera racemosa", IF(J2210="CETA", "Ceriops tagal", IF(J2210="XYGR", "Xylocarpus granatum", IF(J2210="AVMA", "Avicennia marina", IF(J2210="RHMU", "Rhizophora mucronata", IF(J2210="BRGY", "Bruguiera gymnorrhiza", IF(J2210="BRSE", "Bruguiera sexangula", IF(J2210="SOOV", "Sonneratia ovata", IF(J2210="SOCA", "Sonneratia caseolaris", IF(J2210="HELI", "Heritiera littoralis", IF(J2210="HESY", "Heritiera sylvatica", IF(J2210="NYFR", "Nypa fruticans", IF(J2210="CYRA", "Cynometra ramiflora", IF(J2210="PHPA", "Phoenix paludosa", IF(J2210="SCHY", "Scyphiphora hydrophyllacea", IF(J2210="DIMA", "Diospyros maritima", IF(J2210="POPI", "Pongamia pinnata", IF(J2210="MAPS", "Maniltoa psilogyne", IF(J2210="INBI", "Intsia bijuga", IF(J2210="ACEB", "Acanthus ebracteatus", IF(J2210="CAER", "Calamus erinaceus", IF(J2210="UNUN", "Unknown unknown",  IF(J2210="SOAL", "Sonneratia alba",  IF(J2210="AECO", "Aegiceras corniculatum", "" )) )))))))))))))))))))))))))))))</f>
        <v>Rhizophora apiculata</v>
      </c>
      <c r="J2210" s="1" t="s">
        <v>21</v>
      </c>
      <c r="K2210" s="1" t="n">
        <v>20.5</v>
      </c>
      <c r="L2210" s="1" t="n">
        <v>14</v>
      </c>
      <c r="M2210" s="1"/>
      <c r="N2210" s="1"/>
      <c r="O2210" s="3"/>
      <c r="AMI2210" s="0"/>
      <c r="AMJ2210" s="0"/>
    </row>
    <row r="2211" s="18" customFormat="true" ht="13.8" hidden="false" customHeight="false" outlineLevel="0" collapsed="false">
      <c r="A2211" s="1" t="s">
        <v>91</v>
      </c>
      <c r="B2211" s="12" t="n">
        <v>42182</v>
      </c>
      <c r="C2211" s="1" t="s">
        <v>19</v>
      </c>
      <c r="D2211" s="1" t="s">
        <v>19</v>
      </c>
      <c r="E2211" s="1" t="s">
        <v>19</v>
      </c>
      <c r="F2211" s="1" t="s">
        <v>20</v>
      </c>
      <c r="G2211" s="1" t="n">
        <v>6</v>
      </c>
      <c r="H2211" s="1" t="n">
        <v>2</v>
      </c>
      <c r="I2211" s="23" t="str">
        <f aca="false">IF(J2211="RHAP", "Rhizophora apiculata", IF(J2211="EXAG", "Excoecaria agallocha", IF(J2211="BRPA", "Bruguiera parviflora", IF(J2211="XYMO", "Xylocarpus moluccensis", IF(J2211="BRCY", "Bruguiera cylindrica", IF(J2211="AVAL", "Avicennia alba", IF(J2211="AVOF", "Avicennia officinalis", IF(J2211="LURA", "Lumnitzera racemosa", IF(J2211="CETA", "Ceriops tagal", IF(J2211="XYGR", "Xylocarpus granatum", IF(J2211="AVMA", "Avicennia marina", IF(J2211="RHMU", "Rhizophora mucronata", IF(J2211="BRGY", "Bruguiera gymnorrhiza", IF(J2211="BRSE", "Bruguiera sexangula", IF(J2211="SOOV", "Sonneratia ovata", IF(J2211="SOCA", "Sonneratia caseolaris", IF(J2211="HELI", "Heritiera littoralis", IF(J2211="HESY", "Heritiera sylvatica", IF(J2211="NYFR", "Nypa fruticans", IF(J2211="CYRA", "Cynometra ramiflora", IF(J2211="PHPA", "Phoenix paludosa", IF(J2211="SCHY", "Scyphiphora hydrophyllacea", IF(J2211="DIMA", "Diospyros maritima", IF(J2211="POPI", "Pongamia pinnata", IF(J2211="MAPS", "Maniltoa psilogyne", IF(J2211="INBI", "Intsia bijuga", IF(J2211="ACEB", "Acanthus ebracteatus", IF(J2211="CAER", "Calamus erinaceus", IF(J2211="UNUN", "Unknown unknown",  IF(J2211="SOAL", "Sonneratia alba",  IF(J2211="AECO", "Aegiceras corniculatum", "" )) )))))))))))))))))))))))))))))</f>
        <v>Rhizophora apiculata</v>
      </c>
      <c r="J2211" s="1" t="s">
        <v>21</v>
      </c>
      <c r="K2211" s="1" t="n">
        <v>21.4</v>
      </c>
      <c r="L2211" s="1" t="n">
        <v>12</v>
      </c>
      <c r="M2211" s="1"/>
      <c r="N2211" s="1"/>
      <c r="O2211" s="3"/>
      <c r="AMI2211" s="0"/>
      <c r="AMJ2211" s="0"/>
    </row>
    <row r="2212" s="18" customFormat="true" ht="13.8" hidden="false" customHeight="false" outlineLevel="0" collapsed="false">
      <c r="A2212" s="1" t="s">
        <v>91</v>
      </c>
      <c r="B2212" s="12" t="n">
        <v>42182</v>
      </c>
      <c r="C2212" s="1" t="s">
        <v>19</v>
      </c>
      <c r="D2212" s="1" t="s">
        <v>19</v>
      </c>
      <c r="E2212" s="1" t="s">
        <v>19</v>
      </c>
      <c r="F2212" s="1" t="s">
        <v>20</v>
      </c>
      <c r="G2212" s="1" t="n">
        <v>6</v>
      </c>
      <c r="H2212" s="1" t="n">
        <v>2</v>
      </c>
      <c r="I2212" s="23" t="str">
        <f aca="false">IF(J2212="RHAP", "Rhizophora apiculata", IF(J2212="EXAG", "Excoecaria agallocha", IF(J2212="BRPA", "Bruguiera parviflora", IF(J2212="XYMO", "Xylocarpus moluccensis", IF(J2212="BRCY", "Bruguiera cylindrica", IF(J2212="AVAL", "Avicennia alba", IF(J2212="AVOF", "Avicennia officinalis", IF(J2212="LURA", "Lumnitzera racemosa", IF(J2212="CETA", "Ceriops tagal", IF(J2212="XYGR", "Xylocarpus granatum", IF(J2212="AVMA", "Avicennia marina", IF(J2212="RHMU", "Rhizophora mucronata", IF(J2212="BRGY", "Bruguiera gymnorrhiza", IF(J2212="BRSE", "Bruguiera sexangula", IF(J2212="SOOV", "Sonneratia ovata", IF(J2212="SOCA", "Sonneratia caseolaris", IF(J2212="HELI", "Heritiera littoralis", IF(J2212="HESY", "Heritiera sylvatica", IF(J2212="NYFR", "Nypa fruticans", IF(J2212="CYRA", "Cynometra ramiflora", IF(J2212="PHPA", "Phoenix paludosa", IF(J2212="SCHY", "Scyphiphora hydrophyllacea", IF(J2212="DIMA", "Diospyros maritima", IF(J2212="POPI", "Pongamia pinnata", IF(J2212="MAPS", "Maniltoa psilogyne", IF(J2212="INBI", "Intsia bijuga", IF(J2212="ACEB", "Acanthus ebracteatus", IF(J2212="CAER", "Calamus erinaceus", IF(J2212="UNUN", "Unknown unknown",  IF(J2212="SOAL", "Sonneratia alba",  IF(J2212="AECO", "Aegiceras corniculatum", "" )) )))))))))))))))))))))))))))))</f>
        <v>Rhizophora apiculata</v>
      </c>
      <c r="J2212" s="1" t="s">
        <v>21</v>
      </c>
      <c r="K2212" s="1" t="n">
        <v>27.4</v>
      </c>
      <c r="L2212" s="1" t="n">
        <v>8</v>
      </c>
      <c r="M2212" s="1"/>
      <c r="N2212" s="1"/>
      <c r="O2212" s="3"/>
      <c r="AMI2212" s="0"/>
      <c r="AMJ2212" s="0"/>
    </row>
    <row r="2213" s="18" customFormat="true" ht="13.8" hidden="false" customHeight="false" outlineLevel="0" collapsed="false">
      <c r="A2213" s="1" t="s">
        <v>91</v>
      </c>
      <c r="B2213" s="12" t="n">
        <v>42182</v>
      </c>
      <c r="C2213" s="1" t="s">
        <v>19</v>
      </c>
      <c r="D2213" s="1" t="s">
        <v>19</v>
      </c>
      <c r="E2213" s="1" t="s">
        <v>19</v>
      </c>
      <c r="F2213" s="1" t="s">
        <v>20</v>
      </c>
      <c r="G2213" s="1" t="n">
        <v>6</v>
      </c>
      <c r="H2213" s="1" t="n">
        <v>3</v>
      </c>
      <c r="I2213" s="23" t="str">
        <f aca="false">IF(J2213="RHAP", "Rhizophora apiculata", IF(J2213="EXAG", "Excoecaria agallocha", IF(J2213="BRPA", "Bruguiera parviflora", IF(J2213="XYMO", "Xylocarpus moluccensis", IF(J2213="BRCY", "Bruguiera cylindrica", IF(J2213="AVAL", "Avicennia alba", IF(J2213="AVOF", "Avicennia officinalis", IF(J2213="LURA", "Lumnitzera racemosa", IF(J2213="CETA", "Ceriops tagal", IF(J2213="XYGR", "Xylocarpus granatum", IF(J2213="AVMA", "Avicennia marina", IF(J2213="RHMU", "Rhizophora mucronata", IF(J2213="BRGY", "Bruguiera gymnorrhiza", IF(J2213="BRSE", "Bruguiera sexangula", IF(J2213="SOOV", "Sonneratia ovata", IF(J2213="SOCA", "Sonneratia caseolaris", IF(J2213="HELI", "Heritiera littoralis", IF(J2213="HESY", "Heritiera sylvatica", IF(J2213="NYFR", "Nypa fruticans", IF(J2213="CYRA", "Cynometra ramiflora", IF(J2213="PHPA", "Phoenix paludosa", IF(J2213="SCHY", "Scyphiphora hydrophyllacea", IF(J2213="DIMA", "Diospyros maritima", IF(J2213="POPI", "Pongamia pinnata", IF(J2213="MAPS", "Maniltoa psilogyne", IF(J2213="INBI", "Intsia bijuga", IF(J2213="ACEB", "Acanthus ebracteatus", IF(J2213="CAER", "Calamus erinaceus", IF(J2213="UNUN", "Unknown unknown",  IF(J2213="SOAL", "Sonneratia alba",  IF(J2213="AECO", "Aegiceras corniculatum", "" )) )))))))))))))))))))))))))))))</f>
        <v>Rhizophora apiculata</v>
      </c>
      <c r="J2213" s="1" t="s">
        <v>21</v>
      </c>
      <c r="K2213" s="1" t="n">
        <v>5.5</v>
      </c>
      <c r="L2213" s="1" t="n">
        <v>9</v>
      </c>
      <c r="M2213" s="1"/>
      <c r="N2213" s="1"/>
      <c r="O2213" s="3"/>
      <c r="AMI2213" s="0"/>
      <c r="AMJ2213" s="0"/>
    </row>
    <row r="2214" s="18" customFormat="true" ht="13.8" hidden="false" customHeight="false" outlineLevel="0" collapsed="false">
      <c r="A2214" s="1" t="s">
        <v>91</v>
      </c>
      <c r="B2214" s="12" t="n">
        <v>42182</v>
      </c>
      <c r="C2214" s="1" t="s">
        <v>19</v>
      </c>
      <c r="D2214" s="1" t="s">
        <v>19</v>
      </c>
      <c r="E2214" s="1" t="s">
        <v>19</v>
      </c>
      <c r="F2214" s="1" t="s">
        <v>20</v>
      </c>
      <c r="G2214" s="1" t="n">
        <v>6</v>
      </c>
      <c r="H2214" s="1" t="n">
        <v>3</v>
      </c>
      <c r="I2214" s="23" t="str">
        <f aca="false">IF(J2214="RHAP", "Rhizophora apiculata", IF(J2214="EXAG", "Excoecaria agallocha", IF(J2214="BRPA", "Bruguiera parviflora", IF(J2214="XYMO", "Xylocarpus moluccensis", IF(J2214="BRCY", "Bruguiera cylindrica", IF(J2214="AVAL", "Avicennia alba", IF(J2214="AVOF", "Avicennia officinalis", IF(J2214="LURA", "Lumnitzera racemosa", IF(J2214="CETA", "Ceriops tagal", IF(J2214="XYGR", "Xylocarpus granatum", IF(J2214="AVMA", "Avicennia marina", IF(J2214="RHMU", "Rhizophora mucronata", IF(J2214="BRGY", "Bruguiera gymnorrhiza", IF(J2214="BRSE", "Bruguiera sexangula", IF(J2214="SOOV", "Sonneratia ovata", IF(J2214="SOCA", "Sonneratia caseolaris", IF(J2214="HELI", "Heritiera littoralis", IF(J2214="HESY", "Heritiera sylvatica", IF(J2214="NYFR", "Nypa fruticans", IF(J2214="CYRA", "Cynometra ramiflora", IF(J2214="PHPA", "Phoenix paludosa", IF(J2214="SCHY", "Scyphiphora hydrophyllacea", IF(J2214="DIMA", "Diospyros maritima", IF(J2214="POPI", "Pongamia pinnata", IF(J2214="MAPS", "Maniltoa psilogyne", IF(J2214="INBI", "Intsia bijuga", IF(J2214="ACEB", "Acanthus ebracteatus", IF(J2214="CAER", "Calamus erinaceus", IF(J2214="UNUN", "Unknown unknown",  IF(J2214="SOAL", "Sonneratia alba",  IF(J2214="AECO", "Aegiceras corniculatum", "" )) )))))))))))))))))))))))))))))</f>
        <v>Rhizophora apiculata</v>
      </c>
      <c r="J2214" s="1" t="s">
        <v>21</v>
      </c>
      <c r="K2214" s="1" t="n">
        <v>5.7</v>
      </c>
      <c r="L2214" s="1" t="n">
        <v>8</v>
      </c>
      <c r="M2214" s="1"/>
      <c r="N2214" s="1"/>
      <c r="O2214" s="3"/>
      <c r="AMI2214" s="0"/>
      <c r="AMJ2214" s="0"/>
    </row>
    <row r="2215" s="18" customFormat="true" ht="13.8" hidden="false" customHeight="false" outlineLevel="0" collapsed="false">
      <c r="A2215" s="1" t="s">
        <v>91</v>
      </c>
      <c r="B2215" s="12" t="n">
        <v>42182</v>
      </c>
      <c r="C2215" s="1" t="s">
        <v>19</v>
      </c>
      <c r="D2215" s="1" t="s">
        <v>19</v>
      </c>
      <c r="E2215" s="1" t="s">
        <v>19</v>
      </c>
      <c r="F2215" s="1" t="s">
        <v>20</v>
      </c>
      <c r="G2215" s="1" t="n">
        <v>6</v>
      </c>
      <c r="H2215" s="1" t="n">
        <v>3</v>
      </c>
      <c r="I2215" s="23" t="str">
        <f aca="false">IF(J2215="RHAP", "Rhizophora apiculata", IF(J2215="EXAG", "Excoecaria agallocha", IF(J2215="BRPA", "Bruguiera parviflora", IF(J2215="XYMO", "Xylocarpus moluccensis", IF(J2215="BRCY", "Bruguiera cylindrica", IF(J2215="AVAL", "Avicennia alba", IF(J2215="AVOF", "Avicennia officinalis", IF(J2215="LURA", "Lumnitzera racemosa", IF(J2215="CETA", "Ceriops tagal", IF(J2215="XYGR", "Xylocarpus granatum", IF(J2215="AVMA", "Avicennia marina", IF(J2215="RHMU", "Rhizophora mucronata", IF(J2215="BRGY", "Bruguiera gymnorrhiza", IF(J2215="BRSE", "Bruguiera sexangula", IF(J2215="SOOV", "Sonneratia ovata", IF(J2215="SOCA", "Sonneratia caseolaris", IF(J2215="HELI", "Heritiera littoralis", IF(J2215="HESY", "Heritiera sylvatica", IF(J2215="NYFR", "Nypa fruticans", IF(J2215="CYRA", "Cynometra ramiflora", IF(J2215="PHPA", "Phoenix paludosa", IF(J2215="SCHY", "Scyphiphora hydrophyllacea", IF(J2215="DIMA", "Diospyros maritima", IF(J2215="POPI", "Pongamia pinnata", IF(J2215="MAPS", "Maniltoa psilogyne", IF(J2215="INBI", "Intsia bijuga", IF(J2215="ACEB", "Acanthus ebracteatus", IF(J2215="CAER", "Calamus erinaceus", IF(J2215="UNUN", "Unknown unknown",  IF(J2215="SOAL", "Sonneratia alba",  IF(J2215="AECO", "Aegiceras corniculatum", "" )) )))))))))))))))))))))))))))))</f>
        <v>Rhizophora apiculata</v>
      </c>
      <c r="J2215" s="1" t="s">
        <v>21</v>
      </c>
      <c r="K2215" s="1" t="n">
        <v>6.4</v>
      </c>
      <c r="L2215" s="1" t="n">
        <v>8</v>
      </c>
      <c r="M2215" s="1" t="n">
        <v>6.6</v>
      </c>
      <c r="N2215" s="1" t="n">
        <v>3</v>
      </c>
      <c r="O2215" s="3"/>
      <c r="AMI2215" s="0"/>
      <c r="AMJ2215" s="0"/>
    </row>
    <row r="2216" s="18" customFormat="true" ht="13.8" hidden="false" customHeight="false" outlineLevel="0" collapsed="false">
      <c r="A2216" s="1" t="s">
        <v>91</v>
      </c>
      <c r="B2216" s="12" t="n">
        <v>42182</v>
      </c>
      <c r="C2216" s="1" t="s">
        <v>19</v>
      </c>
      <c r="D2216" s="1" t="s">
        <v>19</v>
      </c>
      <c r="E2216" s="1" t="s">
        <v>19</v>
      </c>
      <c r="F2216" s="1" t="s">
        <v>20</v>
      </c>
      <c r="G2216" s="1" t="n">
        <v>6</v>
      </c>
      <c r="H2216" s="1" t="n">
        <v>3</v>
      </c>
      <c r="I2216" s="23" t="str">
        <f aca="false">IF(J2216="RHAP", "Rhizophora apiculata", IF(J2216="EXAG", "Excoecaria agallocha", IF(J2216="BRPA", "Bruguiera parviflora", IF(J2216="XYMO", "Xylocarpus moluccensis", IF(J2216="BRCY", "Bruguiera cylindrica", IF(J2216="AVAL", "Avicennia alba", IF(J2216="AVOF", "Avicennia officinalis", IF(J2216="LURA", "Lumnitzera racemosa", IF(J2216="CETA", "Ceriops tagal", IF(J2216="XYGR", "Xylocarpus granatum", IF(J2216="AVMA", "Avicennia marina", IF(J2216="RHMU", "Rhizophora mucronata", IF(J2216="BRGY", "Bruguiera gymnorrhiza", IF(J2216="BRSE", "Bruguiera sexangula", IF(J2216="SOOV", "Sonneratia ovata", IF(J2216="SOCA", "Sonneratia caseolaris", IF(J2216="HELI", "Heritiera littoralis", IF(J2216="HESY", "Heritiera sylvatica", IF(J2216="NYFR", "Nypa fruticans", IF(J2216="CYRA", "Cynometra ramiflora", IF(J2216="PHPA", "Phoenix paludosa", IF(J2216="SCHY", "Scyphiphora hydrophyllacea", IF(J2216="DIMA", "Diospyros maritima", IF(J2216="POPI", "Pongamia pinnata", IF(J2216="MAPS", "Maniltoa psilogyne", IF(J2216="INBI", "Intsia bijuga", IF(J2216="ACEB", "Acanthus ebracteatus", IF(J2216="CAER", "Calamus erinaceus", IF(J2216="UNUN", "Unknown unknown",  IF(J2216="SOAL", "Sonneratia alba",  IF(J2216="AECO", "Aegiceras corniculatum", "" )) )))))))))))))))))))))))))))))</f>
        <v>Rhizophora apiculata</v>
      </c>
      <c r="J2216" s="1" t="s">
        <v>21</v>
      </c>
      <c r="K2216" s="1" t="n">
        <v>6.5</v>
      </c>
      <c r="L2216" s="1" t="n">
        <v>9</v>
      </c>
      <c r="M2216" s="1"/>
      <c r="N2216" s="1"/>
      <c r="O2216" s="3"/>
      <c r="AMI2216" s="0"/>
      <c r="AMJ2216" s="0"/>
    </row>
    <row r="2217" s="18" customFormat="true" ht="13.8" hidden="false" customHeight="false" outlineLevel="0" collapsed="false">
      <c r="A2217" s="1" t="s">
        <v>91</v>
      </c>
      <c r="B2217" s="12" t="n">
        <v>42182</v>
      </c>
      <c r="C2217" s="1" t="s">
        <v>19</v>
      </c>
      <c r="D2217" s="1" t="s">
        <v>19</v>
      </c>
      <c r="E2217" s="1" t="s">
        <v>19</v>
      </c>
      <c r="F2217" s="1" t="s">
        <v>20</v>
      </c>
      <c r="G2217" s="1" t="n">
        <v>6</v>
      </c>
      <c r="H2217" s="1" t="n">
        <v>3</v>
      </c>
      <c r="I2217" s="23" t="str">
        <f aca="false">IF(J2217="RHAP", "Rhizophora apiculata", IF(J2217="EXAG", "Excoecaria agallocha", IF(J2217="BRPA", "Bruguiera parviflora", IF(J2217="XYMO", "Xylocarpus moluccensis", IF(J2217="BRCY", "Bruguiera cylindrica", IF(J2217="AVAL", "Avicennia alba", IF(J2217="AVOF", "Avicennia officinalis", IF(J2217="LURA", "Lumnitzera racemosa", IF(J2217="CETA", "Ceriops tagal", IF(J2217="XYGR", "Xylocarpus granatum", IF(J2217="AVMA", "Avicennia marina", IF(J2217="RHMU", "Rhizophora mucronata", IF(J2217="BRGY", "Bruguiera gymnorrhiza", IF(J2217="BRSE", "Bruguiera sexangula", IF(J2217="SOOV", "Sonneratia ovata", IF(J2217="SOCA", "Sonneratia caseolaris", IF(J2217="HELI", "Heritiera littoralis", IF(J2217="HESY", "Heritiera sylvatica", IF(J2217="NYFR", "Nypa fruticans", IF(J2217="CYRA", "Cynometra ramiflora", IF(J2217="PHPA", "Phoenix paludosa", IF(J2217="SCHY", "Scyphiphora hydrophyllacea", IF(J2217="DIMA", "Diospyros maritima", IF(J2217="POPI", "Pongamia pinnata", IF(J2217="MAPS", "Maniltoa psilogyne", IF(J2217="INBI", "Intsia bijuga", IF(J2217="ACEB", "Acanthus ebracteatus", IF(J2217="CAER", "Calamus erinaceus", IF(J2217="UNUN", "Unknown unknown",  IF(J2217="SOAL", "Sonneratia alba",  IF(J2217="AECO", "Aegiceras corniculatum", "" )) )))))))))))))))))))))))))))))</f>
        <v>Rhizophora apiculata</v>
      </c>
      <c r="J2217" s="1" t="s">
        <v>21</v>
      </c>
      <c r="K2217" s="1" t="n">
        <v>6.6</v>
      </c>
      <c r="L2217" s="1" t="n">
        <v>8</v>
      </c>
      <c r="M2217" s="1"/>
      <c r="N2217" s="1"/>
      <c r="O2217" s="3"/>
      <c r="AMI2217" s="0"/>
      <c r="AMJ2217" s="0"/>
    </row>
    <row r="2218" s="18" customFormat="true" ht="13.8" hidden="false" customHeight="false" outlineLevel="0" collapsed="false">
      <c r="A2218" s="1" t="s">
        <v>91</v>
      </c>
      <c r="B2218" s="12" t="n">
        <v>42182</v>
      </c>
      <c r="C2218" s="1" t="s">
        <v>19</v>
      </c>
      <c r="D2218" s="1" t="s">
        <v>19</v>
      </c>
      <c r="E2218" s="1" t="s">
        <v>19</v>
      </c>
      <c r="F2218" s="1" t="s">
        <v>20</v>
      </c>
      <c r="G2218" s="1" t="n">
        <v>6</v>
      </c>
      <c r="H2218" s="1" t="n">
        <v>3</v>
      </c>
      <c r="I2218" s="23" t="str">
        <f aca="false">IF(J2218="RHAP", "Rhizophora apiculata", IF(J2218="EXAG", "Excoecaria agallocha", IF(J2218="BRPA", "Bruguiera parviflora", IF(J2218="XYMO", "Xylocarpus moluccensis", IF(J2218="BRCY", "Bruguiera cylindrica", IF(J2218="AVAL", "Avicennia alba", IF(J2218="AVOF", "Avicennia officinalis", IF(J2218="LURA", "Lumnitzera racemosa", IF(J2218="CETA", "Ceriops tagal", IF(J2218="XYGR", "Xylocarpus granatum", IF(J2218="AVMA", "Avicennia marina", IF(J2218="RHMU", "Rhizophora mucronata", IF(J2218="BRGY", "Bruguiera gymnorrhiza", IF(J2218="BRSE", "Bruguiera sexangula", IF(J2218="SOOV", "Sonneratia ovata", IF(J2218="SOCA", "Sonneratia caseolaris", IF(J2218="HELI", "Heritiera littoralis", IF(J2218="HESY", "Heritiera sylvatica", IF(J2218="NYFR", "Nypa fruticans", IF(J2218="CYRA", "Cynometra ramiflora", IF(J2218="PHPA", "Phoenix paludosa", IF(J2218="SCHY", "Scyphiphora hydrophyllacea", IF(J2218="DIMA", "Diospyros maritima", IF(J2218="POPI", "Pongamia pinnata", IF(J2218="MAPS", "Maniltoa psilogyne", IF(J2218="INBI", "Intsia bijuga", IF(J2218="ACEB", "Acanthus ebracteatus", IF(J2218="CAER", "Calamus erinaceus", IF(J2218="UNUN", "Unknown unknown",  IF(J2218="SOAL", "Sonneratia alba",  IF(J2218="AECO", "Aegiceras corniculatum", "" )) )))))))))))))))))))))))))))))</f>
        <v>Rhizophora apiculata</v>
      </c>
      <c r="J2218" s="1" t="s">
        <v>21</v>
      </c>
      <c r="K2218" s="1" t="n">
        <v>6.7</v>
      </c>
      <c r="L2218" s="1" t="n">
        <v>8</v>
      </c>
      <c r="M2218" s="1"/>
      <c r="N2218" s="1"/>
      <c r="O2218" s="3"/>
      <c r="AMI2218" s="0"/>
      <c r="AMJ2218" s="0"/>
    </row>
    <row r="2219" s="18" customFormat="true" ht="13.8" hidden="false" customHeight="false" outlineLevel="0" collapsed="false">
      <c r="A2219" s="1" t="s">
        <v>91</v>
      </c>
      <c r="B2219" s="12" t="n">
        <v>42182</v>
      </c>
      <c r="C2219" s="1" t="s">
        <v>19</v>
      </c>
      <c r="D2219" s="1" t="s">
        <v>19</v>
      </c>
      <c r="E2219" s="1" t="s">
        <v>19</v>
      </c>
      <c r="F2219" s="1" t="s">
        <v>20</v>
      </c>
      <c r="G2219" s="1" t="n">
        <v>6</v>
      </c>
      <c r="H2219" s="1" t="n">
        <v>3</v>
      </c>
      <c r="I2219" s="23" t="str">
        <f aca="false">IF(J2219="RHAP", "Rhizophora apiculata", IF(J2219="EXAG", "Excoecaria agallocha", IF(J2219="BRPA", "Bruguiera parviflora", IF(J2219="XYMO", "Xylocarpus moluccensis", IF(J2219="BRCY", "Bruguiera cylindrica", IF(J2219="AVAL", "Avicennia alba", IF(J2219="AVOF", "Avicennia officinalis", IF(J2219="LURA", "Lumnitzera racemosa", IF(J2219="CETA", "Ceriops tagal", IF(J2219="XYGR", "Xylocarpus granatum", IF(J2219="AVMA", "Avicennia marina", IF(J2219="RHMU", "Rhizophora mucronata", IF(J2219="BRGY", "Bruguiera gymnorrhiza", IF(J2219="BRSE", "Bruguiera sexangula", IF(J2219="SOOV", "Sonneratia ovata", IF(J2219="SOCA", "Sonneratia caseolaris", IF(J2219="HELI", "Heritiera littoralis", IF(J2219="HESY", "Heritiera sylvatica", IF(J2219="NYFR", "Nypa fruticans", IF(J2219="CYRA", "Cynometra ramiflora", IF(J2219="PHPA", "Phoenix paludosa", IF(J2219="SCHY", "Scyphiphora hydrophyllacea", IF(J2219="DIMA", "Diospyros maritima", IF(J2219="POPI", "Pongamia pinnata", IF(J2219="MAPS", "Maniltoa psilogyne", IF(J2219="INBI", "Intsia bijuga", IF(J2219="ACEB", "Acanthus ebracteatus", IF(J2219="CAER", "Calamus erinaceus", IF(J2219="UNUN", "Unknown unknown",  IF(J2219="SOAL", "Sonneratia alba",  IF(J2219="AECO", "Aegiceras corniculatum", "" )) )))))))))))))))))))))))))))))</f>
        <v>Lumnitzera racemosa</v>
      </c>
      <c r="J2219" s="1" t="s">
        <v>1029</v>
      </c>
      <c r="K2219" s="1" t="n">
        <v>6.7</v>
      </c>
      <c r="L2219" s="1" t="n">
        <v>6</v>
      </c>
      <c r="M2219" s="1" t="n">
        <v>9.5</v>
      </c>
      <c r="N2219" s="1" t="n">
        <v>3</v>
      </c>
      <c r="O2219" s="3"/>
      <c r="AMI2219" s="0"/>
      <c r="AMJ2219" s="0"/>
    </row>
    <row r="2220" s="18" customFormat="true" ht="13.8" hidden="false" customHeight="false" outlineLevel="0" collapsed="false">
      <c r="A2220" s="1" t="s">
        <v>91</v>
      </c>
      <c r="B2220" s="12" t="n">
        <v>42182</v>
      </c>
      <c r="C2220" s="1" t="s">
        <v>19</v>
      </c>
      <c r="D2220" s="1" t="s">
        <v>19</v>
      </c>
      <c r="E2220" s="1" t="s">
        <v>19</v>
      </c>
      <c r="F2220" s="1" t="s">
        <v>20</v>
      </c>
      <c r="G2220" s="1" t="n">
        <v>6</v>
      </c>
      <c r="H2220" s="1" t="n">
        <v>3</v>
      </c>
      <c r="I2220" s="23" t="str">
        <f aca="false">IF(J2220="RHAP", "Rhizophora apiculata", IF(J2220="EXAG", "Excoecaria agallocha", IF(J2220="BRPA", "Bruguiera parviflora", IF(J2220="XYMO", "Xylocarpus moluccensis", IF(J2220="BRCY", "Bruguiera cylindrica", IF(J2220="AVAL", "Avicennia alba", IF(J2220="AVOF", "Avicennia officinalis", IF(J2220="LURA", "Lumnitzera racemosa", IF(J2220="CETA", "Ceriops tagal", IF(J2220="XYGR", "Xylocarpus granatum", IF(J2220="AVMA", "Avicennia marina", IF(J2220="RHMU", "Rhizophora mucronata", IF(J2220="BRGY", "Bruguiera gymnorrhiza", IF(J2220="BRSE", "Bruguiera sexangula", IF(J2220="SOOV", "Sonneratia ovata", IF(J2220="SOCA", "Sonneratia caseolaris", IF(J2220="HELI", "Heritiera littoralis", IF(J2220="HESY", "Heritiera sylvatica", IF(J2220="NYFR", "Nypa fruticans", IF(J2220="CYRA", "Cynometra ramiflora", IF(J2220="PHPA", "Phoenix paludosa", IF(J2220="SCHY", "Scyphiphora hydrophyllacea", IF(J2220="DIMA", "Diospyros maritima", IF(J2220="POPI", "Pongamia pinnata", IF(J2220="MAPS", "Maniltoa psilogyne", IF(J2220="INBI", "Intsia bijuga", IF(J2220="ACEB", "Acanthus ebracteatus", IF(J2220="CAER", "Calamus erinaceus", IF(J2220="UNUN", "Unknown unknown",  IF(J2220="SOAL", "Sonneratia alba",  IF(J2220="AECO", "Aegiceras corniculatum", "" )) )))))))))))))))))))))))))))))</f>
        <v>Lumnitzera racemosa</v>
      </c>
      <c r="J2220" s="1" t="s">
        <v>1029</v>
      </c>
      <c r="K2220" s="1" t="n">
        <v>6.9</v>
      </c>
      <c r="L2220" s="1" t="n">
        <v>4</v>
      </c>
      <c r="M2220" s="1" t="n">
        <v>8.5</v>
      </c>
      <c r="N2220" s="1" t="n">
        <v>3</v>
      </c>
      <c r="O2220" s="3"/>
      <c r="AMI2220" s="0"/>
      <c r="AMJ2220" s="0"/>
    </row>
    <row r="2221" s="18" customFormat="true" ht="13.8" hidden="false" customHeight="false" outlineLevel="0" collapsed="false">
      <c r="A2221" s="1" t="s">
        <v>91</v>
      </c>
      <c r="B2221" s="12" t="n">
        <v>42182</v>
      </c>
      <c r="C2221" s="1" t="s">
        <v>19</v>
      </c>
      <c r="D2221" s="1" t="s">
        <v>19</v>
      </c>
      <c r="E2221" s="1" t="s">
        <v>19</v>
      </c>
      <c r="F2221" s="1" t="s">
        <v>20</v>
      </c>
      <c r="G2221" s="1" t="n">
        <v>6</v>
      </c>
      <c r="H2221" s="1" t="n">
        <v>3</v>
      </c>
      <c r="I2221" s="23" t="str">
        <f aca="false">IF(J2221="RHAP", "Rhizophora apiculata", IF(J2221="EXAG", "Excoecaria agallocha", IF(J2221="BRPA", "Bruguiera parviflora", IF(J2221="XYMO", "Xylocarpus moluccensis", IF(J2221="BRCY", "Bruguiera cylindrica", IF(J2221="AVAL", "Avicennia alba", IF(J2221="AVOF", "Avicennia officinalis", IF(J2221="LURA", "Lumnitzera racemosa", IF(J2221="CETA", "Ceriops tagal", IF(J2221="XYGR", "Xylocarpus granatum", IF(J2221="AVMA", "Avicennia marina", IF(J2221="RHMU", "Rhizophora mucronata", IF(J2221="BRGY", "Bruguiera gymnorrhiza", IF(J2221="BRSE", "Bruguiera sexangula", IF(J2221="SOOV", "Sonneratia ovata", IF(J2221="SOCA", "Sonneratia caseolaris", IF(J2221="HELI", "Heritiera littoralis", IF(J2221="HESY", "Heritiera sylvatica", IF(J2221="NYFR", "Nypa fruticans", IF(J2221="CYRA", "Cynometra ramiflora", IF(J2221="PHPA", "Phoenix paludosa", IF(J2221="SCHY", "Scyphiphora hydrophyllacea", IF(J2221="DIMA", "Diospyros maritima", IF(J2221="POPI", "Pongamia pinnata", IF(J2221="MAPS", "Maniltoa psilogyne", IF(J2221="INBI", "Intsia bijuga", IF(J2221="ACEB", "Acanthus ebracteatus", IF(J2221="CAER", "Calamus erinaceus", IF(J2221="UNUN", "Unknown unknown",  IF(J2221="SOAL", "Sonneratia alba",  IF(J2221="AECO", "Aegiceras corniculatum", "" )) )))))))))))))))))))))))))))))</f>
        <v>Bruguiera cylindrica</v>
      </c>
      <c r="J2221" s="1" t="s">
        <v>98</v>
      </c>
      <c r="K2221" s="1" t="n">
        <v>7.3</v>
      </c>
      <c r="L2221" s="1" t="n">
        <v>9</v>
      </c>
      <c r="M2221" s="1"/>
      <c r="N2221" s="1"/>
      <c r="O2221" s="3"/>
      <c r="AMI2221" s="0"/>
      <c r="AMJ2221" s="0"/>
    </row>
    <row r="2222" s="18" customFormat="true" ht="13.8" hidden="false" customHeight="false" outlineLevel="0" collapsed="false">
      <c r="A2222" s="1" t="s">
        <v>91</v>
      </c>
      <c r="B2222" s="12" t="n">
        <v>42182</v>
      </c>
      <c r="C2222" s="1" t="s">
        <v>19</v>
      </c>
      <c r="D2222" s="1" t="s">
        <v>19</v>
      </c>
      <c r="E2222" s="1" t="s">
        <v>19</v>
      </c>
      <c r="F2222" s="1" t="s">
        <v>20</v>
      </c>
      <c r="G2222" s="1" t="n">
        <v>6</v>
      </c>
      <c r="H2222" s="1" t="n">
        <v>3</v>
      </c>
      <c r="I2222" s="23" t="str">
        <f aca="false">IF(J2222="RHAP", "Rhizophora apiculata", IF(J2222="EXAG", "Excoecaria agallocha", IF(J2222="BRPA", "Bruguiera parviflora", IF(J2222="XYMO", "Xylocarpus moluccensis", IF(J2222="BRCY", "Bruguiera cylindrica", IF(J2222="AVAL", "Avicennia alba", IF(J2222="AVOF", "Avicennia officinalis", IF(J2222="LURA", "Lumnitzera racemosa", IF(J2222="CETA", "Ceriops tagal", IF(J2222="XYGR", "Xylocarpus granatum", IF(J2222="AVMA", "Avicennia marina", IF(J2222="RHMU", "Rhizophora mucronata", IF(J2222="BRGY", "Bruguiera gymnorrhiza", IF(J2222="BRSE", "Bruguiera sexangula", IF(J2222="SOOV", "Sonneratia ovata", IF(J2222="SOCA", "Sonneratia caseolaris", IF(J2222="HELI", "Heritiera littoralis", IF(J2222="HESY", "Heritiera sylvatica", IF(J2222="NYFR", "Nypa fruticans", IF(J2222="CYRA", "Cynometra ramiflora", IF(J2222="PHPA", "Phoenix paludosa", IF(J2222="SCHY", "Scyphiphora hydrophyllacea", IF(J2222="DIMA", "Diospyros maritima", IF(J2222="POPI", "Pongamia pinnata", IF(J2222="MAPS", "Maniltoa psilogyne", IF(J2222="INBI", "Intsia bijuga", IF(J2222="ACEB", "Acanthus ebracteatus", IF(J2222="CAER", "Calamus erinaceus", IF(J2222="UNUN", "Unknown unknown",  IF(J2222="SOAL", "Sonneratia alba",  IF(J2222="AECO", "Aegiceras corniculatum", "" )) )))))))))))))))))))))))))))))</f>
        <v>Lumnitzera racemosa</v>
      </c>
      <c r="J2222" s="1" t="s">
        <v>1029</v>
      </c>
      <c r="K2222" s="1" t="n">
        <v>8.1</v>
      </c>
      <c r="L2222" s="1" t="n">
        <v>5</v>
      </c>
      <c r="M2222" s="1" t="n">
        <v>9.9</v>
      </c>
      <c r="N2222" s="1" t="n">
        <v>3</v>
      </c>
      <c r="O2222" s="3"/>
      <c r="AMI2222" s="0"/>
      <c r="AMJ2222" s="0"/>
    </row>
    <row r="2223" s="18" customFormat="true" ht="13.8" hidden="false" customHeight="false" outlineLevel="0" collapsed="false">
      <c r="A2223" s="1" t="s">
        <v>91</v>
      </c>
      <c r="B2223" s="12" t="n">
        <v>42182</v>
      </c>
      <c r="C2223" s="1" t="s">
        <v>19</v>
      </c>
      <c r="D2223" s="1" t="s">
        <v>19</v>
      </c>
      <c r="E2223" s="1" t="s">
        <v>19</v>
      </c>
      <c r="F2223" s="1" t="s">
        <v>20</v>
      </c>
      <c r="G2223" s="1" t="n">
        <v>6</v>
      </c>
      <c r="H2223" s="1" t="n">
        <v>3</v>
      </c>
      <c r="I2223" s="23" t="str">
        <f aca="false">IF(J2223="RHAP", "Rhizophora apiculata", IF(J2223="EXAG", "Excoecaria agallocha", IF(J2223="BRPA", "Bruguiera parviflora", IF(J2223="XYMO", "Xylocarpus moluccensis", IF(J2223="BRCY", "Bruguiera cylindrica", IF(J2223="AVAL", "Avicennia alba", IF(J2223="AVOF", "Avicennia officinalis", IF(J2223="LURA", "Lumnitzera racemosa", IF(J2223="CETA", "Ceriops tagal", IF(J2223="XYGR", "Xylocarpus granatum", IF(J2223="AVMA", "Avicennia marina", IF(J2223="RHMU", "Rhizophora mucronata", IF(J2223="BRGY", "Bruguiera gymnorrhiza", IF(J2223="BRSE", "Bruguiera sexangula", IF(J2223="SOOV", "Sonneratia ovata", IF(J2223="SOCA", "Sonneratia caseolaris", IF(J2223="HELI", "Heritiera littoralis", IF(J2223="HESY", "Heritiera sylvatica", IF(J2223="NYFR", "Nypa fruticans", IF(J2223="CYRA", "Cynometra ramiflora", IF(J2223="PHPA", "Phoenix paludosa", IF(J2223="SCHY", "Scyphiphora hydrophyllacea", IF(J2223="DIMA", "Diospyros maritima", IF(J2223="POPI", "Pongamia pinnata", IF(J2223="MAPS", "Maniltoa psilogyne", IF(J2223="INBI", "Intsia bijuga", IF(J2223="ACEB", "Acanthus ebracteatus", IF(J2223="CAER", "Calamus erinaceus", IF(J2223="UNUN", "Unknown unknown",  IF(J2223="SOAL", "Sonneratia alba",  IF(J2223="AECO", "Aegiceras corniculatum", "" )) )))))))))))))))))))))))))))))</f>
        <v>Rhizophora apiculata</v>
      </c>
      <c r="J2223" s="1" t="s">
        <v>21</v>
      </c>
      <c r="K2223" s="1" t="n">
        <v>8.6</v>
      </c>
      <c r="L2223" s="1" t="n">
        <v>14</v>
      </c>
      <c r="M2223" s="1"/>
      <c r="N2223" s="1"/>
      <c r="O2223" s="3"/>
      <c r="AMI2223" s="0"/>
      <c r="AMJ2223" s="0"/>
    </row>
    <row r="2224" s="18" customFormat="true" ht="13.8" hidden="false" customHeight="false" outlineLevel="0" collapsed="false">
      <c r="A2224" s="1" t="s">
        <v>91</v>
      </c>
      <c r="B2224" s="12" t="n">
        <v>42182</v>
      </c>
      <c r="C2224" s="1" t="s">
        <v>19</v>
      </c>
      <c r="D2224" s="1" t="s">
        <v>19</v>
      </c>
      <c r="E2224" s="1" t="s">
        <v>19</v>
      </c>
      <c r="F2224" s="1" t="s">
        <v>20</v>
      </c>
      <c r="G2224" s="1" t="n">
        <v>6</v>
      </c>
      <c r="H2224" s="1" t="n">
        <v>3</v>
      </c>
      <c r="I2224" s="23" t="str">
        <f aca="false">IF(J2224="RHAP", "Rhizophora apiculata", IF(J2224="EXAG", "Excoecaria agallocha", IF(J2224="BRPA", "Bruguiera parviflora", IF(J2224="XYMO", "Xylocarpus moluccensis", IF(J2224="BRCY", "Bruguiera cylindrica", IF(J2224="AVAL", "Avicennia alba", IF(J2224="AVOF", "Avicennia officinalis", IF(J2224="LURA", "Lumnitzera racemosa", IF(J2224="CETA", "Ceriops tagal", IF(J2224="XYGR", "Xylocarpus granatum", IF(J2224="AVMA", "Avicennia marina", IF(J2224="RHMU", "Rhizophora mucronata", IF(J2224="BRGY", "Bruguiera gymnorrhiza", IF(J2224="BRSE", "Bruguiera sexangula", IF(J2224="SOOV", "Sonneratia ovata", IF(J2224="SOCA", "Sonneratia caseolaris", IF(J2224="HELI", "Heritiera littoralis", IF(J2224="HESY", "Heritiera sylvatica", IF(J2224="NYFR", "Nypa fruticans", IF(J2224="CYRA", "Cynometra ramiflora", IF(J2224="PHPA", "Phoenix paludosa", IF(J2224="SCHY", "Scyphiphora hydrophyllacea", IF(J2224="DIMA", "Diospyros maritima", IF(J2224="POPI", "Pongamia pinnata", IF(J2224="MAPS", "Maniltoa psilogyne", IF(J2224="INBI", "Intsia bijuga", IF(J2224="ACEB", "Acanthus ebracteatus", IF(J2224="CAER", "Calamus erinaceus", IF(J2224="UNUN", "Unknown unknown",  IF(J2224="SOAL", "Sonneratia alba",  IF(J2224="AECO", "Aegiceras corniculatum", "" )) )))))))))))))))))))))))))))))</f>
        <v>Rhizophora apiculata</v>
      </c>
      <c r="J2224" s="1" t="s">
        <v>21</v>
      </c>
      <c r="K2224" s="1" t="n">
        <v>9.7</v>
      </c>
      <c r="L2224" s="1" t="n">
        <v>14</v>
      </c>
      <c r="M2224" s="1"/>
      <c r="N2224" s="1"/>
      <c r="O2224" s="3"/>
      <c r="AMI2224" s="0"/>
      <c r="AMJ2224" s="0"/>
    </row>
    <row r="2225" s="18" customFormat="true" ht="13.8" hidden="false" customHeight="false" outlineLevel="0" collapsed="false">
      <c r="A2225" s="1" t="s">
        <v>91</v>
      </c>
      <c r="B2225" s="12" t="n">
        <v>42182</v>
      </c>
      <c r="C2225" s="1" t="s">
        <v>19</v>
      </c>
      <c r="D2225" s="1" t="s">
        <v>19</v>
      </c>
      <c r="E2225" s="1" t="s">
        <v>19</v>
      </c>
      <c r="F2225" s="1" t="s">
        <v>20</v>
      </c>
      <c r="G2225" s="1" t="n">
        <v>6</v>
      </c>
      <c r="H2225" s="1" t="n">
        <v>3</v>
      </c>
      <c r="I2225" s="23" t="str">
        <f aca="false">IF(J2225="RHAP", "Rhizophora apiculata", IF(J2225="EXAG", "Excoecaria agallocha", IF(J2225="BRPA", "Bruguiera parviflora", IF(J2225="XYMO", "Xylocarpus moluccensis", IF(J2225="BRCY", "Bruguiera cylindrica", IF(J2225="AVAL", "Avicennia alba", IF(J2225="AVOF", "Avicennia officinalis", IF(J2225="LURA", "Lumnitzera racemosa", IF(J2225="CETA", "Ceriops tagal", IF(J2225="XYGR", "Xylocarpus granatum", IF(J2225="AVMA", "Avicennia marina", IF(J2225="RHMU", "Rhizophora mucronata", IF(J2225="BRGY", "Bruguiera gymnorrhiza", IF(J2225="BRSE", "Bruguiera sexangula", IF(J2225="SOOV", "Sonneratia ovata", IF(J2225="SOCA", "Sonneratia caseolaris", IF(J2225="HELI", "Heritiera littoralis", IF(J2225="HESY", "Heritiera sylvatica", IF(J2225="NYFR", "Nypa fruticans", IF(J2225="CYRA", "Cynometra ramiflora", IF(J2225="PHPA", "Phoenix paludosa", IF(J2225="SCHY", "Scyphiphora hydrophyllacea", IF(J2225="DIMA", "Diospyros maritima", IF(J2225="POPI", "Pongamia pinnata", IF(J2225="MAPS", "Maniltoa psilogyne", IF(J2225="INBI", "Intsia bijuga", IF(J2225="ACEB", "Acanthus ebracteatus", IF(J2225="CAER", "Calamus erinaceus", IF(J2225="UNUN", "Unknown unknown",  IF(J2225="SOAL", "Sonneratia alba",  IF(J2225="AECO", "Aegiceras corniculatum", "" )) )))))))))))))))))))))))))))))</f>
        <v>Lumnitzera racemosa</v>
      </c>
      <c r="J2225" s="1" t="s">
        <v>1029</v>
      </c>
      <c r="K2225" s="1" t="n">
        <v>10.1</v>
      </c>
      <c r="L2225" s="1" t="n">
        <v>9</v>
      </c>
      <c r="M2225" s="1"/>
      <c r="N2225" s="1"/>
      <c r="O2225" s="3"/>
      <c r="AMI2225" s="0"/>
      <c r="AMJ2225" s="0"/>
    </row>
    <row r="2226" s="18" customFormat="true" ht="13.8" hidden="false" customHeight="false" outlineLevel="0" collapsed="false">
      <c r="A2226" s="1" t="s">
        <v>91</v>
      </c>
      <c r="B2226" s="12" t="n">
        <v>42182</v>
      </c>
      <c r="C2226" s="1" t="s">
        <v>19</v>
      </c>
      <c r="D2226" s="1" t="s">
        <v>19</v>
      </c>
      <c r="E2226" s="1" t="s">
        <v>19</v>
      </c>
      <c r="F2226" s="1" t="s">
        <v>20</v>
      </c>
      <c r="G2226" s="1" t="n">
        <v>6</v>
      </c>
      <c r="H2226" s="1" t="n">
        <v>3</v>
      </c>
      <c r="I2226" s="23" t="str">
        <f aca="false">IF(J2226="RHAP", "Rhizophora apiculata", IF(J2226="EXAG", "Excoecaria agallocha", IF(J2226="BRPA", "Bruguiera parviflora", IF(J2226="XYMO", "Xylocarpus moluccensis", IF(J2226="BRCY", "Bruguiera cylindrica", IF(J2226="AVAL", "Avicennia alba", IF(J2226="AVOF", "Avicennia officinalis", IF(J2226="LURA", "Lumnitzera racemosa", IF(J2226="CETA", "Ceriops tagal", IF(J2226="XYGR", "Xylocarpus granatum", IF(J2226="AVMA", "Avicennia marina", IF(J2226="RHMU", "Rhizophora mucronata", IF(J2226="BRGY", "Bruguiera gymnorrhiza", IF(J2226="BRSE", "Bruguiera sexangula", IF(J2226="SOOV", "Sonneratia ovata", IF(J2226="SOCA", "Sonneratia caseolaris", IF(J2226="HELI", "Heritiera littoralis", IF(J2226="HESY", "Heritiera sylvatica", IF(J2226="NYFR", "Nypa fruticans", IF(J2226="CYRA", "Cynometra ramiflora", IF(J2226="PHPA", "Phoenix paludosa", IF(J2226="SCHY", "Scyphiphora hydrophyllacea", IF(J2226="DIMA", "Diospyros maritima", IF(J2226="POPI", "Pongamia pinnata", IF(J2226="MAPS", "Maniltoa psilogyne", IF(J2226="INBI", "Intsia bijuga", IF(J2226="ACEB", "Acanthus ebracteatus", IF(J2226="CAER", "Calamus erinaceus", IF(J2226="UNUN", "Unknown unknown",  IF(J2226="SOAL", "Sonneratia alba",  IF(J2226="AECO", "Aegiceras corniculatum", "" )) )))))))))))))))))))))))))))))</f>
        <v>Rhizophora apiculata</v>
      </c>
      <c r="J2226" s="1" t="s">
        <v>21</v>
      </c>
      <c r="K2226" s="1" t="n">
        <v>10.3</v>
      </c>
      <c r="L2226" s="1" t="n">
        <v>13</v>
      </c>
      <c r="M2226" s="1"/>
      <c r="N2226" s="1"/>
      <c r="O2226" s="3"/>
      <c r="AMI2226" s="0"/>
      <c r="AMJ2226" s="0"/>
    </row>
    <row r="2227" s="18" customFormat="true" ht="13.8" hidden="false" customHeight="false" outlineLevel="0" collapsed="false">
      <c r="A2227" s="1" t="s">
        <v>91</v>
      </c>
      <c r="B2227" s="12" t="n">
        <v>42182</v>
      </c>
      <c r="C2227" s="1" t="s">
        <v>19</v>
      </c>
      <c r="D2227" s="1" t="s">
        <v>19</v>
      </c>
      <c r="E2227" s="1" t="s">
        <v>19</v>
      </c>
      <c r="F2227" s="1" t="s">
        <v>20</v>
      </c>
      <c r="G2227" s="1" t="n">
        <v>6</v>
      </c>
      <c r="H2227" s="1" t="n">
        <v>3</v>
      </c>
      <c r="I2227" s="23" t="str">
        <f aca="false">IF(J2227="RHAP", "Rhizophora apiculata", IF(J2227="EXAG", "Excoecaria agallocha", IF(J2227="BRPA", "Bruguiera parviflora", IF(J2227="XYMO", "Xylocarpus moluccensis", IF(J2227="BRCY", "Bruguiera cylindrica", IF(J2227="AVAL", "Avicennia alba", IF(J2227="AVOF", "Avicennia officinalis", IF(J2227="LURA", "Lumnitzera racemosa", IF(J2227="CETA", "Ceriops tagal", IF(J2227="XYGR", "Xylocarpus granatum", IF(J2227="AVMA", "Avicennia marina", IF(J2227="RHMU", "Rhizophora mucronata", IF(J2227="BRGY", "Bruguiera gymnorrhiza", IF(J2227="BRSE", "Bruguiera sexangula", IF(J2227="SOOV", "Sonneratia ovata", IF(J2227="SOCA", "Sonneratia caseolaris", IF(J2227="HELI", "Heritiera littoralis", IF(J2227="HESY", "Heritiera sylvatica", IF(J2227="NYFR", "Nypa fruticans", IF(J2227="CYRA", "Cynometra ramiflora", IF(J2227="PHPA", "Phoenix paludosa", IF(J2227="SCHY", "Scyphiphora hydrophyllacea", IF(J2227="DIMA", "Diospyros maritima", IF(J2227="POPI", "Pongamia pinnata", IF(J2227="MAPS", "Maniltoa psilogyne", IF(J2227="INBI", "Intsia bijuga", IF(J2227="ACEB", "Acanthus ebracteatus", IF(J2227="CAER", "Calamus erinaceus", IF(J2227="UNUN", "Unknown unknown",  IF(J2227="SOAL", "Sonneratia alba",  IF(J2227="AECO", "Aegiceras corniculatum", "" )) )))))))))))))))))))))))))))))</f>
        <v>Rhizophora apiculata</v>
      </c>
      <c r="J2227" s="1" t="s">
        <v>21</v>
      </c>
      <c r="K2227" s="1" t="n">
        <v>10.4</v>
      </c>
      <c r="L2227" s="1" t="n">
        <v>12</v>
      </c>
      <c r="M2227" s="1"/>
      <c r="N2227" s="1"/>
      <c r="O2227" s="3"/>
      <c r="AMI2227" s="0"/>
      <c r="AMJ2227" s="0"/>
    </row>
    <row r="2228" s="18" customFormat="true" ht="13.8" hidden="false" customHeight="false" outlineLevel="0" collapsed="false">
      <c r="A2228" s="1" t="s">
        <v>91</v>
      </c>
      <c r="B2228" s="12" t="n">
        <v>42182</v>
      </c>
      <c r="C2228" s="1" t="s">
        <v>19</v>
      </c>
      <c r="D2228" s="1" t="s">
        <v>19</v>
      </c>
      <c r="E2228" s="1" t="s">
        <v>19</v>
      </c>
      <c r="F2228" s="1" t="s">
        <v>20</v>
      </c>
      <c r="G2228" s="1" t="n">
        <v>6</v>
      </c>
      <c r="H2228" s="1" t="n">
        <v>3</v>
      </c>
      <c r="I2228" s="23" t="str">
        <f aca="false">IF(J2228="RHAP", "Rhizophora apiculata", IF(J2228="EXAG", "Excoecaria agallocha", IF(J2228="BRPA", "Bruguiera parviflora", IF(J2228="XYMO", "Xylocarpus moluccensis", IF(J2228="BRCY", "Bruguiera cylindrica", IF(J2228="AVAL", "Avicennia alba", IF(J2228="AVOF", "Avicennia officinalis", IF(J2228="LURA", "Lumnitzera racemosa", IF(J2228="CETA", "Ceriops tagal", IF(J2228="XYGR", "Xylocarpus granatum", IF(J2228="AVMA", "Avicennia marina", IF(J2228="RHMU", "Rhizophora mucronata", IF(J2228="BRGY", "Bruguiera gymnorrhiza", IF(J2228="BRSE", "Bruguiera sexangula", IF(J2228="SOOV", "Sonneratia ovata", IF(J2228="SOCA", "Sonneratia caseolaris", IF(J2228="HELI", "Heritiera littoralis", IF(J2228="HESY", "Heritiera sylvatica", IF(J2228="NYFR", "Nypa fruticans", IF(J2228="CYRA", "Cynometra ramiflora", IF(J2228="PHPA", "Phoenix paludosa", IF(J2228="SCHY", "Scyphiphora hydrophyllacea", IF(J2228="DIMA", "Diospyros maritima", IF(J2228="POPI", "Pongamia pinnata", IF(J2228="MAPS", "Maniltoa psilogyne", IF(J2228="INBI", "Intsia bijuga", IF(J2228="ACEB", "Acanthus ebracteatus", IF(J2228="CAER", "Calamus erinaceus", IF(J2228="UNUN", "Unknown unknown",  IF(J2228="SOAL", "Sonneratia alba",  IF(J2228="AECO", "Aegiceras corniculatum", "" )) )))))))))))))))))))))))))))))</f>
        <v>Rhizophora apiculata</v>
      </c>
      <c r="J2228" s="1" t="s">
        <v>21</v>
      </c>
      <c r="K2228" s="1" t="n">
        <v>10.6</v>
      </c>
      <c r="L2228" s="1" t="n">
        <v>13</v>
      </c>
      <c r="M2228" s="1"/>
      <c r="N2228" s="1"/>
      <c r="O2228" s="3"/>
      <c r="AMI2228" s="0"/>
      <c r="AMJ2228" s="0"/>
    </row>
    <row r="2229" s="18" customFormat="true" ht="13.8" hidden="false" customHeight="false" outlineLevel="0" collapsed="false">
      <c r="A2229" s="1" t="s">
        <v>91</v>
      </c>
      <c r="B2229" s="12" t="n">
        <v>42182</v>
      </c>
      <c r="C2229" s="1" t="s">
        <v>19</v>
      </c>
      <c r="D2229" s="1" t="s">
        <v>19</v>
      </c>
      <c r="E2229" s="1" t="s">
        <v>19</v>
      </c>
      <c r="F2229" s="1" t="s">
        <v>20</v>
      </c>
      <c r="G2229" s="1" t="n">
        <v>6</v>
      </c>
      <c r="H2229" s="1" t="n">
        <v>3</v>
      </c>
      <c r="I2229" s="23" t="str">
        <f aca="false">IF(J2229="RHAP", "Rhizophora apiculata", IF(J2229="EXAG", "Excoecaria agallocha", IF(J2229="BRPA", "Bruguiera parviflora", IF(J2229="XYMO", "Xylocarpus moluccensis", IF(J2229="BRCY", "Bruguiera cylindrica", IF(J2229="AVAL", "Avicennia alba", IF(J2229="AVOF", "Avicennia officinalis", IF(J2229="LURA", "Lumnitzera racemosa", IF(J2229="CETA", "Ceriops tagal", IF(J2229="XYGR", "Xylocarpus granatum", IF(J2229="AVMA", "Avicennia marina", IF(J2229="RHMU", "Rhizophora mucronata", IF(J2229="BRGY", "Bruguiera gymnorrhiza", IF(J2229="BRSE", "Bruguiera sexangula", IF(J2229="SOOV", "Sonneratia ovata", IF(J2229="SOCA", "Sonneratia caseolaris", IF(J2229="HELI", "Heritiera littoralis", IF(J2229="HESY", "Heritiera sylvatica", IF(J2229="NYFR", "Nypa fruticans", IF(J2229="CYRA", "Cynometra ramiflora", IF(J2229="PHPA", "Phoenix paludosa", IF(J2229="SCHY", "Scyphiphora hydrophyllacea", IF(J2229="DIMA", "Diospyros maritima", IF(J2229="POPI", "Pongamia pinnata", IF(J2229="MAPS", "Maniltoa psilogyne", IF(J2229="INBI", "Intsia bijuga", IF(J2229="ACEB", "Acanthus ebracteatus", IF(J2229="CAER", "Calamus erinaceus", IF(J2229="UNUN", "Unknown unknown",  IF(J2229="SOAL", "Sonneratia alba",  IF(J2229="AECO", "Aegiceras corniculatum", "" )) )))))))))))))))))))))))))))))</f>
        <v>Rhizophora apiculata</v>
      </c>
      <c r="J2229" s="1" t="s">
        <v>21</v>
      </c>
      <c r="K2229" s="1" t="n">
        <v>10.7</v>
      </c>
      <c r="L2229" s="1" t="n">
        <v>4</v>
      </c>
      <c r="M2229" s="1"/>
      <c r="N2229" s="1"/>
      <c r="O2229" s="3"/>
      <c r="AMI2229" s="0"/>
      <c r="AMJ2229" s="0"/>
    </row>
    <row r="2230" s="18" customFormat="true" ht="13.8" hidden="false" customHeight="false" outlineLevel="0" collapsed="false">
      <c r="A2230" s="1" t="s">
        <v>91</v>
      </c>
      <c r="B2230" s="12" t="n">
        <v>42182</v>
      </c>
      <c r="C2230" s="1" t="s">
        <v>19</v>
      </c>
      <c r="D2230" s="1" t="s">
        <v>19</v>
      </c>
      <c r="E2230" s="1" t="s">
        <v>19</v>
      </c>
      <c r="F2230" s="1" t="s">
        <v>20</v>
      </c>
      <c r="G2230" s="1" t="n">
        <v>6</v>
      </c>
      <c r="H2230" s="1" t="n">
        <v>3</v>
      </c>
      <c r="I2230" s="23" t="str">
        <f aca="false">IF(J2230="RHAP", "Rhizophora apiculata", IF(J2230="EXAG", "Excoecaria agallocha", IF(J2230="BRPA", "Bruguiera parviflora", IF(J2230="XYMO", "Xylocarpus moluccensis", IF(J2230="BRCY", "Bruguiera cylindrica", IF(J2230="AVAL", "Avicennia alba", IF(J2230="AVOF", "Avicennia officinalis", IF(J2230="LURA", "Lumnitzera racemosa", IF(J2230="CETA", "Ceriops tagal", IF(J2230="XYGR", "Xylocarpus granatum", IF(J2230="AVMA", "Avicennia marina", IF(J2230="RHMU", "Rhizophora mucronata", IF(J2230="BRGY", "Bruguiera gymnorrhiza", IF(J2230="BRSE", "Bruguiera sexangula", IF(J2230="SOOV", "Sonneratia ovata", IF(J2230="SOCA", "Sonneratia caseolaris", IF(J2230="HELI", "Heritiera littoralis", IF(J2230="HESY", "Heritiera sylvatica", IF(J2230="NYFR", "Nypa fruticans", IF(J2230="CYRA", "Cynometra ramiflora", IF(J2230="PHPA", "Phoenix paludosa", IF(J2230="SCHY", "Scyphiphora hydrophyllacea", IF(J2230="DIMA", "Diospyros maritima", IF(J2230="POPI", "Pongamia pinnata", IF(J2230="MAPS", "Maniltoa psilogyne", IF(J2230="INBI", "Intsia bijuga", IF(J2230="ACEB", "Acanthus ebracteatus", IF(J2230="CAER", "Calamus erinaceus", IF(J2230="UNUN", "Unknown unknown",  IF(J2230="SOAL", "Sonneratia alba",  IF(J2230="AECO", "Aegiceras corniculatum", "" )) )))))))))))))))))))))))))))))</f>
        <v>Rhizophora apiculata</v>
      </c>
      <c r="J2230" s="1" t="s">
        <v>21</v>
      </c>
      <c r="K2230" s="1" t="n">
        <v>10.9</v>
      </c>
      <c r="L2230" s="1" t="n">
        <v>12</v>
      </c>
      <c r="M2230" s="1"/>
      <c r="N2230" s="1"/>
      <c r="O2230" s="3"/>
      <c r="AMI2230" s="0"/>
      <c r="AMJ2230" s="0"/>
    </row>
    <row r="2231" s="18" customFormat="true" ht="13.8" hidden="false" customHeight="false" outlineLevel="0" collapsed="false">
      <c r="A2231" s="1" t="s">
        <v>91</v>
      </c>
      <c r="B2231" s="12" t="n">
        <v>42182</v>
      </c>
      <c r="C2231" s="1" t="s">
        <v>19</v>
      </c>
      <c r="D2231" s="1" t="s">
        <v>19</v>
      </c>
      <c r="E2231" s="1" t="s">
        <v>19</v>
      </c>
      <c r="F2231" s="1" t="s">
        <v>20</v>
      </c>
      <c r="G2231" s="1" t="n">
        <v>6</v>
      </c>
      <c r="H2231" s="1" t="n">
        <v>3</v>
      </c>
      <c r="I2231" s="23" t="str">
        <f aca="false">IF(J2231="RHAP", "Rhizophora apiculata", IF(J2231="EXAG", "Excoecaria agallocha", IF(J2231="BRPA", "Bruguiera parviflora", IF(J2231="XYMO", "Xylocarpus moluccensis", IF(J2231="BRCY", "Bruguiera cylindrica", IF(J2231="AVAL", "Avicennia alba", IF(J2231="AVOF", "Avicennia officinalis", IF(J2231="LURA", "Lumnitzera racemosa", IF(J2231="CETA", "Ceriops tagal", IF(J2231="XYGR", "Xylocarpus granatum", IF(J2231="AVMA", "Avicennia marina", IF(J2231="RHMU", "Rhizophora mucronata", IF(J2231="BRGY", "Bruguiera gymnorrhiza", IF(J2231="BRSE", "Bruguiera sexangula", IF(J2231="SOOV", "Sonneratia ovata", IF(J2231="SOCA", "Sonneratia caseolaris", IF(J2231="HELI", "Heritiera littoralis", IF(J2231="HESY", "Heritiera sylvatica", IF(J2231="NYFR", "Nypa fruticans", IF(J2231="CYRA", "Cynometra ramiflora", IF(J2231="PHPA", "Phoenix paludosa", IF(J2231="SCHY", "Scyphiphora hydrophyllacea", IF(J2231="DIMA", "Diospyros maritima", IF(J2231="POPI", "Pongamia pinnata", IF(J2231="MAPS", "Maniltoa psilogyne", IF(J2231="INBI", "Intsia bijuga", IF(J2231="ACEB", "Acanthus ebracteatus", IF(J2231="CAER", "Calamus erinaceus", IF(J2231="UNUN", "Unknown unknown",  IF(J2231="SOAL", "Sonneratia alba",  IF(J2231="AECO", "Aegiceras corniculatum", "" )) )))))))))))))))))))))))))))))</f>
        <v>Rhizophora apiculata</v>
      </c>
      <c r="J2231" s="1" t="s">
        <v>21</v>
      </c>
      <c r="K2231" s="1" t="n">
        <v>11.6</v>
      </c>
      <c r="L2231" s="1" t="n">
        <v>14</v>
      </c>
      <c r="M2231" s="1"/>
      <c r="N2231" s="1"/>
      <c r="O2231" s="3"/>
      <c r="AMI2231" s="0"/>
      <c r="AMJ2231" s="0"/>
    </row>
    <row r="2232" s="18" customFormat="true" ht="13.8" hidden="false" customHeight="false" outlineLevel="0" collapsed="false">
      <c r="A2232" s="1" t="s">
        <v>91</v>
      </c>
      <c r="B2232" s="12" t="n">
        <v>42182</v>
      </c>
      <c r="C2232" s="1" t="s">
        <v>19</v>
      </c>
      <c r="D2232" s="1" t="s">
        <v>19</v>
      </c>
      <c r="E2232" s="1" t="s">
        <v>19</v>
      </c>
      <c r="F2232" s="1" t="s">
        <v>20</v>
      </c>
      <c r="G2232" s="1" t="n">
        <v>6</v>
      </c>
      <c r="H2232" s="1" t="n">
        <v>3</v>
      </c>
      <c r="I2232" s="23" t="str">
        <f aca="false">IF(J2232="RHAP", "Rhizophora apiculata", IF(J2232="EXAG", "Excoecaria agallocha", IF(J2232="BRPA", "Bruguiera parviflora", IF(J2232="XYMO", "Xylocarpus moluccensis", IF(J2232="BRCY", "Bruguiera cylindrica", IF(J2232="AVAL", "Avicennia alba", IF(J2232="AVOF", "Avicennia officinalis", IF(J2232="LURA", "Lumnitzera racemosa", IF(J2232="CETA", "Ceriops tagal", IF(J2232="XYGR", "Xylocarpus granatum", IF(J2232="AVMA", "Avicennia marina", IF(J2232="RHMU", "Rhizophora mucronata", IF(J2232="BRGY", "Bruguiera gymnorrhiza", IF(J2232="BRSE", "Bruguiera sexangula", IF(J2232="SOOV", "Sonneratia ovata", IF(J2232="SOCA", "Sonneratia caseolaris", IF(J2232="HELI", "Heritiera littoralis", IF(J2232="HESY", "Heritiera sylvatica", IF(J2232="NYFR", "Nypa fruticans", IF(J2232="CYRA", "Cynometra ramiflora", IF(J2232="PHPA", "Phoenix paludosa", IF(J2232="SCHY", "Scyphiphora hydrophyllacea", IF(J2232="DIMA", "Diospyros maritima", IF(J2232="POPI", "Pongamia pinnata", IF(J2232="MAPS", "Maniltoa psilogyne", IF(J2232="INBI", "Intsia bijuga", IF(J2232="ACEB", "Acanthus ebracteatus", IF(J2232="CAER", "Calamus erinaceus", IF(J2232="UNUN", "Unknown unknown",  IF(J2232="SOAL", "Sonneratia alba",  IF(J2232="AECO", "Aegiceras corniculatum", "" )) )))))))))))))))))))))))))))))</f>
        <v>Rhizophora apiculata</v>
      </c>
      <c r="J2232" s="1" t="s">
        <v>21</v>
      </c>
      <c r="K2232" s="1" t="n">
        <v>12.4</v>
      </c>
      <c r="L2232" s="1" t="n">
        <v>14</v>
      </c>
      <c r="M2232" s="1"/>
      <c r="N2232" s="1"/>
      <c r="O2232" s="3"/>
      <c r="AMI2232" s="0"/>
      <c r="AMJ2232" s="0"/>
    </row>
    <row r="2233" s="18" customFormat="true" ht="13.8" hidden="false" customHeight="false" outlineLevel="0" collapsed="false">
      <c r="A2233" s="1" t="s">
        <v>91</v>
      </c>
      <c r="B2233" s="12" t="n">
        <v>42182</v>
      </c>
      <c r="C2233" s="1" t="s">
        <v>19</v>
      </c>
      <c r="D2233" s="1" t="s">
        <v>19</v>
      </c>
      <c r="E2233" s="1" t="s">
        <v>19</v>
      </c>
      <c r="F2233" s="1" t="s">
        <v>20</v>
      </c>
      <c r="G2233" s="1" t="n">
        <v>6</v>
      </c>
      <c r="H2233" s="1" t="n">
        <v>3</v>
      </c>
      <c r="I2233" s="23" t="str">
        <f aca="false">IF(J2233="RHAP", "Rhizophora apiculata", IF(J2233="EXAG", "Excoecaria agallocha", IF(J2233="BRPA", "Bruguiera parviflora", IF(J2233="XYMO", "Xylocarpus moluccensis", IF(J2233="BRCY", "Bruguiera cylindrica", IF(J2233="AVAL", "Avicennia alba", IF(J2233="AVOF", "Avicennia officinalis", IF(J2233="LURA", "Lumnitzera racemosa", IF(J2233="CETA", "Ceriops tagal", IF(J2233="XYGR", "Xylocarpus granatum", IF(J2233="AVMA", "Avicennia marina", IF(J2233="RHMU", "Rhizophora mucronata", IF(J2233="BRGY", "Bruguiera gymnorrhiza", IF(J2233="BRSE", "Bruguiera sexangula", IF(J2233="SOOV", "Sonneratia ovata", IF(J2233="SOCA", "Sonneratia caseolaris", IF(J2233="HELI", "Heritiera littoralis", IF(J2233="HESY", "Heritiera sylvatica", IF(J2233="NYFR", "Nypa fruticans", IF(J2233="CYRA", "Cynometra ramiflora", IF(J2233="PHPA", "Phoenix paludosa", IF(J2233="SCHY", "Scyphiphora hydrophyllacea", IF(J2233="DIMA", "Diospyros maritima", IF(J2233="POPI", "Pongamia pinnata", IF(J2233="MAPS", "Maniltoa psilogyne", IF(J2233="INBI", "Intsia bijuga", IF(J2233="ACEB", "Acanthus ebracteatus", IF(J2233="CAER", "Calamus erinaceus", IF(J2233="UNUN", "Unknown unknown",  IF(J2233="SOAL", "Sonneratia alba",  IF(J2233="AECO", "Aegiceras corniculatum", "" )) )))))))))))))))))))))))))))))</f>
        <v>Rhizophora apiculata</v>
      </c>
      <c r="J2233" s="1" t="s">
        <v>21</v>
      </c>
      <c r="K2233" s="1" t="n">
        <v>12.9</v>
      </c>
      <c r="L2233" s="1" t="n">
        <v>16</v>
      </c>
      <c r="M2233" s="1"/>
      <c r="N2233" s="1"/>
      <c r="O2233" s="3"/>
      <c r="AMI2233" s="0"/>
      <c r="AMJ2233" s="0"/>
    </row>
    <row r="2234" s="18" customFormat="true" ht="13.8" hidden="false" customHeight="false" outlineLevel="0" collapsed="false">
      <c r="A2234" s="1" t="s">
        <v>91</v>
      </c>
      <c r="B2234" s="12" t="n">
        <v>42182</v>
      </c>
      <c r="C2234" s="1" t="s">
        <v>19</v>
      </c>
      <c r="D2234" s="1" t="s">
        <v>19</v>
      </c>
      <c r="E2234" s="1" t="s">
        <v>19</v>
      </c>
      <c r="F2234" s="1" t="s">
        <v>20</v>
      </c>
      <c r="G2234" s="1" t="n">
        <v>6</v>
      </c>
      <c r="H2234" s="1" t="n">
        <v>3</v>
      </c>
      <c r="I2234" s="23" t="str">
        <f aca="false">IF(J2234="RHAP", "Rhizophora apiculata", IF(J2234="EXAG", "Excoecaria agallocha", IF(J2234="BRPA", "Bruguiera parviflora", IF(J2234="XYMO", "Xylocarpus moluccensis", IF(J2234="BRCY", "Bruguiera cylindrica", IF(J2234="AVAL", "Avicennia alba", IF(J2234="AVOF", "Avicennia officinalis", IF(J2234="LURA", "Lumnitzera racemosa", IF(J2234="CETA", "Ceriops tagal", IF(J2234="XYGR", "Xylocarpus granatum", IF(J2234="AVMA", "Avicennia marina", IF(J2234="RHMU", "Rhizophora mucronata", IF(J2234="BRGY", "Bruguiera gymnorrhiza", IF(J2234="BRSE", "Bruguiera sexangula", IF(J2234="SOOV", "Sonneratia ovata", IF(J2234="SOCA", "Sonneratia caseolaris", IF(J2234="HELI", "Heritiera littoralis", IF(J2234="HESY", "Heritiera sylvatica", IF(J2234="NYFR", "Nypa fruticans", IF(J2234="CYRA", "Cynometra ramiflora", IF(J2234="PHPA", "Phoenix paludosa", IF(J2234="SCHY", "Scyphiphora hydrophyllacea", IF(J2234="DIMA", "Diospyros maritima", IF(J2234="POPI", "Pongamia pinnata", IF(J2234="MAPS", "Maniltoa psilogyne", IF(J2234="INBI", "Intsia bijuga", IF(J2234="ACEB", "Acanthus ebracteatus", IF(J2234="CAER", "Calamus erinaceus", IF(J2234="UNUN", "Unknown unknown",  IF(J2234="SOAL", "Sonneratia alba",  IF(J2234="AECO", "Aegiceras corniculatum", "" )) )))))))))))))))))))))))))))))</f>
        <v>Rhizophora apiculata</v>
      </c>
      <c r="J2234" s="1" t="s">
        <v>21</v>
      </c>
      <c r="K2234" s="1" t="n">
        <v>13.1</v>
      </c>
      <c r="L2234" s="1" t="n">
        <v>16</v>
      </c>
      <c r="M2234" s="1"/>
      <c r="N2234" s="1"/>
      <c r="O2234" s="3"/>
      <c r="AMI2234" s="0"/>
      <c r="AMJ2234" s="0"/>
    </row>
    <row r="2235" s="18" customFormat="true" ht="13.8" hidden="false" customHeight="false" outlineLevel="0" collapsed="false">
      <c r="A2235" s="1" t="s">
        <v>91</v>
      </c>
      <c r="B2235" s="12" t="n">
        <v>42182</v>
      </c>
      <c r="C2235" s="1" t="s">
        <v>19</v>
      </c>
      <c r="D2235" s="1" t="s">
        <v>19</v>
      </c>
      <c r="E2235" s="1" t="s">
        <v>19</v>
      </c>
      <c r="F2235" s="1" t="s">
        <v>20</v>
      </c>
      <c r="G2235" s="1" t="n">
        <v>6</v>
      </c>
      <c r="H2235" s="1" t="n">
        <v>3</v>
      </c>
      <c r="I2235" s="23" t="str">
        <f aca="false">IF(J2235="RHAP", "Rhizophora apiculata", IF(J2235="EXAG", "Excoecaria agallocha", IF(J2235="BRPA", "Bruguiera parviflora", IF(J2235="XYMO", "Xylocarpus moluccensis", IF(J2235="BRCY", "Bruguiera cylindrica", IF(J2235="AVAL", "Avicennia alba", IF(J2235="AVOF", "Avicennia officinalis", IF(J2235="LURA", "Lumnitzera racemosa", IF(J2235="CETA", "Ceriops tagal", IF(J2235="XYGR", "Xylocarpus granatum", IF(J2235="AVMA", "Avicennia marina", IF(J2235="RHMU", "Rhizophora mucronata", IF(J2235="BRGY", "Bruguiera gymnorrhiza", IF(J2235="BRSE", "Bruguiera sexangula", IF(J2235="SOOV", "Sonneratia ovata", IF(J2235="SOCA", "Sonneratia caseolaris", IF(J2235="HELI", "Heritiera littoralis", IF(J2235="HESY", "Heritiera sylvatica", IF(J2235="NYFR", "Nypa fruticans", IF(J2235="CYRA", "Cynometra ramiflora", IF(J2235="PHPA", "Phoenix paludosa", IF(J2235="SCHY", "Scyphiphora hydrophyllacea", IF(J2235="DIMA", "Diospyros maritima", IF(J2235="POPI", "Pongamia pinnata", IF(J2235="MAPS", "Maniltoa psilogyne", IF(J2235="INBI", "Intsia bijuga", IF(J2235="ACEB", "Acanthus ebracteatus", IF(J2235="CAER", "Calamus erinaceus", IF(J2235="UNUN", "Unknown unknown",  IF(J2235="SOAL", "Sonneratia alba",  IF(J2235="AECO", "Aegiceras corniculatum", "" )) )))))))))))))))))))))))))))))</f>
        <v>Rhizophora apiculata</v>
      </c>
      <c r="J2235" s="1" t="s">
        <v>21</v>
      </c>
      <c r="K2235" s="1" t="n">
        <v>13.3</v>
      </c>
      <c r="L2235" s="1" t="n">
        <v>14</v>
      </c>
      <c r="M2235" s="1"/>
      <c r="N2235" s="1"/>
      <c r="O2235" s="3"/>
      <c r="AMI2235" s="0"/>
      <c r="AMJ2235" s="0"/>
    </row>
    <row r="2236" s="18" customFormat="true" ht="13.8" hidden="false" customHeight="false" outlineLevel="0" collapsed="false">
      <c r="A2236" s="1" t="s">
        <v>91</v>
      </c>
      <c r="B2236" s="12" t="n">
        <v>42182</v>
      </c>
      <c r="C2236" s="1" t="s">
        <v>19</v>
      </c>
      <c r="D2236" s="1" t="s">
        <v>19</v>
      </c>
      <c r="E2236" s="1" t="s">
        <v>19</v>
      </c>
      <c r="F2236" s="1" t="s">
        <v>20</v>
      </c>
      <c r="G2236" s="1" t="n">
        <v>6</v>
      </c>
      <c r="H2236" s="1" t="n">
        <v>3</v>
      </c>
      <c r="I2236" s="23" t="str">
        <f aca="false">IF(J2236="RHAP", "Rhizophora apiculata", IF(J2236="EXAG", "Excoecaria agallocha", IF(J2236="BRPA", "Bruguiera parviflora", IF(J2236="XYMO", "Xylocarpus moluccensis", IF(J2236="BRCY", "Bruguiera cylindrica", IF(J2236="AVAL", "Avicennia alba", IF(J2236="AVOF", "Avicennia officinalis", IF(J2236="LURA", "Lumnitzera racemosa", IF(J2236="CETA", "Ceriops tagal", IF(J2236="XYGR", "Xylocarpus granatum", IF(J2236="AVMA", "Avicennia marina", IF(J2236="RHMU", "Rhizophora mucronata", IF(J2236="BRGY", "Bruguiera gymnorrhiza", IF(J2236="BRSE", "Bruguiera sexangula", IF(J2236="SOOV", "Sonneratia ovata", IF(J2236="SOCA", "Sonneratia caseolaris", IF(J2236="HELI", "Heritiera littoralis", IF(J2236="HESY", "Heritiera sylvatica", IF(J2236="NYFR", "Nypa fruticans", IF(J2236="CYRA", "Cynometra ramiflora", IF(J2236="PHPA", "Phoenix paludosa", IF(J2236="SCHY", "Scyphiphora hydrophyllacea", IF(J2236="DIMA", "Diospyros maritima", IF(J2236="POPI", "Pongamia pinnata", IF(J2236="MAPS", "Maniltoa psilogyne", IF(J2236="INBI", "Intsia bijuga", IF(J2236="ACEB", "Acanthus ebracteatus", IF(J2236="CAER", "Calamus erinaceus", IF(J2236="UNUN", "Unknown unknown",  IF(J2236="SOAL", "Sonneratia alba",  IF(J2236="AECO", "Aegiceras corniculatum", "" )) )))))))))))))))))))))))))))))</f>
        <v>Rhizophora apiculata</v>
      </c>
      <c r="J2236" s="1" t="s">
        <v>21</v>
      </c>
      <c r="K2236" s="1" t="n">
        <v>13.3</v>
      </c>
      <c r="L2236" s="1" t="n">
        <v>15</v>
      </c>
      <c r="M2236" s="1"/>
      <c r="N2236" s="1"/>
      <c r="O2236" s="3"/>
      <c r="AMI2236" s="0"/>
      <c r="AMJ2236" s="0"/>
    </row>
    <row r="2237" s="18" customFormat="true" ht="13.8" hidden="false" customHeight="false" outlineLevel="0" collapsed="false">
      <c r="A2237" s="1" t="s">
        <v>91</v>
      </c>
      <c r="B2237" s="12" t="n">
        <v>42182</v>
      </c>
      <c r="C2237" s="1" t="s">
        <v>19</v>
      </c>
      <c r="D2237" s="1" t="s">
        <v>19</v>
      </c>
      <c r="E2237" s="1" t="s">
        <v>19</v>
      </c>
      <c r="F2237" s="1" t="s">
        <v>20</v>
      </c>
      <c r="G2237" s="1" t="n">
        <v>6</v>
      </c>
      <c r="H2237" s="1" t="n">
        <v>3</v>
      </c>
      <c r="I2237" s="23" t="str">
        <f aca="false">IF(J2237="RHAP", "Rhizophora apiculata", IF(J2237="EXAG", "Excoecaria agallocha", IF(J2237="BRPA", "Bruguiera parviflora", IF(J2237="XYMO", "Xylocarpus moluccensis", IF(J2237="BRCY", "Bruguiera cylindrica", IF(J2237="AVAL", "Avicennia alba", IF(J2237="AVOF", "Avicennia officinalis", IF(J2237="LURA", "Lumnitzera racemosa", IF(J2237="CETA", "Ceriops tagal", IF(J2237="XYGR", "Xylocarpus granatum", IF(J2237="AVMA", "Avicennia marina", IF(J2237="RHMU", "Rhizophora mucronata", IF(J2237="BRGY", "Bruguiera gymnorrhiza", IF(J2237="BRSE", "Bruguiera sexangula", IF(J2237="SOOV", "Sonneratia ovata", IF(J2237="SOCA", "Sonneratia caseolaris", IF(J2237="HELI", "Heritiera littoralis", IF(J2237="HESY", "Heritiera sylvatica", IF(J2237="NYFR", "Nypa fruticans", IF(J2237="CYRA", "Cynometra ramiflora", IF(J2237="PHPA", "Phoenix paludosa", IF(J2237="SCHY", "Scyphiphora hydrophyllacea", IF(J2237="DIMA", "Diospyros maritima", IF(J2237="POPI", "Pongamia pinnata", IF(J2237="MAPS", "Maniltoa psilogyne", IF(J2237="INBI", "Intsia bijuga", IF(J2237="ACEB", "Acanthus ebracteatus", IF(J2237="CAER", "Calamus erinaceus", IF(J2237="UNUN", "Unknown unknown",  IF(J2237="SOAL", "Sonneratia alba",  IF(J2237="AECO", "Aegiceras corniculatum", "" )) )))))))))))))))))))))))))))))</f>
        <v>Rhizophora apiculata</v>
      </c>
      <c r="J2237" s="1" t="s">
        <v>21</v>
      </c>
      <c r="K2237" s="1" t="n">
        <v>13.5</v>
      </c>
      <c r="L2237" s="1" t="n">
        <v>17</v>
      </c>
      <c r="M2237" s="1"/>
      <c r="N2237" s="1"/>
      <c r="O2237" s="3"/>
      <c r="AMI2237" s="0"/>
      <c r="AMJ2237" s="0"/>
    </row>
    <row r="2238" s="18" customFormat="true" ht="13.8" hidden="false" customHeight="false" outlineLevel="0" collapsed="false">
      <c r="A2238" s="1" t="s">
        <v>91</v>
      </c>
      <c r="B2238" s="12" t="n">
        <v>42182</v>
      </c>
      <c r="C2238" s="1" t="s">
        <v>19</v>
      </c>
      <c r="D2238" s="1" t="s">
        <v>19</v>
      </c>
      <c r="E2238" s="1" t="s">
        <v>19</v>
      </c>
      <c r="F2238" s="1" t="s">
        <v>20</v>
      </c>
      <c r="G2238" s="1" t="n">
        <v>6</v>
      </c>
      <c r="H2238" s="1" t="n">
        <v>3</v>
      </c>
      <c r="I2238" s="23" t="str">
        <f aca="false">IF(J2238="RHAP", "Rhizophora apiculata", IF(J2238="EXAG", "Excoecaria agallocha", IF(J2238="BRPA", "Bruguiera parviflora", IF(J2238="XYMO", "Xylocarpus moluccensis", IF(J2238="BRCY", "Bruguiera cylindrica", IF(J2238="AVAL", "Avicennia alba", IF(J2238="AVOF", "Avicennia officinalis", IF(J2238="LURA", "Lumnitzera racemosa", IF(J2238="CETA", "Ceriops tagal", IF(J2238="XYGR", "Xylocarpus granatum", IF(J2238="AVMA", "Avicennia marina", IF(J2238="RHMU", "Rhizophora mucronata", IF(J2238="BRGY", "Bruguiera gymnorrhiza", IF(J2238="BRSE", "Bruguiera sexangula", IF(J2238="SOOV", "Sonneratia ovata", IF(J2238="SOCA", "Sonneratia caseolaris", IF(J2238="HELI", "Heritiera littoralis", IF(J2238="HESY", "Heritiera sylvatica", IF(J2238="NYFR", "Nypa fruticans", IF(J2238="CYRA", "Cynometra ramiflora", IF(J2238="PHPA", "Phoenix paludosa", IF(J2238="SCHY", "Scyphiphora hydrophyllacea", IF(J2238="DIMA", "Diospyros maritima", IF(J2238="POPI", "Pongamia pinnata", IF(J2238="MAPS", "Maniltoa psilogyne", IF(J2238="INBI", "Intsia bijuga", IF(J2238="ACEB", "Acanthus ebracteatus", IF(J2238="CAER", "Calamus erinaceus", IF(J2238="UNUN", "Unknown unknown",  IF(J2238="SOAL", "Sonneratia alba",  IF(J2238="AECO", "Aegiceras corniculatum", "" )) )))))))))))))))))))))))))))))</f>
        <v>Rhizophora apiculata</v>
      </c>
      <c r="J2238" s="1" t="s">
        <v>21</v>
      </c>
      <c r="K2238" s="1" t="n">
        <v>14</v>
      </c>
      <c r="L2238" s="1" t="n">
        <v>16</v>
      </c>
      <c r="M2238" s="1"/>
      <c r="N2238" s="1"/>
      <c r="O2238" s="3"/>
      <c r="AMI2238" s="0"/>
      <c r="AMJ2238" s="0"/>
    </row>
    <row r="2239" s="18" customFormat="true" ht="13.8" hidden="false" customHeight="false" outlineLevel="0" collapsed="false">
      <c r="A2239" s="1" t="s">
        <v>91</v>
      </c>
      <c r="B2239" s="12" t="n">
        <v>42182</v>
      </c>
      <c r="C2239" s="1" t="s">
        <v>19</v>
      </c>
      <c r="D2239" s="1" t="s">
        <v>19</v>
      </c>
      <c r="E2239" s="1" t="s">
        <v>19</v>
      </c>
      <c r="F2239" s="1" t="s">
        <v>20</v>
      </c>
      <c r="G2239" s="1" t="n">
        <v>6</v>
      </c>
      <c r="H2239" s="1" t="n">
        <v>3</v>
      </c>
      <c r="I2239" s="23" t="str">
        <f aca="false">IF(J2239="RHAP", "Rhizophora apiculata", IF(J2239="EXAG", "Excoecaria agallocha", IF(J2239="BRPA", "Bruguiera parviflora", IF(J2239="XYMO", "Xylocarpus moluccensis", IF(J2239="BRCY", "Bruguiera cylindrica", IF(J2239="AVAL", "Avicennia alba", IF(J2239="AVOF", "Avicennia officinalis", IF(J2239="LURA", "Lumnitzera racemosa", IF(J2239="CETA", "Ceriops tagal", IF(J2239="XYGR", "Xylocarpus granatum", IF(J2239="AVMA", "Avicennia marina", IF(J2239="RHMU", "Rhizophora mucronata", IF(J2239="BRGY", "Bruguiera gymnorrhiza", IF(J2239="BRSE", "Bruguiera sexangula", IF(J2239="SOOV", "Sonneratia ovata", IF(J2239="SOCA", "Sonneratia caseolaris", IF(J2239="HELI", "Heritiera littoralis", IF(J2239="HESY", "Heritiera sylvatica", IF(J2239="NYFR", "Nypa fruticans", IF(J2239="CYRA", "Cynometra ramiflora", IF(J2239="PHPA", "Phoenix paludosa", IF(J2239="SCHY", "Scyphiphora hydrophyllacea", IF(J2239="DIMA", "Diospyros maritima", IF(J2239="POPI", "Pongamia pinnata", IF(J2239="MAPS", "Maniltoa psilogyne", IF(J2239="INBI", "Intsia bijuga", IF(J2239="ACEB", "Acanthus ebracteatus", IF(J2239="CAER", "Calamus erinaceus", IF(J2239="UNUN", "Unknown unknown",  IF(J2239="SOAL", "Sonneratia alba",  IF(J2239="AECO", "Aegiceras corniculatum", "" )) )))))))))))))))))))))))))))))</f>
        <v>Rhizophora apiculata</v>
      </c>
      <c r="J2239" s="1" t="s">
        <v>21</v>
      </c>
      <c r="K2239" s="1" t="n">
        <v>14.1</v>
      </c>
      <c r="L2239" s="1" t="n">
        <v>14</v>
      </c>
      <c r="M2239" s="1"/>
      <c r="N2239" s="1"/>
      <c r="O2239" s="3"/>
      <c r="AMI2239" s="0"/>
      <c r="AMJ2239" s="0"/>
    </row>
    <row r="2240" s="18" customFormat="true" ht="13.8" hidden="false" customHeight="false" outlineLevel="0" collapsed="false">
      <c r="A2240" s="1" t="s">
        <v>91</v>
      </c>
      <c r="B2240" s="12" t="n">
        <v>42182</v>
      </c>
      <c r="C2240" s="1" t="s">
        <v>19</v>
      </c>
      <c r="D2240" s="1" t="s">
        <v>19</v>
      </c>
      <c r="E2240" s="1" t="s">
        <v>19</v>
      </c>
      <c r="F2240" s="1" t="s">
        <v>20</v>
      </c>
      <c r="G2240" s="1" t="n">
        <v>6</v>
      </c>
      <c r="H2240" s="1" t="n">
        <v>3</v>
      </c>
      <c r="I2240" s="23" t="str">
        <f aca="false">IF(J2240="RHAP", "Rhizophora apiculata", IF(J2240="EXAG", "Excoecaria agallocha", IF(J2240="BRPA", "Bruguiera parviflora", IF(J2240="XYMO", "Xylocarpus moluccensis", IF(J2240="BRCY", "Bruguiera cylindrica", IF(J2240="AVAL", "Avicennia alba", IF(J2240="AVOF", "Avicennia officinalis", IF(J2240="LURA", "Lumnitzera racemosa", IF(J2240="CETA", "Ceriops tagal", IF(J2240="XYGR", "Xylocarpus granatum", IF(J2240="AVMA", "Avicennia marina", IF(J2240="RHMU", "Rhizophora mucronata", IF(J2240="BRGY", "Bruguiera gymnorrhiza", IF(J2240="BRSE", "Bruguiera sexangula", IF(J2240="SOOV", "Sonneratia ovata", IF(J2240="SOCA", "Sonneratia caseolaris", IF(J2240="HELI", "Heritiera littoralis", IF(J2240="HESY", "Heritiera sylvatica", IF(J2240="NYFR", "Nypa fruticans", IF(J2240="CYRA", "Cynometra ramiflora", IF(J2240="PHPA", "Phoenix paludosa", IF(J2240="SCHY", "Scyphiphora hydrophyllacea", IF(J2240="DIMA", "Diospyros maritima", IF(J2240="POPI", "Pongamia pinnata", IF(J2240="MAPS", "Maniltoa psilogyne", IF(J2240="INBI", "Intsia bijuga", IF(J2240="ACEB", "Acanthus ebracteatus", IF(J2240="CAER", "Calamus erinaceus", IF(J2240="UNUN", "Unknown unknown",  IF(J2240="SOAL", "Sonneratia alba",  IF(J2240="AECO", "Aegiceras corniculatum", "" )) )))))))))))))))))))))))))))))</f>
        <v>Rhizophora apiculata</v>
      </c>
      <c r="J2240" s="1" t="s">
        <v>21</v>
      </c>
      <c r="K2240" s="1" t="n">
        <v>14.3</v>
      </c>
      <c r="L2240" s="1" t="n">
        <v>17</v>
      </c>
      <c r="M2240" s="1"/>
      <c r="N2240" s="1"/>
      <c r="O2240" s="3"/>
      <c r="AMI2240" s="0"/>
      <c r="AMJ2240" s="0"/>
    </row>
    <row r="2241" s="18" customFormat="true" ht="13.8" hidden="false" customHeight="false" outlineLevel="0" collapsed="false">
      <c r="A2241" s="1" t="s">
        <v>91</v>
      </c>
      <c r="B2241" s="12" t="n">
        <v>42182</v>
      </c>
      <c r="C2241" s="1" t="s">
        <v>19</v>
      </c>
      <c r="D2241" s="1" t="s">
        <v>19</v>
      </c>
      <c r="E2241" s="1" t="s">
        <v>19</v>
      </c>
      <c r="F2241" s="1" t="s">
        <v>20</v>
      </c>
      <c r="G2241" s="1" t="n">
        <v>6</v>
      </c>
      <c r="H2241" s="1" t="n">
        <v>3</v>
      </c>
      <c r="I2241" s="23" t="str">
        <f aca="false">IF(J2241="RHAP", "Rhizophora apiculata", IF(J2241="EXAG", "Excoecaria agallocha", IF(J2241="BRPA", "Bruguiera parviflora", IF(J2241="XYMO", "Xylocarpus moluccensis", IF(J2241="BRCY", "Bruguiera cylindrica", IF(J2241="AVAL", "Avicennia alba", IF(J2241="AVOF", "Avicennia officinalis", IF(J2241="LURA", "Lumnitzera racemosa", IF(J2241="CETA", "Ceriops tagal", IF(J2241="XYGR", "Xylocarpus granatum", IF(J2241="AVMA", "Avicennia marina", IF(J2241="RHMU", "Rhizophora mucronata", IF(J2241="BRGY", "Bruguiera gymnorrhiza", IF(J2241="BRSE", "Bruguiera sexangula", IF(J2241="SOOV", "Sonneratia ovata", IF(J2241="SOCA", "Sonneratia caseolaris", IF(J2241="HELI", "Heritiera littoralis", IF(J2241="HESY", "Heritiera sylvatica", IF(J2241="NYFR", "Nypa fruticans", IF(J2241="CYRA", "Cynometra ramiflora", IF(J2241="PHPA", "Phoenix paludosa", IF(J2241="SCHY", "Scyphiphora hydrophyllacea", IF(J2241="DIMA", "Diospyros maritima", IF(J2241="POPI", "Pongamia pinnata", IF(J2241="MAPS", "Maniltoa psilogyne", IF(J2241="INBI", "Intsia bijuga", IF(J2241="ACEB", "Acanthus ebracteatus", IF(J2241="CAER", "Calamus erinaceus", IF(J2241="UNUN", "Unknown unknown",  IF(J2241="SOAL", "Sonneratia alba",  IF(J2241="AECO", "Aegiceras corniculatum", "" )) )))))))))))))))))))))))))))))</f>
        <v>Rhizophora apiculata</v>
      </c>
      <c r="J2241" s="1" t="s">
        <v>21</v>
      </c>
      <c r="K2241" s="1" t="n">
        <v>16.5</v>
      </c>
      <c r="L2241" s="1" t="n">
        <v>2.5</v>
      </c>
      <c r="M2241" s="1"/>
      <c r="N2241" s="1" t="n">
        <v>3</v>
      </c>
      <c r="O2241" s="3" t="s">
        <v>1073</v>
      </c>
      <c r="AMI2241" s="0"/>
      <c r="AMJ2241" s="0"/>
    </row>
    <row r="2242" s="18" customFormat="true" ht="13.8" hidden="false" customHeight="false" outlineLevel="0" collapsed="false">
      <c r="A2242" s="1" t="s">
        <v>91</v>
      </c>
      <c r="B2242" s="12" t="n">
        <v>42182</v>
      </c>
      <c r="C2242" s="1" t="s">
        <v>19</v>
      </c>
      <c r="D2242" s="1" t="s">
        <v>19</v>
      </c>
      <c r="E2242" s="1" t="s">
        <v>19</v>
      </c>
      <c r="F2242" s="1" t="s">
        <v>20</v>
      </c>
      <c r="G2242" s="1" t="n">
        <v>6</v>
      </c>
      <c r="H2242" s="1" t="n">
        <v>3</v>
      </c>
      <c r="I2242" s="23" t="str">
        <f aca="false">IF(J2242="RHAP", "Rhizophora apiculata", IF(J2242="EXAG", "Excoecaria agallocha", IF(J2242="BRPA", "Bruguiera parviflora", IF(J2242="XYMO", "Xylocarpus moluccensis", IF(J2242="BRCY", "Bruguiera cylindrica", IF(J2242="AVAL", "Avicennia alba", IF(J2242="AVOF", "Avicennia officinalis", IF(J2242="LURA", "Lumnitzera racemosa", IF(J2242="CETA", "Ceriops tagal", IF(J2242="XYGR", "Xylocarpus granatum", IF(J2242="AVMA", "Avicennia marina", IF(J2242="RHMU", "Rhizophora mucronata", IF(J2242="BRGY", "Bruguiera gymnorrhiza", IF(J2242="BRSE", "Bruguiera sexangula", IF(J2242="SOOV", "Sonneratia ovata", IF(J2242="SOCA", "Sonneratia caseolaris", IF(J2242="HELI", "Heritiera littoralis", IF(J2242="HESY", "Heritiera sylvatica", IF(J2242="NYFR", "Nypa fruticans", IF(J2242="CYRA", "Cynometra ramiflora", IF(J2242="PHPA", "Phoenix paludosa", IF(J2242="SCHY", "Scyphiphora hydrophyllacea", IF(J2242="DIMA", "Diospyros maritima", IF(J2242="POPI", "Pongamia pinnata", IF(J2242="MAPS", "Maniltoa psilogyne", IF(J2242="INBI", "Intsia bijuga", IF(J2242="ACEB", "Acanthus ebracteatus", IF(J2242="CAER", "Calamus erinaceus", IF(J2242="UNUN", "Unknown unknown",  IF(J2242="SOAL", "Sonneratia alba",  IF(J2242="AECO", "Aegiceras corniculatum", "" )) )))))))))))))))))))))))))))))</f>
        <v>Rhizophora apiculata</v>
      </c>
      <c r="J2242" s="1" t="s">
        <v>21</v>
      </c>
      <c r="K2242" s="1" t="n">
        <v>17.9</v>
      </c>
      <c r="L2242" s="1" t="n">
        <v>15</v>
      </c>
      <c r="M2242" s="1"/>
      <c r="N2242" s="1"/>
      <c r="O2242" s="3"/>
      <c r="AMI2242" s="0"/>
      <c r="AMJ2242" s="0"/>
    </row>
    <row r="2243" s="18" customFormat="true" ht="13.8" hidden="false" customHeight="false" outlineLevel="0" collapsed="false">
      <c r="A2243" s="1" t="s">
        <v>91</v>
      </c>
      <c r="B2243" s="12" t="n">
        <v>42182</v>
      </c>
      <c r="C2243" s="1" t="s">
        <v>19</v>
      </c>
      <c r="D2243" s="1" t="s">
        <v>19</v>
      </c>
      <c r="E2243" s="1" t="s">
        <v>19</v>
      </c>
      <c r="F2243" s="1" t="s">
        <v>20</v>
      </c>
      <c r="G2243" s="1" t="n">
        <v>6</v>
      </c>
      <c r="H2243" s="1" t="n">
        <v>3</v>
      </c>
      <c r="I2243" s="23" t="str">
        <f aca="false">IF(J2243="RHAP", "Rhizophora apiculata", IF(J2243="EXAG", "Excoecaria agallocha", IF(J2243="BRPA", "Bruguiera parviflora", IF(J2243="XYMO", "Xylocarpus moluccensis", IF(J2243="BRCY", "Bruguiera cylindrica", IF(J2243="AVAL", "Avicennia alba", IF(J2243="AVOF", "Avicennia officinalis", IF(J2243="LURA", "Lumnitzera racemosa", IF(J2243="CETA", "Ceriops tagal", IF(J2243="XYGR", "Xylocarpus granatum", IF(J2243="AVMA", "Avicennia marina", IF(J2243="RHMU", "Rhizophora mucronata", IF(J2243="BRGY", "Bruguiera gymnorrhiza", IF(J2243="BRSE", "Bruguiera sexangula", IF(J2243="SOOV", "Sonneratia ovata", IF(J2243="SOCA", "Sonneratia caseolaris", IF(J2243="HELI", "Heritiera littoralis", IF(J2243="HESY", "Heritiera sylvatica", IF(J2243="NYFR", "Nypa fruticans", IF(J2243="CYRA", "Cynometra ramiflora", IF(J2243="PHPA", "Phoenix paludosa", IF(J2243="SCHY", "Scyphiphora hydrophyllacea", IF(J2243="DIMA", "Diospyros maritima", IF(J2243="POPI", "Pongamia pinnata", IF(J2243="MAPS", "Maniltoa psilogyne", IF(J2243="INBI", "Intsia bijuga", IF(J2243="ACEB", "Acanthus ebracteatus", IF(J2243="CAER", "Calamus erinaceus", IF(J2243="UNUN", "Unknown unknown",  IF(J2243="SOAL", "Sonneratia alba",  IF(J2243="AECO", "Aegiceras corniculatum", "" )) )))))))))))))))))))))))))))))</f>
        <v>Rhizophora apiculata</v>
      </c>
      <c r="J2243" s="1" t="s">
        <v>21</v>
      </c>
      <c r="K2243" s="1" t="n">
        <v>18.5</v>
      </c>
      <c r="L2243" s="1" t="n">
        <v>17</v>
      </c>
      <c r="M2243" s="1"/>
      <c r="N2243" s="1"/>
      <c r="O2243" s="3"/>
      <c r="AMI2243" s="0"/>
      <c r="AMJ2243" s="0"/>
    </row>
    <row r="2244" s="18" customFormat="true" ht="13.8" hidden="false" customHeight="false" outlineLevel="0" collapsed="false">
      <c r="A2244" s="1" t="s">
        <v>91</v>
      </c>
      <c r="B2244" s="12" t="n">
        <v>42182</v>
      </c>
      <c r="C2244" s="1" t="s">
        <v>19</v>
      </c>
      <c r="D2244" s="1" t="s">
        <v>19</v>
      </c>
      <c r="E2244" s="1" t="s">
        <v>19</v>
      </c>
      <c r="F2244" s="1" t="s">
        <v>20</v>
      </c>
      <c r="G2244" s="1" t="n">
        <v>6</v>
      </c>
      <c r="H2244" s="1" t="n">
        <v>3</v>
      </c>
      <c r="I2244" s="23" t="str">
        <f aca="false">IF(J2244="RHAP", "Rhizophora apiculata", IF(J2244="EXAG", "Excoecaria agallocha", IF(J2244="BRPA", "Bruguiera parviflora", IF(J2244="XYMO", "Xylocarpus moluccensis", IF(J2244="BRCY", "Bruguiera cylindrica", IF(J2244="AVAL", "Avicennia alba", IF(J2244="AVOF", "Avicennia officinalis", IF(J2244="LURA", "Lumnitzera racemosa", IF(J2244="CETA", "Ceriops tagal", IF(J2244="XYGR", "Xylocarpus granatum", IF(J2244="AVMA", "Avicennia marina", IF(J2244="RHMU", "Rhizophora mucronata", IF(J2244="BRGY", "Bruguiera gymnorrhiza", IF(J2244="BRSE", "Bruguiera sexangula", IF(J2244="SOOV", "Sonneratia ovata", IF(J2244="SOCA", "Sonneratia caseolaris", IF(J2244="HELI", "Heritiera littoralis", IF(J2244="HESY", "Heritiera sylvatica", IF(J2244="NYFR", "Nypa fruticans", IF(J2244="CYRA", "Cynometra ramiflora", IF(J2244="PHPA", "Phoenix paludosa", IF(J2244="SCHY", "Scyphiphora hydrophyllacea", IF(J2244="DIMA", "Diospyros maritima", IF(J2244="POPI", "Pongamia pinnata", IF(J2244="MAPS", "Maniltoa psilogyne", IF(J2244="INBI", "Intsia bijuga", IF(J2244="ACEB", "Acanthus ebracteatus", IF(J2244="CAER", "Calamus erinaceus", IF(J2244="UNUN", "Unknown unknown",  IF(J2244="SOAL", "Sonneratia alba",  IF(J2244="AECO", "Aegiceras corniculatum", "" )) )))))))))))))))))))))))))))))</f>
        <v>Rhizophora apiculata</v>
      </c>
      <c r="J2244" s="1" t="s">
        <v>21</v>
      </c>
      <c r="K2244" s="1" t="n">
        <v>18.7</v>
      </c>
      <c r="L2244" s="1" t="n">
        <v>17</v>
      </c>
      <c r="M2244" s="1"/>
      <c r="N2244" s="1"/>
      <c r="O2244" s="3"/>
      <c r="AMI2244" s="0"/>
      <c r="AMJ2244" s="0"/>
    </row>
    <row r="2245" s="18" customFormat="true" ht="13.8" hidden="false" customHeight="false" outlineLevel="0" collapsed="false">
      <c r="A2245" s="1" t="s">
        <v>91</v>
      </c>
      <c r="B2245" s="12" t="n">
        <v>42182</v>
      </c>
      <c r="C2245" s="1" t="s">
        <v>19</v>
      </c>
      <c r="D2245" s="1" t="s">
        <v>19</v>
      </c>
      <c r="E2245" s="1" t="s">
        <v>19</v>
      </c>
      <c r="F2245" s="1" t="s">
        <v>20</v>
      </c>
      <c r="G2245" s="1" t="n">
        <v>6</v>
      </c>
      <c r="H2245" s="1" t="n">
        <v>3</v>
      </c>
      <c r="I2245" s="23" t="str">
        <f aca="false">IF(J2245="RHAP", "Rhizophora apiculata", IF(J2245="EXAG", "Excoecaria agallocha", IF(J2245="BRPA", "Bruguiera parviflora", IF(J2245="XYMO", "Xylocarpus moluccensis", IF(J2245="BRCY", "Bruguiera cylindrica", IF(J2245="AVAL", "Avicennia alba", IF(J2245="AVOF", "Avicennia officinalis", IF(J2245="LURA", "Lumnitzera racemosa", IF(J2245="CETA", "Ceriops tagal", IF(J2245="XYGR", "Xylocarpus granatum", IF(J2245="AVMA", "Avicennia marina", IF(J2245="RHMU", "Rhizophora mucronata", IF(J2245="BRGY", "Bruguiera gymnorrhiza", IF(J2245="BRSE", "Bruguiera sexangula", IF(J2245="SOOV", "Sonneratia ovata", IF(J2245="SOCA", "Sonneratia caseolaris", IF(J2245="HELI", "Heritiera littoralis", IF(J2245="HESY", "Heritiera sylvatica", IF(J2245="NYFR", "Nypa fruticans", IF(J2245="CYRA", "Cynometra ramiflora", IF(J2245="PHPA", "Phoenix paludosa", IF(J2245="SCHY", "Scyphiphora hydrophyllacea", IF(J2245="DIMA", "Diospyros maritima", IF(J2245="POPI", "Pongamia pinnata", IF(J2245="MAPS", "Maniltoa psilogyne", IF(J2245="INBI", "Intsia bijuga", IF(J2245="ACEB", "Acanthus ebracteatus", IF(J2245="CAER", "Calamus erinaceus", IF(J2245="UNUN", "Unknown unknown",  IF(J2245="SOAL", "Sonneratia alba",  IF(J2245="AECO", "Aegiceras corniculatum", "" )) )))))))))))))))))))))))))))))</f>
        <v>Rhizophora apiculata</v>
      </c>
      <c r="J2245" s="1" t="s">
        <v>21</v>
      </c>
      <c r="K2245" s="1" t="n">
        <v>18.7</v>
      </c>
      <c r="L2245" s="1" t="n">
        <v>17</v>
      </c>
      <c r="M2245" s="1"/>
      <c r="N2245" s="1"/>
      <c r="O2245" s="3"/>
      <c r="AMI2245" s="0"/>
      <c r="AMJ2245" s="0"/>
    </row>
    <row r="2246" s="18" customFormat="true" ht="13.8" hidden="false" customHeight="false" outlineLevel="0" collapsed="false">
      <c r="A2246" s="1" t="s">
        <v>91</v>
      </c>
      <c r="B2246" s="12" t="n">
        <v>42182</v>
      </c>
      <c r="C2246" s="1" t="s">
        <v>19</v>
      </c>
      <c r="D2246" s="1" t="s">
        <v>19</v>
      </c>
      <c r="E2246" s="1" t="s">
        <v>19</v>
      </c>
      <c r="F2246" s="1" t="s">
        <v>20</v>
      </c>
      <c r="G2246" s="1" t="n">
        <v>6</v>
      </c>
      <c r="H2246" s="1" t="n">
        <v>4</v>
      </c>
      <c r="I2246" s="23" t="str">
        <f aca="false">IF(J2246="RHAP", "Rhizophora apiculata", IF(J2246="EXAG", "Excoecaria agallocha", IF(J2246="BRPA", "Bruguiera parviflora", IF(J2246="XYMO", "Xylocarpus moluccensis", IF(J2246="BRCY", "Bruguiera cylindrica", IF(J2246="AVAL", "Avicennia alba", IF(J2246="AVOF", "Avicennia officinalis", IF(J2246="LURA", "Lumnitzera racemosa", IF(J2246="CETA", "Ceriops tagal", IF(J2246="XYGR", "Xylocarpus granatum", IF(J2246="AVMA", "Avicennia marina", IF(J2246="RHMU", "Rhizophora mucronata", IF(J2246="BRGY", "Bruguiera gymnorrhiza", IF(J2246="BRSE", "Bruguiera sexangula", IF(J2246="SOOV", "Sonneratia ovata", IF(J2246="SOCA", "Sonneratia caseolaris", IF(J2246="HELI", "Heritiera littoralis", IF(J2246="HESY", "Heritiera sylvatica", IF(J2246="NYFR", "Nypa fruticans", IF(J2246="CYRA", "Cynometra ramiflora", IF(J2246="PHPA", "Phoenix paludosa", IF(J2246="SCHY", "Scyphiphora hydrophyllacea", IF(J2246="DIMA", "Diospyros maritima", IF(J2246="POPI", "Pongamia pinnata", IF(J2246="MAPS", "Maniltoa psilogyne", IF(J2246="INBI", "Intsia bijuga", IF(J2246="ACEB", "Acanthus ebracteatus", IF(J2246="CAER", "Calamus erinaceus", IF(J2246="UNUN", "Unknown unknown",  IF(J2246="SOAL", "Sonneratia alba",  IF(J2246="AECO", "Aegiceras corniculatum", "" )) )))))))))))))))))))))))))))))</f>
        <v>Xylocarpus granatum</v>
      </c>
      <c r="J2246" s="1" t="s">
        <v>1022</v>
      </c>
      <c r="K2246" s="1" t="n">
        <v>5</v>
      </c>
      <c r="L2246" s="1" t="n">
        <v>7</v>
      </c>
      <c r="M2246" s="1"/>
      <c r="N2246" s="1"/>
      <c r="O2246" s="3"/>
      <c r="AMI2246" s="0"/>
      <c r="AMJ2246" s="0"/>
    </row>
    <row r="2247" s="18" customFormat="true" ht="13.8" hidden="false" customHeight="false" outlineLevel="0" collapsed="false">
      <c r="A2247" s="1" t="s">
        <v>91</v>
      </c>
      <c r="B2247" s="12" t="n">
        <v>42182</v>
      </c>
      <c r="C2247" s="1" t="s">
        <v>19</v>
      </c>
      <c r="D2247" s="1" t="s">
        <v>19</v>
      </c>
      <c r="E2247" s="1" t="s">
        <v>19</v>
      </c>
      <c r="F2247" s="1" t="s">
        <v>20</v>
      </c>
      <c r="G2247" s="1" t="n">
        <v>6</v>
      </c>
      <c r="H2247" s="1" t="n">
        <v>4</v>
      </c>
      <c r="I2247" s="23" t="str">
        <f aca="false">IF(J2247="RHAP", "Rhizophora apiculata", IF(J2247="EXAG", "Excoecaria agallocha", IF(J2247="BRPA", "Bruguiera parviflora", IF(J2247="XYMO", "Xylocarpus moluccensis", IF(J2247="BRCY", "Bruguiera cylindrica", IF(J2247="AVAL", "Avicennia alba", IF(J2247="AVOF", "Avicennia officinalis", IF(J2247="LURA", "Lumnitzera racemosa", IF(J2247="CETA", "Ceriops tagal", IF(J2247="XYGR", "Xylocarpus granatum", IF(J2247="AVMA", "Avicennia marina", IF(J2247="RHMU", "Rhizophora mucronata", IF(J2247="BRGY", "Bruguiera gymnorrhiza", IF(J2247="BRSE", "Bruguiera sexangula", IF(J2247="SOOV", "Sonneratia ovata", IF(J2247="SOCA", "Sonneratia caseolaris", IF(J2247="HELI", "Heritiera littoralis", IF(J2247="HESY", "Heritiera sylvatica", IF(J2247="NYFR", "Nypa fruticans", IF(J2247="CYRA", "Cynometra ramiflora", IF(J2247="PHPA", "Phoenix paludosa", IF(J2247="SCHY", "Scyphiphora hydrophyllacea", IF(J2247="DIMA", "Diospyros maritima", IF(J2247="POPI", "Pongamia pinnata", IF(J2247="MAPS", "Maniltoa psilogyne", IF(J2247="INBI", "Intsia bijuga", IF(J2247="ACEB", "Acanthus ebracteatus", IF(J2247="CAER", "Calamus erinaceus", IF(J2247="UNUN", "Unknown unknown",  IF(J2247="SOAL", "Sonneratia alba",  IF(J2247="AECO", "Aegiceras corniculatum", "" )) )))))))))))))))))))))))))))))</f>
        <v>Rhizophora apiculata</v>
      </c>
      <c r="J2247" s="1" t="s">
        <v>21</v>
      </c>
      <c r="K2247" s="1" t="n">
        <v>5.1</v>
      </c>
      <c r="L2247" s="1" t="n">
        <v>6</v>
      </c>
      <c r="M2247" s="1"/>
      <c r="N2247" s="1"/>
      <c r="O2247" s="3"/>
      <c r="AMI2247" s="0"/>
      <c r="AMJ2247" s="0"/>
    </row>
    <row r="2248" s="18" customFormat="true" ht="13.8" hidden="false" customHeight="false" outlineLevel="0" collapsed="false">
      <c r="A2248" s="1" t="s">
        <v>91</v>
      </c>
      <c r="B2248" s="12" t="n">
        <v>42182</v>
      </c>
      <c r="C2248" s="1" t="s">
        <v>19</v>
      </c>
      <c r="D2248" s="1" t="s">
        <v>19</v>
      </c>
      <c r="E2248" s="1" t="s">
        <v>19</v>
      </c>
      <c r="F2248" s="1" t="s">
        <v>20</v>
      </c>
      <c r="G2248" s="1" t="n">
        <v>6</v>
      </c>
      <c r="H2248" s="1" t="n">
        <v>4</v>
      </c>
      <c r="I2248" s="23" t="str">
        <f aca="false">IF(J2248="RHAP", "Rhizophora apiculata", IF(J2248="EXAG", "Excoecaria agallocha", IF(J2248="BRPA", "Bruguiera parviflora", IF(J2248="XYMO", "Xylocarpus moluccensis", IF(J2248="BRCY", "Bruguiera cylindrica", IF(J2248="AVAL", "Avicennia alba", IF(J2248="AVOF", "Avicennia officinalis", IF(J2248="LURA", "Lumnitzera racemosa", IF(J2248="CETA", "Ceriops tagal", IF(J2248="XYGR", "Xylocarpus granatum", IF(J2248="AVMA", "Avicennia marina", IF(J2248="RHMU", "Rhizophora mucronata", IF(J2248="BRGY", "Bruguiera gymnorrhiza", IF(J2248="BRSE", "Bruguiera sexangula", IF(J2248="SOOV", "Sonneratia ovata", IF(J2248="SOCA", "Sonneratia caseolaris", IF(J2248="HELI", "Heritiera littoralis", IF(J2248="HESY", "Heritiera sylvatica", IF(J2248="NYFR", "Nypa fruticans", IF(J2248="CYRA", "Cynometra ramiflora", IF(J2248="PHPA", "Phoenix paludosa", IF(J2248="SCHY", "Scyphiphora hydrophyllacea", IF(J2248="DIMA", "Diospyros maritima", IF(J2248="POPI", "Pongamia pinnata", IF(J2248="MAPS", "Maniltoa psilogyne", IF(J2248="INBI", "Intsia bijuga", IF(J2248="ACEB", "Acanthus ebracteatus", IF(J2248="CAER", "Calamus erinaceus", IF(J2248="UNUN", "Unknown unknown",  IF(J2248="SOAL", "Sonneratia alba",  IF(J2248="AECO", "Aegiceras corniculatum", "" )) )))))))))))))))))))))))))))))</f>
        <v>Rhizophora apiculata</v>
      </c>
      <c r="J2248" s="1" t="s">
        <v>21</v>
      </c>
      <c r="K2248" s="1" t="n">
        <v>5.1</v>
      </c>
      <c r="L2248" s="1" t="n">
        <v>6</v>
      </c>
      <c r="M2248" s="1"/>
      <c r="N2248" s="1"/>
      <c r="O2248" s="3"/>
      <c r="AMI2248" s="0"/>
      <c r="AMJ2248" s="0"/>
    </row>
    <row r="2249" s="18" customFormat="true" ht="13.8" hidden="false" customHeight="false" outlineLevel="0" collapsed="false">
      <c r="A2249" s="1" t="s">
        <v>91</v>
      </c>
      <c r="B2249" s="12" t="n">
        <v>42182</v>
      </c>
      <c r="C2249" s="1" t="s">
        <v>19</v>
      </c>
      <c r="D2249" s="1" t="s">
        <v>19</v>
      </c>
      <c r="E2249" s="1" t="s">
        <v>19</v>
      </c>
      <c r="F2249" s="1" t="s">
        <v>20</v>
      </c>
      <c r="G2249" s="1" t="n">
        <v>6</v>
      </c>
      <c r="H2249" s="1" t="n">
        <v>4</v>
      </c>
      <c r="I2249" s="23" t="str">
        <f aca="false">IF(J2249="RHAP", "Rhizophora apiculata", IF(J2249="EXAG", "Excoecaria agallocha", IF(J2249="BRPA", "Bruguiera parviflora", IF(J2249="XYMO", "Xylocarpus moluccensis", IF(J2249="BRCY", "Bruguiera cylindrica", IF(J2249="AVAL", "Avicennia alba", IF(J2249="AVOF", "Avicennia officinalis", IF(J2249="LURA", "Lumnitzera racemosa", IF(J2249="CETA", "Ceriops tagal", IF(J2249="XYGR", "Xylocarpus granatum", IF(J2249="AVMA", "Avicennia marina", IF(J2249="RHMU", "Rhizophora mucronata", IF(J2249="BRGY", "Bruguiera gymnorrhiza", IF(J2249="BRSE", "Bruguiera sexangula", IF(J2249="SOOV", "Sonneratia ovata", IF(J2249="SOCA", "Sonneratia caseolaris", IF(J2249="HELI", "Heritiera littoralis", IF(J2249="HESY", "Heritiera sylvatica", IF(J2249="NYFR", "Nypa fruticans", IF(J2249="CYRA", "Cynometra ramiflora", IF(J2249="PHPA", "Phoenix paludosa", IF(J2249="SCHY", "Scyphiphora hydrophyllacea", IF(J2249="DIMA", "Diospyros maritima", IF(J2249="POPI", "Pongamia pinnata", IF(J2249="MAPS", "Maniltoa psilogyne", IF(J2249="INBI", "Intsia bijuga", IF(J2249="ACEB", "Acanthus ebracteatus", IF(J2249="CAER", "Calamus erinaceus", IF(J2249="UNUN", "Unknown unknown",  IF(J2249="SOAL", "Sonneratia alba",  IF(J2249="AECO", "Aegiceras corniculatum", "" )) )))))))))))))))))))))))))))))</f>
        <v>Xylocarpus granatum</v>
      </c>
      <c r="J2249" s="1" t="s">
        <v>1022</v>
      </c>
      <c r="K2249" s="1" t="n">
        <v>5.1</v>
      </c>
      <c r="L2249" s="1" t="n">
        <v>5</v>
      </c>
      <c r="M2249" s="1"/>
      <c r="N2249" s="1"/>
      <c r="O2249" s="3"/>
      <c r="AMI2249" s="0"/>
      <c r="AMJ2249" s="0"/>
    </row>
    <row r="2250" s="18" customFormat="true" ht="13.8" hidden="false" customHeight="false" outlineLevel="0" collapsed="false">
      <c r="A2250" s="1" t="s">
        <v>91</v>
      </c>
      <c r="B2250" s="12" t="n">
        <v>42182</v>
      </c>
      <c r="C2250" s="1" t="s">
        <v>19</v>
      </c>
      <c r="D2250" s="1" t="s">
        <v>19</v>
      </c>
      <c r="E2250" s="1" t="s">
        <v>19</v>
      </c>
      <c r="F2250" s="1" t="s">
        <v>20</v>
      </c>
      <c r="G2250" s="1" t="n">
        <v>6</v>
      </c>
      <c r="H2250" s="1" t="n">
        <v>4</v>
      </c>
      <c r="I2250" s="23" t="str">
        <f aca="false">IF(J2250="RHAP", "Rhizophora apiculata", IF(J2250="EXAG", "Excoecaria agallocha", IF(J2250="BRPA", "Bruguiera parviflora", IF(J2250="XYMO", "Xylocarpus moluccensis", IF(J2250="BRCY", "Bruguiera cylindrica", IF(J2250="AVAL", "Avicennia alba", IF(J2250="AVOF", "Avicennia officinalis", IF(J2250="LURA", "Lumnitzera racemosa", IF(J2250="CETA", "Ceriops tagal", IF(J2250="XYGR", "Xylocarpus granatum", IF(J2250="AVMA", "Avicennia marina", IF(J2250="RHMU", "Rhizophora mucronata", IF(J2250="BRGY", "Bruguiera gymnorrhiza", IF(J2250="BRSE", "Bruguiera sexangula", IF(J2250="SOOV", "Sonneratia ovata", IF(J2250="SOCA", "Sonneratia caseolaris", IF(J2250="HELI", "Heritiera littoralis", IF(J2250="HESY", "Heritiera sylvatica", IF(J2250="NYFR", "Nypa fruticans", IF(J2250="CYRA", "Cynometra ramiflora", IF(J2250="PHPA", "Phoenix paludosa", IF(J2250="SCHY", "Scyphiphora hydrophyllacea", IF(J2250="DIMA", "Diospyros maritima", IF(J2250="POPI", "Pongamia pinnata", IF(J2250="MAPS", "Maniltoa psilogyne", IF(J2250="INBI", "Intsia bijuga", IF(J2250="ACEB", "Acanthus ebracteatus", IF(J2250="CAER", "Calamus erinaceus", IF(J2250="UNUN", "Unknown unknown",  IF(J2250="SOAL", "Sonneratia alba",  IF(J2250="AECO", "Aegiceras corniculatum", "" )) )))))))))))))))))))))))))))))</f>
        <v>Bruguiera sexangula</v>
      </c>
      <c r="J2250" s="1" t="s">
        <v>1023</v>
      </c>
      <c r="K2250" s="1" t="n">
        <v>6.3</v>
      </c>
      <c r="L2250" s="1" t="n">
        <v>4</v>
      </c>
      <c r="M2250" s="1"/>
      <c r="N2250" s="1"/>
      <c r="O2250" s="3"/>
      <c r="AMI2250" s="0"/>
      <c r="AMJ2250" s="0"/>
    </row>
    <row r="2251" s="18" customFormat="true" ht="13.8" hidden="false" customHeight="false" outlineLevel="0" collapsed="false">
      <c r="A2251" s="1" t="s">
        <v>91</v>
      </c>
      <c r="B2251" s="12" t="n">
        <v>42182</v>
      </c>
      <c r="C2251" s="1" t="s">
        <v>19</v>
      </c>
      <c r="D2251" s="1" t="s">
        <v>19</v>
      </c>
      <c r="E2251" s="1" t="s">
        <v>19</v>
      </c>
      <c r="F2251" s="1" t="s">
        <v>20</v>
      </c>
      <c r="G2251" s="1" t="n">
        <v>6</v>
      </c>
      <c r="H2251" s="1" t="n">
        <v>4</v>
      </c>
      <c r="I2251" s="23" t="str">
        <f aca="false">IF(J2251="RHAP", "Rhizophora apiculata", IF(J2251="EXAG", "Excoecaria agallocha", IF(J2251="BRPA", "Bruguiera parviflora", IF(J2251="XYMO", "Xylocarpus moluccensis", IF(J2251="BRCY", "Bruguiera cylindrica", IF(J2251="AVAL", "Avicennia alba", IF(J2251="AVOF", "Avicennia officinalis", IF(J2251="LURA", "Lumnitzera racemosa", IF(J2251="CETA", "Ceriops tagal", IF(J2251="XYGR", "Xylocarpus granatum", IF(J2251="AVMA", "Avicennia marina", IF(J2251="RHMU", "Rhizophora mucronata", IF(J2251="BRGY", "Bruguiera gymnorrhiza", IF(J2251="BRSE", "Bruguiera sexangula", IF(J2251="SOOV", "Sonneratia ovata", IF(J2251="SOCA", "Sonneratia caseolaris", IF(J2251="HELI", "Heritiera littoralis", IF(J2251="HESY", "Heritiera sylvatica", IF(J2251="NYFR", "Nypa fruticans", IF(J2251="CYRA", "Cynometra ramiflora", IF(J2251="PHPA", "Phoenix paludosa", IF(J2251="SCHY", "Scyphiphora hydrophyllacea", IF(J2251="DIMA", "Diospyros maritima", IF(J2251="POPI", "Pongamia pinnata", IF(J2251="MAPS", "Maniltoa psilogyne", IF(J2251="INBI", "Intsia bijuga", IF(J2251="ACEB", "Acanthus ebracteatus", IF(J2251="CAER", "Calamus erinaceus", IF(J2251="UNUN", "Unknown unknown",  IF(J2251="SOAL", "Sonneratia alba",  IF(J2251="AECO", "Aegiceras corniculatum", "" )) )))))))))))))))))))))))))))))</f>
        <v>Rhizophora apiculata</v>
      </c>
      <c r="J2251" s="1" t="s">
        <v>21</v>
      </c>
      <c r="K2251" s="1" t="n">
        <v>6.7</v>
      </c>
      <c r="L2251" s="1" t="n">
        <v>9</v>
      </c>
      <c r="M2251" s="1"/>
      <c r="N2251" s="1"/>
      <c r="O2251" s="3"/>
      <c r="AMI2251" s="0"/>
      <c r="AMJ2251" s="0"/>
    </row>
    <row r="2252" s="18" customFormat="true" ht="13.8" hidden="false" customHeight="false" outlineLevel="0" collapsed="false">
      <c r="A2252" s="1" t="s">
        <v>91</v>
      </c>
      <c r="B2252" s="12" t="n">
        <v>42182</v>
      </c>
      <c r="C2252" s="1" t="s">
        <v>19</v>
      </c>
      <c r="D2252" s="1" t="s">
        <v>19</v>
      </c>
      <c r="E2252" s="1" t="s">
        <v>19</v>
      </c>
      <c r="F2252" s="1" t="s">
        <v>20</v>
      </c>
      <c r="G2252" s="1" t="n">
        <v>6</v>
      </c>
      <c r="H2252" s="1" t="n">
        <v>4</v>
      </c>
      <c r="I2252" s="23" t="str">
        <f aca="false">IF(J2252="RHAP", "Rhizophora apiculata", IF(J2252="EXAG", "Excoecaria agallocha", IF(J2252="BRPA", "Bruguiera parviflora", IF(J2252="XYMO", "Xylocarpus moluccensis", IF(J2252="BRCY", "Bruguiera cylindrica", IF(J2252="AVAL", "Avicennia alba", IF(J2252="AVOF", "Avicennia officinalis", IF(J2252="LURA", "Lumnitzera racemosa", IF(J2252="CETA", "Ceriops tagal", IF(J2252="XYGR", "Xylocarpus granatum", IF(J2252="AVMA", "Avicennia marina", IF(J2252="RHMU", "Rhizophora mucronata", IF(J2252="BRGY", "Bruguiera gymnorrhiza", IF(J2252="BRSE", "Bruguiera sexangula", IF(J2252="SOOV", "Sonneratia ovata", IF(J2252="SOCA", "Sonneratia caseolaris", IF(J2252="HELI", "Heritiera littoralis", IF(J2252="HESY", "Heritiera sylvatica", IF(J2252="NYFR", "Nypa fruticans", IF(J2252="CYRA", "Cynometra ramiflora", IF(J2252="PHPA", "Phoenix paludosa", IF(J2252="SCHY", "Scyphiphora hydrophyllacea", IF(J2252="DIMA", "Diospyros maritima", IF(J2252="POPI", "Pongamia pinnata", IF(J2252="MAPS", "Maniltoa psilogyne", IF(J2252="INBI", "Intsia bijuga", IF(J2252="ACEB", "Acanthus ebracteatus", IF(J2252="CAER", "Calamus erinaceus", IF(J2252="UNUN", "Unknown unknown",  IF(J2252="SOAL", "Sonneratia alba",  IF(J2252="AECO", "Aegiceras corniculatum", "" )) )))))))))))))))))))))))))))))</f>
        <v>Xylocarpus granatum</v>
      </c>
      <c r="J2252" s="1" t="s">
        <v>1022</v>
      </c>
      <c r="K2252" s="1" t="n">
        <v>7</v>
      </c>
      <c r="L2252" s="1" t="n">
        <v>9</v>
      </c>
      <c r="M2252" s="1"/>
      <c r="N2252" s="1"/>
      <c r="O2252" s="3"/>
      <c r="AMI2252" s="0"/>
      <c r="AMJ2252" s="0"/>
    </row>
    <row r="2253" s="18" customFormat="true" ht="13.8" hidden="false" customHeight="false" outlineLevel="0" collapsed="false">
      <c r="A2253" s="1" t="s">
        <v>91</v>
      </c>
      <c r="B2253" s="12" t="n">
        <v>42182</v>
      </c>
      <c r="C2253" s="1" t="s">
        <v>19</v>
      </c>
      <c r="D2253" s="1" t="s">
        <v>19</v>
      </c>
      <c r="E2253" s="1" t="s">
        <v>19</v>
      </c>
      <c r="F2253" s="1" t="s">
        <v>20</v>
      </c>
      <c r="G2253" s="1" t="n">
        <v>6</v>
      </c>
      <c r="H2253" s="1" t="n">
        <v>4</v>
      </c>
      <c r="I2253" s="23" t="str">
        <f aca="false">IF(J2253="RHAP", "Rhizophora apiculata", IF(J2253="EXAG", "Excoecaria agallocha", IF(J2253="BRPA", "Bruguiera parviflora", IF(J2253="XYMO", "Xylocarpus moluccensis", IF(J2253="BRCY", "Bruguiera cylindrica", IF(J2253="AVAL", "Avicennia alba", IF(J2253="AVOF", "Avicennia officinalis", IF(J2253="LURA", "Lumnitzera racemosa", IF(J2253="CETA", "Ceriops tagal", IF(J2253="XYGR", "Xylocarpus granatum", IF(J2253="AVMA", "Avicennia marina", IF(J2253="RHMU", "Rhizophora mucronata", IF(J2253="BRGY", "Bruguiera gymnorrhiza", IF(J2253="BRSE", "Bruguiera sexangula", IF(J2253="SOOV", "Sonneratia ovata", IF(J2253="SOCA", "Sonneratia caseolaris", IF(J2253="HELI", "Heritiera littoralis", IF(J2253="HESY", "Heritiera sylvatica", IF(J2253="NYFR", "Nypa fruticans", IF(J2253="CYRA", "Cynometra ramiflora", IF(J2253="PHPA", "Phoenix paludosa", IF(J2253="SCHY", "Scyphiphora hydrophyllacea", IF(J2253="DIMA", "Diospyros maritima", IF(J2253="POPI", "Pongamia pinnata", IF(J2253="MAPS", "Maniltoa psilogyne", IF(J2253="INBI", "Intsia bijuga", IF(J2253="ACEB", "Acanthus ebracteatus", IF(J2253="CAER", "Calamus erinaceus", IF(J2253="UNUN", "Unknown unknown",  IF(J2253="SOAL", "Sonneratia alba",  IF(J2253="AECO", "Aegiceras corniculatum", "" )) )))))))))))))))))))))))))))))</f>
        <v>Bruguiera sexangula</v>
      </c>
      <c r="J2253" s="1" t="s">
        <v>1023</v>
      </c>
      <c r="K2253" s="1" t="n">
        <v>7.3</v>
      </c>
      <c r="L2253" s="1" t="n">
        <v>6</v>
      </c>
      <c r="M2253" s="1"/>
      <c r="N2253" s="1"/>
      <c r="O2253" s="3"/>
      <c r="AMI2253" s="0"/>
      <c r="AMJ2253" s="0"/>
    </row>
    <row r="2254" s="18" customFormat="true" ht="13.8" hidden="false" customHeight="false" outlineLevel="0" collapsed="false">
      <c r="A2254" s="1" t="s">
        <v>91</v>
      </c>
      <c r="B2254" s="12" t="n">
        <v>42182</v>
      </c>
      <c r="C2254" s="1" t="s">
        <v>19</v>
      </c>
      <c r="D2254" s="1" t="s">
        <v>19</v>
      </c>
      <c r="E2254" s="1" t="s">
        <v>19</v>
      </c>
      <c r="F2254" s="1" t="s">
        <v>20</v>
      </c>
      <c r="G2254" s="1" t="n">
        <v>6</v>
      </c>
      <c r="H2254" s="1" t="n">
        <v>4</v>
      </c>
      <c r="I2254" s="23" t="str">
        <f aca="false">IF(J2254="RHAP", "Rhizophora apiculata", IF(J2254="EXAG", "Excoecaria agallocha", IF(J2254="BRPA", "Bruguiera parviflora", IF(J2254="XYMO", "Xylocarpus moluccensis", IF(J2254="BRCY", "Bruguiera cylindrica", IF(J2254="AVAL", "Avicennia alba", IF(J2254="AVOF", "Avicennia officinalis", IF(J2254="LURA", "Lumnitzera racemosa", IF(J2254="CETA", "Ceriops tagal", IF(J2254="XYGR", "Xylocarpus granatum", IF(J2254="AVMA", "Avicennia marina", IF(J2254="RHMU", "Rhizophora mucronata", IF(J2254="BRGY", "Bruguiera gymnorrhiza", IF(J2254="BRSE", "Bruguiera sexangula", IF(J2254="SOOV", "Sonneratia ovata", IF(J2254="SOCA", "Sonneratia caseolaris", IF(J2254="HELI", "Heritiera littoralis", IF(J2254="HESY", "Heritiera sylvatica", IF(J2254="NYFR", "Nypa fruticans", IF(J2254="CYRA", "Cynometra ramiflora", IF(J2254="PHPA", "Phoenix paludosa", IF(J2254="SCHY", "Scyphiphora hydrophyllacea", IF(J2254="DIMA", "Diospyros maritima", IF(J2254="POPI", "Pongamia pinnata", IF(J2254="MAPS", "Maniltoa psilogyne", IF(J2254="INBI", "Intsia bijuga", IF(J2254="ACEB", "Acanthus ebracteatus", IF(J2254="CAER", "Calamus erinaceus", IF(J2254="UNUN", "Unknown unknown",  IF(J2254="SOAL", "Sonneratia alba",  IF(J2254="AECO", "Aegiceras corniculatum", "" )) )))))))))))))))))))))))))))))</f>
        <v>Rhizophora apiculata</v>
      </c>
      <c r="J2254" s="1" t="s">
        <v>21</v>
      </c>
      <c r="K2254" s="1" t="n">
        <v>8.1</v>
      </c>
      <c r="L2254" s="1" t="n">
        <v>9</v>
      </c>
      <c r="M2254" s="1"/>
      <c r="N2254" s="1"/>
      <c r="O2254" s="3"/>
      <c r="AMI2254" s="0"/>
      <c r="AMJ2254" s="0"/>
    </row>
    <row r="2255" s="18" customFormat="true" ht="13.8" hidden="false" customHeight="false" outlineLevel="0" collapsed="false">
      <c r="A2255" s="1" t="s">
        <v>91</v>
      </c>
      <c r="B2255" s="12" t="n">
        <v>42182</v>
      </c>
      <c r="C2255" s="1" t="s">
        <v>19</v>
      </c>
      <c r="D2255" s="1" t="s">
        <v>19</v>
      </c>
      <c r="E2255" s="1" t="s">
        <v>19</v>
      </c>
      <c r="F2255" s="1" t="s">
        <v>20</v>
      </c>
      <c r="G2255" s="1" t="n">
        <v>6</v>
      </c>
      <c r="H2255" s="1" t="n">
        <v>4</v>
      </c>
      <c r="I2255" s="23" t="str">
        <f aca="false">IF(J2255="RHAP", "Rhizophora apiculata", IF(J2255="EXAG", "Excoecaria agallocha", IF(J2255="BRPA", "Bruguiera parviflora", IF(J2255="XYMO", "Xylocarpus moluccensis", IF(J2255="BRCY", "Bruguiera cylindrica", IF(J2255="AVAL", "Avicennia alba", IF(J2255="AVOF", "Avicennia officinalis", IF(J2255="LURA", "Lumnitzera racemosa", IF(J2255="CETA", "Ceriops tagal", IF(J2255="XYGR", "Xylocarpus granatum", IF(J2255="AVMA", "Avicennia marina", IF(J2255="RHMU", "Rhizophora mucronata", IF(J2255="BRGY", "Bruguiera gymnorrhiza", IF(J2255="BRSE", "Bruguiera sexangula", IF(J2255="SOOV", "Sonneratia ovata", IF(J2255="SOCA", "Sonneratia caseolaris", IF(J2255="HELI", "Heritiera littoralis", IF(J2255="HESY", "Heritiera sylvatica", IF(J2255="NYFR", "Nypa fruticans", IF(J2255="CYRA", "Cynometra ramiflora", IF(J2255="PHPA", "Phoenix paludosa", IF(J2255="SCHY", "Scyphiphora hydrophyllacea", IF(J2255="DIMA", "Diospyros maritima", IF(J2255="POPI", "Pongamia pinnata", IF(J2255="MAPS", "Maniltoa psilogyne", IF(J2255="INBI", "Intsia bijuga", IF(J2255="ACEB", "Acanthus ebracteatus", IF(J2255="CAER", "Calamus erinaceus", IF(J2255="UNUN", "Unknown unknown",  IF(J2255="SOAL", "Sonneratia alba",  IF(J2255="AECO", "Aegiceras corniculatum", "" )) )))))))))))))))))))))))))))))</f>
        <v>Rhizophora apiculata</v>
      </c>
      <c r="J2255" s="1" t="s">
        <v>21</v>
      </c>
      <c r="K2255" s="1" t="n">
        <v>8.7</v>
      </c>
      <c r="L2255" s="1" t="n">
        <v>14</v>
      </c>
      <c r="M2255" s="1"/>
      <c r="N2255" s="1"/>
      <c r="O2255" s="3"/>
      <c r="AMI2255" s="0"/>
      <c r="AMJ2255" s="0"/>
    </row>
    <row r="2256" s="18" customFormat="true" ht="13.8" hidden="false" customHeight="false" outlineLevel="0" collapsed="false">
      <c r="A2256" s="1" t="s">
        <v>91</v>
      </c>
      <c r="B2256" s="12" t="n">
        <v>42182</v>
      </c>
      <c r="C2256" s="1" t="s">
        <v>19</v>
      </c>
      <c r="D2256" s="1" t="s">
        <v>19</v>
      </c>
      <c r="E2256" s="1" t="s">
        <v>19</v>
      </c>
      <c r="F2256" s="1" t="s">
        <v>20</v>
      </c>
      <c r="G2256" s="1" t="n">
        <v>6</v>
      </c>
      <c r="H2256" s="1" t="n">
        <v>4</v>
      </c>
      <c r="I2256" s="23" t="str">
        <f aca="false">IF(J2256="RHAP", "Rhizophora apiculata", IF(J2256="EXAG", "Excoecaria agallocha", IF(J2256="BRPA", "Bruguiera parviflora", IF(J2256="XYMO", "Xylocarpus moluccensis", IF(J2256="BRCY", "Bruguiera cylindrica", IF(J2256="AVAL", "Avicennia alba", IF(J2256="AVOF", "Avicennia officinalis", IF(J2256="LURA", "Lumnitzera racemosa", IF(J2256="CETA", "Ceriops tagal", IF(J2256="XYGR", "Xylocarpus granatum", IF(J2256="AVMA", "Avicennia marina", IF(J2256="RHMU", "Rhizophora mucronata", IF(J2256="BRGY", "Bruguiera gymnorrhiza", IF(J2256="BRSE", "Bruguiera sexangula", IF(J2256="SOOV", "Sonneratia ovata", IF(J2256="SOCA", "Sonneratia caseolaris", IF(J2256="HELI", "Heritiera littoralis", IF(J2256="HESY", "Heritiera sylvatica", IF(J2256="NYFR", "Nypa fruticans", IF(J2256="CYRA", "Cynometra ramiflora", IF(J2256="PHPA", "Phoenix paludosa", IF(J2256="SCHY", "Scyphiphora hydrophyllacea", IF(J2256="DIMA", "Diospyros maritima", IF(J2256="POPI", "Pongamia pinnata", IF(J2256="MAPS", "Maniltoa psilogyne", IF(J2256="INBI", "Intsia bijuga", IF(J2256="ACEB", "Acanthus ebracteatus", IF(J2256="CAER", "Calamus erinaceus", IF(J2256="UNUN", "Unknown unknown",  IF(J2256="SOAL", "Sonneratia alba",  IF(J2256="AECO", "Aegiceras corniculatum", "" )) )))))))))))))))))))))))))))))</f>
        <v>Bruguiera cylindrica</v>
      </c>
      <c r="J2256" s="1" t="s">
        <v>98</v>
      </c>
      <c r="K2256" s="1" t="n">
        <v>8.7</v>
      </c>
      <c r="L2256" s="1" t="n">
        <v>4</v>
      </c>
      <c r="M2256" s="1"/>
      <c r="N2256" s="1"/>
      <c r="O2256" s="3"/>
      <c r="AMI2256" s="0"/>
      <c r="AMJ2256" s="0"/>
    </row>
    <row r="2257" s="18" customFormat="true" ht="13.8" hidden="false" customHeight="false" outlineLevel="0" collapsed="false">
      <c r="A2257" s="1" t="s">
        <v>91</v>
      </c>
      <c r="B2257" s="12" t="n">
        <v>42182</v>
      </c>
      <c r="C2257" s="1" t="s">
        <v>19</v>
      </c>
      <c r="D2257" s="1" t="s">
        <v>19</v>
      </c>
      <c r="E2257" s="1" t="s">
        <v>19</v>
      </c>
      <c r="F2257" s="1" t="s">
        <v>20</v>
      </c>
      <c r="G2257" s="1" t="n">
        <v>6</v>
      </c>
      <c r="H2257" s="1" t="n">
        <v>4</v>
      </c>
      <c r="I2257" s="23" t="str">
        <f aca="false">IF(J2257="RHAP", "Rhizophora apiculata", IF(J2257="EXAG", "Excoecaria agallocha", IF(J2257="BRPA", "Bruguiera parviflora", IF(J2257="XYMO", "Xylocarpus moluccensis", IF(J2257="BRCY", "Bruguiera cylindrica", IF(J2257="AVAL", "Avicennia alba", IF(J2257="AVOF", "Avicennia officinalis", IF(J2257="LURA", "Lumnitzera racemosa", IF(J2257="CETA", "Ceriops tagal", IF(J2257="XYGR", "Xylocarpus granatum", IF(J2257="AVMA", "Avicennia marina", IF(J2257="RHMU", "Rhizophora mucronata", IF(J2257="BRGY", "Bruguiera gymnorrhiza", IF(J2257="BRSE", "Bruguiera sexangula", IF(J2257="SOOV", "Sonneratia ovata", IF(J2257="SOCA", "Sonneratia caseolaris", IF(J2257="HELI", "Heritiera littoralis", IF(J2257="HESY", "Heritiera sylvatica", IF(J2257="NYFR", "Nypa fruticans", IF(J2257="CYRA", "Cynometra ramiflora", IF(J2257="PHPA", "Phoenix paludosa", IF(J2257="SCHY", "Scyphiphora hydrophyllacea", IF(J2257="DIMA", "Diospyros maritima", IF(J2257="POPI", "Pongamia pinnata", IF(J2257="MAPS", "Maniltoa psilogyne", IF(J2257="INBI", "Intsia bijuga", IF(J2257="ACEB", "Acanthus ebracteatus", IF(J2257="CAER", "Calamus erinaceus", IF(J2257="UNUN", "Unknown unknown",  IF(J2257="SOAL", "Sonneratia alba",  IF(J2257="AECO", "Aegiceras corniculatum", "" )) )))))))))))))))))))))))))))))</f>
        <v>Rhizophora apiculata</v>
      </c>
      <c r="J2257" s="1" t="s">
        <v>21</v>
      </c>
      <c r="K2257" s="1" t="n">
        <v>8.9</v>
      </c>
      <c r="L2257" s="1" t="n">
        <v>12</v>
      </c>
      <c r="M2257" s="1"/>
      <c r="N2257" s="1"/>
      <c r="O2257" s="3"/>
      <c r="AMI2257" s="0"/>
      <c r="AMJ2257" s="0"/>
    </row>
    <row r="2258" s="18" customFormat="true" ht="13.8" hidden="false" customHeight="false" outlineLevel="0" collapsed="false">
      <c r="A2258" s="1" t="s">
        <v>91</v>
      </c>
      <c r="B2258" s="12" t="n">
        <v>42182</v>
      </c>
      <c r="C2258" s="1" t="s">
        <v>19</v>
      </c>
      <c r="D2258" s="1" t="s">
        <v>19</v>
      </c>
      <c r="E2258" s="1" t="s">
        <v>19</v>
      </c>
      <c r="F2258" s="1" t="s">
        <v>20</v>
      </c>
      <c r="G2258" s="1" t="n">
        <v>6</v>
      </c>
      <c r="H2258" s="1" t="n">
        <v>4</v>
      </c>
      <c r="I2258" s="23" t="str">
        <f aca="false">IF(J2258="RHAP", "Rhizophora apiculata", IF(J2258="EXAG", "Excoecaria agallocha", IF(J2258="BRPA", "Bruguiera parviflora", IF(J2258="XYMO", "Xylocarpus moluccensis", IF(J2258="BRCY", "Bruguiera cylindrica", IF(J2258="AVAL", "Avicennia alba", IF(J2258="AVOF", "Avicennia officinalis", IF(J2258="LURA", "Lumnitzera racemosa", IF(J2258="CETA", "Ceriops tagal", IF(J2258="XYGR", "Xylocarpus granatum", IF(J2258="AVMA", "Avicennia marina", IF(J2258="RHMU", "Rhizophora mucronata", IF(J2258="BRGY", "Bruguiera gymnorrhiza", IF(J2258="BRSE", "Bruguiera sexangula", IF(J2258="SOOV", "Sonneratia ovata", IF(J2258="SOCA", "Sonneratia caseolaris", IF(J2258="HELI", "Heritiera littoralis", IF(J2258="HESY", "Heritiera sylvatica", IF(J2258="NYFR", "Nypa fruticans", IF(J2258="CYRA", "Cynometra ramiflora", IF(J2258="PHPA", "Phoenix paludosa", IF(J2258="SCHY", "Scyphiphora hydrophyllacea", IF(J2258="DIMA", "Diospyros maritima", IF(J2258="POPI", "Pongamia pinnata", IF(J2258="MAPS", "Maniltoa psilogyne", IF(J2258="INBI", "Intsia bijuga", IF(J2258="ACEB", "Acanthus ebracteatus", IF(J2258="CAER", "Calamus erinaceus", IF(J2258="UNUN", "Unknown unknown",  IF(J2258="SOAL", "Sonneratia alba",  IF(J2258="AECO", "Aegiceras corniculatum", "" )) )))))))))))))))))))))))))))))</f>
        <v>Xylocarpus granatum</v>
      </c>
      <c r="J2258" s="1" t="s">
        <v>1022</v>
      </c>
      <c r="K2258" s="1" t="n">
        <v>10.3</v>
      </c>
      <c r="L2258" s="1" t="n">
        <v>9</v>
      </c>
      <c r="M2258" s="1"/>
      <c r="N2258" s="1"/>
      <c r="O2258" s="3"/>
      <c r="AMI2258" s="0"/>
      <c r="AMJ2258" s="0"/>
    </row>
    <row r="2259" s="18" customFormat="true" ht="13.8" hidden="false" customHeight="false" outlineLevel="0" collapsed="false">
      <c r="A2259" s="1" t="s">
        <v>91</v>
      </c>
      <c r="B2259" s="12" t="n">
        <v>42182</v>
      </c>
      <c r="C2259" s="1" t="s">
        <v>19</v>
      </c>
      <c r="D2259" s="1" t="s">
        <v>19</v>
      </c>
      <c r="E2259" s="1" t="s">
        <v>19</v>
      </c>
      <c r="F2259" s="1" t="s">
        <v>20</v>
      </c>
      <c r="G2259" s="1" t="n">
        <v>6</v>
      </c>
      <c r="H2259" s="1" t="n">
        <v>4</v>
      </c>
      <c r="I2259" s="23" t="str">
        <f aca="false">IF(J2259="RHAP", "Rhizophora apiculata", IF(J2259="EXAG", "Excoecaria agallocha", IF(J2259="BRPA", "Bruguiera parviflora", IF(J2259="XYMO", "Xylocarpus moluccensis", IF(J2259="BRCY", "Bruguiera cylindrica", IF(J2259="AVAL", "Avicennia alba", IF(J2259="AVOF", "Avicennia officinalis", IF(J2259="LURA", "Lumnitzera racemosa", IF(J2259="CETA", "Ceriops tagal", IF(J2259="XYGR", "Xylocarpus granatum", IF(J2259="AVMA", "Avicennia marina", IF(J2259="RHMU", "Rhizophora mucronata", IF(J2259="BRGY", "Bruguiera gymnorrhiza", IF(J2259="BRSE", "Bruguiera sexangula", IF(J2259="SOOV", "Sonneratia ovata", IF(J2259="SOCA", "Sonneratia caseolaris", IF(J2259="HELI", "Heritiera littoralis", IF(J2259="HESY", "Heritiera sylvatica", IF(J2259="NYFR", "Nypa fruticans", IF(J2259="CYRA", "Cynometra ramiflora", IF(J2259="PHPA", "Phoenix paludosa", IF(J2259="SCHY", "Scyphiphora hydrophyllacea", IF(J2259="DIMA", "Diospyros maritima", IF(J2259="POPI", "Pongamia pinnata", IF(J2259="MAPS", "Maniltoa psilogyne", IF(J2259="INBI", "Intsia bijuga", IF(J2259="ACEB", "Acanthus ebracteatus", IF(J2259="CAER", "Calamus erinaceus", IF(J2259="UNUN", "Unknown unknown",  IF(J2259="SOAL", "Sonneratia alba",  IF(J2259="AECO", "Aegiceras corniculatum", "" )) )))))))))))))))))))))))))))))</f>
        <v>Rhizophora apiculata</v>
      </c>
      <c r="J2259" s="1" t="s">
        <v>21</v>
      </c>
      <c r="K2259" s="1" t="n">
        <v>10.3</v>
      </c>
      <c r="L2259" s="1" t="n">
        <v>10</v>
      </c>
      <c r="M2259" s="1"/>
      <c r="N2259" s="1"/>
      <c r="O2259" s="3"/>
      <c r="AMI2259" s="0"/>
      <c r="AMJ2259" s="0"/>
    </row>
    <row r="2260" s="18" customFormat="true" ht="13.8" hidden="false" customHeight="false" outlineLevel="0" collapsed="false">
      <c r="A2260" s="1" t="s">
        <v>91</v>
      </c>
      <c r="B2260" s="12" t="n">
        <v>42182</v>
      </c>
      <c r="C2260" s="1" t="s">
        <v>19</v>
      </c>
      <c r="D2260" s="1" t="s">
        <v>19</v>
      </c>
      <c r="E2260" s="1" t="s">
        <v>19</v>
      </c>
      <c r="F2260" s="1" t="s">
        <v>20</v>
      </c>
      <c r="G2260" s="1" t="n">
        <v>6</v>
      </c>
      <c r="H2260" s="1" t="n">
        <v>4</v>
      </c>
      <c r="I2260" s="23" t="str">
        <f aca="false">IF(J2260="RHAP", "Rhizophora apiculata", IF(J2260="EXAG", "Excoecaria agallocha", IF(J2260="BRPA", "Bruguiera parviflora", IF(J2260="XYMO", "Xylocarpus moluccensis", IF(J2260="BRCY", "Bruguiera cylindrica", IF(J2260="AVAL", "Avicennia alba", IF(J2260="AVOF", "Avicennia officinalis", IF(J2260="LURA", "Lumnitzera racemosa", IF(J2260="CETA", "Ceriops tagal", IF(J2260="XYGR", "Xylocarpus granatum", IF(J2260="AVMA", "Avicennia marina", IF(J2260="RHMU", "Rhizophora mucronata", IF(J2260="BRGY", "Bruguiera gymnorrhiza", IF(J2260="BRSE", "Bruguiera sexangula", IF(J2260="SOOV", "Sonneratia ovata", IF(J2260="SOCA", "Sonneratia caseolaris", IF(J2260="HELI", "Heritiera littoralis", IF(J2260="HESY", "Heritiera sylvatica", IF(J2260="NYFR", "Nypa fruticans", IF(J2260="CYRA", "Cynometra ramiflora", IF(J2260="PHPA", "Phoenix paludosa", IF(J2260="SCHY", "Scyphiphora hydrophyllacea", IF(J2260="DIMA", "Diospyros maritima", IF(J2260="POPI", "Pongamia pinnata", IF(J2260="MAPS", "Maniltoa psilogyne", IF(J2260="INBI", "Intsia bijuga", IF(J2260="ACEB", "Acanthus ebracteatus", IF(J2260="CAER", "Calamus erinaceus", IF(J2260="UNUN", "Unknown unknown",  IF(J2260="SOAL", "Sonneratia alba",  IF(J2260="AECO", "Aegiceras corniculatum", "" )) )))))))))))))))))))))))))))))</f>
        <v>Rhizophora apiculata</v>
      </c>
      <c r="J2260" s="1" t="s">
        <v>21</v>
      </c>
      <c r="K2260" s="1" t="n">
        <v>11.6</v>
      </c>
      <c r="L2260" s="1" t="n">
        <v>14</v>
      </c>
      <c r="M2260" s="1"/>
      <c r="N2260" s="1"/>
      <c r="O2260" s="3"/>
      <c r="AMI2260" s="0"/>
      <c r="AMJ2260" s="0"/>
    </row>
    <row r="2261" s="18" customFormat="true" ht="13.8" hidden="false" customHeight="false" outlineLevel="0" collapsed="false">
      <c r="A2261" s="1" t="s">
        <v>91</v>
      </c>
      <c r="B2261" s="12" t="n">
        <v>42182</v>
      </c>
      <c r="C2261" s="1" t="s">
        <v>19</v>
      </c>
      <c r="D2261" s="1" t="s">
        <v>19</v>
      </c>
      <c r="E2261" s="1" t="s">
        <v>19</v>
      </c>
      <c r="F2261" s="1" t="s">
        <v>20</v>
      </c>
      <c r="G2261" s="1" t="n">
        <v>6</v>
      </c>
      <c r="H2261" s="1" t="n">
        <v>4</v>
      </c>
      <c r="I2261" s="23" t="str">
        <f aca="false">IF(J2261="RHAP", "Rhizophora apiculata", IF(J2261="EXAG", "Excoecaria agallocha", IF(J2261="BRPA", "Bruguiera parviflora", IF(J2261="XYMO", "Xylocarpus moluccensis", IF(J2261="BRCY", "Bruguiera cylindrica", IF(J2261="AVAL", "Avicennia alba", IF(J2261="AVOF", "Avicennia officinalis", IF(J2261="LURA", "Lumnitzera racemosa", IF(J2261="CETA", "Ceriops tagal", IF(J2261="XYGR", "Xylocarpus granatum", IF(J2261="AVMA", "Avicennia marina", IF(J2261="RHMU", "Rhizophora mucronata", IF(J2261="BRGY", "Bruguiera gymnorrhiza", IF(J2261="BRSE", "Bruguiera sexangula", IF(J2261="SOOV", "Sonneratia ovata", IF(J2261="SOCA", "Sonneratia caseolaris", IF(J2261="HELI", "Heritiera littoralis", IF(J2261="HESY", "Heritiera sylvatica", IF(J2261="NYFR", "Nypa fruticans", IF(J2261="CYRA", "Cynometra ramiflora", IF(J2261="PHPA", "Phoenix paludosa", IF(J2261="SCHY", "Scyphiphora hydrophyllacea", IF(J2261="DIMA", "Diospyros maritima", IF(J2261="POPI", "Pongamia pinnata", IF(J2261="MAPS", "Maniltoa psilogyne", IF(J2261="INBI", "Intsia bijuga", IF(J2261="ACEB", "Acanthus ebracteatus", IF(J2261="CAER", "Calamus erinaceus", IF(J2261="UNUN", "Unknown unknown",  IF(J2261="SOAL", "Sonneratia alba",  IF(J2261="AECO", "Aegiceras corniculatum", "" )) )))))))))))))))))))))))))))))</f>
        <v>Bruguiera cylindrica</v>
      </c>
      <c r="J2261" s="1" t="s">
        <v>98</v>
      </c>
      <c r="K2261" s="1" t="n">
        <v>11.7</v>
      </c>
      <c r="L2261" s="1" t="n">
        <v>7</v>
      </c>
      <c r="M2261" s="1"/>
      <c r="N2261" s="1"/>
      <c r="O2261" s="3"/>
      <c r="AMI2261" s="0"/>
      <c r="AMJ2261" s="0"/>
    </row>
    <row r="2262" s="18" customFormat="true" ht="13.8" hidden="false" customHeight="false" outlineLevel="0" collapsed="false">
      <c r="A2262" s="1" t="s">
        <v>91</v>
      </c>
      <c r="B2262" s="12" t="n">
        <v>42182</v>
      </c>
      <c r="C2262" s="1" t="s">
        <v>19</v>
      </c>
      <c r="D2262" s="1" t="s">
        <v>19</v>
      </c>
      <c r="E2262" s="1" t="s">
        <v>19</v>
      </c>
      <c r="F2262" s="1" t="s">
        <v>20</v>
      </c>
      <c r="G2262" s="1" t="n">
        <v>6</v>
      </c>
      <c r="H2262" s="1" t="n">
        <v>4</v>
      </c>
      <c r="I2262" s="23" t="str">
        <f aca="false">IF(J2262="RHAP", "Rhizophora apiculata", IF(J2262="EXAG", "Excoecaria agallocha", IF(J2262="BRPA", "Bruguiera parviflora", IF(J2262="XYMO", "Xylocarpus moluccensis", IF(J2262="BRCY", "Bruguiera cylindrica", IF(J2262="AVAL", "Avicennia alba", IF(J2262="AVOF", "Avicennia officinalis", IF(J2262="LURA", "Lumnitzera racemosa", IF(J2262="CETA", "Ceriops tagal", IF(J2262="XYGR", "Xylocarpus granatum", IF(J2262="AVMA", "Avicennia marina", IF(J2262="RHMU", "Rhizophora mucronata", IF(J2262="BRGY", "Bruguiera gymnorrhiza", IF(J2262="BRSE", "Bruguiera sexangula", IF(J2262="SOOV", "Sonneratia ovata", IF(J2262="SOCA", "Sonneratia caseolaris", IF(J2262="HELI", "Heritiera littoralis", IF(J2262="HESY", "Heritiera sylvatica", IF(J2262="NYFR", "Nypa fruticans", IF(J2262="CYRA", "Cynometra ramiflora", IF(J2262="PHPA", "Phoenix paludosa", IF(J2262="SCHY", "Scyphiphora hydrophyllacea", IF(J2262="DIMA", "Diospyros maritima", IF(J2262="POPI", "Pongamia pinnata", IF(J2262="MAPS", "Maniltoa psilogyne", IF(J2262="INBI", "Intsia bijuga", IF(J2262="ACEB", "Acanthus ebracteatus", IF(J2262="CAER", "Calamus erinaceus", IF(J2262="UNUN", "Unknown unknown",  IF(J2262="SOAL", "Sonneratia alba",  IF(J2262="AECO", "Aegiceras corniculatum", "" )) )))))))))))))))))))))))))))))</f>
        <v>Rhizophora apiculata</v>
      </c>
      <c r="J2262" s="1" t="s">
        <v>21</v>
      </c>
      <c r="K2262" s="1" t="n">
        <v>12</v>
      </c>
      <c r="L2262" s="1" t="n">
        <v>14</v>
      </c>
      <c r="M2262" s="1"/>
      <c r="N2262" s="1"/>
      <c r="O2262" s="3"/>
      <c r="AMI2262" s="0"/>
      <c r="AMJ2262" s="0"/>
    </row>
    <row r="2263" s="18" customFormat="true" ht="13.8" hidden="false" customHeight="false" outlineLevel="0" collapsed="false">
      <c r="A2263" s="1" t="s">
        <v>91</v>
      </c>
      <c r="B2263" s="12" t="n">
        <v>42182</v>
      </c>
      <c r="C2263" s="1" t="s">
        <v>19</v>
      </c>
      <c r="D2263" s="1" t="s">
        <v>19</v>
      </c>
      <c r="E2263" s="1" t="s">
        <v>19</v>
      </c>
      <c r="F2263" s="1" t="s">
        <v>20</v>
      </c>
      <c r="G2263" s="1" t="n">
        <v>6</v>
      </c>
      <c r="H2263" s="1" t="n">
        <v>4</v>
      </c>
      <c r="I2263" s="23" t="str">
        <f aca="false">IF(J2263="RHAP", "Rhizophora apiculata", IF(J2263="EXAG", "Excoecaria agallocha", IF(J2263="BRPA", "Bruguiera parviflora", IF(J2263="XYMO", "Xylocarpus moluccensis", IF(J2263="BRCY", "Bruguiera cylindrica", IF(J2263="AVAL", "Avicennia alba", IF(J2263="AVOF", "Avicennia officinalis", IF(J2263="LURA", "Lumnitzera racemosa", IF(J2263="CETA", "Ceriops tagal", IF(J2263="XYGR", "Xylocarpus granatum", IF(J2263="AVMA", "Avicennia marina", IF(J2263="RHMU", "Rhizophora mucronata", IF(J2263="BRGY", "Bruguiera gymnorrhiza", IF(J2263="BRSE", "Bruguiera sexangula", IF(J2263="SOOV", "Sonneratia ovata", IF(J2263="SOCA", "Sonneratia caseolaris", IF(J2263="HELI", "Heritiera littoralis", IF(J2263="HESY", "Heritiera sylvatica", IF(J2263="NYFR", "Nypa fruticans", IF(J2263="CYRA", "Cynometra ramiflora", IF(J2263="PHPA", "Phoenix paludosa", IF(J2263="SCHY", "Scyphiphora hydrophyllacea", IF(J2263="DIMA", "Diospyros maritima", IF(J2263="POPI", "Pongamia pinnata", IF(J2263="MAPS", "Maniltoa psilogyne", IF(J2263="INBI", "Intsia bijuga", IF(J2263="ACEB", "Acanthus ebracteatus", IF(J2263="CAER", "Calamus erinaceus", IF(J2263="UNUN", "Unknown unknown",  IF(J2263="SOAL", "Sonneratia alba",  IF(J2263="AECO", "Aegiceras corniculatum", "" )) )))))))))))))))))))))))))))))</f>
        <v>Rhizophora apiculata</v>
      </c>
      <c r="J2263" s="1" t="s">
        <v>21</v>
      </c>
      <c r="K2263" s="1" t="n">
        <v>12.1</v>
      </c>
      <c r="L2263" s="1" t="n">
        <v>14</v>
      </c>
      <c r="M2263" s="1"/>
      <c r="N2263" s="1"/>
      <c r="O2263" s="3"/>
      <c r="AMI2263" s="0"/>
      <c r="AMJ2263" s="0"/>
    </row>
    <row r="2264" s="18" customFormat="true" ht="13.8" hidden="false" customHeight="false" outlineLevel="0" collapsed="false">
      <c r="A2264" s="1" t="s">
        <v>91</v>
      </c>
      <c r="B2264" s="12" t="n">
        <v>42182</v>
      </c>
      <c r="C2264" s="1" t="s">
        <v>19</v>
      </c>
      <c r="D2264" s="1" t="s">
        <v>19</v>
      </c>
      <c r="E2264" s="1" t="s">
        <v>19</v>
      </c>
      <c r="F2264" s="1" t="s">
        <v>20</v>
      </c>
      <c r="G2264" s="1" t="n">
        <v>6</v>
      </c>
      <c r="H2264" s="1" t="n">
        <v>4</v>
      </c>
      <c r="I2264" s="23" t="str">
        <f aca="false">IF(J2264="RHAP", "Rhizophora apiculata", IF(J2264="EXAG", "Excoecaria agallocha", IF(J2264="BRPA", "Bruguiera parviflora", IF(J2264="XYMO", "Xylocarpus moluccensis", IF(J2264="BRCY", "Bruguiera cylindrica", IF(J2264="AVAL", "Avicennia alba", IF(J2264="AVOF", "Avicennia officinalis", IF(J2264="LURA", "Lumnitzera racemosa", IF(J2264="CETA", "Ceriops tagal", IF(J2264="XYGR", "Xylocarpus granatum", IF(J2264="AVMA", "Avicennia marina", IF(J2264="RHMU", "Rhizophora mucronata", IF(J2264="BRGY", "Bruguiera gymnorrhiza", IF(J2264="BRSE", "Bruguiera sexangula", IF(J2264="SOOV", "Sonneratia ovata", IF(J2264="SOCA", "Sonneratia caseolaris", IF(J2264="HELI", "Heritiera littoralis", IF(J2264="HESY", "Heritiera sylvatica", IF(J2264="NYFR", "Nypa fruticans", IF(J2264="CYRA", "Cynometra ramiflora", IF(J2264="PHPA", "Phoenix paludosa", IF(J2264="SCHY", "Scyphiphora hydrophyllacea", IF(J2264="DIMA", "Diospyros maritima", IF(J2264="POPI", "Pongamia pinnata", IF(J2264="MAPS", "Maniltoa psilogyne", IF(J2264="INBI", "Intsia bijuga", IF(J2264="ACEB", "Acanthus ebracteatus", IF(J2264="CAER", "Calamus erinaceus", IF(J2264="UNUN", "Unknown unknown",  IF(J2264="SOAL", "Sonneratia alba",  IF(J2264="AECO", "Aegiceras corniculatum", "" )) )))))))))))))))))))))))))))))</f>
        <v>Rhizophora apiculata</v>
      </c>
      <c r="J2264" s="1" t="s">
        <v>21</v>
      </c>
      <c r="K2264" s="1" t="n">
        <v>12.1</v>
      </c>
      <c r="L2264" s="1" t="n">
        <v>14</v>
      </c>
      <c r="M2264" s="1"/>
      <c r="N2264" s="1"/>
      <c r="O2264" s="3"/>
      <c r="AMI2264" s="0"/>
      <c r="AMJ2264" s="0"/>
    </row>
    <row r="2265" s="18" customFormat="true" ht="13.8" hidden="false" customHeight="false" outlineLevel="0" collapsed="false">
      <c r="A2265" s="1" t="s">
        <v>91</v>
      </c>
      <c r="B2265" s="12" t="n">
        <v>42182</v>
      </c>
      <c r="C2265" s="1" t="s">
        <v>19</v>
      </c>
      <c r="D2265" s="1" t="s">
        <v>19</v>
      </c>
      <c r="E2265" s="1" t="s">
        <v>19</v>
      </c>
      <c r="F2265" s="1" t="s">
        <v>20</v>
      </c>
      <c r="G2265" s="1" t="n">
        <v>6</v>
      </c>
      <c r="H2265" s="1" t="n">
        <v>4</v>
      </c>
      <c r="I2265" s="23" t="str">
        <f aca="false">IF(J2265="RHAP", "Rhizophora apiculata", IF(J2265="EXAG", "Excoecaria agallocha", IF(J2265="BRPA", "Bruguiera parviflora", IF(J2265="XYMO", "Xylocarpus moluccensis", IF(J2265="BRCY", "Bruguiera cylindrica", IF(J2265="AVAL", "Avicennia alba", IF(J2265="AVOF", "Avicennia officinalis", IF(J2265="LURA", "Lumnitzera racemosa", IF(J2265="CETA", "Ceriops tagal", IF(J2265="XYGR", "Xylocarpus granatum", IF(J2265="AVMA", "Avicennia marina", IF(J2265="RHMU", "Rhizophora mucronata", IF(J2265="BRGY", "Bruguiera gymnorrhiza", IF(J2265="BRSE", "Bruguiera sexangula", IF(J2265="SOOV", "Sonneratia ovata", IF(J2265="SOCA", "Sonneratia caseolaris", IF(J2265="HELI", "Heritiera littoralis", IF(J2265="HESY", "Heritiera sylvatica", IF(J2265="NYFR", "Nypa fruticans", IF(J2265="CYRA", "Cynometra ramiflora", IF(J2265="PHPA", "Phoenix paludosa", IF(J2265="SCHY", "Scyphiphora hydrophyllacea", IF(J2265="DIMA", "Diospyros maritima", IF(J2265="POPI", "Pongamia pinnata", IF(J2265="MAPS", "Maniltoa psilogyne", IF(J2265="INBI", "Intsia bijuga", IF(J2265="ACEB", "Acanthus ebracteatus", IF(J2265="CAER", "Calamus erinaceus", IF(J2265="UNUN", "Unknown unknown",  IF(J2265="SOAL", "Sonneratia alba",  IF(J2265="AECO", "Aegiceras corniculatum", "" )) )))))))))))))))))))))))))))))</f>
        <v>Rhizophora apiculata</v>
      </c>
      <c r="J2265" s="1" t="s">
        <v>21</v>
      </c>
      <c r="K2265" s="1" t="n">
        <v>12.5</v>
      </c>
      <c r="L2265" s="1" t="n">
        <v>12</v>
      </c>
      <c r="M2265" s="1"/>
      <c r="N2265" s="1"/>
      <c r="O2265" s="3"/>
      <c r="AMI2265" s="0"/>
      <c r="AMJ2265" s="0"/>
    </row>
    <row r="2266" s="18" customFormat="true" ht="13.8" hidden="false" customHeight="false" outlineLevel="0" collapsed="false">
      <c r="A2266" s="1" t="s">
        <v>91</v>
      </c>
      <c r="B2266" s="12" t="n">
        <v>42182</v>
      </c>
      <c r="C2266" s="1" t="s">
        <v>19</v>
      </c>
      <c r="D2266" s="1" t="s">
        <v>19</v>
      </c>
      <c r="E2266" s="1" t="s">
        <v>19</v>
      </c>
      <c r="F2266" s="1" t="s">
        <v>20</v>
      </c>
      <c r="G2266" s="1" t="n">
        <v>6</v>
      </c>
      <c r="H2266" s="1" t="n">
        <v>4</v>
      </c>
      <c r="I2266" s="23" t="str">
        <f aca="false">IF(J2266="RHAP", "Rhizophora apiculata", IF(J2266="EXAG", "Excoecaria agallocha", IF(J2266="BRPA", "Bruguiera parviflora", IF(J2266="XYMO", "Xylocarpus moluccensis", IF(J2266="BRCY", "Bruguiera cylindrica", IF(J2266="AVAL", "Avicennia alba", IF(J2266="AVOF", "Avicennia officinalis", IF(J2266="LURA", "Lumnitzera racemosa", IF(J2266="CETA", "Ceriops tagal", IF(J2266="XYGR", "Xylocarpus granatum", IF(J2266="AVMA", "Avicennia marina", IF(J2266="RHMU", "Rhizophora mucronata", IF(J2266="BRGY", "Bruguiera gymnorrhiza", IF(J2266="BRSE", "Bruguiera sexangula", IF(J2266="SOOV", "Sonneratia ovata", IF(J2266="SOCA", "Sonneratia caseolaris", IF(J2266="HELI", "Heritiera littoralis", IF(J2266="HESY", "Heritiera sylvatica", IF(J2266="NYFR", "Nypa fruticans", IF(J2266="CYRA", "Cynometra ramiflora", IF(J2266="PHPA", "Phoenix paludosa", IF(J2266="SCHY", "Scyphiphora hydrophyllacea", IF(J2266="DIMA", "Diospyros maritima", IF(J2266="POPI", "Pongamia pinnata", IF(J2266="MAPS", "Maniltoa psilogyne", IF(J2266="INBI", "Intsia bijuga", IF(J2266="ACEB", "Acanthus ebracteatus", IF(J2266="CAER", "Calamus erinaceus", IF(J2266="UNUN", "Unknown unknown",  IF(J2266="SOAL", "Sonneratia alba",  IF(J2266="AECO", "Aegiceras corniculatum", "" )) )))))))))))))))))))))))))))))</f>
        <v>Bruguiera sexangula</v>
      </c>
      <c r="J2266" s="1" t="s">
        <v>1023</v>
      </c>
      <c r="K2266" s="1" t="n">
        <v>14.4</v>
      </c>
      <c r="L2266" s="1" t="n">
        <v>6</v>
      </c>
      <c r="M2266" s="1"/>
      <c r="N2266" s="1" t="n">
        <v>2</v>
      </c>
      <c r="O2266" s="3"/>
      <c r="AMI2266" s="0"/>
      <c r="AMJ2266" s="0"/>
    </row>
    <row r="2267" s="18" customFormat="true" ht="13.8" hidden="false" customHeight="false" outlineLevel="0" collapsed="false">
      <c r="A2267" s="1" t="s">
        <v>91</v>
      </c>
      <c r="B2267" s="12" t="n">
        <v>42182</v>
      </c>
      <c r="C2267" s="1" t="s">
        <v>19</v>
      </c>
      <c r="D2267" s="1" t="s">
        <v>19</v>
      </c>
      <c r="E2267" s="1" t="s">
        <v>19</v>
      </c>
      <c r="F2267" s="1" t="s">
        <v>20</v>
      </c>
      <c r="G2267" s="1" t="n">
        <v>6</v>
      </c>
      <c r="H2267" s="1" t="n">
        <v>4</v>
      </c>
      <c r="I2267" s="23" t="str">
        <f aca="false">IF(J2267="RHAP", "Rhizophora apiculata", IF(J2267="EXAG", "Excoecaria agallocha", IF(J2267="BRPA", "Bruguiera parviflora", IF(J2267="XYMO", "Xylocarpus moluccensis", IF(J2267="BRCY", "Bruguiera cylindrica", IF(J2267="AVAL", "Avicennia alba", IF(J2267="AVOF", "Avicennia officinalis", IF(J2267="LURA", "Lumnitzera racemosa", IF(J2267="CETA", "Ceriops tagal", IF(J2267="XYGR", "Xylocarpus granatum", IF(J2267="AVMA", "Avicennia marina", IF(J2267="RHMU", "Rhizophora mucronata", IF(J2267="BRGY", "Bruguiera gymnorrhiza", IF(J2267="BRSE", "Bruguiera sexangula", IF(J2267="SOOV", "Sonneratia ovata", IF(J2267="SOCA", "Sonneratia caseolaris", IF(J2267="HELI", "Heritiera littoralis", IF(J2267="HESY", "Heritiera sylvatica", IF(J2267="NYFR", "Nypa fruticans", IF(J2267="CYRA", "Cynometra ramiflora", IF(J2267="PHPA", "Phoenix paludosa", IF(J2267="SCHY", "Scyphiphora hydrophyllacea", IF(J2267="DIMA", "Diospyros maritima", IF(J2267="POPI", "Pongamia pinnata", IF(J2267="MAPS", "Maniltoa psilogyne", IF(J2267="INBI", "Intsia bijuga", IF(J2267="ACEB", "Acanthus ebracteatus", IF(J2267="CAER", "Calamus erinaceus", IF(J2267="UNUN", "Unknown unknown",  IF(J2267="SOAL", "Sonneratia alba",  IF(J2267="AECO", "Aegiceras corniculatum", "" )) )))))))))))))))))))))))))))))</f>
        <v>Rhizophora apiculata</v>
      </c>
      <c r="J2267" s="1" t="s">
        <v>21</v>
      </c>
      <c r="K2267" s="1" t="n">
        <v>15.5</v>
      </c>
      <c r="L2267" s="1" t="n">
        <v>14</v>
      </c>
      <c r="M2267" s="1"/>
      <c r="N2267" s="1"/>
      <c r="O2267" s="3"/>
      <c r="AMI2267" s="0"/>
      <c r="AMJ2267" s="0"/>
    </row>
    <row r="2268" s="18" customFormat="true" ht="13.8" hidden="false" customHeight="false" outlineLevel="0" collapsed="false">
      <c r="A2268" s="1" t="s">
        <v>91</v>
      </c>
      <c r="B2268" s="12" t="n">
        <v>42182</v>
      </c>
      <c r="C2268" s="1" t="s">
        <v>19</v>
      </c>
      <c r="D2268" s="1" t="s">
        <v>19</v>
      </c>
      <c r="E2268" s="1" t="s">
        <v>19</v>
      </c>
      <c r="F2268" s="1" t="s">
        <v>20</v>
      </c>
      <c r="G2268" s="1" t="n">
        <v>6</v>
      </c>
      <c r="H2268" s="1" t="n">
        <v>4</v>
      </c>
      <c r="I2268" s="23" t="str">
        <f aca="false">IF(J2268="RHAP", "Rhizophora apiculata", IF(J2268="EXAG", "Excoecaria agallocha", IF(J2268="BRPA", "Bruguiera parviflora", IF(J2268="XYMO", "Xylocarpus moluccensis", IF(J2268="BRCY", "Bruguiera cylindrica", IF(J2268="AVAL", "Avicennia alba", IF(J2268="AVOF", "Avicennia officinalis", IF(J2268="LURA", "Lumnitzera racemosa", IF(J2268="CETA", "Ceriops tagal", IF(J2268="XYGR", "Xylocarpus granatum", IF(J2268="AVMA", "Avicennia marina", IF(J2268="RHMU", "Rhizophora mucronata", IF(J2268="BRGY", "Bruguiera gymnorrhiza", IF(J2268="BRSE", "Bruguiera sexangula", IF(J2268="SOOV", "Sonneratia ovata", IF(J2268="SOCA", "Sonneratia caseolaris", IF(J2268="HELI", "Heritiera littoralis", IF(J2268="HESY", "Heritiera sylvatica", IF(J2268="NYFR", "Nypa fruticans", IF(J2268="CYRA", "Cynometra ramiflora", IF(J2268="PHPA", "Phoenix paludosa", IF(J2268="SCHY", "Scyphiphora hydrophyllacea", IF(J2268="DIMA", "Diospyros maritima", IF(J2268="POPI", "Pongamia pinnata", IF(J2268="MAPS", "Maniltoa psilogyne", IF(J2268="INBI", "Intsia bijuga", IF(J2268="ACEB", "Acanthus ebracteatus", IF(J2268="CAER", "Calamus erinaceus", IF(J2268="UNUN", "Unknown unknown",  IF(J2268="SOAL", "Sonneratia alba",  IF(J2268="AECO", "Aegiceras corniculatum", "" )) )))))))))))))))))))))))))))))</f>
        <v>Rhizophora apiculata</v>
      </c>
      <c r="J2268" s="1" t="s">
        <v>21</v>
      </c>
      <c r="K2268" s="1" t="n">
        <v>16.6</v>
      </c>
      <c r="L2268" s="1" t="n">
        <v>10</v>
      </c>
      <c r="M2268" s="1"/>
      <c r="N2268" s="1"/>
      <c r="O2268" s="3"/>
      <c r="AMI2268" s="0"/>
      <c r="AMJ2268" s="0"/>
    </row>
    <row r="2269" s="18" customFormat="true" ht="13.8" hidden="false" customHeight="false" outlineLevel="0" collapsed="false">
      <c r="A2269" s="1" t="s">
        <v>91</v>
      </c>
      <c r="B2269" s="12" t="n">
        <v>42182</v>
      </c>
      <c r="C2269" s="1" t="s">
        <v>19</v>
      </c>
      <c r="D2269" s="1" t="s">
        <v>19</v>
      </c>
      <c r="E2269" s="1" t="s">
        <v>19</v>
      </c>
      <c r="F2269" s="1" t="s">
        <v>20</v>
      </c>
      <c r="G2269" s="1" t="n">
        <v>6</v>
      </c>
      <c r="H2269" s="1" t="n">
        <v>4</v>
      </c>
      <c r="I2269" s="23" t="str">
        <f aca="false">IF(J2269="RHAP", "Rhizophora apiculata", IF(J2269="EXAG", "Excoecaria agallocha", IF(J2269="BRPA", "Bruguiera parviflora", IF(J2269="XYMO", "Xylocarpus moluccensis", IF(J2269="BRCY", "Bruguiera cylindrica", IF(J2269="AVAL", "Avicennia alba", IF(J2269="AVOF", "Avicennia officinalis", IF(J2269="LURA", "Lumnitzera racemosa", IF(J2269="CETA", "Ceriops tagal", IF(J2269="XYGR", "Xylocarpus granatum", IF(J2269="AVMA", "Avicennia marina", IF(J2269="RHMU", "Rhizophora mucronata", IF(J2269="BRGY", "Bruguiera gymnorrhiza", IF(J2269="BRSE", "Bruguiera sexangula", IF(J2269="SOOV", "Sonneratia ovata", IF(J2269="SOCA", "Sonneratia caseolaris", IF(J2269="HELI", "Heritiera littoralis", IF(J2269="HESY", "Heritiera sylvatica", IF(J2269="NYFR", "Nypa fruticans", IF(J2269="CYRA", "Cynometra ramiflora", IF(J2269="PHPA", "Phoenix paludosa", IF(J2269="SCHY", "Scyphiphora hydrophyllacea", IF(J2269="DIMA", "Diospyros maritima", IF(J2269="POPI", "Pongamia pinnata", IF(J2269="MAPS", "Maniltoa psilogyne", IF(J2269="INBI", "Intsia bijuga", IF(J2269="ACEB", "Acanthus ebracteatus", IF(J2269="CAER", "Calamus erinaceus", IF(J2269="UNUN", "Unknown unknown",  IF(J2269="SOAL", "Sonneratia alba",  IF(J2269="AECO", "Aegiceras corniculatum", "" )) )))))))))))))))))))))))))))))</f>
        <v>Rhizophora apiculata</v>
      </c>
      <c r="J2269" s="1" t="s">
        <v>21</v>
      </c>
      <c r="K2269" s="1" t="n">
        <v>22.2</v>
      </c>
      <c r="L2269" s="1" t="n">
        <v>14</v>
      </c>
      <c r="M2269" s="1"/>
      <c r="N2269" s="1"/>
      <c r="O2269" s="3"/>
      <c r="AMI2269" s="0"/>
      <c r="AMJ2269" s="0"/>
    </row>
    <row r="2270" s="18" customFormat="true" ht="13.8" hidden="false" customHeight="false" outlineLevel="0" collapsed="false">
      <c r="A2270" s="1" t="s">
        <v>91</v>
      </c>
      <c r="B2270" s="12" t="n">
        <v>42182</v>
      </c>
      <c r="C2270" s="1" t="s">
        <v>19</v>
      </c>
      <c r="D2270" s="1" t="s">
        <v>19</v>
      </c>
      <c r="E2270" s="1" t="s">
        <v>19</v>
      </c>
      <c r="F2270" s="1" t="s">
        <v>20</v>
      </c>
      <c r="G2270" s="1" t="n">
        <v>6</v>
      </c>
      <c r="H2270" s="1" t="n">
        <v>4</v>
      </c>
      <c r="I2270" s="23" t="str">
        <f aca="false">IF(J2270="RHAP", "Rhizophora apiculata", IF(J2270="EXAG", "Excoecaria agallocha", IF(J2270="BRPA", "Bruguiera parviflora", IF(J2270="XYMO", "Xylocarpus moluccensis", IF(J2270="BRCY", "Bruguiera cylindrica", IF(J2270="AVAL", "Avicennia alba", IF(J2270="AVOF", "Avicennia officinalis", IF(J2270="LURA", "Lumnitzera racemosa", IF(J2270="CETA", "Ceriops tagal", IF(J2270="XYGR", "Xylocarpus granatum", IF(J2270="AVMA", "Avicennia marina", IF(J2270="RHMU", "Rhizophora mucronata", IF(J2270="BRGY", "Bruguiera gymnorrhiza", IF(J2270="BRSE", "Bruguiera sexangula", IF(J2270="SOOV", "Sonneratia ovata", IF(J2270="SOCA", "Sonneratia caseolaris", IF(J2270="HELI", "Heritiera littoralis", IF(J2270="HESY", "Heritiera sylvatica", IF(J2270="NYFR", "Nypa fruticans", IF(J2270="CYRA", "Cynometra ramiflora", IF(J2270="PHPA", "Phoenix paludosa", IF(J2270="SCHY", "Scyphiphora hydrophyllacea", IF(J2270="DIMA", "Diospyros maritima", IF(J2270="POPI", "Pongamia pinnata", IF(J2270="MAPS", "Maniltoa psilogyne", IF(J2270="INBI", "Intsia bijuga", IF(J2270="ACEB", "Acanthus ebracteatus", IF(J2270="CAER", "Calamus erinaceus", IF(J2270="UNUN", "Unknown unknown",  IF(J2270="SOAL", "Sonneratia alba",  IF(J2270="AECO", "Aegiceras corniculatum", "" )) )))))))))))))))))))))))))))))</f>
        <v>Rhizophora apiculata</v>
      </c>
      <c r="J2270" s="1" t="s">
        <v>21</v>
      </c>
      <c r="K2270" s="1" t="n">
        <v>22.2</v>
      </c>
      <c r="L2270" s="1" t="n">
        <v>14</v>
      </c>
      <c r="M2270" s="1"/>
      <c r="N2270" s="1"/>
      <c r="O2270" s="3"/>
      <c r="AMI2270" s="0"/>
      <c r="AMJ2270" s="0"/>
    </row>
    <row r="2271" s="18" customFormat="true" ht="13.8" hidden="false" customHeight="false" outlineLevel="0" collapsed="false">
      <c r="A2271" s="1" t="s">
        <v>91</v>
      </c>
      <c r="B2271" s="12" t="n">
        <v>42182</v>
      </c>
      <c r="C2271" s="1" t="s">
        <v>19</v>
      </c>
      <c r="D2271" s="1" t="s">
        <v>19</v>
      </c>
      <c r="E2271" s="1" t="s">
        <v>19</v>
      </c>
      <c r="F2271" s="1" t="s">
        <v>20</v>
      </c>
      <c r="G2271" s="1" t="n">
        <v>6</v>
      </c>
      <c r="H2271" s="1" t="n">
        <v>4</v>
      </c>
      <c r="I2271" s="23" t="str">
        <f aca="false">IF(J2271="RHAP", "Rhizophora apiculata", IF(J2271="EXAG", "Excoecaria agallocha", IF(J2271="BRPA", "Bruguiera parviflora", IF(J2271="XYMO", "Xylocarpus moluccensis", IF(J2271="BRCY", "Bruguiera cylindrica", IF(J2271="AVAL", "Avicennia alba", IF(J2271="AVOF", "Avicennia officinalis", IF(J2271="LURA", "Lumnitzera racemosa", IF(J2271="CETA", "Ceriops tagal", IF(J2271="XYGR", "Xylocarpus granatum", IF(J2271="AVMA", "Avicennia marina", IF(J2271="RHMU", "Rhizophora mucronata", IF(J2271="BRGY", "Bruguiera gymnorrhiza", IF(J2271="BRSE", "Bruguiera sexangula", IF(J2271="SOOV", "Sonneratia ovata", IF(J2271="SOCA", "Sonneratia caseolaris", IF(J2271="HELI", "Heritiera littoralis", IF(J2271="HESY", "Heritiera sylvatica", IF(J2271="NYFR", "Nypa fruticans", IF(J2271="CYRA", "Cynometra ramiflora", IF(J2271="PHPA", "Phoenix paludosa", IF(J2271="SCHY", "Scyphiphora hydrophyllacea", IF(J2271="DIMA", "Diospyros maritima", IF(J2271="POPI", "Pongamia pinnata", IF(J2271="MAPS", "Maniltoa psilogyne", IF(J2271="INBI", "Intsia bijuga", IF(J2271="ACEB", "Acanthus ebracteatus", IF(J2271="CAER", "Calamus erinaceus", IF(J2271="UNUN", "Unknown unknown",  IF(J2271="SOAL", "Sonneratia alba",  IF(J2271="AECO", "Aegiceras corniculatum", "" )) )))))))))))))))))))))))))))))</f>
        <v>Rhizophora apiculata</v>
      </c>
      <c r="J2271" s="1" t="s">
        <v>21</v>
      </c>
      <c r="K2271" s="1" t="n">
        <v>22.2</v>
      </c>
      <c r="L2271" s="1" t="n">
        <v>15</v>
      </c>
      <c r="M2271" s="1"/>
      <c r="N2271" s="1"/>
      <c r="O2271" s="3"/>
      <c r="AMI2271" s="0"/>
      <c r="AMJ2271" s="0"/>
    </row>
    <row r="2272" s="18" customFormat="true" ht="13.8" hidden="false" customHeight="false" outlineLevel="0" collapsed="false">
      <c r="A2272" s="1" t="s">
        <v>91</v>
      </c>
      <c r="B2272" s="12" t="n">
        <v>42182</v>
      </c>
      <c r="C2272" s="1" t="s">
        <v>19</v>
      </c>
      <c r="D2272" s="1" t="s">
        <v>19</v>
      </c>
      <c r="E2272" s="1" t="s">
        <v>19</v>
      </c>
      <c r="F2272" s="1" t="s">
        <v>20</v>
      </c>
      <c r="G2272" s="1" t="n">
        <v>6</v>
      </c>
      <c r="H2272" s="1" t="n">
        <v>4</v>
      </c>
      <c r="I2272" s="23" t="str">
        <f aca="false">IF(J2272="RHAP", "Rhizophora apiculata", IF(J2272="EXAG", "Excoecaria agallocha", IF(J2272="BRPA", "Bruguiera parviflora", IF(J2272="XYMO", "Xylocarpus moluccensis", IF(J2272="BRCY", "Bruguiera cylindrica", IF(J2272="AVAL", "Avicennia alba", IF(J2272="AVOF", "Avicennia officinalis", IF(J2272="LURA", "Lumnitzera racemosa", IF(J2272="CETA", "Ceriops tagal", IF(J2272="XYGR", "Xylocarpus granatum", IF(J2272="AVMA", "Avicennia marina", IF(J2272="RHMU", "Rhizophora mucronata", IF(J2272="BRGY", "Bruguiera gymnorrhiza", IF(J2272="BRSE", "Bruguiera sexangula", IF(J2272="SOOV", "Sonneratia ovata", IF(J2272="SOCA", "Sonneratia caseolaris", IF(J2272="HELI", "Heritiera littoralis", IF(J2272="HESY", "Heritiera sylvatica", IF(J2272="NYFR", "Nypa fruticans", IF(J2272="CYRA", "Cynometra ramiflora", IF(J2272="PHPA", "Phoenix paludosa", IF(J2272="SCHY", "Scyphiphora hydrophyllacea", IF(J2272="DIMA", "Diospyros maritima", IF(J2272="POPI", "Pongamia pinnata", IF(J2272="MAPS", "Maniltoa psilogyne", IF(J2272="INBI", "Intsia bijuga", IF(J2272="ACEB", "Acanthus ebracteatus", IF(J2272="CAER", "Calamus erinaceus", IF(J2272="UNUN", "Unknown unknown",  IF(J2272="SOAL", "Sonneratia alba",  IF(J2272="AECO", "Aegiceras corniculatum", "" )) )))))))))))))))))))))))))))))</f>
        <v>Rhizophora apiculata</v>
      </c>
      <c r="J2272" s="1" t="s">
        <v>21</v>
      </c>
      <c r="K2272" s="1" t="n">
        <v>43.8</v>
      </c>
      <c r="L2272" s="1" t="n">
        <v>16</v>
      </c>
      <c r="M2272" s="1"/>
      <c r="N2272" s="1"/>
      <c r="O2272" s="3"/>
      <c r="AMI2272" s="0"/>
      <c r="AMJ2272" s="0"/>
    </row>
    <row r="2273" s="18" customFormat="true" ht="13.8" hidden="false" customHeight="false" outlineLevel="0" collapsed="false">
      <c r="A2273" s="1" t="s">
        <v>91</v>
      </c>
      <c r="B2273" s="12" t="n">
        <v>42182</v>
      </c>
      <c r="C2273" s="1" t="s">
        <v>833</v>
      </c>
      <c r="D2273" s="1" t="s">
        <v>19</v>
      </c>
      <c r="E2273" s="1" t="s">
        <v>19</v>
      </c>
      <c r="F2273" s="1" t="s">
        <v>20</v>
      </c>
      <c r="G2273" s="1" t="n">
        <v>6</v>
      </c>
      <c r="H2273" s="1" t="n">
        <v>5</v>
      </c>
      <c r="I2273" s="23" t="str">
        <f aca="false">IF(J2273="RHAP", "Rhizophora apiculata", IF(J2273="EXAG", "Excoecaria agallocha", IF(J2273="BRPA", "Bruguiera parviflora", IF(J2273="XYMO", "Xylocarpus moluccensis", IF(J2273="BRCY", "Bruguiera cylindrica", IF(J2273="AVAL", "Avicennia alba", IF(J2273="AVOF", "Avicennia officinalis", IF(J2273="LURA", "Lumnitzera racemosa", IF(J2273="CETA", "Ceriops tagal", IF(J2273="XYGR", "Xylocarpus granatum", IF(J2273="AVMA", "Avicennia marina", IF(J2273="RHMU", "Rhizophora mucronata", IF(J2273="BRGY", "Bruguiera gymnorrhiza", IF(J2273="BRSE", "Bruguiera sexangula", IF(J2273="SOOV", "Sonneratia ovata", IF(J2273="SOCA", "Sonneratia caseolaris", IF(J2273="HELI", "Heritiera littoralis", IF(J2273="HESY", "Heritiera sylvatica", IF(J2273="NYFR", "Nypa fruticans", IF(J2273="CYRA", "Cynometra ramiflora", IF(J2273="PHPA", "Phoenix paludosa", IF(J2273="SCHY", "Scyphiphora hydrophyllacea", IF(J2273="DIMA", "Diospyros maritima", IF(J2273="POPI", "Pongamia pinnata", IF(J2273="MAPS", "Maniltoa psilogyne", IF(J2273="INBI", "Intsia bijuga", IF(J2273="ACEB", "Acanthus ebracteatus", IF(J2273="CAER", "Calamus erinaceus", IF(J2273="UNUN", "Unknown unknown",  IF(J2273="SOAL", "Sonneratia alba",  IF(J2273="AECO", "Aegiceras corniculatum", "" )) )))))))))))))))))))))))))))))</f>
        <v>Rhizophora apiculata</v>
      </c>
      <c r="J2273" s="1" t="s">
        <v>21</v>
      </c>
      <c r="K2273" s="1" t="n">
        <v>5.3</v>
      </c>
      <c r="L2273" s="1" t="n">
        <v>7</v>
      </c>
      <c r="M2273" s="1"/>
      <c r="N2273" s="1"/>
      <c r="O2273" s="3"/>
      <c r="AMI2273" s="0"/>
      <c r="AMJ2273" s="0"/>
    </row>
    <row r="2274" s="18" customFormat="true" ht="13.8" hidden="false" customHeight="false" outlineLevel="0" collapsed="false">
      <c r="A2274" s="1" t="s">
        <v>91</v>
      </c>
      <c r="B2274" s="12" t="n">
        <v>42182</v>
      </c>
      <c r="C2274" s="1" t="s">
        <v>833</v>
      </c>
      <c r="D2274" s="1" t="s">
        <v>19</v>
      </c>
      <c r="E2274" s="1" t="s">
        <v>19</v>
      </c>
      <c r="F2274" s="1" t="s">
        <v>20</v>
      </c>
      <c r="G2274" s="1" t="n">
        <v>6</v>
      </c>
      <c r="H2274" s="1" t="n">
        <v>5</v>
      </c>
      <c r="I2274" s="23" t="str">
        <f aca="false">IF(J2274="RHAP", "Rhizophora apiculata", IF(J2274="EXAG", "Excoecaria agallocha", IF(J2274="BRPA", "Bruguiera parviflora", IF(J2274="XYMO", "Xylocarpus moluccensis", IF(J2274="BRCY", "Bruguiera cylindrica", IF(J2274="AVAL", "Avicennia alba", IF(J2274="AVOF", "Avicennia officinalis", IF(J2274="LURA", "Lumnitzera racemosa", IF(J2274="CETA", "Ceriops tagal", IF(J2274="XYGR", "Xylocarpus granatum", IF(J2274="AVMA", "Avicennia marina", IF(J2274="RHMU", "Rhizophora mucronata", IF(J2274="BRGY", "Bruguiera gymnorrhiza", IF(J2274="BRSE", "Bruguiera sexangula", IF(J2274="SOOV", "Sonneratia ovata", IF(J2274="SOCA", "Sonneratia caseolaris", IF(J2274="HELI", "Heritiera littoralis", IF(J2274="HESY", "Heritiera sylvatica", IF(J2274="NYFR", "Nypa fruticans", IF(J2274="CYRA", "Cynometra ramiflora", IF(J2274="PHPA", "Phoenix paludosa", IF(J2274="SCHY", "Scyphiphora hydrophyllacea", IF(J2274="DIMA", "Diospyros maritima", IF(J2274="POPI", "Pongamia pinnata", IF(J2274="MAPS", "Maniltoa psilogyne", IF(J2274="INBI", "Intsia bijuga", IF(J2274="ACEB", "Acanthus ebracteatus", IF(J2274="CAER", "Calamus erinaceus", IF(J2274="UNUN", "Unknown unknown",  IF(J2274="SOAL", "Sonneratia alba",  IF(J2274="AECO", "Aegiceras corniculatum", "" )) )))))))))))))))))))))))))))))</f>
        <v>Rhizophora apiculata</v>
      </c>
      <c r="J2274" s="1" t="s">
        <v>21</v>
      </c>
      <c r="K2274" s="1" t="n">
        <v>5.3</v>
      </c>
      <c r="L2274" s="1" t="n">
        <v>8</v>
      </c>
      <c r="M2274" s="1"/>
      <c r="N2274" s="1"/>
      <c r="O2274" s="3"/>
      <c r="AMI2274" s="0"/>
      <c r="AMJ2274" s="0"/>
    </row>
    <row r="2275" s="18" customFormat="true" ht="13.8" hidden="false" customHeight="false" outlineLevel="0" collapsed="false">
      <c r="A2275" s="1" t="s">
        <v>91</v>
      </c>
      <c r="B2275" s="12" t="n">
        <v>42182</v>
      </c>
      <c r="C2275" s="1" t="s">
        <v>833</v>
      </c>
      <c r="D2275" s="1" t="s">
        <v>19</v>
      </c>
      <c r="E2275" s="1" t="s">
        <v>19</v>
      </c>
      <c r="F2275" s="1" t="s">
        <v>20</v>
      </c>
      <c r="G2275" s="1" t="n">
        <v>6</v>
      </c>
      <c r="H2275" s="1" t="n">
        <v>5</v>
      </c>
      <c r="I2275" s="23" t="str">
        <f aca="false">IF(J2275="RHAP", "Rhizophora apiculata", IF(J2275="EXAG", "Excoecaria agallocha", IF(J2275="BRPA", "Bruguiera parviflora", IF(J2275="XYMO", "Xylocarpus moluccensis", IF(J2275="BRCY", "Bruguiera cylindrica", IF(J2275="AVAL", "Avicennia alba", IF(J2275="AVOF", "Avicennia officinalis", IF(J2275="LURA", "Lumnitzera racemosa", IF(J2275="CETA", "Ceriops tagal", IF(J2275="XYGR", "Xylocarpus granatum", IF(J2275="AVMA", "Avicennia marina", IF(J2275="RHMU", "Rhizophora mucronata", IF(J2275="BRGY", "Bruguiera gymnorrhiza", IF(J2275="BRSE", "Bruguiera sexangula", IF(J2275="SOOV", "Sonneratia ovata", IF(J2275="SOCA", "Sonneratia caseolaris", IF(J2275="HELI", "Heritiera littoralis", IF(J2275="HESY", "Heritiera sylvatica", IF(J2275="NYFR", "Nypa fruticans", IF(J2275="CYRA", "Cynometra ramiflora", IF(J2275="PHPA", "Phoenix paludosa", IF(J2275="SCHY", "Scyphiphora hydrophyllacea", IF(J2275="DIMA", "Diospyros maritima", IF(J2275="POPI", "Pongamia pinnata", IF(J2275="MAPS", "Maniltoa psilogyne", IF(J2275="INBI", "Intsia bijuga", IF(J2275="ACEB", "Acanthus ebracteatus", IF(J2275="CAER", "Calamus erinaceus", IF(J2275="UNUN", "Unknown unknown",  IF(J2275="SOAL", "Sonneratia alba",  IF(J2275="AECO", "Aegiceras corniculatum", "" )) )))))))))))))))))))))))))))))</f>
        <v>Rhizophora apiculata</v>
      </c>
      <c r="J2275" s="1" t="s">
        <v>21</v>
      </c>
      <c r="K2275" s="1" t="n">
        <v>5.5</v>
      </c>
      <c r="L2275" s="1" t="n">
        <v>6</v>
      </c>
      <c r="M2275" s="1"/>
      <c r="N2275" s="1"/>
      <c r="O2275" s="3"/>
      <c r="AMI2275" s="0"/>
      <c r="AMJ2275" s="0"/>
    </row>
    <row r="2276" s="18" customFormat="true" ht="13.8" hidden="false" customHeight="false" outlineLevel="0" collapsed="false">
      <c r="A2276" s="1" t="s">
        <v>91</v>
      </c>
      <c r="B2276" s="12" t="n">
        <v>42182</v>
      </c>
      <c r="C2276" s="1" t="s">
        <v>833</v>
      </c>
      <c r="D2276" s="1" t="s">
        <v>19</v>
      </c>
      <c r="E2276" s="1" t="s">
        <v>19</v>
      </c>
      <c r="F2276" s="1" t="s">
        <v>20</v>
      </c>
      <c r="G2276" s="1" t="n">
        <v>6</v>
      </c>
      <c r="H2276" s="1" t="n">
        <v>5</v>
      </c>
      <c r="I2276" s="23" t="str">
        <f aca="false">IF(J2276="RHAP", "Rhizophora apiculata", IF(J2276="EXAG", "Excoecaria agallocha", IF(J2276="BRPA", "Bruguiera parviflora", IF(J2276="XYMO", "Xylocarpus moluccensis", IF(J2276="BRCY", "Bruguiera cylindrica", IF(J2276="AVAL", "Avicennia alba", IF(J2276="AVOF", "Avicennia officinalis", IF(J2276="LURA", "Lumnitzera racemosa", IF(J2276="CETA", "Ceriops tagal", IF(J2276="XYGR", "Xylocarpus granatum", IF(J2276="AVMA", "Avicennia marina", IF(J2276="RHMU", "Rhizophora mucronata", IF(J2276="BRGY", "Bruguiera gymnorrhiza", IF(J2276="BRSE", "Bruguiera sexangula", IF(J2276="SOOV", "Sonneratia ovata", IF(J2276="SOCA", "Sonneratia caseolaris", IF(J2276="HELI", "Heritiera littoralis", IF(J2276="HESY", "Heritiera sylvatica", IF(J2276="NYFR", "Nypa fruticans", IF(J2276="CYRA", "Cynometra ramiflora", IF(J2276="PHPA", "Phoenix paludosa", IF(J2276="SCHY", "Scyphiphora hydrophyllacea", IF(J2276="DIMA", "Diospyros maritima", IF(J2276="POPI", "Pongamia pinnata", IF(J2276="MAPS", "Maniltoa psilogyne", IF(J2276="INBI", "Intsia bijuga", IF(J2276="ACEB", "Acanthus ebracteatus", IF(J2276="CAER", "Calamus erinaceus", IF(J2276="UNUN", "Unknown unknown",  IF(J2276="SOAL", "Sonneratia alba",  IF(J2276="AECO", "Aegiceras corniculatum", "" )) )))))))))))))))))))))))))))))</f>
        <v>Rhizophora apiculata</v>
      </c>
      <c r="J2276" s="1" t="s">
        <v>21</v>
      </c>
      <c r="K2276" s="1" t="n">
        <v>5.8</v>
      </c>
      <c r="L2276" s="1" t="n">
        <v>8</v>
      </c>
      <c r="M2276" s="1"/>
      <c r="N2276" s="1"/>
      <c r="O2276" s="3"/>
      <c r="AMI2276" s="0"/>
      <c r="AMJ2276" s="0"/>
    </row>
    <row r="2277" s="18" customFormat="true" ht="13.8" hidden="false" customHeight="false" outlineLevel="0" collapsed="false">
      <c r="A2277" s="1" t="s">
        <v>91</v>
      </c>
      <c r="B2277" s="12" t="n">
        <v>42182</v>
      </c>
      <c r="C2277" s="1" t="s">
        <v>833</v>
      </c>
      <c r="D2277" s="1" t="s">
        <v>19</v>
      </c>
      <c r="E2277" s="1" t="s">
        <v>19</v>
      </c>
      <c r="F2277" s="1" t="s">
        <v>20</v>
      </c>
      <c r="G2277" s="1" t="n">
        <v>6</v>
      </c>
      <c r="H2277" s="1" t="n">
        <v>5</v>
      </c>
      <c r="I2277" s="23" t="str">
        <f aca="false">IF(J2277="RHAP", "Rhizophora apiculata", IF(J2277="EXAG", "Excoecaria agallocha", IF(J2277="BRPA", "Bruguiera parviflora", IF(J2277="XYMO", "Xylocarpus moluccensis", IF(J2277="BRCY", "Bruguiera cylindrica", IF(J2277="AVAL", "Avicennia alba", IF(J2277="AVOF", "Avicennia officinalis", IF(J2277="LURA", "Lumnitzera racemosa", IF(J2277="CETA", "Ceriops tagal", IF(J2277="XYGR", "Xylocarpus granatum", IF(J2277="AVMA", "Avicennia marina", IF(J2277="RHMU", "Rhizophora mucronata", IF(J2277="BRGY", "Bruguiera gymnorrhiza", IF(J2277="BRSE", "Bruguiera sexangula", IF(J2277="SOOV", "Sonneratia ovata", IF(J2277="SOCA", "Sonneratia caseolaris", IF(J2277="HELI", "Heritiera littoralis", IF(J2277="HESY", "Heritiera sylvatica", IF(J2277="NYFR", "Nypa fruticans", IF(J2277="CYRA", "Cynometra ramiflora", IF(J2277="PHPA", "Phoenix paludosa", IF(J2277="SCHY", "Scyphiphora hydrophyllacea", IF(J2277="DIMA", "Diospyros maritima", IF(J2277="POPI", "Pongamia pinnata", IF(J2277="MAPS", "Maniltoa psilogyne", IF(J2277="INBI", "Intsia bijuga", IF(J2277="ACEB", "Acanthus ebracteatus", IF(J2277="CAER", "Calamus erinaceus", IF(J2277="UNUN", "Unknown unknown",  IF(J2277="SOAL", "Sonneratia alba",  IF(J2277="AECO", "Aegiceras corniculatum", "" )) )))))))))))))))))))))))))))))</f>
        <v>Rhizophora apiculata</v>
      </c>
      <c r="J2277" s="1" t="s">
        <v>21</v>
      </c>
      <c r="K2277" s="1" t="n">
        <v>6.1</v>
      </c>
      <c r="L2277" s="1" t="n">
        <v>8</v>
      </c>
      <c r="M2277" s="1"/>
      <c r="N2277" s="1"/>
      <c r="O2277" s="3"/>
      <c r="AMI2277" s="0"/>
      <c r="AMJ2277" s="0"/>
    </row>
    <row r="2278" s="18" customFormat="true" ht="13.8" hidden="false" customHeight="false" outlineLevel="0" collapsed="false">
      <c r="A2278" s="1" t="s">
        <v>91</v>
      </c>
      <c r="B2278" s="12" t="n">
        <v>42182</v>
      </c>
      <c r="C2278" s="1" t="s">
        <v>833</v>
      </c>
      <c r="D2278" s="1" t="s">
        <v>19</v>
      </c>
      <c r="E2278" s="1" t="s">
        <v>19</v>
      </c>
      <c r="F2278" s="1" t="s">
        <v>20</v>
      </c>
      <c r="G2278" s="1" t="n">
        <v>6</v>
      </c>
      <c r="H2278" s="1" t="n">
        <v>5</v>
      </c>
      <c r="I2278" s="23" t="str">
        <f aca="false">IF(J2278="RHAP", "Rhizophora apiculata", IF(J2278="EXAG", "Excoecaria agallocha", IF(J2278="BRPA", "Bruguiera parviflora", IF(J2278="XYMO", "Xylocarpus moluccensis", IF(J2278="BRCY", "Bruguiera cylindrica", IF(J2278="AVAL", "Avicennia alba", IF(J2278="AVOF", "Avicennia officinalis", IF(J2278="LURA", "Lumnitzera racemosa", IF(J2278="CETA", "Ceriops tagal", IF(J2278="XYGR", "Xylocarpus granatum", IF(J2278="AVMA", "Avicennia marina", IF(J2278="RHMU", "Rhizophora mucronata", IF(J2278="BRGY", "Bruguiera gymnorrhiza", IF(J2278="BRSE", "Bruguiera sexangula", IF(J2278="SOOV", "Sonneratia ovata", IF(J2278="SOCA", "Sonneratia caseolaris", IF(J2278="HELI", "Heritiera littoralis", IF(J2278="HESY", "Heritiera sylvatica", IF(J2278="NYFR", "Nypa fruticans", IF(J2278="CYRA", "Cynometra ramiflora", IF(J2278="PHPA", "Phoenix paludosa", IF(J2278="SCHY", "Scyphiphora hydrophyllacea", IF(J2278="DIMA", "Diospyros maritima", IF(J2278="POPI", "Pongamia pinnata", IF(J2278="MAPS", "Maniltoa psilogyne", IF(J2278="INBI", "Intsia bijuga", IF(J2278="ACEB", "Acanthus ebracteatus", IF(J2278="CAER", "Calamus erinaceus", IF(J2278="UNUN", "Unknown unknown",  IF(J2278="SOAL", "Sonneratia alba",  IF(J2278="AECO", "Aegiceras corniculatum", "" )) )))))))))))))))))))))))))))))</f>
        <v>Rhizophora apiculata</v>
      </c>
      <c r="J2278" s="1" t="s">
        <v>21</v>
      </c>
      <c r="K2278" s="1" t="n">
        <v>6.5</v>
      </c>
      <c r="L2278" s="1" t="n">
        <v>8</v>
      </c>
      <c r="M2278" s="1"/>
      <c r="N2278" s="1"/>
      <c r="O2278" s="3"/>
      <c r="AMI2278" s="0"/>
      <c r="AMJ2278" s="0"/>
    </row>
    <row r="2279" s="18" customFormat="true" ht="13.8" hidden="false" customHeight="false" outlineLevel="0" collapsed="false">
      <c r="A2279" s="1" t="s">
        <v>91</v>
      </c>
      <c r="B2279" s="12" t="n">
        <v>42182</v>
      </c>
      <c r="C2279" s="1" t="s">
        <v>833</v>
      </c>
      <c r="D2279" s="1" t="s">
        <v>19</v>
      </c>
      <c r="E2279" s="1" t="s">
        <v>19</v>
      </c>
      <c r="F2279" s="1" t="s">
        <v>20</v>
      </c>
      <c r="G2279" s="1" t="n">
        <v>6</v>
      </c>
      <c r="H2279" s="1" t="n">
        <v>5</v>
      </c>
      <c r="I2279" s="23" t="str">
        <f aca="false">IF(J2279="RHAP", "Rhizophora apiculata", IF(J2279="EXAG", "Excoecaria agallocha", IF(J2279="BRPA", "Bruguiera parviflora", IF(J2279="XYMO", "Xylocarpus moluccensis", IF(J2279="BRCY", "Bruguiera cylindrica", IF(J2279="AVAL", "Avicennia alba", IF(J2279="AVOF", "Avicennia officinalis", IF(J2279="LURA", "Lumnitzera racemosa", IF(J2279="CETA", "Ceriops tagal", IF(J2279="XYGR", "Xylocarpus granatum", IF(J2279="AVMA", "Avicennia marina", IF(J2279="RHMU", "Rhizophora mucronata", IF(J2279="BRGY", "Bruguiera gymnorrhiza", IF(J2279="BRSE", "Bruguiera sexangula", IF(J2279="SOOV", "Sonneratia ovata", IF(J2279="SOCA", "Sonneratia caseolaris", IF(J2279="HELI", "Heritiera littoralis", IF(J2279="HESY", "Heritiera sylvatica", IF(J2279="NYFR", "Nypa fruticans", IF(J2279="CYRA", "Cynometra ramiflora", IF(J2279="PHPA", "Phoenix paludosa", IF(J2279="SCHY", "Scyphiphora hydrophyllacea", IF(J2279="DIMA", "Diospyros maritima", IF(J2279="POPI", "Pongamia pinnata", IF(J2279="MAPS", "Maniltoa psilogyne", IF(J2279="INBI", "Intsia bijuga", IF(J2279="ACEB", "Acanthus ebracteatus", IF(J2279="CAER", "Calamus erinaceus", IF(J2279="UNUN", "Unknown unknown",  IF(J2279="SOAL", "Sonneratia alba",  IF(J2279="AECO", "Aegiceras corniculatum", "" )) )))))))))))))))))))))))))))))</f>
        <v>Rhizophora apiculata</v>
      </c>
      <c r="J2279" s="1" t="s">
        <v>21</v>
      </c>
      <c r="K2279" s="1" t="n">
        <v>7.2</v>
      </c>
      <c r="L2279" s="1" t="n">
        <v>6</v>
      </c>
      <c r="M2279" s="1"/>
      <c r="N2279" s="1"/>
      <c r="O2279" s="3"/>
      <c r="AMI2279" s="0"/>
      <c r="AMJ2279" s="0"/>
    </row>
    <row r="2280" s="18" customFormat="true" ht="13.8" hidden="false" customHeight="false" outlineLevel="0" collapsed="false">
      <c r="A2280" s="1" t="s">
        <v>91</v>
      </c>
      <c r="B2280" s="12" t="n">
        <v>42182</v>
      </c>
      <c r="C2280" s="1" t="s">
        <v>833</v>
      </c>
      <c r="D2280" s="1" t="s">
        <v>19</v>
      </c>
      <c r="E2280" s="1" t="s">
        <v>19</v>
      </c>
      <c r="F2280" s="1" t="s">
        <v>20</v>
      </c>
      <c r="G2280" s="1" t="n">
        <v>6</v>
      </c>
      <c r="H2280" s="1" t="n">
        <v>5</v>
      </c>
      <c r="I2280" s="23" t="str">
        <f aca="false">IF(J2280="RHAP", "Rhizophora apiculata", IF(J2280="EXAG", "Excoecaria agallocha", IF(J2280="BRPA", "Bruguiera parviflora", IF(J2280="XYMO", "Xylocarpus moluccensis", IF(J2280="BRCY", "Bruguiera cylindrica", IF(J2280="AVAL", "Avicennia alba", IF(J2280="AVOF", "Avicennia officinalis", IF(J2280="LURA", "Lumnitzera racemosa", IF(J2280="CETA", "Ceriops tagal", IF(J2280="XYGR", "Xylocarpus granatum", IF(J2280="AVMA", "Avicennia marina", IF(J2280="RHMU", "Rhizophora mucronata", IF(J2280="BRGY", "Bruguiera gymnorrhiza", IF(J2280="BRSE", "Bruguiera sexangula", IF(J2280="SOOV", "Sonneratia ovata", IF(J2280="SOCA", "Sonneratia caseolaris", IF(J2280="HELI", "Heritiera littoralis", IF(J2280="HESY", "Heritiera sylvatica", IF(J2280="NYFR", "Nypa fruticans", IF(J2280="CYRA", "Cynometra ramiflora", IF(J2280="PHPA", "Phoenix paludosa", IF(J2280="SCHY", "Scyphiphora hydrophyllacea", IF(J2280="DIMA", "Diospyros maritima", IF(J2280="POPI", "Pongamia pinnata", IF(J2280="MAPS", "Maniltoa psilogyne", IF(J2280="INBI", "Intsia bijuga", IF(J2280="ACEB", "Acanthus ebracteatus", IF(J2280="CAER", "Calamus erinaceus", IF(J2280="UNUN", "Unknown unknown",  IF(J2280="SOAL", "Sonneratia alba",  IF(J2280="AECO", "Aegiceras corniculatum", "" )) )))))))))))))))))))))))))))))</f>
        <v>Rhizophora apiculata</v>
      </c>
      <c r="J2280" s="1" t="s">
        <v>21</v>
      </c>
      <c r="K2280" s="1" t="n">
        <v>7.4</v>
      </c>
      <c r="L2280" s="1" t="n">
        <v>9</v>
      </c>
      <c r="M2280" s="1"/>
      <c r="N2280" s="1"/>
      <c r="O2280" s="3"/>
      <c r="AMI2280" s="0"/>
      <c r="AMJ2280" s="0"/>
    </row>
    <row r="2281" s="18" customFormat="true" ht="13.8" hidden="false" customHeight="false" outlineLevel="0" collapsed="false">
      <c r="A2281" s="1" t="s">
        <v>91</v>
      </c>
      <c r="B2281" s="12" t="n">
        <v>42182</v>
      </c>
      <c r="C2281" s="1" t="s">
        <v>833</v>
      </c>
      <c r="D2281" s="1" t="s">
        <v>19</v>
      </c>
      <c r="E2281" s="1" t="s">
        <v>19</v>
      </c>
      <c r="F2281" s="1" t="s">
        <v>20</v>
      </c>
      <c r="G2281" s="1" t="n">
        <v>6</v>
      </c>
      <c r="H2281" s="1" t="n">
        <v>5</v>
      </c>
      <c r="I2281" s="23" t="str">
        <f aca="false">IF(J2281="RHAP", "Rhizophora apiculata", IF(J2281="EXAG", "Excoecaria agallocha", IF(J2281="BRPA", "Bruguiera parviflora", IF(J2281="XYMO", "Xylocarpus moluccensis", IF(J2281="BRCY", "Bruguiera cylindrica", IF(J2281="AVAL", "Avicennia alba", IF(J2281="AVOF", "Avicennia officinalis", IF(J2281="LURA", "Lumnitzera racemosa", IF(J2281="CETA", "Ceriops tagal", IF(J2281="XYGR", "Xylocarpus granatum", IF(J2281="AVMA", "Avicennia marina", IF(J2281="RHMU", "Rhizophora mucronata", IF(J2281="BRGY", "Bruguiera gymnorrhiza", IF(J2281="BRSE", "Bruguiera sexangula", IF(J2281="SOOV", "Sonneratia ovata", IF(J2281="SOCA", "Sonneratia caseolaris", IF(J2281="HELI", "Heritiera littoralis", IF(J2281="HESY", "Heritiera sylvatica", IF(J2281="NYFR", "Nypa fruticans", IF(J2281="CYRA", "Cynometra ramiflora", IF(J2281="PHPA", "Phoenix paludosa", IF(J2281="SCHY", "Scyphiphora hydrophyllacea", IF(J2281="DIMA", "Diospyros maritima", IF(J2281="POPI", "Pongamia pinnata", IF(J2281="MAPS", "Maniltoa psilogyne", IF(J2281="INBI", "Intsia bijuga", IF(J2281="ACEB", "Acanthus ebracteatus", IF(J2281="CAER", "Calamus erinaceus", IF(J2281="UNUN", "Unknown unknown",  IF(J2281="SOAL", "Sonneratia alba",  IF(J2281="AECO", "Aegiceras corniculatum", "" )) )))))))))))))))))))))))))))))</f>
        <v>Rhizophora apiculata</v>
      </c>
      <c r="J2281" s="1" t="s">
        <v>21</v>
      </c>
      <c r="K2281" s="1" t="n">
        <v>8</v>
      </c>
      <c r="L2281" s="1" t="n">
        <v>9</v>
      </c>
      <c r="M2281" s="1"/>
      <c r="N2281" s="1"/>
      <c r="O2281" s="3"/>
      <c r="AMI2281" s="0"/>
      <c r="AMJ2281" s="0"/>
    </row>
    <row r="2282" s="18" customFormat="true" ht="13.8" hidden="false" customHeight="false" outlineLevel="0" collapsed="false">
      <c r="A2282" s="1" t="s">
        <v>91</v>
      </c>
      <c r="B2282" s="12" t="n">
        <v>42182</v>
      </c>
      <c r="C2282" s="1" t="s">
        <v>833</v>
      </c>
      <c r="D2282" s="1" t="s">
        <v>19</v>
      </c>
      <c r="E2282" s="1" t="s">
        <v>19</v>
      </c>
      <c r="F2282" s="1" t="s">
        <v>20</v>
      </c>
      <c r="G2282" s="1" t="n">
        <v>6</v>
      </c>
      <c r="H2282" s="1" t="n">
        <v>5</v>
      </c>
      <c r="I2282" s="23" t="str">
        <f aca="false">IF(J2282="RHAP", "Rhizophora apiculata", IF(J2282="EXAG", "Excoecaria agallocha", IF(J2282="BRPA", "Bruguiera parviflora", IF(J2282="XYMO", "Xylocarpus moluccensis", IF(J2282="BRCY", "Bruguiera cylindrica", IF(J2282="AVAL", "Avicennia alba", IF(J2282="AVOF", "Avicennia officinalis", IF(J2282="LURA", "Lumnitzera racemosa", IF(J2282="CETA", "Ceriops tagal", IF(J2282="XYGR", "Xylocarpus granatum", IF(J2282="AVMA", "Avicennia marina", IF(J2282="RHMU", "Rhizophora mucronata", IF(J2282="BRGY", "Bruguiera gymnorrhiza", IF(J2282="BRSE", "Bruguiera sexangula", IF(J2282="SOOV", "Sonneratia ovata", IF(J2282="SOCA", "Sonneratia caseolaris", IF(J2282="HELI", "Heritiera littoralis", IF(J2282="HESY", "Heritiera sylvatica", IF(J2282="NYFR", "Nypa fruticans", IF(J2282="CYRA", "Cynometra ramiflora", IF(J2282="PHPA", "Phoenix paludosa", IF(J2282="SCHY", "Scyphiphora hydrophyllacea", IF(J2282="DIMA", "Diospyros maritima", IF(J2282="POPI", "Pongamia pinnata", IF(J2282="MAPS", "Maniltoa psilogyne", IF(J2282="INBI", "Intsia bijuga", IF(J2282="ACEB", "Acanthus ebracteatus", IF(J2282="CAER", "Calamus erinaceus", IF(J2282="UNUN", "Unknown unknown",  IF(J2282="SOAL", "Sonneratia alba",  IF(J2282="AECO", "Aegiceras corniculatum", "" )) )))))))))))))))))))))))))))))</f>
        <v>Rhizophora apiculata</v>
      </c>
      <c r="J2282" s="1" t="s">
        <v>21</v>
      </c>
      <c r="K2282" s="1" t="n">
        <v>8.4</v>
      </c>
      <c r="L2282" s="1" t="n">
        <v>9</v>
      </c>
      <c r="M2282" s="1"/>
      <c r="N2282" s="1"/>
      <c r="O2282" s="3"/>
      <c r="AMI2282" s="0"/>
      <c r="AMJ2282" s="0"/>
    </row>
    <row r="2283" s="18" customFormat="true" ht="13.8" hidden="false" customHeight="false" outlineLevel="0" collapsed="false">
      <c r="A2283" s="1" t="s">
        <v>91</v>
      </c>
      <c r="B2283" s="12" t="n">
        <v>42182</v>
      </c>
      <c r="C2283" s="1" t="s">
        <v>833</v>
      </c>
      <c r="D2283" s="1" t="s">
        <v>19</v>
      </c>
      <c r="E2283" s="1" t="s">
        <v>19</v>
      </c>
      <c r="F2283" s="1" t="s">
        <v>20</v>
      </c>
      <c r="G2283" s="1" t="n">
        <v>6</v>
      </c>
      <c r="H2283" s="1" t="n">
        <v>5</v>
      </c>
      <c r="I2283" s="23" t="str">
        <f aca="false">IF(J2283="RHAP", "Rhizophora apiculata", IF(J2283="EXAG", "Excoecaria agallocha", IF(J2283="BRPA", "Bruguiera parviflora", IF(J2283="XYMO", "Xylocarpus moluccensis", IF(J2283="BRCY", "Bruguiera cylindrica", IF(J2283="AVAL", "Avicennia alba", IF(J2283="AVOF", "Avicennia officinalis", IF(J2283="LURA", "Lumnitzera racemosa", IF(J2283="CETA", "Ceriops tagal", IF(J2283="XYGR", "Xylocarpus granatum", IF(J2283="AVMA", "Avicennia marina", IF(J2283="RHMU", "Rhizophora mucronata", IF(J2283="BRGY", "Bruguiera gymnorrhiza", IF(J2283="BRSE", "Bruguiera sexangula", IF(J2283="SOOV", "Sonneratia ovata", IF(J2283="SOCA", "Sonneratia caseolaris", IF(J2283="HELI", "Heritiera littoralis", IF(J2283="HESY", "Heritiera sylvatica", IF(J2283="NYFR", "Nypa fruticans", IF(J2283="CYRA", "Cynometra ramiflora", IF(J2283="PHPA", "Phoenix paludosa", IF(J2283="SCHY", "Scyphiphora hydrophyllacea", IF(J2283="DIMA", "Diospyros maritima", IF(J2283="POPI", "Pongamia pinnata", IF(J2283="MAPS", "Maniltoa psilogyne", IF(J2283="INBI", "Intsia bijuga", IF(J2283="ACEB", "Acanthus ebracteatus", IF(J2283="CAER", "Calamus erinaceus", IF(J2283="UNUN", "Unknown unknown",  IF(J2283="SOAL", "Sonneratia alba",  IF(J2283="AECO", "Aegiceras corniculatum", "" )) )))))))))))))))))))))))))))))</f>
        <v>Rhizophora apiculata</v>
      </c>
      <c r="J2283" s="1" t="s">
        <v>21</v>
      </c>
      <c r="K2283" s="1" t="n">
        <v>8.7</v>
      </c>
      <c r="L2283" s="1" t="n">
        <v>10</v>
      </c>
      <c r="M2283" s="1"/>
      <c r="N2283" s="1"/>
      <c r="O2283" s="3"/>
      <c r="AMI2283" s="0"/>
      <c r="AMJ2283" s="0"/>
    </row>
    <row r="2284" s="18" customFormat="true" ht="13.8" hidden="false" customHeight="false" outlineLevel="0" collapsed="false">
      <c r="A2284" s="1" t="s">
        <v>91</v>
      </c>
      <c r="B2284" s="12" t="n">
        <v>42182</v>
      </c>
      <c r="C2284" s="1" t="s">
        <v>833</v>
      </c>
      <c r="D2284" s="1" t="s">
        <v>19</v>
      </c>
      <c r="E2284" s="1" t="s">
        <v>19</v>
      </c>
      <c r="F2284" s="1" t="s">
        <v>20</v>
      </c>
      <c r="G2284" s="1" t="n">
        <v>6</v>
      </c>
      <c r="H2284" s="1" t="n">
        <v>5</v>
      </c>
      <c r="I2284" s="23" t="str">
        <f aca="false">IF(J2284="RHAP", "Rhizophora apiculata", IF(J2284="EXAG", "Excoecaria agallocha", IF(J2284="BRPA", "Bruguiera parviflora", IF(J2284="XYMO", "Xylocarpus moluccensis", IF(J2284="BRCY", "Bruguiera cylindrica", IF(J2284="AVAL", "Avicennia alba", IF(J2284="AVOF", "Avicennia officinalis", IF(J2284="LURA", "Lumnitzera racemosa", IF(J2284="CETA", "Ceriops tagal", IF(J2284="XYGR", "Xylocarpus granatum", IF(J2284="AVMA", "Avicennia marina", IF(J2284="RHMU", "Rhizophora mucronata", IF(J2284="BRGY", "Bruguiera gymnorrhiza", IF(J2284="BRSE", "Bruguiera sexangula", IF(J2284="SOOV", "Sonneratia ovata", IF(J2284="SOCA", "Sonneratia caseolaris", IF(J2284="HELI", "Heritiera littoralis", IF(J2284="HESY", "Heritiera sylvatica", IF(J2284="NYFR", "Nypa fruticans", IF(J2284="CYRA", "Cynometra ramiflora", IF(J2284="PHPA", "Phoenix paludosa", IF(J2284="SCHY", "Scyphiphora hydrophyllacea", IF(J2284="DIMA", "Diospyros maritima", IF(J2284="POPI", "Pongamia pinnata", IF(J2284="MAPS", "Maniltoa psilogyne", IF(J2284="INBI", "Intsia bijuga", IF(J2284="ACEB", "Acanthus ebracteatus", IF(J2284="CAER", "Calamus erinaceus", IF(J2284="UNUN", "Unknown unknown",  IF(J2284="SOAL", "Sonneratia alba",  IF(J2284="AECO", "Aegiceras corniculatum", "" )) )))))))))))))))))))))))))))))</f>
        <v>Rhizophora apiculata</v>
      </c>
      <c r="J2284" s="1" t="s">
        <v>21</v>
      </c>
      <c r="K2284" s="1" t="n">
        <v>8.7</v>
      </c>
      <c r="L2284" s="1" t="n">
        <v>16</v>
      </c>
      <c r="M2284" s="1"/>
      <c r="N2284" s="1"/>
      <c r="O2284" s="3"/>
      <c r="AMI2284" s="0"/>
      <c r="AMJ2284" s="0"/>
    </row>
    <row r="2285" s="18" customFormat="true" ht="13.8" hidden="false" customHeight="false" outlineLevel="0" collapsed="false">
      <c r="A2285" s="1" t="s">
        <v>91</v>
      </c>
      <c r="B2285" s="12" t="n">
        <v>42182</v>
      </c>
      <c r="C2285" s="1" t="s">
        <v>833</v>
      </c>
      <c r="D2285" s="1" t="s">
        <v>19</v>
      </c>
      <c r="E2285" s="1" t="s">
        <v>19</v>
      </c>
      <c r="F2285" s="1" t="s">
        <v>20</v>
      </c>
      <c r="G2285" s="1" t="n">
        <v>6</v>
      </c>
      <c r="H2285" s="1" t="n">
        <v>5</v>
      </c>
      <c r="I2285" s="23" t="str">
        <f aca="false">IF(J2285="RHAP", "Rhizophora apiculata", IF(J2285="EXAG", "Excoecaria agallocha", IF(J2285="BRPA", "Bruguiera parviflora", IF(J2285="XYMO", "Xylocarpus moluccensis", IF(J2285="BRCY", "Bruguiera cylindrica", IF(J2285="AVAL", "Avicennia alba", IF(J2285="AVOF", "Avicennia officinalis", IF(J2285="LURA", "Lumnitzera racemosa", IF(J2285="CETA", "Ceriops tagal", IF(J2285="XYGR", "Xylocarpus granatum", IF(J2285="AVMA", "Avicennia marina", IF(J2285="RHMU", "Rhizophora mucronata", IF(J2285="BRGY", "Bruguiera gymnorrhiza", IF(J2285="BRSE", "Bruguiera sexangula", IF(J2285="SOOV", "Sonneratia ovata", IF(J2285="SOCA", "Sonneratia caseolaris", IF(J2285="HELI", "Heritiera littoralis", IF(J2285="HESY", "Heritiera sylvatica", IF(J2285="NYFR", "Nypa fruticans", IF(J2285="CYRA", "Cynometra ramiflora", IF(J2285="PHPA", "Phoenix paludosa", IF(J2285="SCHY", "Scyphiphora hydrophyllacea", IF(J2285="DIMA", "Diospyros maritima", IF(J2285="POPI", "Pongamia pinnata", IF(J2285="MAPS", "Maniltoa psilogyne", IF(J2285="INBI", "Intsia bijuga", IF(J2285="ACEB", "Acanthus ebracteatus", IF(J2285="CAER", "Calamus erinaceus", IF(J2285="UNUN", "Unknown unknown",  IF(J2285="SOAL", "Sonneratia alba",  IF(J2285="AECO", "Aegiceras corniculatum", "" )) )))))))))))))))))))))))))))))</f>
        <v>Rhizophora apiculata</v>
      </c>
      <c r="J2285" s="1" t="s">
        <v>21</v>
      </c>
      <c r="K2285" s="1" t="n">
        <v>8.8</v>
      </c>
      <c r="L2285" s="1" t="n">
        <v>16</v>
      </c>
      <c r="M2285" s="1"/>
      <c r="N2285" s="1"/>
      <c r="O2285" s="3"/>
      <c r="AMI2285" s="0"/>
      <c r="AMJ2285" s="0"/>
    </row>
    <row r="2286" s="18" customFormat="true" ht="13.8" hidden="false" customHeight="false" outlineLevel="0" collapsed="false">
      <c r="A2286" s="1" t="s">
        <v>91</v>
      </c>
      <c r="B2286" s="12" t="n">
        <v>42182</v>
      </c>
      <c r="C2286" s="1" t="s">
        <v>833</v>
      </c>
      <c r="D2286" s="1" t="s">
        <v>19</v>
      </c>
      <c r="E2286" s="1" t="s">
        <v>19</v>
      </c>
      <c r="F2286" s="1" t="s">
        <v>20</v>
      </c>
      <c r="G2286" s="1" t="n">
        <v>6</v>
      </c>
      <c r="H2286" s="1" t="n">
        <v>5</v>
      </c>
      <c r="I2286" s="23" t="str">
        <f aca="false">IF(J2286="RHAP", "Rhizophora apiculata", IF(J2286="EXAG", "Excoecaria agallocha", IF(J2286="BRPA", "Bruguiera parviflora", IF(J2286="XYMO", "Xylocarpus moluccensis", IF(J2286="BRCY", "Bruguiera cylindrica", IF(J2286="AVAL", "Avicennia alba", IF(J2286="AVOF", "Avicennia officinalis", IF(J2286="LURA", "Lumnitzera racemosa", IF(J2286="CETA", "Ceriops tagal", IF(J2286="XYGR", "Xylocarpus granatum", IF(J2286="AVMA", "Avicennia marina", IF(J2286="RHMU", "Rhizophora mucronata", IF(J2286="BRGY", "Bruguiera gymnorrhiza", IF(J2286="BRSE", "Bruguiera sexangula", IF(J2286="SOOV", "Sonneratia ovata", IF(J2286="SOCA", "Sonneratia caseolaris", IF(J2286="HELI", "Heritiera littoralis", IF(J2286="HESY", "Heritiera sylvatica", IF(J2286="NYFR", "Nypa fruticans", IF(J2286="CYRA", "Cynometra ramiflora", IF(J2286="PHPA", "Phoenix paludosa", IF(J2286="SCHY", "Scyphiphora hydrophyllacea", IF(J2286="DIMA", "Diospyros maritima", IF(J2286="POPI", "Pongamia pinnata", IF(J2286="MAPS", "Maniltoa psilogyne", IF(J2286="INBI", "Intsia bijuga", IF(J2286="ACEB", "Acanthus ebracteatus", IF(J2286="CAER", "Calamus erinaceus", IF(J2286="UNUN", "Unknown unknown",  IF(J2286="SOAL", "Sonneratia alba",  IF(J2286="AECO", "Aegiceras corniculatum", "" )) )))))))))))))))))))))))))))))</f>
        <v>Rhizophora apiculata</v>
      </c>
      <c r="J2286" s="1" t="s">
        <v>21</v>
      </c>
      <c r="K2286" s="1" t="n">
        <v>8.9</v>
      </c>
      <c r="L2286" s="1" t="n">
        <v>10</v>
      </c>
      <c r="M2286" s="1"/>
      <c r="N2286" s="1"/>
      <c r="O2286" s="3"/>
      <c r="AMI2286" s="0"/>
      <c r="AMJ2286" s="0"/>
    </row>
    <row r="2287" s="18" customFormat="true" ht="13.8" hidden="false" customHeight="false" outlineLevel="0" collapsed="false">
      <c r="A2287" s="1" t="s">
        <v>91</v>
      </c>
      <c r="B2287" s="12" t="n">
        <v>42182</v>
      </c>
      <c r="C2287" s="1" t="s">
        <v>833</v>
      </c>
      <c r="D2287" s="1" t="s">
        <v>19</v>
      </c>
      <c r="E2287" s="1" t="s">
        <v>19</v>
      </c>
      <c r="F2287" s="1" t="s">
        <v>20</v>
      </c>
      <c r="G2287" s="1" t="n">
        <v>6</v>
      </c>
      <c r="H2287" s="1" t="n">
        <v>5</v>
      </c>
      <c r="I2287" s="23" t="str">
        <f aca="false">IF(J2287="RHAP", "Rhizophora apiculata", IF(J2287="EXAG", "Excoecaria agallocha", IF(J2287="BRPA", "Bruguiera parviflora", IF(J2287="XYMO", "Xylocarpus moluccensis", IF(J2287="BRCY", "Bruguiera cylindrica", IF(J2287="AVAL", "Avicennia alba", IF(J2287="AVOF", "Avicennia officinalis", IF(J2287="LURA", "Lumnitzera racemosa", IF(J2287="CETA", "Ceriops tagal", IF(J2287="XYGR", "Xylocarpus granatum", IF(J2287="AVMA", "Avicennia marina", IF(J2287="RHMU", "Rhizophora mucronata", IF(J2287="BRGY", "Bruguiera gymnorrhiza", IF(J2287="BRSE", "Bruguiera sexangula", IF(J2287="SOOV", "Sonneratia ovata", IF(J2287="SOCA", "Sonneratia caseolaris", IF(J2287="HELI", "Heritiera littoralis", IF(J2287="HESY", "Heritiera sylvatica", IF(J2287="NYFR", "Nypa fruticans", IF(J2287="CYRA", "Cynometra ramiflora", IF(J2287="PHPA", "Phoenix paludosa", IF(J2287="SCHY", "Scyphiphora hydrophyllacea", IF(J2287="DIMA", "Diospyros maritima", IF(J2287="POPI", "Pongamia pinnata", IF(J2287="MAPS", "Maniltoa psilogyne", IF(J2287="INBI", "Intsia bijuga", IF(J2287="ACEB", "Acanthus ebracteatus", IF(J2287="CAER", "Calamus erinaceus", IF(J2287="UNUN", "Unknown unknown",  IF(J2287="SOAL", "Sonneratia alba",  IF(J2287="AECO", "Aegiceras corniculatum", "" )) )))))))))))))))))))))))))))))</f>
        <v>Rhizophora apiculata</v>
      </c>
      <c r="J2287" s="1" t="s">
        <v>21</v>
      </c>
      <c r="K2287" s="1" t="n">
        <v>9.3</v>
      </c>
      <c r="L2287" s="1" t="n">
        <v>10</v>
      </c>
      <c r="M2287" s="1"/>
      <c r="N2287" s="1"/>
      <c r="O2287" s="3"/>
      <c r="AMI2287" s="0"/>
      <c r="AMJ2287" s="0"/>
    </row>
    <row r="2288" s="18" customFormat="true" ht="13.8" hidden="false" customHeight="false" outlineLevel="0" collapsed="false">
      <c r="A2288" s="1" t="s">
        <v>91</v>
      </c>
      <c r="B2288" s="12" t="n">
        <v>42182</v>
      </c>
      <c r="C2288" s="1" t="s">
        <v>833</v>
      </c>
      <c r="D2288" s="1" t="s">
        <v>19</v>
      </c>
      <c r="E2288" s="1" t="s">
        <v>19</v>
      </c>
      <c r="F2288" s="1" t="s">
        <v>20</v>
      </c>
      <c r="G2288" s="1" t="n">
        <v>6</v>
      </c>
      <c r="H2288" s="1" t="n">
        <v>5</v>
      </c>
      <c r="I2288" s="23" t="str">
        <f aca="false">IF(J2288="RHAP", "Rhizophora apiculata", IF(J2288="EXAG", "Excoecaria agallocha", IF(J2288="BRPA", "Bruguiera parviflora", IF(J2288="XYMO", "Xylocarpus moluccensis", IF(J2288="BRCY", "Bruguiera cylindrica", IF(J2288="AVAL", "Avicennia alba", IF(J2288="AVOF", "Avicennia officinalis", IF(J2288="LURA", "Lumnitzera racemosa", IF(J2288="CETA", "Ceriops tagal", IF(J2288="XYGR", "Xylocarpus granatum", IF(J2288="AVMA", "Avicennia marina", IF(J2288="RHMU", "Rhizophora mucronata", IF(J2288="BRGY", "Bruguiera gymnorrhiza", IF(J2288="BRSE", "Bruguiera sexangula", IF(J2288="SOOV", "Sonneratia ovata", IF(J2288="SOCA", "Sonneratia caseolaris", IF(J2288="HELI", "Heritiera littoralis", IF(J2288="HESY", "Heritiera sylvatica", IF(J2288="NYFR", "Nypa fruticans", IF(J2288="CYRA", "Cynometra ramiflora", IF(J2288="PHPA", "Phoenix paludosa", IF(J2288="SCHY", "Scyphiphora hydrophyllacea", IF(J2288="DIMA", "Diospyros maritima", IF(J2288="POPI", "Pongamia pinnata", IF(J2288="MAPS", "Maniltoa psilogyne", IF(J2288="INBI", "Intsia bijuga", IF(J2288="ACEB", "Acanthus ebracteatus", IF(J2288="CAER", "Calamus erinaceus", IF(J2288="UNUN", "Unknown unknown",  IF(J2288="SOAL", "Sonneratia alba",  IF(J2288="AECO", "Aegiceras corniculatum", "" )) )))))))))))))))))))))))))))))</f>
        <v>Rhizophora apiculata</v>
      </c>
      <c r="J2288" s="1" t="s">
        <v>21</v>
      </c>
      <c r="K2288" s="1" t="n">
        <v>9.4</v>
      </c>
      <c r="L2288" s="1" t="n">
        <v>16</v>
      </c>
      <c r="M2288" s="1"/>
      <c r="N2288" s="1"/>
      <c r="O2288" s="3"/>
      <c r="AMI2288" s="0"/>
      <c r="AMJ2288" s="0"/>
    </row>
    <row r="2289" s="18" customFormat="true" ht="13.8" hidden="false" customHeight="false" outlineLevel="0" collapsed="false">
      <c r="A2289" s="1" t="s">
        <v>91</v>
      </c>
      <c r="B2289" s="12" t="n">
        <v>42182</v>
      </c>
      <c r="C2289" s="1" t="s">
        <v>833</v>
      </c>
      <c r="D2289" s="1" t="s">
        <v>19</v>
      </c>
      <c r="E2289" s="1" t="s">
        <v>19</v>
      </c>
      <c r="F2289" s="1" t="s">
        <v>20</v>
      </c>
      <c r="G2289" s="1" t="n">
        <v>6</v>
      </c>
      <c r="H2289" s="1" t="n">
        <v>5</v>
      </c>
      <c r="I2289" s="23" t="str">
        <f aca="false">IF(J2289="RHAP", "Rhizophora apiculata", IF(J2289="EXAG", "Excoecaria agallocha", IF(J2289="BRPA", "Bruguiera parviflora", IF(J2289="XYMO", "Xylocarpus moluccensis", IF(J2289="BRCY", "Bruguiera cylindrica", IF(J2289="AVAL", "Avicennia alba", IF(J2289="AVOF", "Avicennia officinalis", IF(J2289="LURA", "Lumnitzera racemosa", IF(J2289="CETA", "Ceriops tagal", IF(J2289="XYGR", "Xylocarpus granatum", IF(J2289="AVMA", "Avicennia marina", IF(J2289="RHMU", "Rhizophora mucronata", IF(J2289="BRGY", "Bruguiera gymnorrhiza", IF(J2289="BRSE", "Bruguiera sexangula", IF(J2289="SOOV", "Sonneratia ovata", IF(J2289="SOCA", "Sonneratia caseolaris", IF(J2289="HELI", "Heritiera littoralis", IF(J2289="HESY", "Heritiera sylvatica", IF(J2289="NYFR", "Nypa fruticans", IF(J2289="CYRA", "Cynometra ramiflora", IF(J2289="PHPA", "Phoenix paludosa", IF(J2289="SCHY", "Scyphiphora hydrophyllacea", IF(J2289="DIMA", "Diospyros maritima", IF(J2289="POPI", "Pongamia pinnata", IF(J2289="MAPS", "Maniltoa psilogyne", IF(J2289="INBI", "Intsia bijuga", IF(J2289="ACEB", "Acanthus ebracteatus", IF(J2289="CAER", "Calamus erinaceus", IF(J2289="UNUN", "Unknown unknown",  IF(J2289="SOAL", "Sonneratia alba",  IF(J2289="AECO", "Aegiceras corniculatum", "" )) )))))))))))))))))))))))))))))</f>
        <v>Rhizophora apiculata</v>
      </c>
      <c r="J2289" s="1" t="s">
        <v>21</v>
      </c>
      <c r="K2289" s="1" t="n">
        <v>10.5</v>
      </c>
      <c r="L2289" s="1" t="n">
        <v>16</v>
      </c>
      <c r="M2289" s="1"/>
      <c r="N2289" s="1"/>
      <c r="O2289" s="3"/>
      <c r="AMI2289" s="0"/>
      <c r="AMJ2289" s="0"/>
    </row>
    <row r="2290" s="18" customFormat="true" ht="13.8" hidden="false" customHeight="false" outlineLevel="0" collapsed="false">
      <c r="A2290" s="1" t="s">
        <v>91</v>
      </c>
      <c r="B2290" s="12" t="n">
        <v>42182</v>
      </c>
      <c r="C2290" s="1" t="s">
        <v>833</v>
      </c>
      <c r="D2290" s="1" t="s">
        <v>19</v>
      </c>
      <c r="E2290" s="1" t="s">
        <v>19</v>
      </c>
      <c r="F2290" s="1" t="s">
        <v>20</v>
      </c>
      <c r="G2290" s="1" t="n">
        <v>6</v>
      </c>
      <c r="H2290" s="1" t="n">
        <v>5</v>
      </c>
      <c r="I2290" s="23" t="str">
        <f aca="false">IF(J2290="RHAP", "Rhizophora apiculata", IF(J2290="EXAG", "Excoecaria agallocha", IF(J2290="BRPA", "Bruguiera parviflora", IF(J2290="XYMO", "Xylocarpus moluccensis", IF(J2290="BRCY", "Bruguiera cylindrica", IF(J2290="AVAL", "Avicennia alba", IF(J2290="AVOF", "Avicennia officinalis", IF(J2290="LURA", "Lumnitzera racemosa", IF(J2290="CETA", "Ceriops tagal", IF(J2290="XYGR", "Xylocarpus granatum", IF(J2290="AVMA", "Avicennia marina", IF(J2290="RHMU", "Rhizophora mucronata", IF(J2290="BRGY", "Bruguiera gymnorrhiza", IF(J2290="BRSE", "Bruguiera sexangula", IF(J2290="SOOV", "Sonneratia ovata", IF(J2290="SOCA", "Sonneratia caseolaris", IF(J2290="HELI", "Heritiera littoralis", IF(J2290="HESY", "Heritiera sylvatica", IF(J2290="NYFR", "Nypa fruticans", IF(J2290="CYRA", "Cynometra ramiflora", IF(J2290="PHPA", "Phoenix paludosa", IF(J2290="SCHY", "Scyphiphora hydrophyllacea", IF(J2290="DIMA", "Diospyros maritima", IF(J2290="POPI", "Pongamia pinnata", IF(J2290="MAPS", "Maniltoa psilogyne", IF(J2290="INBI", "Intsia bijuga", IF(J2290="ACEB", "Acanthus ebracteatus", IF(J2290="CAER", "Calamus erinaceus", IF(J2290="UNUN", "Unknown unknown",  IF(J2290="SOAL", "Sonneratia alba",  IF(J2290="AECO", "Aegiceras corniculatum", "" )) )))))))))))))))))))))))))))))</f>
        <v>Rhizophora apiculata</v>
      </c>
      <c r="J2290" s="1" t="s">
        <v>21</v>
      </c>
      <c r="K2290" s="1" t="n">
        <v>10.9</v>
      </c>
      <c r="L2290" s="1" t="n">
        <v>16</v>
      </c>
      <c r="M2290" s="1"/>
      <c r="N2290" s="1"/>
      <c r="O2290" s="3"/>
      <c r="AMI2290" s="0"/>
      <c r="AMJ2290" s="0"/>
    </row>
    <row r="2291" s="18" customFormat="true" ht="13.8" hidden="false" customHeight="false" outlineLevel="0" collapsed="false">
      <c r="A2291" s="1" t="s">
        <v>91</v>
      </c>
      <c r="B2291" s="12" t="n">
        <v>42182</v>
      </c>
      <c r="C2291" s="1" t="s">
        <v>833</v>
      </c>
      <c r="D2291" s="1" t="s">
        <v>19</v>
      </c>
      <c r="E2291" s="1" t="s">
        <v>19</v>
      </c>
      <c r="F2291" s="1" t="s">
        <v>20</v>
      </c>
      <c r="G2291" s="1" t="n">
        <v>6</v>
      </c>
      <c r="H2291" s="1" t="n">
        <v>5</v>
      </c>
      <c r="I2291" s="23" t="str">
        <f aca="false">IF(J2291="RHAP", "Rhizophora apiculata", IF(J2291="EXAG", "Excoecaria agallocha", IF(J2291="BRPA", "Bruguiera parviflora", IF(J2291="XYMO", "Xylocarpus moluccensis", IF(J2291="BRCY", "Bruguiera cylindrica", IF(J2291="AVAL", "Avicennia alba", IF(J2291="AVOF", "Avicennia officinalis", IF(J2291="LURA", "Lumnitzera racemosa", IF(J2291="CETA", "Ceriops tagal", IF(J2291="XYGR", "Xylocarpus granatum", IF(J2291="AVMA", "Avicennia marina", IF(J2291="RHMU", "Rhizophora mucronata", IF(J2291="BRGY", "Bruguiera gymnorrhiza", IF(J2291="BRSE", "Bruguiera sexangula", IF(J2291="SOOV", "Sonneratia ovata", IF(J2291="SOCA", "Sonneratia caseolaris", IF(J2291="HELI", "Heritiera littoralis", IF(J2291="HESY", "Heritiera sylvatica", IF(J2291="NYFR", "Nypa fruticans", IF(J2291="CYRA", "Cynometra ramiflora", IF(J2291="PHPA", "Phoenix paludosa", IF(J2291="SCHY", "Scyphiphora hydrophyllacea", IF(J2291="DIMA", "Diospyros maritima", IF(J2291="POPI", "Pongamia pinnata", IF(J2291="MAPS", "Maniltoa psilogyne", IF(J2291="INBI", "Intsia bijuga", IF(J2291="ACEB", "Acanthus ebracteatus", IF(J2291="CAER", "Calamus erinaceus", IF(J2291="UNUN", "Unknown unknown",  IF(J2291="SOAL", "Sonneratia alba",  IF(J2291="AECO", "Aegiceras corniculatum", "" )) )))))))))))))))))))))))))))))</f>
        <v>Rhizophora apiculata</v>
      </c>
      <c r="J2291" s="1" t="s">
        <v>21</v>
      </c>
      <c r="K2291" s="1" t="n">
        <v>12.4</v>
      </c>
      <c r="L2291" s="1" t="n">
        <v>16</v>
      </c>
      <c r="M2291" s="1"/>
      <c r="N2291" s="1"/>
      <c r="O2291" s="3"/>
      <c r="AMI2291" s="0"/>
      <c r="AMJ2291" s="0"/>
    </row>
    <row r="2292" s="18" customFormat="true" ht="13.8" hidden="false" customHeight="false" outlineLevel="0" collapsed="false">
      <c r="A2292" s="1" t="s">
        <v>91</v>
      </c>
      <c r="B2292" s="12" t="n">
        <v>42182</v>
      </c>
      <c r="C2292" s="1" t="s">
        <v>833</v>
      </c>
      <c r="D2292" s="1" t="s">
        <v>19</v>
      </c>
      <c r="E2292" s="1" t="s">
        <v>19</v>
      </c>
      <c r="F2292" s="1" t="s">
        <v>20</v>
      </c>
      <c r="G2292" s="1" t="n">
        <v>6</v>
      </c>
      <c r="H2292" s="1" t="n">
        <v>5</v>
      </c>
      <c r="I2292" s="23" t="str">
        <f aca="false">IF(J2292="RHAP", "Rhizophora apiculata", IF(J2292="EXAG", "Excoecaria agallocha", IF(J2292="BRPA", "Bruguiera parviflora", IF(J2292="XYMO", "Xylocarpus moluccensis", IF(J2292="BRCY", "Bruguiera cylindrica", IF(J2292="AVAL", "Avicennia alba", IF(J2292="AVOF", "Avicennia officinalis", IF(J2292="LURA", "Lumnitzera racemosa", IF(J2292="CETA", "Ceriops tagal", IF(J2292="XYGR", "Xylocarpus granatum", IF(J2292="AVMA", "Avicennia marina", IF(J2292="RHMU", "Rhizophora mucronata", IF(J2292="BRGY", "Bruguiera gymnorrhiza", IF(J2292="BRSE", "Bruguiera sexangula", IF(J2292="SOOV", "Sonneratia ovata", IF(J2292="SOCA", "Sonneratia caseolaris", IF(J2292="HELI", "Heritiera littoralis", IF(J2292="HESY", "Heritiera sylvatica", IF(J2292="NYFR", "Nypa fruticans", IF(J2292="CYRA", "Cynometra ramiflora", IF(J2292="PHPA", "Phoenix paludosa", IF(J2292="SCHY", "Scyphiphora hydrophyllacea", IF(J2292="DIMA", "Diospyros maritima", IF(J2292="POPI", "Pongamia pinnata", IF(J2292="MAPS", "Maniltoa psilogyne", IF(J2292="INBI", "Intsia bijuga", IF(J2292="ACEB", "Acanthus ebracteatus", IF(J2292="CAER", "Calamus erinaceus", IF(J2292="UNUN", "Unknown unknown",  IF(J2292="SOAL", "Sonneratia alba",  IF(J2292="AECO", "Aegiceras corniculatum", "" )) )))))))))))))))))))))))))))))</f>
        <v>Rhizophora apiculata</v>
      </c>
      <c r="J2292" s="1" t="s">
        <v>21</v>
      </c>
      <c r="K2292" s="1" t="n">
        <v>13</v>
      </c>
      <c r="L2292" s="1" t="n">
        <v>16</v>
      </c>
      <c r="M2292" s="1"/>
      <c r="N2292" s="1"/>
      <c r="O2292" s="3"/>
      <c r="AMI2292" s="0"/>
      <c r="AMJ2292" s="0"/>
    </row>
    <row r="2293" s="18" customFormat="true" ht="13.8" hidden="false" customHeight="false" outlineLevel="0" collapsed="false">
      <c r="A2293" s="1" t="s">
        <v>91</v>
      </c>
      <c r="B2293" s="12" t="n">
        <v>42182</v>
      </c>
      <c r="C2293" s="1" t="s">
        <v>833</v>
      </c>
      <c r="D2293" s="1" t="s">
        <v>19</v>
      </c>
      <c r="E2293" s="1" t="s">
        <v>19</v>
      </c>
      <c r="F2293" s="1" t="s">
        <v>20</v>
      </c>
      <c r="G2293" s="1" t="n">
        <v>6</v>
      </c>
      <c r="H2293" s="1" t="n">
        <v>5</v>
      </c>
      <c r="I2293" s="23" t="str">
        <f aca="false">IF(J2293="RHAP", "Rhizophora apiculata", IF(J2293="EXAG", "Excoecaria agallocha", IF(J2293="BRPA", "Bruguiera parviflora", IF(J2293="XYMO", "Xylocarpus moluccensis", IF(J2293="BRCY", "Bruguiera cylindrica", IF(J2293="AVAL", "Avicennia alba", IF(J2293="AVOF", "Avicennia officinalis", IF(J2293="LURA", "Lumnitzera racemosa", IF(J2293="CETA", "Ceriops tagal", IF(J2293="XYGR", "Xylocarpus granatum", IF(J2293="AVMA", "Avicennia marina", IF(J2293="RHMU", "Rhizophora mucronata", IF(J2293="BRGY", "Bruguiera gymnorrhiza", IF(J2293="BRSE", "Bruguiera sexangula", IF(J2293="SOOV", "Sonneratia ovata", IF(J2293="SOCA", "Sonneratia caseolaris", IF(J2293="HELI", "Heritiera littoralis", IF(J2293="HESY", "Heritiera sylvatica", IF(J2293="NYFR", "Nypa fruticans", IF(J2293="CYRA", "Cynometra ramiflora", IF(J2293="PHPA", "Phoenix paludosa", IF(J2293="SCHY", "Scyphiphora hydrophyllacea", IF(J2293="DIMA", "Diospyros maritima", IF(J2293="POPI", "Pongamia pinnata", IF(J2293="MAPS", "Maniltoa psilogyne", IF(J2293="INBI", "Intsia bijuga", IF(J2293="ACEB", "Acanthus ebracteatus", IF(J2293="CAER", "Calamus erinaceus", IF(J2293="UNUN", "Unknown unknown",  IF(J2293="SOAL", "Sonneratia alba",  IF(J2293="AECO", "Aegiceras corniculatum", "" )) )))))))))))))))))))))))))))))</f>
        <v>Rhizophora apiculata</v>
      </c>
      <c r="J2293" s="1" t="s">
        <v>21</v>
      </c>
      <c r="K2293" s="1" t="n">
        <v>14.5</v>
      </c>
      <c r="L2293" s="1" t="n">
        <v>16</v>
      </c>
      <c r="M2293" s="1"/>
      <c r="N2293" s="1"/>
      <c r="O2293" s="3"/>
      <c r="AMI2293" s="0"/>
      <c r="AMJ2293" s="0"/>
    </row>
    <row r="2294" s="18" customFormat="true" ht="13.8" hidden="false" customHeight="false" outlineLevel="0" collapsed="false">
      <c r="A2294" s="1" t="s">
        <v>91</v>
      </c>
      <c r="B2294" s="12" t="n">
        <v>42182</v>
      </c>
      <c r="C2294" s="1" t="s">
        <v>833</v>
      </c>
      <c r="D2294" s="1" t="s">
        <v>19</v>
      </c>
      <c r="E2294" s="1" t="s">
        <v>19</v>
      </c>
      <c r="F2294" s="1" t="s">
        <v>20</v>
      </c>
      <c r="G2294" s="1" t="n">
        <v>6</v>
      </c>
      <c r="H2294" s="1" t="n">
        <v>5</v>
      </c>
      <c r="I2294" s="23" t="str">
        <f aca="false">IF(J2294="RHAP", "Rhizophora apiculata", IF(J2294="EXAG", "Excoecaria agallocha", IF(J2294="BRPA", "Bruguiera parviflora", IF(J2294="XYMO", "Xylocarpus moluccensis", IF(J2294="BRCY", "Bruguiera cylindrica", IF(J2294="AVAL", "Avicennia alba", IF(J2294="AVOF", "Avicennia officinalis", IF(J2294="LURA", "Lumnitzera racemosa", IF(J2294="CETA", "Ceriops tagal", IF(J2294="XYGR", "Xylocarpus granatum", IF(J2294="AVMA", "Avicennia marina", IF(J2294="RHMU", "Rhizophora mucronata", IF(J2294="BRGY", "Bruguiera gymnorrhiza", IF(J2294="BRSE", "Bruguiera sexangula", IF(J2294="SOOV", "Sonneratia ovata", IF(J2294="SOCA", "Sonneratia caseolaris", IF(J2294="HELI", "Heritiera littoralis", IF(J2294="HESY", "Heritiera sylvatica", IF(J2294="NYFR", "Nypa fruticans", IF(J2294="CYRA", "Cynometra ramiflora", IF(J2294="PHPA", "Phoenix paludosa", IF(J2294="SCHY", "Scyphiphora hydrophyllacea", IF(J2294="DIMA", "Diospyros maritima", IF(J2294="POPI", "Pongamia pinnata", IF(J2294="MAPS", "Maniltoa psilogyne", IF(J2294="INBI", "Intsia bijuga", IF(J2294="ACEB", "Acanthus ebracteatus", IF(J2294="CAER", "Calamus erinaceus", IF(J2294="UNUN", "Unknown unknown",  IF(J2294="SOAL", "Sonneratia alba",  IF(J2294="AECO", "Aegiceras corniculatum", "" )) )))))))))))))))))))))))))))))</f>
        <v>Rhizophora apiculata</v>
      </c>
      <c r="J2294" s="1" t="s">
        <v>21</v>
      </c>
      <c r="K2294" s="1" t="n">
        <v>20.5</v>
      </c>
      <c r="L2294" s="1" t="n">
        <v>14</v>
      </c>
      <c r="M2294" s="1"/>
      <c r="N2294" s="1"/>
      <c r="O2294" s="3"/>
      <c r="AMI2294" s="0"/>
      <c r="AMJ2294" s="0"/>
    </row>
    <row r="2295" s="18" customFormat="true" ht="13.8" hidden="false" customHeight="false" outlineLevel="0" collapsed="false">
      <c r="A2295" s="1" t="s">
        <v>91</v>
      </c>
      <c r="B2295" s="12" t="n">
        <v>42182</v>
      </c>
      <c r="C2295" s="1" t="s">
        <v>833</v>
      </c>
      <c r="D2295" s="1" t="s">
        <v>19</v>
      </c>
      <c r="E2295" s="1" t="s">
        <v>19</v>
      </c>
      <c r="F2295" s="1" t="s">
        <v>20</v>
      </c>
      <c r="G2295" s="1" t="n">
        <v>6</v>
      </c>
      <c r="H2295" s="1" t="n">
        <v>5</v>
      </c>
      <c r="I2295" s="23" t="str">
        <f aca="false">IF(J2295="RHAP", "Rhizophora apiculata", IF(J2295="EXAG", "Excoecaria agallocha", IF(J2295="BRPA", "Bruguiera parviflora", IF(J2295="XYMO", "Xylocarpus moluccensis", IF(J2295="BRCY", "Bruguiera cylindrica", IF(J2295="AVAL", "Avicennia alba", IF(J2295="AVOF", "Avicennia officinalis", IF(J2295="LURA", "Lumnitzera racemosa", IF(J2295="CETA", "Ceriops tagal", IF(J2295="XYGR", "Xylocarpus granatum", IF(J2295="AVMA", "Avicennia marina", IF(J2295="RHMU", "Rhizophora mucronata", IF(J2295="BRGY", "Bruguiera gymnorrhiza", IF(J2295="BRSE", "Bruguiera sexangula", IF(J2295="SOOV", "Sonneratia ovata", IF(J2295="SOCA", "Sonneratia caseolaris", IF(J2295="HELI", "Heritiera littoralis", IF(J2295="HESY", "Heritiera sylvatica", IF(J2295="NYFR", "Nypa fruticans", IF(J2295="CYRA", "Cynometra ramiflora", IF(J2295="PHPA", "Phoenix paludosa", IF(J2295="SCHY", "Scyphiphora hydrophyllacea", IF(J2295="DIMA", "Diospyros maritima", IF(J2295="POPI", "Pongamia pinnata", IF(J2295="MAPS", "Maniltoa psilogyne", IF(J2295="INBI", "Intsia bijuga", IF(J2295="ACEB", "Acanthus ebracteatus", IF(J2295="CAER", "Calamus erinaceus", IF(J2295="UNUN", "Unknown unknown",  IF(J2295="SOAL", "Sonneratia alba",  IF(J2295="AECO", "Aegiceras corniculatum", "" )) )))))))))))))))))))))))))))))</f>
        <v>Rhizophora apiculata</v>
      </c>
      <c r="J2295" s="1" t="s">
        <v>21</v>
      </c>
      <c r="K2295" s="1" t="n">
        <v>21</v>
      </c>
      <c r="L2295" s="1" t="n">
        <v>16</v>
      </c>
      <c r="M2295" s="1"/>
      <c r="N2295" s="1"/>
      <c r="O2295" s="3"/>
      <c r="AMI2295" s="0"/>
      <c r="AMJ2295" s="0"/>
    </row>
    <row r="2296" s="18" customFormat="true" ht="13.8" hidden="false" customHeight="false" outlineLevel="0" collapsed="false">
      <c r="A2296" s="1" t="s">
        <v>91</v>
      </c>
      <c r="B2296" s="12" t="n">
        <v>42182</v>
      </c>
      <c r="C2296" s="1" t="s">
        <v>833</v>
      </c>
      <c r="D2296" s="1" t="s">
        <v>19</v>
      </c>
      <c r="E2296" s="1" t="s">
        <v>19</v>
      </c>
      <c r="F2296" s="1" t="s">
        <v>20</v>
      </c>
      <c r="G2296" s="1" t="n">
        <v>6</v>
      </c>
      <c r="H2296" s="1" t="n">
        <v>5</v>
      </c>
      <c r="I2296" s="23" t="str">
        <f aca="false">IF(J2296="RHAP", "Rhizophora apiculata", IF(J2296="EXAG", "Excoecaria agallocha", IF(J2296="BRPA", "Bruguiera parviflora", IF(J2296="XYMO", "Xylocarpus moluccensis", IF(J2296="BRCY", "Bruguiera cylindrica", IF(J2296="AVAL", "Avicennia alba", IF(J2296="AVOF", "Avicennia officinalis", IF(J2296="LURA", "Lumnitzera racemosa", IF(J2296="CETA", "Ceriops tagal", IF(J2296="XYGR", "Xylocarpus granatum", IF(J2296="AVMA", "Avicennia marina", IF(J2296="RHMU", "Rhizophora mucronata", IF(J2296="BRGY", "Bruguiera gymnorrhiza", IF(J2296="BRSE", "Bruguiera sexangula", IF(J2296="SOOV", "Sonneratia ovata", IF(J2296="SOCA", "Sonneratia caseolaris", IF(J2296="HELI", "Heritiera littoralis", IF(J2296="HESY", "Heritiera sylvatica", IF(J2296="NYFR", "Nypa fruticans", IF(J2296="CYRA", "Cynometra ramiflora", IF(J2296="PHPA", "Phoenix paludosa", IF(J2296="SCHY", "Scyphiphora hydrophyllacea", IF(J2296="DIMA", "Diospyros maritima", IF(J2296="POPI", "Pongamia pinnata", IF(J2296="MAPS", "Maniltoa psilogyne", IF(J2296="INBI", "Intsia bijuga", IF(J2296="ACEB", "Acanthus ebracteatus", IF(J2296="CAER", "Calamus erinaceus", IF(J2296="UNUN", "Unknown unknown",  IF(J2296="SOAL", "Sonneratia alba",  IF(J2296="AECO", "Aegiceras corniculatum", "" )) )))))))))))))))))))))))))))))</f>
        <v>Rhizophora apiculata</v>
      </c>
      <c r="J2296" s="1" t="s">
        <v>21</v>
      </c>
      <c r="K2296" s="1" t="n">
        <v>21.9</v>
      </c>
      <c r="L2296" s="1" t="n">
        <v>12</v>
      </c>
      <c r="M2296" s="1"/>
      <c r="N2296" s="1"/>
      <c r="O2296" s="3"/>
      <c r="AMI2296" s="0"/>
      <c r="AMJ2296" s="0"/>
    </row>
    <row r="2297" s="18" customFormat="true" ht="13.8" hidden="false" customHeight="false" outlineLevel="0" collapsed="false">
      <c r="A2297" s="1" t="s">
        <v>91</v>
      </c>
      <c r="B2297" s="12" t="n">
        <v>42182</v>
      </c>
      <c r="C2297" s="1" t="s">
        <v>833</v>
      </c>
      <c r="D2297" s="1" t="s">
        <v>19</v>
      </c>
      <c r="E2297" s="1" t="s">
        <v>19</v>
      </c>
      <c r="F2297" s="1" t="s">
        <v>20</v>
      </c>
      <c r="G2297" s="1" t="n">
        <v>6</v>
      </c>
      <c r="H2297" s="1" t="n">
        <v>5</v>
      </c>
      <c r="I2297" s="23" t="str">
        <f aca="false">IF(J2297="RHAP", "Rhizophora apiculata", IF(J2297="EXAG", "Excoecaria agallocha", IF(J2297="BRPA", "Bruguiera parviflora", IF(J2297="XYMO", "Xylocarpus moluccensis", IF(J2297="BRCY", "Bruguiera cylindrica", IF(J2297="AVAL", "Avicennia alba", IF(J2297="AVOF", "Avicennia officinalis", IF(J2297="LURA", "Lumnitzera racemosa", IF(J2297="CETA", "Ceriops tagal", IF(J2297="XYGR", "Xylocarpus granatum", IF(J2297="AVMA", "Avicennia marina", IF(J2297="RHMU", "Rhizophora mucronata", IF(J2297="BRGY", "Bruguiera gymnorrhiza", IF(J2297="BRSE", "Bruguiera sexangula", IF(J2297="SOOV", "Sonneratia ovata", IF(J2297="SOCA", "Sonneratia caseolaris", IF(J2297="HELI", "Heritiera littoralis", IF(J2297="HESY", "Heritiera sylvatica", IF(J2297="NYFR", "Nypa fruticans", IF(J2297="CYRA", "Cynometra ramiflora", IF(J2297="PHPA", "Phoenix paludosa", IF(J2297="SCHY", "Scyphiphora hydrophyllacea", IF(J2297="DIMA", "Diospyros maritima", IF(J2297="POPI", "Pongamia pinnata", IF(J2297="MAPS", "Maniltoa psilogyne", IF(J2297="INBI", "Intsia bijuga", IF(J2297="ACEB", "Acanthus ebracteatus", IF(J2297="CAER", "Calamus erinaceus", IF(J2297="UNUN", "Unknown unknown",  IF(J2297="SOAL", "Sonneratia alba",  IF(J2297="AECO", "Aegiceras corniculatum", "" )) )))))))))))))))))))))))))))))</f>
        <v>Rhizophora apiculata</v>
      </c>
      <c r="J2297" s="1" t="s">
        <v>21</v>
      </c>
      <c r="K2297" s="1" t="n">
        <v>22</v>
      </c>
      <c r="L2297" s="1" t="n">
        <v>15</v>
      </c>
      <c r="M2297" s="1"/>
      <c r="N2297" s="1"/>
      <c r="O2297" s="3"/>
      <c r="AMI2297" s="0"/>
      <c r="AMJ2297" s="0"/>
    </row>
    <row r="2298" s="18" customFormat="true" ht="13.8" hidden="false" customHeight="false" outlineLevel="0" collapsed="false">
      <c r="A2298" s="1" t="s">
        <v>91</v>
      </c>
      <c r="B2298" s="12" t="n">
        <v>42182</v>
      </c>
      <c r="C2298" s="1" t="s">
        <v>833</v>
      </c>
      <c r="D2298" s="1" t="s">
        <v>19</v>
      </c>
      <c r="E2298" s="1" t="s">
        <v>19</v>
      </c>
      <c r="F2298" s="1" t="s">
        <v>20</v>
      </c>
      <c r="G2298" s="1" t="n">
        <v>6</v>
      </c>
      <c r="H2298" s="1" t="n">
        <v>5</v>
      </c>
      <c r="I2298" s="23" t="str">
        <f aca="false">IF(J2298="RHAP", "Rhizophora apiculata", IF(J2298="EXAG", "Excoecaria agallocha", IF(J2298="BRPA", "Bruguiera parviflora", IF(J2298="XYMO", "Xylocarpus moluccensis", IF(J2298="BRCY", "Bruguiera cylindrica", IF(J2298="AVAL", "Avicennia alba", IF(J2298="AVOF", "Avicennia officinalis", IF(J2298="LURA", "Lumnitzera racemosa", IF(J2298="CETA", "Ceriops tagal", IF(J2298="XYGR", "Xylocarpus granatum", IF(J2298="AVMA", "Avicennia marina", IF(J2298="RHMU", "Rhizophora mucronata", IF(J2298="BRGY", "Bruguiera gymnorrhiza", IF(J2298="BRSE", "Bruguiera sexangula", IF(J2298="SOOV", "Sonneratia ovata", IF(J2298="SOCA", "Sonneratia caseolaris", IF(J2298="HELI", "Heritiera littoralis", IF(J2298="HESY", "Heritiera sylvatica", IF(J2298="NYFR", "Nypa fruticans", IF(J2298="CYRA", "Cynometra ramiflora", IF(J2298="PHPA", "Phoenix paludosa", IF(J2298="SCHY", "Scyphiphora hydrophyllacea", IF(J2298="DIMA", "Diospyros maritima", IF(J2298="POPI", "Pongamia pinnata", IF(J2298="MAPS", "Maniltoa psilogyne", IF(J2298="INBI", "Intsia bijuga", IF(J2298="ACEB", "Acanthus ebracteatus", IF(J2298="CAER", "Calamus erinaceus", IF(J2298="UNUN", "Unknown unknown",  IF(J2298="SOAL", "Sonneratia alba",  IF(J2298="AECO", "Aegiceras corniculatum", "" )) )))))))))))))))))))))))))))))</f>
        <v>Rhizophora apiculata</v>
      </c>
      <c r="J2298" s="1" t="s">
        <v>21</v>
      </c>
      <c r="K2298" s="1" t="n">
        <v>30</v>
      </c>
      <c r="L2298" s="1" t="n">
        <v>16</v>
      </c>
      <c r="M2298" s="1"/>
      <c r="N2298" s="1"/>
      <c r="O2298" s="3"/>
      <c r="AMI2298" s="0"/>
      <c r="AMJ2298" s="0"/>
    </row>
    <row r="2299" s="18" customFormat="true" ht="13.8" hidden="false" customHeight="false" outlineLevel="0" collapsed="false">
      <c r="A2299" s="1" t="s">
        <v>91</v>
      </c>
      <c r="B2299" s="12" t="n">
        <v>42183</v>
      </c>
      <c r="C2299" s="1" t="s">
        <v>19</v>
      </c>
      <c r="D2299" s="1" t="s">
        <v>19</v>
      </c>
      <c r="E2299" s="1" t="s">
        <v>19</v>
      </c>
      <c r="F2299" s="1" t="s">
        <v>20</v>
      </c>
      <c r="G2299" s="1" t="n">
        <v>7</v>
      </c>
      <c r="H2299" s="1" t="n">
        <v>1</v>
      </c>
      <c r="I2299" s="23" t="str">
        <f aca="false">IF(J2299="RHAP", "Rhizophora apiculata", IF(J2299="EXAG", "Excoecaria agallocha", IF(J2299="BRPA", "Bruguiera parviflora", IF(J2299="XYMO", "Xylocarpus moluccensis", IF(J2299="BRCY", "Bruguiera cylindrica", IF(J2299="AVAL", "Avicennia alba", IF(J2299="AVOF", "Avicennia officinalis", IF(J2299="LURA", "Lumnitzera racemosa", IF(J2299="CETA", "Ceriops tagal", IF(J2299="XYGR", "Xylocarpus granatum", IF(J2299="AVMA", "Avicennia marina", IF(J2299="RHMU", "Rhizophora mucronata", IF(J2299="BRGY", "Bruguiera gymnorrhiza", IF(J2299="BRSE", "Bruguiera sexangula", IF(J2299="SOOV", "Sonneratia ovata", IF(J2299="SOCA", "Sonneratia caseolaris", IF(J2299="HELI", "Heritiera littoralis", IF(J2299="HESY", "Heritiera sylvatica", IF(J2299="NYFR", "Nypa fruticans", IF(J2299="CYRA", "Cynometra ramiflora", IF(J2299="PHPA", "Phoenix paludosa", IF(J2299="SCHY", "Scyphiphora hydrophyllacea", IF(J2299="DIMA", "Diospyros maritima", IF(J2299="POPI", "Pongamia pinnata", IF(J2299="MAPS", "Maniltoa psilogyne", IF(J2299="INBI", "Intsia bijuga", IF(J2299="ACEB", "Acanthus ebracteatus", IF(J2299="CAER", "Calamus erinaceus", IF(J2299="UNUN", "Unknown unknown",  IF(J2299="SOAL", "Sonneratia alba",  IF(J2299="AECO", "Aegiceras corniculatum", "" )) )))))))))))))))))))))))))))))</f>
        <v>Bruguiera cylindrica</v>
      </c>
      <c r="J2299" s="1" t="s">
        <v>98</v>
      </c>
      <c r="K2299" s="1" t="n">
        <v>4.8</v>
      </c>
      <c r="L2299" s="1" t="n">
        <v>4</v>
      </c>
      <c r="M2299" s="1" t="n">
        <v>6.1</v>
      </c>
      <c r="N2299" s="1" t="n">
        <v>3</v>
      </c>
      <c r="O2299" s="3"/>
      <c r="AMI2299" s="0"/>
      <c r="AMJ2299" s="0"/>
    </row>
    <row r="2300" s="18" customFormat="true" ht="13.8" hidden="false" customHeight="false" outlineLevel="0" collapsed="false">
      <c r="A2300" s="1" t="s">
        <v>91</v>
      </c>
      <c r="B2300" s="12" t="n">
        <v>42183</v>
      </c>
      <c r="C2300" s="1" t="s">
        <v>19</v>
      </c>
      <c r="D2300" s="1" t="s">
        <v>19</v>
      </c>
      <c r="E2300" s="1" t="s">
        <v>19</v>
      </c>
      <c r="F2300" s="1" t="s">
        <v>20</v>
      </c>
      <c r="G2300" s="1" t="n">
        <v>7</v>
      </c>
      <c r="H2300" s="1" t="n">
        <v>1</v>
      </c>
      <c r="I2300" s="23" t="str">
        <f aca="false">IF(J2300="RHAP", "Rhizophora apiculata", IF(J2300="EXAG", "Excoecaria agallocha", IF(J2300="BRPA", "Bruguiera parviflora", IF(J2300="XYMO", "Xylocarpus moluccensis", IF(J2300="BRCY", "Bruguiera cylindrica", IF(J2300="AVAL", "Avicennia alba", IF(J2300="AVOF", "Avicennia officinalis", IF(J2300="LURA", "Lumnitzera racemosa", IF(J2300="CETA", "Ceriops tagal", IF(J2300="XYGR", "Xylocarpus granatum", IF(J2300="AVMA", "Avicennia marina", IF(J2300="RHMU", "Rhizophora mucronata", IF(J2300="BRGY", "Bruguiera gymnorrhiza", IF(J2300="BRSE", "Bruguiera sexangula", IF(J2300="SOOV", "Sonneratia ovata", IF(J2300="SOCA", "Sonneratia caseolaris", IF(J2300="HELI", "Heritiera littoralis", IF(J2300="HESY", "Heritiera sylvatica", IF(J2300="NYFR", "Nypa fruticans", IF(J2300="CYRA", "Cynometra ramiflora", IF(J2300="PHPA", "Phoenix paludosa", IF(J2300="SCHY", "Scyphiphora hydrophyllacea", IF(J2300="DIMA", "Diospyros maritima", IF(J2300="POPI", "Pongamia pinnata", IF(J2300="MAPS", "Maniltoa psilogyne", IF(J2300="INBI", "Intsia bijuga", IF(J2300="ACEB", "Acanthus ebracteatus", IF(J2300="CAER", "Calamus erinaceus", IF(J2300="UNUN", "Unknown unknown",  IF(J2300="SOAL", "Sonneratia alba",  IF(J2300="AECO", "Aegiceras corniculatum", "" )) )))))))))))))))))))))))))))))</f>
        <v>Bruguiera cylindrica</v>
      </c>
      <c r="J2300" s="1" t="s">
        <v>98</v>
      </c>
      <c r="K2300" s="1" t="n">
        <v>5</v>
      </c>
      <c r="L2300" s="1" t="n">
        <v>6</v>
      </c>
      <c r="M2300" s="1" t="n">
        <v>6</v>
      </c>
      <c r="N2300" s="1" t="n">
        <v>3</v>
      </c>
      <c r="O2300" s="3"/>
      <c r="AMI2300" s="0"/>
      <c r="AMJ2300" s="0"/>
    </row>
    <row r="2301" s="18" customFormat="true" ht="13.8" hidden="false" customHeight="false" outlineLevel="0" collapsed="false">
      <c r="A2301" s="1" t="s">
        <v>91</v>
      </c>
      <c r="B2301" s="12" t="n">
        <v>42183</v>
      </c>
      <c r="C2301" s="1" t="s">
        <v>19</v>
      </c>
      <c r="D2301" s="1" t="s">
        <v>19</v>
      </c>
      <c r="E2301" s="1" t="s">
        <v>19</v>
      </c>
      <c r="F2301" s="1" t="s">
        <v>20</v>
      </c>
      <c r="G2301" s="1" t="n">
        <v>7</v>
      </c>
      <c r="H2301" s="1" t="n">
        <v>1</v>
      </c>
      <c r="I2301" s="23" t="str">
        <f aca="false">IF(J2301="RHAP", "Rhizophora apiculata", IF(J2301="EXAG", "Excoecaria agallocha", IF(J2301="BRPA", "Bruguiera parviflora", IF(J2301="XYMO", "Xylocarpus moluccensis", IF(J2301="BRCY", "Bruguiera cylindrica", IF(J2301="AVAL", "Avicennia alba", IF(J2301="AVOF", "Avicennia officinalis", IF(J2301="LURA", "Lumnitzera racemosa", IF(J2301="CETA", "Ceriops tagal", IF(J2301="XYGR", "Xylocarpus granatum", IF(J2301="AVMA", "Avicennia marina", IF(J2301="RHMU", "Rhizophora mucronata", IF(J2301="BRGY", "Bruguiera gymnorrhiza", IF(J2301="BRSE", "Bruguiera sexangula", IF(J2301="SOOV", "Sonneratia ovata", IF(J2301="SOCA", "Sonneratia caseolaris", IF(J2301="HELI", "Heritiera littoralis", IF(J2301="HESY", "Heritiera sylvatica", IF(J2301="NYFR", "Nypa fruticans", IF(J2301="CYRA", "Cynometra ramiflora", IF(J2301="PHPA", "Phoenix paludosa", IF(J2301="SCHY", "Scyphiphora hydrophyllacea", IF(J2301="DIMA", "Diospyros maritima", IF(J2301="POPI", "Pongamia pinnata", IF(J2301="MAPS", "Maniltoa psilogyne", IF(J2301="INBI", "Intsia bijuga", IF(J2301="ACEB", "Acanthus ebracteatus", IF(J2301="CAER", "Calamus erinaceus", IF(J2301="UNUN", "Unknown unknown",  IF(J2301="SOAL", "Sonneratia alba",  IF(J2301="AECO", "Aegiceras corniculatum", "" )) )))))))))))))))))))))))))))))</f>
        <v>Bruguiera cylindrica</v>
      </c>
      <c r="J2301" s="1" t="s">
        <v>98</v>
      </c>
      <c r="K2301" s="1" t="n">
        <v>5</v>
      </c>
      <c r="L2301" s="1" t="n">
        <v>8</v>
      </c>
      <c r="M2301" s="1"/>
      <c r="N2301" s="1" t="n">
        <v>2</v>
      </c>
      <c r="O2301" s="3"/>
      <c r="AMI2301" s="0"/>
      <c r="AMJ2301" s="0"/>
    </row>
    <row r="2302" s="18" customFormat="true" ht="13.8" hidden="false" customHeight="false" outlineLevel="0" collapsed="false">
      <c r="A2302" s="1" t="s">
        <v>91</v>
      </c>
      <c r="B2302" s="12" t="n">
        <v>42183</v>
      </c>
      <c r="C2302" s="1" t="s">
        <v>19</v>
      </c>
      <c r="D2302" s="1" t="s">
        <v>19</v>
      </c>
      <c r="E2302" s="1" t="s">
        <v>19</v>
      </c>
      <c r="F2302" s="1" t="s">
        <v>20</v>
      </c>
      <c r="G2302" s="1" t="n">
        <v>7</v>
      </c>
      <c r="H2302" s="1" t="n">
        <v>1</v>
      </c>
      <c r="I2302" s="23" t="str">
        <f aca="false">IF(J2302="RHAP", "Rhizophora apiculata", IF(J2302="EXAG", "Excoecaria agallocha", IF(J2302="BRPA", "Bruguiera parviflora", IF(J2302="XYMO", "Xylocarpus moluccensis", IF(J2302="BRCY", "Bruguiera cylindrica", IF(J2302="AVAL", "Avicennia alba", IF(J2302="AVOF", "Avicennia officinalis", IF(J2302="LURA", "Lumnitzera racemosa", IF(J2302="CETA", "Ceriops tagal", IF(J2302="XYGR", "Xylocarpus granatum", IF(J2302="AVMA", "Avicennia marina", IF(J2302="RHMU", "Rhizophora mucronata", IF(J2302="BRGY", "Bruguiera gymnorrhiza", IF(J2302="BRSE", "Bruguiera sexangula", IF(J2302="SOOV", "Sonneratia ovata", IF(J2302="SOCA", "Sonneratia caseolaris", IF(J2302="HELI", "Heritiera littoralis", IF(J2302="HESY", "Heritiera sylvatica", IF(J2302="NYFR", "Nypa fruticans", IF(J2302="CYRA", "Cynometra ramiflora", IF(J2302="PHPA", "Phoenix paludosa", IF(J2302="SCHY", "Scyphiphora hydrophyllacea", IF(J2302="DIMA", "Diospyros maritima", IF(J2302="POPI", "Pongamia pinnata", IF(J2302="MAPS", "Maniltoa psilogyne", IF(J2302="INBI", "Intsia bijuga", IF(J2302="ACEB", "Acanthus ebracteatus", IF(J2302="CAER", "Calamus erinaceus", IF(J2302="UNUN", "Unknown unknown",  IF(J2302="SOAL", "Sonneratia alba",  IF(J2302="AECO", "Aegiceras corniculatum", "" )) )))))))))))))))))))))))))))))</f>
        <v>Bruguiera cylindrica</v>
      </c>
      <c r="J2302" s="1" t="s">
        <v>98</v>
      </c>
      <c r="K2302" s="1" t="n">
        <v>5.1</v>
      </c>
      <c r="L2302" s="1" t="n">
        <v>8</v>
      </c>
      <c r="M2302" s="1"/>
      <c r="N2302" s="1"/>
      <c r="O2302" s="3"/>
      <c r="AMI2302" s="0"/>
      <c r="AMJ2302" s="0"/>
    </row>
    <row r="2303" s="18" customFormat="true" ht="13.8" hidden="false" customHeight="false" outlineLevel="0" collapsed="false">
      <c r="A2303" s="1" t="s">
        <v>91</v>
      </c>
      <c r="B2303" s="12" t="n">
        <v>42183</v>
      </c>
      <c r="C2303" s="1" t="s">
        <v>19</v>
      </c>
      <c r="D2303" s="1" t="s">
        <v>19</v>
      </c>
      <c r="E2303" s="1" t="s">
        <v>19</v>
      </c>
      <c r="F2303" s="1" t="s">
        <v>20</v>
      </c>
      <c r="G2303" s="1" t="n">
        <v>7</v>
      </c>
      <c r="H2303" s="1" t="n">
        <v>1</v>
      </c>
      <c r="I2303" s="23" t="str">
        <f aca="false">IF(J2303="RHAP", "Rhizophora apiculata", IF(J2303="EXAG", "Excoecaria agallocha", IF(J2303="BRPA", "Bruguiera parviflora", IF(J2303="XYMO", "Xylocarpus moluccensis", IF(J2303="BRCY", "Bruguiera cylindrica", IF(J2303="AVAL", "Avicennia alba", IF(J2303="AVOF", "Avicennia officinalis", IF(J2303="LURA", "Lumnitzera racemosa", IF(J2303="CETA", "Ceriops tagal", IF(J2303="XYGR", "Xylocarpus granatum", IF(J2303="AVMA", "Avicennia marina", IF(J2303="RHMU", "Rhizophora mucronata", IF(J2303="BRGY", "Bruguiera gymnorrhiza", IF(J2303="BRSE", "Bruguiera sexangula", IF(J2303="SOOV", "Sonneratia ovata", IF(J2303="SOCA", "Sonneratia caseolaris", IF(J2303="HELI", "Heritiera littoralis", IF(J2303="HESY", "Heritiera sylvatica", IF(J2303="NYFR", "Nypa fruticans", IF(J2303="CYRA", "Cynometra ramiflora", IF(J2303="PHPA", "Phoenix paludosa", IF(J2303="SCHY", "Scyphiphora hydrophyllacea", IF(J2303="DIMA", "Diospyros maritima", IF(J2303="POPI", "Pongamia pinnata", IF(J2303="MAPS", "Maniltoa psilogyne", IF(J2303="INBI", "Intsia bijuga", IF(J2303="ACEB", "Acanthus ebracteatus", IF(J2303="CAER", "Calamus erinaceus", IF(J2303="UNUN", "Unknown unknown",  IF(J2303="SOAL", "Sonneratia alba",  IF(J2303="AECO", "Aegiceras corniculatum", "" )) )))))))))))))))))))))))))))))</f>
        <v>Bruguiera cylindrica</v>
      </c>
      <c r="J2303" s="1" t="s">
        <v>98</v>
      </c>
      <c r="K2303" s="1" t="n">
        <v>5.1</v>
      </c>
      <c r="L2303" s="1" t="n">
        <v>7</v>
      </c>
      <c r="M2303" s="1"/>
      <c r="N2303" s="1"/>
      <c r="O2303" s="3"/>
      <c r="AMI2303" s="0"/>
      <c r="AMJ2303" s="0"/>
    </row>
    <row r="2304" s="18" customFormat="true" ht="13.8" hidden="false" customHeight="false" outlineLevel="0" collapsed="false">
      <c r="A2304" s="1" t="s">
        <v>91</v>
      </c>
      <c r="B2304" s="12" t="n">
        <v>42183</v>
      </c>
      <c r="C2304" s="1" t="s">
        <v>19</v>
      </c>
      <c r="D2304" s="1" t="s">
        <v>19</v>
      </c>
      <c r="E2304" s="1" t="s">
        <v>19</v>
      </c>
      <c r="F2304" s="1" t="s">
        <v>20</v>
      </c>
      <c r="G2304" s="1" t="n">
        <v>7</v>
      </c>
      <c r="H2304" s="1" t="n">
        <v>1</v>
      </c>
      <c r="I2304" s="23" t="str">
        <f aca="false">IF(J2304="RHAP", "Rhizophora apiculata", IF(J2304="EXAG", "Excoecaria agallocha", IF(J2304="BRPA", "Bruguiera parviflora", IF(J2304="XYMO", "Xylocarpus moluccensis", IF(J2304="BRCY", "Bruguiera cylindrica", IF(J2304="AVAL", "Avicennia alba", IF(J2304="AVOF", "Avicennia officinalis", IF(J2304="LURA", "Lumnitzera racemosa", IF(J2304="CETA", "Ceriops tagal", IF(J2304="XYGR", "Xylocarpus granatum", IF(J2304="AVMA", "Avicennia marina", IF(J2304="RHMU", "Rhizophora mucronata", IF(J2304="BRGY", "Bruguiera gymnorrhiza", IF(J2304="BRSE", "Bruguiera sexangula", IF(J2304="SOOV", "Sonneratia ovata", IF(J2304="SOCA", "Sonneratia caseolaris", IF(J2304="HELI", "Heritiera littoralis", IF(J2304="HESY", "Heritiera sylvatica", IF(J2304="NYFR", "Nypa fruticans", IF(J2304="CYRA", "Cynometra ramiflora", IF(J2304="PHPA", "Phoenix paludosa", IF(J2304="SCHY", "Scyphiphora hydrophyllacea", IF(J2304="DIMA", "Diospyros maritima", IF(J2304="POPI", "Pongamia pinnata", IF(J2304="MAPS", "Maniltoa psilogyne", IF(J2304="INBI", "Intsia bijuga", IF(J2304="ACEB", "Acanthus ebracteatus", IF(J2304="CAER", "Calamus erinaceus", IF(J2304="UNUN", "Unknown unknown",  IF(J2304="SOAL", "Sonneratia alba",  IF(J2304="AECO", "Aegiceras corniculatum", "" )) )))))))))))))))))))))))))))))</f>
        <v>Bruguiera cylindrica</v>
      </c>
      <c r="J2304" s="1" t="s">
        <v>98</v>
      </c>
      <c r="K2304" s="1" t="n">
        <v>5.2</v>
      </c>
      <c r="L2304" s="1" t="n">
        <v>8</v>
      </c>
      <c r="M2304" s="1"/>
      <c r="N2304" s="1"/>
      <c r="O2304" s="3"/>
      <c r="AMI2304" s="0"/>
      <c r="AMJ2304" s="0"/>
    </row>
    <row r="2305" s="18" customFormat="true" ht="13.8" hidden="false" customHeight="false" outlineLevel="0" collapsed="false">
      <c r="A2305" s="1" t="s">
        <v>91</v>
      </c>
      <c r="B2305" s="12" t="n">
        <v>42183</v>
      </c>
      <c r="C2305" s="1" t="s">
        <v>19</v>
      </c>
      <c r="D2305" s="1" t="s">
        <v>19</v>
      </c>
      <c r="E2305" s="1" t="s">
        <v>19</v>
      </c>
      <c r="F2305" s="1" t="s">
        <v>20</v>
      </c>
      <c r="G2305" s="1" t="n">
        <v>7</v>
      </c>
      <c r="H2305" s="1" t="n">
        <v>1</v>
      </c>
      <c r="I2305" s="23" t="str">
        <f aca="false">IF(J2305="RHAP", "Rhizophora apiculata", IF(J2305="EXAG", "Excoecaria agallocha", IF(J2305="BRPA", "Bruguiera parviflora", IF(J2305="XYMO", "Xylocarpus moluccensis", IF(J2305="BRCY", "Bruguiera cylindrica", IF(J2305="AVAL", "Avicennia alba", IF(J2305="AVOF", "Avicennia officinalis", IF(J2305="LURA", "Lumnitzera racemosa", IF(J2305="CETA", "Ceriops tagal", IF(J2305="XYGR", "Xylocarpus granatum", IF(J2305="AVMA", "Avicennia marina", IF(J2305="RHMU", "Rhizophora mucronata", IF(J2305="BRGY", "Bruguiera gymnorrhiza", IF(J2305="BRSE", "Bruguiera sexangula", IF(J2305="SOOV", "Sonneratia ovata", IF(J2305="SOCA", "Sonneratia caseolaris", IF(J2305="HELI", "Heritiera littoralis", IF(J2305="HESY", "Heritiera sylvatica", IF(J2305="NYFR", "Nypa fruticans", IF(J2305="CYRA", "Cynometra ramiflora", IF(J2305="PHPA", "Phoenix paludosa", IF(J2305="SCHY", "Scyphiphora hydrophyllacea", IF(J2305="DIMA", "Diospyros maritima", IF(J2305="POPI", "Pongamia pinnata", IF(J2305="MAPS", "Maniltoa psilogyne", IF(J2305="INBI", "Intsia bijuga", IF(J2305="ACEB", "Acanthus ebracteatus", IF(J2305="CAER", "Calamus erinaceus", IF(J2305="UNUN", "Unknown unknown",  IF(J2305="SOAL", "Sonneratia alba",  IF(J2305="AECO", "Aegiceras corniculatum", "" )) )))))))))))))))))))))))))))))</f>
        <v>Bruguiera cylindrica</v>
      </c>
      <c r="J2305" s="1" t="s">
        <v>98</v>
      </c>
      <c r="K2305" s="1" t="n">
        <v>5.2</v>
      </c>
      <c r="L2305" s="1" t="n">
        <v>7</v>
      </c>
      <c r="M2305" s="1"/>
      <c r="N2305" s="1"/>
      <c r="O2305" s="3"/>
      <c r="AMI2305" s="0"/>
      <c r="AMJ2305" s="0"/>
    </row>
    <row r="2306" s="18" customFormat="true" ht="13.8" hidden="false" customHeight="false" outlineLevel="0" collapsed="false">
      <c r="A2306" s="1" t="s">
        <v>91</v>
      </c>
      <c r="B2306" s="12" t="n">
        <v>42183</v>
      </c>
      <c r="C2306" s="1" t="s">
        <v>19</v>
      </c>
      <c r="D2306" s="1" t="s">
        <v>19</v>
      </c>
      <c r="E2306" s="1" t="s">
        <v>19</v>
      </c>
      <c r="F2306" s="1" t="s">
        <v>20</v>
      </c>
      <c r="G2306" s="1" t="n">
        <v>7</v>
      </c>
      <c r="H2306" s="1" t="n">
        <v>1</v>
      </c>
      <c r="I2306" s="23" t="str">
        <f aca="false">IF(J2306="RHAP", "Rhizophora apiculata", IF(J2306="EXAG", "Excoecaria agallocha", IF(J2306="BRPA", "Bruguiera parviflora", IF(J2306="XYMO", "Xylocarpus moluccensis", IF(J2306="BRCY", "Bruguiera cylindrica", IF(J2306="AVAL", "Avicennia alba", IF(J2306="AVOF", "Avicennia officinalis", IF(J2306="LURA", "Lumnitzera racemosa", IF(J2306="CETA", "Ceriops tagal", IF(J2306="XYGR", "Xylocarpus granatum", IF(J2306="AVMA", "Avicennia marina", IF(J2306="RHMU", "Rhizophora mucronata", IF(J2306="BRGY", "Bruguiera gymnorrhiza", IF(J2306="BRSE", "Bruguiera sexangula", IF(J2306="SOOV", "Sonneratia ovata", IF(J2306="SOCA", "Sonneratia caseolaris", IF(J2306="HELI", "Heritiera littoralis", IF(J2306="HESY", "Heritiera sylvatica", IF(J2306="NYFR", "Nypa fruticans", IF(J2306="CYRA", "Cynometra ramiflora", IF(J2306="PHPA", "Phoenix paludosa", IF(J2306="SCHY", "Scyphiphora hydrophyllacea", IF(J2306="DIMA", "Diospyros maritima", IF(J2306="POPI", "Pongamia pinnata", IF(J2306="MAPS", "Maniltoa psilogyne", IF(J2306="INBI", "Intsia bijuga", IF(J2306="ACEB", "Acanthus ebracteatus", IF(J2306="CAER", "Calamus erinaceus", IF(J2306="UNUN", "Unknown unknown",  IF(J2306="SOAL", "Sonneratia alba",  IF(J2306="AECO", "Aegiceras corniculatum", "" )) )))))))))))))))))))))))))))))</f>
        <v>Bruguiera cylindrica</v>
      </c>
      <c r="J2306" s="1" t="s">
        <v>98</v>
      </c>
      <c r="K2306" s="1" t="n">
        <v>5.3</v>
      </c>
      <c r="L2306" s="1" t="n">
        <v>7</v>
      </c>
      <c r="M2306" s="1"/>
      <c r="N2306" s="1"/>
      <c r="O2306" s="3"/>
      <c r="AMI2306" s="0"/>
      <c r="AMJ2306" s="0"/>
    </row>
    <row r="2307" s="18" customFormat="true" ht="13.8" hidden="false" customHeight="false" outlineLevel="0" collapsed="false">
      <c r="A2307" s="1" t="s">
        <v>91</v>
      </c>
      <c r="B2307" s="12" t="n">
        <v>42183</v>
      </c>
      <c r="C2307" s="1" t="s">
        <v>19</v>
      </c>
      <c r="D2307" s="1" t="s">
        <v>19</v>
      </c>
      <c r="E2307" s="1" t="s">
        <v>19</v>
      </c>
      <c r="F2307" s="1" t="s">
        <v>20</v>
      </c>
      <c r="G2307" s="1" t="n">
        <v>7</v>
      </c>
      <c r="H2307" s="1" t="n">
        <v>1</v>
      </c>
      <c r="I2307" s="23" t="str">
        <f aca="false">IF(J2307="RHAP", "Rhizophora apiculata", IF(J2307="EXAG", "Excoecaria agallocha", IF(J2307="BRPA", "Bruguiera parviflora", IF(J2307="XYMO", "Xylocarpus moluccensis", IF(J2307="BRCY", "Bruguiera cylindrica", IF(J2307="AVAL", "Avicennia alba", IF(J2307="AVOF", "Avicennia officinalis", IF(J2307="LURA", "Lumnitzera racemosa", IF(J2307="CETA", "Ceriops tagal", IF(J2307="XYGR", "Xylocarpus granatum", IF(J2307="AVMA", "Avicennia marina", IF(J2307="RHMU", "Rhizophora mucronata", IF(J2307="BRGY", "Bruguiera gymnorrhiza", IF(J2307="BRSE", "Bruguiera sexangula", IF(J2307="SOOV", "Sonneratia ovata", IF(J2307="SOCA", "Sonneratia caseolaris", IF(J2307="HELI", "Heritiera littoralis", IF(J2307="HESY", "Heritiera sylvatica", IF(J2307="NYFR", "Nypa fruticans", IF(J2307="CYRA", "Cynometra ramiflora", IF(J2307="PHPA", "Phoenix paludosa", IF(J2307="SCHY", "Scyphiphora hydrophyllacea", IF(J2307="DIMA", "Diospyros maritima", IF(J2307="POPI", "Pongamia pinnata", IF(J2307="MAPS", "Maniltoa psilogyne", IF(J2307="INBI", "Intsia bijuga", IF(J2307="ACEB", "Acanthus ebracteatus", IF(J2307="CAER", "Calamus erinaceus", IF(J2307="UNUN", "Unknown unknown",  IF(J2307="SOAL", "Sonneratia alba",  IF(J2307="AECO", "Aegiceras corniculatum", "" )) )))))))))))))))))))))))))))))</f>
        <v>Bruguiera cylindrica</v>
      </c>
      <c r="J2307" s="1" t="s">
        <v>98</v>
      </c>
      <c r="K2307" s="1" t="n">
        <v>5.3</v>
      </c>
      <c r="L2307" s="1" t="n">
        <v>8</v>
      </c>
      <c r="M2307" s="1"/>
      <c r="N2307" s="1"/>
      <c r="O2307" s="3"/>
      <c r="AMI2307" s="0"/>
      <c r="AMJ2307" s="0"/>
    </row>
    <row r="2308" s="18" customFormat="true" ht="13.8" hidden="false" customHeight="false" outlineLevel="0" collapsed="false">
      <c r="A2308" s="1" t="s">
        <v>91</v>
      </c>
      <c r="B2308" s="12" t="n">
        <v>42183</v>
      </c>
      <c r="C2308" s="1" t="s">
        <v>19</v>
      </c>
      <c r="D2308" s="1" t="s">
        <v>19</v>
      </c>
      <c r="E2308" s="1" t="s">
        <v>19</v>
      </c>
      <c r="F2308" s="1" t="s">
        <v>20</v>
      </c>
      <c r="G2308" s="1" t="n">
        <v>7</v>
      </c>
      <c r="H2308" s="1" t="n">
        <v>1</v>
      </c>
      <c r="I2308" s="23" t="str">
        <f aca="false">IF(J2308="RHAP", "Rhizophora apiculata", IF(J2308="EXAG", "Excoecaria agallocha", IF(J2308="BRPA", "Bruguiera parviflora", IF(J2308="XYMO", "Xylocarpus moluccensis", IF(J2308="BRCY", "Bruguiera cylindrica", IF(J2308="AVAL", "Avicennia alba", IF(J2308="AVOF", "Avicennia officinalis", IF(J2308="LURA", "Lumnitzera racemosa", IF(J2308="CETA", "Ceriops tagal", IF(J2308="XYGR", "Xylocarpus granatum", IF(J2308="AVMA", "Avicennia marina", IF(J2308="RHMU", "Rhizophora mucronata", IF(J2308="BRGY", "Bruguiera gymnorrhiza", IF(J2308="BRSE", "Bruguiera sexangula", IF(J2308="SOOV", "Sonneratia ovata", IF(J2308="SOCA", "Sonneratia caseolaris", IF(J2308="HELI", "Heritiera littoralis", IF(J2308="HESY", "Heritiera sylvatica", IF(J2308="NYFR", "Nypa fruticans", IF(J2308="CYRA", "Cynometra ramiflora", IF(J2308="PHPA", "Phoenix paludosa", IF(J2308="SCHY", "Scyphiphora hydrophyllacea", IF(J2308="DIMA", "Diospyros maritima", IF(J2308="POPI", "Pongamia pinnata", IF(J2308="MAPS", "Maniltoa psilogyne", IF(J2308="INBI", "Intsia bijuga", IF(J2308="ACEB", "Acanthus ebracteatus", IF(J2308="CAER", "Calamus erinaceus", IF(J2308="UNUN", "Unknown unknown",  IF(J2308="SOAL", "Sonneratia alba",  IF(J2308="AECO", "Aegiceras corniculatum", "" )) )))))))))))))))))))))))))))))</f>
        <v>Bruguiera cylindrica</v>
      </c>
      <c r="J2308" s="1" t="s">
        <v>98</v>
      </c>
      <c r="K2308" s="1" t="n">
        <v>5.3</v>
      </c>
      <c r="L2308" s="1" t="n">
        <v>7</v>
      </c>
      <c r="M2308" s="1"/>
      <c r="N2308" s="1"/>
      <c r="O2308" s="3"/>
      <c r="AMI2308" s="0"/>
      <c r="AMJ2308" s="0"/>
    </row>
    <row r="2309" s="18" customFormat="true" ht="13.8" hidden="false" customHeight="false" outlineLevel="0" collapsed="false">
      <c r="A2309" s="1" t="s">
        <v>91</v>
      </c>
      <c r="B2309" s="12" t="n">
        <v>42183</v>
      </c>
      <c r="C2309" s="1" t="s">
        <v>19</v>
      </c>
      <c r="D2309" s="1" t="s">
        <v>19</v>
      </c>
      <c r="E2309" s="1" t="s">
        <v>19</v>
      </c>
      <c r="F2309" s="1" t="s">
        <v>20</v>
      </c>
      <c r="G2309" s="1" t="n">
        <v>7</v>
      </c>
      <c r="H2309" s="1" t="n">
        <v>1</v>
      </c>
      <c r="I2309" s="23" t="str">
        <f aca="false">IF(J2309="RHAP", "Rhizophora apiculata", IF(J2309="EXAG", "Excoecaria agallocha", IF(J2309="BRPA", "Bruguiera parviflora", IF(J2309="XYMO", "Xylocarpus moluccensis", IF(J2309="BRCY", "Bruguiera cylindrica", IF(J2309="AVAL", "Avicennia alba", IF(J2309="AVOF", "Avicennia officinalis", IF(J2309="LURA", "Lumnitzera racemosa", IF(J2309="CETA", "Ceriops tagal", IF(J2309="XYGR", "Xylocarpus granatum", IF(J2309="AVMA", "Avicennia marina", IF(J2309="RHMU", "Rhizophora mucronata", IF(J2309="BRGY", "Bruguiera gymnorrhiza", IF(J2309="BRSE", "Bruguiera sexangula", IF(J2309="SOOV", "Sonneratia ovata", IF(J2309="SOCA", "Sonneratia caseolaris", IF(J2309="HELI", "Heritiera littoralis", IF(J2309="HESY", "Heritiera sylvatica", IF(J2309="NYFR", "Nypa fruticans", IF(J2309="CYRA", "Cynometra ramiflora", IF(J2309="PHPA", "Phoenix paludosa", IF(J2309="SCHY", "Scyphiphora hydrophyllacea", IF(J2309="DIMA", "Diospyros maritima", IF(J2309="POPI", "Pongamia pinnata", IF(J2309="MAPS", "Maniltoa psilogyne", IF(J2309="INBI", "Intsia bijuga", IF(J2309="ACEB", "Acanthus ebracteatus", IF(J2309="CAER", "Calamus erinaceus", IF(J2309="UNUN", "Unknown unknown",  IF(J2309="SOAL", "Sonneratia alba",  IF(J2309="AECO", "Aegiceras corniculatum", "" )) )))))))))))))))))))))))))))))</f>
        <v>Bruguiera cylindrica</v>
      </c>
      <c r="J2309" s="1" t="s">
        <v>98</v>
      </c>
      <c r="K2309" s="1" t="n">
        <v>5.3</v>
      </c>
      <c r="L2309" s="1" t="n">
        <v>8</v>
      </c>
      <c r="M2309" s="1"/>
      <c r="N2309" s="1"/>
      <c r="O2309" s="3"/>
      <c r="AMI2309" s="0"/>
      <c r="AMJ2309" s="0"/>
    </row>
    <row r="2310" s="18" customFormat="true" ht="13.8" hidden="false" customHeight="false" outlineLevel="0" collapsed="false">
      <c r="A2310" s="1" t="s">
        <v>91</v>
      </c>
      <c r="B2310" s="12" t="n">
        <v>42183</v>
      </c>
      <c r="C2310" s="1" t="s">
        <v>19</v>
      </c>
      <c r="D2310" s="1" t="s">
        <v>19</v>
      </c>
      <c r="E2310" s="1" t="s">
        <v>19</v>
      </c>
      <c r="F2310" s="1" t="s">
        <v>20</v>
      </c>
      <c r="G2310" s="1" t="n">
        <v>7</v>
      </c>
      <c r="H2310" s="1" t="n">
        <v>1</v>
      </c>
      <c r="I2310" s="23" t="str">
        <f aca="false">IF(J2310="RHAP", "Rhizophora apiculata", IF(J2310="EXAG", "Excoecaria agallocha", IF(J2310="BRPA", "Bruguiera parviflora", IF(J2310="XYMO", "Xylocarpus moluccensis", IF(J2310="BRCY", "Bruguiera cylindrica", IF(J2310="AVAL", "Avicennia alba", IF(J2310="AVOF", "Avicennia officinalis", IF(J2310="LURA", "Lumnitzera racemosa", IF(J2310="CETA", "Ceriops tagal", IF(J2310="XYGR", "Xylocarpus granatum", IF(J2310="AVMA", "Avicennia marina", IF(J2310="RHMU", "Rhizophora mucronata", IF(J2310="BRGY", "Bruguiera gymnorrhiza", IF(J2310="BRSE", "Bruguiera sexangula", IF(J2310="SOOV", "Sonneratia ovata", IF(J2310="SOCA", "Sonneratia caseolaris", IF(J2310="HELI", "Heritiera littoralis", IF(J2310="HESY", "Heritiera sylvatica", IF(J2310="NYFR", "Nypa fruticans", IF(J2310="CYRA", "Cynometra ramiflora", IF(J2310="PHPA", "Phoenix paludosa", IF(J2310="SCHY", "Scyphiphora hydrophyllacea", IF(J2310="DIMA", "Diospyros maritima", IF(J2310="POPI", "Pongamia pinnata", IF(J2310="MAPS", "Maniltoa psilogyne", IF(J2310="INBI", "Intsia bijuga", IF(J2310="ACEB", "Acanthus ebracteatus", IF(J2310="CAER", "Calamus erinaceus", IF(J2310="UNUN", "Unknown unknown",  IF(J2310="SOAL", "Sonneratia alba",  IF(J2310="AECO", "Aegiceras corniculatum", "" )) )))))))))))))))))))))))))))))</f>
        <v>Bruguiera cylindrica</v>
      </c>
      <c r="J2310" s="1" t="s">
        <v>98</v>
      </c>
      <c r="K2310" s="1" t="n">
        <v>5.4</v>
      </c>
      <c r="L2310" s="1" t="n">
        <v>8</v>
      </c>
      <c r="M2310" s="1"/>
      <c r="N2310" s="1"/>
      <c r="O2310" s="3"/>
      <c r="AMI2310" s="0"/>
      <c r="AMJ2310" s="0"/>
    </row>
    <row r="2311" s="18" customFormat="true" ht="13.8" hidden="false" customHeight="false" outlineLevel="0" collapsed="false">
      <c r="A2311" s="1" t="s">
        <v>91</v>
      </c>
      <c r="B2311" s="12" t="n">
        <v>42183</v>
      </c>
      <c r="C2311" s="1" t="s">
        <v>19</v>
      </c>
      <c r="D2311" s="1" t="s">
        <v>19</v>
      </c>
      <c r="E2311" s="1" t="s">
        <v>19</v>
      </c>
      <c r="F2311" s="1" t="s">
        <v>20</v>
      </c>
      <c r="G2311" s="1" t="n">
        <v>7</v>
      </c>
      <c r="H2311" s="1" t="n">
        <v>1</v>
      </c>
      <c r="I2311" s="23" t="str">
        <f aca="false">IF(J2311="RHAP", "Rhizophora apiculata", IF(J2311="EXAG", "Excoecaria agallocha", IF(J2311="BRPA", "Bruguiera parviflora", IF(J2311="XYMO", "Xylocarpus moluccensis", IF(J2311="BRCY", "Bruguiera cylindrica", IF(J2311="AVAL", "Avicennia alba", IF(J2311="AVOF", "Avicennia officinalis", IF(J2311="LURA", "Lumnitzera racemosa", IF(J2311="CETA", "Ceriops tagal", IF(J2311="XYGR", "Xylocarpus granatum", IF(J2311="AVMA", "Avicennia marina", IF(J2311="RHMU", "Rhizophora mucronata", IF(J2311="BRGY", "Bruguiera gymnorrhiza", IF(J2311="BRSE", "Bruguiera sexangula", IF(J2311="SOOV", "Sonneratia ovata", IF(J2311="SOCA", "Sonneratia caseolaris", IF(J2311="HELI", "Heritiera littoralis", IF(J2311="HESY", "Heritiera sylvatica", IF(J2311="NYFR", "Nypa fruticans", IF(J2311="CYRA", "Cynometra ramiflora", IF(J2311="PHPA", "Phoenix paludosa", IF(J2311="SCHY", "Scyphiphora hydrophyllacea", IF(J2311="DIMA", "Diospyros maritima", IF(J2311="POPI", "Pongamia pinnata", IF(J2311="MAPS", "Maniltoa psilogyne", IF(J2311="INBI", "Intsia bijuga", IF(J2311="ACEB", "Acanthus ebracteatus", IF(J2311="CAER", "Calamus erinaceus", IF(J2311="UNUN", "Unknown unknown",  IF(J2311="SOAL", "Sonneratia alba",  IF(J2311="AECO", "Aegiceras corniculatum", "" )) )))))))))))))))))))))))))))))</f>
        <v>Bruguiera cylindrica</v>
      </c>
      <c r="J2311" s="1" t="s">
        <v>98</v>
      </c>
      <c r="K2311" s="1" t="n">
        <v>5.4</v>
      </c>
      <c r="L2311" s="1" t="n">
        <v>8</v>
      </c>
      <c r="M2311" s="1"/>
      <c r="N2311" s="1"/>
      <c r="O2311" s="3"/>
      <c r="AMI2311" s="0"/>
      <c r="AMJ2311" s="0"/>
    </row>
    <row r="2312" s="18" customFormat="true" ht="13.8" hidden="false" customHeight="false" outlineLevel="0" collapsed="false">
      <c r="A2312" s="1" t="s">
        <v>91</v>
      </c>
      <c r="B2312" s="12" t="n">
        <v>42183</v>
      </c>
      <c r="C2312" s="1" t="s">
        <v>19</v>
      </c>
      <c r="D2312" s="1" t="s">
        <v>19</v>
      </c>
      <c r="E2312" s="1" t="s">
        <v>19</v>
      </c>
      <c r="F2312" s="1" t="s">
        <v>20</v>
      </c>
      <c r="G2312" s="1" t="n">
        <v>7</v>
      </c>
      <c r="H2312" s="1" t="n">
        <v>1</v>
      </c>
      <c r="I2312" s="23" t="str">
        <f aca="false">IF(J2312="RHAP", "Rhizophora apiculata", IF(J2312="EXAG", "Excoecaria agallocha", IF(J2312="BRPA", "Bruguiera parviflora", IF(J2312="XYMO", "Xylocarpus moluccensis", IF(J2312="BRCY", "Bruguiera cylindrica", IF(J2312="AVAL", "Avicennia alba", IF(J2312="AVOF", "Avicennia officinalis", IF(J2312="LURA", "Lumnitzera racemosa", IF(J2312="CETA", "Ceriops tagal", IF(J2312="XYGR", "Xylocarpus granatum", IF(J2312="AVMA", "Avicennia marina", IF(J2312="RHMU", "Rhizophora mucronata", IF(J2312="BRGY", "Bruguiera gymnorrhiza", IF(J2312="BRSE", "Bruguiera sexangula", IF(J2312="SOOV", "Sonneratia ovata", IF(J2312="SOCA", "Sonneratia caseolaris", IF(J2312="HELI", "Heritiera littoralis", IF(J2312="HESY", "Heritiera sylvatica", IF(J2312="NYFR", "Nypa fruticans", IF(J2312="CYRA", "Cynometra ramiflora", IF(J2312="PHPA", "Phoenix paludosa", IF(J2312="SCHY", "Scyphiphora hydrophyllacea", IF(J2312="DIMA", "Diospyros maritima", IF(J2312="POPI", "Pongamia pinnata", IF(J2312="MAPS", "Maniltoa psilogyne", IF(J2312="INBI", "Intsia bijuga", IF(J2312="ACEB", "Acanthus ebracteatus", IF(J2312="CAER", "Calamus erinaceus", IF(J2312="UNUN", "Unknown unknown",  IF(J2312="SOAL", "Sonneratia alba",  IF(J2312="AECO", "Aegiceras corniculatum", "" )) )))))))))))))))))))))))))))))</f>
        <v>Bruguiera cylindrica</v>
      </c>
      <c r="J2312" s="1" t="s">
        <v>98</v>
      </c>
      <c r="K2312" s="1" t="n">
        <v>5.4</v>
      </c>
      <c r="L2312" s="1" t="n">
        <v>6</v>
      </c>
      <c r="M2312" s="1"/>
      <c r="N2312" s="1"/>
      <c r="O2312" s="3"/>
      <c r="AMI2312" s="0"/>
      <c r="AMJ2312" s="0"/>
    </row>
    <row r="2313" s="18" customFormat="true" ht="13.8" hidden="false" customHeight="false" outlineLevel="0" collapsed="false">
      <c r="A2313" s="1" t="s">
        <v>91</v>
      </c>
      <c r="B2313" s="12" t="n">
        <v>42183</v>
      </c>
      <c r="C2313" s="1" t="s">
        <v>19</v>
      </c>
      <c r="D2313" s="1" t="s">
        <v>19</v>
      </c>
      <c r="E2313" s="1" t="s">
        <v>19</v>
      </c>
      <c r="F2313" s="1" t="s">
        <v>20</v>
      </c>
      <c r="G2313" s="1" t="n">
        <v>7</v>
      </c>
      <c r="H2313" s="1" t="n">
        <v>1</v>
      </c>
      <c r="I2313" s="23" t="str">
        <f aca="false">IF(J2313="RHAP", "Rhizophora apiculata", IF(J2313="EXAG", "Excoecaria agallocha", IF(J2313="BRPA", "Bruguiera parviflora", IF(J2313="XYMO", "Xylocarpus moluccensis", IF(J2313="BRCY", "Bruguiera cylindrica", IF(J2313="AVAL", "Avicennia alba", IF(J2313="AVOF", "Avicennia officinalis", IF(J2313="LURA", "Lumnitzera racemosa", IF(J2313="CETA", "Ceriops tagal", IF(J2313="XYGR", "Xylocarpus granatum", IF(J2313="AVMA", "Avicennia marina", IF(J2313="RHMU", "Rhizophora mucronata", IF(J2313="BRGY", "Bruguiera gymnorrhiza", IF(J2313="BRSE", "Bruguiera sexangula", IF(J2313="SOOV", "Sonneratia ovata", IF(J2313="SOCA", "Sonneratia caseolaris", IF(J2313="HELI", "Heritiera littoralis", IF(J2313="HESY", "Heritiera sylvatica", IF(J2313="NYFR", "Nypa fruticans", IF(J2313="CYRA", "Cynometra ramiflora", IF(J2313="PHPA", "Phoenix paludosa", IF(J2313="SCHY", "Scyphiphora hydrophyllacea", IF(J2313="DIMA", "Diospyros maritima", IF(J2313="POPI", "Pongamia pinnata", IF(J2313="MAPS", "Maniltoa psilogyne", IF(J2313="INBI", "Intsia bijuga", IF(J2313="ACEB", "Acanthus ebracteatus", IF(J2313="CAER", "Calamus erinaceus", IF(J2313="UNUN", "Unknown unknown",  IF(J2313="SOAL", "Sonneratia alba",  IF(J2313="AECO", "Aegiceras corniculatum", "" )) )))))))))))))))))))))))))))))</f>
        <v>Bruguiera cylindrica</v>
      </c>
      <c r="J2313" s="1" t="s">
        <v>98</v>
      </c>
      <c r="K2313" s="1" t="n">
        <v>5.4</v>
      </c>
      <c r="L2313" s="1" t="n">
        <v>7</v>
      </c>
      <c r="M2313" s="1"/>
      <c r="N2313" s="1"/>
      <c r="O2313" s="3"/>
      <c r="AMI2313" s="0"/>
      <c r="AMJ2313" s="0"/>
    </row>
    <row r="2314" s="18" customFormat="true" ht="13.8" hidden="false" customHeight="false" outlineLevel="0" collapsed="false">
      <c r="A2314" s="1" t="s">
        <v>91</v>
      </c>
      <c r="B2314" s="12" t="n">
        <v>42183</v>
      </c>
      <c r="C2314" s="1" t="s">
        <v>19</v>
      </c>
      <c r="D2314" s="1" t="s">
        <v>19</v>
      </c>
      <c r="E2314" s="1" t="s">
        <v>19</v>
      </c>
      <c r="F2314" s="1" t="s">
        <v>20</v>
      </c>
      <c r="G2314" s="1" t="n">
        <v>7</v>
      </c>
      <c r="H2314" s="1" t="n">
        <v>1</v>
      </c>
      <c r="I2314" s="23" t="str">
        <f aca="false">IF(J2314="RHAP", "Rhizophora apiculata", IF(J2314="EXAG", "Excoecaria agallocha", IF(J2314="BRPA", "Bruguiera parviflora", IF(J2314="XYMO", "Xylocarpus moluccensis", IF(J2314="BRCY", "Bruguiera cylindrica", IF(J2314="AVAL", "Avicennia alba", IF(J2314="AVOF", "Avicennia officinalis", IF(J2314="LURA", "Lumnitzera racemosa", IF(J2314="CETA", "Ceriops tagal", IF(J2314="XYGR", "Xylocarpus granatum", IF(J2314="AVMA", "Avicennia marina", IF(J2314="RHMU", "Rhizophora mucronata", IF(J2314="BRGY", "Bruguiera gymnorrhiza", IF(J2314="BRSE", "Bruguiera sexangula", IF(J2314="SOOV", "Sonneratia ovata", IF(J2314="SOCA", "Sonneratia caseolaris", IF(J2314="HELI", "Heritiera littoralis", IF(J2314="HESY", "Heritiera sylvatica", IF(J2314="NYFR", "Nypa fruticans", IF(J2314="CYRA", "Cynometra ramiflora", IF(J2314="PHPA", "Phoenix paludosa", IF(J2314="SCHY", "Scyphiphora hydrophyllacea", IF(J2314="DIMA", "Diospyros maritima", IF(J2314="POPI", "Pongamia pinnata", IF(J2314="MAPS", "Maniltoa psilogyne", IF(J2314="INBI", "Intsia bijuga", IF(J2314="ACEB", "Acanthus ebracteatus", IF(J2314="CAER", "Calamus erinaceus", IF(J2314="UNUN", "Unknown unknown",  IF(J2314="SOAL", "Sonneratia alba",  IF(J2314="AECO", "Aegiceras corniculatum", "" )) )))))))))))))))))))))))))))))</f>
        <v>Bruguiera cylindrica</v>
      </c>
      <c r="J2314" s="1" t="s">
        <v>98</v>
      </c>
      <c r="K2314" s="1" t="n">
        <v>5.5</v>
      </c>
      <c r="L2314" s="1" t="n">
        <v>6</v>
      </c>
      <c r="M2314" s="1"/>
      <c r="N2314" s="1"/>
      <c r="O2314" s="3"/>
      <c r="AMI2314" s="0"/>
      <c r="AMJ2314" s="0"/>
    </row>
    <row r="2315" s="18" customFormat="true" ht="13.8" hidden="false" customHeight="false" outlineLevel="0" collapsed="false">
      <c r="A2315" s="1" t="s">
        <v>91</v>
      </c>
      <c r="B2315" s="12" t="n">
        <v>42183</v>
      </c>
      <c r="C2315" s="1" t="s">
        <v>19</v>
      </c>
      <c r="D2315" s="1" t="s">
        <v>19</v>
      </c>
      <c r="E2315" s="1" t="s">
        <v>19</v>
      </c>
      <c r="F2315" s="1" t="s">
        <v>20</v>
      </c>
      <c r="G2315" s="1" t="n">
        <v>7</v>
      </c>
      <c r="H2315" s="1" t="n">
        <v>1</v>
      </c>
      <c r="I2315" s="23" t="str">
        <f aca="false">IF(J2315="RHAP", "Rhizophora apiculata", IF(J2315="EXAG", "Excoecaria agallocha", IF(J2315="BRPA", "Bruguiera parviflora", IF(J2315="XYMO", "Xylocarpus moluccensis", IF(J2315="BRCY", "Bruguiera cylindrica", IF(J2315="AVAL", "Avicennia alba", IF(J2315="AVOF", "Avicennia officinalis", IF(J2315="LURA", "Lumnitzera racemosa", IF(J2315="CETA", "Ceriops tagal", IF(J2315="XYGR", "Xylocarpus granatum", IF(J2315="AVMA", "Avicennia marina", IF(J2315="RHMU", "Rhizophora mucronata", IF(J2315="BRGY", "Bruguiera gymnorrhiza", IF(J2315="BRSE", "Bruguiera sexangula", IF(J2315="SOOV", "Sonneratia ovata", IF(J2315="SOCA", "Sonneratia caseolaris", IF(J2315="HELI", "Heritiera littoralis", IF(J2315="HESY", "Heritiera sylvatica", IF(J2315="NYFR", "Nypa fruticans", IF(J2315="CYRA", "Cynometra ramiflora", IF(J2315="PHPA", "Phoenix paludosa", IF(J2315="SCHY", "Scyphiphora hydrophyllacea", IF(J2315="DIMA", "Diospyros maritima", IF(J2315="POPI", "Pongamia pinnata", IF(J2315="MAPS", "Maniltoa psilogyne", IF(J2315="INBI", "Intsia bijuga", IF(J2315="ACEB", "Acanthus ebracteatus", IF(J2315="CAER", "Calamus erinaceus", IF(J2315="UNUN", "Unknown unknown",  IF(J2315="SOAL", "Sonneratia alba",  IF(J2315="AECO", "Aegiceras corniculatum", "" )) )))))))))))))))))))))))))))))</f>
        <v>Bruguiera cylindrica</v>
      </c>
      <c r="J2315" s="1" t="s">
        <v>98</v>
      </c>
      <c r="K2315" s="1" t="n">
        <v>5.5</v>
      </c>
      <c r="L2315" s="1" t="n">
        <v>7</v>
      </c>
      <c r="M2315" s="1"/>
      <c r="N2315" s="1"/>
      <c r="O2315" s="3"/>
      <c r="AMI2315" s="0"/>
      <c r="AMJ2315" s="0"/>
    </row>
    <row r="2316" s="18" customFormat="true" ht="13.8" hidden="false" customHeight="false" outlineLevel="0" collapsed="false">
      <c r="A2316" s="1" t="s">
        <v>91</v>
      </c>
      <c r="B2316" s="12" t="n">
        <v>42183</v>
      </c>
      <c r="C2316" s="1" t="s">
        <v>19</v>
      </c>
      <c r="D2316" s="1" t="s">
        <v>19</v>
      </c>
      <c r="E2316" s="1" t="s">
        <v>19</v>
      </c>
      <c r="F2316" s="1" t="s">
        <v>20</v>
      </c>
      <c r="G2316" s="1" t="n">
        <v>7</v>
      </c>
      <c r="H2316" s="1" t="n">
        <v>1</v>
      </c>
      <c r="I2316" s="23" t="str">
        <f aca="false">IF(J2316="RHAP", "Rhizophora apiculata", IF(J2316="EXAG", "Excoecaria agallocha", IF(J2316="BRPA", "Bruguiera parviflora", IF(J2316="XYMO", "Xylocarpus moluccensis", IF(J2316="BRCY", "Bruguiera cylindrica", IF(J2316="AVAL", "Avicennia alba", IF(J2316="AVOF", "Avicennia officinalis", IF(J2316="LURA", "Lumnitzera racemosa", IF(J2316="CETA", "Ceriops tagal", IF(J2316="XYGR", "Xylocarpus granatum", IF(J2316="AVMA", "Avicennia marina", IF(J2316="RHMU", "Rhizophora mucronata", IF(J2316="BRGY", "Bruguiera gymnorrhiza", IF(J2316="BRSE", "Bruguiera sexangula", IF(J2316="SOOV", "Sonneratia ovata", IF(J2316="SOCA", "Sonneratia caseolaris", IF(J2316="HELI", "Heritiera littoralis", IF(J2316="HESY", "Heritiera sylvatica", IF(J2316="NYFR", "Nypa fruticans", IF(J2316="CYRA", "Cynometra ramiflora", IF(J2316="PHPA", "Phoenix paludosa", IF(J2316="SCHY", "Scyphiphora hydrophyllacea", IF(J2316="DIMA", "Diospyros maritima", IF(J2316="POPI", "Pongamia pinnata", IF(J2316="MAPS", "Maniltoa psilogyne", IF(J2316="INBI", "Intsia bijuga", IF(J2316="ACEB", "Acanthus ebracteatus", IF(J2316="CAER", "Calamus erinaceus", IF(J2316="UNUN", "Unknown unknown",  IF(J2316="SOAL", "Sonneratia alba",  IF(J2316="AECO", "Aegiceras corniculatum", "" )) )))))))))))))))))))))))))))))</f>
        <v>Bruguiera cylindrica</v>
      </c>
      <c r="J2316" s="1" t="s">
        <v>98</v>
      </c>
      <c r="K2316" s="1" t="n">
        <v>5.5</v>
      </c>
      <c r="L2316" s="1" t="n">
        <v>7</v>
      </c>
      <c r="M2316" s="1"/>
      <c r="N2316" s="1"/>
      <c r="O2316" s="3"/>
      <c r="AMI2316" s="0"/>
      <c r="AMJ2316" s="0"/>
    </row>
    <row r="2317" s="18" customFormat="true" ht="13.8" hidden="false" customHeight="false" outlineLevel="0" collapsed="false">
      <c r="A2317" s="1" t="s">
        <v>91</v>
      </c>
      <c r="B2317" s="12" t="n">
        <v>42183</v>
      </c>
      <c r="C2317" s="1" t="s">
        <v>19</v>
      </c>
      <c r="D2317" s="1" t="s">
        <v>19</v>
      </c>
      <c r="E2317" s="1" t="s">
        <v>19</v>
      </c>
      <c r="F2317" s="1" t="s">
        <v>20</v>
      </c>
      <c r="G2317" s="1" t="n">
        <v>7</v>
      </c>
      <c r="H2317" s="1" t="n">
        <v>1</v>
      </c>
      <c r="I2317" s="23" t="str">
        <f aca="false">IF(J2317="RHAP", "Rhizophora apiculata", IF(J2317="EXAG", "Excoecaria agallocha", IF(J2317="BRPA", "Bruguiera parviflora", IF(J2317="XYMO", "Xylocarpus moluccensis", IF(J2317="BRCY", "Bruguiera cylindrica", IF(J2317="AVAL", "Avicennia alba", IF(J2317="AVOF", "Avicennia officinalis", IF(J2317="LURA", "Lumnitzera racemosa", IF(J2317="CETA", "Ceriops tagal", IF(J2317="XYGR", "Xylocarpus granatum", IF(J2317="AVMA", "Avicennia marina", IF(J2317="RHMU", "Rhizophora mucronata", IF(J2317="BRGY", "Bruguiera gymnorrhiza", IF(J2317="BRSE", "Bruguiera sexangula", IF(J2317="SOOV", "Sonneratia ovata", IF(J2317="SOCA", "Sonneratia caseolaris", IF(J2317="HELI", "Heritiera littoralis", IF(J2317="HESY", "Heritiera sylvatica", IF(J2317="NYFR", "Nypa fruticans", IF(J2317="CYRA", "Cynometra ramiflora", IF(J2317="PHPA", "Phoenix paludosa", IF(J2317="SCHY", "Scyphiphora hydrophyllacea", IF(J2317="DIMA", "Diospyros maritima", IF(J2317="POPI", "Pongamia pinnata", IF(J2317="MAPS", "Maniltoa psilogyne", IF(J2317="INBI", "Intsia bijuga", IF(J2317="ACEB", "Acanthus ebracteatus", IF(J2317="CAER", "Calamus erinaceus", IF(J2317="UNUN", "Unknown unknown",  IF(J2317="SOAL", "Sonneratia alba",  IF(J2317="AECO", "Aegiceras corniculatum", "" )) )))))))))))))))))))))))))))))</f>
        <v>Bruguiera cylindrica</v>
      </c>
      <c r="J2317" s="1" t="s">
        <v>98</v>
      </c>
      <c r="K2317" s="1" t="n">
        <v>5.5</v>
      </c>
      <c r="L2317" s="1" t="n">
        <v>9</v>
      </c>
      <c r="M2317" s="1"/>
      <c r="N2317" s="1"/>
      <c r="O2317" s="3"/>
      <c r="AMI2317" s="0"/>
      <c r="AMJ2317" s="0"/>
    </row>
    <row r="2318" s="18" customFormat="true" ht="13.8" hidden="false" customHeight="false" outlineLevel="0" collapsed="false">
      <c r="A2318" s="1" t="s">
        <v>91</v>
      </c>
      <c r="B2318" s="12" t="n">
        <v>42183</v>
      </c>
      <c r="C2318" s="1" t="s">
        <v>19</v>
      </c>
      <c r="D2318" s="1" t="s">
        <v>19</v>
      </c>
      <c r="E2318" s="1" t="s">
        <v>19</v>
      </c>
      <c r="F2318" s="1" t="s">
        <v>20</v>
      </c>
      <c r="G2318" s="1" t="n">
        <v>7</v>
      </c>
      <c r="H2318" s="1" t="n">
        <v>1</v>
      </c>
      <c r="I2318" s="23" t="str">
        <f aca="false">IF(J2318="RHAP", "Rhizophora apiculata", IF(J2318="EXAG", "Excoecaria agallocha", IF(J2318="BRPA", "Bruguiera parviflora", IF(J2318="XYMO", "Xylocarpus moluccensis", IF(J2318="BRCY", "Bruguiera cylindrica", IF(J2318="AVAL", "Avicennia alba", IF(J2318="AVOF", "Avicennia officinalis", IF(J2318="LURA", "Lumnitzera racemosa", IF(J2318="CETA", "Ceriops tagal", IF(J2318="XYGR", "Xylocarpus granatum", IF(J2318="AVMA", "Avicennia marina", IF(J2318="RHMU", "Rhizophora mucronata", IF(J2318="BRGY", "Bruguiera gymnorrhiza", IF(J2318="BRSE", "Bruguiera sexangula", IF(J2318="SOOV", "Sonneratia ovata", IF(J2318="SOCA", "Sonneratia caseolaris", IF(J2318="HELI", "Heritiera littoralis", IF(J2318="HESY", "Heritiera sylvatica", IF(J2318="NYFR", "Nypa fruticans", IF(J2318="CYRA", "Cynometra ramiflora", IF(J2318="PHPA", "Phoenix paludosa", IF(J2318="SCHY", "Scyphiphora hydrophyllacea", IF(J2318="DIMA", "Diospyros maritima", IF(J2318="POPI", "Pongamia pinnata", IF(J2318="MAPS", "Maniltoa psilogyne", IF(J2318="INBI", "Intsia bijuga", IF(J2318="ACEB", "Acanthus ebracteatus", IF(J2318="CAER", "Calamus erinaceus", IF(J2318="UNUN", "Unknown unknown",  IF(J2318="SOAL", "Sonneratia alba",  IF(J2318="AECO", "Aegiceras corniculatum", "" )) )))))))))))))))))))))))))))))</f>
        <v>Bruguiera cylindrica</v>
      </c>
      <c r="J2318" s="1" t="s">
        <v>98</v>
      </c>
      <c r="K2318" s="1" t="n">
        <v>5.7</v>
      </c>
      <c r="L2318" s="1" t="n">
        <v>7</v>
      </c>
      <c r="M2318" s="1"/>
      <c r="N2318" s="1"/>
      <c r="O2318" s="3"/>
      <c r="AMI2318" s="0"/>
      <c r="AMJ2318" s="0"/>
    </row>
    <row r="2319" s="18" customFormat="true" ht="13.8" hidden="false" customHeight="false" outlineLevel="0" collapsed="false">
      <c r="A2319" s="1" t="s">
        <v>91</v>
      </c>
      <c r="B2319" s="12" t="n">
        <v>42183</v>
      </c>
      <c r="C2319" s="1" t="s">
        <v>19</v>
      </c>
      <c r="D2319" s="1" t="s">
        <v>19</v>
      </c>
      <c r="E2319" s="1" t="s">
        <v>19</v>
      </c>
      <c r="F2319" s="1" t="s">
        <v>20</v>
      </c>
      <c r="G2319" s="1" t="n">
        <v>7</v>
      </c>
      <c r="H2319" s="1" t="n">
        <v>1</v>
      </c>
      <c r="I2319" s="23" t="str">
        <f aca="false">IF(J2319="RHAP", "Rhizophora apiculata", IF(J2319="EXAG", "Excoecaria agallocha", IF(J2319="BRPA", "Bruguiera parviflora", IF(J2319="XYMO", "Xylocarpus moluccensis", IF(J2319="BRCY", "Bruguiera cylindrica", IF(J2319="AVAL", "Avicennia alba", IF(J2319="AVOF", "Avicennia officinalis", IF(J2319="LURA", "Lumnitzera racemosa", IF(J2319="CETA", "Ceriops tagal", IF(J2319="XYGR", "Xylocarpus granatum", IF(J2319="AVMA", "Avicennia marina", IF(J2319="RHMU", "Rhizophora mucronata", IF(J2319="BRGY", "Bruguiera gymnorrhiza", IF(J2319="BRSE", "Bruguiera sexangula", IF(J2319="SOOV", "Sonneratia ovata", IF(J2319="SOCA", "Sonneratia caseolaris", IF(J2319="HELI", "Heritiera littoralis", IF(J2319="HESY", "Heritiera sylvatica", IF(J2319="NYFR", "Nypa fruticans", IF(J2319="CYRA", "Cynometra ramiflora", IF(J2319="PHPA", "Phoenix paludosa", IF(J2319="SCHY", "Scyphiphora hydrophyllacea", IF(J2319="DIMA", "Diospyros maritima", IF(J2319="POPI", "Pongamia pinnata", IF(J2319="MAPS", "Maniltoa psilogyne", IF(J2319="INBI", "Intsia bijuga", IF(J2319="ACEB", "Acanthus ebracteatus", IF(J2319="CAER", "Calamus erinaceus", IF(J2319="UNUN", "Unknown unknown",  IF(J2319="SOAL", "Sonneratia alba",  IF(J2319="AECO", "Aegiceras corniculatum", "" )) )))))))))))))))))))))))))))))</f>
        <v>Bruguiera cylindrica</v>
      </c>
      <c r="J2319" s="1" t="s">
        <v>98</v>
      </c>
      <c r="K2319" s="1" t="n">
        <v>5.8</v>
      </c>
      <c r="L2319" s="1" t="n">
        <v>7</v>
      </c>
      <c r="M2319" s="1"/>
      <c r="N2319" s="1"/>
      <c r="O2319" s="3"/>
      <c r="AMI2319" s="0"/>
      <c r="AMJ2319" s="0"/>
    </row>
    <row r="2320" s="18" customFormat="true" ht="13.8" hidden="false" customHeight="false" outlineLevel="0" collapsed="false">
      <c r="A2320" s="1" t="s">
        <v>91</v>
      </c>
      <c r="B2320" s="12" t="n">
        <v>42183</v>
      </c>
      <c r="C2320" s="1" t="s">
        <v>19</v>
      </c>
      <c r="D2320" s="1" t="s">
        <v>19</v>
      </c>
      <c r="E2320" s="1" t="s">
        <v>19</v>
      </c>
      <c r="F2320" s="1" t="s">
        <v>20</v>
      </c>
      <c r="G2320" s="1" t="n">
        <v>7</v>
      </c>
      <c r="H2320" s="1" t="n">
        <v>1</v>
      </c>
      <c r="I2320" s="23" t="str">
        <f aca="false">IF(J2320="RHAP", "Rhizophora apiculata", IF(J2320="EXAG", "Excoecaria agallocha", IF(J2320="BRPA", "Bruguiera parviflora", IF(J2320="XYMO", "Xylocarpus moluccensis", IF(J2320="BRCY", "Bruguiera cylindrica", IF(J2320="AVAL", "Avicennia alba", IF(J2320="AVOF", "Avicennia officinalis", IF(J2320="LURA", "Lumnitzera racemosa", IF(J2320="CETA", "Ceriops tagal", IF(J2320="XYGR", "Xylocarpus granatum", IF(J2320="AVMA", "Avicennia marina", IF(J2320="RHMU", "Rhizophora mucronata", IF(J2320="BRGY", "Bruguiera gymnorrhiza", IF(J2320="BRSE", "Bruguiera sexangula", IF(J2320="SOOV", "Sonneratia ovata", IF(J2320="SOCA", "Sonneratia caseolaris", IF(J2320="HELI", "Heritiera littoralis", IF(J2320="HESY", "Heritiera sylvatica", IF(J2320="NYFR", "Nypa fruticans", IF(J2320="CYRA", "Cynometra ramiflora", IF(J2320="PHPA", "Phoenix paludosa", IF(J2320="SCHY", "Scyphiphora hydrophyllacea", IF(J2320="DIMA", "Diospyros maritima", IF(J2320="POPI", "Pongamia pinnata", IF(J2320="MAPS", "Maniltoa psilogyne", IF(J2320="INBI", "Intsia bijuga", IF(J2320="ACEB", "Acanthus ebracteatus", IF(J2320="CAER", "Calamus erinaceus", IF(J2320="UNUN", "Unknown unknown",  IF(J2320="SOAL", "Sonneratia alba",  IF(J2320="AECO", "Aegiceras corniculatum", "" )) )))))))))))))))))))))))))))))</f>
        <v>Bruguiera cylindrica</v>
      </c>
      <c r="J2320" s="1" t="s">
        <v>98</v>
      </c>
      <c r="K2320" s="1" t="n">
        <v>5.8</v>
      </c>
      <c r="L2320" s="1" t="n">
        <v>8</v>
      </c>
      <c r="M2320" s="1"/>
      <c r="N2320" s="1"/>
      <c r="O2320" s="3"/>
      <c r="AMI2320" s="0"/>
      <c r="AMJ2320" s="0"/>
    </row>
    <row r="2321" s="18" customFormat="true" ht="13.8" hidden="false" customHeight="false" outlineLevel="0" collapsed="false">
      <c r="A2321" s="1" t="s">
        <v>91</v>
      </c>
      <c r="B2321" s="12" t="n">
        <v>42183</v>
      </c>
      <c r="C2321" s="1" t="s">
        <v>19</v>
      </c>
      <c r="D2321" s="1" t="s">
        <v>19</v>
      </c>
      <c r="E2321" s="1" t="s">
        <v>19</v>
      </c>
      <c r="F2321" s="1" t="s">
        <v>20</v>
      </c>
      <c r="G2321" s="1" t="n">
        <v>7</v>
      </c>
      <c r="H2321" s="1" t="n">
        <v>1</v>
      </c>
      <c r="I2321" s="23" t="str">
        <f aca="false">IF(J2321="RHAP", "Rhizophora apiculata", IF(J2321="EXAG", "Excoecaria agallocha", IF(J2321="BRPA", "Bruguiera parviflora", IF(J2321="XYMO", "Xylocarpus moluccensis", IF(J2321="BRCY", "Bruguiera cylindrica", IF(J2321="AVAL", "Avicennia alba", IF(J2321="AVOF", "Avicennia officinalis", IF(J2321="LURA", "Lumnitzera racemosa", IF(J2321="CETA", "Ceriops tagal", IF(J2321="XYGR", "Xylocarpus granatum", IF(J2321="AVMA", "Avicennia marina", IF(J2321="RHMU", "Rhizophora mucronata", IF(J2321="BRGY", "Bruguiera gymnorrhiza", IF(J2321="BRSE", "Bruguiera sexangula", IF(J2321="SOOV", "Sonneratia ovata", IF(J2321="SOCA", "Sonneratia caseolaris", IF(J2321="HELI", "Heritiera littoralis", IF(J2321="HESY", "Heritiera sylvatica", IF(J2321="NYFR", "Nypa fruticans", IF(J2321="CYRA", "Cynometra ramiflora", IF(J2321="PHPA", "Phoenix paludosa", IF(J2321="SCHY", "Scyphiphora hydrophyllacea", IF(J2321="DIMA", "Diospyros maritima", IF(J2321="POPI", "Pongamia pinnata", IF(J2321="MAPS", "Maniltoa psilogyne", IF(J2321="INBI", "Intsia bijuga", IF(J2321="ACEB", "Acanthus ebracteatus", IF(J2321="CAER", "Calamus erinaceus", IF(J2321="UNUN", "Unknown unknown",  IF(J2321="SOAL", "Sonneratia alba",  IF(J2321="AECO", "Aegiceras corniculatum", "" )) )))))))))))))))))))))))))))))</f>
        <v>Bruguiera cylindrica</v>
      </c>
      <c r="J2321" s="1" t="s">
        <v>98</v>
      </c>
      <c r="K2321" s="1" t="n">
        <v>5.9</v>
      </c>
      <c r="L2321" s="1" t="n">
        <v>7</v>
      </c>
      <c r="M2321" s="1"/>
      <c r="N2321" s="1"/>
      <c r="O2321" s="3"/>
      <c r="AMI2321" s="0"/>
      <c r="AMJ2321" s="0"/>
    </row>
    <row r="2322" s="18" customFormat="true" ht="13.8" hidden="false" customHeight="false" outlineLevel="0" collapsed="false">
      <c r="A2322" s="1" t="s">
        <v>91</v>
      </c>
      <c r="B2322" s="12" t="n">
        <v>42183</v>
      </c>
      <c r="C2322" s="1" t="s">
        <v>19</v>
      </c>
      <c r="D2322" s="1" t="s">
        <v>19</v>
      </c>
      <c r="E2322" s="1" t="s">
        <v>19</v>
      </c>
      <c r="F2322" s="1" t="s">
        <v>20</v>
      </c>
      <c r="G2322" s="1" t="n">
        <v>7</v>
      </c>
      <c r="H2322" s="1" t="n">
        <v>1</v>
      </c>
      <c r="I2322" s="23" t="str">
        <f aca="false">IF(J2322="RHAP", "Rhizophora apiculata", IF(J2322="EXAG", "Excoecaria agallocha", IF(J2322="BRPA", "Bruguiera parviflora", IF(J2322="XYMO", "Xylocarpus moluccensis", IF(J2322="BRCY", "Bruguiera cylindrica", IF(J2322="AVAL", "Avicennia alba", IF(J2322="AVOF", "Avicennia officinalis", IF(J2322="LURA", "Lumnitzera racemosa", IF(J2322="CETA", "Ceriops tagal", IF(J2322="XYGR", "Xylocarpus granatum", IF(J2322="AVMA", "Avicennia marina", IF(J2322="RHMU", "Rhizophora mucronata", IF(J2322="BRGY", "Bruguiera gymnorrhiza", IF(J2322="BRSE", "Bruguiera sexangula", IF(J2322="SOOV", "Sonneratia ovata", IF(J2322="SOCA", "Sonneratia caseolaris", IF(J2322="HELI", "Heritiera littoralis", IF(J2322="HESY", "Heritiera sylvatica", IF(J2322="NYFR", "Nypa fruticans", IF(J2322="CYRA", "Cynometra ramiflora", IF(J2322="PHPA", "Phoenix paludosa", IF(J2322="SCHY", "Scyphiphora hydrophyllacea", IF(J2322="DIMA", "Diospyros maritima", IF(J2322="POPI", "Pongamia pinnata", IF(J2322="MAPS", "Maniltoa psilogyne", IF(J2322="INBI", "Intsia bijuga", IF(J2322="ACEB", "Acanthus ebracteatus", IF(J2322="CAER", "Calamus erinaceus", IF(J2322="UNUN", "Unknown unknown",  IF(J2322="SOAL", "Sonneratia alba",  IF(J2322="AECO", "Aegiceras corniculatum", "" )) )))))))))))))))))))))))))))))</f>
        <v>Bruguiera cylindrica</v>
      </c>
      <c r="J2322" s="1" t="s">
        <v>98</v>
      </c>
      <c r="K2322" s="1" t="n">
        <v>6</v>
      </c>
      <c r="L2322" s="1" t="n">
        <v>7</v>
      </c>
      <c r="M2322" s="1"/>
      <c r="N2322" s="1"/>
      <c r="O2322" s="3"/>
      <c r="AMI2322" s="0"/>
      <c r="AMJ2322" s="0"/>
    </row>
    <row r="2323" s="18" customFormat="true" ht="13.8" hidden="false" customHeight="false" outlineLevel="0" collapsed="false">
      <c r="A2323" s="1" t="s">
        <v>91</v>
      </c>
      <c r="B2323" s="12" t="n">
        <v>42183</v>
      </c>
      <c r="C2323" s="1" t="s">
        <v>19</v>
      </c>
      <c r="D2323" s="1" t="s">
        <v>19</v>
      </c>
      <c r="E2323" s="1" t="s">
        <v>19</v>
      </c>
      <c r="F2323" s="1" t="s">
        <v>20</v>
      </c>
      <c r="G2323" s="1" t="n">
        <v>7</v>
      </c>
      <c r="H2323" s="1" t="n">
        <v>1</v>
      </c>
      <c r="I2323" s="23" t="str">
        <f aca="false">IF(J2323="RHAP", "Rhizophora apiculata", IF(J2323="EXAG", "Excoecaria agallocha", IF(J2323="BRPA", "Bruguiera parviflora", IF(J2323="XYMO", "Xylocarpus moluccensis", IF(J2323="BRCY", "Bruguiera cylindrica", IF(J2323="AVAL", "Avicennia alba", IF(J2323="AVOF", "Avicennia officinalis", IF(J2323="LURA", "Lumnitzera racemosa", IF(J2323="CETA", "Ceriops tagal", IF(J2323="XYGR", "Xylocarpus granatum", IF(J2323="AVMA", "Avicennia marina", IF(J2323="RHMU", "Rhizophora mucronata", IF(J2323="BRGY", "Bruguiera gymnorrhiza", IF(J2323="BRSE", "Bruguiera sexangula", IF(J2323="SOOV", "Sonneratia ovata", IF(J2323="SOCA", "Sonneratia caseolaris", IF(J2323="HELI", "Heritiera littoralis", IF(J2323="HESY", "Heritiera sylvatica", IF(J2323="NYFR", "Nypa fruticans", IF(J2323="CYRA", "Cynometra ramiflora", IF(J2323="PHPA", "Phoenix paludosa", IF(J2323="SCHY", "Scyphiphora hydrophyllacea", IF(J2323="DIMA", "Diospyros maritima", IF(J2323="POPI", "Pongamia pinnata", IF(J2323="MAPS", "Maniltoa psilogyne", IF(J2323="INBI", "Intsia bijuga", IF(J2323="ACEB", "Acanthus ebracteatus", IF(J2323="CAER", "Calamus erinaceus", IF(J2323="UNUN", "Unknown unknown",  IF(J2323="SOAL", "Sonneratia alba",  IF(J2323="AECO", "Aegiceras corniculatum", "" )) )))))))))))))))))))))))))))))</f>
        <v>Bruguiera cylindrica</v>
      </c>
      <c r="J2323" s="1" t="s">
        <v>98</v>
      </c>
      <c r="K2323" s="1" t="n">
        <v>6</v>
      </c>
      <c r="L2323" s="1" t="n">
        <v>9</v>
      </c>
      <c r="M2323" s="1"/>
      <c r="N2323" s="1"/>
      <c r="O2323" s="3"/>
      <c r="AMI2323" s="0"/>
      <c r="AMJ2323" s="0"/>
    </row>
    <row r="2324" s="18" customFormat="true" ht="13.8" hidden="false" customHeight="false" outlineLevel="0" collapsed="false">
      <c r="A2324" s="1" t="s">
        <v>91</v>
      </c>
      <c r="B2324" s="12" t="n">
        <v>42183</v>
      </c>
      <c r="C2324" s="1" t="s">
        <v>19</v>
      </c>
      <c r="D2324" s="1" t="s">
        <v>19</v>
      </c>
      <c r="E2324" s="1" t="s">
        <v>19</v>
      </c>
      <c r="F2324" s="1" t="s">
        <v>20</v>
      </c>
      <c r="G2324" s="1" t="n">
        <v>7</v>
      </c>
      <c r="H2324" s="1" t="n">
        <v>1</v>
      </c>
      <c r="I2324" s="23" t="str">
        <f aca="false">IF(J2324="RHAP", "Rhizophora apiculata", IF(J2324="EXAG", "Excoecaria agallocha", IF(J2324="BRPA", "Bruguiera parviflora", IF(J2324="XYMO", "Xylocarpus moluccensis", IF(J2324="BRCY", "Bruguiera cylindrica", IF(J2324="AVAL", "Avicennia alba", IF(J2324="AVOF", "Avicennia officinalis", IF(J2324="LURA", "Lumnitzera racemosa", IF(J2324="CETA", "Ceriops tagal", IF(J2324="XYGR", "Xylocarpus granatum", IF(J2324="AVMA", "Avicennia marina", IF(J2324="RHMU", "Rhizophora mucronata", IF(J2324="BRGY", "Bruguiera gymnorrhiza", IF(J2324="BRSE", "Bruguiera sexangula", IF(J2324="SOOV", "Sonneratia ovata", IF(J2324="SOCA", "Sonneratia caseolaris", IF(J2324="HELI", "Heritiera littoralis", IF(J2324="HESY", "Heritiera sylvatica", IF(J2324="NYFR", "Nypa fruticans", IF(J2324="CYRA", "Cynometra ramiflora", IF(J2324="PHPA", "Phoenix paludosa", IF(J2324="SCHY", "Scyphiphora hydrophyllacea", IF(J2324="DIMA", "Diospyros maritima", IF(J2324="POPI", "Pongamia pinnata", IF(J2324="MAPS", "Maniltoa psilogyne", IF(J2324="INBI", "Intsia bijuga", IF(J2324="ACEB", "Acanthus ebracteatus", IF(J2324="CAER", "Calamus erinaceus", IF(J2324="UNUN", "Unknown unknown",  IF(J2324="SOAL", "Sonneratia alba",  IF(J2324="AECO", "Aegiceras corniculatum", "" )) )))))))))))))))))))))))))))))</f>
        <v>Bruguiera cylindrica</v>
      </c>
      <c r="J2324" s="1" t="s">
        <v>98</v>
      </c>
      <c r="K2324" s="1" t="n">
        <v>6.2</v>
      </c>
      <c r="L2324" s="1" t="n">
        <v>9</v>
      </c>
      <c r="M2324" s="1"/>
      <c r="N2324" s="1"/>
      <c r="O2324" s="3"/>
      <c r="AMI2324" s="0"/>
      <c r="AMJ2324" s="0"/>
    </row>
    <row r="2325" s="18" customFormat="true" ht="13.8" hidden="false" customHeight="false" outlineLevel="0" collapsed="false">
      <c r="A2325" s="1" t="s">
        <v>91</v>
      </c>
      <c r="B2325" s="12" t="n">
        <v>42183</v>
      </c>
      <c r="C2325" s="1" t="s">
        <v>19</v>
      </c>
      <c r="D2325" s="1" t="s">
        <v>19</v>
      </c>
      <c r="E2325" s="1" t="s">
        <v>19</v>
      </c>
      <c r="F2325" s="1" t="s">
        <v>20</v>
      </c>
      <c r="G2325" s="1" t="n">
        <v>7</v>
      </c>
      <c r="H2325" s="1" t="n">
        <v>1</v>
      </c>
      <c r="I2325" s="23" t="str">
        <f aca="false">IF(J2325="RHAP", "Rhizophora apiculata", IF(J2325="EXAG", "Excoecaria agallocha", IF(J2325="BRPA", "Bruguiera parviflora", IF(J2325="XYMO", "Xylocarpus moluccensis", IF(J2325="BRCY", "Bruguiera cylindrica", IF(J2325="AVAL", "Avicennia alba", IF(J2325="AVOF", "Avicennia officinalis", IF(J2325="LURA", "Lumnitzera racemosa", IF(J2325="CETA", "Ceriops tagal", IF(J2325="XYGR", "Xylocarpus granatum", IF(J2325="AVMA", "Avicennia marina", IF(J2325="RHMU", "Rhizophora mucronata", IF(J2325="BRGY", "Bruguiera gymnorrhiza", IF(J2325="BRSE", "Bruguiera sexangula", IF(J2325="SOOV", "Sonneratia ovata", IF(J2325="SOCA", "Sonneratia caseolaris", IF(J2325="HELI", "Heritiera littoralis", IF(J2325="HESY", "Heritiera sylvatica", IF(J2325="NYFR", "Nypa fruticans", IF(J2325="CYRA", "Cynometra ramiflora", IF(J2325="PHPA", "Phoenix paludosa", IF(J2325="SCHY", "Scyphiphora hydrophyllacea", IF(J2325="DIMA", "Diospyros maritima", IF(J2325="POPI", "Pongamia pinnata", IF(J2325="MAPS", "Maniltoa psilogyne", IF(J2325="INBI", "Intsia bijuga", IF(J2325="ACEB", "Acanthus ebracteatus", IF(J2325="CAER", "Calamus erinaceus", IF(J2325="UNUN", "Unknown unknown",  IF(J2325="SOAL", "Sonneratia alba",  IF(J2325="AECO", "Aegiceras corniculatum", "" )) )))))))))))))))))))))))))))))</f>
        <v>Bruguiera cylindrica</v>
      </c>
      <c r="J2325" s="1" t="s">
        <v>98</v>
      </c>
      <c r="K2325" s="1" t="n">
        <v>6.3</v>
      </c>
      <c r="L2325" s="1" t="n">
        <v>9</v>
      </c>
      <c r="M2325" s="1"/>
      <c r="N2325" s="1"/>
      <c r="O2325" s="3"/>
      <c r="AMI2325" s="0"/>
      <c r="AMJ2325" s="0"/>
    </row>
    <row r="2326" s="18" customFormat="true" ht="13.8" hidden="false" customHeight="false" outlineLevel="0" collapsed="false">
      <c r="A2326" s="1" t="s">
        <v>91</v>
      </c>
      <c r="B2326" s="12" t="n">
        <v>42183</v>
      </c>
      <c r="C2326" s="1" t="s">
        <v>19</v>
      </c>
      <c r="D2326" s="1" t="s">
        <v>19</v>
      </c>
      <c r="E2326" s="1" t="s">
        <v>19</v>
      </c>
      <c r="F2326" s="1" t="s">
        <v>20</v>
      </c>
      <c r="G2326" s="1" t="n">
        <v>7</v>
      </c>
      <c r="H2326" s="1" t="n">
        <v>1</v>
      </c>
      <c r="I2326" s="23" t="str">
        <f aca="false">IF(J2326="RHAP", "Rhizophora apiculata", IF(J2326="EXAG", "Excoecaria agallocha", IF(J2326="BRPA", "Bruguiera parviflora", IF(J2326="XYMO", "Xylocarpus moluccensis", IF(J2326="BRCY", "Bruguiera cylindrica", IF(J2326="AVAL", "Avicennia alba", IF(J2326="AVOF", "Avicennia officinalis", IF(J2326="LURA", "Lumnitzera racemosa", IF(J2326="CETA", "Ceriops tagal", IF(J2326="XYGR", "Xylocarpus granatum", IF(J2326="AVMA", "Avicennia marina", IF(J2326="RHMU", "Rhizophora mucronata", IF(J2326="BRGY", "Bruguiera gymnorrhiza", IF(J2326="BRSE", "Bruguiera sexangula", IF(J2326="SOOV", "Sonneratia ovata", IF(J2326="SOCA", "Sonneratia caseolaris", IF(J2326="HELI", "Heritiera littoralis", IF(J2326="HESY", "Heritiera sylvatica", IF(J2326="NYFR", "Nypa fruticans", IF(J2326="CYRA", "Cynometra ramiflora", IF(J2326="PHPA", "Phoenix paludosa", IF(J2326="SCHY", "Scyphiphora hydrophyllacea", IF(J2326="DIMA", "Diospyros maritima", IF(J2326="POPI", "Pongamia pinnata", IF(J2326="MAPS", "Maniltoa psilogyne", IF(J2326="INBI", "Intsia bijuga", IF(J2326="ACEB", "Acanthus ebracteatus", IF(J2326="CAER", "Calamus erinaceus", IF(J2326="UNUN", "Unknown unknown",  IF(J2326="SOAL", "Sonneratia alba",  IF(J2326="AECO", "Aegiceras corniculatum", "" )) )))))))))))))))))))))))))))))</f>
        <v>Bruguiera cylindrica</v>
      </c>
      <c r="J2326" s="1" t="s">
        <v>98</v>
      </c>
      <c r="K2326" s="1" t="n">
        <v>6.4</v>
      </c>
      <c r="L2326" s="1" t="n">
        <v>8</v>
      </c>
      <c r="M2326" s="1"/>
      <c r="N2326" s="1"/>
      <c r="O2326" s="3"/>
      <c r="AMI2326" s="0"/>
      <c r="AMJ2326" s="0"/>
    </row>
    <row r="2327" s="18" customFormat="true" ht="13.8" hidden="false" customHeight="false" outlineLevel="0" collapsed="false">
      <c r="A2327" s="1" t="s">
        <v>91</v>
      </c>
      <c r="B2327" s="12" t="n">
        <v>42183</v>
      </c>
      <c r="C2327" s="1" t="s">
        <v>19</v>
      </c>
      <c r="D2327" s="1" t="s">
        <v>19</v>
      </c>
      <c r="E2327" s="1" t="s">
        <v>19</v>
      </c>
      <c r="F2327" s="1" t="s">
        <v>20</v>
      </c>
      <c r="G2327" s="1" t="n">
        <v>7</v>
      </c>
      <c r="H2327" s="1" t="n">
        <v>1</v>
      </c>
      <c r="I2327" s="23" t="str">
        <f aca="false">IF(J2327="RHAP", "Rhizophora apiculata", IF(J2327="EXAG", "Excoecaria agallocha", IF(J2327="BRPA", "Bruguiera parviflora", IF(J2327="XYMO", "Xylocarpus moluccensis", IF(J2327="BRCY", "Bruguiera cylindrica", IF(J2327="AVAL", "Avicennia alba", IF(J2327="AVOF", "Avicennia officinalis", IF(J2327="LURA", "Lumnitzera racemosa", IF(J2327="CETA", "Ceriops tagal", IF(J2327="XYGR", "Xylocarpus granatum", IF(J2327="AVMA", "Avicennia marina", IF(J2327="RHMU", "Rhizophora mucronata", IF(J2327="BRGY", "Bruguiera gymnorrhiza", IF(J2327="BRSE", "Bruguiera sexangula", IF(J2327="SOOV", "Sonneratia ovata", IF(J2327="SOCA", "Sonneratia caseolaris", IF(J2327="HELI", "Heritiera littoralis", IF(J2327="HESY", "Heritiera sylvatica", IF(J2327="NYFR", "Nypa fruticans", IF(J2327="CYRA", "Cynometra ramiflora", IF(J2327="PHPA", "Phoenix paludosa", IF(J2327="SCHY", "Scyphiphora hydrophyllacea", IF(J2327="DIMA", "Diospyros maritima", IF(J2327="POPI", "Pongamia pinnata", IF(J2327="MAPS", "Maniltoa psilogyne", IF(J2327="INBI", "Intsia bijuga", IF(J2327="ACEB", "Acanthus ebracteatus", IF(J2327="CAER", "Calamus erinaceus", IF(J2327="UNUN", "Unknown unknown",  IF(J2327="SOAL", "Sonneratia alba",  IF(J2327="AECO", "Aegiceras corniculatum", "" )) )))))))))))))))))))))))))))))</f>
        <v>Bruguiera cylindrica</v>
      </c>
      <c r="J2327" s="1" t="s">
        <v>98</v>
      </c>
      <c r="K2327" s="1" t="n">
        <v>6.4</v>
      </c>
      <c r="L2327" s="1" t="n">
        <v>6</v>
      </c>
      <c r="M2327" s="1" t="n">
        <v>9</v>
      </c>
      <c r="N2327" s="1" t="n">
        <v>3</v>
      </c>
      <c r="O2327" s="3"/>
      <c r="AMI2327" s="0"/>
      <c r="AMJ2327" s="0"/>
    </row>
    <row r="2328" s="18" customFormat="true" ht="13.8" hidden="false" customHeight="false" outlineLevel="0" collapsed="false">
      <c r="A2328" s="1" t="s">
        <v>91</v>
      </c>
      <c r="B2328" s="12" t="n">
        <v>42183</v>
      </c>
      <c r="C2328" s="1" t="s">
        <v>19</v>
      </c>
      <c r="D2328" s="1" t="s">
        <v>19</v>
      </c>
      <c r="E2328" s="1" t="s">
        <v>19</v>
      </c>
      <c r="F2328" s="1" t="s">
        <v>20</v>
      </c>
      <c r="G2328" s="1" t="n">
        <v>7</v>
      </c>
      <c r="H2328" s="1" t="n">
        <v>1</v>
      </c>
      <c r="I2328" s="23" t="str">
        <f aca="false">IF(J2328="RHAP", "Rhizophora apiculata", IF(J2328="EXAG", "Excoecaria agallocha", IF(J2328="BRPA", "Bruguiera parviflora", IF(J2328="XYMO", "Xylocarpus moluccensis", IF(J2328="BRCY", "Bruguiera cylindrica", IF(J2328="AVAL", "Avicennia alba", IF(J2328="AVOF", "Avicennia officinalis", IF(J2328="LURA", "Lumnitzera racemosa", IF(J2328="CETA", "Ceriops tagal", IF(J2328="XYGR", "Xylocarpus granatum", IF(J2328="AVMA", "Avicennia marina", IF(J2328="RHMU", "Rhizophora mucronata", IF(J2328="BRGY", "Bruguiera gymnorrhiza", IF(J2328="BRSE", "Bruguiera sexangula", IF(J2328="SOOV", "Sonneratia ovata", IF(J2328="SOCA", "Sonneratia caseolaris", IF(J2328="HELI", "Heritiera littoralis", IF(J2328="HESY", "Heritiera sylvatica", IF(J2328="NYFR", "Nypa fruticans", IF(J2328="CYRA", "Cynometra ramiflora", IF(J2328="PHPA", "Phoenix paludosa", IF(J2328="SCHY", "Scyphiphora hydrophyllacea", IF(J2328="DIMA", "Diospyros maritima", IF(J2328="POPI", "Pongamia pinnata", IF(J2328="MAPS", "Maniltoa psilogyne", IF(J2328="INBI", "Intsia bijuga", IF(J2328="ACEB", "Acanthus ebracteatus", IF(J2328="CAER", "Calamus erinaceus", IF(J2328="UNUN", "Unknown unknown",  IF(J2328="SOAL", "Sonneratia alba",  IF(J2328="AECO", "Aegiceras corniculatum", "" )) )))))))))))))))))))))))))))))</f>
        <v>Bruguiera cylindrica</v>
      </c>
      <c r="J2328" s="1" t="s">
        <v>98</v>
      </c>
      <c r="K2328" s="1" t="n">
        <v>6.8</v>
      </c>
      <c r="L2328" s="1" t="n">
        <v>8</v>
      </c>
      <c r="M2328" s="1"/>
      <c r="N2328" s="1"/>
      <c r="O2328" s="3"/>
      <c r="AMI2328" s="0"/>
      <c r="AMJ2328" s="0"/>
    </row>
    <row r="2329" s="18" customFormat="true" ht="13.8" hidden="false" customHeight="false" outlineLevel="0" collapsed="false">
      <c r="A2329" s="1" t="s">
        <v>91</v>
      </c>
      <c r="B2329" s="12" t="n">
        <v>42183</v>
      </c>
      <c r="C2329" s="1" t="s">
        <v>19</v>
      </c>
      <c r="D2329" s="1" t="s">
        <v>19</v>
      </c>
      <c r="E2329" s="1" t="s">
        <v>19</v>
      </c>
      <c r="F2329" s="1" t="s">
        <v>20</v>
      </c>
      <c r="G2329" s="1" t="n">
        <v>7</v>
      </c>
      <c r="H2329" s="1" t="n">
        <v>1</v>
      </c>
      <c r="I2329" s="23" t="str">
        <f aca="false">IF(J2329="RHAP", "Rhizophora apiculata", IF(J2329="EXAG", "Excoecaria agallocha", IF(J2329="BRPA", "Bruguiera parviflora", IF(J2329="XYMO", "Xylocarpus moluccensis", IF(J2329="BRCY", "Bruguiera cylindrica", IF(J2329="AVAL", "Avicennia alba", IF(J2329="AVOF", "Avicennia officinalis", IF(J2329="LURA", "Lumnitzera racemosa", IF(J2329="CETA", "Ceriops tagal", IF(J2329="XYGR", "Xylocarpus granatum", IF(J2329="AVMA", "Avicennia marina", IF(J2329="RHMU", "Rhizophora mucronata", IF(J2329="BRGY", "Bruguiera gymnorrhiza", IF(J2329="BRSE", "Bruguiera sexangula", IF(J2329="SOOV", "Sonneratia ovata", IF(J2329="SOCA", "Sonneratia caseolaris", IF(J2329="HELI", "Heritiera littoralis", IF(J2329="HESY", "Heritiera sylvatica", IF(J2329="NYFR", "Nypa fruticans", IF(J2329="CYRA", "Cynometra ramiflora", IF(J2329="PHPA", "Phoenix paludosa", IF(J2329="SCHY", "Scyphiphora hydrophyllacea", IF(J2329="DIMA", "Diospyros maritima", IF(J2329="POPI", "Pongamia pinnata", IF(J2329="MAPS", "Maniltoa psilogyne", IF(J2329="INBI", "Intsia bijuga", IF(J2329="ACEB", "Acanthus ebracteatus", IF(J2329="CAER", "Calamus erinaceus", IF(J2329="UNUN", "Unknown unknown",  IF(J2329="SOAL", "Sonneratia alba",  IF(J2329="AECO", "Aegiceras corniculatum", "" )) )))))))))))))))))))))))))))))</f>
        <v>Bruguiera cylindrica</v>
      </c>
      <c r="J2329" s="1" t="s">
        <v>98</v>
      </c>
      <c r="K2329" s="1" t="n">
        <v>7</v>
      </c>
      <c r="L2329" s="1" t="n">
        <v>8</v>
      </c>
      <c r="M2329" s="1"/>
      <c r="N2329" s="1"/>
      <c r="O2329" s="3"/>
      <c r="AMI2329" s="0"/>
      <c r="AMJ2329" s="0"/>
    </row>
    <row r="2330" s="18" customFormat="true" ht="13.8" hidden="false" customHeight="false" outlineLevel="0" collapsed="false">
      <c r="A2330" s="1" t="s">
        <v>91</v>
      </c>
      <c r="B2330" s="12" t="n">
        <v>42183</v>
      </c>
      <c r="C2330" s="1" t="s">
        <v>19</v>
      </c>
      <c r="D2330" s="1" t="s">
        <v>19</v>
      </c>
      <c r="E2330" s="1" t="s">
        <v>19</v>
      </c>
      <c r="F2330" s="1" t="s">
        <v>20</v>
      </c>
      <c r="G2330" s="1" t="n">
        <v>7</v>
      </c>
      <c r="H2330" s="1" t="n">
        <v>1</v>
      </c>
      <c r="I2330" s="23" t="str">
        <f aca="false">IF(J2330="RHAP", "Rhizophora apiculata", IF(J2330="EXAG", "Excoecaria agallocha", IF(J2330="BRPA", "Bruguiera parviflora", IF(J2330="XYMO", "Xylocarpus moluccensis", IF(J2330="BRCY", "Bruguiera cylindrica", IF(J2330="AVAL", "Avicennia alba", IF(J2330="AVOF", "Avicennia officinalis", IF(J2330="LURA", "Lumnitzera racemosa", IF(J2330="CETA", "Ceriops tagal", IF(J2330="XYGR", "Xylocarpus granatum", IF(J2330="AVMA", "Avicennia marina", IF(J2330="RHMU", "Rhizophora mucronata", IF(J2330="BRGY", "Bruguiera gymnorrhiza", IF(J2330="BRSE", "Bruguiera sexangula", IF(J2330="SOOV", "Sonneratia ovata", IF(J2330="SOCA", "Sonneratia caseolaris", IF(J2330="HELI", "Heritiera littoralis", IF(J2330="HESY", "Heritiera sylvatica", IF(J2330="NYFR", "Nypa fruticans", IF(J2330="CYRA", "Cynometra ramiflora", IF(J2330="PHPA", "Phoenix paludosa", IF(J2330="SCHY", "Scyphiphora hydrophyllacea", IF(J2330="DIMA", "Diospyros maritima", IF(J2330="POPI", "Pongamia pinnata", IF(J2330="MAPS", "Maniltoa psilogyne", IF(J2330="INBI", "Intsia bijuga", IF(J2330="ACEB", "Acanthus ebracteatus", IF(J2330="CAER", "Calamus erinaceus", IF(J2330="UNUN", "Unknown unknown",  IF(J2330="SOAL", "Sonneratia alba",  IF(J2330="AECO", "Aegiceras corniculatum", "" )) )))))))))))))))))))))))))))))</f>
        <v>Bruguiera cylindrica</v>
      </c>
      <c r="J2330" s="1" t="s">
        <v>98</v>
      </c>
      <c r="K2330" s="1" t="n">
        <v>7</v>
      </c>
      <c r="L2330" s="1" t="n">
        <v>8</v>
      </c>
      <c r="M2330" s="1"/>
      <c r="N2330" s="1"/>
      <c r="O2330" s="3"/>
      <c r="AMI2330" s="0"/>
      <c r="AMJ2330" s="0"/>
    </row>
    <row r="2331" s="18" customFormat="true" ht="13.8" hidden="false" customHeight="false" outlineLevel="0" collapsed="false">
      <c r="A2331" s="1" t="s">
        <v>91</v>
      </c>
      <c r="B2331" s="12" t="n">
        <v>42183</v>
      </c>
      <c r="C2331" s="1" t="s">
        <v>19</v>
      </c>
      <c r="D2331" s="1" t="s">
        <v>19</v>
      </c>
      <c r="E2331" s="1" t="s">
        <v>19</v>
      </c>
      <c r="F2331" s="1" t="s">
        <v>20</v>
      </c>
      <c r="G2331" s="1" t="n">
        <v>7</v>
      </c>
      <c r="H2331" s="1" t="n">
        <v>1</v>
      </c>
      <c r="I2331" s="23" t="str">
        <f aca="false">IF(J2331="RHAP", "Rhizophora apiculata", IF(J2331="EXAG", "Excoecaria agallocha", IF(J2331="BRPA", "Bruguiera parviflora", IF(J2331="XYMO", "Xylocarpus moluccensis", IF(J2331="BRCY", "Bruguiera cylindrica", IF(J2331="AVAL", "Avicennia alba", IF(J2331="AVOF", "Avicennia officinalis", IF(J2331="LURA", "Lumnitzera racemosa", IF(J2331="CETA", "Ceriops tagal", IF(J2331="XYGR", "Xylocarpus granatum", IF(J2331="AVMA", "Avicennia marina", IF(J2331="RHMU", "Rhizophora mucronata", IF(J2331="BRGY", "Bruguiera gymnorrhiza", IF(J2331="BRSE", "Bruguiera sexangula", IF(J2331="SOOV", "Sonneratia ovata", IF(J2331="SOCA", "Sonneratia caseolaris", IF(J2331="HELI", "Heritiera littoralis", IF(J2331="HESY", "Heritiera sylvatica", IF(J2331="NYFR", "Nypa fruticans", IF(J2331="CYRA", "Cynometra ramiflora", IF(J2331="PHPA", "Phoenix paludosa", IF(J2331="SCHY", "Scyphiphora hydrophyllacea", IF(J2331="DIMA", "Diospyros maritima", IF(J2331="POPI", "Pongamia pinnata", IF(J2331="MAPS", "Maniltoa psilogyne", IF(J2331="INBI", "Intsia bijuga", IF(J2331="ACEB", "Acanthus ebracteatus", IF(J2331="CAER", "Calamus erinaceus", IF(J2331="UNUN", "Unknown unknown",  IF(J2331="SOAL", "Sonneratia alba",  IF(J2331="AECO", "Aegiceras corniculatum", "" )) )))))))))))))))))))))))))))))</f>
        <v>Bruguiera cylindrica</v>
      </c>
      <c r="J2331" s="1" t="s">
        <v>98</v>
      </c>
      <c r="K2331" s="1" t="n">
        <v>7</v>
      </c>
      <c r="L2331" s="1" t="n">
        <v>9</v>
      </c>
      <c r="M2331" s="1"/>
      <c r="N2331" s="1"/>
      <c r="O2331" s="3"/>
      <c r="AMI2331" s="0"/>
      <c r="AMJ2331" s="0"/>
    </row>
    <row r="2332" s="18" customFormat="true" ht="13.8" hidden="false" customHeight="false" outlineLevel="0" collapsed="false">
      <c r="A2332" s="1" t="s">
        <v>91</v>
      </c>
      <c r="B2332" s="12" t="n">
        <v>42183</v>
      </c>
      <c r="C2332" s="1" t="s">
        <v>19</v>
      </c>
      <c r="D2332" s="1" t="s">
        <v>19</v>
      </c>
      <c r="E2332" s="1" t="s">
        <v>19</v>
      </c>
      <c r="F2332" s="1" t="s">
        <v>20</v>
      </c>
      <c r="G2332" s="1" t="n">
        <v>7</v>
      </c>
      <c r="H2332" s="1" t="n">
        <v>1</v>
      </c>
      <c r="I2332" s="23" t="str">
        <f aca="false">IF(J2332="RHAP", "Rhizophora apiculata", IF(J2332="EXAG", "Excoecaria agallocha", IF(J2332="BRPA", "Bruguiera parviflora", IF(J2332="XYMO", "Xylocarpus moluccensis", IF(J2332="BRCY", "Bruguiera cylindrica", IF(J2332="AVAL", "Avicennia alba", IF(J2332="AVOF", "Avicennia officinalis", IF(J2332="LURA", "Lumnitzera racemosa", IF(J2332="CETA", "Ceriops tagal", IF(J2332="XYGR", "Xylocarpus granatum", IF(J2332="AVMA", "Avicennia marina", IF(J2332="RHMU", "Rhizophora mucronata", IF(J2332="BRGY", "Bruguiera gymnorrhiza", IF(J2332="BRSE", "Bruguiera sexangula", IF(J2332="SOOV", "Sonneratia ovata", IF(J2332="SOCA", "Sonneratia caseolaris", IF(J2332="HELI", "Heritiera littoralis", IF(J2332="HESY", "Heritiera sylvatica", IF(J2332="NYFR", "Nypa fruticans", IF(J2332="CYRA", "Cynometra ramiflora", IF(J2332="PHPA", "Phoenix paludosa", IF(J2332="SCHY", "Scyphiphora hydrophyllacea", IF(J2332="DIMA", "Diospyros maritima", IF(J2332="POPI", "Pongamia pinnata", IF(J2332="MAPS", "Maniltoa psilogyne", IF(J2332="INBI", "Intsia bijuga", IF(J2332="ACEB", "Acanthus ebracteatus", IF(J2332="CAER", "Calamus erinaceus", IF(J2332="UNUN", "Unknown unknown",  IF(J2332="SOAL", "Sonneratia alba",  IF(J2332="AECO", "Aegiceras corniculatum", "" )) )))))))))))))))))))))))))))))</f>
        <v>Bruguiera cylindrica</v>
      </c>
      <c r="J2332" s="1" t="s">
        <v>98</v>
      </c>
      <c r="K2332" s="1" t="n">
        <v>7.1</v>
      </c>
      <c r="L2332" s="1" t="n">
        <v>6</v>
      </c>
      <c r="M2332" s="1"/>
      <c r="N2332" s="1"/>
      <c r="O2332" s="3"/>
      <c r="AMI2332" s="0"/>
      <c r="AMJ2332" s="0"/>
    </row>
    <row r="2333" s="18" customFormat="true" ht="13.8" hidden="false" customHeight="false" outlineLevel="0" collapsed="false">
      <c r="A2333" s="1" t="s">
        <v>91</v>
      </c>
      <c r="B2333" s="12" t="n">
        <v>42183</v>
      </c>
      <c r="C2333" s="1" t="s">
        <v>19</v>
      </c>
      <c r="D2333" s="1" t="s">
        <v>19</v>
      </c>
      <c r="E2333" s="1" t="s">
        <v>19</v>
      </c>
      <c r="F2333" s="1" t="s">
        <v>20</v>
      </c>
      <c r="G2333" s="1" t="n">
        <v>7</v>
      </c>
      <c r="H2333" s="1" t="n">
        <v>1</v>
      </c>
      <c r="I2333" s="23" t="str">
        <f aca="false">IF(J2333="RHAP", "Rhizophora apiculata", IF(J2333="EXAG", "Excoecaria agallocha", IF(J2333="BRPA", "Bruguiera parviflora", IF(J2333="XYMO", "Xylocarpus moluccensis", IF(J2333="BRCY", "Bruguiera cylindrica", IF(J2333="AVAL", "Avicennia alba", IF(J2333="AVOF", "Avicennia officinalis", IF(J2333="LURA", "Lumnitzera racemosa", IF(J2333="CETA", "Ceriops tagal", IF(J2333="XYGR", "Xylocarpus granatum", IF(J2333="AVMA", "Avicennia marina", IF(J2333="RHMU", "Rhizophora mucronata", IF(J2333="BRGY", "Bruguiera gymnorrhiza", IF(J2333="BRSE", "Bruguiera sexangula", IF(J2333="SOOV", "Sonneratia ovata", IF(J2333="SOCA", "Sonneratia caseolaris", IF(J2333="HELI", "Heritiera littoralis", IF(J2333="HESY", "Heritiera sylvatica", IF(J2333="NYFR", "Nypa fruticans", IF(J2333="CYRA", "Cynometra ramiflora", IF(J2333="PHPA", "Phoenix paludosa", IF(J2333="SCHY", "Scyphiphora hydrophyllacea", IF(J2333="DIMA", "Diospyros maritima", IF(J2333="POPI", "Pongamia pinnata", IF(J2333="MAPS", "Maniltoa psilogyne", IF(J2333="INBI", "Intsia bijuga", IF(J2333="ACEB", "Acanthus ebracteatus", IF(J2333="CAER", "Calamus erinaceus", IF(J2333="UNUN", "Unknown unknown",  IF(J2333="SOAL", "Sonneratia alba",  IF(J2333="AECO", "Aegiceras corniculatum", "" )) )))))))))))))))))))))))))))))</f>
        <v>Bruguiera cylindrica</v>
      </c>
      <c r="J2333" s="1" t="s">
        <v>98</v>
      </c>
      <c r="K2333" s="1" t="n">
        <v>7.1</v>
      </c>
      <c r="L2333" s="1" t="n">
        <v>10</v>
      </c>
      <c r="M2333" s="1"/>
      <c r="N2333" s="1"/>
      <c r="O2333" s="3"/>
      <c r="AMI2333" s="0"/>
      <c r="AMJ2333" s="0"/>
    </row>
    <row r="2334" s="18" customFormat="true" ht="13.8" hidden="false" customHeight="false" outlineLevel="0" collapsed="false">
      <c r="A2334" s="1" t="s">
        <v>91</v>
      </c>
      <c r="B2334" s="12" t="n">
        <v>42183</v>
      </c>
      <c r="C2334" s="1" t="s">
        <v>19</v>
      </c>
      <c r="D2334" s="1" t="s">
        <v>19</v>
      </c>
      <c r="E2334" s="1" t="s">
        <v>19</v>
      </c>
      <c r="F2334" s="1" t="s">
        <v>20</v>
      </c>
      <c r="G2334" s="1" t="n">
        <v>7</v>
      </c>
      <c r="H2334" s="1" t="n">
        <v>1</v>
      </c>
      <c r="I2334" s="23" t="str">
        <f aca="false">IF(J2334="RHAP", "Rhizophora apiculata", IF(J2334="EXAG", "Excoecaria agallocha", IF(J2334="BRPA", "Bruguiera parviflora", IF(J2334="XYMO", "Xylocarpus moluccensis", IF(J2334="BRCY", "Bruguiera cylindrica", IF(J2334="AVAL", "Avicennia alba", IF(J2334="AVOF", "Avicennia officinalis", IF(J2334="LURA", "Lumnitzera racemosa", IF(J2334="CETA", "Ceriops tagal", IF(J2334="XYGR", "Xylocarpus granatum", IF(J2334="AVMA", "Avicennia marina", IF(J2334="RHMU", "Rhizophora mucronata", IF(J2334="BRGY", "Bruguiera gymnorrhiza", IF(J2334="BRSE", "Bruguiera sexangula", IF(J2334="SOOV", "Sonneratia ovata", IF(J2334="SOCA", "Sonneratia caseolaris", IF(J2334="HELI", "Heritiera littoralis", IF(J2334="HESY", "Heritiera sylvatica", IF(J2334="NYFR", "Nypa fruticans", IF(J2334="CYRA", "Cynometra ramiflora", IF(J2334="PHPA", "Phoenix paludosa", IF(J2334="SCHY", "Scyphiphora hydrophyllacea", IF(J2334="DIMA", "Diospyros maritima", IF(J2334="POPI", "Pongamia pinnata", IF(J2334="MAPS", "Maniltoa psilogyne", IF(J2334="INBI", "Intsia bijuga", IF(J2334="ACEB", "Acanthus ebracteatus", IF(J2334="CAER", "Calamus erinaceus", IF(J2334="UNUN", "Unknown unknown",  IF(J2334="SOAL", "Sonneratia alba",  IF(J2334="AECO", "Aegiceras corniculatum", "" )) )))))))))))))))))))))))))))))</f>
        <v>Bruguiera cylindrica</v>
      </c>
      <c r="J2334" s="1" t="s">
        <v>98</v>
      </c>
      <c r="K2334" s="1" t="n">
        <v>7.2</v>
      </c>
      <c r="L2334" s="1" t="n">
        <v>9</v>
      </c>
      <c r="M2334" s="1"/>
      <c r="N2334" s="1"/>
      <c r="O2334" s="3"/>
      <c r="AMI2334" s="0"/>
      <c r="AMJ2334" s="0"/>
    </row>
    <row r="2335" s="18" customFormat="true" ht="13.8" hidden="false" customHeight="false" outlineLevel="0" collapsed="false">
      <c r="A2335" s="1" t="s">
        <v>91</v>
      </c>
      <c r="B2335" s="12" t="n">
        <v>42183</v>
      </c>
      <c r="C2335" s="1" t="s">
        <v>19</v>
      </c>
      <c r="D2335" s="1" t="s">
        <v>19</v>
      </c>
      <c r="E2335" s="1" t="s">
        <v>19</v>
      </c>
      <c r="F2335" s="1" t="s">
        <v>20</v>
      </c>
      <c r="G2335" s="1" t="n">
        <v>7</v>
      </c>
      <c r="H2335" s="1" t="n">
        <v>1</v>
      </c>
      <c r="I2335" s="23" t="str">
        <f aca="false">IF(J2335="RHAP", "Rhizophora apiculata", IF(J2335="EXAG", "Excoecaria agallocha", IF(J2335="BRPA", "Bruguiera parviflora", IF(J2335="XYMO", "Xylocarpus moluccensis", IF(J2335="BRCY", "Bruguiera cylindrica", IF(J2335="AVAL", "Avicennia alba", IF(J2335="AVOF", "Avicennia officinalis", IF(J2335="LURA", "Lumnitzera racemosa", IF(J2335="CETA", "Ceriops tagal", IF(J2335="XYGR", "Xylocarpus granatum", IF(J2335="AVMA", "Avicennia marina", IF(J2335="RHMU", "Rhizophora mucronata", IF(J2335="BRGY", "Bruguiera gymnorrhiza", IF(J2335="BRSE", "Bruguiera sexangula", IF(J2335="SOOV", "Sonneratia ovata", IF(J2335="SOCA", "Sonneratia caseolaris", IF(J2335="HELI", "Heritiera littoralis", IF(J2335="HESY", "Heritiera sylvatica", IF(J2335="NYFR", "Nypa fruticans", IF(J2335="CYRA", "Cynometra ramiflora", IF(J2335="PHPA", "Phoenix paludosa", IF(J2335="SCHY", "Scyphiphora hydrophyllacea", IF(J2335="DIMA", "Diospyros maritima", IF(J2335="POPI", "Pongamia pinnata", IF(J2335="MAPS", "Maniltoa psilogyne", IF(J2335="INBI", "Intsia bijuga", IF(J2335="ACEB", "Acanthus ebracteatus", IF(J2335="CAER", "Calamus erinaceus", IF(J2335="UNUN", "Unknown unknown",  IF(J2335="SOAL", "Sonneratia alba",  IF(J2335="AECO", "Aegiceras corniculatum", "" )) )))))))))))))))))))))))))))))</f>
        <v>Bruguiera cylindrica</v>
      </c>
      <c r="J2335" s="1" t="s">
        <v>98</v>
      </c>
      <c r="K2335" s="1" t="n">
        <v>7.3</v>
      </c>
      <c r="L2335" s="1" t="n">
        <v>7</v>
      </c>
      <c r="M2335" s="1"/>
      <c r="N2335" s="1"/>
      <c r="O2335" s="3"/>
      <c r="AMI2335" s="0"/>
      <c r="AMJ2335" s="0"/>
    </row>
    <row r="2336" s="18" customFormat="true" ht="13.8" hidden="false" customHeight="false" outlineLevel="0" collapsed="false">
      <c r="A2336" s="1" t="s">
        <v>91</v>
      </c>
      <c r="B2336" s="12" t="n">
        <v>42183</v>
      </c>
      <c r="C2336" s="1" t="s">
        <v>19</v>
      </c>
      <c r="D2336" s="1" t="s">
        <v>19</v>
      </c>
      <c r="E2336" s="1" t="s">
        <v>19</v>
      </c>
      <c r="F2336" s="1" t="s">
        <v>20</v>
      </c>
      <c r="G2336" s="1" t="n">
        <v>7</v>
      </c>
      <c r="H2336" s="1" t="n">
        <v>1</v>
      </c>
      <c r="I2336" s="23" t="str">
        <f aca="false">IF(J2336="RHAP", "Rhizophora apiculata", IF(J2336="EXAG", "Excoecaria agallocha", IF(J2336="BRPA", "Bruguiera parviflora", IF(J2336="XYMO", "Xylocarpus moluccensis", IF(J2336="BRCY", "Bruguiera cylindrica", IF(J2336="AVAL", "Avicennia alba", IF(J2336="AVOF", "Avicennia officinalis", IF(J2336="LURA", "Lumnitzera racemosa", IF(J2336="CETA", "Ceriops tagal", IF(J2336="XYGR", "Xylocarpus granatum", IF(J2336="AVMA", "Avicennia marina", IF(J2336="RHMU", "Rhizophora mucronata", IF(J2336="BRGY", "Bruguiera gymnorrhiza", IF(J2336="BRSE", "Bruguiera sexangula", IF(J2336="SOOV", "Sonneratia ovata", IF(J2336="SOCA", "Sonneratia caseolaris", IF(J2336="HELI", "Heritiera littoralis", IF(J2336="HESY", "Heritiera sylvatica", IF(J2336="NYFR", "Nypa fruticans", IF(J2336="CYRA", "Cynometra ramiflora", IF(J2336="PHPA", "Phoenix paludosa", IF(J2336="SCHY", "Scyphiphora hydrophyllacea", IF(J2336="DIMA", "Diospyros maritima", IF(J2336="POPI", "Pongamia pinnata", IF(J2336="MAPS", "Maniltoa psilogyne", IF(J2336="INBI", "Intsia bijuga", IF(J2336="ACEB", "Acanthus ebracteatus", IF(J2336="CAER", "Calamus erinaceus", IF(J2336="UNUN", "Unknown unknown",  IF(J2336="SOAL", "Sonneratia alba",  IF(J2336="AECO", "Aegiceras corniculatum", "" )) )))))))))))))))))))))))))))))</f>
        <v>Bruguiera cylindrica</v>
      </c>
      <c r="J2336" s="1" t="s">
        <v>98</v>
      </c>
      <c r="K2336" s="1" t="n">
        <v>7.3</v>
      </c>
      <c r="L2336" s="1" t="n">
        <v>10</v>
      </c>
      <c r="M2336" s="1"/>
      <c r="N2336" s="1"/>
      <c r="O2336" s="3"/>
      <c r="AMI2336" s="0"/>
      <c r="AMJ2336" s="0"/>
    </row>
    <row r="2337" s="18" customFormat="true" ht="13.8" hidden="false" customHeight="false" outlineLevel="0" collapsed="false">
      <c r="A2337" s="1" t="s">
        <v>91</v>
      </c>
      <c r="B2337" s="12" t="n">
        <v>42183</v>
      </c>
      <c r="C2337" s="1" t="s">
        <v>19</v>
      </c>
      <c r="D2337" s="1" t="s">
        <v>19</v>
      </c>
      <c r="E2337" s="1" t="s">
        <v>19</v>
      </c>
      <c r="F2337" s="1" t="s">
        <v>20</v>
      </c>
      <c r="G2337" s="1" t="n">
        <v>7</v>
      </c>
      <c r="H2337" s="1" t="n">
        <v>1</v>
      </c>
      <c r="I2337" s="23" t="str">
        <f aca="false">IF(J2337="RHAP", "Rhizophora apiculata", IF(J2337="EXAG", "Excoecaria agallocha", IF(J2337="BRPA", "Bruguiera parviflora", IF(J2337="XYMO", "Xylocarpus moluccensis", IF(J2337="BRCY", "Bruguiera cylindrica", IF(J2337="AVAL", "Avicennia alba", IF(J2337="AVOF", "Avicennia officinalis", IF(J2337="LURA", "Lumnitzera racemosa", IF(J2337="CETA", "Ceriops tagal", IF(J2337="XYGR", "Xylocarpus granatum", IF(J2337="AVMA", "Avicennia marina", IF(J2337="RHMU", "Rhizophora mucronata", IF(J2337="BRGY", "Bruguiera gymnorrhiza", IF(J2337="BRSE", "Bruguiera sexangula", IF(J2337="SOOV", "Sonneratia ovata", IF(J2337="SOCA", "Sonneratia caseolaris", IF(J2337="HELI", "Heritiera littoralis", IF(J2337="HESY", "Heritiera sylvatica", IF(J2337="NYFR", "Nypa fruticans", IF(J2337="CYRA", "Cynometra ramiflora", IF(J2337="PHPA", "Phoenix paludosa", IF(J2337="SCHY", "Scyphiphora hydrophyllacea", IF(J2337="DIMA", "Diospyros maritima", IF(J2337="POPI", "Pongamia pinnata", IF(J2337="MAPS", "Maniltoa psilogyne", IF(J2337="INBI", "Intsia bijuga", IF(J2337="ACEB", "Acanthus ebracteatus", IF(J2337="CAER", "Calamus erinaceus", IF(J2337="UNUN", "Unknown unknown",  IF(J2337="SOAL", "Sonneratia alba",  IF(J2337="AECO", "Aegiceras corniculatum", "" )) )))))))))))))))))))))))))))))</f>
        <v>Bruguiera cylindrica</v>
      </c>
      <c r="J2337" s="1" t="s">
        <v>98</v>
      </c>
      <c r="K2337" s="1" t="n">
        <v>7.5</v>
      </c>
      <c r="L2337" s="1" t="n">
        <v>8</v>
      </c>
      <c r="M2337" s="1"/>
      <c r="N2337" s="1"/>
      <c r="O2337" s="3"/>
      <c r="AMI2337" s="0"/>
      <c r="AMJ2337" s="0"/>
    </row>
    <row r="2338" s="18" customFormat="true" ht="13.8" hidden="false" customHeight="false" outlineLevel="0" collapsed="false">
      <c r="A2338" s="1" t="s">
        <v>91</v>
      </c>
      <c r="B2338" s="12" t="n">
        <v>42183</v>
      </c>
      <c r="C2338" s="1" t="s">
        <v>19</v>
      </c>
      <c r="D2338" s="1" t="s">
        <v>19</v>
      </c>
      <c r="E2338" s="1" t="s">
        <v>19</v>
      </c>
      <c r="F2338" s="1" t="s">
        <v>20</v>
      </c>
      <c r="G2338" s="1" t="n">
        <v>7</v>
      </c>
      <c r="H2338" s="1" t="n">
        <v>1</v>
      </c>
      <c r="I2338" s="23" t="str">
        <f aca="false">IF(J2338="RHAP", "Rhizophora apiculata", IF(J2338="EXAG", "Excoecaria agallocha", IF(J2338="BRPA", "Bruguiera parviflora", IF(J2338="XYMO", "Xylocarpus moluccensis", IF(J2338="BRCY", "Bruguiera cylindrica", IF(J2338="AVAL", "Avicennia alba", IF(J2338="AVOF", "Avicennia officinalis", IF(J2338="LURA", "Lumnitzera racemosa", IF(J2338="CETA", "Ceriops tagal", IF(J2338="XYGR", "Xylocarpus granatum", IF(J2338="AVMA", "Avicennia marina", IF(J2338="RHMU", "Rhizophora mucronata", IF(J2338="BRGY", "Bruguiera gymnorrhiza", IF(J2338="BRSE", "Bruguiera sexangula", IF(J2338="SOOV", "Sonneratia ovata", IF(J2338="SOCA", "Sonneratia caseolaris", IF(J2338="HELI", "Heritiera littoralis", IF(J2338="HESY", "Heritiera sylvatica", IF(J2338="NYFR", "Nypa fruticans", IF(J2338="CYRA", "Cynometra ramiflora", IF(J2338="PHPA", "Phoenix paludosa", IF(J2338="SCHY", "Scyphiphora hydrophyllacea", IF(J2338="DIMA", "Diospyros maritima", IF(J2338="POPI", "Pongamia pinnata", IF(J2338="MAPS", "Maniltoa psilogyne", IF(J2338="INBI", "Intsia bijuga", IF(J2338="ACEB", "Acanthus ebracteatus", IF(J2338="CAER", "Calamus erinaceus", IF(J2338="UNUN", "Unknown unknown",  IF(J2338="SOAL", "Sonneratia alba",  IF(J2338="AECO", "Aegiceras corniculatum", "" )) )))))))))))))))))))))))))))))</f>
        <v>Bruguiera cylindrica</v>
      </c>
      <c r="J2338" s="1" t="s">
        <v>98</v>
      </c>
      <c r="K2338" s="1" t="n">
        <v>7.6</v>
      </c>
      <c r="L2338" s="1" t="n">
        <v>7</v>
      </c>
      <c r="M2338" s="1"/>
      <c r="N2338" s="1"/>
      <c r="O2338" s="3"/>
      <c r="AMI2338" s="0"/>
      <c r="AMJ2338" s="0"/>
    </row>
    <row r="2339" s="18" customFormat="true" ht="13.8" hidden="false" customHeight="false" outlineLevel="0" collapsed="false">
      <c r="A2339" s="1" t="s">
        <v>91</v>
      </c>
      <c r="B2339" s="12" t="n">
        <v>42183</v>
      </c>
      <c r="C2339" s="1" t="s">
        <v>19</v>
      </c>
      <c r="D2339" s="1" t="s">
        <v>19</v>
      </c>
      <c r="E2339" s="1" t="s">
        <v>19</v>
      </c>
      <c r="F2339" s="1" t="s">
        <v>20</v>
      </c>
      <c r="G2339" s="1" t="n">
        <v>7</v>
      </c>
      <c r="H2339" s="1" t="n">
        <v>1</v>
      </c>
      <c r="I2339" s="23" t="str">
        <f aca="false">IF(J2339="RHAP", "Rhizophora apiculata", IF(J2339="EXAG", "Excoecaria agallocha", IF(J2339="BRPA", "Bruguiera parviflora", IF(J2339="XYMO", "Xylocarpus moluccensis", IF(J2339="BRCY", "Bruguiera cylindrica", IF(J2339="AVAL", "Avicennia alba", IF(J2339="AVOF", "Avicennia officinalis", IF(J2339="LURA", "Lumnitzera racemosa", IF(J2339="CETA", "Ceriops tagal", IF(J2339="XYGR", "Xylocarpus granatum", IF(J2339="AVMA", "Avicennia marina", IF(J2339="RHMU", "Rhizophora mucronata", IF(J2339="BRGY", "Bruguiera gymnorrhiza", IF(J2339="BRSE", "Bruguiera sexangula", IF(J2339="SOOV", "Sonneratia ovata", IF(J2339="SOCA", "Sonneratia caseolaris", IF(J2339="HELI", "Heritiera littoralis", IF(J2339="HESY", "Heritiera sylvatica", IF(J2339="NYFR", "Nypa fruticans", IF(J2339="CYRA", "Cynometra ramiflora", IF(J2339="PHPA", "Phoenix paludosa", IF(J2339="SCHY", "Scyphiphora hydrophyllacea", IF(J2339="DIMA", "Diospyros maritima", IF(J2339="POPI", "Pongamia pinnata", IF(J2339="MAPS", "Maniltoa psilogyne", IF(J2339="INBI", "Intsia bijuga", IF(J2339="ACEB", "Acanthus ebracteatus", IF(J2339="CAER", "Calamus erinaceus", IF(J2339="UNUN", "Unknown unknown",  IF(J2339="SOAL", "Sonneratia alba",  IF(J2339="AECO", "Aegiceras corniculatum", "" )) )))))))))))))))))))))))))))))</f>
        <v>Bruguiera cylindrica</v>
      </c>
      <c r="J2339" s="1" t="s">
        <v>98</v>
      </c>
      <c r="K2339" s="1" t="n">
        <v>7.8</v>
      </c>
      <c r="L2339" s="1" t="n">
        <v>9</v>
      </c>
      <c r="M2339" s="1"/>
      <c r="N2339" s="1"/>
      <c r="O2339" s="3"/>
      <c r="AMI2339" s="0"/>
      <c r="AMJ2339" s="0"/>
    </row>
    <row r="2340" s="18" customFormat="true" ht="13.8" hidden="false" customHeight="false" outlineLevel="0" collapsed="false">
      <c r="A2340" s="1" t="s">
        <v>91</v>
      </c>
      <c r="B2340" s="12" t="n">
        <v>42183</v>
      </c>
      <c r="C2340" s="1" t="s">
        <v>19</v>
      </c>
      <c r="D2340" s="1" t="s">
        <v>19</v>
      </c>
      <c r="E2340" s="1" t="s">
        <v>19</v>
      </c>
      <c r="F2340" s="1" t="s">
        <v>20</v>
      </c>
      <c r="G2340" s="1" t="n">
        <v>7</v>
      </c>
      <c r="H2340" s="1" t="n">
        <v>1</v>
      </c>
      <c r="I2340" s="23" t="str">
        <f aca="false">IF(J2340="RHAP", "Rhizophora apiculata", IF(J2340="EXAG", "Excoecaria agallocha", IF(J2340="BRPA", "Bruguiera parviflora", IF(J2340="XYMO", "Xylocarpus moluccensis", IF(J2340="BRCY", "Bruguiera cylindrica", IF(J2340="AVAL", "Avicennia alba", IF(J2340="AVOF", "Avicennia officinalis", IF(J2340="LURA", "Lumnitzera racemosa", IF(J2340="CETA", "Ceriops tagal", IF(J2340="XYGR", "Xylocarpus granatum", IF(J2340="AVMA", "Avicennia marina", IF(J2340="RHMU", "Rhizophora mucronata", IF(J2340="BRGY", "Bruguiera gymnorrhiza", IF(J2340="BRSE", "Bruguiera sexangula", IF(J2340="SOOV", "Sonneratia ovata", IF(J2340="SOCA", "Sonneratia caseolaris", IF(J2340="HELI", "Heritiera littoralis", IF(J2340="HESY", "Heritiera sylvatica", IF(J2340="NYFR", "Nypa fruticans", IF(J2340="CYRA", "Cynometra ramiflora", IF(J2340="PHPA", "Phoenix paludosa", IF(J2340="SCHY", "Scyphiphora hydrophyllacea", IF(J2340="DIMA", "Diospyros maritima", IF(J2340="POPI", "Pongamia pinnata", IF(J2340="MAPS", "Maniltoa psilogyne", IF(J2340="INBI", "Intsia bijuga", IF(J2340="ACEB", "Acanthus ebracteatus", IF(J2340="CAER", "Calamus erinaceus", IF(J2340="UNUN", "Unknown unknown",  IF(J2340="SOAL", "Sonneratia alba",  IF(J2340="AECO", "Aegiceras corniculatum", "" )) )))))))))))))))))))))))))))))</f>
        <v>Bruguiera cylindrica</v>
      </c>
      <c r="J2340" s="1" t="s">
        <v>98</v>
      </c>
      <c r="K2340" s="1" t="n">
        <v>7.8</v>
      </c>
      <c r="L2340" s="1" t="n">
        <v>8</v>
      </c>
      <c r="M2340" s="1"/>
      <c r="N2340" s="1"/>
      <c r="O2340" s="3"/>
      <c r="AMI2340" s="0"/>
      <c r="AMJ2340" s="0"/>
    </row>
    <row r="2341" s="18" customFormat="true" ht="13.8" hidden="false" customHeight="false" outlineLevel="0" collapsed="false">
      <c r="A2341" s="1" t="s">
        <v>91</v>
      </c>
      <c r="B2341" s="12" t="n">
        <v>42183</v>
      </c>
      <c r="C2341" s="1" t="s">
        <v>19</v>
      </c>
      <c r="D2341" s="1" t="s">
        <v>19</v>
      </c>
      <c r="E2341" s="1" t="s">
        <v>19</v>
      </c>
      <c r="F2341" s="1" t="s">
        <v>20</v>
      </c>
      <c r="G2341" s="1" t="n">
        <v>7</v>
      </c>
      <c r="H2341" s="1" t="n">
        <v>1</v>
      </c>
      <c r="I2341" s="23" t="str">
        <f aca="false">IF(J2341="RHAP", "Rhizophora apiculata", IF(J2341="EXAG", "Excoecaria agallocha", IF(J2341="BRPA", "Bruguiera parviflora", IF(J2341="XYMO", "Xylocarpus moluccensis", IF(J2341="BRCY", "Bruguiera cylindrica", IF(J2341="AVAL", "Avicennia alba", IF(J2341="AVOF", "Avicennia officinalis", IF(J2341="LURA", "Lumnitzera racemosa", IF(J2341="CETA", "Ceriops tagal", IF(J2341="XYGR", "Xylocarpus granatum", IF(J2341="AVMA", "Avicennia marina", IF(J2341="RHMU", "Rhizophora mucronata", IF(J2341="BRGY", "Bruguiera gymnorrhiza", IF(J2341="BRSE", "Bruguiera sexangula", IF(J2341="SOOV", "Sonneratia ovata", IF(J2341="SOCA", "Sonneratia caseolaris", IF(J2341="HELI", "Heritiera littoralis", IF(J2341="HESY", "Heritiera sylvatica", IF(J2341="NYFR", "Nypa fruticans", IF(J2341="CYRA", "Cynometra ramiflora", IF(J2341="PHPA", "Phoenix paludosa", IF(J2341="SCHY", "Scyphiphora hydrophyllacea", IF(J2341="DIMA", "Diospyros maritima", IF(J2341="POPI", "Pongamia pinnata", IF(J2341="MAPS", "Maniltoa psilogyne", IF(J2341="INBI", "Intsia bijuga", IF(J2341="ACEB", "Acanthus ebracteatus", IF(J2341="CAER", "Calamus erinaceus", IF(J2341="UNUN", "Unknown unknown",  IF(J2341="SOAL", "Sonneratia alba",  IF(J2341="AECO", "Aegiceras corniculatum", "" )) )))))))))))))))))))))))))))))</f>
        <v>Bruguiera cylindrica</v>
      </c>
      <c r="J2341" s="1" t="s">
        <v>98</v>
      </c>
      <c r="K2341" s="1" t="n">
        <v>8.1</v>
      </c>
      <c r="L2341" s="1" t="n">
        <v>5</v>
      </c>
      <c r="M2341" s="1"/>
      <c r="N2341" s="1"/>
      <c r="O2341" s="3"/>
      <c r="AMI2341" s="0"/>
      <c r="AMJ2341" s="0"/>
    </row>
    <row r="2342" s="18" customFormat="true" ht="13.8" hidden="false" customHeight="false" outlineLevel="0" collapsed="false">
      <c r="A2342" s="1" t="s">
        <v>91</v>
      </c>
      <c r="B2342" s="12" t="n">
        <v>42183</v>
      </c>
      <c r="C2342" s="1" t="s">
        <v>19</v>
      </c>
      <c r="D2342" s="1" t="s">
        <v>19</v>
      </c>
      <c r="E2342" s="1" t="s">
        <v>19</v>
      </c>
      <c r="F2342" s="1" t="s">
        <v>20</v>
      </c>
      <c r="G2342" s="1" t="n">
        <v>7</v>
      </c>
      <c r="H2342" s="1" t="n">
        <v>1</v>
      </c>
      <c r="I2342" s="23" t="str">
        <f aca="false">IF(J2342="RHAP", "Rhizophora apiculata", IF(J2342="EXAG", "Excoecaria agallocha", IF(J2342="BRPA", "Bruguiera parviflora", IF(J2342="XYMO", "Xylocarpus moluccensis", IF(J2342="BRCY", "Bruguiera cylindrica", IF(J2342="AVAL", "Avicennia alba", IF(J2342="AVOF", "Avicennia officinalis", IF(J2342="LURA", "Lumnitzera racemosa", IF(J2342="CETA", "Ceriops tagal", IF(J2342="XYGR", "Xylocarpus granatum", IF(J2342="AVMA", "Avicennia marina", IF(J2342="RHMU", "Rhizophora mucronata", IF(J2342="BRGY", "Bruguiera gymnorrhiza", IF(J2342="BRSE", "Bruguiera sexangula", IF(J2342="SOOV", "Sonneratia ovata", IF(J2342="SOCA", "Sonneratia caseolaris", IF(J2342="HELI", "Heritiera littoralis", IF(J2342="HESY", "Heritiera sylvatica", IF(J2342="NYFR", "Nypa fruticans", IF(J2342="CYRA", "Cynometra ramiflora", IF(J2342="PHPA", "Phoenix paludosa", IF(J2342="SCHY", "Scyphiphora hydrophyllacea", IF(J2342="DIMA", "Diospyros maritima", IF(J2342="POPI", "Pongamia pinnata", IF(J2342="MAPS", "Maniltoa psilogyne", IF(J2342="INBI", "Intsia bijuga", IF(J2342="ACEB", "Acanthus ebracteatus", IF(J2342="CAER", "Calamus erinaceus", IF(J2342="UNUN", "Unknown unknown",  IF(J2342="SOAL", "Sonneratia alba",  IF(J2342="AECO", "Aegiceras corniculatum", "" )) )))))))))))))))))))))))))))))</f>
        <v>Bruguiera cylindrica</v>
      </c>
      <c r="J2342" s="1" t="s">
        <v>98</v>
      </c>
      <c r="K2342" s="1" t="n">
        <v>8.1</v>
      </c>
      <c r="L2342" s="1" t="n">
        <v>9</v>
      </c>
      <c r="M2342" s="1"/>
      <c r="N2342" s="1"/>
      <c r="O2342" s="3"/>
      <c r="AMI2342" s="0"/>
      <c r="AMJ2342" s="0"/>
    </row>
    <row r="2343" s="18" customFormat="true" ht="13.8" hidden="false" customHeight="false" outlineLevel="0" collapsed="false">
      <c r="A2343" s="1" t="s">
        <v>91</v>
      </c>
      <c r="B2343" s="12" t="n">
        <v>42183</v>
      </c>
      <c r="C2343" s="1" t="s">
        <v>19</v>
      </c>
      <c r="D2343" s="1" t="s">
        <v>19</v>
      </c>
      <c r="E2343" s="1" t="s">
        <v>19</v>
      </c>
      <c r="F2343" s="1" t="s">
        <v>20</v>
      </c>
      <c r="G2343" s="1" t="n">
        <v>7</v>
      </c>
      <c r="H2343" s="1" t="n">
        <v>1</v>
      </c>
      <c r="I2343" s="23" t="str">
        <f aca="false">IF(J2343="RHAP", "Rhizophora apiculata", IF(J2343="EXAG", "Excoecaria agallocha", IF(J2343="BRPA", "Bruguiera parviflora", IF(J2343="XYMO", "Xylocarpus moluccensis", IF(J2343="BRCY", "Bruguiera cylindrica", IF(J2343="AVAL", "Avicennia alba", IF(J2343="AVOF", "Avicennia officinalis", IF(J2343="LURA", "Lumnitzera racemosa", IF(J2343="CETA", "Ceriops tagal", IF(J2343="XYGR", "Xylocarpus granatum", IF(J2343="AVMA", "Avicennia marina", IF(J2343="RHMU", "Rhizophora mucronata", IF(J2343="BRGY", "Bruguiera gymnorrhiza", IF(J2343="BRSE", "Bruguiera sexangula", IF(J2343="SOOV", "Sonneratia ovata", IF(J2343="SOCA", "Sonneratia caseolaris", IF(J2343="HELI", "Heritiera littoralis", IF(J2343="HESY", "Heritiera sylvatica", IF(J2343="NYFR", "Nypa fruticans", IF(J2343="CYRA", "Cynometra ramiflora", IF(J2343="PHPA", "Phoenix paludosa", IF(J2343="SCHY", "Scyphiphora hydrophyllacea", IF(J2343="DIMA", "Diospyros maritima", IF(J2343="POPI", "Pongamia pinnata", IF(J2343="MAPS", "Maniltoa psilogyne", IF(J2343="INBI", "Intsia bijuga", IF(J2343="ACEB", "Acanthus ebracteatus", IF(J2343="CAER", "Calamus erinaceus", IF(J2343="UNUN", "Unknown unknown",  IF(J2343="SOAL", "Sonneratia alba",  IF(J2343="AECO", "Aegiceras corniculatum", "" )) )))))))))))))))))))))))))))))</f>
        <v>Bruguiera cylindrica</v>
      </c>
      <c r="J2343" s="1" t="s">
        <v>98</v>
      </c>
      <c r="K2343" s="1" t="n">
        <v>8.4</v>
      </c>
      <c r="L2343" s="1" t="n">
        <v>10</v>
      </c>
      <c r="M2343" s="1"/>
      <c r="N2343" s="1"/>
      <c r="O2343" s="3"/>
      <c r="AMI2343" s="0"/>
      <c r="AMJ2343" s="0"/>
    </row>
    <row r="2344" s="18" customFormat="true" ht="13.8" hidden="false" customHeight="false" outlineLevel="0" collapsed="false">
      <c r="A2344" s="1" t="s">
        <v>91</v>
      </c>
      <c r="B2344" s="12" t="n">
        <v>42183</v>
      </c>
      <c r="C2344" s="1" t="s">
        <v>19</v>
      </c>
      <c r="D2344" s="1" t="s">
        <v>19</v>
      </c>
      <c r="E2344" s="1" t="s">
        <v>19</v>
      </c>
      <c r="F2344" s="1" t="s">
        <v>20</v>
      </c>
      <c r="G2344" s="1" t="n">
        <v>7</v>
      </c>
      <c r="H2344" s="1" t="n">
        <v>1</v>
      </c>
      <c r="I2344" s="23" t="str">
        <f aca="false">IF(J2344="RHAP", "Rhizophora apiculata", IF(J2344="EXAG", "Excoecaria agallocha", IF(J2344="BRPA", "Bruguiera parviflora", IF(J2344="XYMO", "Xylocarpus moluccensis", IF(J2344="BRCY", "Bruguiera cylindrica", IF(J2344="AVAL", "Avicennia alba", IF(J2344="AVOF", "Avicennia officinalis", IF(J2344="LURA", "Lumnitzera racemosa", IF(J2344="CETA", "Ceriops tagal", IF(J2344="XYGR", "Xylocarpus granatum", IF(J2344="AVMA", "Avicennia marina", IF(J2344="RHMU", "Rhizophora mucronata", IF(J2344="BRGY", "Bruguiera gymnorrhiza", IF(J2344="BRSE", "Bruguiera sexangula", IF(J2344="SOOV", "Sonneratia ovata", IF(J2344="SOCA", "Sonneratia caseolaris", IF(J2344="HELI", "Heritiera littoralis", IF(J2344="HESY", "Heritiera sylvatica", IF(J2344="NYFR", "Nypa fruticans", IF(J2344="CYRA", "Cynometra ramiflora", IF(J2344="PHPA", "Phoenix paludosa", IF(J2344="SCHY", "Scyphiphora hydrophyllacea", IF(J2344="DIMA", "Diospyros maritima", IF(J2344="POPI", "Pongamia pinnata", IF(J2344="MAPS", "Maniltoa psilogyne", IF(J2344="INBI", "Intsia bijuga", IF(J2344="ACEB", "Acanthus ebracteatus", IF(J2344="CAER", "Calamus erinaceus", IF(J2344="UNUN", "Unknown unknown",  IF(J2344="SOAL", "Sonneratia alba",  IF(J2344="AECO", "Aegiceras corniculatum", "" )) )))))))))))))))))))))))))))))</f>
        <v>Bruguiera cylindrica</v>
      </c>
      <c r="J2344" s="1" t="s">
        <v>98</v>
      </c>
      <c r="K2344" s="1" t="n">
        <v>8.5</v>
      </c>
      <c r="L2344" s="1" t="n">
        <v>9</v>
      </c>
      <c r="M2344" s="1"/>
      <c r="N2344" s="1"/>
      <c r="O2344" s="3"/>
      <c r="AMI2344" s="0"/>
      <c r="AMJ2344" s="0"/>
    </row>
    <row r="2345" s="18" customFormat="true" ht="13.8" hidden="false" customHeight="false" outlineLevel="0" collapsed="false">
      <c r="A2345" s="1" t="s">
        <v>91</v>
      </c>
      <c r="B2345" s="12" t="n">
        <v>42183</v>
      </c>
      <c r="C2345" s="1" t="s">
        <v>19</v>
      </c>
      <c r="D2345" s="1" t="s">
        <v>19</v>
      </c>
      <c r="E2345" s="1" t="s">
        <v>19</v>
      </c>
      <c r="F2345" s="1" t="s">
        <v>20</v>
      </c>
      <c r="G2345" s="1" t="n">
        <v>7</v>
      </c>
      <c r="H2345" s="1" t="n">
        <v>1</v>
      </c>
      <c r="I2345" s="23" t="str">
        <f aca="false">IF(J2345="RHAP", "Rhizophora apiculata", IF(J2345="EXAG", "Excoecaria agallocha", IF(J2345="BRPA", "Bruguiera parviflora", IF(J2345="XYMO", "Xylocarpus moluccensis", IF(J2345="BRCY", "Bruguiera cylindrica", IF(J2345="AVAL", "Avicennia alba", IF(J2345="AVOF", "Avicennia officinalis", IF(J2345="LURA", "Lumnitzera racemosa", IF(J2345="CETA", "Ceriops tagal", IF(J2345="XYGR", "Xylocarpus granatum", IF(J2345="AVMA", "Avicennia marina", IF(J2345="RHMU", "Rhizophora mucronata", IF(J2345="BRGY", "Bruguiera gymnorrhiza", IF(J2345="BRSE", "Bruguiera sexangula", IF(J2345="SOOV", "Sonneratia ovata", IF(J2345="SOCA", "Sonneratia caseolaris", IF(J2345="HELI", "Heritiera littoralis", IF(J2345="HESY", "Heritiera sylvatica", IF(J2345="NYFR", "Nypa fruticans", IF(J2345="CYRA", "Cynometra ramiflora", IF(J2345="PHPA", "Phoenix paludosa", IF(J2345="SCHY", "Scyphiphora hydrophyllacea", IF(J2345="DIMA", "Diospyros maritima", IF(J2345="POPI", "Pongamia pinnata", IF(J2345="MAPS", "Maniltoa psilogyne", IF(J2345="INBI", "Intsia bijuga", IF(J2345="ACEB", "Acanthus ebracteatus", IF(J2345="CAER", "Calamus erinaceus", IF(J2345="UNUN", "Unknown unknown",  IF(J2345="SOAL", "Sonneratia alba",  IF(J2345="AECO", "Aegiceras corniculatum", "" )) )))))))))))))))))))))))))))))</f>
        <v>Bruguiera cylindrica</v>
      </c>
      <c r="J2345" s="1" t="s">
        <v>98</v>
      </c>
      <c r="K2345" s="1" t="n">
        <v>8.8</v>
      </c>
      <c r="L2345" s="1" t="n">
        <v>9</v>
      </c>
      <c r="M2345" s="1"/>
      <c r="N2345" s="1"/>
      <c r="O2345" s="3"/>
      <c r="AMI2345" s="0"/>
      <c r="AMJ2345" s="0"/>
    </row>
    <row r="2346" s="18" customFormat="true" ht="13.8" hidden="false" customHeight="false" outlineLevel="0" collapsed="false">
      <c r="A2346" s="1" t="s">
        <v>91</v>
      </c>
      <c r="B2346" s="12" t="n">
        <v>42183</v>
      </c>
      <c r="C2346" s="1" t="s">
        <v>19</v>
      </c>
      <c r="D2346" s="1" t="s">
        <v>19</v>
      </c>
      <c r="E2346" s="1" t="s">
        <v>19</v>
      </c>
      <c r="F2346" s="1" t="s">
        <v>20</v>
      </c>
      <c r="G2346" s="1" t="n">
        <v>7</v>
      </c>
      <c r="H2346" s="1" t="n">
        <v>1</v>
      </c>
      <c r="I2346" s="23" t="str">
        <f aca="false">IF(J2346="RHAP", "Rhizophora apiculata", IF(J2346="EXAG", "Excoecaria agallocha", IF(J2346="BRPA", "Bruguiera parviflora", IF(J2346="XYMO", "Xylocarpus moluccensis", IF(J2346="BRCY", "Bruguiera cylindrica", IF(J2346="AVAL", "Avicennia alba", IF(J2346="AVOF", "Avicennia officinalis", IF(J2346="LURA", "Lumnitzera racemosa", IF(J2346="CETA", "Ceriops tagal", IF(J2346="XYGR", "Xylocarpus granatum", IF(J2346="AVMA", "Avicennia marina", IF(J2346="RHMU", "Rhizophora mucronata", IF(J2346="BRGY", "Bruguiera gymnorrhiza", IF(J2346="BRSE", "Bruguiera sexangula", IF(J2346="SOOV", "Sonneratia ovata", IF(J2346="SOCA", "Sonneratia caseolaris", IF(J2346="HELI", "Heritiera littoralis", IF(J2346="HESY", "Heritiera sylvatica", IF(J2346="NYFR", "Nypa fruticans", IF(J2346="CYRA", "Cynometra ramiflora", IF(J2346="PHPA", "Phoenix paludosa", IF(J2346="SCHY", "Scyphiphora hydrophyllacea", IF(J2346="DIMA", "Diospyros maritima", IF(J2346="POPI", "Pongamia pinnata", IF(J2346="MAPS", "Maniltoa psilogyne", IF(J2346="INBI", "Intsia bijuga", IF(J2346="ACEB", "Acanthus ebracteatus", IF(J2346="CAER", "Calamus erinaceus", IF(J2346="UNUN", "Unknown unknown",  IF(J2346="SOAL", "Sonneratia alba",  IF(J2346="AECO", "Aegiceras corniculatum", "" )) )))))))))))))))))))))))))))))</f>
        <v>Bruguiera cylindrica</v>
      </c>
      <c r="J2346" s="1" t="s">
        <v>98</v>
      </c>
      <c r="K2346" s="1" t="n">
        <v>9.1</v>
      </c>
      <c r="L2346" s="1" t="n">
        <v>10</v>
      </c>
      <c r="M2346" s="1"/>
      <c r="N2346" s="1"/>
      <c r="O2346" s="3"/>
      <c r="AMI2346" s="0"/>
      <c r="AMJ2346" s="0"/>
    </row>
    <row r="2347" s="18" customFormat="true" ht="13.8" hidden="false" customHeight="false" outlineLevel="0" collapsed="false">
      <c r="A2347" s="1" t="s">
        <v>91</v>
      </c>
      <c r="B2347" s="12" t="n">
        <v>42183</v>
      </c>
      <c r="C2347" s="1" t="s">
        <v>19</v>
      </c>
      <c r="D2347" s="1" t="s">
        <v>19</v>
      </c>
      <c r="E2347" s="1" t="s">
        <v>19</v>
      </c>
      <c r="F2347" s="1" t="s">
        <v>20</v>
      </c>
      <c r="G2347" s="1" t="n">
        <v>7</v>
      </c>
      <c r="H2347" s="1" t="n">
        <v>1</v>
      </c>
      <c r="I2347" s="23" t="str">
        <f aca="false">IF(J2347="RHAP", "Rhizophora apiculata", IF(J2347="EXAG", "Excoecaria agallocha", IF(J2347="BRPA", "Bruguiera parviflora", IF(J2347="XYMO", "Xylocarpus moluccensis", IF(J2347="BRCY", "Bruguiera cylindrica", IF(J2347="AVAL", "Avicennia alba", IF(J2347="AVOF", "Avicennia officinalis", IF(J2347="LURA", "Lumnitzera racemosa", IF(J2347="CETA", "Ceriops tagal", IF(J2347="XYGR", "Xylocarpus granatum", IF(J2347="AVMA", "Avicennia marina", IF(J2347="RHMU", "Rhizophora mucronata", IF(J2347="BRGY", "Bruguiera gymnorrhiza", IF(J2347="BRSE", "Bruguiera sexangula", IF(J2347="SOOV", "Sonneratia ovata", IF(J2347="SOCA", "Sonneratia caseolaris", IF(J2347="HELI", "Heritiera littoralis", IF(J2347="HESY", "Heritiera sylvatica", IF(J2347="NYFR", "Nypa fruticans", IF(J2347="CYRA", "Cynometra ramiflora", IF(J2347="PHPA", "Phoenix paludosa", IF(J2347="SCHY", "Scyphiphora hydrophyllacea", IF(J2347="DIMA", "Diospyros maritima", IF(J2347="POPI", "Pongamia pinnata", IF(J2347="MAPS", "Maniltoa psilogyne", IF(J2347="INBI", "Intsia bijuga", IF(J2347="ACEB", "Acanthus ebracteatus", IF(J2347="CAER", "Calamus erinaceus", IF(J2347="UNUN", "Unknown unknown",  IF(J2347="SOAL", "Sonneratia alba",  IF(J2347="AECO", "Aegiceras corniculatum", "" )) )))))))))))))))))))))))))))))</f>
        <v>Bruguiera cylindrica</v>
      </c>
      <c r="J2347" s="1" t="s">
        <v>98</v>
      </c>
      <c r="K2347" s="1" t="n">
        <v>9.2</v>
      </c>
      <c r="L2347" s="1" t="n">
        <v>10</v>
      </c>
      <c r="M2347" s="1"/>
      <c r="N2347" s="1"/>
      <c r="O2347" s="3"/>
      <c r="AMI2347" s="0"/>
      <c r="AMJ2347" s="0"/>
    </row>
    <row r="2348" s="18" customFormat="true" ht="13.8" hidden="false" customHeight="false" outlineLevel="0" collapsed="false">
      <c r="A2348" s="1" t="s">
        <v>91</v>
      </c>
      <c r="B2348" s="12" t="n">
        <v>42183</v>
      </c>
      <c r="C2348" s="1" t="s">
        <v>19</v>
      </c>
      <c r="D2348" s="1" t="s">
        <v>19</v>
      </c>
      <c r="E2348" s="1" t="s">
        <v>19</v>
      </c>
      <c r="F2348" s="1" t="s">
        <v>20</v>
      </c>
      <c r="G2348" s="1" t="n">
        <v>7</v>
      </c>
      <c r="H2348" s="1" t="n">
        <v>1</v>
      </c>
      <c r="I2348" s="23" t="str">
        <f aca="false">IF(J2348="RHAP", "Rhizophora apiculata", IF(J2348="EXAG", "Excoecaria agallocha", IF(J2348="BRPA", "Bruguiera parviflora", IF(J2348="XYMO", "Xylocarpus moluccensis", IF(J2348="BRCY", "Bruguiera cylindrica", IF(J2348="AVAL", "Avicennia alba", IF(J2348="AVOF", "Avicennia officinalis", IF(J2348="LURA", "Lumnitzera racemosa", IF(J2348="CETA", "Ceriops tagal", IF(J2348="XYGR", "Xylocarpus granatum", IF(J2348="AVMA", "Avicennia marina", IF(J2348="RHMU", "Rhizophora mucronata", IF(J2348="BRGY", "Bruguiera gymnorrhiza", IF(J2348="BRSE", "Bruguiera sexangula", IF(J2348="SOOV", "Sonneratia ovata", IF(J2348="SOCA", "Sonneratia caseolaris", IF(J2348="HELI", "Heritiera littoralis", IF(J2348="HESY", "Heritiera sylvatica", IF(J2348="NYFR", "Nypa fruticans", IF(J2348="CYRA", "Cynometra ramiflora", IF(J2348="PHPA", "Phoenix paludosa", IF(J2348="SCHY", "Scyphiphora hydrophyllacea", IF(J2348="DIMA", "Diospyros maritima", IF(J2348="POPI", "Pongamia pinnata", IF(J2348="MAPS", "Maniltoa psilogyne", IF(J2348="INBI", "Intsia bijuga", IF(J2348="ACEB", "Acanthus ebracteatus", IF(J2348="CAER", "Calamus erinaceus", IF(J2348="UNUN", "Unknown unknown",  IF(J2348="SOAL", "Sonneratia alba",  IF(J2348="AECO", "Aegiceras corniculatum", "" )) )))))))))))))))))))))))))))))</f>
        <v>Bruguiera cylindrica</v>
      </c>
      <c r="J2348" s="1" t="s">
        <v>98</v>
      </c>
      <c r="K2348" s="1" t="n">
        <v>9.4</v>
      </c>
      <c r="L2348" s="1" t="n">
        <v>8</v>
      </c>
      <c r="M2348" s="1"/>
      <c r="N2348" s="1"/>
      <c r="O2348" s="3"/>
      <c r="AMI2348" s="0"/>
      <c r="AMJ2348" s="0"/>
    </row>
    <row r="2349" s="18" customFormat="true" ht="13.8" hidden="false" customHeight="false" outlineLevel="0" collapsed="false">
      <c r="A2349" s="1" t="s">
        <v>91</v>
      </c>
      <c r="B2349" s="12" t="n">
        <v>42183</v>
      </c>
      <c r="C2349" s="1" t="s">
        <v>19</v>
      </c>
      <c r="D2349" s="1" t="s">
        <v>19</v>
      </c>
      <c r="E2349" s="1" t="s">
        <v>19</v>
      </c>
      <c r="F2349" s="1" t="s">
        <v>20</v>
      </c>
      <c r="G2349" s="1" t="n">
        <v>7</v>
      </c>
      <c r="H2349" s="1" t="n">
        <v>1</v>
      </c>
      <c r="I2349" s="23" t="str">
        <f aca="false">IF(J2349="RHAP", "Rhizophora apiculata", IF(J2349="EXAG", "Excoecaria agallocha", IF(J2349="BRPA", "Bruguiera parviflora", IF(J2349="XYMO", "Xylocarpus moluccensis", IF(J2349="BRCY", "Bruguiera cylindrica", IF(J2349="AVAL", "Avicennia alba", IF(J2349="AVOF", "Avicennia officinalis", IF(J2349="LURA", "Lumnitzera racemosa", IF(J2349="CETA", "Ceriops tagal", IF(J2349="XYGR", "Xylocarpus granatum", IF(J2349="AVMA", "Avicennia marina", IF(J2349="RHMU", "Rhizophora mucronata", IF(J2349="BRGY", "Bruguiera gymnorrhiza", IF(J2349="BRSE", "Bruguiera sexangula", IF(J2349="SOOV", "Sonneratia ovata", IF(J2349="SOCA", "Sonneratia caseolaris", IF(J2349="HELI", "Heritiera littoralis", IF(J2349="HESY", "Heritiera sylvatica", IF(J2349="NYFR", "Nypa fruticans", IF(J2349="CYRA", "Cynometra ramiflora", IF(J2349="PHPA", "Phoenix paludosa", IF(J2349="SCHY", "Scyphiphora hydrophyllacea", IF(J2349="DIMA", "Diospyros maritima", IF(J2349="POPI", "Pongamia pinnata", IF(J2349="MAPS", "Maniltoa psilogyne", IF(J2349="INBI", "Intsia bijuga", IF(J2349="ACEB", "Acanthus ebracteatus", IF(J2349="CAER", "Calamus erinaceus", IF(J2349="UNUN", "Unknown unknown",  IF(J2349="SOAL", "Sonneratia alba",  IF(J2349="AECO", "Aegiceras corniculatum", "" )) )))))))))))))))))))))))))))))</f>
        <v>Bruguiera cylindrica</v>
      </c>
      <c r="J2349" s="1" t="s">
        <v>98</v>
      </c>
      <c r="K2349" s="1" t="n">
        <v>9.6</v>
      </c>
      <c r="L2349" s="1" t="n">
        <v>8</v>
      </c>
      <c r="M2349" s="1"/>
      <c r="N2349" s="1"/>
      <c r="O2349" s="3"/>
      <c r="AMI2349" s="0"/>
      <c r="AMJ2349" s="0"/>
    </row>
    <row r="2350" s="18" customFormat="true" ht="13.8" hidden="false" customHeight="false" outlineLevel="0" collapsed="false">
      <c r="A2350" s="1" t="s">
        <v>91</v>
      </c>
      <c r="B2350" s="12" t="n">
        <v>42183</v>
      </c>
      <c r="C2350" s="1" t="s">
        <v>19</v>
      </c>
      <c r="D2350" s="1" t="s">
        <v>19</v>
      </c>
      <c r="E2350" s="1" t="s">
        <v>19</v>
      </c>
      <c r="F2350" s="1" t="s">
        <v>20</v>
      </c>
      <c r="G2350" s="1" t="n">
        <v>7</v>
      </c>
      <c r="H2350" s="1" t="n">
        <v>1</v>
      </c>
      <c r="I2350" s="23" t="str">
        <f aca="false">IF(J2350="RHAP", "Rhizophora apiculata", IF(J2350="EXAG", "Excoecaria agallocha", IF(J2350="BRPA", "Bruguiera parviflora", IF(J2350="XYMO", "Xylocarpus moluccensis", IF(J2350="BRCY", "Bruguiera cylindrica", IF(J2350="AVAL", "Avicennia alba", IF(J2350="AVOF", "Avicennia officinalis", IF(J2350="LURA", "Lumnitzera racemosa", IF(J2350="CETA", "Ceriops tagal", IF(J2350="XYGR", "Xylocarpus granatum", IF(J2350="AVMA", "Avicennia marina", IF(J2350="RHMU", "Rhizophora mucronata", IF(J2350="BRGY", "Bruguiera gymnorrhiza", IF(J2350="BRSE", "Bruguiera sexangula", IF(J2350="SOOV", "Sonneratia ovata", IF(J2350="SOCA", "Sonneratia caseolaris", IF(J2350="HELI", "Heritiera littoralis", IF(J2350="HESY", "Heritiera sylvatica", IF(J2350="NYFR", "Nypa fruticans", IF(J2350="CYRA", "Cynometra ramiflora", IF(J2350="PHPA", "Phoenix paludosa", IF(J2350="SCHY", "Scyphiphora hydrophyllacea", IF(J2350="DIMA", "Diospyros maritima", IF(J2350="POPI", "Pongamia pinnata", IF(J2350="MAPS", "Maniltoa psilogyne", IF(J2350="INBI", "Intsia bijuga", IF(J2350="ACEB", "Acanthus ebracteatus", IF(J2350="CAER", "Calamus erinaceus", IF(J2350="UNUN", "Unknown unknown",  IF(J2350="SOAL", "Sonneratia alba",  IF(J2350="AECO", "Aegiceras corniculatum", "" )) )))))))))))))))))))))))))))))</f>
        <v>Bruguiera cylindrica</v>
      </c>
      <c r="J2350" s="1" t="s">
        <v>98</v>
      </c>
      <c r="K2350" s="1" t="n">
        <v>10</v>
      </c>
      <c r="L2350" s="1" t="n">
        <v>9</v>
      </c>
      <c r="M2350" s="1"/>
      <c r="N2350" s="1"/>
      <c r="O2350" s="3"/>
      <c r="AMI2350" s="0"/>
      <c r="AMJ2350" s="0"/>
    </row>
    <row r="2351" s="18" customFormat="true" ht="13.8" hidden="false" customHeight="false" outlineLevel="0" collapsed="false">
      <c r="A2351" s="1" t="s">
        <v>91</v>
      </c>
      <c r="B2351" s="12" t="n">
        <v>42183</v>
      </c>
      <c r="C2351" s="1" t="s">
        <v>19</v>
      </c>
      <c r="D2351" s="1" t="s">
        <v>19</v>
      </c>
      <c r="E2351" s="1" t="s">
        <v>19</v>
      </c>
      <c r="F2351" s="1" t="s">
        <v>20</v>
      </c>
      <c r="G2351" s="1" t="n">
        <v>7</v>
      </c>
      <c r="H2351" s="1" t="n">
        <v>1</v>
      </c>
      <c r="I2351" s="23" t="str">
        <f aca="false">IF(J2351="RHAP", "Rhizophora apiculata", IF(J2351="EXAG", "Excoecaria agallocha", IF(J2351="BRPA", "Bruguiera parviflora", IF(J2351="XYMO", "Xylocarpus moluccensis", IF(J2351="BRCY", "Bruguiera cylindrica", IF(J2351="AVAL", "Avicennia alba", IF(J2351="AVOF", "Avicennia officinalis", IF(J2351="LURA", "Lumnitzera racemosa", IF(J2351="CETA", "Ceriops tagal", IF(J2351="XYGR", "Xylocarpus granatum", IF(J2351="AVMA", "Avicennia marina", IF(J2351="RHMU", "Rhizophora mucronata", IF(J2351="BRGY", "Bruguiera gymnorrhiza", IF(J2351="BRSE", "Bruguiera sexangula", IF(J2351="SOOV", "Sonneratia ovata", IF(J2351="SOCA", "Sonneratia caseolaris", IF(J2351="HELI", "Heritiera littoralis", IF(J2351="HESY", "Heritiera sylvatica", IF(J2351="NYFR", "Nypa fruticans", IF(J2351="CYRA", "Cynometra ramiflora", IF(J2351="PHPA", "Phoenix paludosa", IF(J2351="SCHY", "Scyphiphora hydrophyllacea", IF(J2351="DIMA", "Diospyros maritima", IF(J2351="POPI", "Pongamia pinnata", IF(J2351="MAPS", "Maniltoa psilogyne", IF(J2351="INBI", "Intsia bijuga", IF(J2351="ACEB", "Acanthus ebracteatus", IF(J2351="CAER", "Calamus erinaceus", IF(J2351="UNUN", "Unknown unknown",  IF(J2351="SOAL", "Sonneratia alba",  IF(J2351="AECO", "Aegiceras corniculatum", "" )) )))))))))))))))))))))))))))))</f>
        <v>Bruguiera cylindrica</v>
      </c>
      <c r="J2351" s="1" t="s">
        <v>98</v>
      </c>
      <c r="K2351" s="1" t="n">
        <v>11.3</v>
      </c>
      <c r="L2351" s="1" t="n">
        <v>10</v>
      </c>
      <c r="M2351" s="1"/>
      <c r="N2351" s="1"/>
      <c r="O2351" s="3"/>
      <c r="AMI2351" s="0"/>
      <c r="AMJ2351" s="0"/>
    </row>
    <row r="2352" s="18" customFormat="true" ht="13.8" hidden="false" customHeight="false" outlineLevel="0" collapsed="false">
      <c r="A2352" s="1" t="s">
        <v>91</v>
      </c>
      <c r="B2352" s="12" t="n">
        <v>42183</v>
      </c>
      <c r="C2352" s="1" t="s">
        <v>19</v>
      </c>
      <c r="D2352" s="1" t="s">
        <v>19</v>
      </c>
      <c r="E2352" s="1" t="s">
        <v>19</v>
      </c>
      <c r="F2352" s="1" t="s">
        <v>20</v>
      </c>
      <c r="G2352" s="1" t="n">
        <v>7</v>
      </c>
      <c r="H2352" s="1" t="n">
        <v>1</v>
      </c>
      <c r="I2352" s="23" t="str">
        <f aca="false">IF(J2352="RHAP", "Rhizophora apiculata", IF(J2352="EXAG", "Excoecaria agallocha", IF(J2352="BRPA", "Bruguiera parviflora", IF(J2352="XYMO", "Xylocarpus moluccensis", IF(J2352="BRCY", "Bruguiera cylindrica", IF(J2352="AVAL", "Avicennia alba", IF(J2352="AVOF", "Avicennia officinalis", IF(J2352="LURA", "Lumnitzera racemosa", IF(J2352="CETA", "Ceriops tagal", IF(J2352="XYGR", "Xylocarpus granatum", IF(J2352="AVMA", "Avicennia marina", IF(J2352="RHMU", "Rhizophora mucronata", IF(J2352="BRGY", "Bruguiera gymnorrhiza", IF(J2352="BRSE", "Bruguiera sexangula", IF(J2352="SOOV", "Sonneratia ovata", IF(J2352="SOCA", "Sonneratia caseolaris", IF(J2352="HELI", "Heritiera littoralis", IF(J2352="HESY", "Heritiera sylvatica", IF(J2352="NYFR", "Nypa fruticans", IF(J2352="CYRA", "Cynometra ramiflora", IF(J2352="PHPA", "Phoenix paludosa", IF(J2352="SCHY", "Scyphiphora hydrophyllacea", IF(J2352="DIMA", "Diospyros maritima", IF(J2352="POPI", "Pongamia pinnata", IF(J2352="MAPS", "Maniltoa psilogyne", IF(J2352="INBI", "Intsia bijuga", IF(J2352="ACEB", "Acanthus ebracteatus", IF(J2352="CAER", "Calamus erinaceus", IF(J2352="UNUN", "Unknown unknown",  IF(J2352="SOAL", "Sonneratia alba",  IF(J2352="AECO", "Aegiceras corniculatum", "" )) )))))))))))))))))))))))))))))</f>
        <v>Bruguiera cylindrica</v>
      </c>
      <c r="J2352" s="1" t="s">
        <v>98</v>
      </c>
      <c r="K2352" s="1" t="n">
        <v>11.9</v>
      </c>
      <c r="L2352" s="1" t="n">
        <v>8</v>
      </c>
      <c r="M2352" s="1"/>
      <c r="N2352" s="1" t="n">
        <v>2</v>
      </c>
      <c r="O2352" s="3"/>
      <c r="AMI2352" s="0"/>
      <c r="AMJ2352" s="0"/>
    </row>
    <row r="2353" s="18" customFormat="true" ht="13.8" hidden="false" customHeight="false" outlineLevel="0" collapsed="false">
      <c r="A2353" s="1" t="s">
        <v>91</v>
      </c>
      <c r="B2353" s="12" t="n">
        <v>42183</v>
      </c>
      <c r="C2353" s="1" t="s">
        <v>19</v>
      </c>
      <c r="D2353" s="1" t="s">
        <v>19</v>
      </c>
      <c r="E2353" s="1" t="s">
        <v>19</v>
      </c>
      <c r="F2353" s="1" t="s">
        <v>20</v>
      </c>
      <c r="G2353" s="1" t="n">
        <v>7</v>
      </c>
      <c r="H2353" s="1" t="n">
        <v>1</v>
      </c>
      <c r="I2353" s="23" t="str">
        <f aca="false">IF(J2353="RHAP", "Rhizophora apiculata", IF(J2353="EXAG", "Excoecaria agallocha", IF(J2353="BRPA", "Bruguiera parviflora", IF(J2353="XYMO", "Xylocarpus moluccensis", IF(J2353="BRCY", "Bruguiera cylindrica", IF(J2353="AVAL", "Avicennia alba", IF(J2353="AVOF", "Avicennia officinalis", IF(J2353="LURA", "Lumnitzera racemosa", IF(J2353="CETA", "Ceriops tagal", IF(J2353="XYGR", "Xylocarpus granatum", IF(J2353="AVMA", "Avicennia marina", IF(J2353="RHMU", "Rhizophora mucronata", IF(J2353="BRGY", "Bruguiera gymnorrhiza", IF(J2353="BRSE", "Bruguiera sexangula", IF(J2353="SOOV", "Sonneratia ovata", IF(J2353="SOCA", "Sonneratia caseolaris", IF(J2353="HELI", "Heritiera littoralis", IF(J2353="HESY", "Heritiera sylvatica", IF(J2353="NYFR", "Nypa fruticans", IF(J2353="CYRA", "Cynometra ramiflora", IF(J2353="PHPA", "Phoenix paludosa", IF(J2353="SCHY", "Scyphiphora hydrophyllacea", IF(J2353="DIMA", "Diospyros maritima", IF(J2353="POPI", "Pongamia pinnata", IF(J2353="MAPS", "Maniltoa psilogyne", IF(J2353="INBI", "Intsia bijuga", IF(J2353="ACEB", "Acanthus ebracteatus", IF(J2353="CAER", "Calamus erinaceus", IF(J2353="UNUN", "Unknown unknown",  IF(J2353="SOAL", "Sonneratia alba",  IF(J2353="AECO", "Aegiceras corniculatum", "" )) )))))))))))))))))))))))))))))</f>
        <v>Avicennia alba</v>
      </c>
      <c r="J2353" s="1" t="s">
        <v>27</v>
      </c>
      <c r="K2353" s="1" t="n">
        <v>24.1</v>
      </c>
      <c r="L2353" s="1" t="n">
        <v>16</v>
      </c>
      <c r="M2353" s="1"/>
      <c r="N2353" s="1"/>
      <c r="O2353" s="3"/>
      <c r="AMI2353" s="0"/>
      <c r="AMJ2353" s="0"/>
    </row>
    <row r="2354" s="18" customFormat="true" ht="13.8" hidden="false" customHeight="false" outlineLevel="0" collapsed="false">
      <c r="A2354" s="1" t="s">
        <v>91</v>
      </c>
      <c r="B2354" s="12" t="n">
        <v>42183</v>
      </c>
      <c r="C2354" s="1" t="s">
        <v>833</v>
      </c>
      <c r="D2354" s="1" t="s">
        <v>19</v>
      </c>
      <c r="E2354" s="1" t="s">
        <v>19</v>
      </c>
      <c r="F2354" s="1" t="s">
        <v>20</v>
      </c>
      <c r="G2354" s="1" t="n">
        <v>7</v>
      </c>
      <c r="H2354" s="1" t="n">
        <v>2</v>
      </c>
      <c r="I2354" s="23" t="str">
        <f aca="false">IF(J2354="RHAP", "Rhizophora apiculata", IF(J2354="EXAG", "Excoecaria agallocha", IF(J2354="BRPA", "Bruguiera parviflora", IF(J2354="XYMO", "Xylocarpus moluccensis", IF(J2354="BRCY", "Bruguiera cylindrica", IF(J2354="AVAL", "Avicennia alba", IF(J2354="AVOF", "Avicennia officinalis", IF(J2354="LURA", "Lumnitzera racemosa", IF(J2354="CETA", "Ceriops tagal", IF(J2354="XYGR", "Xylocarpus granatum", IF(J2354="AVMA", "Avicennia marina", IF(J2354="RHMU", "Rhizophora mucronata", IF(J2354="BRGY", "Bruguiera gymnorrhiza", IF(J2354="BRSE", "Bruguiera sexangula", IF(J2354="SOOV", "Sonneratia ovata", IF(J2354="SOCA", "Sonneratia caseolaris", IF(J2354="HELI", "Heritiera littoralis", IF(J2354="HESY", "Heritiera sylvatica", IF(J2354="NYFR", "Nypa fruticans", IF(J2354="CYRA", "Cynometra ramiflora", IF(J2354="PHPA", "Phoenix paludosa", IF(J2354="SCHY", "Scyphiphora hydrophyllacea", IF(J2354="DIMA", "Diospyros maritima", IF(J2354="POPI", "Pongamia pinnata", IF(J2354="MAPS", "Maniltoa psilogyne", IF(J2354="INBI", "Intsia bijuga", IF(J2354="ACEB", "Acanthus ebracteatus", IF(J2354="CAER", "Calamus erinaceus", IF(J2354="UNUN", "Unknown unknown",  IF(J2354="SOAL", "Sonneratia alba",  IF(J2354="AECO", "Aegiceras corniculatum", "" )) )))))))))))))))))))))))))))))</f>
        <v>Bruguiera cylindrica</v>
      </c>
      <c r="J2354" s="1" t="s">
        <v>98</v>
      </c>
      <c r="K2354" s="1" t="n">
        <v>4.2</v>
      </c>
      <c r="L2354" s="1" t="n">
        <v>5</v>
      </c>
      <c r="M2354" s="1" t="n">
        <v>6.4</v>
      </c>
      <c r="N2354" s="1" t="n">
        <v>3</v>
      </c>
      <c r="O2354" s="3"/>
      <c r="AMI2354" s="0"/>
      <c r="AMJ2354" s="0"/>
    </row>
    <row r="2355" s="18" customFormat="true" ht="13.8" hidden="false" customHeight="false" outlineLevel="0" collapsed="false">
      <c r="A2355" s="1" t="s">
        <v>91</v>
      </c>
      <c r="B2355" s="12" t="n">
        <v>42183</v>
      </c>
      <c r="C2355" s="1" t="s">
        <v>833</v>
      </c>
      <c r="D2355" s="1" t="s">
        <v>19</v>
      </c>
      <c r="E2355" s="1" t="s">
        <v>19</v>
      </c>
      <c r="F2355" s="1" t="s">
        <v>20</v>
      </c>
      <c r="G2355" s="1" t="n">
        <v>7</v>
      </c>
      <c r="H2355" s="1" t="n">
        <v>2</v>
      </c>
      <c r="I2355" s="23" t="str">
        <f aca="false">IF(J2355="RHAP", "Rhizophora apiculata", IF(J2355="EXAG", "Excoecaria agallocha", IF(J2355="BRPA", "Bruguiera parviflora", IF(J2355="XYMO", "Xylocarpus moluccensis", IF(J2355="BRCY", "Bruguiera cylindrica", IF(J2355="AVAL", "Avicennia alba", IF(J2355="AVOF", "Avicennia officinalis", IF(J2355="LURA", "Lumnitzera racemosa", IF(J2355="CETA", "Ceriops tagal", IF(J2355="XYGR", "Xylocarpus granatum", IF(J2355="AVMA", "Avicennia marina", IF(J2355="RHMU", "Rhizophora mucronata", IF(J2355="BRGY", "Bruguiera gymnorrhiza", IF(J2355="BRSE", "Bruguiera sexangula", IF(J2355="SOOV", "Sonneratia ovata", IF(J2355="SOCA", "Sonneratia caseolaris", IF(J2355="HELI", "Heritiera littoralis", IF(J2355="HESY", "Heritiera sylvatica", IF(J2355="NYFR", "Nypa fruticans", IF(J2355="CYRA", "Cynometra ramiflora", IF(J2355="PHPA", "Phoenix paludosa", IF(J2355="SCHY", "Scyphiphora hydrophyllacea", IF(J2355="DIMA", "Diospyros maritima", IF(J2355="POPI", "Pongamia pinnata", IF(J2355="MAPS", "Maniltoa psilogyne", IF(J2355="INBI", "Intsia bijuga", IF(J2355="ACEB", "Acanthus ebracteatus", IF(J2355="CAER", "Calamus erinaceus", IF(J2355="UNUN", "Unknown unknown",  IF(J2355="SOAL", "Sonneratia alba",  IF(J2355="AECO", "Aegiceras corniculatum", "" )) )))))))))))))))))))))))))))))</f>
        <v>Bruguiera cylindrica</v>
      </c>
      <c r="J2355" s="1" t="s">
        <v>98</v>
      </c>
      <c r="K2355" s="1" t="n">
        <v>4.5</v>
      </c>
      <c r="L2355" s="1" t="n">
        <v>6</v>
      </c>
      <c r="M2355" s="1" t="n">
        <v>5.7</v>
      </c>
      <c r="N2355" s="1" t="n">
        <v>1</v>
      </c>
      <c r="O2355" s="3"/>
      <c r="AMI2355" s="0"/>
      <c r="AMJ2355" s="0"/>
    </row>
    <row r="2356" s="18" customFormat="true" ht="13.8" hidden="false" customHeight="false" outlineLevel="0" collapsed="false">
      <c r="A2356" s="1" t="s">
        <v>91</v>
      </c>
      <c r="B2356" s="12" t="n">
        <v>42183</v>
      </c>
      <c r="C2356" s="1" t="s">
        <v>833</v>
      </c>
      <c r="D2356" s="1" t="s">
        <v>19</v>
      </c>
      <c r="E2356" s="1" t="s">
        <v>19</v>
      </c>
      <c r="F2356" s="1" t="s">
        <v>20</v>
      </c>
      <c r="G2356" s="1" t="n">
        <v>7</v>
      </c>
      <c r="H2356" s="1" t="n">
        <v>2</v>
      </c>
      <c r="I2356" s="23" t="str">
        <f aca="false">IF(J2356="RHAP", "Rhizophora apiculata", IF(J2356="EXAG", "Excoecaria agallocha", IF(J2356="BRPA", "Bruguiera parviflora", IF(J2356="XYMO", "Xylocarpus moluccensis", IF(J2356="BRCY", "Bruguiera cylindrica", IF(J2356="AVAL", "Avicennia alba", IF(J2356="AVOF", "Avicennia officinalis", IF(J2356="LURA", "Lumnitzera racemosa", IF(J2356="CETA", "Ceriops tagal", IF(J2356="XYGR", "Xylocarpus granatum", IF(J2356="AVMA", "Avicennia marina", IF(J2356="RHMU", "Rhizophora mucronata", IF(J2356="BRGY", "Bruguiera gymnorrhiza", IF(J2356="BRSE", "Bruguiera sexangula", IF(J2356="SOOV", "Sonneratia ovata", IF(J2356="SOCA", "Sonneratia caseolaris", IF(J2356="HELI", "Heritiera littoralis", IF(J2356="HESY", "Heritiera sylvatica", IF(J2356="NYFR", "Nypa fruticans", IF(J2356="CYRA", "Cynometra ramiflora", IF(J2356="PHPA", "Phoenix paludosa", IF(J2356="SCHY", "Scyphiphora hydrophyllacea", IF(J2356="DIMA", "Diospyros maritima", IF(J2356="POPI", "Pongamia pinnata", IF(J2356="MAPS", "Maniltoa psilogyne", IF(J2356="INBI", "Intsia bijuga", IF(J2356="ACEB", "Acanthus ebracteatus", IF(J2356="CAER", "Calamus erinaceus", IF(J2356="UNUN", "Unknown unknown",  IF(J2356="SOAL", "Sonneratia alba",  IF(J2356="AECO", "Aegiceras corniculatum", "" )) )))))))))))))))))))))))))))))</f>
        <v>Bruguiera cylindrica</v>
      </c>
      <c r="J2356" s="1" t="s">
        <v>98</v>
      </c>
      <c r="K2356" s="1" t="n">
        <v>5</v>
      </c>
      <c r="L2356" s="1" t="n">
        <v>6</v>
      </c>
      <c r="M2356" s="1"/>
      <c r="N2356" s="1"/>
      <c r="O2356" s="3"/>
      <c r="AMI2356" s="0"/>
      <c r="AMJ2356" s="0"/>
    </row>
    <row r="2357" s="18" customFormat="true" ht="13.8" hidden="false" customHeight="false" outlineLevel="0" collapsed="false">
      <c r="A2357" s="1" t="s">
        <v>91</v>
      </c>
      <c r="B2357" s="12" t="n">
        <v>42183</v>
      </c>
      <c r="C2357" s="1" t="s">
        <v>833</v>
      </c>
      <c r="D2357" s="1" t="s">
        <v>19</v>
      </c>
      <c r="E2357" s="1" t="s">
        <v>19</v>
      </c>
      <c r="F2357" s="1" t="s">
        <v>20</v>
      </c>
      <c r="G2357" s="1" t="n">
        <v>7</v>
      </c>
      <c r="H2357" s="1" t="n">
        <v>2</v>
      </c>
      <c r="I2357" s="23" t="str">
        <f aca="false">IF(J2357="RHAP", "Rhizophora apiculata", IF(J2357="EXAG", "Excoecaria agallocha", IF(J2357="BRPA", "Bruguiera parviflora", IF(J2357="XYMO", "Xylocarpus moluccensis", IF(J2357="BRCY", "Bruguiera cylindrica", IF(J2357="AVAL", "Avicennia alba", IF(J2357="AVOF", "Avicennia officinalis", IF(J2357="LURA", "Lumnitzera racemosa", IF(J2357="CETA", "Ceriops tagal", IF(J2357="XYGR", "Xylocarpus granatum", IF(J2357="AVMA", "Avicennia marina", IF(J2357="RHMU", "Rhizophora mucronata", IF(J2357="BRGY", "Bruguiera gymnorrhiza", IF(J2357="BRSE", "Bruguiera sexangula", IF(J2357="SOOV", "Sonneratia ovata", IF(J2357="SOCA", "Sonneratia caseolaris", IF(J2357="HELI", "Heritiera littoralis", IF(J2357="HESY", "Heritiera sylvatica", IF(J2357="NYFR", "Nypa fruticans", IF(J2357="CYRA", "Cynometra ramiflora", IF(J2357="PHPA", "Phoenix paludosa", IF(J2357="SCHY", "Scyphiphora hydrophyllacea", IF(J2357="DIMA", "Diospyros maritima", IF(J2357="POPI", "Pongamia pinnata", IF(J2357="MAPS", "Maniltoa psilogyne", IF(J2357="INBI", "Intsia bijuga", IF(J2357="ACEB", "Acanthus ebracteatus", IF(J2357="CAER", "Calamus erinaceus", IF(J2357="UNUN", "Unknown unknown",  IF(J2357="SOAL", "Sonneratia alba",  IF(J2357="AECO", "Aegiceras corniculatum", "" )) )))))))))))))))))))))))))))))</f>
        <v>Bruguiera cylindrica</v>
      </c>
      <c r="J2357" s="1" t="s">
        <v>98</v>
      </c>
      <c r="K2357" s="1" t="n">
        <v>5</v>
      </c>
      <c r="L2357" s="1" t="n">
        <v>5</v>
      </c>
      <c r="M2357" s="1"/>
      <c r="N2357" s="1"/>
      <c r="O2357" s="3"/>
      <c r="AMI2357" s="0"/>
      <c r="AMJ2357" s="0"/>
    </row>
    <row r="2358" s="18" customFormat="true" ht="13.8" hidden="false" customHeight="false" outlineLevel="0" collapsed="false">
      <c r="A2358" s="1" t="s">
        <v>91</v>
      </c>
      <c r="B2358" s="12" t="n">
        <v>42183</v>
      </c>
      <c r="C2358" s="1" t="s">
        <v>833</v>
      </c>
      <c r="D2358" s="1" t="s">
        <v>19</v>
      </c>
      <c r="E2358" s="1" t="s">
        <v>19</v>
      </c>
      <c r="F2358" s="1" t="s">
        <v>20</v>
      </c>
      <c r="G2358" s="1" t="n">
        <v>7</v>
      </c>
      <c r="H2358" s="1" t="n">
        <v>2</v>
      </c>
      <c r="I2358" s="23" t="str">
        <f aca="false">IF(J2358="RHAP", "Rhizophora apiculata", IF(J2358="EXAG", "Excoecaria agallocha", IF(J2358="BRPA", "Bruguiera parviflora", IF(J2358="XYMO", "Xylocarpus moluccensis", IF(J2358="BRCY", "Bruguiera cylindrica", IF(J2358="AVAL", "Avicennia alba", IF(J2358="AVOF", "Avicennia officinalis", IF(J2358="LURA", "Lumnitzera racemosa", IF(J2358="CETA", "Ceriops tagal", IF(J2358="XYGR", "Xylocarpus granatum", IF(J2358="AVMA", "Avicennia marina", IF(J2358="RHMU", "Rhizophora mucronata", IF(J2358="BRGY", "Bruguiera gymnorrhiza", IF(J2358="BRSE", "Bruguiera sexangula", IF(J2358="SOOV", "Sonneratia ovata", IF(J2358="SOCA", "Sonneratia caseolaris", IF(J2358="HELI", "Heritiera littoralis", IF(J2358="HESY", "Heritiera sylvatica", IF(J2358="NYFR", "Nypa fruticans", IF(J2358="CYRA", "Cynometra ramiflora", IF(J2358="PHPA", "Phoenix paludosa", IF(J2358="SCHY", "Scyphiphora hydrophyllacea", IF(J2358="DIMA", "Diospyros maritima", IF(J2358="POPI", "Pongamia pinnata", IF(J2358="MAPS", "Maniltoa psilogyne", IF(J2358="INBI", "Intsia bijuga", IF(J2358="ACEB", "Acanthus ebracteatus", IF(J2358="CAER", "Calamus erinaceus", IF(J2358="UNUN", "Unknown unknown",  IF(J2358="SOAL", "Sonneratia alba",  IF(J2358="AECO", "Aegiceras corniculatum", "" )) )))))))))))))))))))))))))))))</f>
        <v>Bruguiera cylindrica</v>
      </c>
      <c r="J2358" s="1" t="s">
        <v>98</v>
      </c>
      <c r="K2358" s="1" t="n">
        <v>5</v>
      </c>
      <c r="L2358" s="1" t="n">
        <v>8</v>
      </c>
      <c r="M2358" s="1" t="n">
        <v>5.5</v>
      </c>
      <c r="N2358" s="1" t="n">
        <v>3</v>
      </c>
      <c r="O2358" s="3"/>
      <c r="AMI2358" s="0"/>
      <c r="AMJ2358" s="0"/>
    </row>
    <row r="2359" s="18" customFormat="true" ht="13.8" hidden="false" customHeight="false" outlineLevel="0" collapsed="false">
      <c r="A2359" s="1" t="s">
        <v>91</v>
      </c>
      <c r="B2359" s="12" t="n">
        <v>42183</v>
      </c>
      <c r="C2359" s="1" t="s">
        <v>833</v>
      </c>
      <c r="D2359" s="1" t="s">
        <v>19</v>
      </c>
      <c r="E2359" s="1" t="s">
        <v>19</v>
      </c>
      <c r="F2359" s="1" t="s">
        <v>20</v>
      </c>
      <c r="G2359" s="1" t="n">
        <v>7</v>
      </c>
      <c r="H2359" s="1" t="n">
        <v>2</v>
      </c>
      <c r="I2359" s="23" t="str">
        <f aca="false">IF(J2359="RHAP", "Rhizophora apiculata", IF(J2359="EXAG", "Excoecaria agallocha", IF(J2359="BRPA", "Bruguiera parviflora", IF(J2359="XYMO", "Xylocarpus moluccensis", IF(J2359="BRCY", "Bruguiera cylindrica", IF(J2359="AVAL", "Avicennia alba", IF(J2359="AVOF", "Avicennia officinalis", IF(J2359="LURA", "Lumnitzera racemosa", IF(J2359="CETA", "Ceriops tagal", IF(J2359="XYGR", "Xylocarpus granatum", IF(J2359="AVMA", "Avicennia marina", IF(J2359="RHMU", "Rhizophora mucronata", IF(J2359="BRGY", "Bruguiera gymnorrhiza", IF(J2359="BRSE", "Bruguiera sexangula", IF(J2359="SOOV", "Sonneratia ovata", IF(J2359="SOCA", "Sonneratia caseolaris", IF(J2359="HELI", "Heritiera littoralis", IF(J2359="HESY", "Heritiera sylvatica", IF(J2359="NYFR", "Nypa fruticans", IF(J2359="CYRA", "Cynometra ramiflora", IF(J2359="PHPA", "Phoenix paludosa", IF(J2359="SCHY", "Scyphiphora hydrophyllacea", IF(J2359="DIMA", "Diospyros maritima", IF(J2359="POPI", "Pongamia pinnata", IF(J2359="MAPS", "Maniltoa psilogyne", IF(J2359="INBI", "Intsia bijuga", IF(J2359="ACEB", "Acanthus ebracteatus", IF(J2359="CAER", "Calamus erinaceus", IF(J2359="UNUN", "Unknown unknown",  IF(J2359="SOAL", "Sonneratia alba",  IF(J2359="AECO", "Aegiceras corniculatum", "" )) )))))))))))))))))))))))))))))</f>
        <v>Bruguiera cylindrica</v>
      </c>
      <c r="J2359" s="1" t="s">
        <v>98</v>
      </c>
      <c r="K2359" s="1" t="n">
        <v>5</v>
      </c>
      <c r="L2359" s="1" t="n">
        <v>8</v>
      </c>
      <c r="M2359" s="1"/>
      <c r="N2359" s="1" t="n">
        <v>2</v>
      </c>
      <c r="O2359" s="3"/>
      <c r="AMI2359" s="0"/>
      <c r="AMJ2359" s="0"/>
    </row>
    <row r="2360" s="18" customFormat="true" ht="13.8" hidden="false" customHeight="false" outlineLevel="0" collapsed="false">
      <c r="A2360" s="1" t="s">
        <v>91</v>
      </c>
      <c r="B2360" s="12" t="n">
        <v>42183</v>
      </c>
      <c r="C2360" s="1" t="s">
        <v>833</v>
      </c>
      <c r="D2360" s="1" t="s">
        <v>19</v>
      </c>
      <c r="E2360" s="1" t="s">
        <v>19</v>
      </c>
      <c r="F2360" s="1" t="s">
        <v>20</v>
      </c>
      <c r="G2360" s="1" t="n">
        <v>7</v>
      </c>
      <c r="H2360" s="1" t="n">
        <v>2</v>
      </c>
      <c r="I2360" s="23" t="str">
        <f aca="false">IF(J2360="RHAP", "Rhizophora apiculata", IF(J2360="EXAG", "Excoecaria agallocha", IF(J2360="BRPA", "Bruguiera parviflora", IF(J2360="XYMO", "Xylocarpus moluccensis", IF(J2360="BRCY", "Bruguiera cylindrica", IF(J2360="AVAL", "Avicennia alba", IF(J2360="AVOF", "Avicennia officinalis", IF(J2360="LURA", "Lumnitzera racemosa", IF(J2360="CETA", "Ceriops tagal", IF(J2360="XYGR", "Xylocarpus granatum", IF(J2360="AVMA", "Avicennia marina", IF(J2360="RHMU", "Rhizophora mucronata", IF(J2360="BRGY", "Bruguiera gymnorrhiza", IF(J2360="BRSE", "Bruguiera sexangula", IF(J2360="SOOV", "Sonneratia ovata", IF(J2360="SOCA", "Sonneratia caseolaris", IF(J2360="HELI", "Heritiera littoralis", IF(J2360="HESY", "Heritiera sylvatica", IF(J2360="NYFR", "Nypa fruticans", IF(J2360="CYRA", "Cynometra ramiflora", IF(J2360="PHPA", "Phoenix paludosa", IF(J2360="SCHY", "Scyphiphora hydrophyllacea", IF(J2360="DIMA", "Diospyros maritima", IF(J2360="POPI", "Pongamia pinnata", IF(J2360="MAPS", "Maniltoa psilogyne", IF(J2360="INBI", "Intsia bijuga", IF(J2360="ACEB", "Acanthus ebracteatus", IF(J2360="CAER", "Calamus erinaceus", IF(J2360="UNUN", "Unknown unknown",  IF(J2360="SOAL", "Sonneratia alba",  IF(J2360="AECO", "Aegiceras corniculatum", "" )) )))))))))))))))))))))))))))))</f>
        <v>Bruguiera cylindrica</v>
      </c>
      <c r="J2360" s="1" t="s">
        <v>98</v>
      </c>
      <c r="K2360" s="1" t="n">
        <v>5.1</v>
      </c>
      <c r="L2360" s="1" t="n">
        <v>5</v>
      </c>
      <c r="M2360" s="1"/>
      <c r="N2360" s="1"/>
      <c r="O2360" s="3"/>
      <c r="AMI2360" s="0"/>
      <c r="AMJ2360" s="0"/>
    </row>
    <row r="2361" s="18" customFormat="true" ht="13.8" hidden="false" customHeight="false" outlineLevel="0" collapsed="false">
      <c r="A2361" s="1" t="s">
        <v>91</v>
      </c>
      <c r="B2361" s="12" t="n">
        <v>42183</v>
      </c>
      <c r="C2361" s="1" t="s">
        <v>833</v>
      </c>
      <c r="D2361" s="1" t="s">
        <v>19</v>
      </c>
      <c r="E2361" s="1" t="s">
        <v>19</v>
      </c>
      <c r="F2361" s="1" t="s">
        <v>20</v>
      </c>
      <c r="G2361" s="1" t="n">
        <v>7</v>
      </c>
      <c r="H2361" s="1" t="n">
        <v>2</v>
      </c>
      <c r="I2361" s="23" t="str">
        <f aca="false">IF(J2361="RHAP", "Rhizophora apiculata", IF(J2361="EXAG", "Excoecaria agallocha", IF(J2361="BRPA", "Bruguiera parviflora", IF(J2361="XYMO", "Xylocarpus moluccensis", IF(J2361="BRCY", "Bruguiera cylindrica", IF(J2361="AVAL", "Avicennia alba", IF(J2361="AVOF", "Avicennia officinalis", IF(J2361="LURA", "Lumnitzera racemosa", IF(J2361="CETA", "Ceriops tagal", IF(J2361="XYGR", "Xylocarpus granatum", IF(J2361="AVMA", "Avicennia marina", IF(J2361="RHMU", "Rhizophora mucronata", IF(J2361="BRGY", "Bruguiera gymnorrhiza", IF(J2361="BRSE", "Bruguiera sexangula", IF(J2361="SOOV", "Sonneratia ovata", IF(J2361="SOCA", "Sonneratia caseolaris", IF(J2361="HELI", "Heritiera littoralis", IF(J2361="HESY", "Heritiera sylvatica", IF(J2361="NYFR", "Nypa fruticans", IF(J2361="CYRA", "Cynometra ramiflora", IF(J2361="PHPA", "Phoenix paludosa", IF(J2361="SCHY", "Scyphiphora hydrophyllacea", IF(J2361="DIMA", "Diospyros maritima", IF(J2361="POPI", "Pongamia pinnata", IF(J2361="MAPS", "Maniltoa psilogyne", IF(J2361="INBI", "Intsia bijuga", IF(J2361="ACEB", "Acanthus ebracteatus", IF(J2361="CAER", "Calamus erinaceus", IF(J2361="UNUN", "Unknown unknown",  IF(J2361="SOAL", "Sonneratia alba",  IF(J2361="AECO", "Aegiceras corniculatum", "" )) )))))))))))))))))))))))))))))</f>
        <v>Bruguiera cylindrica</v>
      </c>
      <c r="J2361" s="1" t="s">
        <v>98</v>
      </c>
      <c r="K2361" s="1" t="n">
        <v>5.1</v>
      </c>
      <c r="L2361" s="1" t="n">
        <v>6</v>
      </c>
      <c r="M2361" s="1"/>
      <c r="N2361" s="1"/>
      <c r="O2361" s="3"/>
      <c r="AMI2361" s="0"/>
      <c r="AMJ2361" s="0"/>
    </row>
    <row r="2362" s="18" customFormat="true" ht="13.8" hidden="false" customHeight="false" outlineLevel="0" collapsed="false">
      <c r="A2362" s="1" t="s">
        <v>91</v>
      </c>
      <c r="B2362" s="12" t="n">
        <v>42183</v>
      </c>
      <c r="C2362" s="1" t="s">
        <v>833</v>
      </c>
      <c r="D2362" s="1" t="s">
        <v>19</v>
      </c>
      <c r="E2362" s="1" t="s">
        <v>19</v>
      </c>
      <c r="F2362" s="1" t="s">
        <v>20</v>
      </c>
      <c r="G2362" s="1" t="n">
        <v>7</v>
      </c>
      <c r="H2362" s="1" t="n">
        <v>2</v>
      </c>
      <c r="I2362" s="23" t="str">
        <f aca="false">IF(J2362="RHAP", "Rhizophora apiculata", IF(J2362="EXAG", "Excoecaria agallocha", IF(J2362="BRPA", "Bruguiera parviflora", IF(J2362="XYMO", "Xylocarpus moluccensis", IF(J2362="BRCY", "Bruguiera cylindrica", IF(J2362="AVAL", "Avicennia alba", IF(J2362="AVOF", "Avicennia officinalis", IF(J2362="LURA", "Lumnitzera racemosa", IF(J2362="CETA", "Ceriops tagal", IF(J2362="XYGR", "Xylocarpus granatum", IF(J2362="AVMA", "Avicennia marina", IF(J2362="RHMU", "Rhizophora mucronata", IF(J2362="BRGY", "Bruguiera gymnorrhiza", IF(J2362="BRSE", "Bruguiera sexangula", IF(J2362="SOOV", "Sonneratia ovata", IF(J2362="SOCA", "Sonneratia caseolaris", IF(J2362="HELI", "Heritiera littoralis", IF(J2362="HESY", "Heritiera sylvatica", IF(J2362="NYFR", "Nypa fruticans", IF(J2362="CYRA", "Cynometra ramiflora", IF(J2362="PHPA", "Phoenix paludosa", IF(J2362="SCHY", "Scyphiphora hydrophyllacea", IF(J2362="DIMA", "Diospyros maritima", IF(J2362="POPI", "Pongamia pinnata", IF(J2362="MAPS", "Maniltoa psilogyne", IF(J2362="INBI", "Intsia bijuga", IF(J2362="ACEB", "Acanthus ebracteatus", IF(J2362="CAER", "Calamus erinaceus", IF(J2362="UNUN", "Unknown unknown",  IF(J2362="SOAL", "Sonneratia alba",  IF(J2362="AECO", "Aegiceras corniculatum", "" )) )))))))))))))))))))))))))))))</f>
        <v>Bruguiera cylindrica</v>
      </c>
      <c r="J2362" s="1" t="s">
        <v>98</v>
      </c>
      <c r="K2362" s="1" t="n">
        <v>5.2</v>
      </c>
      <c r="L2362" s="1" t="n">
        <v>5</v>
      </c>
      <c r="M2362" s="1"/>
      <c r="N2362" s="1"/>
      <c r="O2362" s="3"/>
      <c r="AMI2362" s="0"/>
      <c r="AMJ2362" s="0"/>
    </row>
    <row r="2363" s="18" customFormat="true" ht="13.8" hidden="false" customHeight="false" outlineLevel="0" collapsed="false">
      <c r="A2363" s="1" t="s">
        <v>91</v>
      </c>
      <c r="B2363" s="12" t="n">
        <v>42183</v>
      </c>
      <c r="C2363" s="1" t="s">
        <v>833</v>
      </c>
      <c r="D2363" s="1" t="s">
        <v>19</v>
      </c>
      <c r="E2363" s="1" t="s">
        <v>19</v>
      </c>
      <c r="F2363" s="1" t="s">
        <v>20</v>
      </c>
      <c r="G2363" s="1" t="n">
        <v>7</v>
      </c>
      <c r="H2363" s="1" t="n">
        <v>2</v>
      </c>
      <c r="I2363" s="23" t="str">
        <f aca="false">IF(J2363="RHAP", "Rhizophora apiculata", IF(J2363="EXAG", "Excoecaria agallocha", IF(J2363="BRPA", "Bruguiera parviflora", IF(J2363="XYMO", "Xylocarpus moluccensis", IF(J2363="BRCY", "Bruguiera cylindrica", IF(J2363="AVAL", "Avicennia alba", IF(J2363="AVOF", "Avicennia officinalis", IF(J2363="LURA", "Lumnitzera racemosa", IF(J2363="CETA", "Ceriops tagal", IF(J2363="XYGR", "Xylocarpus granatum", IF(J2363="AVMA", "Avicennia marina", IF(J2363="RHMU", "Rhizophora mucronata", IF(J2363="BRGY", "Bruguiera gymnorrhiza", IF(J2363="BRSE", "Bruguiera sexangula", IF(J2363="SOOV", "Sonneratia ovata", IF(J2363="SOCA", "Sonneratia caseolaris", IF(J2363="HELI", "Heritiera littoralis", IF(J2363="HESY", "Heritiera sylvatica", IF(J2363="NYFR", "Nypa fruticans", IF(J2363="CYRA", "Cynometra ramiflora", IF(J2363="PHPA", "Phoenix paludosa", IF(J2363="SCHY", "Scyphiphora hydrophyllacea", IF(J2363="DIMA", "Diospyros maritima", IF(J2363="POPI", "Pongamia pinnata", IF(J2363="MAPS", "Maniltoa psilogyne", IF(J2363="INBI", "Intsia bijuga", IF(J2363="ACEB", "Acanthus ebracteatus", IF(J2363="CAER", "Calamus erinaceus", IF(J2363="UNUN", "Unknown unknown",  IF(J2363="SOAL", "Sonneratia alba",  IF(J2363="AECO", "Aegiceras corniculatum", "" )) )))))))))))))))))))))))))))))</f>
        <v>Bruguiera cylindrica</v>
      </c>
      <c r="J2363" s="1" t="s">
        <v>98</v>
      </c>
      <c r="K2363" s="1" t="n">
        <v>5.3</v>
      </c>
      <c r="L2363" s="1" t="n">
        <v>5</v>
      </c>
      <c r="M2363" s="1"/>
      <c r="N2363" s="1" t="n">
        <v>2</v>
      </c>
      <c r="O2363" s="3"/>
      <c r="AMI2363" s="0"/>
      <c r="AMJ2363" s="0"/>
    </row>
    <row r="2364" s="18" customFormat="true" ht="13.8" hidden="false" customHeight="false" outlineLevel="0" collapsed="false">
      <c r="A2364" s="1" t="s">
        <v>91</v>
      </c>
      <c r="B2364" s="12" t="n">
        <v>42183</v>
      </c>
      <c r="C2364" s="1" t="s">
        <v>833</v>
      </c>
      <c r="D2364" s="1" t="s">
        <v>19</v>
      </c>
      <c r="E2364" s="1" t="s">
        <v>19</v>
      </c>
      <c r="F2364" s="1" t="s">
        <v>20</v>
      </c>
      <c r="G2364" s="1" t="n">
        <v>7</v>
      </c>
      <c r="H2364" s="1" t="n">
        <v>2</v>
      </c>
      <c r="I2364" s="23" t="str">
        <f aca="false">IF(J2364="RHAP", "Rhizophora apiculata", IF(J2364="EXAG", "Excoecaria agallocha", IF(J2364="BRPA", "Bruguiera parviflora", IF(J2364="XYMO", "Xylocarpus moluccensis", IF(J2364="BRCY", "Bruguiera cylindrica", IF(J2364="AVAL", "Avicennia alba", IF(J2364="AVOF", "Avicennia officinalis", IF(J2364="LURA", "Lumnitzera racemosa", IF(J2364="CETA", "Ceriops tagal", IF(J2364="XYGR", "Xylocarpus granatum", IF(J2364="AVMA", "Avicennia marina", IF(J2364="RHMU", "Rhizophora mucronata", IF(J2364="BRGY", "Bruguiera gymnorrhiza", IF(J2364="BRSE", "Bruguiera sexangula", IF(J2364="SOOV", "Sonneratia ovata", IF(J2364="SOCA", "Sonneratia caseolaris", IF(J2364="HELI", "Heritiera littoralis", IF(J2364="HESY", "Heritiera sylvatica", IF(J2364="NYFR", "Nypa fruticans", IF(J2364="CYRA", "Cynometra ramiflora", IF(J2364="PHPA", "Phoenix paludosa", IF(J2364="SCHY", "Scyphiphora hydrophyllacea", IF(J2364="DIMA", "Diospyros maritima", IF(J2364="POPI", "Pongamia pinnata", IF(J2364="MAPS", "Maniltoa psilogyne", IF(J2364="INBI", "Intsia bijuga", IF(J2364="ACEB", "Acanthus ebracteatus", IF(J2364="CAER", "Calamus erinaceus", IF(J2364="UNUN", "Unknown unknown",  IF(J2364="SOAL", "Sonneratia alba",  IF(J2364="AECO", "Aegiceras corniculatum", "" )) )))))))))))))))))))))))))))))</f>
        <v>Bruguiera cylindrica</v>
      </c>
      <c r="J2364" s="1" t="s">
        <v>98</v>
      </c>
      <c r="K2364" s="1" t="n">
        <v>5.3</v>
      </c>
      <c r="L2364" s="1" t="n">
        <v>5</v>
      </c>
      <c r="M2364" s="1"/>
      <c r="N2364" s="1"/>
      <c r="O2364" s="3"/>
      <c r="AMI2364" s="0"/>
      <c r="AMJ2364" s="0"/>
    </row>
    <row r="2365" s="18" customFormat="true" ht="13.8" hidden="false" customHeight="false" outlineLevel="0" collapsed="false">
      <c r="A2365" s="1" t="s">
        <v>91</v>
      </c>
      <c r="B2365" s="12" t="n">
        <v>42183</v>
      </c>
      <c r="C2365" s="1" t="s">
        <v>833</v>
      </c>
      <c r="D2365" s="1" t="s">
        <v>19</v>
      </c>
      <c r="E2365" s="1" t="s">
        <v>19</v>
      </c>
      <c r="F2365" s="1" t="s">
        <v>20</v>
      </c>
      <c r="G2365" s="1" t="n">
        <v>7</v>
      </c>
      <c r="H2365" s="1" t="n">
        <v>2</v>
      </c>
      <c r="I2365" s="23" t="str">
        <f aca="false">IF(J2365="RHAP", "Rhizophora apiculata", IF(J2365="EXAG", "Excoecaria agallocha", IF(J2365="BRPA", "Bruguiera parviflora", IF(J2365="XYMO", "Xylocarpus moluccensis", IF(J2365="BRCY", "Bruguiera cylindrica", IF(J2365="AVAL", "Avicennia alba", IF(J2365="AVOF", "Avicennia officinalis", IF(J2365="LURA", "Lumnitzera racemosa", IF(J2365="CETA", "Ceriops tagal", IF(J2365="XYGR", "Xylocarpus granatum", IF(J2365="AVMA", "Avicennia marina", IF(J2365="RHMU", "Rhizophora mucronata", IF(J2365="BRGY", "Bruguiera gymnorrhiza", IF(J2365="BRSE", "Bruguiera sexangula", IF(J2365="SOOV", "Sonneratia ovata", IF(J2365="SOCA", "Sonneratia caseolaris", IF(J2365="HELI", "Heritiera littoralis", IF(J2365="HESY", "Heritiera sylvatica", IF(J2365="NYFR", "Nypa fruticans", IF(J2365="CYRA", "Cynometra ramiflora", IF(J2365="PHPA", "Phoenix paludosa", IF(J2365="SCHY", "Scyphiphora hydrophyllacea", IF(J2365="DIMA", "Diospyros maritima", IF(J2365="POPI", "Pongamia pinnata", IF(J2365="MAPS", "Maniltoa psilogyne", IF(J2365="INBI", "Intsia bijuga", IF(J2365="ACEB", "Acanthus ebracteatus", IF(J2365="CAER", "Calamus erinaceus", IF(J2365="UNUN", "Unknown unknown",  IF(J2365="SOAL", "Sonneratia alba",  IF(J2365="AECO", "Aegiceras corniculatum", "" )) )))))))))))))))))))))))))))))</f>
        <v>Bruguiera cylindrica</v>
      </c>
      <c r="J2365" s="1" t="s">
        <v>98</v>
      </c>
      <c r="K2365" s="1" t="n">
        <v>5.3</v>
      </c>
      <c r="L2365" s="1" t="n">
        <v>7</v>
      </c>
      <c r="M2365" s="1"/>
      <c r="N2365" s="1"/>
      <c r="O2365" s="3"/>
      <c r="AMI2365" s="0"/>
      <c r="AMJ2365" s="0"/>
    </row>
    <row r="2366" s="18" customFormat="true" ht="13.8" hidden="false" customHeight="false" outlineLevel="0" collapsed="false">
      <c r="A2366" s="1" t="s">
        <v>91</v>
      </c>
      <c r="B2366" s="12" t="n">
        <v>42183</v>
      </c>
      <c r="C2366" s="1" t="s">
        <v>833</v>
      </c>
      <c r="D2366" s="1" t="s">
        <v>19</v>
      </c>
      <c r="E2366" s="1" t="s">
        <v>19</v>
      </c>
      <c r="F2366" s="1" t="s">
        <v>20</v>
      </c>
      <c r="G2366" s="1" t="n">
        <v>7</v>
      </c>
      <c r="H2366" s="1" t="n">
        <v>2</v>
      </c>
      <c r="I2366" s="23" t="str">
        <f aca="false">IF(J2366="RHAP", "Rhizophora apiculata", IF(J2366="EXAG", "Excoecaria agallocha", IF(J2366="BRPA", "Bruguiera parviflora", IF(J2366="XYMO", "Xylocarpus moluccensis", IF(J2366="BRCY", "Bruguiera cylindrica", IF(J2366="AVAL", "Avicennia alba", IF(J2366="AVOF", "Avicennia officinalis", IF(J2366="LURA", "Lumnitzera racemosa", IF(J2366="CETA", "Ceriops tagal", IF(J2366="XYGR", "Xylocarpus granatum", IF(J2366="AVMA", "Avicennia marina", IF(J2366="RHMU", "Rhizophora mucronata", IF(J2366="BRGY", "Bruguiera gymnorrhiza", IF(J2366="BRSE", "Bruguiera sexangula", IF(J2366="SOOV", "Sonneratia ovata", IF(J2366="SOCA", "Sonneratia caseolaris", IF(J2366="HELI", "Heritiera littoralis", IF(J2366="HESY", "Heritiera sylvatica", IF(J2366="NYFR", "Nypa fruticans", IF(J2366="CYRA", "Cynometra ramiflora", IF(J2366="PHPA", "Phoenix paludosa", IF(J2366="SCHY", "Scyphiphora hydrophyllacea", IF(J2366="DIMA", "Diospyros maritima", IF(J2366="POPI", "Pongamia pinnata", IF(J2366="MAPS", "Maniltoa psilogyne", IF(J2366="INBI", "Intsia bijuga", IF(J2366="ACEB", "Acanthus ebracteatus", IF(J2366="CAER", "Calamus erinaceus", IF(J2366="UNUN", "Unknown unknown",  IF(J2366="SOAL", "Sonneratia alba",  IF(J2366="AECO", "Aegiceras corniculatum", "" )) )))))))))))))))))))))))))))))</f>
        <v>Bruguiera cylindrica</v>
      </c>
      <c r="J2366" s="1" t="s">
        <v>98</v>
      </c>
      <c r="K2366" s="1" t="n">
        <v>5.4</v>
      </c>
      <c r="L2366" s="1" t="n">
        <v>7</v>
      </c>
      <c r="M2366" s="1"/>
      <c r="N2366" s="1"/>
      <c r="O2366" s="3"/>
      <c r="AMI2366" s="0"/>
      <c r="AMJ2366" s="0"/>
    </row>
    <row r="2367" s="18" customFormat="true" ht="13.8" hidden="false" customHeight="false" outlineLevel="0" collapsed="false">
      <c r="A2367" s="1" t="s">
        <v>91</v>
      </c>
      <c r="B2367" s="12" t="n">
        <v>42183</v>
      </c>
      <c r="C2367" s="1" t="s">
        <v>833</v>
      </c>
      <c r="D2367" s="1" t="s">
        <v>19</v>
      </c>
      <c r="E2367" s="1" t="s">
        <v>19</v>
      </c>
      <c r="F2367" s="1" t="s">
        <v>20</v>
      </c>
      <c r="G2367" s="1" t="n">
        <v>7</v>
      </c>
      <c r="H2367" s="1" t="n">
        <v>2</v>
      </c>
      <c r="I2367" s="23" t="str">
        <f aca="false">IF(J2367="RHAP", "Rhizophora apiculata", IF(J2367="EXAG", "Excoecaria agallocha", IF(J2367="BRPA", "Bruguiera parviflora", IF(J2367="XYMO", "Xylocarpus moluccensis", IF(J2367="BRCY", "Bruguiera cylindrica", IF(J2367="AVAL", "Avicennia alba", IF(J2367="AVOF", "Avicennia officinalis", IF(J2367="LURA", "Lumnitzera racemosa", IF(J2367="CETA", "Ceriops tagal", IF(J2367="XYGR", "Xylocarpus granatum", IF(J2367="AVMA", "Avicennia marina", IF(J2367="RHMU", "Rhizophora mucronata", IF(J2367="BRGY", "Bruguiera gymnorrhiza", IF(J2367="BRSE", "Bruguiera sexangula", IF(J2367="SOOV", "Sonneratia ovata", IF(J2367="SOCA", "Sonneratia caseolaris", IF(J2367="HELI", "Heritiera littoralis", IF(J2367="HESY", "Heritiera sylvatica", IF(J2367="NYFR", "Nypa fruticans", IF(J2367="CYRA", "Cynometra ramiflora", IF(J2367="PHPA", "Phoenix paludosa", IF(J2367="SCHY", "Scyphiphora hydrophyllacea", IF(J2367="DIMA", "Diospyros maritima", IF(J2367="POPI", "Pongamia pinnata", IF(J2367="MAPS", "Maniltoa psilogyne", IF(J2367="INBI", "Intsia bijuga", IF(J2367="ACEB", "Acanthus ebracteatus", IF(J2367="CAER", "Calamus erinaceus", IF(J2367="UNUN", "Unknown unknown",  IF(J2367="SOAL", "Sonneratia alba",  IF(J2367="AECO", "Aegiceras corniculatum", "" )) )))))))))))))))))))))))))))))</f>
        <v>Bruguiera cylindrica</v>
      </c>
      <c r="J2367" s="1" t="s">
        <v>98</v>
      </c>
      <c r="K2367" s="1" t="n">
        <v>5.5</v>
      </c>
      <c r="L2367" s="1" t="n">
        <v>6</v>
      </c>
      <c r="M2367" s="1"/>
      <c r="N2367" s="1"/>
      <c r="O2367" s="3"/>
      <c r="AMI2367" s="0"/>
      <c r="AMJ2367" s="0"/>
    </row>
    <row r="2368" s="18" customFormat="true" ht="13.8" hidden="false" customHeight="false" outlineLevel="0" collapsed="false">
      <c r="A2368" s="1" t="s">
        <v>91</v>
      </c>
      <c r="B2368" s="12" t="n">
        <v>42183</v>
      </c>
      <c r="C2368" s="1" t="s">
        <v>833</v>
      </c>
      <c r="D2368" s="1" t="s">
        <v>19</v>
      </c>
      <c r="E2368" s="1" t="s">
        <v>19</v>
      </c>
      <c r="F2368" s="1" t="s">
        <v>20</v>
      </c>
      <c r="G2368" s="1" t="n">
        <v>7</v>
      </c>
      <c r="H2368" s="1" t="n">
        <v>2</v>
      </c>
      <c r="I2368" s="23" t="str">
        <f aca="false">IF(J2368="RHAP", "Rhizophora apiculata", IF(J2368="EXAG", "Excoecaria agallocha", IF(J2368="BRPA", "Bruguiera parviflora", IF(J2368="XYMO", "Xylocarpus moluccensis", IF(J2368="BRCY", "Bruguiera cylindrica", IF(J2368="AVAL", "Avicennia alba", IF(J2368="AVOF", "Avicennia officinalis", IF(J2368="LURA", "Lumnitzera racemosa", IF(J2368="CETA", "Ceriops tagal", IF(J2368="XYGR", "Xylocarpus granatum", IF(J2368="AVMA", "Avicennia marina", IF(J2368="RHMU", "Rhizophora mucronata", IF(J2368="BRGY", "Bruguiera gymnorrhiza", IF(J2368="BRSE", "Bruguiera sexangula", IF(J2368="SOOV", "Sonneratia ovata", IF(J2368="SOCA", "Sonneratia caseolaris", IF(J2368="HELI", "Heritiera littoralis", IF(J2368="HESY", "Heritiera sylvatica", IF(J2368="NYFR", "Nypa fruticans", IF(J2368="CYRA", "Cynometra ramiflora", IF(J2368="PHPA", "Phoenix paludosa", IF(J2368="SCHY", "Scyphiphora hydrophyllacea", IF(J2368="DIMA", "Diospyros maritima", IF(J2368="POPI", "Pongamia pinnata", IF(J2368="MAPS", "Maniltoa psilogyne", IF(J2368="INBI", "Intsia bijuga", IF(J2368="ACEB", "Acanthus ebracteatus", IF(J2368="CAER", "Calamus erinaceus", IF(J2368="UNUN", "Unknown unknown",  IF(J2368="SOAL", "Sonneratia alba",  IF(J2368="AECO", "Aegiceras corniculatum", "" )) )))))))))))))))))))))))))))))</f>
        <v>Bruguiera cylindrica</v>
      </c>
      <c r="J2368" s="1" t="s">
        <v>98</v>
      </c>
      <c r="K2368" s="1" t="n">
        <v>5.5</v>
      </c>
      <c r="L2368" s="1" t="n">
        <v>7</v>
      </c>
      <c r="M2368" s="1"/>
      <c r="N2368" s="1"/>
      <c r="O2368" s="3"/>
      <c r="AMI2368" s="0"/>
      <c r="AMJ2368" s="0"/>
    </row>
    <row r="2369" s="18" customFormat="true" ht="13.8" hidden="false" customHeight="false" outlineLevel="0" collapsed="false">
      <c r="A2369" s="1" t="s">
        <v>91</v>
      </c>
      <c r="B2369" s="12" t="n">
        <v>42183</v>
      </c>
      <c r="C2369" s="1" t="s">
        <v>833</v>
      </c>
      <c r="D2369" s="1" t="s">
        <v>19</v>
      </c>
      <c r="E2369" s="1" t="s">
        <v>19</v>
      </c>
      <c r="F2369" s="1" t="s">
        <v>20</v>
      </c>
      <c r="G2369" s="1" t="n">
        <v>7</v>
      </c>
      <c r="H2369" s="1" t="n">
        <v>2</v>
      </c>
      <c r="I2369" s="23" t="str">
        <f aca="false">IF(J2369="RHAP", "Rhizophora apiculata", IF(J2369="EXAG", "Excoecaria agallocha", IF(J2369="BRPA", "Bruguiera parviflora", IF(J2369="XYMO", "Xylocarpus moluccensis", IF(J2369="BRCY", "Bruguiera cylindrica", IF(J2369="AVAL", "Avicennia alba", IF(J2369="AVOF", "Avicennia officinalis", IF(J2369="LURA", "Lumnitzera racemosa", IF(J2369="CETA", "Ceriops tagal", IF(J2369="XYGR", "Xylocarpus granatum", IF(J2369="AVMA", "Avicennia marina", IF(J2369="RHMU", "Rhizophora mucronata", IF(J2369="BRGY", "Bruguiera gymnorrhiza", IF(J2369="BRSE", "Bruguiera sexangula", IF(J2369="SOOV", "Sonneratia ovata", IF(J2369="SOCA", "Sonneratia caseolaris", IF(J2369="HELI", "Heritiera littoralis", IF(J2369="HESY", "Heritiera sylvatica", IF(J2369="NYFR", "Nypa fruticans", IF(J2369="CYRA", "Cynometra ramiflora", IF(J2369="PHPA", "Phoenix paludosa", IF(J2369="SCHY", "Scyphiphora hydrophyllacea", IF(J2369="DIMA", "Diospyros maritima", IF(J2369="POPI", "Pongamia pinnata", IF(J2369="MAPS", "Maniltoa psilogyne", IF(J2369="INBI", "Intsia bijuga", IF(J2369="ACEB", "Acanthus ebracteatus", IF(J2369="CAER", "Calamus erinaceus", IF(J2369="UNUN", "Unknown unknown",  IF(J2369="SOAL", "Sonneratia alba",  IF(J2369="AECO", "Aegiceras corniculatum", "" )) )))))))))))))))))))))))))))))</f>
        <v>Bruguiera cylindrica</v>
      </c>
      <c r="J2369" s="1" t="s">
        <v>98</v>
      </c>
      <c r="K2369" s="1" t="n">
        <v>5.5</v>
      </c>
      <c r="L2369" s="1" t="n">
        <v>8</v>
      </c>
      <c r="M2369" s="1"/>
      <c r="N2369" s="1" t="n">
        <v>2</v>
      </c>
      <c r="O2369" s="3"/>
      <c r="AMI2369" s="0"/>
      <c r="AMJ2369" s="0"/>
    </row>
    <row r="2370" s="18" customFormat="true" ht="13.8" hidden="false" customHeight="false" outlineLevel="0" collapsed="false">
      <c r="A2370" s="1" t="s">
        <v>91</v>
      </c>
      <c r="B2370" s="12" t="n">
        <v>42183</v>
      </c>
      <c r="C2370" s="1" t="s">
        <v>833</v>
      </c>
      <c r="D2370" s="1" t="s">
        <v>19</v>
      </c>
      <c r="E2370" s="1" t="s">
        <v>19</v>
      </c>
      <c r="F2370" s="1" t="s">
        <v>20</v>
      </c>
      <c r="G2370" s="1" t="n">
        <v>7</v>
      </c>
      <c r="H2370" s="1" t="n">
        <v>2</v>
      </c>
      <c r="I2370" s="23" t="str">
        <f aca="false">IF(J2370="RHAP", "Rhizophora apiculata", IF(J2370="EXAG", "Excoecaria agallocha", IF(J2370="BRPA", "Bruguiera parviflora", IF(J2370="XYMO", "Xylocarpus moluccensis", IF(J2370="BRCY", "Bruguiera cylindrica", IF(J2370="AVAL", "Avicennia alba", IF(J2370="AVOF", "Avicennia officinalis", IF(J2370="LURA", "Lumnitzera racemosa", IF(J2370="CETA", "Ceriops tagal", IF(J2370="XYGR", "Xylocarpus granatum", IF(J2370="AVMA", "Avicennia marina", IF(J2370="RHMU", "Rhizophora mucronata", IF(J2370="BRGY", "Bruguiera gymnorrhiza", IF(J2370="BRSE", "Bruguiera sexangula", IF(J2370="SOOV", "Sonneratia ovata", IF(J2370="SOCA", "Sonneratia caseolaris", IF(J2370="HELI", "Heritiera littoralis", IF(J2370="HESY", "Heritiera sylvatica", IF(J2370="NYFR", "Nypa fruticans", IF(J2370="CYRA", "Cynometra ramiflora", IF(J2370="PHPA", "Phoenix paludosa", IF(J2370="SCHY", "Scyphiphora hydrophyllacea", IF(J2370="DIMA", "Diospyros maritima", IF(J2370="POPI", "Pongamia pinnata", IF(J2370="MAPS", "Maniltoa psilogyne", IF(J2370="INBI", "Intsia bijuga", IF(J2370="ACEB", "Acanthus ebracteatus", IF(J2370="CAER", "Calamus erinaceus", IF(J2370="UNUN", "Unknown unknown",  IF(J2370="SOAL", "Sonneratia alba",  IF(J2370="AECO", "Aegiceras corniculatum", "" )) )))))))))))))))))))))))))))))</f>
        <v>Bruguiera cylindrica</v>
      </c>
      <c r="J2370" s="1" t="s">
        <v>98</v>
      </c>
      <c r="K2370" s="1" t="n">
        <v>5.5</v>
      </c>
      <c r="L2370" s="1" t="n">
        <v>7</v>
      </c>
      <c r="M2370" s="1"/>
      <c r="N2370" s="1"/>
      <c r="O2370" s="3"/>
      <c r="AMI2370" s="0"/>
      <c r="AMJ2370" s="0"/>
    </row>
    <row r="2371" s="18" customFormat="true" ht="13.8" hidden="false" customHeight="false" outlineLevel="0" collapsed="false">
      <c r="A2371" s="1" t="s">
        <v>91</v>
      </c>
      <c r="B2371" s="12" t="n">
        <v>42183</v>
      </c>
      <c r="C2371" s="1" t="s">
        <v>833</v>
      </c>
      <c r="D2371" s="1" t="s">
        <v>19</v>
      </c>
      <c r="E2371" s="1" t="s">
        <v>19</v>
      </c>
      <c r="F2371" s="1" t="s">
        <v>20</v>
      </c>
      <c r="G2371" s="1" t="n">
        <v>7</v>
      </c>
      <c r="H2371" s="1" t="n">
        <v>2</v>
      </c>
      <c r="I2371" s="23" t="str">
        <f aca="false">IF(J2371="RHAP", "Rhizophora apiculata", IF(J2371="EXAG", "Excoecaria agallocha", IF(J2371="BRPA", "Bruguiera parviflora", IF(J2371="XYMO", "Xylocarpus moluccensis", IF(J2371="BRCY", "Bruguiera cylindrica", IF(J2371="AVAL", "Avicennia alba", IF(J2371="AVOF", "Avicennia officinalis", IF(J2371="LURA", "Lumnitzera racemosa", IF(J2371="CETA", "Ceriops tagal", IF(J2371="XYGR", "Xylocarpus granatum", IF(J2371="AVMA", "Avicennia marina", IF(J2371="RHMU", "Rhizophora mucronata", IF(J2371="BRGY", "Bruguiera gymnorrhiza", IF(J2371="BRSE", "Bruguiera sexangula", IF(J2371="SOOV", "Sonneratia ovata", IF(J2371="SOCA", "Sonneratia caseolaris", IF(J2371="HELI", "Heritiera littoralis", IF(J2371="HESY", "Heritiera sylvatica", IF(J2371="NYFR", "Nypa fruticans", IF(J2371="CYRA", "Cynometra ramiflora", IF(J2371="PHPA", "Phoenix paludosa", IF(J2371="SCHY", "Scyphiphora hydrophyllacea", IF(J2371="DIMA", "Diospyros maritima", IF(J2371="POPI", "Pongamia pinnata", IF(J2371="MAPS", "Maniltoa psilogyne", IF(J2371="INBI", "Intsia bijuga", IF(J2371="ACEB", "Acanthus ebracteatus", IF(J2371="CAER", "Calamus erinaceus", IF(J2371="UNUN", "Unknown unknown",  IF(J2371="SOAL", "Sonneratia alba",  IF(J2371="AECO", "Aegiceras corniculatum", "" )) )))))))))))))))))))))))))))))</f>
        <v>Bruguiera cylindrica</v>
      </c>
      <c r="J2371" s="1" t="s">
        <v>98</v>
      </c>
      <c r="K2371" s="1" t="n">
        <v>5.5</v>
      </c>
      <c r="L2371" s="1" t="n">
        <v>8</v>
      </c>
      <c r="M2371" s="1"/>
      <c r="N2371" s="1"/>
      <c r="O2371" s="3"/>
      <c r="AMI2371" s="0"/>
      <c r="AMJ2371" s="0"/>
    </row>
    <row r="2372" s="18" customFormat="true" ht="13.8" hidden="false" customHeight="false" outlineLevel="0" collapsed="false">
      <c r="A2372" s="1" t="s">
        <v>91</v>
      </c>
      <c r="B2372" s="12" t="n">
        <v>42183</v>
      </c>
      <c r="C2372" s="1" t="s">
        <v>833</v>
      </c>
      <c r="D2372" s="1" t="s">
        <v>19</v>
      </c>
      <c r="E2372" s="1" t="s">
        <v>19</v>
      </c>
      <c r="F2372" s="1" t="s">
        <v>20</v>
      </c>
      <c r="G2372" s="1" t="n">
        <v>7</v>
      </c>
      <c r="H2372" s="1" t="n">
        <v>2</v>
      </c>
      <c r="I2372" s="23" t="str">
        <f aca="false">IF(J2372="RHAP", "Rhizophora apiculata", IF(J2372="EXAG", "Excoecaria agallocha", IF(J2372="BRPA", "Bruguiera parviflora", IF(J2372="XYMO", "Xylocarpus moluccensis", IF(J2372="BRCY", "Bruguiera cylindrica", IF(J2372="AVAL", "Avicennia alba", IF(J2372="AVOF", "Avicennia officinalis", IF(J2372="LURA", "Lumnitzera racemosa", IF(J2372="CETA", "Ceriops tagal", IF(J2372="XYGR", "Xylocarpus granatum", IF(J2372="AVMA", "Avicennia marina", IF(J2372="RHMU", "Rhizophora mucronata", IF(J2372="BRGY", "Bruguiera gymnorrhiza", IF(J2372="BRSE", "Bruguiera sexangula", IF(J2372="SOOV", "Sonneratia ovata", IF(J2372="SOCA", "Sonneratia caseolaris", IF(J2372="HELI", "Heritiera littoralis", IF(J2372="HESY", "Heritiera sylvatica", IF(J2372="NYFR", "Nypa fruticans", IF(J2372="CYRA", "Cynometra ramiflora", IF(J2372="PHPA", "Phoenix paludosa", IF(J2372="SCHY", "Scyphiphora hydrophyllacea", IF(J2372="DIMA", "Diospyros maritima", IF(J2372="POPI", "Pongamia pinnata", IF(J2372="MAPS", "Maniltoa psilogyne", IF(J2372="INBI", "Intsia bijuga", IF(J2372="ACEB", "Acanthus ebracteatus", IF(J2372="CAER", "Calamus erinaceus", IF(J2372="UNUN", "Unknown unknown",  IF(J2372="SOAL", "Sonneratia alba",  IF(J2372="AECO", "Aegiceras corniculatum", "" )) )))))))))))))))))))))))))))))</f>
        <v>Bruguiera cylindrica</v>
      </c>
      <c r="J2372" s="1" t="s">
        <v>98</v>
      </c>
      <c r="K2372" s="1" t="n">
        <v>5.6</v>
      </c>
      <c r="L2372" s="1" t="n">
        <v>7</v>
      </c>
      <c r="M2372" s="1"/>
      <c r="N2372" s="1"/>
      <c r="O2372" s="3"/>
      <c r="AMI2372" s="0"/>
      <c r="AMJ2372" s="0"/>
    </row>
    <row r="2373" s="18" customFormat="true" ht="13.8" hidden="false" customHeight="false" outlineLevel="0" collapsed="false">
      <c r="A2373" s="1" t="s">
        <v>91</v>
      </c>
      <c r="B2373" s="12" t="n">
        <v>42183</v>
      </c>
      <c r="C2373" s="1" t="s">
        <v>833</v>
      </c>
      <c r="D2373" s="1" t="s">
        <v>19</v>
      </c>
      <c r="E2373" s="1" t="s">
        <v>19</v>
      </c>
      <c r="F2373" s="1" t="s">
        <v>20</v>
      </c>
      <c r="G2373" s="1" t="n">
        <v>7</v>
      </c>
      <c r="H2373" s="1" t="n">
        <v>2</v>
      </c>
      <c r="I2373" s="23" t="str">
        <f aca="false">IF(J2373="RHAP", "Rhizophora apiculata", IF(J2373="EXAG", "Excoecaria agallocha", IF(J2373="BRPA", "Bruguiera parviflora", IF(J2373="XYMO", "Xylocarpus moluccensis", IF(J2373="BRCY", "Bruguiera cylindrica", IF(J2373="AVAL", "Avicennia alba", IF(J2373="AVOF", "Avicennia officinalis", IF(J2373="LURA", "Lumnitzera racemosa", IF(J2373="CETA", "Ceriops tagal", IF(J2373="XYGR", "Xylocarpus granatum", IF(J2373="AVMA", "Avicennia marina", IF(J2373="RHMU", "Rhizophora mucronata", IF(J2373="BRGY", "Bruguiera gymnorrhiza", IF(J2373="BRSE", "Bruguiera sexangula", IF(J2373="SOOV", "Sonneratia ovata", IF(J2373="SOCA", "Sonneratia caseolaris", IF(J2373="HELI", "Heritiera littoralis", IF(J2373="HESY", "Heritiera sylvatica", IF(J2373="NYFR", "Nypa fruticans", IF(J2373="CYRA", "Cynometra ramiflora", IF(J2373="PHPA", "Phoenix paludosa", IF(J2373="SCHY", "Scyphiphora hydrophyllacea", IF(J2373="DIMA", "Diospyros maritima", IF(J2373="POPI", "Pongamia pinnata", IF(J2373="MAPS", "Maniltoa psilogyne", IF(J2373="INBI", "Intsia bijuga", IF(J2373="ACEB", "Acanthus ebracteatus", IF(J2373="CAER", "Calamus erinaceus", IF(J2373="UNUN", "Unknown unknown",  IF(J2373="SOAL", "Sonneratia alba",  IF(J2373="AECO", "Aegiceras corniculatum", "" )) )))))))))))))))))))))))))))))</f>
        <v>Bruguiera cylindrica</v>
      </c>
      <c r="J2373" s="1" t="s">
        <v>98</v>
      </c>
      <c r="K2373" s="1" t="n">
        <v>5.6</v>
      </c>
      <c r="L2373" s="1" t="n">
        <v>8</v>
      </c>
      <c r="M2373" s="1"/>
      <c r="N2373" s="1"/>
      <c r="O2373" s="3"/>
      <c r="AMI2373" s="0"/>
      <c r="AMJ2373" s="0"/>
    </row>
    <row r="2374" s="18" customFormat="true" ht="13.8" hidden="false" customHeight="false" outlineLevel="0" collapsed="false">
      <c r="A2374" s="1" t="s">
        <v>91</v>
      </c>
      <c r="B2374" s="12" t="n">
        <v>42183</v>
      </c>
      <c r="C2374" s="1" t="s">
        <v>833</v>
      </c>
      <c r="D2374" s="1" t="s">
        <v>19</v>
      </c>
      <c r="E2374" s="1" t="s">
        <v>19</v>
      </c>
      <c r="F2374" s="1" t="s">
        <v>20</v>
      </c>
      <c r="G2374" s="1" t="n">
        <v>7</v>
      </c>
      <c r="H2374" s="1" t="n">
        <v>2</v>
      </c>
      <c r="I2374" s="23" t="str">
        <f aca="false">IF(J2374="RHAP", "Rhizophora apiculata", IF(J2374="EXAG", "Excoecaria agallocha", IF(J2374="BRPA", "Bruguiera parviflora", IF(J2374="XYMO", "Xylocarpus moluccensis", IF(J2374="BRCY", "Bruguiera cylindrica", IF(J2374="AVAL", "Avicennia alba", IF(J2374="AVOF", "Avicennia officinalis", IF(J2374="LURA", "Lumnitzera racemosa", IF(J2374="CETA", "Ceriops tagal", IF(J2374="XYGR", "Xylocarpus granatum", IF(J2374="AVMA", "Avicennia marina", IF(J2374="RHMU", "Rhizophora mucronata", IF(J2374="BRGY", "Bruguiera gymnorrhiza", IF(J2374="BRSE", "Bruguiera sexangula", IF(J2374="SOOV", "Sonneratia ovata", IF(J2374="SOCA", "Sonneratia caseolaris", IF(J2374="HELI", "Heritiera littoralis", IF(J2374="HESY", "Heritiera sylvatica", IF(J2374="NYFR", "Nypa fruticans", IF(J2374="CYRA", "Cynometra ramiflora", IF(J2374="PHPA", "Phoenix paludosa", IF(J2374="SCHY", "Scyphiphora hydrophyllacea", IF(J2374="DIMA", "Diospyros maritima", IF(J2374="POPI", "Pongamia pinnata", IF(J2374="MAPS", "Maniltoa psilogyne", IF(J2374="INBI", "Intsia bijuga", IF(J2374="ACEB", "Acanthus ebracteatus", IF(J2374="CAER", "Calamus erinaceus", IF(J2374="UNUN", "Unknown unknown",  IF(J2374="SOAL", "Sonneratia alba",  IF(J2374="AECO", "Aegiceras corniculatum", "" )) )))))))))))))))))))))))))))))</f>
        <v>Bruguiera cylindrica</v>
      </c>
      <c r="J2374" s="1" t="s">
        <v>98</v>
      </c>
      <c r="K2374" s="1" t="n">
        <v>5.7</v>
      </c>
      <c r="L2374" s="1" t="n">
        <v>5</v>
      </c>
      <c r="M2374" s="1"/>
      <c r="N2374" s="1" t="n">
        <v>2</v>
      </c>
      <c r="O2374" s="3"/>
      <c r="AMI2374" s="0"/>
      <c r="AMJ2374" s="0"/>
    </row>
    <row r="2375" s="18" customFormat="true" ht="13.8" hidden="false" customHeight="false" outlineLevel="0" collapsed="false">
      <c r="A2375" s="1" t="s">
        <v>91</v>
      </c>
      <c r="B2375" s="12" t="n">
        <v>42183</v>
      </c>
      <c r="C2375" s="1" t="s">
        <v>833</v>
      </c>
      <c r="D2375" s="1" t="s">
        <v>19</v>
      </c>
      <c r="E2375" s="1" t="s">
        <v>19</v>
      </c>
      <c r="F2375" s="1" t="s">
        <v>20</v>
      </c>
      <c r="G2375" s="1" t="n">
        <v>7</v>
      </c>
      <c r="H2375" s="1" t="n">
        <v>2</v>
      </c>
      <c r="I2375" s="23" t="str">
        <f aca="false">IF(J2375="RHAP", "Rhizophora apiculata", IF(J2375="EXAG", "Excoecaria agallocha", IF(J2375="BRPA", "Bruguiera parviflora", IF(J2375="XYMO", "Xylocarpus moluccensis", IF(J2375="BRCY", "Bruguiera cylindrica", IF(J2375="AVAL", "Avicennia alba", IF(J2375="AVOF", "Avicennia officinalis", IF(J2375="LURA", "Lumnitzera racemosa", IF(J2375="CETA", "Ceriops tagal", IF(J2375="XYGR", "Xylocarpus granatum", IF(J2375="AVMA", "Avicennia marina", IF(J2375="RHMU", "Rhizophora mucronata", IF(J2375="BRGY", "Bruguiera gymnorrhiza", IF(J2375="BRSE", "Bruguiera sexangula", IF(J2375="SOOV", "Sonneratia ovata", IF(J2375="SOCA", "Sonneratia caseolaris", IF(J2375="HELI", "Heritiera littoralis", IF(J2375="HESY", "Heritiera sylvatica", IF(J2375="NYFR", "Nypa fruticans", IF(J2375="CYRA", "Cynometra ramiflora", IF(J2375="PHPA", "Phoenix paludosa", IF(J2375="SCHY", "Scyphiphora hydrophyllacea", IF(J2375="DIMA", "Diospyros maritima", IF(J2375="POPI", "Pongamia pinnata", IF(J2375="MAPS", "Maniltoa psilogyne", IF(J2375="INBI", "Intsia bijuga", IF(J2375="ACEB", "Acanthus ebracteatus", IF(J2375="CAER", "Calamus erinaceus", IF(J2375="UNUN", "Unknown unknown",  IF(J2375="SOAL", "Sonneratia alba",  IF(J2375="AECO", "Aegiceras corniculatum", "" )) )))))))))))))))))))))))))))))</f>
        <v>Bruguiera cylindrica</v>
      </c>
      <c r="J2375" s="1" t="s">
        <v>98</v>
      </c>
      <c r="K2375" s="1" t="n">
        <v>5.8</v>
      </c>
      <c r="L2375" s="1" t="n">
        <v>8</v>
      </c>
      <c r="M2375" s="1"/>
      <c r="N2375" s="1"/>
      <c r="O2375" s="3"/>
      <c r="AMI2375" s="0"/>
      <c r="AMJ2375" s="0"/>
    </row>
    <row r="2376" s="18" customFormat="true" ht="13.8" hidden="false" customHeight="false" outlineLevel="0" collapsed="false">
      <c r="A2376" s="1" t="s">
        <v>91</v>
      </c>
      <c r="B2376" s="12" t="n">
        <v>42183</v>
      </c>
      <c r="C2376" s="1" t="s">
        <v>833</v>
      </c>
      <c r="D2376" s="1" t="s">
        <v>19</v>
      </c>
      <c r="E2376" s="1" t="s">
        <v>19</v>
      </c>
      <c r="F2376" s="1" t="s">
        <v>20</v>
      </c>
      <c r="G2376" s="1" t="n">
        <v>7</v>
      </c>
      <c r="H2376" s="1" t="n">
        <v>2</v>
      </c>
      <c r="I2376" s="23" t="str">
        <f aca="false">IF(J2376="RHAP", "Rhizophora apiculata", IF(J2376="EXAG", "Excoecaria agallocha", IF(J2376="BRPA", "Bruguiera parviflora", IF(J2376="XYMO", "Xylocarpus moluccensis", IF(J2376="BRCY", "Bruguiera cylindrica", IF(J2376="AVAL", "Avicennia alba", IF(J2376="AVOF", "Avicennia officinalis", IF(J2376="LURA", "Lumnitzera racemosa", IF(J2376="CETA", "Ceriops tagal", IF(J2376="XYGR", "Xylocarpus granatum", IF(J2376="AVMA", "Avicennia marina", IF(J2376="RHMU", "Rhizophora mucronata", IF(J2376="BRGY", "Bruguiera gymnorrhiza", IF(J2376="BRSE", "Bruguiera sexangula", IF(J2376="SOOV", "Sonneratia ovata", IF(J2376="SOCA", "Sonneratia caseolaris", IF(J2376="HELI", "Heritiera littoralis", IF(J2376="HESY", "Heritiera sylvatica", IF(J2376="NYFR", "Nypa fruticans", IF(J2376="CYRA", "Cynometra ramiflora", IF(J2376="PHPA", "Phoenix paludosa", IF(J2376="SCHY", "Scyphiphora hydrophyllacea", IF(J2376="DIMA", "Diospyros maritima", IF(J2376="POPI", "Pongamia pinnata", IF(J2376="MAPS", "Maniltoa psilogyne", IF(J2376="INBI", "Intsia bijuga", IF(J2376="ACEB", "Acanthus ebracteatus", IF(J2376="CAER", "Calamus erinaceus", IF(J2376="UNUN", "Unknown unknown",  IF(J2376="SOAL", "Sonneratia alba",  IF(J2376="AECO", "Aegiceras corniculatum", "" )) )))))))))))))))))))))))))))))</f>
        <v>Bruguiera cylindrica</v>
      </c>
      <c r="J2376" s="1" t="s">
        <v>98</v>
      </c>
      <c r="K2376" s="1" t="n">
        <v>5.8</v>
      </c>
      <c r="L2376" s="1" t="n">
        <v>7</v>
      </c>
      <c r="M2376" s="1"/>
      <c r="N2376" s="1"/>
      <c r="O2376" s="3"/>
      <c r="AMI2376" s="0"/>
      <c r="AMJ2376" s="0"/>
    </row>
    <row r="2377" s="18" customFormat="true" ht="13.8" hidden="false" customHeight="false" outlineLevel="0" collapsed="false">
      <c r="A2377" s="1" t="s">
        <v>91</v>
      </c>
      <c r="B2377" s="12" t="n">
        <v>42183</v>
      </c>
      <c r="C2377" s="1" t="s">
        <v>833</v>
      </c>
      <c r="D2377" s="1" t="s">
        <v>19</v>
      </c>
      <c r="E2377" s="1" t="s">
        <v>19</v>
      </c>
      <c r="F2377" s="1" t="s">
        <v>20</v>
      </c>
      <c r="G2377" s="1" t="n">
        <v>7</v>
      </c>
      <c r="H2377" s="1" t="n">
        <v>2</v>
      </c>
      <c r="I2377" s="23" t="str">
        <f aca="false">IF(J2377="RHAP", "Rhizophora apiculata", IF(J2377="EXAG", "Excoecaria agallocha", IF(J2377="BRPA", "Bruguiera parviflora", IF(J2377="XYMO", "Xylocarpus moluccensis", IF(J2377="BRCY", "Bruguiera cylindrica", IF(J2377="AVAL", "Avicennia alba", IF(J2377="AVOF", "Avicennia officinalis", IF(J2377="LURA", "Lumnitzera racemosa", IF(J2377="CETA", "Ceriops tagal", IF(J2377="XYGR", "Xylocarpus granatum", IF(J2377="AVMA", "Avicennia marina", IF(J2377="RHMU", "Rhizophora mucronata", IF(J2377="BRGY", "Bruguiera gymnorrhiza", IF(J2377="BRSE", "Bruguiera sexangula", IF(J2377="SOOV", "Sonneratia ovata", IF(J2377="SOCA", "Sonneratia caseolaris", IF(J2377="HELI", "Heritiera littoralis", IF(J2377="HESY", "Heritiera sylvatica", IF(J2377="NYFR", "Nypa fruticans", IF(J2377="CYRA", "Cynometra ramiflora", IF(J2377="PHPA", "Phoenix paludosa", IF(J2377="SCHY", "Scyphiphora hydrophyllacea", IF(J2377="DIMA", "Diospyros maritima", IF(J2377="POPI", "Pongamia pinnata", IF(J2377="MAPS", "Maniltoa psilogyne", IF(J2377="INBI", "Intsia bijuga", IF(J2377="ACEB", "Acanthus ebracteatus", IF(J2377="CAER", "Calamus erinaceus", IF(J2377="UNUN", "Unknown unknown",  IF(J2377="SOAL", "Sonneratia alba",  IF(J2377="AECO", "Aegiceras corniculatum", "" )) )))))))))))))))))))))))))))))</f>
        <v>Bruguiera cylindrica</v>
      </c>
      <c r="J2377" s="1" t="s">
        <v>98</v>
      </c>
      <c r="K2377" s="1" t="n">
        <v>5.8</v>
      </c>
      <c r="L2377" s="1" t="n">
        <v>7</v>
      </c>
      <c r="M2377" s="1"/>
      <c r="N2377" s="1"/>
      <c r="O2377" s="3"/>
      <c r="AMI2377" s="0"/>
      <c r="AMJ2377" s="0"/>
    </row>
    <row r="2378" s="18" customFormat="true" ht="13.8" hidden="false" customHeight="false" outlineLevel="0" collapsed="false">
      <c r="A2378" s="1" t="s">
        <v>91</v>
      </c>
      <c r="B2378" s="12" t="n">
        <v>42183</v>
      </c>
      <c r="C2378" s="1" t="s">
        <v>833</v>
      </c>
      <c r="D2378" s="1" t="s">
        <v>19</v>
      </c>
      <c r="E2378" s="1" t="s">
        <v>19</v>
      </c>
      <c r="F2378" s="1" t="s">
        <v>20</v>
      </c>
      <c r="G2378" s="1" t="n">
        <v>7</v>
      </c>
      <c r="H2378" s="1" t="n">
        <v>2</v>
      </c>
      <c r="I2378" s="23" t="str">
        <f aca="false">IF(J2378="RHAP", "Rhizophora apiculata", IF(J2378="EXAG", "Excoecaria agallocha", IF(J2378="BRPA", "Bruguiera parviflora", IF(J2378="XYMO", "Xylocarpus moluccensis", IF(J2378="BRCY", "Bruguiera cylindrica", IF(J2378="AVAL", "Avicennia alba", IF(J2378="AVOF", "Avicennia officinalis", IF(J2378="LURA", "Lumnitzera racemosa", IF(J2378="CETA", "Ceriops tagal", IF(J2378="XYGR", "Xylocarpus granatum", IF(J2378="AVMA", "Avicennia marina", IF(J2378="RHMU", "Rhizophora mucronata", IF(J2378="BRGY", "Bruguiera gymnorrhiza", IF(J2378="BRSE", "Bruguiera sexangula", IF(J2378="SOOV", "Sonneratia ovata", IF(J2378="SOCA", "Sonneratia caseolaris", IF(J2378="HELI", "Heritiera littoralis", IF(J2378="HESY", "Heritiera sylvatica", IF(J2378="NYFR", "Nypa fruticans", IF(J2378="CYRA", "Cynometra ramiflora", IF(J2378="PHPA", "Phoenix paludosa", IF(J2378="SCHY", "Scyphiphora hydrophyllacea", IF(J2378="DIMA", "Diospyros maritima", IF(J2378="POPI", "Pongamia pinnata", IF(J2378="MAPS", "Maniltoa psilogyne", IF(J2378="INBI", "Intsia bijuga", IF(J2378="ACEB", "Acanthus ebracteatus", IF(J2378="CAER", "Calamus erinaceus", IF(J2378="UNUN", "Unknown unknown",  IF(J2378="SOAL", "Sonneratia alba",  IF(J2378="AECO", "Aegiceras corniculatum", "" )) )))))))))))))))))))))))))))))</f>
        <v>Bruguiera cylindrica</v>
      </c>
      <c r="J2378" s="1" t="s">
        <v>98</v>
      </c>
      <c r="K2378" s="1" t="n">
        <v>5.9</v>
      </c>
      <c r="L2378" s="1" t="n">
        <v>6</v>
      </c>
      <c r="M2378" s="1"/>
      <c r="N2378" s="1"/>
      <c r="O2378" s="3"/>
      <c r="AMI2378" s="0"/>
      <c r="AMJ2378" s="0"/>
    </row>
    <row r="2379" s="18" customFormat="true" ht="13.8" hidden="false" customHeight="false" outlineLevel="0" collapsed="false">
      <c r="A2379" s="1" t="s">
        <v>91</v>
      </c>
      <c r="B2379" s="12" t="n">
        <v>42183</v>
      </c>
      <c r="C2379" s="1" t="s">
        <v>833</v>
      </c>
      <c r="D2379" s="1" t="s">
        <v>19</v>
      </c>
      <c r="E2379" s="1" t="s">
        <v>19</v>
      </c>
      <c r="F2379" s="1" t="s">
        <v>20</v>
      </c>
      <c r="G2379" s="1" t="n">
        <v>7</v>
      </c>
      <c r="H2379" s="1" t="n">
        <v>2</v>
      </c>
      <c r="I2379" s="23" t="str">
        <f aca="false">IF(J2379="RHAP", "Rhizophora apiculata", IF(J2379="EXAG", "Excoecaria agallocha", IF(J2379="BRPA", "Bruguiera parviflora", IF(J2379="XYMO", "Xylocarpus moluccensis", IF(J2379="BRCY", "Bruguiera cylindrica", IF(J2379="AVAL", "Avicennia alba", IF(J2379="AVOF", "Avicennia officinalis", IF(J2379="LURA", "Lumnitzera racemosa", IF(J2379="CETA", "Ceriops tagal", IF(J2379="XYGR", "Xylocarpus granatum", IF(J2379="AVMA", "Avicennia marina", IF(J2379="RHMU", "Rhizophora mucronata", IF(J2379="BRGY", "Bruguiera gymnorrhiza", IF(J2379="BRSE", "Bruguiera sexangula", IF(J2379="SOOV", "Sonneratia ovata", IF(J2379="SOCA", "Sonneratia caseolaris", IF(J2379="HELI", "Heritiera littoralis", IF(J2379="HESY", "Heritiera sylvatica", IF(J2379="NYFR", "Nypa fruticans", IF(J2379="CYRA", "Cynometra ramiflora", IF(J2379="PHPA", "Phoenix paludosa", IF(J2379="SCHY", "Scyphiphora hydrophyllacea", IF(J2379="DIMA", "Diospyros maritima", IF(J2379="POPI", "Pongamia pinnata", IF(J2379="MAPS", "Maniltoa psilogyne", IF(J2379="INBI", "Intsia bijuga", IF(J2379="ACEB", "Acanthus ebracteatus", IF(J2379="CAER", "Calamus erinaceus", IF(J2379="UNUN", "Unknown unknown",  IF(J2379="SOAL", "Sonneratia alba",  IF(J2379="AECO", "Aegiceras corniculatum", "" )) )))))))))))))))))))))))))))))</f>
        <v>Bruguiera cylindrica</v>
      </c>
      <c r="J2379" s="1" t="s">
        <v>98</v>
      </c>
      <c r="K2379" s="1" t="n">
        <v>6</v>
      </c>
      <c r="L2379" s="1" t="n">
        <v>5</v>
      </c>
      <c r="M2379" s="1"/>
      <c r="N2379" s="1"/>
      <c r="O2379" s="3"/>
      <c r="AMI2379" s="0"/>
      <c r="AMJ2379" s="0"/>
    </row>
    <row r="2380" s="18" customFormat="true" ht="13.8" hidden="false" customHeight="false" outlineLevel="0" collapsed="false">
      <c r="A2380" s="1" t="s">
        <v>91</v>
      </c>
      <c r="B2380" s="12" t="n">
        <v>42183</v>
      </c>
      <c r="C2380" s="1" t="s">
        <v>833</v>
      </c>
      <c r="D2380" s="1" t="s">
        <v>19</v>
      </c>
      <c r="E2380" s="1" t="s">
        <v>19</v>
      </c>
      <c r="F2380" s="1" t="s">
        <v>20</v>
      </c>
      <c r="G2380" s="1" t="n">
        <v>7</v>
      </c>
      <c r="H2380" s="1" t="n">
        <v>2</v>
      </c>
      <c r="I2380" s="23" t="str">
        <f aca="false">IF(J2380="RHAP", "Rhizophora apiculata", IF(J2380="EXAG", "Excoecaria agallocha", IF(J2380="BRPA", "Bruguiera parviflora", IF(J2380="XYMO", "Xylocarpus moluccensis", IF(J2380="BRCY", "Bruguiera cylindrica", IF(J2380="AVAL", "Avicennia alba", IF(J2380="AVOF", "Avicennia officinalis", IF(J2380="LURA", "Lumnitzera racemosa", IF(J2380="CETA", "Ceriops tagal", IF(J2380="XYGR", "Xylocarpus granatum", IF(J2380="AVMA", "Avicennia marina", IF(J2380="RHMU", "Rhizophora mucronata", IF(J2380="BRGY", "Bruguiera gymnorrhiza", IF(J2380="BRSE", "Bruguiera sexangula", IF(J2380="SOOV", "Sonneratia ovata", IF(J2380="SOCA", "Sonneratia caseolaris", IF(J2380="HELI", "Heritiera littoralis", IF(J2380="HESY", "Heritiera sylvatica", IF(J2380="NYFR", "Nypa fruticans", IF(J2380="CYRA", "Cynometra ramiflora", IF(J2380="PHPA", "Phoenix paludosa", IF(J2380="SCHY", "Scyphiphora hydrophyllacea", IF(J2380="DIMA", "Diospyros maritima", IF(J2380="POPI", "Pongamia pinnata", IF(J2380="MAPS", "Maniltoa psilogyne", IF(J2380="INBI", "Intsia bijuga", IF(J2380="ACEB", "Acanthus ebracteatus", IF(J2380="CAER", "Calamus erinaceus", IF(J2380="UNUN", "Unknown unknown",  IF(J2380="SOAL", "Sonneratia alba",  IF(J2380="AECO", "Aegiceras corniculatum", "" )) )))))))))))))))))))))))))))))</f>
        <v>Bruguiera cylindrica</v>
      </c>
      <c r="J2380" s="1" t="s">
        <v>98</v>
      </c>
      <c r="K2380" s="1" t="n">
        <v>6.3</v>
      </c>
      <c r="L2380" s="1" t="n">
        <v>8</v>
      </c>
      <c r="M2380" s="1"/>
      <c r="N2380" s="1"/>
      <c r="O2380" s="3"/>
      <c r="AMI2380" s="0"/>
      <c r="AMJ2380" s="0"/>
    </row>
    <row r="2381" s="18" customFormat="true" ht="13.8" hidden="false" customHeight="false" outlineLevel="0" collapsed="false">
      <c r="A2381" s="1" t="s">
        <v>91</v>
      </c>
      <c r="B2381" s="12" t="n">
        <v>42183</v>
      </c>
      <c r="C2381" s="1" t="s">
        <v>833</v>
      </c>
      <c r="D2381" s="1" t="s">
        <v>19</v>
      </c>
      <c r="E2381" s="1" t="s">
        <v>19</v>
      </c>
      <c r="F2381" s="1" t="s">
        <v>20</v>
      </c>
      <c r="G2381" s="1" t="n">
        <v>7</v>
      </c>
      <c r="H2381" s="1" t="n">
        <v>2</v>
      </c>
      <c r="I2381" s="23" t="str">
        <f aca="false">IF(J2381="RHAP", "Rhizophora apiculata", IF(J2381="EXAG", "Excoecaria agallocha", IF(J2381="BRPA", "Bruguiera parviflora", IF(J2381="XYMO", "Xylocarpus moluccensis", IF(J2381="BRCY", "Bruguiera cylindrica", IF(J2381="AVAL", "Avicennia alba", IF(J2381="AVOF", "Avicennia officinalis", IF(J2381="LURA", "Lumnitzera racemosa", IF(J2381="CETA", "Ceriops tagal", IF(J2381="XYGR", "Xylocarpus granatum", IF(J2381="AVMA", "Avicennia marina", IF(J2381="RHMU", "Rhizophora mucronata", IF(J2381="BRGY", "Bruguiera gymnorrhiza", IF(J2381="BRSE", "Bruguiera sexangula", IF(J2381="SOOV", "Sonneratia ovata", IF(J2381="SOCA", "Sonneratia caseolaris", IF(J2381="HELI", "Heritiera littoralis", IF(J2381="HESY", "Heritiera sylvatica", IF(J2381="NYFR", "Nypa fruticans", IF(J2381="CYRA", "Cynometra ramiflora", IF(J2381="PHPA", "Phoenix paludosa", IF(J2381="SCHY", "Scyphiphora hydrophyllacea", IF(J2381="DIMA", "Diospyros maritima", IF(J2381="POPI", "Pongamia pinnata", IF(J2381="MAPS", "Maniltoa psilogyne", IF(J2381="INBI", "Intsia bijuga", IF(J2381="ACEB", "Acanthus ebracteatus", IF(J2381="CAER", "Calamus erinaceus", IF(J2381="UNUN", "Unknown unknown",  IF(J2381="SOAL", "Sonneratia alba",  IF(J2381="AECO", "Aegiceras corniculatum", "" )) )))))))))))))))))))))))))))))</f>
        <v>Bruguiera cylindrica</v>
      </c>
      <c r="J2381" s="1" t="s">
        <v>98</v>
      </c>
      <c r="K2381" s="1" t="n">
        <v>6.4</v>
      </c>
      <c r="L2381" s="1" t="n">
        <v>7</v>
      </c>
      <c r="M2381" s="1"/>
      <c r="N2381" s="1"/>
      <c r="O2381" s="3"/>
      <c r="AMI2381" s="0"/>
      <c r="AMJ2381" s="0"/>
    </row>
    <row r="2382" s="18" customFormat="true" ht="13.8" hidden="false" customHeight="false" outlineLevel="0" collapsed="false">
      <c r="A2382" s="1" t="s">
        <v>91</v>
      </c>
      <c r="B2382" s="12" t="n">
        <v>42183</v>
      </c>
      <c r="C2382" s="1" t="s">
        <v>833</v>
      </c>
      <c r="D2382" s="1" t="s">
        <v>19</v>
      </c>
      <c r="E2382" s="1" t="s">
        <v>19</v>
      </c>
      <c r="F2382" s="1" t="s">
        <v>20</v>
      </c>
      <c r="G2382" s="1" t="n">
        <v>7</v>
      </c>
      <c r="H2382" s="1" t="n">
        <v>2</v>
      </c>
      <c r="I2382" s="23" t="str">
        <f aca="false">IF(J2382="RHAP", "Rhizophora apiculata", IF(J2382="EXAG", "Excoecaria agallocha", IF(J2382="BRPA", "Bruguiera parviflora", IF(J2382="XYMO", "Xylocarpus moluccensis", IF(J2382="BRCY", "Bruguiera cylindrica", IF(J2382="AVAL", "Avicennia alba", IF(J2382="AVOF", "Avicennia officinalis", IF(J2382="LURA", "Lumnitzera racemosa", IF(J2382="CETA", "Ceriops tagal", IF(J2382="XYGR", "Xylocarpus granatum", IF(J2382="AVMA", "Avicennia marina", IF(J2382="RHMU", "Rhizophora mucronata", IF(J2382="BRGY", "Bruguiera gymnorrhiza", IF(J2382="BRSE", "Bruguiera sexangula", IF(J2382="SOOV", "Sonneratia ovata", IF(J2382="SOCA", "Sonneratia caseolaris", IF(J2382="HELI", "Heritiera littoralis", IF(J2382="HESY", "Heritiera sylvatica", IF(J2382="NYFR", "Nypa fruticans", IF(J2382="CYRA", "Cynometra ramiflora", IF(J2382="PHPA", "Phoenix paludosa", IF(J2382="SCHY", "Scyphiphora hydrophyllacea", IF(J2382="DIMA", "Diospyros maritima", IF(J2382="POPI", "Pongamia pinnata", IF(J2382="MAPS", "Maniltoa psilogyne", IF(J2382="INBI", "Intsia bijuga", IF(J2382="ACEB", "Acanthus ebracteatus", IF(J2382="CAER", "Calamus erinaceus", IF(J2382="UNUN", "Unknown unknown",  IF(J2382="SOAL", "Sonneratia alba",  IF(J2382="AECO", "Aegiceras corniculatum", "" )) )))))))))))))))))))))))))))))</f>
        <v>Bruguiera cylindrica</v>
      </c>
      <c r="J2382" s="1" t="s">
        <v>98</v>
      </c>
      <c r="K2382" s="1" t="n">
        <v>6.4</v>
      </c>
      <c r="L2382" s="1" t="n">
        <v>9</v>
      </c>
      <c r="M2382" s="1"/>
      <c r="N2382" s="1" t="n">
        <v>2</v>
      </c>
      <c r="O2382" s="3"/>
      <c r="AMI2382" s="0"/>
      <c r="AMJ2382" s="0"/>
    </row>
    <row r="2383" s="18" customFormat="true" ht="13.8" hidden="false" customHeight="false" outlineLevel="0" collapsed="false">
      <c r="A2383" s="1" t="s">
        <v>91</v>
      </c>
      <c r="B2383" s="12" t="n">
        <v>42183</v>
      </c>
      <c r="C2383" s="1" t="s">
        <v>833</v>
      </c>
      <c r="D2383" s="1" t="s">
        <v>19</v>
      </c>
      <c r="E2383" s="1" t="s">
        <v>19</v>
      </c>
      <c r="F2383" s="1" t="s">
        <v>20</v>
      </c>
      <c r="G2383" s="1" t="n">
        <v>7</v>
      </c>
      <c r="H2383" s="1" t="n">
        <v>2</v>
      </c>
      <c r="I2383" s="23" t="str">
        <f aca="false">IF(J2383="RHAP", "Rhizophora apiculata", IF(J2383="EXAG", "Excoecaria agallocha", IF(J2383="BRPA", "Bruguiera parviflora", IF(J2383="XYMO", "Xylocarpus moluccensis", IF(J2383="BRCY", "Bruguiera cylindrica", IF(J2383="AVAL", "Avicennia alba", IF(J2383="AVOF", "Avicennia officinalis", IF(J2383="LURA", "Lumnitzera racemosa", IF(J2383="CETA", "Ceriops tagal", IF(J2383="XYGR", "Xylocarpus granatum", IF(J2383="AVMA", "Avicennia marina", IF(J2383="RHMU", "Rhizophora mucronata", IF(J2383="BRGY", "Bruguiera gymnorrhiza", IF(J2383="BRSE", "Bruguiera sexangula", IF(J2383="SOOV", "Sonneratia ovata", IF(J2383="SOCA", "Sonneratia caseolaris", IF(J2383="HELI", "Heritiera littoralis", IF(J2383="HESY", "Heritiera sylvatica", IF(J2383="NYFR", "Nypa fruticans", IF(J2383="CYRA", "Cynometra ramiflora", IF(J2383="PHPA", "Phoenix paludosa", IF(J2383="SCHY", "Scyphiphora hydrophyllacea", IF(J2383="DIMA", "Diospyros maritima", IF(J2383="POPI", "Pongamia pinnata", IF(J2383="MAPS", "Maniltoa psilogyne", IF(J2383="INBI", "Intsia bijuga", IF(J2383="ACEB", "Acanthus ebracteatus", IF(J2383="CAER", "Calamus erinaceus", IF(J2383="UNUN", "Unknown unknown",  IF(J2383="SOAL", "Sonneratia alba",  IF(J2383="AECO", "Aegiceras corniculatum", "" )) )))))))))))))))))))))))))))))</f>
        <v>Bruguiera cylindrica</v>
      </c>
      <c r="J2383" s="1" t="s">
        <v>98</v>
      </c>
      <c r="K2383" s="1" t="n">
        <v>6.4</v>
      </c>
      <c r="L2383" s="1" t="n">
        <v>8</v>
      </c>
      <c r="M2383" s="1"/>
      <c r="N2383" s="1"/>
      <c r="O2383" s="3"/>
      <c r="AMI2383" s="0"/>
      <c r="AMJ2383" s="0"/>
    </row>
    <row r="2384" s="18" customFormat="true" ht="13.8" hidden="false" customHeight="false" outlineLevel="0" collapsed="false">
      <c r="A2384" s="1" t="s">
        <v>91</v>
      </c>
      <c r="B2384" s="12" t="n">
        <v>42183</v>
      </c>
      <c r="C2384" s="1" t="s">
        <v>833</v>
      </c>
      <c r="D2384" s="1" t="s">
        <v>19</v>
      </c>
      <c r="E2384" s="1" t="s">
        <v>19</v>
      </c>
      <c r="F2384" s="1" t="s">
        <v>20</v>
      </c>
      <c r="G2384" s="1" t="n">
        <v>7</v>
      </c>
      <c r="H2384" s="1" t="n">
        <v>2</v>
      </c>
      <c r="I2384" s="23" t="str">
        <f aca="false">IF(J2384="RHAP", "Rhizophora apiculata", IF(J2384="EXAG", "Excoecaria agallocha", IF(J2384="BRPA", "Bruguiera parviflora", IF(J2384="XYMO", "Xylocarpus moluccensis", IF(J2384="BRCY", "Bruguiera cylindrica", IF(J2384="AVAL", "Avicennia alba", IF(J2384="AVOF", "Avicennia officinalis", IF(J2384="LURA", "Lumnitzera racemosa", IF(J2384="CETA", "Ceriops tagal", IF(J2384="XYGR", "Xylocarpus granatum", IF(J2384="AVMA", "Avicennia marina", IF(J2384="RHMU", "Rhizophora mucronata", IF(J2384="BRGY", "Bruguiera gymnorrhiza", IF(J2384="BRSE", "Bruguiera sexangula", IF(J2384="SOOV", "Sonneratia ovata", IF(J2384="SOCA", "Sonneratia caseolaris", IF(J2384="HELI", "Heritiera littoralis", IF(J2384="HESY", "Heritiera sylvatica", IF(J2384="NYFR", "Nypa fruticans", IF(J2384="CYRA", "Cynometra ramiflora", IF(J2384="PHPA", "Phoenix paludosa", IF(J2384="SCHY", "Scyphiphora hydrophyllacea", IF(J2384="DIMA", "Diospyros maritima", IF(J2384="POPI", "Pongamia pinnata", IF(J2384="MAPS", "Maniltoa psilogyne", IF(J2384="INBI", "Intsia bijuga", IF(J2384="ACEB", "Acanthus ebracteatus", IF(J2384="CAER", "Calamus erinaceus", IF(J2384="UNUN", "Unknown unknown",  IF(J2384="SOAL", "Sonneratia alba",  IF(J2384="AECO", "Aegiceras corniculatum", "" )) )))))))))))))))))))))))))))))</f>
        <v>Bruguiera cylindrica</v>
      </c>
      <c r="J2384" s="1" t="s">
        <v>98</v>
      </c>
      <c r="K2384" s="1" t="n">
        <v>6.5</v>
      </c>
      <c r="L2384" s="1" t="n">
        <v>7</v>
      </c>
      <c r="M2384" s="1"/>
      <c r="N2384" s="1" t="n">
        <v>2</v>
      </c>
      <c r="O2384" s="3"/>
      <c r="AMI2384" s="0"/>
      <c r="AMJ2384" s="0"/>
    </row>
    <row r="2385" s="18" customFormat="true" ht="13.8" hidden="false" customHeight="false" outlineLevel="0" collapsed="false">
      <c r="A2385" s="1" t="s">
        <v>91</v>
      </c>
      <c r="B2385" s="12" t="n">
        <v>42183</v>
      </c>
      <c r="C2385" s="1" t="s">
        <v>833</v>
      </c>
      <c r="D2385" s="1" t="s">
        <v>19</v>
      </c>
      <c r="E2385" s="1" t="s">
        <v>19</v>
      </c>
      <c r="F2385" s="1" t="s">
        <v>20</v>
      </c>
      <c r="G2385" s="1" t="n">
        <v>7</v>
      </c>
      <c r="H2385" s="1" t="n">
        <v>2</v>
      </c>
      <c r="I2385" s="23" t="str">
        <f aca="false">IF(J2385="RHAP", "Rhizophora apiculata", IF(J2385="EXAG", "Excoecaria agallocha", IF(J2385="BRPA", "Bruguiera parviflora", IF(J2385="XYMO", "Xylocarpus moluccensis", IF(J2385="BRCY", "Bruguiera cylindrica", IF(J2385="AVAL", "Avicennia alba", IF(J2385="AVOF", "Avicennia officinalis", IF(J2385="LURA", "Lumnitzera racemosa", IF(J2385="CETA", "Ceriops tagal", IF(J2385="XYGR", "Xylocarpus granatum", IF(J2385="AVMA", "Avicennia marina", IF(J2385="RHMU", "Rhizophora mucronata", IF(J2385="BRGY", "Bruguiera gymnorrhiza", IF(J2385="BRSE", "Bruguiera sexangula", IF(J2385="SOOV", "Sonneratia ovata", IF(J2385="SOCA", "Sonneratia caseolaris", IF(J2385="HELI", "Heritiera littoralis", IF(J2385="HESY", "Heritiera sylvatica", IF(J2385="NYFR", "Nypa fruticans", IF(J2385="CYRA", "Cynometra ramiflora", IF(J2385="PHPA", "Phoenix paludosa", IF(J2385="SCHY", "Scyphiphora hydrophyllacea", IF(J2385="DIMA", "Diospyros maritima", IF(J2385="POPI", "Pongamia pinnata", IF(J2385="MAPS", "Maniltoa psilogyne", IF(J2385="INBI", "Intsia bijuga", IF(J2385="ACEB", "Acanthus ebracteatus", IF(J2385="CAER", "Calamus erinaceus", IF(J2385="UNUN", "Unknown unknown",  IF(J2385="SOAL", "Sonneratia alba",  IF(J2385="AECO", "Aegiceras corniculatum", "" )) )))))))))))))))))))))))))))))</f>
        <v>Bruguiera cylindrica</v>
      </c>
      <c r="J2385" s="1" t="s">
        <v>98</v>
      </c>
      <c r="K2385" s="1" t="n">
        <v>7.2</v>
      </c>
      <c r="L2385" s="1" t="n">
        <v>6</v>
      </c>
      <c r="M2385" s="1"/>
      <c r="N2385" s="1"/>
      <c r="O2385" s="3"/>
      <c r="AMI2385" s="0"/>
      <c r="AMJ2385" s="0"/>
    </row>
    <row r="2386" s="18" customFormat="true" ht="13.8" hidden="false" customHeight="false" outlineLevel="0" collapsed="false">
      <c r="A2386" s="1" t="s">
        <v>91</v>
      </c>
      <c r="B2386" s="12" t="n">
        <v>42183</v>
      </c>
      <c r="C2386" s="1" t="s">
        <v>833</v>
      </c>
      <c r="D2386" s="1" t="s">
        <v>19</v>
      </c>
      <c r="E2386" s="1" t="s">
        <v>19</v>
      </c>
      <c r="F2386" s="1" t="s">
        <v>20</v>
      </c>
      <c r="G2386" s="1" t="n">
        <v>7</v>
      </c>
      <c r="H2386" s="1" t="n">
        <v>2</v>
      </c>
      <c r="I2386" s="23" t="str">
        <f aca="false">IF(J2386="RHAP", "Rhizophora apiculata", IF(J2386="EXAG", "Excoecaria agallocha", IF(J2386="BRPA", "Bruguiera parviflora", IF(J2386="XYMO", "Xylocarpus moluccensis", IF(J2386="BRCY", "Bruguiera cylindrica", IF(J2386="AVAL", "Avicennia alba", IF(J2386="AVOF", "Avicennia officinalis", IF(J2386="LURA", "Lumnitzera racemosa", IF(J2386="CETA", "Ceriops tagal", IF(J2386="XYGR", "Xylocarpus granatum", IF(J2386="AVMA", "Avicennia marina", IF(J2386="RHMU", "Rhizophora mucronata", IF(J2386="BRGY", "Bruguiera gymnorrhiza", IF(J2386="BRSE", "Bruguiera sexangula", IF(J2386="SOOV", "Sonneratia ovata", IF(J2386="SOCA", "Sonneratia caseolaris", IF(J2386="HELI", "Heritiera littoralis", IF(J2386="HESY", "Heritiera sylvatica", IF(J2386="NYFR", "Nypa fruticans", IF(J2386="CYRA", "Cynometra ramiflora", IF(J2386="PHPA", "Phoenix paludosa", IF(J2386="SCHY", "Scyphiphora hydrophyllacea", IF(J2386="DIMA", "Diospyros maritima", IF(J2386="POPI", "Pongamia pinnata", IF(J2386="MAPS", "Maniltoa psilogyne", IF(J2386="INBI", "Intsia bijuga", IF(J2386="ACEB", "Acanthus ebracteatus", IF(J2386="CAER", "Calamus erinaceus", IF(J2386="UNUN", "Unknown unknown",  IF(J2386="SOAL", "Sonneratia alba",  IF(J2386="AECO", "Aegiceras corniculatum", "" )) )))))))))))))))))))))))))))))</f>
        <v>Bruguiera cylindrica</v>
      </c>
      <c r="J2386" s="1" t="s">
        <v>98</v>
      </c>
      <c r="K2386" s="1" t="n">
        <v>7.3</v>
      </c>
      <c r="L2386" s="1" t="n">
        <v>6</v>
      </c>
      <c r="M2386" s="1"/>
      <c r="N2386" s="1"/>
      <c r="O2386" s="3"/>
      <c r="AMI2386" s="0"/>
      <c r="AMJ2386" s="0"/>
    </row>
    <row r="2387" s="18" customFormat="true" ht="13.8" hidden="false" customHeight="false" outlineLevel="0" collapsed="false">
      <c r="A2387" s="1" t="s">
        <v>91</v>
      </c>
      <c r="B2387" s="12" t="n">
        <v>42183</v>
      </c>
      <c r="C2387" s="1" t="s">
        <v>833</v>
      </c>
      <c r="D2387" s="1" t="s">
        <v>19</v>
      </c>
      <c r="E2387" s="1" t="s">
        <v>19</v>
      </c>
      <c r="F2387" s="1" t="s">
        <v>20</v>
      </c>
      <c r="G2387" s="1" t="n">
        <v>7</v>
      </c>
      <c r="H2387" s="1" t="n">
        <v>2</v>
      </c>
      <c r="I2387" s="23" t="str">
        <f aca="false">IF(J2387="RHAP", "Rhizophora apiculata", IF(J2387="EXAG", "Excoecaria agallocha", IF(J2387="BRPA", "Bruguiera parviflora", IF(J2387="XYMO", "Xylocarpus moluccensis", IF(J2387="BRCY", "Bruguiera cylindrica", IF(J2387="AVAL", "Avicennia alba", IF(J2387="AVOF", "Avicennia officinalis", IF(J2387="LURA", "Lumnitzera racemosa", IF(J2387="CETA", "Ceriops tagal", IF(J2387="XYGR", "Xylocarpus granatum", IF(J2387="AVMA", "Avicennia marina", IF(J2387="RHMU", "Rhizophora mucronata", IF(J2387="BRGY", "Bruguiera gymnorrhiza", IF(J2387="BRSE", "Bruguiera sexangula", IF(J2387="SOOV", "Sonneratia ovata", IF(J2387="SOCA", "Sonneratia caseolaris", IF(J2387="HELI", "Heritiera littoralis", IF(J2387="HESY", "Heritiera sylvatica", IF(J2387="NYFR", "Nypa fruticans", IF(J2387="CYRA", "Cynometra ramiflora", IF(J2387="PHPA", "Phoenix paludosa", IF(J2387="SCHY", "Scyphiphora hydrophyllacea", IF(J2387="DIMA", "Diospyros maritima", IF(J2387="POPI", "Pongamia pinnata", IF(J2387="MAPS", "Maniltoa psilogyne", IF(J2387="INBI", "Intsia bijuga", IF(J2387="ACEB", "Acanthus ebracteatus", IF(J2387="CAER", "Calamus erinaceus", IF(J2387="UNUN", "Unknown unknown",  IF(J2387="SOAL", "Sonneratia alba",  IF(J2387="AECO", "Aegiceras corniculatum", "" )) )))))))))))))))))))))))))))))</f>
        <v>Bruguiera cylindrica</v>
      </c>
      <c r="J2387" s="1" t="s">
        <v>98</v>
      </c>
      <c r="K2387" s="1" t="n">
        <v>7.5</v>
      </c>
      <c r="L2387" s="1" t="n">
        <v>5</v>
      </c>
      <c r="M2387" s="1"/>
      <c r="N2387" s="1"/>
      <c r="O2387" s="3"/>
      <c r="AMI2387" s="0"/>
      <c r="AMJ2387" s="0"/>
    </row>
    <row r="2388" s="18" customFormat="true" ht="13.8" hidden="false" customHeight="false" outlineLevel="0" collapsed="false">
      <c r="A2388" s="1" t="s">
        <v>91</v>
      </c>
      <c r="B2388" s="12" t="n">
        <v>42183</v>
      </c>
      <c r="C2388" s="1" t="s">
        <v>833</v>
      </c>
      <c r="D2388" s="1" t="s">
        <v>19</v>
      </c>
      <c r="E2388" s="1" t="s">
        <v>19</v>
      </c>
      <c r="F2388" s="1" t="s">
        <v>20</v>
      </c>
      <c r="G2388" s="1" t="n">
        <v>7</v>
      </c>
      <c r="H2388" s="1" t="n">
        <v>2</v>
      </c>
      <c r="I2388" s="23" t="str">
        <f aca="false">IF(J2388="RHAP", "Rhizophora apiculata", IF(J2388="EXAG", "Excoecaria agallocha", IF(J2388="BRPA", "Bruguiera parviflora", IF(J2388="XYMO", "Xylocarpus moluccensis", IF(J2388="BRCY", "Bruguiera cylindrica", IF(J2388="AVAL", "Avicennia alba", IF(J2388="AVOF", "Avicennia officinalis", IF(J2388="LURA", "Lumnitzera racemosa", IF(J2388="CETA", "Ceriops tagal", IF(J2388="XYGR", "Xylocarpus granatum", IF(J2388="AVMA", "Avicennia marina", IF(J2388="RHMU", "Rhizophora mucronata", IF(J2388="BRGY", "Bruguiera gymnorrhiza", IF(J2388="BRSE", "Bruguiera sexangula", IF(J2388="SOOV", "Sonneratia ovata", IF(J2388="SOCA", "Sonneratia caseolaris", IF(J2388="HELI", "Heritiera littoralis", IF(J2388="HESY", "Heritiera sylvatica", IF(J2388="NYFR", "Nypa fruticans", IF(J2388="CYRA", "Cynometra ramiflora", IF(J2388="PHPA", "Phoenix paludosa", IF(J2388="SCHY", "Scyphiphora hydrophyllacea", IF(J2388="DIMA", "Diospyros maritima", IF(J2388="POPI", "Pongamia pinnata", IF(J2388="MAPS", "Maniltoa psilogyne", IF(J2388="INBI", "Intsia bijuga", IF(J2388="ACEB", "Acanthus ebracteatus", IF(J2388="CAER", "Calamus erinaceus", IF(J2388="UNUN", "Unknown unknown",  IF(J2388="SOAL", "Sonneratia alba",  IF(J2388="AECO", "Aegiceras corniculatum", "" )) )))))))))))))))))))))))))))))</f>
        <v>Bruguiera cylindrica</v>
      </c>
      <c r="J2388" s="1" t="s">
        <v>98</v>
      </c>
      <c r="K2388" s="1" t="n">
        <v>7.5</v>
      </c>
      <c r="L2388" s="1" t="n">
        <v>6</v>
      </c>
      <c r="M2388" s="1"/>
      <c r="N2388" s="1" t="n">
        <v>2</v>
      </c>
      <c r="O2388" s="3"/>
      <c r="AMI2388" s="0"/>
      <c r="AMJ2388" s="0"/>
    </row>
    <row r="2389" s="18" customFormat="true" ht="13.8" hidden="false" customHeight="false" outlineLevel="0" collapsed="false">
      <c r="A2389" s="1" t="s">
        <v>91</v>
      </c>
      <c r="B2389" s="12" t="n">
        <v>42183</v>
      </c>
      <c r="C2389" s="1" t="s">
        <v>833</v>
      </c>
      <c r="D2389" s="1" t="s">
        <v>19</v>
      </c>
      <c r="E2389" s="1" t="s">
        <v>19</v>
      </c>
      <c r="F2389" s="1" t="s">
        <v>20</v>
      </c>
      <c r="G2389" s="1" t="n">
        <v>7</v>
      </c>
      <c r="H2389" s="1" t="n">
        <v>2</v>
      </c>
      <c r="I2389" s="23" t="str">
        <f aca="false">IF(J2389="RHAP", "Rhizophora apiculata", IF(J2389="EXAG", "Excoecaria agallocha", IF(J2389="BRPA", "Bruguiera parviflora", IF(J2389="XYMO", "Xylocarpus moluccensis", IF(J2389="BRCY", "Bruguiera cylindrica", IF(J2389="AVAL", "Avicennia alba", IF(J2389="AVOF", "Avicennia officinalis", IF(J2389="LURA", "Lumnitzera racemosa", IF(J2389="CETA", "Ceriops tagal", IF(J2389="XYGR", "Xylocarpus granatum", IF(J2389="AVMA", "Avicennia marina", IF(J2389="RHMU", "Rhizophora mucronata", IF(J2389="BRGY", "Bruguiera gymnorrhiza", IF(J2389="BRSE", "Bruguiera sexangula", IF(J2389="SOOV", "Sonneratia ovata", IF(J2389="SOCA", "Sonneratia caseolaris", IF(J2389="HELI", "Heritiera littoralis", IF(J2389="HESY", "Heritiera sylvatica", IF(J2389="NYFR", "Nypa fruticans", IF(J2389="CYRA", "Cynometra ramiflora", IF(J2389="PHPA", "Phoenix paludosa", IF(J2389="SCHY", "Scyphiphora hydrophyllacea", IF(J2389="DIMA", "Diospyros maritima", IF(J2389="POPI", "Pongamia pinnata", IF(J2389="MAPS", "Maniltoa psilogyne", IF(J2389="INBI", "Intsia bijuga", IF(J2389="ACEB", "Acanthus ebracteatus", IF(J2389="CAER", "Calamus erinaceus", IF(J2389="UNUN", "Unknown unknown",  IF(J2389="SOAL", "Sonneratia alba",  IF(J2389="AECO", "Aegiceras corniculatum", "" )) )))))))))))))))))))))))))))))</f>
        <v>Bruguiera cylindrica</v>
      </c>
      <c r="J2389" s="1" t="s">
        <v>98</v>
      </c>
      <c r="K2389" s="1" t="n">
        <v>7.6</v>
      </c>
      <c r="L2389" s="1" t="n">
        <v>6</v>
      </c>
      <c r="M2389" s="1"/>
      <c r="N2389" s="1" t="n">
        <v>2</v>
      </c>
      <c r="O2389" s="3"/>
      <c r="AMI2389" s="0"/>
      <c r="AMJ2389" s="0"/>
    </row>
    <row r="2390" s="18" customFormat="true" ht="13.8" hidden="false" customHeight="false" outlineLevel="0" collapsed="false">
      <c r="A2390" s="1" t="s">
        <v>91</v>
      </c>
      <c r="B2390" s="12" t="n">
        <v>42183</v>
      </c>
      <c r="C2390" s="1" t="s">
        <v>833</v>
      </c>
      <c r="D2390" s="1" t="s">
        <v>19</v>
      </c>
      <c r="E2390" s="1" t="s">
        <v>19</v>
      </c>
      <c r="F2390" s="1" t="s">
        <v>20</v>
      </c>
      <c r="G2390" s="1" t="n">
        <v>7</v>
      </c>
      <c r="H2390" s="1" t="n">
        <v>2</v>
      </c>
      <c r="I2390" s="23" t="str">
        <f aca="false">IF(J2390="RHAP", "Rhizophora apiculata", IF(J2390="EXAG", "Excoecaria agallocha", IF(J2390="BRPA", "Bruguiera parviflora", IF(J2390="XYMO", "Xylocarpus moluccensis", IF(J2390="BRCY", "Bruguiera cylindrica", IF(J2390="AVAL", "Avicennia alba", IF(J2390="AVOF", "Avicennia officinalis", IF(J2390="LURA", "Lumnitzera racemosa", IF(J2390="CETA", "Ceriops tagal", IF(J2390="XYGR", "Xylocarpus granatum", IF(J2390="AVMA", "Avicennia marina", IF(J2390="RHMU", "Rhizophora mucronata", IF(J2390="BRGY", "Bruguiera gymnorrhiza", IF(J2390="BRSE", "Bruguiera sexangula", IF(J2390="SOOV", "Sonneratia ovata", IF(J2390="SOCA", "Sonneratia caseolaris", IF(J2390="HELI", "Heritiera littoralis", IF(J2390="HESY", "Heritiera sylvatica", IF(J2390="NYFR", "Nypa fruticans", IF(J2390="CYRA", "Cynometra ramiflora", IF(J2390="PHPA", "Phoenix paludosa", IF(J2390="SCHY", "Scyphiphora hydrophyllacea", IF(J2390="DIMA", "Diospyros maritima", IF(J2390="POPI", "Pongamia pinnata", IF(J2390="MAPS", "Maniltoa psilogyne", IF(J2390="INBI", "Intsia bijuga", IF(J2390="ACEB", "Acanthus ebracteatus", IF(J2390="CAER", "Calamus erinaceus", IF(J2390="UNUN", "Unknown unknown",  IF(J2390="SOAL", "Sonneratia alba",  IF(J2390="AECO", "Aegiceras corniculatum", "" )) )))))))))))))))))))))))))))))</f>
        <v>Bruguiera cylindrica</v>
      </c>
      <c r="J2390" s="1" t="s">
        <v>98</v>
      </c>
      <c r="K2390" s="1" t="n">
        <v>7.8</v>
      </c>
      <c r="L2390" s="1" t="n">
        <v>8</v>
      </c>
      <c r="M2390" s="1"/>
      <c r="N2390" s="1"/>
      <c r="O2390" s="3"/>
      <c r="AMI2390" s="0"/>
      <c r="AMJ2390" s="0"/>
    </row>
    <row r="2391" s="18" customFormat="true" ht="13.8" hidden="false" customHeight="false" outlineLevel="0" collapsed="false">
      <c r="A2391" s="1" t="s">
        <v>91</v>
      </c>
      <c r="B2391" s="12" t="n">
        <v>42183</v>
      </c>
      <c r="C2391" s="1" t="s">
        <v>833</v>
      </c>
      <c r="D2391" s="1" t="s">
        <v>19</v>
      </c>
      <c r="E2391" s="1" t="s">
        <v>19</v>
      </c>
      <c r="F2391" s="1" t="s">
        <v>20</v>
      </c>
      <c r="G2391" s="1" t="n">
        <v>7</v>
      </c>
      <c r="H2391" s="1" t="n">
        <v>2</v>
      </c>
      <c r="I2391" s="23" t="str">
        <f aca="false">IF(J2391="RHAP", "Rhizophora apiculata", IF(J2391="EXAG", "Excoecaria agallocha", IF(J2391="BRPA", "Bruguiera parviflora", IF(J2391="XYMO", "Xylocarpus moluccensis", IF(J2391="BRCY", "Bruguiera cylindrica", IF(J2391="AVAL", "Avicennia alba", IF(J2391="AVOF", "Avicennia officinalis", IF(J2391="LURA", "Lumnitzera racemosa", IF(J2391="CETA", "Ceriops tagal", IF(J2391="XYGR", "Xylocarpus granatum", IF(J2391="AVMA", "Avicennia marina", IF(J2391="RHMU", "Rhizophora mucronata", IF(J2391="BRGY", "Bruguiera gymnorrhiza", IF(J2391="BRSE", "Bruguiera sexangula", IF(J2391="SOOV", "Sonneratia ovata", IF(J2391="SOCA", "Sonneratia caseolaris", IF(J2391="HELI", "Heritiera littoralis", IF(J2391="HESY", "Heritiera sylvatica", IF(J2391="NYFR", "Nypa fruticans", IF(J2391="CYRA", "Cynometra ramiflora", IF(J2391="PHPA", "Phoenix paludosa", IF(J2391="SCHY", "Scyphiphora hydrophyllacea", IF(J2391="DIMA", "Diospyros maritima", IF(J2391="POPI", "Pongamia pinnata", IF(J2391="MAPS", "Maniltoa psilogyne", IF(J2391="INBI", "Intsia bijuga", IF(J2391="ACEB", "Acanthus ebracteatus", IF(J2391="CAER", "Calamus erinaceus", IF(J2391="UNUN", "Unknown unknown",  IF(J2391="SOAL", "Sonneratia alba",  IF(J2391="AECO", "Aegiceras corniculatum", "" )) )))))))))))))))))))))))))))))</f>
        <v>Bruguiera cylindrica</v>
      </c>
      <c r="J2391" s="1" t="s">
        <v>98</v>
      </c>
      <c r="K2391" s="1" t="n">
        <v>7.8</v>
      </c>
      <c r="L2391" s="1" t="n">
        <v>8</v>
      </c>
      <c r="M2391" s="1"/>
      <c r="N2391" s="1"/>
      <c r="O2391" s="3"/>
      <c r="AMI2391" s="0"/>
      <c r="AMJ2391" s="0"/>
    </row>
    <row r="2392" s="18" customFormat="true" ht="13.8" hidden="false" customHeight="false" outlineLevel="0" collapsed="false">
      <c r="A2392" s="1" t="s">
        <v>91</v>
      </c>
      <c r="B2392" s="12" t="n">
        <v>42183</v>
      </c>
      <c r="C2392" s="1" t="s">
        <v>833</v>
      </c>
      <c r="D2392" s="1" t="s">
        <v>19</v>
      </c>
      <c r="E2392" s="1" t="s">
        <v>19</v>
      </c>
      <c r="F2392" s="1" t="s">
        <v>20</v>
      </c>
      <c r="G2392" s="1" t="n">
        <v>7</v>
      </c>
      <c r="H2392" s="1" t="n">
        <v>2</v>
      </c>
      <c r="I2392" s="23" t="str">
        <f aca="false">IF(J2392="RHAP", "Rhizophora apiculata", IF(J2392="EXAG", "Excoecaria agallocha", IF(J2392="BRPA", "Bruguiera parviflora", IF(J2392="XYMO", "Xylocarpus moluccensis", IF(J2392="BRCY", "Bruguiera cylindrica", IF(J2392="AVAL", "Avicennia alba", IF(J2392="AVOF", "Avicennia officinalis", IF(J2392="LURA", "Lumnitzera racemosa", IF(J2392="CETA", "Ceriops tagal", IF(J2392="XYGR", "Xylocarpus granatum", IF(J2392="AVMA", "Avicennia marina", IF(J2392="RHMU", "Rhizophora mucronata", IF(J2392="BRGY", "Bruguiera gymnorrhiza", IF(J2392="BRSE", "Bruguiera sexangula", IF(J2392="SOOV", "Sonneratia ovata", IF(J2392="SOCA", "Sonneratia caseolaris", IF(J2392="HELI", "Heritiera littoralis", IF(J2392="HESY", "Heritiera sylvatica", IF(J2392="NYFR", "Nypa fruticans", IF(J2392="CYRA", "Cynometra ramiflora", IF(J2392="PHPA", "Phoenix paludosa", IF(J2392="SCHY", "Scyphiphora hydrophyllacea", IF(J2392="DIMA", "Diospyros maritima", IF(J2392="POPI", "Pongamia pinnata", IF(J2392="MAPS", "Maniltoa psilogyne", IF(J2392="INBI", "Intsia bijuga", IF(J2392="ACEB", "Acanthus ebracteatus", IF(J2392="CAER", "Calamus erinaceus", IF(J2392="UNUN", "Unknown unknown",  IF(J2392="SOAL", "Sonneratia alba",  IF(J2392="AECO", "Aegiceras corniculatum", "" )) )))))))))))))))))))))))))))))</f>
        <v>Bruguiera cylindrica</v>
      </c>
      <c r="J2392" s="1" t="s">
        <v>98</v>
      </c>
      <c r="K2392" s="1" t="n">
        <v>8</v>
      </c>
      <c r="L2392" s="1" t="n">
        <v>8</v>
      </c>
      <c r="M2392" s="1"/>
      <c r="N2392" s="1"/>
      <c r="O2392" s="3"/>
      <c r="AMI2392" s="0"/>
      <c r="AMJ2392" s="0"/>
    </row>
    <row r="2393" s="18" customFormat="true" ht="13.8" hidden="false" customHeight="false" outlineLevel="0" collapsed="false">
      <c r="A2393" s="1" t="s">
        <v>91</v>
      </c>
      <c r="B2393" s="12" t="n">
        <v>42183</v>
      </c>
      <c r="C2393" s="1" t="s">
        <v>833</v>
      </c>
      <c r="D2393" s="1" t="s">
        <v>19</v>
      </c>
      <c r="E2393" s="1" t="s">
        <v>19</v>
      </c>
      <c r="F2393" s="1" t="s">
        <v>20</v>
      </c>
      <c r="G2393" s="1" t="n">
        <v>7</v>
      </c>
      <c r="H2393" s="1" t="n">
        <v>2</v>
      </c>
      <c r="I2393" s="23" t="str">
        <f aca="false">IF(J2393="RHAP", "Rhizophora apiculata", IF(J2393="EXAG", "Excoecaria agallocha", IF(J2393="BRPA", "Bruguiera parviflora", IF(J2393="XYMO", "Xylocarpus moluccensis", IF(J2393="BRCY", "Bruguiera cylindrica", IF(J2393="AVAL", "Avicennia alba", IF(J2393="AVOF", "Avicennia officinalis", IF(J2393="LURA", "Lumnitzera racemosa", IF(J2393="CETA", "Ceriops tagal", IF(J2393="XYGR", "Xylocarpus granatum", IF(J2393="AVMA", "Avicennia marina", IF(J2393="RHMU", "Rhizophora mucronata", IF(J2393="BRGY", "Bruguiera gymnorrhiza", IF(J2393="BRSE", "Bruguiera sexangula", IF(J2393="SOOV", "Sonneratia ovata", IF(J2393="SOCA", "Sonneratia caseolaris", IF(J2393="HELI", "Heritiera littoralis", IF(J2393="HESY", "Heritiera sylvatica", IF(J2393="NYFR", "Nypa fruticans", IF(J2393="CYRA", "Cynometra ramiflora", IF(J2393="PHPA", "Phoenix paludosa", IF(J2393="SCHY", "Scyphiphora hydrophyllacea", IF(J2393="DIMA", "Diospyros maritima", IF(J2393="POPI", "Pongamia pinnata", IF(J2393="MAPS", "Maniltoa psilogyne", IF(J2393="INBI", "Intsia bijuga", IF(J2393="ACEB", "Acanthus ebracteatus", IF(J2393="CAER", "Calamus erinaceus", IF(J2393="UNUN", "Unknown unknown",  IF(J2393="SOAL", "Sonneratia alba",  IF(J2393="AECO", "Aegiceras corniculatum", "" )) )))))))))))))))))))))))))))))</f>
        <v>Bruguiera cylindrica</v>
      </c>
      <c r="J2393" s="1" t="s">
        <v>98</v>
      </c>
      <c r="K2393" s="1" t="n">
        <v>8.7</v>
      </c>
      <c r="L2393" s="1" t="n">
        <v>8</v>
      </c>
      <c r="M2393" s="1"/>
      <c r="N2393" s="1"/>
      <c r="O2393" s="3"/>
      <c r="AMI2393" s="0"/>
      <c r="AMJ2393" s="0"/>
    </row>
    <row r="2394" s="18" customFormat="true" ht="13.8" hidden="false" customHeight="false" outlineLevel="0" collapsed="false">
      <c r="A2394" s="1" t="s">
        <v>91</v>
      </c>
      <c r="B2394" s="12" t="n">
        <v>42183</v>
      </c>
      <c r="C2394" s="1" t="s">
        <v>833</v>
      </c>
      <c r="D2394" s="1" t="s">
        <v>19</v>
      </c>
      <c r="E2394" s="1" t="s">
        <v>19</v>
      </c>
      <c r="F2394" s="1" t="s">
        <v>20</v>
      </c>
      <c r="G2394" s="1" t="n">
        <v>7</v>
      </c>
      <c r="H2394" s="1" t="n">
        <v>2</v>
      </c>
      <c r="I2394" s="23" t="str">
        <f aca="false">IF(J2394="RHAP", "Rhizophora apiculata", IF(J2394="EXAG", "Excoecaria agallocha", IF(J2394="BRPA", "Bruguiera parviflora", IF(J2394="XYMO", "Xylocarpus moluccensis", IF(J2394="BRCY", "Bruguiera cylindrica", IF(J2394="AVAL", "Avicennia alba", IF(J2394="AVOF", "Avicennia officinalis", IF(J2394="LURA", "Lumnitzera racemosa", IF(J2394="CETA", "Ceriops tagal", IF(J2394="XYGR", "Xylocarpus granatum", IF(J2394="AVMA", "Avicennia marina", IF(J2394="RHMU", "Rhizophora mucronata", IF(J2394="BRGY", "Bruguiera gymnorrhiza", IF(J2394="BRSE", "Bruguiera sexangula", IF(J2394="SOOV", "Sonneratia ovata", IF(J2394="SOCA", "Sonneratia caseolaris", IF(J2394="HELI", "Heritiera littoralis", IF(J2394="HESY", "Heritiera sylvatica", IF(J2394="NYFR", "Nypa fruticans", IF(J2394="CYRA", "Cynometra ramiflora", IF(J2394="PHPA", "Phoenix paludosa", IF(J2394="SCHY", "Scyphiphora hydrophyllacea", IF(J2394="DIMA", "Diospyros maritima", IF(J2394="POPI", "Pongamia pinnata", IF(J2394="MAPS", "Maniltoa psilogyne", IF(J2394="INBI", "Intsia bijuga", IF(J2394="ACEB", "Acanthus ebracteatus", IF(J2394="CAER", "Calamus erinaceus", IF(J2394="UNUN", "Unknown unknown",  IF(J2394="SOAL", "Sonneratia alba",  IF(J2394="AECO", "Aegiceras corniculatum", "" )) )))))))))))))))))))))))))))))</f>
        <v>Bruguiera cylindrica</v>
      </c>
      <c r="J2394" s="1" t="s">
        <v>98</v>
      </c>
      <c r="K2394" s="1" t="n">
        <v>8.8</v>
      </c>
      <c r="L2394" s="1" t="n">
        <v>7</v>
      </c>
      <c r="M2394" s="1"/>
      <c r="N2394" s="1"/>
      <c r="O2394" s="3"/>
      <c r="AMI2394" s="0"/>
      <c r="AMJ2394" s="0"/>
    </row>
    <row r="2395" s="18" customFormat="true" ht="13.8" hidden="false" customHeight="false" outlineLevel="0" collapsed="false">
      <c r="A2395" s="1" t="s">
        <v>91</v>
      </c>
      <c r="B2395" s="12" t="n">
        <v>42183</v>
      </c>
      <c r="C2395" s="1" t="s">
        <v>833</v>
      </c>
      <c r="D2395" s="1" t="s">
        <v>19</v>
      </c>
      <c r="E2395" s="1" t="s">
        <v>19</v>
      </c>
      <c r="F2395" s="1" t="s">
        <v>20</v>
      </c>
      <c r="G2395" s="1" t="n">
        <v>7</v>
      </c>
      <c r="H2395" s="1" t="n">
        <v>2</v>
      </c>
      <c r="I2395" s="23" t="str">
        <f aca="false">IF(J2395="RHAP", "Rhizophora apiculata", IF(J2395="EXAG", "Excoecaria agallocha", IF(J2395="BRPA", "Bruguiera parviflora", IF(J2395="XYMO", "Xylocarpus moluccensis", IF(J2395="BRCY", "Bruguiera cylindrica", IF(J2395="AVAL", "Avicennia alba", IF(J2395="AVOF", "Avicennia officinalis", IF(J2395="LURA", "Lumnitzera racemosa", IF(J2395="CETA", "Ceriops tagal", IF(J2395="XYGR", "Xylocarpus granatum", IF(J2395="AVMA", "Avicennia marina", IF(J2395="RHMU", "Rhizophora mucronata", IF(J2395="BRGY", "Bruguiera gymnorrhiza", IF(J2395="BRSE", "Bruguiera sexangula", IF(J2395="SOOV", "Sonneratia ovata", IF(J2395="SOCA", "Sonneratia caseolaris", IF(J2395="HELI", "Heritiera littoralis", IF(J2395="HESY", "Heritiera sylvatica", IF(J2395="NYFR", "Nypa fruticans", IF(J2395="CYRA", "Cynometra ramiflora", IF(J2395="PHPA", "Phoenix paludosa", IF(J2395="SCHY", "Scyphiphora hydrophyllacea", IF(J2395="DIMA", "Diospyros maritima", IF(J2395="POPI", "Pongamia pinnata", IF(J2395="MAPS", "Maniltoa psilogyne", IF(J2395="INBI", "Intsia bijuga", IF(J2395="ACEB", "Acanthus ebracteatus", IF(J2395="CAER", "Calamus erinaceus", IF(J2395="UNUN", "Unknown unknown",  IF(J2395="SOAL", "Sonneratia alba",  IF(J2395="AECO", "Aegiceras corniculatum", "" )) )))))))))))))))))))))))))))))</f>
        <v>Bruguiera cylindrica</v>
      </c>
      <c r="J2395" s="1" t="s">
        <v>98</v>
      </c>
      <c r="K2395" s="1" t="n">
        <v>8.8</v>
      </c>
      <c r="L2395" s="1" t="n">
        <v>9</v>
      </c>
      <c r="M2395" s="1"/>
      <c r="N2395" s="1"/>
      <c r="O2395" s="3"/>
      <c r="AMI2395" s="0"/>
      <c r="AMJ2395" s="0"/>
    </row>
    <row r="2396" s="18" customFormat="true" ht="13.8" hidden="false" customHeight="false" outlineLevel="0" collapsed="false">
      <c r="A2396" s="1" t="s">
        <v>91</v>
      </c>
      <c r="B2396" s="12" t="n">
        <v>42183</v>
      </c>
      <c r="C2396" s="1" t="s">
        <v>833</v>
      </c>
      <c r="D2396" s="1" t="s">
        <v>19</v>
      </c>
      <c r="E2396" s="1" t="s">
        <v>19</v>
      </c>
      <c r="F2396" s="1" t="s">
        <v>20</v>
      </c>
      <c r="G2396" s="1" t="n">
        <v>7</v>
      </c>
      <c r="H2396" s="1" t="n">
        <v>2</v>
      </c>
      <c r="I2396" s="23" t="str">
        <f aca="false">IF(J2396="RHAP", "Rhizophora apiculata", IF(J2396="EXAG", "Excoecaria agallocha", IF(J2396="BRPA", "Bruguiera parviflora", IF(J2396="XYMO", "Xylocarpus moluccensis", IF(J2396="BRCY", "Bruguiera cylindrica", IF(J2396="AVAL", "Avicennia alba", IF(J2396="AVOF", "Avicennia officinalis", IF(J2396="LURA", "Lumnitzera racemosa", IF(J2396="CETA", "Ceriops tagal", IF(J2396="XYGR", "Xylocarpus granatum", IF(J2396="AVMA", "Avicennia marina", IF(J2396="RHMU", "Rhizophora mucronata", IF(J2396="BRGY", "Bruguiera gymnorrhiza", IF(J2396="BRSE", "Bruguiera sexangula", IF(J2396="SOOV", "Sonneratia ovata", IF(J2396="SOCA", "Sonneratia caseolaris", IF(J2396="HELI", "Heritiera littoralis", IF(J2396="HESY", "Heritiera sylvatica", IF(J2396="NYFR", "Nypa fruticans", IF(J2396="CYRA", "Cynometra ramiflora", IF(J2396="PHPA", "Phoenix paludosa", IF(J2396="SCHY", "Scyphiphora hydrophyllacea", IF(J2396="DIMA", "Diospyros maritima", IF(J2396="POPI", "Pongamia pinnata", IF(J2396="MAPS", "Maniltoa psilogyne", IF(J2396="INBI", "Intsia bijuga", IF(J2396="ACEB", "Acanthus ebracteatus", IF(J2396="CAER", "Calamus erinaceus", IF(J2396="UNUN", "Unknown unknown",  IF(J2396="SOAL", "Sonneratia alba",  IF(J2396="AECO", "Aegiceras corniculatum", "" )) )))))))))))))))))))))))))))))</f>
        <v>Bruguiera cylindrica</v>
      </c>
      <c r="J2396" s="1" t="s">
        <v>98</v>
      </c>
      <c r="K2396" s="1" t="n">
        <v>10</v>
      </c>
      <c r="L2396" s="1" t="n">
        <v>7</v>
      </c>
      <c r="M2396" s="1"/>
      <c r="N2396" s="1"/>
      <c r="O2396" s="3"/>
      <c r="AMI2396" s="0"/>
      <c r="AMJ2396" s="0"/>
    </row>
    <row r="2397" s="18" customFormat="true" ht="13.8" hidden="false" customHeight="false" outlineLevel="0" collapsed="false">
      <c r="A2397" s="1" t="s">
        <v>91</v>
      </c>
      <c r="B2397" s="12" t="n">
        <v>42183</v>
      </c>
      <c r="C2397" s="1" t="s">
        <v>833</v>
      </c>
      <c r="D2397" s="1" t="s">
        <v>19</v>
      </c>
      <c r="E2397" s="1" t="s">
        <v>19</v>
      </c>
      <c r="F2397" s="1" t="s">
        <v>20</v>
      </c>
      <c r="G2397" s="1" t="n">
        <v>7</v>
      </c>
      <c r="H2397" s="1" t="n">
        <v>2</v>
      </c>
      <c r="I2397" s="23" t="str">
        <f aca="false">IF(J2397="RHAP", "Rhizophora apiculata", IF(J2397="EXAG", "Excoecaria agallocha", IF(J2397="BRPA", "Bruguiera parviflora", IF(J2397="XYMO", "Xylocarpus moluccensis", IF(J2397="BRCY", "Bruguiera cylindrica", IF(J2397="AVAL", "Avicennia alba", IF(J2397="AVOF", "Avicennia officinalis", IF(J2397="LURA", "Lumnitzera racemosa", IF(J2397="CETA", "Ceriops tagal", IF(J2397="XYGR", "Xylocarpus granatum", IF(J2397="AVMA", "Avicennia marina", IF(J2397="RHMU", "Rhizophora mucronata", IF(J2397="BRGY", "Bruguiera gymnorrhiza", IF(J2397="BRSE", "Bruguiera sexangula", IF(J2397="SOOV", "Sonneratia ovata", IF(J2397="SOCA", "Sonneratia caseolaris", IF(J2397="HELI", "Heritiera littoralis", IF(J2397="HESY", "Heritiera sylvatica", IF(J2397="NYFR", "Nypa fruticans", IF(J2397="CYRA", "Cynometra ramiflora", IF(J2397="PHPA", "Phoenix paludosa", IF(J2397="SCHY", "Scyphiphora hydrophyllacea", IF(J2397="DIMA", "Diospyros maritima", IF(J2397="POPI", "Pongamia pinnata", IF(J2397="MAPS", "Maniltoa psilogyne", IF(J2397="INBI", "Intsia bijuga", IF(J2397="ACEB", "Acanthus ebracteatus", IF(J2397="CAER", "Calamus erinaceus", IF(J2397="UNUN", "Unknown unknown",  IF(J2397="SOAL", "Sonneratia alba",  IF(J2397="AECO", "Aegiceras corniculatum", "" )) )))))))))))))))))))))))))))))</f>
        <v>Bruguiera cylindrica</v>
      </c>
      <c r="J2397" s="1" t="s">
        <v>98</v>
      </c>
      <c r="K2397" s="1" t="n">
        <v>10.1</v>
      </c>
      <c r="L2397" s="1" t="n">
        <v>8</v>
      </c>
      <c r="M2397" s="1"/>
      <c r="N2397" s="1"/>
      <c r="O2397" s="3"/>
      <c r="AMI2397" s="0"/>
      <c r="AMJ2397" s="0"/>
    </row>
    <row r="2398" s="18" customFormat="true" ht="13.8" hidden="false" customHeight="false" outlineLevel="0" collapsed="false">
      <c r="A2398" s="1" t="s">
        <v>91</v>
      </c>
      <c r="B2398" s="12" t="n">
        <v>42183</v>
      </c>
      <c r="C2398" s="1" t="s">
        <v>833</v>
      </c>
      <c r="D2398" s="1" t="s">
        <v>19</v>
      </c>
      <c r="E2398" s="1" t="s">
        <v>19</v>
      </c>
      <c r="F2398" s="1" t="s">
        <v>20</v>
      </c>
      <c r="G2398" s="1" t="n">
        <v>7</v>
      </c>
      <c r="H2398" s="1" t="n">
        <v>2</v>
      </c>
      <c r="I2398" s="23" t="str">
        <f aca="false">IF(J2398="RHAP", "Rhizophora apiculata", IF(J2398="EXAG", "Excoecaria agallocha", IF(J2398="BRPA", "Bruguiera parviflora", IF(J2398="XYMO", "Xylocarpus moluccensis", IF(J2398="BRCY", "Bruguiera cylindrica", IF(J2398="AVAL", "Avicennia alba", IF(J2398="AVOF", "Avicennia officinalis", IF(J2398="LURA", "Lumnitzera racemosa", IF(J2398="CETA", "Ceriops tagal", IF(J2398="XYGR", "Xylocarpus granatum", IF(J2398="AVMA", "Avicennia marina", IF(J2398="RHMU", "Rhizophora mucronata", IF(J2398="BRGY", "Bruguiera gymnorrhiza", IF(J2398="BRSE", "Bruguiera sexangula", IF(J2398="SOOV", "Sonneratia ovata", IF(J2398="SOCA", "Sonneratia caseolaris", IF(J2398="HELI", "Heritiera littoralis", IF(J2398="HESY", "Heritiera sylvatica", IF(J2398="NYFR", "Nypa fruticans", IF(J2398="CYRA", "Cynometra ramiflora", IF(J2398="PHPA", "Phoenix paludosa", IF(J2398="SCHY", "Scyphiphora hydrophyllacea", IF(J2398="DIMA", "Diospyros maritima", IF(J2398="POPI", "Pongamia pinnata", IF(J2398="MAPS", "Maniltoa psilogyne", IF(J2398="INBI", "Intsia bijuga", IF(J2398="ACEB", "Acanthus ebracteatus", IF(J2398="CAER", "Calamus erinaceus", IF(J2398="UNUN", "Unknown unknown",  IF(J2398="SOAL", "Sonneratia alba",  IF(J2398="AECO", "Aegiceras corniculatum", "" )) )))))))))))))))))))))))))))))</f>
        <v>Bruguiera sexangula</v>
      </c>
      <c r="J2398" s="1" t="s">
        <v>1023</v>
      </c>
      <c r="K2398" s="1" t="n">
        <v>10.2</v>
      </c>
      <c r="L2398" s="1" t="n">
        <v>7</v>
      </c>
      <c r="M2398" s="1"/>
      <c r="N2398" s="1" t="n">
        <v>2</v>
      </c>
      <c r="O2398" s="3"/>
      <c r="AMI2398" s="0"/>
      <c r="AMJ2398" s="0"/>
    </row>
    <row r="2399" s="18" customFormat="true" ht="13.8" hidden="false" customHeight="false" outlineLevel="0" collapsed="false">
      <c r="A2399" s="1" t="s">
        <v>91</v>
      </c>
      <c r="B2399" s="12" t="n">
        <v>42183</v>
      </c>
      <c r="C2399" s="1" t="s">
        <v>833</v>
      </c>
      <c r="D2399" s="1" t="s">
        <v>19</v>
      </c>
      <c r="E2399" s="1" t="s">
        <v>19</v>
      </c>
      <c r="F2399" s="1" t="s">
        <v>20</v>
      </c>
      <c r="G2399" s="1" t="n">
        <v>7</v>
      </c>
      <c r="H2399" s="1" t="n">
        <v>2</v>
      </c>
      <c r="I2399" s="23" t="str">
        <f aca="false">IF(J2399="RHAP", "Rhizophora apiculata", IF(J2399="EXAG", "Excoecaria agallocha", IF(J2399="BRPA", "Bruguiera parviflora", IF(J2399="XYMO", "Xylocarpus moluccensis", IF(J2399="BRCY", "Bruguiera cylindrica", IF(J2399="AVAL", "Avicennia alba", IF(J2399="AVOF", "Avicennia officinalis", IF(J2399="LURA", "Lumnitzera racemosa", IF(J2399="CETA", "Ceriops tagal", IF(J2399="XYGR", "Xylocarpus granatum", IF(J2399="AVMA", "Avicennia marina", IF(J2399="RHMU", "Rhizophora mucronata", IF(J2399="BRGY", "Bruguiera gymnorrhiza", IF(J2399="BRSE", "Bruguiera sexangula", IF(J2399="SOOV", "Sonneratia ovata", IF(J2399="SOCA", "Sonneratia caseolaris", IF(J2399="HELI", "Heritiera littoralis", IF(J2399="HESY", "Heritiera sylvatica", IF(J2399="NYFR", "Nypa fruticans", IF(J2399="CYRA", "Cynometra ramiflora", IF(J2399="PHPA", "Phoenix paludosa", IF(J2399="SCHY", "Scyphiphora hydrophyllacea", IF(J2399="DIMA", "Diospyros maritima", IF(J2399="POPI", "Pongamia pinnata", IF(J2399="MAPS", "Maniltoa psilogyne", IF(J2399="INBI", "Intsia bijuga", IF(J2399="ACEB", "Acanthus ebracteatus", IF(J2399="CAER", "Calamus erinaceus", IF(J2399="UNUN", "Unknown unknown",  IF(J2399="SOAL", "Sonneratia alba",  IF(J2399="AECO", "Aegiceras corniculatum", "" )) )))))))))))))))))))))))))))))</f>
        <v>Bruguiera cylindrica</v>
      </c>
      <c r="J2399" s="1" t="s">
        <v>98</v>
      </c>
      <c r="K2399" s="1" t="n">
        <v>10.4</v>
      </c>
      <c r="L2399" s="1" t="n">
        <v>8</v>
      </c>
      <c r="M2399" s="1"/>
      <c r="N2399" s="1"/>
      <c r="O2399" s="3"/>
      <c r="AMI2399" s="0"/>
      <c r="AMJ2399" s="0"/>
    </row>
    <row r="2400" s="18" customFormat="true" ht="13.8" hidden="false" customHeight="false" outlineLevel="0" collapsed="false">
      <c r="A2400" s="1" t="s">
        <v>91</v>
      </c>
      <c r="B2400" s="12" t="n">
        <v>42183</v>
      </c>
      <c r="C2400" s="1" t="s">
        <v>833</v>
      </c>
      <c r="D2400" s="1" t="s">
        <v>19</v>
      </c>
      <c r="E2400" s="1" t="s">
        <v>19</v>
      </c>
      <c r="F2400" s="1" t="s">
        <v>20</v>
      </c>
      <c r="G2400" s="1" t="n">
        <v>7</v>
      </c>
      <c r="H2400" s="1" t="n">
        <v>2</v>
      </c>
      <c r="I2400" s="23" t="str">
        <f aca="false">IF(J2400="RHAP", "Rhizophora apiculata", IF(J2400="EXAG", "Excoecaria agallocha", IF(J2400="BRPA", "Bruguiera parviflora", IF(J2400="XYMO", "Xylocarpus moluccensis", IF(J2400="BRCY", "Bruguiera cylindrica", IF(J2400="AVAL", "Avicennia alba", IF(J2400="AVOF", "Avicennia officinalis", IF(J2400="LURA", "Lumnitzera racemosa", IF(J2400="CETA", "Ceriops tagal", IF(J2400="XYGR", "Xylocarpus granatum", IF(J2400="AVMA", "Avicennia marina", IF(J2400="RHMU", "Rhizophora mucronata", IF(J2400="BRGY", "Bruguiera gymnorrhiza", IF(J2400="BRSE", "Bruguiera sexangula", IF(J2400="SOOV", "Sonneratia ovata", IF(J2400="SOCA", "Sonneratia caseolaris", IF(J2400="HELI", "Heritiera littoralis", IF(J2400="HESY", "Heritiera sylvatica", IF(J2400="NYFR", "Nypa fruticans", IF(J2400="CYRA", "Cynometra ramiflora", IF(J2400="PHPA", "Phoenix paludosa", IF(J2400="SCHY", "Scyphiphora hydrophyllacea", IF(J2400="DIMA", "Diospyros maritima", IF(J2400="POPI", "Pongamia pinnata", IF(J2400="MAPS", "Maniltoa psilogyne", IF(J2400="INBI", "Intsia bijuga", IF(J2400="ACEB", "Acanthus ebracteatus", IF(J2400="CAER", "Calamus erinaceus", IF(J2400="UNUN", "Unknown unknown",  IF(J2400="SOAL", "Sonneratia alba",  IF(J2400="AECO", "Aegiceras corniculatum", "" )) )))))))))))))))))))))))))))))</f>
        <v>Bruguiera cylindrica</v>
      </c>
      <c r="J2400" s="1" t="s">
        <v>98</v>
      </c>
      <c r="K2400" s="1" t="n">
        <v>15.9</v>
      </c>
      <c r="L2400" s="1" t="n">
        <v>12</v>
      </c>
      <c r="M2400" s="1"/>
      <c r="N2400" s="1"/>
      <c r="O2400" s="3"/>
      <c r="AMI2400" s="0"/>
      <c r="AMJ2400" s="0"/>
    </row>
    <row r="2401" s="18" customFormat="true" ht="13.8" hidden="false" customHeight="false" outlineLevel="0" collapsed="false">
      <c r="A2401" s="1" t="s">
        <v>91</v>
      </c>
      <c r="B2401" s="12" t="n">
        <v>42183</v>
      </c>
      <c r="C2401" s="1" t="s">
        <v>833</v>
      </c>
      <c r="D2401" s="1" t="s">
        <v>19</v>
      </c>
      <c r="E2401" s="1" t="s">
        <v>19</v>
      </c>
      <c r="F2401" s="1" t="s">
        <v>20</v>
      </c>
      <c r="G2401" s="1" t="n">
        <v>7</v>
      </c>
      <c r="H2401" s="1" t="n">
        <v>2</v>
      </c>
      <c r="I2401" s="23" t="str">
        <f aca="false">IF(J2401="RHAP", "Rhizophora apiculata", IF(J2401="EXAG", "Excoecaria agallocha", IF(J2401="BRPA", "Bruguiera parviflora", IF(J2401="XYMO", "Xylocarpus moluccensis", IF(J2401="BRCY", "Bruguiera cylindrica", IF(J2401="AVAL", "Avicennia alba", IF(J2401="AVOF", "Avicennia officinalis", IF(J2401="LURA", "Lumnitzera racemosa", IF(J2401="CETA", "Ceriops tagal", IF(J2401="XYGR", "Xylocarpus granatum", IF(J2401="AVMA", "Avicennia marina", IF(J2401="RHMU", "Rhizophora mucronata", IF(J2401="BRGY", "Bruguiera gymnorrhiza", IF(J2401="BRSE", "Bruguiera sexangula", IF(J2401="SOOV", "Sonneratia ovata", IF(J2401="SOCA", "Sonneratia caseolaris", IF(J2401="HELI", "Heritiera littoralis", IF(J2401="HESY", "Heritiera sylvatica", IF(J2401="NYFR", "Nypa fruticans", IF(J2401="CYRA", "Cynometra ramiflora", IF(J2401="PHPA", "Phoenix paludosa", IF(J2401="SCHY", "Scyphiphora hydrophyllacea", IF(J2401="DIMA", "Diospyros maritima", IF(J2401="POPI", "Pongamia pinnata", IF(J2401="MAPS", "Maniltoa psilogyne", IF(J2401="INBI", "Intsia bijuga", IF(J2401="ACEB", "Acanthus ebracteatus", IF(J2401="CAER", "Calamus erinaceus", IF(J2401="UNUN", "Unknown unknown",  IF(J2401="SOAL", "Sonneratia alba",  IF(J2401="AECO", "Aegiceras corniculatum", "" )) )))))))))))))))))))))))))))))</f>
        <v>Avicennia alba</v>
      </c>
      <c r="J2401" s="1" t="s">
        <v>27</v>
      </c>
      <c r="K2401" s="1" t="n">
        <v>24.5</v>
      </c>
      <c r="L2401" s="1" t="n">
        <v>15</v>
      </c>
      <c r="M2401" s="1"/>
      <c r="N2401" s="1"/>
      <c r="O2401" s="3"/>
      <c r="AMI2401" s="0"/>
      <c r="AMJ2401" s="0"/>
    </row>
    <row r="2402" s="18" customFormat="true" ht="13.8" hidden="false" customHeight="false" outlineLevel="0" collapsed="false">
      <c r="A2402" s="1" t="s">
        <v>91</v>
      </c>
      <c r="B2402" s="12" t="n">
        <v>42183</v>
      </c>
      <c r="C2402" s="1" t="s">
        <v>833</v>
      </c>
      <c r="D2402" s="1" t="s">
        <v>19</v>
      </c>
      <c r="E2402" s="1" t="s">
        <v>19</v>
      </c>
      <c r="F2402" s="1" t="s">
        <v>20</v>
      </c>
      <c r="G2402" s="1" t="n">
        <v>7</v>
      </c>
      <c r="H2402" s="1" t="n">
        <v>2</v>
      </c>
      <c r="I2402" s="23" t="str">
        <f aca="false">IF(J2402="RHAP", "Rhizophora apiculata", IF(J2402="EXAG", "Excoecaria agallocha", IF(J2402="BRPA", "Bruguiera parviflora", IF(J2402="XYMO", "Xylocarpus moluccensis", IF(J2402="BRCY", "Bruguiera cylindrica", IF(J2402="AVAL", "Avicennia alba", IF(J2402="AVOF", "Avicennia officinalis", IF(J2402="LURA", "Lumnitzera racemosa", IF(J2402="CETA", "Ceriops tagal", IF(J2402="XYGR", "Xylocarpus granatum", IF(J2402="AVMA", "Avicennia marina", IF(J2402="RHMU", "Rhizophora mucronata", IF(J2402="BRGY", "Bruguiera gymnorrhiza", IF(J2402="BRSE", "Bruguiera sexangula", IF(J2402="SOOV", "Sonneratia ovata", IF(J2402="SOCA", "Sonneratia caseolaris", IF(J2402="HELI", "Heritiera littoralis", IF(J2402="HESY", "Heritiera sylvatica", IF(J2402="NYFR", "Nypa fruticans", IF(J2402="CYRA", "Cynometra ramiflora", IF(J2402="PHPA", "Phoenix paludosa", IF(J2402="SCHY", "Scyphiphora hydrophyllacea", IF(J2402="DIMA", "Diospyros maritima", IF(J2402="POPI", "Pongamia pinnata", IF(J2402="MAPS", "Maniltoa psilogyne", IF(J2402="INBI", "Intsia bijuga", IF(J2402="ACEB", "Acanthus ebracteatus", IF(J2402="CAER", "Calamus erinaceus", IF(J2402="UNUN", "Unknown unknown",  IF(J2402="SOAL", "Sonneratia alba",  IF(J2402="AECO", "Aegiceras corniculatum", "" )) )))))))))))))))))))))))))))))</f>
        <v>Avicennia alba</v>
      </c>
      <c r="J2402" s="1" t="s">
        <v>27</v>
      </c>
      <c r="K2402" s="1" t="n">
        <v>43.2</v>
      </c>
      <c r="L2402" s="1" t="n">
        <v>14</v>
      </c>
      <c r="M2402" s="1"/>
      <c r="N2402" s="1"/>
      <c r="O2402" s="3"/>
      <c r="AMI2402" s="0"/>
      <c r="AMJ2402" s="0"/>
    </row>
    <row r="2403" s="18" customFormat="true" ht="13.8" hidden="false" customHeight="false" outlineLevel="0" collapsed="false">
      <c r="A2403" s="1" t="s">
        <v>91</v>
      </c>
      <c r="B2403" s="12" t="n">
        <v>42183</v>
      </c>
      <c r="C2403" s="1" t="s">
        <v>19</v>
      </c>
      <c r="D2403" s="1" t="s">
        <v>19</v>
      </c>
      <c r="E2403" s="1" t="s">
        <v>19</v>
      </c>
      <c r="F2403" s="1" t="s">
        <v>20</v>
      </c>
      <c r="G2403" s="1" t="n">
        <v>7</v>
      </c>
      <c r="H2403" s="1" t="n">
        <v>3</v>
      </c>
      <c r="I2403" s="23" t="str">
        <f aca="false">IF(J2403="RHAP", "Rhizophora apiculata", IF(J2403="EXAG", "Excoecaria agallocha", IF(J2403="BRPA", "Bruguiera parviflora", IF(J2403="XYMO", "Xylocarpus moluccensis", IF(J2403="BRCY", "Bruguiera cylindrica", IF(J2403="AVAL", "Avicennia alba", IF(J2403="AVOF", "Avicennia officinalis", IF(J2403="LURA", "Lumnitzera racemosa", IF(J2403="CETA", "Ceriops tagal", IF(J2403="XYGR", "Xylocarpus granatum", IF(J2403="AVMA", "Avicennia marina", IF(J2403="RHMU", "Rhizophora mucronata", IF(J2403="BRGY", "Bruguiera gymnorrhiza", IF(J2403="BRSE", "Bruguiera sexangula", IF(J2403="SOOV", "Sonneratia ovata", IF(J2403="SOCA", "Sonneratia caseolaris", IF(J2403="HELI", "Heritiera littoralis", IF(J2403="HESY", "Heritiera sylvatica", IF(J2403="NYFR", "Nypa fruticans", IF(J2403="CYRA", "Cynometra ramiflora", IF(J2403="PHPA", "Phoenix paludosa", IF(J2403="SCHY", "Scyphiphora hydrophyllacea", IF(J2403="DIMA", "Diospyros maritima", IF(J2403="POPI", "Pongamia pinnata", IF(J2403="MAPS", "Maniltoa psilogyne", IF(J2403="INBI", "Intsia bijuga", IF(J2403="ACEB", "Acanthus ebracteatus", IF(J2403="CAER", "Calamus erinaceus", IF(J2403="UNUN", "Unknown unknown",  IF(J2403="SOAL", "Sonneratia alba",  IF(J2403="AECO", "Aegiceras corniculatum", "" )) )))))))))))))))))))))))))))))</f>
        <v>Bruguiera cylindrica</v>
      </c>
      <c r="J2403" s="1" t="s">
        <v>98</v>
      </c>
      <c r="K2403" s="1" t="n">
        <v>5</v>
      </c>
      <c r="L2403" s="1" t="n">
        <v>6</v>
      </c>
      <c r="M2403" s="1"/>
      <c r="N2403" s="1"/>
      <c r="O2403" s="3"/>
      <c r="AMI2403" s="0"/>
      <c r="AMJ2403" s="0"/>
    </row>
    <row r="2404" s="18" customFormat="true" ht="13.8" hidden="false" customHeight="false" outlineLevel="0" collapsed="false">
      <c r="A2404" s="1" t="s">
        <v>91</v>
      </c>
      <c r="B2404" s="12" t="n">
        <v>42183</v>
      </c>
      <c r="C2404" s="1" t="s">
        <v>19</v>
      </c>
      <c r="D2404" s="1" t="s">
        <v>19</v>
      </c>
      <c r="E2404" s="1" t="s">
        <v>19</v>
      </c>
      <c r="F2404" s="1" t="s">
        <v>20</v>
      </c>
      <c r="G2404" s="1" t="n">
        <v>7</v>
      </c>
      <c r="H2404" s="1" t="n">
        <v>3</v>
      </c>
      <c r="I2404" s="23" t="str">
        <f aca="false">IF(J2404="RHAP", "Rhizophora apiculata", IF(J2404="EXAG", "Excoecaria agallocha", IF(J2404="BRPA", "Bruguiera parviflora", IF(J2404="XYMO", "Xylocarpus moluccensis", IF(J2404="BRCY", "Bruguiera cylindrica", IF(J2404="AVAL", "Avicennia alba", IF(J2404="AVOF", "Avicennia officinalis", IF(J2404="LURA", "Lumnitzera racemosa", IF(J2404="CETA", "Ceriops tagal", IF(J2404="XYGR", "Xylocarpus granatum", IF(J2404="AVMA", "Avicennia marina", IF(J2404="RHMU", "Rhizophora mucronata", IF(J2404="BRGY", "Bruguiera gymnorrhiza", IF(J2404="BRSE", "Bruguiera sexangula", IF(J2404="SOOV", "Sonneratia ovata", IF(J2404="SOCA", "Sonneratia caseolaris", IF(J2404="HELI", "Heritiera littoralis", IF(J2404="HESY", "Heritiera sylvatica", IF(J2404="NYFR", "Nypa fruticans", IF(J2404="CYRA", "Cynometra ramiflora", IF(J2404="PHPA", "Phoenix paludosa", IF(J2404="SCHY", "Scyphiphora hydrophyllacea", IF(J2404="DIMA", "Diospyros maritima", IF(J2404="POPI", "Pongamia pinnata", IF(J2404="MAPS", "Maniltoa psilogyne", IF(J2404="INBI", "Intsia bijuga", IF(J2404="ACEB", "Acanthus ebracteatus", IF(J2404="CAER", "Calamus erinaceus", IF(J2404="UNUN", "Unknown unknown",  IF(J2404="SOAL", "Sonneratia alba",  IF(J2404="AECO", "Aegiceras corniculatum", "" )) )))))))))))))))))))))))))))))</f>
        <v>Bruguiera cylindrica</v>
      </c>
      <c r="J2404" s="1" t="s">
        <v>98</v>
      </c>
      <c r="K2404" s="1" t="n">
        <v>5.1</v>
      </c>
      <c r="L2404" s="1" t="n">
        <v>8</v>
      </c>
      <c r="M2404" s="1"/>
      <c r="N2404" s="1" t="n">
        <v>2</v>
      </c>
      <c r="O2404" s="3"/>
      <c r="AMI2404" s="0"/>
      <c r="AMJ2404" s="0"/>
    </row>
    <row r="2405" s="18" customFormat="true" ht="13.8" hidden="false" customHeight="false" outlineLevel="0" collapsed="false">
      <c r="A2405" s="1" t="s">
        <v>91</v>
      </c>
      <c r="B2405" s="12" t="n">
        <v>42183</v>
      </c>
      <c r="C2405" s="1" t="s">
        <v>19</v>
      </c>
      <c r="D2405" s="1" t="s">
        <v>19</v>
      </c>
      <c r="E2405" s="1" t="s">
        <v>19</v>
      </c>
      <c r="F2405" s="1" t="s">
        <v>20</v>
      </c>
      <c r="G2405" s="1" t="n">
        <v>7</v>
      </c>
      <c r="H2405" s="1" t="n">
        <v>3</v>
      </c>
      <c r="I2405" s="23" t="str">
        <f aca="false">IF(J2405="RHAP", "Rhizophora apiculata", IF(J2405="EXAG", "Excoecaria agallocha", IF(J2405="BRPA", "Bruguiera parviflora", IF(J2405="XYMO", "Xylocarpus moluccensis", IF(J2405="BRCY", "Bruguiera cylindrica", IF(J2405="AVAL", "Avicennia alba", IF(J2405="AVOF", "Avicennia officinalis", IF(J2405="LURA", "Lumnitzera racemosa", IF(J2405="CETA", "Ceriops tagal", IF(J2405="XYGR", "Xylocarpus granatum", IF(J2405="AVMA", "Avicennia marina", IF(J2405="RHMU", "Rhizophora mucronata", IF(J2405="BRGY", "Bruguiera gymnorrhiza", IF(J2405="BRSE", "Bruguiera sexangula", IF(J2405="SOOV", "Sonneratia ovata", IF(J2405="SOCA", "Sonneratia caseolaris", IF(J2405="HELI", "Heritiera littoralis", IF(J2405="HESY", "Heritiera sylvatica", IF(J2405="NYFR", "Nypa fruticans", IF(J2405="CYRA", "Cynometra ramiflora", IF(J2405="PHPA", "Phoenix paludosa", IF(J2405="SCHY", "Scyphiphora hydrophyllacea", IF(J2405="DIMA", "Diospyros maritima", IF(J2405="POPI", "Pongamia pinnata", IF(J2405="MAPS", "Maniltoa psilogyne", IF(J2405="INBI", "Intsia bijuga", IF(J2405="ACEB", "Acanthus ebracteatus", IF(J2405="CAER", "Calamus erinaceus", IF(J2405="UNUN", "Unknown unknown",  IF(J2405="SOAL", "Sonneratia alba",  IF(J2405="AECO", "Aegiceras corniculatum", "" )) )))))))))))))))))))))))))))))</f>
        <v>Bruguiera cylindrica</v>
      </c>
      <c r="J2405" s="1" t="s">
        <v>98</v>
      </c>
      <c r="K2405" s="1" t="n">
        <v>5.1</v>
      </c>
      <c r="L2405" s="1" t="n">
        <v>7</v>
      </c>
      <c r="M2405" s="1"/>
      <c r="N2405" s="1"/>
      <c r="O2405" s="3"/>
      <c r="AMI2405" s="0"/>
      <c r="AMJ2405" s="0"/>
    </row>
    <row r="2406" s="18" customFormat="true" ht="13.8" hidden="false" customHeight="false" outlineLevel="0" collapsed="false">
      <c r="A2406" s="1" t="s">
        <v>91</v>
      </c>
      <c r="B2406" s="12" t="n">
        <v>42183</v>
      </c>
      <c r="C2406" s="1" t="s">
        <v>19</v>
      </c>
      <c r="D2406" s="1" t="s">
        <v>19</v>
      </c>
      <c r="E2406" s="1" t="s">
        <v>19</v>
      </c>
      <c r="F2406" s="1" t="s">
        <v>20</v>
      </c>
      <c r="G2406" s="1" t="n">
        <v>7</v>
      </c>
      <c r="H2406" s="1" t="n">
        <v>3</v>
      </c>
      <c r="I2406" s="23" t="str">
        <f aca="false">IF(J2406="RHAP", "Rhizophora apiculata", IF(J2406="EXAG", "Excoecaria agallocha", IF(J2406="BRPA", "Bruguiera parviflora", IF(J2406="XYMO", "Xylocarpus moluccensis", IF(J2406="BRCY", "Bruguiera cylindrica", IF(J2406="AVAL", "Avicennia alba", IF(J2406="AVOF", "Avicennia officinalis", IF(J2406="LURA", "Lumnitzera racemosa", IF(J2406="CETA", "Ceriops tagal", IF(J2406="XYGR", "Xylocarpus granatum", IF(J2406="AVMA", "Avicennia marina", IF(J2406="RHMU", "Rhizophora mucronata", IF(J2406="BRGY", "Bruguiera gymnorrhiza", IF(J2406="BRSE", "Bruguiera sexangula", IF(J2406="SOOV", "Sonneratia ovata", IF(J2406="SOCA", "Sonneratia caseolaris", IF(J2406="HELI", "Heritiera littoralis", IF(J2406="HESY", "Heritiera sylvatica", IF(J2406="NYFR", "Nypa fruticans", IF(J2406="CYRA", "Cynometra ramiflora", IF(J2406="PHPA", "Phoenix paludosa", IF(J2406="SCHY", "Scyphiphora hydrophyllacea", IF(J2406="DIMA", "Diospyros maritima", IF(J2406="POPI", "Pongamia pinnata", IF(J2406="MAPS", "Maniltoa psilogyne", IF(J2406="INBI", "Intsia bijuga", IF(J2406="ACEB", "Acanthus ebracteatus", IF(J2406="CAER", "Calamus erinaceus", IF(J2406="UNUN", "Unknown unknown",  IF(J2406="SOAL", "Sonneratia alba",  IF(J2406="AECO", "Aegiceras corniculatum", "" )) )))))))))))))))))))))))))))))</f>
        <v>Bruguiera cylindrica</v>
      </c>
      <c r="J2406" s="1" t="s">
        <v>98</v>
      </c>
      <c r="K2406" s="1" t="n">
        <v>5.2</v>
      </c>
      <c r="L2406" s="1" t="n">
        <v>5</v>
      </c>
      <c r="M2406" s="1"/>
      <c r="N2406" s="1"/>
      <c r="O2406" s="3"/>
      <c r="AMI2406" s="0"/>
      <c r="AMJ2406" s="0"/>
    </row>
    <row r="2407" s="18" customFormat="true" ht="13.8" hidden="false" customHeight="false" outlineLevel="0" collapsed="false">
      <c r="A2407" s="1" t="s">
        <v>91</v>
      </c>
      <c r="B2407" s="12" t="n">
        <v>42183</v>
      </c>
      <c r="C2407" s="1" t="s">
        <v>19</v>
      </c>
      <c r="D2407" s="1" t="s">
        <v>19</v>
      </c>
      <c r="E2407" s="1" t="s">
        <v>19</v>
      </c>
      <c r="F2407" s="1" t="s">
        <v>20</v>
      </c>
      <c r="G2407" s="1" t="n">
        <v>7</v>
      </c>
      <c r="H2407" s="1" t="n">
        <v>3</v>
      </c>
      <c r="I2407" s="23" t="str">
        <f aca="false">IF(J2407="RHAP", "Rhizophora apiculata", IF(J2407="EXAG", "Excoecaria agallocha", IF(J2407="BRPA", "Bruguiera parviflora", IF(J2407="XYMO", "Xylocarpus moluccensis", IF(J2407="BRCY", "Bruguiera cylindrica", IF(J2407="AVAL", "Avicennia alba", IF(J2407="AVOF", "Avicennia officinalis", IF(J2407="LURA", "Lumnitzera racemosa", IF(J2407="CETA", "Ceriops tagal", IF(J2407="XYGR", "Xylocarpus granatum", IF(J2407="AVMA", "Avicennia marina", IF(J2407="RHMU", "Rhizophora mucronata", IF(J2407="BRGY", "Bruguiera gymnorrhiza", IF(J2407="BRSE", "Bruguiera sexangula", IF(J2407="SOOV", "Sonneratia ovata", IF(J2407="SOCA", "Sonneratia caseolaris", IF(J2407="HELI", "Heritiera littoralis", IF(J2407="HESY", "Heritiera sylvatica", IF(J2407="NYFR", "Nypa fruticans", IF(J2407="CYRA", "Cynometra ramiflora", IF(J2407="PHPA", "Phoenix paludosa", IF(J2407="SCHY", "Scyphiphora hydrophyllacea", IF(J2407="DIMA", "Diospyros maritima", IF(J2407="POPI", "Pongamia pinnata", IF(J2407="MAPS", "Maniltoa psilogyne", IF(J2407="INBI", "Intsia bijuga", IF(J2407="ACEB", "Acanthus ebracteatus", IF(J2407="CAER", "Calamus erinaceus", IF(J2407="UNUN", "Unknown unknown",  IF(J2407="SOAL", "Sonneratia alba",  IF(J2407="AECO", "Aegiceras corniculatum", "" )) )))))))))))))))))))))))))))))</f>
        <v>Bruguiera cylindrica</v>
      </c>
      <c r="J2407" s="1" t="s">
        <v>98</v>
      </c>
      <c r="K2407" s="1" t="n">
        <v>5.4</v>
      </c>
      <c r="L2407" s="1" t="n">
        <v>6</v>
      </c>
      <c r="M2407" s="1"/>
      <c r="N2407" s="1"/>
      <c r="O2407" s="3"/>
      <c r="AMI2407" s="0"/>
      <c r="AMJ2407" s="0"/>
    </row>
    <row r="2408" s="18" customFormat="true" ht="13.8" hidden="false" customHeight="false" outlineLevel="0" collapsed="false">
      <c r="A2408" s="1" t="s">
        <v>91</v>
      </c>
      <c r="B2408" s="12" t="n">
        <v>42183</v>
      </c>
      <c r="C2408" s="1" t="s">
        <v>19</v>
      </c>
      <c r="D2408" s="1" t="s">
        <v>19</v>
      </c>
      <c r="E2408" s="1" t="s">
        <v>19</v>
      </c>
      <c r="F2408" s="1" t="s">
        <v>20</v>
      </c>
      <c r="G2408" s="1" t="n">
        <v>7</v>
      </c>
      <c r="H2408" s="1" t="n">
        <v>3</v>
      </c>
      <c r="I2408" s="23" t="str">
        <f aca="false">IF(J2408="RHAP", "Rhizophora apiculata", IF(J2408="EXAG", "Excoecaria agallocha", IF(J2408="BRPA", "Bruguiera parviflora", IF(J2408="XYMO", "Xylocarpus moluccensis", IF(J2408="BRCY", "Bruguiera cylindrica", IF(J2408="AVAL", "Avicennia alba", IF(J2408="AVOF", "Avicennia officinalis", IF(J2408="LURA", "Lumnitzera racemosa", IF(J2408="CETA", "Ceriops tagal", IF(J2408="XYGR", "Xylocarpus granatum", IF(J2408="AVMA", "Avicennia marina", IF(J2408="RHMU", "Rhizophora mucronata", IF(J2408="BRGY", "Bruguiera gymnorrhiza", IF(J2408="BRSE", "Bruguiera sexangula", IF(J2408="SOOV", "Sonneratia ovata", IF(J2408="SOCA", "Sonneratia caseolaris", IF(J2408="HELI", "Heritiera littoralis", IF(J2408="HESY", "Heritiera sylvatica", IF(J2408="NYFR", "Nypa fruticans", IF(J2408="CYRA", "Cynometra ramiflora", IF(J2408="PHPA", "Phoenix paludosa", IF(J2408="SCHY", "Scyphiphora hydrophyllacea", IF(J2408="DIMA", "Diospyros maritima", IF(J2408="POPI", "Pongamia pinnata", IF(J2408="MAPS", "Maniltoa psilogyne", IF(J2408="INBI", "Intsia bijuga", IF(J2408="ACEB", "Acanthus ebracteatus", IF(J2408="CAER", "Calamus erinaceus", IF(J2408="UNUN", "Unknown unknown",  IF(J2408="SOAL", "Sonneratia alba",  IF(J2408="AECO", "Aegiceras corniculatum", "" )) )))))))))))))))))))))))))))))</f>
        <v>Bruguiera cylindrica</v>
      </c>
      <c r="J2408" s="1" t="s">
        <v>98</v>
      </c>
      <c r="K2408" s="1" t="n">
        <v>5.4</v>
      </c>
      <c r="L2408" s="1" t="n">
        <v>6</v>
      </c>
      <c r="M2408" s="1"/>
      <c r="N2408" s="1" t="n">
        <v>2</v>
      </c>
      <c r="O2408" s="3"/>
      <c r="AMI2408" s="0"/>
      <c r="AMJ2408" s="0"/>
    </row>
    <row r="2409" s="18" customFormat="true" ht="13.8" hidden="false" customHeight="false" outlineLevel="0" collapsed="false">
      <c r="A2409" s="1" t="s">
        <v>91</v>
      </c>
      <c r="B2409" s="12" t="n">
        <v>42183</v>
      </c>
      <c r="C2409" s="1" t="s">
        <v>19</v>
      </c>
      <c r="D2409" s="1" t="s">
        <v>19</v>
      </c>
      <c r="E2409" s="1" t="s">
        <v>19</v>
      </c>
      <c r="F2409" s="1" t="s">
        <v>20</v>
      </c>
      <c r="G2409" s="1" t="n">
        <v>7</v>
      </c>
      <c r="H2409" s="1" t="n">
        <v>3</v>
      </c>
      <c r="I2409" s="23" t="str">
        <f aca="false">IF(J2409="RHAP", "Rhizophora apiculata", IF(J2409="EXAG", "Excoecaria agallocha", IF(J2409="BRPA", "Bruguiera parviflora", IF(J2409="XYMO", "Xylocarpus moluccensis", IF(J2409="BRCY", "Bruguiera cylindrica", IF(J2409="AVAL", "Avicennia alba", IF(J2409="AVOF", "Avicennia officinalis", IF(J2409="LURA", "Lumnitzera racemosa", IF(J2409="CETA", "Ceriops tagal", IF(J2409="XYGR", "Xylocarpus granatum", IF(J2409="AVMA", "Avicennia marina", IF(J2409="RHMU", "Rhizophora mucronata", IF(J2409="BRGY", "Bruguiera gymnorrhiza", IF(J2409="BRSE", "Bruguiera sexangula", IF(J2409="SOOV", "Sonneratia ovata", IF(J2409="SOCA", "Sonneratia caseolaris", IF(J2409="HELI", "Heritiera littoralis", IF(J2409="HESY", "Heritiera sylvatica", IF(J2409="NYFR", "Nypa fruticans", IF(J2409="CYRA", "Cynometra ramiflora", IF(J2409="PHPA", "Phoenix paludosa", IF(J2409="SCHY", "Scyphiphora hydrophyllacea", IF(J2409="DIMA", "Diospyros maritima", IF(J2409="POPI", "Pongamia pinnata", IF(J2409="MAPS", "Maniltoa psilogyne", IF(J2409="INBI", "Intsia bijuga", IF(J2409="ACEB", "Acanthus ebracteatus", IF(J2409="CAER", "Calamus erinaceus", IF(J2409="UNUN", "Unknown unknown",  IF(J2409="SOAL", "Sonneratia alba",  IF(J2409="AECO", "Aegiceras corniculatum", "" )) )))))))))))))))))))))))))))))</f>
        <v>Bruguiera cylindrica</v>
      </c>
      <c r="J2409" s="1" t="s">
        <v>98</v>
      </c>
      <c r="K2409" s="1" t="n">
        <v>5.4</v>
      </c>
      <c r="L2409" s="1" t="n">
        <v>6</v>
      </c>
      <c r="M2409" s="1"/>
      <c r="N2409" s="1"/>
      <c r="O2409" s="3"/>
      <c r="AMI2409" s="0"/>
      <c r="AMJ2409" s="0"/>
    </row>
    <row r="2410" s="18" customFormat="true" ht="13.8" hidden="false" customHeight="false" outlineLevel="0" collapsed="false">
      <c r="A2410" s="1" t="s">
        <v>91</v>
      </c>
      <c r="B2410" s="12" t="n">
        <v>42183</v>
      </c>
      <c r="C2410" s="1" t="s">
        <v>19</v>
      </c>
      <c r="D2410" s="1" t="s">
        <v>19</v>
      </c>
      <c r="E2410" s="1" t="s">
        <v>19</v>
      </c>
      <c r="F2410" s="1" t="s">
        <v>20</v>
      </c>
      <c r="G2410" s="1" t="n">
        <v>7</v>
      </c>
      <c r="H2410" s="1" t="n">
        <v>3</v>
      </c>
      <c r="I2410" s="23" t="str">
        <f aca="false">IF(J2410="RHAP", "Rhizophora apiculata", IF(J2410="EXAG", "Excoecaria agallocha", IF(J2410="BRPA", "Bruguiera parviflora", IF(J2410="XYMO", "Xylocarpus moluccensis", IF(J2410="BRCY", "Bruguiera cylindrica", IF(J2410="AVAL", "Avicennia alba", IF(J2410="AVOF", "Avicennia officinalis", IF(J2410="LURA", "Lumnitzera racemosa", IF(J2410="CETA", "Ceriops tagal", IF(J2410="XYGR", "Xylocarpus granatum", IF(J2410="AVMA", "Avicennia marina", IF(J2410="RHMU", "Rhizophora mucronata", IF(J2410="BRGY", "Bruguiera gymnorrhiza", IF(J2410="BRSE", "Bruguiera sexangula", IF(J2410="SOOV", "Sonneratia ovata", IF(J2410="SOCA", "Sonneratia caseolaris", IF(J2410="HELI", "Heritiera littoralis", IF(J2410="HESY", "Heritiera sylvatica", IF(J2410="NYFR", "Nypa fruticans", IF(J2410="CYRA", "Cynometra ramiflora", IF(J2410="PHPA", "Phoenix paludosa", IF(J2410="SCHY", "Scyphiphora hydrophyllacea", IF(J2410="DIMA", "Diospyros maritima", IF(J2410="POPI", "Pongamia pinnata", IF(J2410="MAPS", "Maniltoa psilogyne", IF(J2410="INBI", "Intsia bijuga", IF(J2410="ACEB", "Acanthus ebracteatus", IF(J2410="CAER", "Calamus erinaceus", IF(J2410="UNUN", "Unknown unknown",  IF(J2410="SOAL", "Sonneratia alba",  IF(J2410="AECO", "Aegiceras corniculatum", "" )) )))))))))))))))))))))))))))))</f>
        <v>Bruguiera cylindrica</v>
      </c>
      <c r="J2410" s="1" t="s">
        <v>98</v>
      </c>
      <c r="K2410" s="1" t="n">
        <v>5.4</v>
      </c>
      <c r="L2410" s="1" t="n">
        <v>10</v>
      </c>
      <c r="M2410" s="1"/>
      <c r="N2410" s="1"/>
      <c r="O2410" s="3"/>
      <c r="AMI2410" s="0"/>
      <c r="AMJ2410" s="0"/>
    </row>
    <row r="2411" s="18" customFormat="true" ht="13.8" hidden="false" customHeight="false" outlineLevel="0" collapsed="false">
      <c r="A2411" s="1" t="s">
        <v>91</v>
      </c>
      <c r="B2411" s="12" t="n">
        <v>42183</v>
      </c>
      <c r="C2411" s="1" t="s">
        <v>19</v>
      </c>
      <c r="D2411" s="1" t="s">
        <v>19</v>
      </c>
      <c r="E2411" s="1" t="s">
        <v>19</v>
      </c>
      <c r="F2411" s="1" t="s">
        <v>20</v>
      </c>
      <c r="G2411" s="1" t="n">
        <v>7</v>
      </c>
      <c r="H2411" s="1" t="n">
        <v>3</v>
      </c>
      <c r="I2411" s="23" t="str">
        <f aca="false">IF(J2411="RHAP", "Rhizophora apiculata", IF(J2411="EXAG", "Excoecaria agallocha", IF(J2411="BRPA", "Bruguiera parviflora", IF(J2411="XYMO", "Xylocarpus moluccensis", IF(J2411="BRCY", "Bruguiera cylindrica", IF(J2411="AVAL", "Avicennia alba", IF(J2411="AVOF", "Avicennia officinalis", IF(J2411="LURA", "Lumnitzera racemosa", IF(J2411="CETA", "Ceriops tagal", IF(J2411="XYGR", "Xylocarpus granatum", IF(J2411="AVMA", "Avicennia marina", IF(J2411="RHMU", "Rhizophora mucronata", IF(J2411="BRGY", "Bruguiera gymnorrhiza", IF(J2411="BRSE", "Bruguiera sexangula", IF(J2411="SOOV", "Sonneratia ovata", IF(J2411="SOCA", "Sonneratia caseolaris", IF(J2411="HELI", "Heritiera littoralis", IF(J2411="HESY", "Heritiera sylvatica", IF(J2411="NYFR", "Nypa fruticans", IF(J2411="CYRA", "Cynometra ramiflora", IF(J2411="PHPA", "Phoenix paludosa", IF(J2411="SCHY", "Scyphiphora hydrophyllacea", IF(J2411="DIMA", "Diospyros maritima", IF(J2411="POPI", "Pongamia pinnata", IF(J2411="MAPS", "Maniltoa psilogyne", IF(J2411="INBI", "Intsia bijuga", IF(J2411="ACEB", "Acanthus ebracteatus", IF(J2411="CAER", "Calamus erinaceus", IF(J2411="UNUN", "Unknown unknown",  IF(J2411="SOAL", "Sonneratia alba",  IF(J2411="AECO", "Aegiceras corniculatum", "" )) )))))))))))))))))))))))))))))</f>
        <v>Bruguiera cylindrica</v>
      </c>
      <c r="J2411" s="1" t="s">
        <v>98</v>
      </c>
      <c r="K2411" s="1" t="n">
        <v>5.5</v>
      </c>
      <c r="L2411" s="1" t="n">
        <v>6</v>
      </c>
      <c r="M2411" s="1"/>
      <c r="N2411" s="1"/>
      <c r="O2411" s="3"/>
      <c r="AMI2411" s="0"/>
      <c r="AMJ2411" s="0"/>
    </row>
    <row r="2412" s="18" customFormat="true" ht="13.8" hidden="false" customHeight="false" outlineLevel="0" collapsed="false">
      <c r="A2412" s="1" t="s">
        <v>91</v>
      </c>
      <c r="B2412" s="12" t="n">
        <v>42183</v>
      </c>
      <c r="C2412" s="1" t="s">
        <v>19</v>
      </c>
      <c r="D2412" s="1" t="s">
        <v>19</v>
      </c>
      <c r="E2412" s="1" t="s">
        <v>19</v>
      </c>
      <c r="F2412" s="1" t="s">
        <v>20</v>
      </c>
      <c r="G2412" s="1" t="n">
        <v>7</v>
      </c>
      <c r="H2412" s="1" t="n">
        <v>3</v>
      </c>
      <c r="I2412" s="23" t="str">
        <f aca="false">IF(J2412="RHAP", "Rhizophora apiculata", IF(J2412="EXAG", "Excoecaria agallocha", IF(J2412="BRPA", "Bruguiera parviflora", IF(J2412="XYMO", "Xylocarpus moluccensis", IF(J2412="BRCY", "Bruguiera cylindrica", IF(J2412="AVAL", "Avicennia alba", IF(J2412="AVOF", "Avicennia officinalis", IF(J2412="LURA", "Lumnitzera racemosa", IF(J2412="CETA", "Ceriops tagal", IF(J2412="XYGR", "Xylocarpus granatum", IF(J2412="AVMA", "Avicennia marina", IF(J2412="RHMU", "Rhizophora mucronata", IF(J2412="BRGY", "Bruguiera gymnorrhiza", IF(J2412="BRSE", "Bruguiera sexangula", IF(J2412="SOOV", "Sonneratia ovata", IF(J2412="SOCA", "Sonneratia caseolaris", IF(J2412="HELI", "Heritiera littoralis", IF(J2412="HESY", "Heritiera sylvatica", IF(J2412="NYFR", "Nypa fruticans", IF(J2412="CYRA", "Cynometra ramiflora", IF(J2412="PHPA", "Phoenix paludosa", IF(J2412="SCHY", "Scyphiphora hydrophyllacea", IF(J2412="DIMA", "Diospyros maritima", IF(J2412="POPI", "Pongamia pinnata", IF(J2412="MAPS", "Maniltoa psilogyne", IF(J2412="INBI", "Intsia bijuga", IF(J2412="ACEB", "Acanthus ebracteatus", IF(J2412="CAER", "Calamus erinaceus", IF(J2412="UNUN", "Unknown unknown",  IF(J2412="SOAL", "Sonneratia alba",  IF(J2412="AECO", "Aegiceras corniculatum", "" )) )))))))))))))))))))))))))))))</f>
        <v>Bruguiera cylindrica</v>
      </c>
      <c r="J2412" s="1" t="s">
        <v>98</v>
      </c>
      <c r="K2412" s="1" t="n">
        <v>5.6</v>
      </c>
      <c r="L2412" s="1" t="n">
        <v>6</v>
      </c>
      <c r="M2412" s="1"/>
      <c r="N2412" s="1"/>
      <c r="O2412" s="3"/>
      <c r="AMI2412" s="0"/>
      <c r="AMJ2412" s="0"/>
    </row>
    <row r="2413" s="18" customFormat="true" ht="13.8" hidden="false" customHeight="false" outlineLevel="0" collapsed="false">
      <c r="A2413" s="1" t="s">
        <v>91</v>
      </c>
      <c r="B2413" s="12" t="n">
        <v>42183</v>
      </c>
      <c r="C2413" s="1" t="s">
        <v>19</v>
      </c>
      <c r="D2413" s="1" t="s">
        <v>19</v>
      </c>
      <c r="E2413" s="1" t="s">
        <v>19</v>
      </c>
      <c r="F2413" s="1" t="s">
        <v>20</v>
      </c>
      <c r="G2413" s="1" t="n">
        <v>7</v>
      </c>
      <c r="H2413" s="1" t="n">
        <v>3</v>
      </c>
      <c r="I2413" s="23" t="str">
        <f aca="false">IF(J2413="RHAP", "Rhizophora apiculata", IF(J2413="EXAG", "Excoecaria agallocha", IF(J2413="BRPA", "Bruguiera parviflora", IF(J2413="XYMO", "Xylocarpus moluccensis", IF(J2413="BRCY", "Bruguiera cylindrica", IF(J2413="AVAL", "Avicennia alba", IF(J2413="AVOF", "Avicennia officinalis", IF(J2413="LURA", "Lumnitzera racemosa", IF(J2413="CETA", "Ceriops tagal", IF(J2413="XYGR", "Xylocarpus granatum", IF(J2413="AVMA", "Avicennia marina", IF(J2413="RHMU", "Rhizophora mucronata", IF(J2413="BRGY", "Bruguiera gymnorrhiza", IF(J2413="BRSE", "Bruguiera sexangula", IF(J2413="SOOV", "Sonneratia ovata", IF(J2413="SOCA", "Sonneratia caseolaris", IF(J2413="HELI", "Heritiera littoralis", IF(J2413="HESY", "Heritiera sylvatica", IF(J2413="NYFR", "Nypa fruticans", IF(J2413="CYRA", "Cynometra ramiflora", IF(J2413="PHPA", "Phoenix paludosa", IF(J2413="SCHY", "Scyphiphora hydrophyllacea", IF(J2413="DIMA", "Diospyros maritima", IF(J2413="POPI", "Pongamia pinnata", IF(J2413="MAPS", "Maniltoa psilogyne", IF(J2413="INBI", "Intsia bijuga", IF(J2413="ACEB", "Acanthus ebracteatus", IF(J2413="CAER", "Calamus erinaceus", IF(J2413="UNUN", "Unknown unknown",  IF(J2413="SOAL", "Sonneratia alba",  IF(J2413="AECO", "Aegiceras corniculatum", "" )) )))))))))))))))))))))))))))))</f>
        <v>Bruguiera cylindrica</v>
      </c>
      <c r="J2413" s="1" t="s">
        <v>98</v>
      </c>
      <c r="K2413" s="1" t="n">
        <v>5.6</v>
      </c>
      <c r="L2413" s="1" t="n">
        <v>8</v>
      </c>
      <c r="M2413" s="1"/>
      <c r="N2413" s="1"/>
      <c r="O2413" s="3"/>
      <c r="AMI2413" s="0"/>
      <c r="AMJ2413" s="0"/>
    </row>
    <row r="2414" s="18" customFormat="true" ht="13.8" hidden="false" customHeight="false" outlineLevel="0" collapsed="false">
      <c r="A2414" s="1" t="s">
        <v>91</v>
      </c>
      <c r="B2414" s="12" t="n">
        <v>42183</v>
      </c>
      <c r="C2414" s="1" t="s">
        <v>19</v>
      </c>
      <c r="D2414" s="1" t="s">
        <v>19</v>
      </c>
      <c r="E2414" s="1" t="s">
        <v>19</v>
      </c>
      <c r="F2414" s="1" t="s">
        <v>20</v>
      </c>
      <c r="G2414" s="1" t="n">
        <v>7</v>
      </c>
      <c r="H2414" s="1" t="n">
        <v>3</v>
      </c>
      <c r="I2414" s="23" t="str">
        <f aca="false">IF(J2414="RHAP", "Rhizophora apiculata", IF(J2414="EXAG", "Excoecaria agallocha", IF(J2414="BRPA", "Bruguiera parviflora", IF(J2414="XYMO", "Xylocarpus moluccensis", IF(J2414="BRCY", "Bruguiera cylindrica", IF(J2414="AVAL", "Avicennia alba", IF(J2414="AVOF", "Avicennia officinalis", IF(J2414="LURA", "Lumnitzera racemosa", IF(J2414="CETA", "Ceriops tagal", IF(J2414="XYGR", "Xylocarpus granatum", IF(J2414="AVMA", "Avicennia marina", IF(J2414="RHMU", "Rhizophora mucronata", IF(J2414="BRGY", "Bruguiera gymnorrhiza", IF(J2414="BRSE", "Bruguiera sexangula", IF(J2414="SOOV", "Sonneratia ovata", IF(J2414="SOCA", "Sonneratia caseolaris", IF(J2414="HELI", "Heritiera littoralis", IF(J2414="HESY", "Heritiera sylvatica", IF(J2414="NYFR", "Nypa fruticans", IF(J2414="CYRA", "Cynometra ramiflora", IF(J2414="PHPA", "Phoenix paludosa", IF(J2414="SCHY", "Scyphiphora hydrophyllacea", IF(J2414="DIMA", "Diospyros maritima", IF(J2414="POPI", "Pongamia pinnata", IF(J2414="MAPS", "Maniltoa psilogyne", IF(J2414="INBI", "Intsia bijuga", IF(J2414="ACEB", "Acanthus ebracteatus", IF(J2414="CAER", "Calamus erinaceus", IF(J2414="UNUN", "Unknown unknown",  IF(J2414="SOAL", "Sonneratia alba",  IF(J2414="AECO", "Aegiceras corniculatum", "" )) )))))))))))))))))))))))))))))</f>
        <v>Bruguiera cylindrica</v>
      </c>
      <c r="J2414" s="1" t="s">
        <v>98</v>
      </c>
      <c r="K2414" s="1" t="n">
        <v>5.8</v>
      </c>
      <c r="L2414" s="1" t="n">
        <v>7</v>
      </c>
      <c r="M2414" s="1"/>
      <c r="N2414" s="1"/>
      <c r="O2414" s="3"/>
      <c r="AMI2414" s="0"/>
      <c r="AMJ2414" s="0"/>
    </row>
    <row r="2415" s="18" customFormat="true" ht="13.8" hidden="false" customHeight="false" outlineLevel="0" collapsed="false">
      <c r="A2415" s="1" t="s">
        <v>91</v>
      </c>
      <c r="B2415" s="12" t="n">
        <v>42183</v>
      </c>
      <c r="C2415" s="1" t="s">
        <v>19</v>
      </c>
      <c r="D2415" s="1" t="s">
        <v>19</v>
      </c>
      <c r="E2415" s="1" t="s">
        <v>19</v>
      </c>
      <c r="F2415" s="1" t="s">
        <v>20</v>
      </c>
      <c r="G2415" s="1" t="n">
        <v>7</v>
      </c>
      <c r="H2415" s="1" t="n">
        <v>3</v>
      </c>
      <c r="I2415" s="23" t="str">
        <f aca="false">IF(J2415="RHAP", "Rhizophora apiculata", IF(J2415="EXAG", "Excoecaria agallocha", IF(J2415="BRPA", "Bruguiera parviflora", IF(J2415="XYMO", "Xylocarpus moluccensis", IF(J2415="BRCY", "Bruguiera cylindrica", IF(J2415="AVAL", "Avicennia alba", IF(J2415="AVOF", "Avicennia officinalis", IF(J2415="LURA", "Lumnitzera racemosa", IF(J2415="CETA", "Ceriops tagal", IF(J2415="XYGR", "Xylocarpus granatum", IF(J2415="AVMA", "Avicennia marina", IF(J2415="RHMU", "Rhizophora mucronata", IF(J2415="BRGY", "Bruguiera gymnorrhiza", IF(J2415="BRSE", "Bruguiera sexangula", IF(J2415="SOOV", "Sonneratia ovata", IF(J2415="SOCA", "Sonneratia caseolaris", IF(J2415="HELI", "Heritiera littoralis", IF(J2415="HESY", "Heritiera sylvatica", IF(J2415="NYFR", "Nypa fruticans", IF(J2415="CYRA", "Cynometra ramiflora", IF(J2415="PHPA", "Phoenix paludosa", IF(J2415="SCHY", "Scyphiphora hydrophyllacea", IF(J2415="DIMA", "Diospyros maritima", IF(J2415="POPI", "Pongamia pinnata", IF(J2415="MAPS", "Maniltoa psilogyne", IF(J2415="INBI", "Intsia bijuga", IF(J2415="ACEB", "Acanthus ebracteatus", IF(J2415="CAER", "Calamus erinaceus", IF(J2415="UNUN", "Unknown unknown",  IF(J2415="SOAL", "Sonneratia alba",  IF(J2415="AECO", "Aegiceras corniculatum", "" )) )))))))))))))))))))))))))))))</f>
        <v>Bruguiera cylindrica</v>
      </c>
      <c r="J2415" s="1" t="s">
        <v>98</v>
      </c>
      <c r="K2415" s="1" t="n">
        <v>5.8</v>
      </c>
      <c r="L2415" s="1" t="n">
        <v>7</v>
      </c>
      <c r="M2415" s="1"/>
      <c r="N2415" s="1"/>
      <c r="O2415" s="3"/>
      <c r="AMI2415" s="0"/>
      <c r="AMJ2415" s="0"/>
    </row>
    <row r="2416" s="18" customFormat="true" ht="13.8" hidden="false" customHeight="false" outlineLevel="0" collapsed="false">
      <c r="A2416" s="1" t="s">
        <v>91</v>
      </c>
      <c r="B2416" s="12" t="n">
        <v>42183</v>
      </c>
      <c r="C2416" s="1" t="s">
        <v>19</v>
      </c>
      <c r="D2416" s="1" t="s">
        <v>19</v>
      </c>
      <c r="E2416" s="1" t="s">
        <v>19</v>
      </c>
      <c r="F2416" s="1" t="s">
        <v>20</v>
      </c>
      <c r="G2416" s="1" t="n">
        <v>7</v>
      </c>
      <c r="H2416" s="1" t="n">
        <v>3</v>
      </c>
      <c r="I2416" s="23" t="str">
        <f aca="false">IF(J2416="RHAP", "Rhizophora apiculata", IF(J2416="EXAG", "Excoecaria agallocha", IF(J2416="BRPA", "Bruguiera parviflora", IF(J2416="XYMO", "Xylocarpus moluccensis", IF(J2416="BRCY", "Bruguiera cylindrica", IF(J2416="AVAL", "Avicennia alba", IF(J2416="AVOF", "Avicennia officinalis", IF(J2416="LURA", "Lumnitzera racemosa", IF(J2416="CETA", "Ceriops tagal", IF(J2416="XYGR", "Xylocarpus granatum", IF(J2416="AVMA", "Avicennia marina", IF(J2416="RHMU", "Rhizophora mucronata", IF(J2416="BRGY", "Bruguiera gymnorrhiza", IF(J2416="BRSE", "Bruguiera sexangula", IF(J2416="SOOV", "Sonneratia ovata", IF(J2416="SOCA", "Sonneratia caseolaris", IF(J2416="HELI", "Heritiera littoralis", IF(J2416="HESY", "Heritiera sylvatica", IF(J2416="NYFR", "Nypa fruticans", IF(J2416="CYRA", "Cynometra ramiflora", IF(J2416="PHPA", "Phoenix paludosa", IF(J2416="SCHY", "Scyphiphora hydrophyllacea", IF(J2416="DIMA", "Diospyros maritima", IF(J2416="POPI", "Pongamia pinnata", IF(J2416="MAPS", "Maniltoa psilogyne", IF(J2416="INBI", "Intsia bijuga", IF(J2416="ACEB", "Acanthus ebracteatus", IF(J2416="CAER", "Calamus erinaceus", IF(J2416="UNUN", "Unknown unknown",  IF(J2416="SOAL", "Sonneratia alba",  IF(J2416="AECO", "Aegiceras corniculatum", "" )) )))))))))))))))))))))))))))))</f>
        <v>Bruguiera cylindrica</v>
      </c>
      <c r="J2416" s="1" t="s">
        <v>98</v>
      </c>
      <c r="K2416" s="1" t="n">
        <v>6.2</v>
      </c>
      <c r="L2416" s="1" t="n">
        <v>6</v>
      </c>
      <c r="M2416" s="1"/>
      <c r="N2416" s="1" t="n">
        <v>2</v>
      </c>
      <c r="O2416" s="3"/>
      <c r="AMI2416" s="0"/>
      <c r="AMJ2416" s="0"/>
    </row>
    <row r="2417" s="18" customFormat="true" ht="13.8" hidden="false" customHeight="false" outlineLevel="0" collapsed="false">
      <c r="A2417" s="1" t="s">
        <v>91</v>
      </c>
      <c r="B2417" s="12" t="n">
        <v>42183</v>
      </c>
      <c r="C2417" s="1" t="s">
        <v>19</v>
      </c>
      <c r="D2417" s="1" t="s">
        <v>19</v>
      </c>
      <c r="E2417" s="1" t="s">
        <v>19</v>
      </c>
      <c r="F2417" s="1" t="s">
        <v>20</v>
      </c>
      <c r="G2417" s="1" t="n">
        <v>7</v>
      </c>
      <c r="H2417" s="1" t="n">
        <v>3</v>
      </c>
      <c r="I2417" s="23" t="str">
        <f aca="false">IF(J2417="RHAP", "Rhizophora apiculata", IF(J2417="EXAG", "Excoecaria agallocha", IF(J2417="BRPA", "Bruguiera parviflora", IF(J2417="XYMO", "Xylocarpus moluccensis", IF(J2417="BRCY", "Bruguiera cylindrica", IF(J2417="AVAL", "Avicennia alba", IF(J2417="AVOF", "Avicennia officinalis", IF(J2417="LURA", "Lumnitzera racemosa", IF(J2417="CETA", "Ceriops tagal", IF(J2417="XYGR", "Xylocarpus granatum", IF(J2417="AVMA", "Avicennia marina", IF(J2417="RHMU", "Rhizophora mucronata", IF(J2417="BRGY", "Bruguiera gymnorrhiza", IF(J2417="BRSE", "Bruguiera sexangula", IF(J2417="SOOV", "Sonneratia ovata", IF(J2417="SOCA", "Sonneratia caseolaris", IF(J2417="HELI", "Heritiera littoralis", IF(J2417="HESY", "Heritiera sylvatica", IF(J2417="NYFR", "Nypa fruticans", IF(J2417="CYRA", "Cynometra ramiflora", IF(J2417="PHPA", "Phoenix paludosa", IF(J2417="SCHY", "Scyphiphora hydrophyllacea", IF(J2417="DIMA", "Diospyros maritima", IF(J2417="POPI", "Pongamia pinnata", IF(J2417="MAPS", "Maniltoa psilogyne", IF(J2417="INBI", "Intsia bijuga", IF(J2417="ACEB", "Acanthus ebracteatus", IF(J2417="CAER", "Calamus erinaceus", IF(J2417="UNUN", "Unknown unknown",  IF(J2417="SOAL", "Sonneratia alba",  IF(J2417="AECO", "Aegiceras corniculatum", "" )) )))))))))))))))))))))))))))))</f>
        <v>Bruguiera cylindrica</v>
      </c>
      <c r="J2417" s="1" t="s">
        <v>98</v>
      </c>
      <c r="K2417" s="1" t="n">
        <v>7.2</v>
      </c>
      <c r="L2417" s="1" t="n">
        <v>1.5</v>
      </c>
      <c r="M2417" s="1" t="n">
        <v>10.1</v>
      </c>
      <c r="N2417" s="1" t="n">
        <v>3</v>
      </c>
      <c r="O2417" s="3"/>
      <c r="AMI2417" s="0"/>
      <c r="AMJ2417" s="0"/>
    </row>
    <row r="2418" s="18" customFormat="true" ht="13.8" hidden="false" customHeight="false" outlineLevel="0" collapsed="false">
      <c r="A2418" s="1" t="s">
        <v>91</v>
      </c>
      <c r="B2418" s="12" t="n">
        <v>42183</v>
      </c>
      <c r="C2418" s="1" t="s">
        <v>19</v>
      </c>
      <c r="D2418" s="1" t="s">
        <v>19</v>
      </c>
      <c r="E2418" s="1" t="s">
        <v>19</v>
      </c>
      <c r="F2418" s="1" t="s">
        <v>20</v>
      </c>
      <c r="G2418" s="1" t="n">
        <v>7</v>
      </c>
      <c r="H2418" s="1" t="n">
        <v>3</v>
      </c>
      <c r="I2418" s="23" t="str">
        <f aca="false">IF(J2418="RHAP", "Rhizophora apiculata", IF(J2418="EXAG", "Excoecaria agallocha", IF(J2418="BRPA", "Bruguiera parviflora", IF(J2418="XYMO", "Xylocarpus moluccensis", IF(J2418="BRCY", "Bruguiera cylindrica", IF(J2418="AVAL", "Avicennia alba", IF(J2418="AVOF", "Avicennia officinalis", IF(J2418="LURA", "Lumnitzera racemosa", IF(J2418="CETA", "Ceriops tagal", IF(J2418="XYGR", "Xylocarpus granatum", IF(J2418="AVMA", "Avicennia marina", IF(J2418="RHMU", "Rhizophora mucronata", IF(J2418="BRGY", "Bruguiera gymnorrhiza", IF(J2418="BRSE", "Bruguiera sexangula", IF(J2418="SOOV", "Sonneratia ovata", IF(J2418="SOCA", "Sonneratia caseolaris", IF(J2418="HELI", "Heritiera littoralis", IF(J2418="HESY", "Heritiera sylvatica", IF(J2418="NYFR", "Nypa fruticans", IF(J2418="CYRA", "Cynometra ramiflora", IF(J2418="PHPA", "Phoenix paludosa", IF(J2418="SCHY", "Scyphiphora hydrophyllacea", IF(J2418="DIMA", "Diospyros maritima", IF(J2418="POPI", "Pongamia pinnata", IF(J2418="MAPS", "Maniltoa psilogyne", IF(J2418="INBI", "Intsia bijuga", IF(J2418="ACEB", "Acanthus ebracteatus", IF(J2418="CAER", "Calamus erinaceus", IF(J2418="UNUN", "Unknown unknown",  IF(J2418="SOAL", "Sonneratia alba",  IF(J2418="AECO", "Aegiceras corniculatum", "" )) )))))))))))))))))))))))))))))</f>
        <v>Bruguiera cylindrica</v>
      </c>
      <c r="J2418" s="1" t="s">
        <v>98</v>
      </c>
      <c r="K2418" s="1" t="n">
        <v>7.2</v>
      </c>
      <c r="L2418" s="1" t="n">
        <v>9</v>
      </c>
      <c r="M2418" s="1"/>
      <c r="N2418" s="1"/>
      <c r="O2418" s="3"/>
      <c r="AMI2418" s="0"/>
      <c r="AMJ2418" s="0"/>
    </row>
    <row r="2419" s="18" customFormat="true" ht="13.8" hidden="false" customHeight="false" outlineLevel="0" collapsed="false">
      <c r="A2419" s="1" t="s">
        <v>91</v>
      </c>
      <c r="B2419" s="12" t="n">
        <v>42183</v>
      </c>
      <c r="C2419" s="1" t="s">
        <v>19</v>
      </c>
      <c r="D2419" s="1" t="s">
        <v>19</v>
      </c>
      <c r="E2419" s="1" t="s">
        <v>19</v>
      </c>
      <c r="F2419" s="1" t="s">
        <v>20</v>
      </c>
      <c r="G2419" s="1" t="n">
        <v>7</v>
      </c>
      <c r="H2419" s="1" t="n">
        <v>3</v>
      </c>
      <c r="I2419" s="23" t="str">
        <f aca="false">IF(J2419="RHAP", "Rhizophora apiculata", IF(J2419="EXAG", "Excoecaria agallocha", IF(J2419="BRPA", "Bruguiera parviflora", IF(J2419="XYMO", "Xylocarpus moluccensis", IF(J2419="BRCY", "Bruguiera cylindrica", IF(J2419="AVAL", "Avicennia alba", IF(J2419="AVOF", "Avicennia officinalis", IF(J2419="LURA", "Lumnitzera racemosa", IF(J2419="CETA", "Ceriops tagal", IF(J2419="XYGR", "Xylocarpus granatum", IF(J2419="AVMA", "Avicennia marina", IF(J2419="RHMU", "Rhizophora mucronata", IF(J2419="BRGY", "Bruguiera gymnorrhiza", IF(J2419="BRSE", "Bruguiera sexangula", IF(J2419="SOOV", "Sonneratia ovata", IF(J2419="SOCA", "Sonneratia caseolaris", IF(J2419="HELI", "Heritiera littoralis", IF(J2419="HESY", "Heritiera sylvatica", IF(J2419="NYFR", "Nypa fruticans", IF(J2419="CYRA", "Cynometra ramiflora", IF(J2419="PHPA", "Phoenix paludosa", IF(J2419="SCHY", "Scyphiphora hydrophyllacea", IF(J2419="DIMA", "Diospyros maritima", IF(J2419="POPI", "Pongamia pinnata", IF(J2419="MAPS", "Maniltoa psilogyne", IF(J2419="INBI", "Intsia bijuga", IF(J2419="ACEB", "Acanthus ebracteatus", IF(J2419="CAER", "Calamus erinaceus", IF(J2419="UNUN", "Unknown unknown",  IF(J2419="SOAL", "Sonneratia alba",  IF(J2419="AECO", "Aegiceras corniculatum", "" )) )))))))))))))))))))))))))))))</f>
        <v>Bruguiera cylindrica</v>
      </c>
      <c r="J2419" s="1" t="s">
        <v>98</v>
      </c>
      <c r="K2419" s="1" t="n">
        <v>7.3</v>
      </c>
      <c r="L2419" s="1" t="n">
        <v>10</v>
      </c>
      <c r="M2419" s="1"/>
      <c r="N2419" s="1"/>
      <c r="O2419" s="3"/>
      <c r="AMI2419" s="0"/>
      <c r="AMJ2419" s="0"/>
    </row>
    <row r="2420" s="18" customFormat="true" ht="13.8" hidden="false" customHeight="false" outlineLevel="0" collapsed="false">
      <c r="A2420" s="1" t="s">
        <v>91</v>
      </c>
      <c r="B2420" s="12" t="n">
        <v>42183</v>
      </c>
      <c r="C2420" s="1" t="s">
        <v>19</v>
      </c>
      <c r="D2420" s="1" t="s">
        <v>19</v>
      </c>
      <c r="E2420" s="1" t="s">
        <v>19</v>
      </c>
      <c r="F2420" s="1" t="s">
        <v>20</v>
      </c>
      <c r="G2420" s="1" t="n">
        <v>7</v>
      </c>
      <c r="H2420" s="1" t="n">
        <v>3</v>
      </c>
      <c r="I2420" s="23" t="str">
        <f aca="false">IF(J2420="RHAP", "Rhizophora apiculata", IF(J2420="EXAG", "Excoecaria agallocha", IF(J2420="BRPA", "Bruguiera parviflora", IF(J2420="XYMO", "Xylocarpus moluccensis", IF(J2420="BRCY", "Bruguiera cylindrica", IF(J2420="AVAL", "Avicennia alba", IF(J2420="AVOF", "Avicennia officinalis", IF(J2420="LURA", "Lumnitzera racemosa", IF(J2420="CETA", "Ceriops tagal", IF(J2420="XYGR", "Xylocarpus granatum", IF(J2420="AVMA", "Avicennia marina", IF(J2420="RHMU", "Rhizophora mucronata", IF(J2420="BRGY", "Bruguiera gymnorrhiza", IF(J2420="BRSE", "Bruguiera sexangula", IF(J2420="SOOV", "Sonneratia ovata", IF(J2420="SOCA", "Sonneratia caseolaris", IF(J2420="HELI", "Heritiera littoralis", IF(J2420="HESY", "Heritiera sylvatica", IF(J2420="NYFR", "Nypa fruticans", IF(J2420="CYRA", "Cynometra ramiflora", IF(J2420="PHPA", "Phoenix paludosa", IF(J2420="SCHY", "Scyphiphora hydrophyllacea", IF(J2420="DIMA", "Diospyros maritima", IF(J2420="POPI", "Pongamia pinnata", IF(J2420="MAPS", "Maniltoa psilogyne", IF(J2420="INBI", "Intsia bijuga", IF(J2420="ACEB", "Acanthus ebracteatus", IF(J2420="CAER", "Calamus erinaceus", IF(J2420="UNUN", "Unknown unknown",  IF(J2420="SOAL", "Sonneratia alba",  IF(J2420="AECO", "Aegiceras corniculatum", "" )) )))))))))))))))))))))))))))))</f>
        <v>Bruguiera cylindrica</v>
      </c>
      <c r="J2420" s="1" t="s">
        <v>98</v>
      </c>
      <c r="K2420" s="1" t="n">
        <v>7.5</v>
      </c>
      <c r="L2420" s="1" t="n">
        <v>11</v>
      </c>
      <c r="M2420" s="1"/>
      <c r="N2420" s="1"/>
      <c r="O2420" s="3"/>
      <c r="AMI2420" s="0"/>
      <c r="AMJ2420" s="0"/>
    </row>
    <row r="2421" s="18" customFormat="true" ht="13.8" hidden="false" customHeight="false" outlineLevel="0" collapsed="false">
      <c r="A2421" s="1" t="s">
        <v>91</v>
      </c>
      <c r="B2421" s="12" t="n">
        <v>42183</v>
      </c>
      <c r="C2421" s="1" t="s">
        <v>19</v>
      </c>
      <c r="D2421" s="1" t="s">
        <v>19</v>
      </c>
      <c r="E2421" s="1" t="s">
        <v>19</v>
      </c>
      <c r="F2421" s="1" t="s">
        <v>20</v>
      </c>
      <c r="G2421" s="1" t="n">
        <v>7</v>
      </c>
      <c r="H2421" s="1" t="n">
        <v>3</v>
      </c>
      <c r="I2421" s="23" t="str">
        <f aca="false">IF(J2421="RHAP", "Rhizophora apiculata", IF(J2421="EXAG", "Excoecaria agallocha", IF(J2421="BRPA", "Bruguiera parviflora", IF(J2421="XYMO", "Xylocarpus moluccensis", IF(J2421="BRCY", "Bruguiera cylindrica", IF(J2421="AVAL", "Avicennia alba", IF(J2421="AVOF", "Avicennia officinalis", IF(J2421="LURA", "Lumnitzera racemosa", IF(J2421="CETA", "Ceriops tagal", IF(J2421="XYGR", "Xylocarpus granatum", IF(J2421="AVMA", "Avicennia marina", IF(J2421="RHMU", "Rhizophora mucronata", IF(J2421="BRGY", "Bruguiera gymnorrhiza", IF(J2421="BRSE", "Bruguiera sexangula", IF(J2421="SOOV", "Sonneratia ovata", IF(J2421="SOCA", "Sonneratia caseolaris", IF(J2421="HELI", "Heritiera littoralis", IF(J2421="HESY", "Heritiera sylvatica", IF(J2421="NYFR", "Nypa fruticans", IF(J2421="CYRA", "Cynometra ramiflora", IF(J2421="PHPA", "Phoenix paludosa", IF(J2421="SCHY", "Scyphiphora hydrophyllacea", IF(J2421="DIMA", "Diospyros maritima", IF(J2421="POPI", "Pongamia pinnata", IF(J2421="MAPS", "Maniltoa psilogyne", IF(J2421="INBI", "Intsia bijuga", IF(J2421="ACEB", "Acanthus ebracteatus", IF(J2421="CAER", "Calamus erinaceus", IF(J2421="UNUN", "Unknown unknown",  IF(J2421="SOAL", "Sonneratia alba",  IF(J2421="AECO", "Aegiceras corniculatum", "" )) )))))))))))))))))))))))))))))</f>
        <v>Bruguiera cylindrica</v>
      </c>
      <c r="J2421" s="1" t="s">
        <v>98</v>
      </c>
      <c r="K2421" s="1" t="n">
        <v>7.6</v>
      </c>
      <c r="L2421" s="1" t="n">
        <v>6</v>
      </c>
      <c r="M2421" s="1"/>
      <c r="N2421" s="1"/>
      <c r="O2421" s="3"/>
      <c r="AMI2421" s="0"/>
      <c r="AMJ2421" s="0"/>
    </row>
    <row r="2422" s="18" customFormat="true" ht="13.8" hidden="false" customHeight="false" outlineLevel="0" collapsed="false">
      <c r="A2422" s="1" t="s">
        <v>91</v>
      </c>
      <c r="B2422" s="12" t="n">
        <v>42183</v>
      </c>
      <c r="C2422" s="1" t="s">
        <v>19</v>
      </c>
      <c r="D2422" s="1" t="s">
        <v>19</v>
      </c>
      <c r="E2422" s="1" t="s">
        <v>19</v>
      </c>
      <c r="F2422" s="1" t="s">
        <v>20</v>
      </c>
      <c r="G2422" s="1" t="n">
        <v>7</v>
      </c>
      <c r="H2422" s="1" t="n">
        <v>3</v>
      </c>
      <c r="I2422" s="23" t="str">
        <f aca="false">IF(J2422="RHAP", "Rhizophora apiculata", IF(J2422="EXAG", "Excoecaria agallocha", IF(J2422="BRPA", "Bruguiera parviflora", IF(J2422="XYMO", "Xylocarpus moluccensis", IF(J2422="BRCY", "Bruguiera cylindrica", IF(J2422="AVAL", "Avicennia alba", IF(J2422="AVOF", "Avicennia officinalis", IF(J2422="LURA", "Lumnitzera racemosa", IF(J2422="CETA", "Ceriops tagal", IF(J2422="XYGR", "Xylocarpus granatum", IF(J2422="AVMA", "Avicennia marina", IF(J2422="RHMU", "Rhizophora mucronata", IF(J2422="BRGY", "Bruguiera gymnorrhiza", IF(J2422="BRSE", "Bruguiera sexangula", IF(J2422="SOOV", "Sonneratia ovata", IF(J2422="SOCA", "Sonneratia caseolaris", IF(J2422="HELI", "Heritiera littoralis", IF(J2422="HESY", "Heritiera sylvatica", IF(J2422="NYFR", "Nypa fruticans", IF(J2422="CYRA", "Cynometra ramiflora", IF(J2422="PHPA", "Phoenix paludosa", IF(J2422="SCHY", "Scyphiphora hydrophyllacea", IF(J2422="DIMA", "Diospyros maritima", IF(J2422="POPI", "Pongamia pinnata", IF(J2422="MAPS", "Maniltoa psilogyne", IF(J2422="INBI", "Intsia bijuga", IF(J2422="ACEB", "Acanthus ebracteatus", IF(J2422="CAER", "Calamus erinaceus", IF(J2422="UNUN", "Unknown unknown",  IF(J2422="SOAL", "Sonneratia alba",  IF(J2422="AECO", "Aegiceras corniculatum", "" )) )))))))))))))))))))))))))))))</f>
        <v>Bruguiera cylindrica</v>
      </c>
      <c r="J2422" s="1" t="s">
        <v>98</v>
      </c>
      <c r="K2422" s="1" t="n">
        <v>7.9</v>
      </c>
      <c r="L2422" s="1" t="n">
        <v>6</v>
      </c>
      <c r="M2422" s="1"/>
      <c r="N2422" s="1"/>
      <c r="O2422" s="3"/>
      <c r="AMI2422" s="0"/>
      <c r="AMJ2422" s="0"/>
    </row>
    <row r="2423" s="18" customFormat="true" ht="13.8" hidden="false" customHeight="false" outlineLevel="0" collapsed="false">
      <c r="A2423" s="1" t="s">
        <v>91</v>
      </c>
      <c r="B2423" s="12" t="n">
        <v>42183</v>
      </c>
      <c r="C2423" s="1" t="s">
        <v>19</v>
      </c>
      <c r="D2423" s="1" t="s">
        <v>19</v>
      </c>
      <c r="E2423" s="1" t="s">
        <v>19</v>
      </c>
      <c r="F2423" s="1" t="s">
        <v>20</v>
      </c>
      <c r="G2423" s="1" t="n">
        <v>7</v>
      </c>
      <c r="H2423" s="1" t="n">
        <v>3</v>
      </c>
      <c r="I2423" s="23" t="str">
        <f aca="false">IF(J2423="RHAP", "Rhizophora apiculata", IF(J2423="EXAG", "Excoecaria agallocha", IF(J2423="BRPA", "Bruguiera parviflora", IF(J2423="XYMO", "Xylocarpus moluccensis", IF(J2423="BRCY", "Bruguiera cylindrica", IF(J2423="AVAL", "Avicennia alba", IF(J2423="AVOF", "Avicennia officinalis", IF(J2423="LURA", "Lumnitzera racemosa", IF(J2423="CETA", "Ceriops tagal", IF(J2423="XYGR", "Xylocarpus granatum", IF(J2423="AVMA", "Avicennia marina", IF(J2423="RHMU", "Rhizophora mucronata", IF(J2423="BRGY", "Bruguiera gymnorrhiza", IF(J2423="BRSE", "Bruguiera sexangula", IF(J2423="SOOV", "Sonneratia ovata", IF(J2423="SOCA", "Sonneratia caseolaris", IF(J2423="HELI", "Heritiera littoralis", IF(J2423="HESY", "Heritiera sylvatica", IF(J2423="NYFR", "Nypa fruticans", IF(J2423="CYRA", "Cynometra ramiflora", IF(J2423="PHPA", "Phoenix paludosa", IF(J2423="SCHY", "Scyphiphora hydrophyllacea", IF(J2423="DIMA", "Diospyros maritima", IF(J2423="POPI", "Pongamia pinnata", IF(J2423="MAPS", "Maniltoa psilogyne", IF(J2423="INBI", "Intsia bijuga", IF(J2423="ACEB", "Acanthus ebracteatus", IF(J2423="CAER", "Calamus erinaceus", IF(J2423="UNUN", "Unknown unknown",  IF(J2423="SOAL", "Sonneratia alba",  IF(J2423="AECO", "Aegiceras corniculatum", "" )) )))))))))))))))))))))))))))))</f>
        <v>Bruguiera cylindrica</v>
      </c>
      <c r="J2423" s="1" t="s">
        <v>98</v>
      </c>
      <c r="K2423" s="1" t="n">
        <v>8.2</v>
      </c>
      <c r="L2423" s="1" t="n">
        <v>7</v>
      </c>
      <c r="M2423" s="1"/>
      <c r="N2423" s="1"/>
      <c r="O2423" s="3"/>
      <c r="AMI2423" s="0"/>
      <c r="AMJ2423" s="0"/>
    </row>
    <row r="2424" s="18" customFormat="true" ht="13.8" hidden="false" customHeight="false" outlineLevel="0" collapsed="false">
      <c r="A2424" s="1" t="s">
        <v>91</v>
      </c>
      <c r="B2424" s="12" t="n">
        <v>42183</v>
      </c>
      <c r="C2424" s="1" t="s">
        <v>19</v>
      </c>
      <c r="D2424" s="1" t="s">
        <v>19</v>
      </c>
      <c r="E2424" s="1" t="s">
        <v>19</v>
      </c>
      <c r="F2424" s="1" t="s">
        <v>20</v>
      </c>
      <c r="G2424" s="1" t="n">
        <v>7</v>
      </c>
      <c r="H2424" s="1" t="n">
        <v>3</v>
      </c>
      <c r="I2424" s="23" t="str">
        <f aca="false">IF(J2424="RHAP", "Rhizophora apiculata", IF(J2424="EXAG", "Excoecaria agallocha", IF(J2424="BRPA", "Bruguiera parviflora", IF(J2424="XYMO", "Xylocarpus moluccensis", IF(J2424="BRCY", "Bruguiera cylindrica", IF(J2424="AVAL", "Avicennia alba", IF(J2424="AVOF", "Avicennia officinalis", IF(J2424="LURA", "Lumnitzera racemosa", IF(J2424="CETA", "Ceriops tagal", IF(J2424="XYGR", "Xylocarpus granatum", IF(J2424="AVMA", "Avicennia marina", IF(J2424="RHMU", "Rhizophora mucronata", IF(J2424="BRGY", "Bruguiera gymnorrhiza", IF(J2424="BRSE", "Bruguiera sexangula", IF(J2424="SOOV", "Sonneratia ovata", IF(J2424="SOCA", "Sonneratia caseolaris", IF(J2424="HELI", "Heritiera littoralis", IF(J2424="HESY", "Heritiera sylvatica", IF(J2424="NYFR", "Nypa fruticans", IF(J2424="CYRA", "Cynometra ramiflora", IF(J2424="PHPA", "Phoenix paludosa", IF(J2424="SCHY", "Scyphiphora hydrophyllacea", IF(J2424="DIMA", "Diospyros maritima", IF(J2424="POPI", "Pongamia pinnata", IF(J2424="MAPS", "Maniltoa psilogyne", IF(J2424="INBI", "Intsia bijuga", IF(J2424="ACEB", "Acanthus ebracteatus", IF(J2424="CAER", "Calamus erinaceus", IF(J2424="UNUN", "Unknown unknown",  IF(J2424="SOAL", "Sonneratia alba",  IF(J2424="AECO", "Aegiceras corniculatum", "" )) )))))))))))))))))))))))))))))</f>
        <v>Bruguiera cylindrica</v>
      </c>
      <c r="J2424" s="1" t="s">
        <v>98</v>
      </c>
      <c r="K2424" s="1" t="n">
        <v>8.6</v>
      </c>
      <c r="L2424" s="1" t="n">
        <v>10</v>
      </c>
      <c r="M2424" s="1"/>
      <c r="N2424" s="1"/>
      <c r="O2424" s="3"/>
      <c r="AMI2424" s="0"/>
      <c r="AMJ2424" s="0"/>
    </row>
    <row r="2425" s="18" customFormat="true" ht="13.8" hidden="false" customHeight="false" outlineLevel="0" collapsed="false">
      <c r="A2425" s="1" t="s">
        <v>91</v>
      </c>
      <c r="B2425" s="12" t="n">
        <v>42183</v>
      </c>
      <c r="C2425" s="1" t="s">
        <v>19</v>
      </c>
      <c r="D2425" s="1" t="s">
        <v>19</v>
      </c>
      <c r="E2425" s="1" t="s">
        <v>19</v>
      </c>
      <c r="F2425" s="1" t="s">
        <v>20</v>
      </c>
      <c r="G2425" s="1" t="n">
        <v>7</v>
      </c>
      <c r="H2425" s="1" t="n">
        <v>3</v>
      </c>
      <c r="I2425" s="23" t="str">
        <f aca="false">IF(J2425="RHAP", "Rhizophora apiculata", IF(J2425="EXAG", "Excoecaria agallocha", IF(J2425="BRPA", "Bruguiera parviflora", IF(J2425="XYMO", "Xylocarpus moluccensis", IF(J2425="BRCY", "Bruguiera cylindrica", IF(J2425="AVAL", "Avicennia alba", IF(J2425="AVOF", "Avicennia officinalis", IF(J2425="LURA", "Lumnitzera racemosa", IF(J2425="CETA", "Ceriops tagal", IF(J2425="XYGR", "Xylocarpus granatum", IF(J2425="AVMA", "Avicennia marina", IF(J2425="RHMU", "Rhizophora mucronata", IF(J2425="BRGY", "Bruguiera gymnorrhiza", IF(J2425="BRSE", "Bruguiera sexangula", IF(J2425="SOOV", "Sonneratia ovata", IF(J2425="SOCA", "Sonneratia caseolaris", IF(J2425="HELI", "Heritiera littoralis", IF(J2425="HESY", "Heritiera sylvatica", IF(J2425="NYFR", "Nypa fruticans", IF(J2425="CYRA", "Cynometra ramiflora", IF(J2425="PHPA", "Phoenix paludosa", IF(J2425="SCHY", "Scyphiphora hydrophyllacea", IF(J2425="DIMA", "Diospyros maritima", IF(J2425="POPI", "Pongamia pinnata", IF(J2425="MAPS", "Maniltoa psilogyne", IF(J2425="INBI", "Intsia bijuga", IF(J2425="ACEB", "Acanthus ebracteatus", IF(J2425="CAER", "Calamus erinaceus", IF(J2425="UNUN", "Unknown unknown",  IF(J2425="SOAL", "Sonneratia alba",  IF(J2425="AECO", "Aegiceras corniculatum", "" )) )))))))))))))))))))))))))))))</f>
        <v>Bruguiera cylindrica</v>
      </c>
      <c r="J2425" s="1" t="s">
        <v>98</v>
      </c>
      <c r="K2425" s="1" t="n">
        <v>8.6</v>
      </c>
      <c r="L2425" s="1" t="n">
        <v>8</v>
      </c>
      <c r="M2425" s="1"/>
      <c r="N2425" s="1"/>
      <c r="O2425" s="3"/>
      <c r="AMI2425" s="0"/>
      <c r="AMJ2425" s="0"/>
    </row>
    <row r="2426" s="18" customFormat="true" ht="13.8" hidden="false" customHeight="false" outlineLevel="0" collapsed="false">
      <c r="A2426" s="1" t="s">
        <v>91</v>
      </c>
      <c r="B2426" s="12" t="n">
        <v>42183</v>
      </c>
      <c r="C2426" s="1" t="s">
        <v>19</v>
      </c>
      <c r="D2426" s="1" t="s">
        <v>19</v>
      </c>
      <c r="E2426" s="1" t="s">
        <v>19</v>
      </c>
      <c r="F2426" s="1" t="s">
        <v>20</v>
      </c>
      <c r="G2426" s="1" t="n">
        <v>7</v>
      </c>
      <c r="H2426" s="1" t="n">
        <v>3</v>
      </c>
      <c r="I2426" s="23" t="str">
        <f aca="false">IF(J2426="RHAP", "Rhizophora apiculata", IF(J2426="EXAG", "Excoecaria agallocha", IF(J2426="BRPA", "Bruguiera parviflora", IF(J2426="XYMO", "Xylocarpus moluccensis", IF(J2426="BRCY", "Bruguiera cylindrica", IF(J2426="AVAL", "Avicennia alba", IF(J2426="AVOF", "Avicennia officinalis", IF(J2426="LURA", "Lumnitzera racemosa", IF(J2426="CETA", "Ceriops tagal", IF(J2426="XYGR", "Xylocarpus granatum", IF(J2426="AVMA", "Avicennia marina", IF(J2426="RHMU", "Rhizophora mucronata", IF(J2426="BRGY", "Bruguiera gymnorrhiza", IF(J2426="BRSE", "Bruguiera sexangula", IF(J2426="SOOV", "Sonneratia ovata", IF(J2426="SOCA", "Sonneratia caseolaris", IF(J2426="HELI", "Heritiera littoralis", IF(J2426="HESY", "Heritiera sylvatica", IF(J2426="NYFR", "Nypa fruticans", IF(J2426="CYRA", "Cynometra ramiflora", IF(J2426="PHPA", "Phoenix paludosa", IF(J2426="SCHY", "Scyphiphora hydrophyllacea", IF(J2426="DIMA", "Diospyros maritima", IF(J2426="POPI", "Pongamia pinnata", IF(J2426="MAPS", "Maniltoa psilogyne", IF(J2426="INBI", "Intsia bijuga", IF(J2426="ACEB", "Acanthus ebracteatus", IF(J2426="CAER", "Calamus erinaceus", IF(J2426="UNUN", "Unknown unknown",  IF(J2426="SOAL", "Sonneratia alba",  IF(J2426="AECO", "Aegiceras corniculatum", "" )) )))))))))))))))))))))))))))))</f>
        <v>Bruguiera cylindrica</v>
      </c>
      <c r="J2426" s="1" t="s">
        <v>98</v>
      </c>
      <c r="K2426" s="1" t="n">
        <v>8.8</v>
      </c>
      <c r="L2426" s="1" t="n">
        <v>11</v>
      </c>
      <c r="M2426" s="1"/>
      <c r="N2426" s="1" t="n">
        <v>2</v>
      </c>
      <c r="O2426" s="3"/>
      <c r="AMI2426" s="0"/>
      <c r="AMJ2426" s="0"/>
    </row>
    <row r="2427" s="18" customFormat="true" ht="13.8" hidden="false" customHeight="false" outlineLevel="0" collapsed="false">
      <c r="A2427" s="1" t="s">
        <v>91</v>
      </c>
      <c r="B2427" s="12" t="n">
        <v>42183</v>
      </c>
      <c r="C2427" s="1" t="s">
        <v>19</v>
      </c>
      <c r="D2427" s="1" t="s">
        <v>19</v>
      </c>
      <c r="E2427" s="1" t="s">
        <v>19</v>
      </c>
      <c r="F2427" s="1" t="s">
        <v>20</v>
      </c>
      <c r="G2427" s="1" t="n">
        <v>7</v>
      </c>
      <c r="H2427" s="1" t="n">
        <v>3</v>
      </c>
      <c r="I2427" s="23" t="str">
        <f aca="false">IF(J2427="RHAP", "Rhizophora apiculata", IF(J2427="EXAG", "Excoecaria agallocha", IF(J2427="BRPA", "Bruguiera parviflora", IF(J2427="XYMO", "Xylocarpus moluccensis", IF(J2427="BRCY", "Bruguiera cylindrica", IF(J2427="AVAL", "Avicennia alba", IF(J2427="AVOF", "Avicennia officinalis", IF(J2427="LURA", "Lumnitzera racemosa", IF(J2427="CETA", "Ceriops tagal", IF(J2427="XYGR", "Xylocarpus granatum", IF(J2427="AVMA", "Avicennia marina", IF(J2427="RHMU", "Rhizophora mucronata", IF(J2427="BRGY", "Bruguiera gymnorrhiza", IF(J2427="BRSE", "Bruguiera sexangula", IF(J2427="SOOV", "Sonneratia ovata", IF(J2427="SOCA", "Sonneratia caseolaris", IF(J2427="HELI", "Heritiera littoralis", IF(J2427="HESY", "Heritiera sylvatica", IF(J2427="NYFR", "Nypa fruticans", IF(J2427="CYRA", "Cynometra ramiflora", IF(J2427="PHPA", "Phoenix paludosa", IF(J2427="SCHY", "Scyphiphora hydrophyllacea", IF(J2427="DIMA", "Diospyros maritima", IF(J2427="POPI", "Pongamia pinnata", IF(J2427="MAPS", "Maniltoa psilogyne", IF(J2427="INBI", "Intsia bijuga", IF(J2427="ACEB", "Acanthus ebracteatus", IF(J2427="CAER", "Calamus erinaceus", IF(J2427="UNUN", "Unknown unknown",  IF(J2427="SOAL", "Sonneratia alba",  IF(J2427="AECO", "Aegiceras corniculatum", "" )) )))))))))))))))))))))))))))))</f>
        <v>Bruguiera cylindrica</v>
      </c>
      <c r="J2427" s="1" t="s">
        <v>98</v>
      </c>
      <c r="K2427" s="1" t="n">
        <v>9</v>
      </c>
      <c r="L2427" s="1" t="n">
        <v>7</v>
      </c>
      <c r="M2427" s="1"/>
      <c r="N2427" s="1"/>
      <c r="O2427" s="3"/>
      <c r="AMI2427" s="0"/>
      <c r="AMJ2427" s="0"/>
    </row>
    <row r="2428" s="18" customFormat="true" ht="13.8" hidden="false" customHeight="false" outlineLevel="0" collapsed="false">
      <c r="A2428" s="1" t="s">
        <v>91</v>
      </c>
      <c r="B2428" s="12" t="n">
        <v>42183</v>
      </c>
      <c r="C2428" s="1" t="s">
        <v>19</v>
      </c>
      <c r="D2428" s="1" t="s">
        <v>19</v>
      </c>
      <c r="E2428" s="1" t="s">
        <v>19</v>
      </c>
      <c r="F2428" s="1" t="s">
        <v>20</v>
      </c>
      <c r="G2428" s="1" t="n">
        <v>7</v>
      </c>
      <c r="H2428" s="1" t="n">
        <v>3</v>
      </c>
      <c r="I2428" s="23" t="str">
        <f aca="false">IF(J2428="RHAP", "Rhizophora apiculata", IF(J2428="EXAG", "Excoecaria agallocha", IF(J2428="BRPA", "Bruguiera parviflora", IF(J2428="XYMO", "Xylocarpus moluccensis", IF(J2428="BRCY", "Bruguiera cylindrica", IF(J2428="AVAL", "Avicennia alba", IF(J2428="AVOF", "Avicennia officinalis", IF(J2428="LURA", "Lumnitzera racemosa", IF(J2428="CETA", "Ceriops tagal", IF(J2428="XYGR", "Xylocarpus granatum", IF(J2428="AVMA", "Avicennia marina", IF(J2428="RHMU", "Rhizophora mucronata", IF(J2428="BRGY", "Bruguiera gymnorrhiza", IF(J2428="BRSE", "Bruguiera sexangula", IF(J2428="SOOV", "Sonneratia ovata", IF(J2428="SOCA", "Sonneratia caseolaris", IF(J2428="HELI", "Heritiera littoralis", IF(J2428="HESY", "Heritiera sylvatica", IF(J2428="NYFR", "Nypa fruticans", IF(J2428="CYRA", "Cynometra ramiflora", IF(J2428="PHPA", "Phoenix paludosa", IF(J2428="SCHY", "Scyphiphora hydrophyllacea", IF(J2428="DIMA", "Diospyros maritima", IF(J2428="POPI", "Pongamia pinnata", IF(J2428="MAPS", "Maniltoa psilogyne", IF(J2428="INBI", "Intsia bijuga", IF(J2428="ACEB", "Acanthus ebracteatus", IF(J2428="CAER", "Calamus erinaceus", IF(J2428="UNUN", "Unknown unknown",  IF(J2428="SOAL", "Sonneratia alba",  IF(J2428="AECO", "Aegiceras corniculatum", "" )) )))))))))))))))))))))))))))))</f>
        <v>Bruguiera cylindrica</v>
      </c>
      <c r="J2428" s="1" t="s">
        <v>98</v>
      </c>
      <c r="K2428" s="1" t="n">
        <v>9.5</v>
      </c>
      <c r="L2428" s="1" t="n">
        <v>9</v>
      </c>
      <c r="M2428" s="1"/>
      <c r="N2428" s="1"/>
      <c r="O2428" s="3"/>
      <c r="AMI2428" s="0"/>
      <c r="AMJ2428" s="0"/>
    </row>
    <row r="2429" s="18" customFormat="true" ht="13.8" hidden="false" customHeight="false" outlineLevel="0" collapsed="false">
      <c r="A2429" s="1" t="s">
        <v>91</v>
      </c>
      <c r="B2429" s="12" t="n">
        <v>42183</v>
      </c>
      <c r="C2429" s="1" t="s">
        <v>19</v>
      </c>
      <c r="D2429" s="1" t="s">
        <v>19</v>
      </c>
      <c r="E2429" s="1" t="s">
        <v>19</v>
      </c>
      <c r="F2429" s="1" t="s">
        <v>20</v>
      </c>
      <c r="G2429" s="1" t="n">
        <v>7</v>
      </c>
      <c r="H2429" s="1" t="n">
        <v>3</v>
      </c>
      <c r="I2429" s="23" t="str">
        <f aca="false">IF(J2429="RHAP", "Rhizophora apiculata", IF(J2429="EXAG", "Excoecaria agallocha", IF(J2429="BRPA", "Bruguiera parviflora", IF(J2429="XYMO", "Xylocarpus moluccensis", IF(J2429="BRCY", "Bruguiera cylindrica", IF(J2429="AVAL", "Avicennia alba", IF(J2429="AVOF", "Avicennia officinalis", IF(J2429="LURA", "Lumnitzera racemosa", IF(J2429="CETA", "Ceriops tagal", IF(J2429="XYGR", "Xylocarpus granatum", IF(J2429="AVMA", "Avicennia marina", IF(J2429="RHMU", "Rhizophora mucronata", IF(J2429="BRGY", "Bruguiera gymnorrhiza", IF(J2429="BRSE", "Bruguiera sexangula", IF(J2429="SOOV", "Sonneratia ovata", IF(J2429="SOCA", "Sonneratia caseolaris", IF(J2429="HELI", "Heritiera littoralis", IF(J2429="HESY", "Heritiera sylvatica", IF(J2429="NYFR", "Nypa fruticans", IF(J2429="CYRA", "Cynometra ramiflora", IF(J2429="PHPA", "Phoenix paludosa", IF(J2429="SCHY", "Scyphiphora hydrophyllacea", IF(J2429="DIMA", "Diospyros maritima", IF(J2429="POPI", "Pongamia pinnata", IF(J2429="MAPS", "Maniltoa psilogyne", IF(J2429="INBI", "Intsia bijuga", IF(J2429="ACEB", "Acanthus ebracteatus", IF(J2429="CAER", "Calamus erinaceus", IF(J2429="UNUN", "Unknown unknown",  IF(J2429="SOAL", "Sonneratia alba",  IF(J2429="AECO", "Aegiceras corniculatum", "" )) )))))))))))))))))))))))))))))</f>
        <v>Bruguiera cylindrica</v>
      </c>
      <c r="J2429" s="1" t="s">
        <v>98</v>
      </c>
      <c r="K2429" s="1" t="n">
        <v>9.6</v>
      </c>
      <c r="L2429" s="1" t="n">
        <v>10</v>
      </c>
      <c r="M2429" s="1"/>
      <c r="N2429" s="1"/>
      <c r="O2429" s="3"/>
      <c r="AMI2429" s="0"/>
      <c r="AMJ2429" s="0"/>
    </row>
    <row r="2430" s="18" customFormat="true" ht="13.8" hidden="false" customHeight="false" outlineLevel="0" collapsed="false">
      <c r="A2430" s="1" t="s">
        <v>91</v>
      </c>
      <c r="B2430" s="12" t="n">
        <v>42183</v>
      </c>
      <c r="C2430" s="1" t="s">
        <v>19</v>
      </c>
      <c r="D2430" s="1" t="s">
        <v>19</v>
      </c>
      <c r="E2430" s="1" t="s">
        <v>19</v>
      </c>
      <c r="F2430" s="1" t="s">
        <v>20</v>
      </c>
      <c r="G2430" s="1" t="n">
        <v>7</v>
      </c>
      <c r="H2430" s="1" t="n">
        <v>3</v>
      </c>
      <c r="I2430" s="23" t="str">
        <f aca="false">IF(J2430="RHAP", "Rhizophora apiculata", IF(J2430="EXAG", "Excoecaria agallocha", IF(J2430="BRPA", "Bruguiera parviflora", IF(J2430="XYMO", "Xylocarpus moluccensis", IF(J2430="BRCY", "Bruguiera cylindrica", IF(J2430="AVAL", "Avicennia alba", IF(J2430="AVOF", "Avicennia officinalis", IF(J2430="LURA", "Lumnitzera racemosa", IF(J2430="CETA", "Ceriops tagal", IF(J2430="XYGR", "Xylocarpus granatum", IF(J2430="AVMA", "Avicennia marina", IF(J2430="RHMU", "Rhizophora mucronata", IF(J2430="BRGY", "Bruguiera gymnorrhiza", IF(J2430="BRSE", "Bruguiera sexangula", IF(J2430="SOOV", "Sonneratia ovata", IF(J2430="SOCA", "Sonneratia caseolaris", IF(J2430="HELI", "Heritiera littoralis", IF(J2430="HESY", "Heritiera sylvatica", IF(J2430="NYFR", "Nypa fruticans", IF(J2430="CYRA", "Cynometra ramiflora", IF(J2430="PHPA", "Phoenix paludosa", IF(J2430="SCHY", "Scyphiphora hydrophyllacea", IF(J2430="DIMA", "Diospyros maritima", IF(J2430="POPI", "Pongamia pinnata", IF(J2430="MAPS", "Maniltoa psilogyne", IF(J2430="INBI", "Intsia bijuga", IF(J2430="ACEB", "Acanthus ebracteatus", IF(J2430="CAER", "Calamus erinaceus", IF(J2430="UNUN", "Unknown unknown",  IF(J2430="SOAL", "Sonneratia alba",  IF(J2430="AECO", "Aegiceras corniculatum", "" )) )))))))))))))))))))))))))))))</f>
        <v>Bruguiera cylindrica</v>
      </c>
      <c r="J2430" s="1" t="s">
        <v>98</v>
      </c>
      <c r="K2430" s="1" t="n">
        <v>10</v>
      </c>
      <c r="L2430" s="1" t="n">
        <v>9</v>
      </c>
      <c r="M2430" s="1"/>
      <c r="N2430" s="1"/>
      <c r="O2430" s="3"/>
      <c r="AMI2430" s="0"/>
      <c r="AMJ2430" s="0"/>
    </row>
    <row r="2431" s="18" customFormat="true" ht="13.8" hidden="false" customHeight="false" outlineLevel="0" collapsed="false">
      <c r="A2431" s="1" t="s">
        <v>91</v>
      </c>
      <c r="B2431" s="12" t="n">
        <v>42183</v>
      </c>
      <c r="C2431" s="1" t="s">
        <v>19</v>
      </c>
      <c r="D2431" s="1" t="s">
        <v>19</v>
      </c>
      <c r="E2431" s="1" t="s">
        <v>19</v>
      </c>
      <c r="F2431" s="1" t="s">
        <v>20</v>
      </c>
      <c r="G2431" s="1" t="n">
        <v>7</v>
      </c>
      <c r="H2431" s="1" t="n">
        <v>3</v>
      </c>
      <c r="I2431" s="23" t="str">
        <f aca="false">IF(J2431="RHAP", "Rhizophora apiculata", IF(J2431="EXAG", "Excoecaria agallocha", IF(J2431="BRPA", "Bruguiera parviflora", IF(J2431="XYMO", "Xylocarpus moluccensis", IF(J2431="BRCY", "Bruguiera cylindrica", IF(J2431="AVAL", "Avicennia alba", IF(J2431="AVOF", "Avicennia officinalis", IF(J2431="LURA", "Lumnitzera racemosa", IF(J2431="CETA", "Ceriops tagal", IF(J2431="XYGR", "Xylocarpus granatum", IF(J2431="AVMA", "Avicennia marina", IF(J2431="RHMU", "Rhizophora mucronata", IF(J2431="BRGY", "Bruguiera gymnorrhiza", IF(J2431="BRSE", "Bruguiera sexangula", IF(J2431="SOOV", "Sonneratia ovata", IF(J2431="SOCA", "Sonneratia caseolaris", IF(J2431="HELI", "Heritiera littoralis", IF(J2431="HESY", "Heritiera sylvatica", IF(J2431="NYFR", "Nypa fruticans", IF(J2431="CYRA", "Cynometra ramiflora", IF(J2431="PHPA", "Phoenix paludosa", IF(J2431="SCHY", "Scyphiphora hydrophyllacea", IF(J2431="DIMA", "Diospyros maritima", IF(J2431="POPI", "Pongamia pinnata", IF(J2431="MAPS", "Maniltoa psilogyne", IF(J2431="INBI", "Intsia bijuga", IF(J2431="ACEB", "Acanthus ebracteatus", IF(J2431="CAER", "Calamus erinaceus", IF(J2431="UNUN", "Unknown unknown",  IF(J2431="SOAL", "Sonneratia alba",  IF(J2431="AECO", "Aegiceras corniculatum", "" )) )))))))))))))))))))))))))))))</f>
        <v>Bruguiera cylindrica</v>
      </c>
      <c r="J2431" s="1" t="s">
        <v>98</v>
      </c>
      <c r="K2431" s="1" t="n">
        <v>10.2</v>
      </c>
      <c r="L2431" s="1" t="n">
        <v>11</v>
      </c>
      <c r="M2431" s="1"/>
      <c r="N2431" s="1"/>
      <c r="O2431" s="3"/>
      <c r="AMI2431" s="0"/>
      <c r="AMJ2431" s="0"/>
    </row>
    <row r="2432" s="18" customFormat="true" ht="13.8" hidden="false" customHeight="false" outlineLevel="0" collapsed="false">
      <c r="A2432" s="1" t="s">
        <v>91</v>
      </c>
      <c r="B2432" s="12" t="n">
        <v>42183</v>
      </c>
      <c r="C2432" s="1" t="s">
        <v>19</v>
      </c>
      <c r="D2432" s="1" t="s">
        <v>19</v>
      </c>
      <c r="E2432" s="1" t="s">
        <v>19</v>
      </c>
      <c r="F2432" s="1" t="s">
        <v>20</v>
      </c>
      <c r="G2432" s="1" t="n">
        <v>7</v>
      </c>
      <c r="H2432" s="1" t="n">
        <v>3</v>
      </c>
      <c r="I2432" s="23" t="str">
        <f aca="false">IF(J2432="RHAP", "Rhizophora apiculata", IF(J2432="EXAG", "Excoecaria agallocha", IF(J2432="BRPA", "Bruguiera parviflora", IF(J2432="XYMO", "Xylocarpus moluccensis", IF(J2432="BRCY", "Bruguiera cylindrica", IF(J2432="AVAL", "Avicennia alba", IF(J2432="AVOF", "Avicennia officinalis", IF(J2432="LURA", "Lumnitzera racemosa", IF(J2432="CETA", "Ceriops tagal", IF(J2432="XYGR", "Xylocarpus granatum", IF(J2432="AVMA", "Avicennia marina", IF(J2432="RHMU", "Rhizophora mucronata", IF(J2432="BRGY", "Bruguiera gymnorrhiza", IF(J2432="BRSE", "Bruguiera sexangula", IF(J2432="SOOV", "Sonneratia ovata", IF(J2432="SOCA", "Sonneratia caseolaris", IF(J2432="HELI", "Heritiera littoralis", IF(J2432="HESY", "Heritiera sylvatica", IF(J2432="NYFR", "Nypa fruticans", IF(J2432="CYRA", "Cynometra ramiflora", IF(J2432="PHPA", "Phoenix paludosa", IF(J2432="SCHY", "Scyphiphora hydrophyllacea", IF(J2432="DIMA", "Diospyros maritima", IF(J2432="POPI", "Pongamia pinnata", IF(J2432="MAPS", "Maniltoa psilogyne", IF(J2432="INBI", "Intsia bijuga", IF(J2432="ACEB", "Acanthus ebracteatus", IF(J2432="CAER", "Calamus erinaceus", IF(J2432="UNUN", "Unknown unknown",  IF(J2432="SOAL", "Sonneratia alba",  IF(J2432="AECO", "Aegiceras corniculatum", "" )) )))))))))))))))))))))))))))))</f>
        <v>Bruguiera cylindrica</v>
      </c>
      <c r="J2432" s="1" t="s">
        <v>98</v>
      </c>
      <c r="K2432" s="1" t="n">
        <v>10.5</v>
      </c>
      <c r="L2432" s="1" t="n">
        <v>10</v>
      </c>
      <c r="M2432" s="1"/>
      <c r="N2432" s="1"/>
      <c r="O2432" s="3"/>
      <c r="AMI2432" s="0"/>
      <c r="AMJ2432" s="0"/>
    </row>
    <row r="2433" s="18" customFormat="true" ht="13.8" hidden="false" customHeight="false" outlineLevel="0" collapsed="false">
      <c r="A2433" s="1" t="s">
        <v>91</v>
      </c>
      <c r="B2433" s="12" t="n">
        <v>42183</v>
      </c>
      <c r="C2433" s="1" t="s">
        <v>19</v>
      </c>
      <c r="D2433" s="1" t="s">
        <v>19</v>
      </c>
      <c r="E2433" s="1" t="s">
        <v>19</v>
      </c>
      <c r="F2433" s="1" t="s">
        <v>20</v>
      </c>
      <c r="G2433" s="1" t="n">
        <v>7</v>
      </c>
      <c r="H2433" s="1" t="n">
        <v>3</v>
      </c>
      <c r="I2433" s="23" t="str">
        <f aca="false">IF(J2433="RHAP", "Rhizophora apiculata", IF(J2433="EXAG", "Excoecaria agallocha", IF(J2433="BRPA", "Bruguiera parviflora", IF(J2433="XYMO", "Xylocarpus moluccensis", IF(J2433="BRCY", "Bruguiera cylindrica", IF(J2433="AVAL", "Avicennia alba", IF(J2433="AVOF", "Avicennia officinalis", IF(J2433="LURA", "Lumnitzera racemosa", IF(J2433="CETA", "Ceriops tagal", IF(J2433="XYGR", "Xylocarpus granatum", IF(J2433="AVMA", "Avicennia marina", IF(J2433="RHMU", "Rhizophora mucronata", IF(J2433="BRGY", "Bruguiera gymnorrhiza", IF(J2433="BRSE", "Bruguiera sexangula", IF(J2433="SOOV", "Sonneratia ovata", IF(J2433="SOCA", "Sonneratia caseolaris", IF(J2433="HELI", "Heritiera littoralis", IF(J2433="HESY", "Heritiera sylvatica", IF(J2433="NYFR", "Nypa fruticans", IF(J2433="CYRA", "Cynometra ramiflora", IF(J2433="PHPA", "Phoenix paludosa", IF(J2433="SCHY", "Scyphiphora hydrophyllacea", IF(J2433="DIMA", "Diospyros maritima", IF(J2433="POPI", "Pongamia pinnata", IF(J2433="MAPS", "Maniltoa psilogyne", IF(J2433="INBI", "Intsia bijuga", IF(J2433="ACEB", "Acanthus ebracteatus", IF(J2433="CAER", "Calamus erinaceus", IF(J2433="UNUN", "Unknown unknown",  IF(J2433="SOAL", "Sonneratia alba",  IF(J2433="AECO", "Aegiceras corniculatum", "" )) )))))))))))))))))))))))))))))</f>
        <v>Bruguiera cylindrica</v>
      </c>
      <c r="J2433" s="1" t="s">
        <v>98</v>
      </c>
      <c r="K2433" s="1" t="n">
        <v>10.5</v>
      </c>
      <c r="L2433" s="1" t="n">
        <v>10</v>
      </c>
      <c r="M2433" s="1"/>
      <c r="N2433" s="1"/>
      <c r="O2433" s="3"/>
      <c r="AMI2433" s="0"/>
      <c r="AMJ2433" s="0"/>
    </row>
    <row r="2434" s="18" customFormat="true" ht="13.8" hidden="false" customHeight="false" outlineLevel="0" collapsed="false">
      <c r="A2434" s="1" t="s">
        <v>91</v>
      </c>
      <c r="B2434" s="12" t="n">
        <v>42183</v>
      </c>
      <c r="C2434" s="1" t="s">
        <v>19</v>
      </c>
      <c r="D2434" s="1" t="s">
        <v>19</v>
      </c>
      <c r="E2434" s="1" t="s">
        <v>19</v>
      </c>
      <c r="F2434" s="1" t="s">
        <v>20</v>
      </c>
      <c r="G2434" s="1" t="n">
        <v>7</v>
      </c>
      <c r="H2434" s="1" t="n">
        <v>3</v>
      </c>
      <c r="I2434" s="23" t="str">
        <f aca="false">IF(J2434="RHAP", "Rhizophora apiculata", IF(J2434="EXAG", "Excoecaria agallocha", IF(J2434="BRPA", "Bruguiera parviflora", IF(J2434="XYMO", "Xylocarpus moluccensis", IF(J2434="BRCY", "Bruguiera cylindrica", IF(J2434="AVAL", "Avicennia alba", IF(J2434="AVOF", "Avicennia officinalis", IF(J2434="LURA", "Lumnitzera racemosa", IF(J2434="CETA", "Ceriops tagal", IF(J2434="XYGR", "Xylocarpus granatum", IF(J2434="AVMA", "Avicennia marina", IF(J2434="RHMU", "Rhizophora mucronata", IF(J2434="BRGY", "Bruguiera gymnorrhiza", IF(J2434="BRSE", "Bruguiera sexangula", IF(J2434="SOOV", "Sonneratia ovata", IF(J2434="SOCA", "Sonneratia caseolaris", IF(J2434="HELI", "Heritiera littoralis", IF(J2434="HESY", "Heritiera sylvatica", IF(J2434="NYFR", "Nypa fruticans", IF(J2434="CYRA", "Cynometra ramiflora", IF(J2434="PHPA", "Phoenix paludosa", IF(J2434="SCHY", "Scyphiphora hydrophyllacea", IF(J2434="DIMA", "Diospyros maritima", IF(J2434="POPI", "Pongamia pinnata", IF(J2434="MAPS", "Maniltoa psilogyne", IF(J2434="INBI", "Intsia bijuga", IF(J2434="ACEB", "Acanthus ebracteatus", IF(J2434="CAER", "Calamus erinaceus", IF(J2434="UNUN", "Unknown unknown",  IF(J2434="SOAL", "Sonneratia alba",  IF(J2434="AECO", "Aegiceras corniculatum", "" )) )))))))))))))))))))))))))))))</f>
        <v>Bruguiera cylindrica</v>
      </c>
      <c r="J2434" s="1" t="s">
        <v>98</v>
      </c>
      <c r="K2434" s="1" t="n">
        <v>10.7</v>
      </c>
      <c r="L2434" s="1" t="n">
        <v>11</v>
      </c>
      <c r="M2434" s="1"/>
      <c r="N2434" s="1" t="n">
        <v>2</v>
      </c>
      <c r="O2434" s="3"/>
      <c r="AMI2434" s="0"/>
      <c r="AMJ2434" s="0"/>
    </row>
    <row r="2435" s="18" customFormat="true" ht="13.8" hidden="false" customHeight="false" outlineLevel="0" collapsed="false">
      <c r="A2435" s="1" t="s">
        <v>91</v>
      </c>
      <c r="B2435" s="12" t="n">
        <v>42183</v>
      </c>
      <c r="C2435" s="1" t="s">
        <v>19</v>
      </c>
      <c r="D2435" s="1" t="s">
        <v>19</v>
      </c>
      <c r="E2435" s="1" t="s">
        <v>19</v>
      </c>
      <c r="F2435" s="1" t="s">
        <v>20</v>
      </c>
      <c r="G2435" s="1" t="n">
        <v>7</v>
      </c>
      <c r="H2435" s="1" t="n">
        <v>3</v>
      </c>
      <c r="I2435" s="23" t="str">
        <f aca="false">IF(J2435="RHAP", "Rhizophora apiculata", IF(J2435="EXAG", "Excoecaria agallocha", IF(J2435="BRPA", "Bruguiera parviflora", IF(J2435="XYMO", "Xylocarpus moluccensis", IF(J2435="BRCY", "Bruguiera cylindrica", IF(J2435="AVAL", "Avicennia alba", IF(J2435="AVOF", "Avicennia officinalis", IF(J2435="LURA", "Lumnitzera racemosa", IF(J2435="CETA", "Ceriops tagal", IF(J2435="XYGR", "Xylocarpus granatum", IF(J2435="AVMA", "Avicennia marina", IF(J2435="RHMU", "Rhizophora mucronata", IF(J2435="BRGY", "Bruguiera gymnorrhiza", IF(J2435="BRSE", "Bruguiera sexangula", IF(J2435="SOOV", "Sonneratia ovata", IF(J2435="SOCA", "Sonneratia caseolaris", IF(J2435="HELI", "Heritiera littoralis", IF(J2435="HESY", "Heritiera sylvatica", IF(J2435="NYFR", "Nypa fruticans", IF(J2435="CYRA", "Cynometra ramiflora", IF(J2435="PHPA", "Phoenix paludosa", IF(J2435="SCHY", "Scyphiphora hydrophyllacea", IF(J2435="DIMA", "Diospyros maritima", IF(J2435="POPI", "Pongamia pinnata", IF(J2435="MAPS", "Maniltoa psilogyne", IF(J2435="INBI", "Intsia bijuga", IF(J2435="ACEB", "Acanthus ebracteatus", IF(J2435="CAER", "Calamus erinaceus", IF(J2435="UNUN", "Unknown unknown",  IF(J2435="SOAL", "Sonneratia alba",  IF(J2435="AECO", "Aegiceras corniculatum", "" )) )))))))))))))))))))))))))))))</f>
        <v>Bruguiera cylindrica</v>
      </c>
      <c r="J2435" s="1" t="s">
        <v>98</v>
      </c>
      <c r="K2435" s="1" t="n">
        <v>10.8</v>
      </c>
      <c r="L2435" s="1" t="n">
        <v>10</v>
      </c>
      <c r="M2435" s="1"/>
      <c r="N2435" s="1"/>
      <c r="O2435" s="3"/>
      <c r="AMI2435" s="0"/>
      <c r="AMJ2435" s="0"/>
    </row>
    <row r="2436" s="18" customFormat="true" ht="13.8" hidden="false" customHeight="false" outlineLevel="0" collapsed="false">
      <c r="A2436" s="1" t="s">
        <v>91</v>
      </c>
      <c r="B2436" s="12" t="n">
        <v>42183</v>
      </c>
      <c r="C2436" s="1" t="s">
        <v>19</v>
      </c>
      <c r="D2436" s="1" t="s">
        <v>19</v>
      </c>
      <c r="E2436" s="1" t="s">
        <v>19</v>
      </c>
      <c r="F2436" s="1" t="s">
        <v>20</v>
      </c>
      <c r="G2436" s="1" t="n">
        <v>7</v>
      </c>
      <c r="H2436" s="1" t="n">
        <v>3</v>
      </c>
      <c r="I2436" s="23" t="str">
        <f aca="false">IF(J2436="RHAP", "Rhizophora apiculata", IF(J2436="EXAG", "Excoecaria agallocha", IF(J2436="BRPA", "Bruguiera parviflora", IF(J2436="XYMO", "Xylocarpus moluccensis", IF(J2436="BRCY", "Bruguiera cylindrica", IF(J2436="AVAL", "Avicennia alba", IF(J2436="AVOF", "Avicennia officinalis", IF(J2436="LURA", "Lumnitzera racemosa", IF(J2436="CETA", "Ceriops tagal", IF(J2436="XYGR", "Xylocarpus granatum", IF(J2436="AVMA", "Avicennia marina", IF(J2436="RHMU", "Rhizophora mucronata", IF(J2436="BRGY", "Bruguiera gymnorrhiza", IF(J2436="BRSE", "Bruguiera sexangula", IF(J2436="SOOV", "Sonneratia ovata", IF(J2436="SOCA", "Sonneratia caseolaris", IF(J2436="HELI", "Heritiera littoralis", IF(J2436="HESY", "Heritiera sylvatica", IF(J2436="NYFR", "Nypa fruticans", IF(J2436="CYRA", "Cynometra ramiflora", IF(J2436="PHPA", "Phoenix paludosa", IF(J2436="SCHY", "Scyphiphora hydrophyllacea", IF(J2436="DIMA", "Diospyros maritima", IF(J2436="POPI", "Pongamia pinnata", IF(J2436="MAPS", "Maniltoa psilogyne", IF(J2436="INBI", "Intsia bijuga", IF(J2436="ACEB", "Acanthus ebracteatus", IF(J2436="CAER", "Calamus erinaceus", IF(J2436="UNUN", "Unknown unknown",  IF(J2436="SOAL", "Sonneratia alba",  IF(J2436="AECO", "Aegiceras corniculatum", "" )) )))))))))))))))))))))))))))))</f>
        <v>Bruguiera cylindrica</v>
      </c>
      <c r="J2436" s="1" t="s">
        <v>98</v>
      </c>
      <c r="K2436" s="1" t="n">
        <v>11.5</v>
      </c>
      <c r="L2436" s="1" t="n">
        <v>10</v>
      </c>
      <c r="M2436" s="1"/>
      <c r="N2436" s="1"/>
      <c r="O2436" s="3"/>
      <c r="AMI2436" s="0"/>
      <c r="AMJ2436" s="0"/>
    </row>
    <row r="2437" s="18" customFormat="true" ht="13.8" hidden="false" customHeight="false" outlineLevel="0" collapsed="false">
      <c r="A2437" s="1" t="s">
        <v>91</v>
      </c>
      <c r="B2437" s="12" t="n">
        <v>42183</v>
      </c>
      <c r="C2437" s="1" t="s">
        <v>19</v>
      </c>
      <c r="D2437" s="1" t="s">
        <v>19</v>
      </c>
      <c r="E2437" s="1" t="s">
        <v>19</v>
      </c>
      <c r="F2437" s="1" t="s">
        <v>20</v>
      </c>
      <c r="G2437" s="1" t="n">
        <v>7</v>
      </c>
      <c r="H2437" s="1" t="n">
        <v>3</v>
      </c>
      <c r="I2437" s="23" t="str">
        <f aca="false">IF(J2437="RHAP", "Rhizophora apiculata", IF(J2437="EXAG", "Excoecaria agallocha", IF(J2437="BRPA", "Bruguiera parviflora", IF(J2437="XYMO", "Xylocarpus moluccensis", IF(J2437="BRCY", "Bruguiera cylindrica", IF(J2437="AVAL", "Avicennia alba", IF(J2437="AVOF", "Avicennia officinalis", IF(J2437="LURA", "Lumnitzera racemosa", IF(J2437="CETA", "Ceriops tagal", IF(J2437="XYGR", "Xylocarpus granatum", IF(J2437="AVMA", "Avicennia marina", IF(J2437="RHMU", "Rhizophora mucronata", IF(J2437="BRGY", "Bruguiera gymnorrhiza", IF(J2437="BRSE", "Bruguiera sexangula", IF(J2437="SOOV", "Sonneratia ovata", IF(J2437="SOCA", "Sonneratia caseolaris", IF(J2437="HELI", "Heritiera littoralis", IF(J2437="HESY", "Heritiera sylvatica", IF(J2437="NYFR", "Nypa fruticans", IF(J2437="CYRA", "Cynometra ramiflora", IF(J2437="PHPA", "Phoenix paludosa", IF(J2437="SCHY", "Scyphiphora hydrophyllacea", IF(J2437="DIMA", "Diospyros maritima", IF(J2437="POPI", "Pongamia pinnata", IF(J2437="MAPS", "Maniltoa psilogyne", IF(J2437="INBI", "Intsia bijuga", IF(J2437="ACEB", "Acanthus ebracteatus", IF(J2437="CAER", "Calamus erinaceus", IF(J2437="UNUN", "Unknown unknown",  IF(J2437="SOAL", "Sonneratia alba",  IF(J2437="AECO", "Aegiceras corniculatum", "" )) )))))))))))))))))))))))))))))</f>
        <v>Bruguiera cylindrica</v>
      </c>
      <c r="J2437" s="1" t="s">
        <v>98</v>
      </c>
      <c r="K2437" s="1" t="n">
        <v>13.4</v>
      </c>
      <c r="L2437" s="1" t="n">
        <v>8</v>
      </c>
      <c r="M2437" s="1"/>
      <c r="N2437" s="1"/>
      <c r="O2437" s="3"/>
      <c r="AMI2437" s="0"/>
      <c r="AMJ2437" s="0"/>
    </row>
    <row r="2438" s="18" customFormat="true" ht="13.8" hidden="false" customHeight="false" outlineLevel="0" collapsed="false">
      <c r="A2438" s="1" t="s">
        <v>91</v>
      </c>
      <c r="B2438" s="12" t="n">
        <v>42183</v>
      </c>
      <c r="C2438" s="1" t="s">
        <v>19</v>
      </c>
      <c r="D2438" s="1" t="s">
        <v>19</v>
      </c>
      <c r="E2438" s="1" t="s">
        <v>19</v>
      </c>
      <c r="F2438" s="1" t="s">
        <v>20</v>
      </c>
      <c r="G2438" s="1" t="n">
        <v>7</v>
      </c>
      <c r="H2438" s="1" t="n">
        <v>3</v>
      </c>
      <c r="I2438" s="23" t="str">
        <f aca="false">IF(J2438="RHAP", "Rhizophora apiculata", IF(J2438="EXAG", "Excoecaria agallocha", IF(J2438="BRPA", "Bruguiera parviflora", IF(J2438="XYMO", "Xylocarpus moluccensis", IF(J2438="BRCY", "Bruguiera cylindrica", IF(J2438="AVAL", "Avicennia alba", IF(J2438="AVOF", "Avicennia officinalis", IF(J2438="LURA", "Lumnitzera racemosa", IF(J2438="CETA", "Ceriops tagal", IF(J2438="XYGR", "Xylocarpus granatum", IF(J2438="AVMA", "Avicennia marina", IF(J2438="RHMU", "Rhizophora mucronata", IF(J2438="BRGY", "Bruguiera gymnorrhiza", IF(J2438="BRSE", "Bruguiera sexangula", IF(J2438="SOOV", "Sonneratia ovata", IF(J2438="SOCA", "Sonneratia caseolaris", IF(J2438="HELI", "Heritiera littoralis", IF(J2438="HESY", "Heritiera sylvatica", IF(J2438="NYFR", "Nypa fruticans", IF(J2438="CYRA", "Cynometra ramiflora", IF(J2438="PHPA", "Phoenix paludosa", IF(J2438="SCHY", "Scyphiphora hydrophyllacea", IF(J2438="DIMA", "Diospyros maritima", IF(J2438="POPI", "Pongamia pinnata", IF(J2438="MAPS", "Maniltoa psilogyne", IF(J2438="INBI", "Intsia bijuga", IF(J2438="ACEB", "Acanthus ebracteatus", IF(J2438="CAER", "Calamus erinaceus", IF(J2438="UNUN", "Unknown unknown",  IF(J2438="SOAL", "Sonneratia alba",  IF(J2438="AECO", "Aegiceras corniculatum", "" )) )))))))))))))))))))))))))))))</f>
        <v>Bruguiera cylindrica</v>
      </c>
      <c r="J2438" s="1" t="s">
        <v>98</v>
      </c>
      <c r="K2438" s="1" t="n">
        <v>14.6</v>
      </c>
      <c r="L2438" s="1" t="n">
        <v>11</v>
      </c>
      <c r="M2438" s="1"/>
      <c r="N2438" s="1"/>
      <c r="O2438" s="3"/>
      <c r="AMI2438" s="0"/>
      <c r="AMJ2438" s="0"/>
    </row>
    <row r="2439" s="18" customFormat="true" ht="13.8" hidden="false" customHeight="false" outlineLevel="0" collapsed="false">
      <c r="A2439" s="1" t="s">
        <v>91</v>
      </c>
      <c r="B2439" s="12" t="n">
        <v>42183</v>
      </c>
      <c r="C2439" s="1" t="s">
        <v>19</v>
      </c>
      <c r="D2439" s="1" t="s">
        <v>19</v>
      </c>
      <c r="E2439" s="1" t="s">
        <v>19</v>
      </c>
      <c r="F2439" s="1" t="s">
        <v>20</v>
      </c>
      <c r="G2439" s="1" t="n">
        <v>7</v>
      </c>
      <c r="H2439" s="1" t="n">
        <v>3</v>
      </c>
      <c r="I2439" s="23" t="str">
        <f aca="false">IF(J2439="RHAP", "Rhizophora apiculata", IF(J2439="EXAG", "Excoecaria agallocha", IF(J2439="BRPA", "Bruguiera parviflora", IF(J2439="XYMO", "Xylocarpus moluccensis", IF(J2439="BRCY", "Bruguiera cylindrica", IF(J2439="AVAL", "Avicennia alba", IF(J2439="AVOF", "Avicennia officinalis", IF(J2439="LURA", "Lumnitzera racemosa", IF(J2439="CETA", "Ceriops tagal", IF(J2439="XYGR", "Xylocarpus granatum", IF(J2439="AVMA", "Avicennia marina", IF(J2439="RHMU", "Rhizophora mucronata", IF(J2439="BRGY", "Bruguiera gymnorrhiza", IF(J2439="BRSE", "Bruguiera sexangula", IF(J2439="SOOV", "Sonneratia ovata", IF(J2439="SOCA", "Sonneratia caseolaris", IF(J2439="HELI", "Heritiera littoralis", IF(J2439="HESY", "Heritiera sylvatica", IF(J2439="NYFR", "Nypa fruticans", IF(J2439="CYRA", "Cynometra ramiflora", IF(J2439="PHPA", "Phoenix paludosa", IF(J2439="SCHY", "Scyphiphora hydrophyllacea", IF(J2439="DIMA", "Diospyros maritima", IF(J2439="POPI", "Pongamia pinnata", IF(J2439="MAPS", "Maniltoa psilogyne", IF(J2439="INBI", "Intsia bijuga", IF(J2439="ACEB", "Acanthus ebracteatus", IF(J2439="CAER", "Calamus erinaceus", IF(J2439="UNUN", "Unknown unknown",  IF(J2439="SOAL", "Sonneratia alba",  IF(J2439="AECO", "Aegiceras corniculatum", "" )) )))))))))))))))))))))))))))))</f>
        <v>Bruguiera cylindrica</v>
      </c>
      <c r="J2439" s="1" t="s">
        <v>98</v>
      </c>
      <c r="K2439" s="1" t="n">
        <v>17.1</v>
      </c>
      <c r="L2439" s="1" t="n">
        <v>12</v>
      </c>
      <c r="M2439" s="1"/>
      <c r="N2439" s="1"/>
      <c r="O2439" s="3"/>
      <c r="AMI2439" s="0"/>
      <c r="AMJ2439" s="0"/>
    </row>
    <row r="2440" s="18" customFormat="true" ht="13.8" hidden="false" customHeight="false" outlineLevel="0" collapsed="false">
      <c r="A2440" s="1" t="s">
        <v>91</v>
      </c>
      <c r="B2440" s="12" t="n">
        <v>42183</v>
      </c>
      <c r="C2440" s="1" t="s">
        <v>19</v>
      </c>
      <c r="D2440" s="1" t="s">
        <v>19</v>
      </c>
      <c r="E2440" s="1" t="s">
        <v>19</v>
      </c>
      <c r="F2440" s="1" t="s">
        <v>20</v>
      </c>
      <c r="G2440" s="1" t="n">
        <v>7</v>
      </c>
      <c r="H2440" s="1" t="n">
        <v>3</v>
      </c>
      <c r="I2440" s="23" t="str">
        <f aca="false">IF(J2440="RHAP", "Rhizophora apiculata", IF(J2440="EXAG", "Excoecaria agallocha", IF(J2440="BRPA", "Bruguiera parviflora", IF(J2440="XYMO", "Xylocarpus moluccensis", IF(J2440="BRCY", "Bruguiera cylindrica", IF(J2440="AVAL", "Avicennia alba", IF(J2440="AVOF", "Avicennia officinalis", IF(J2440="LURA", "Lumnitzera racemosa", IF(J2440="CETA", "Ceriops tagal", IF(J2440="XYGR", "Xylocarpus granatum", IF(J2440="AVMA", "Avicennia marina", IF(J2440="RHMU", "Rhizophora mucronata", IF(J2440="BRGY", "Bruguiera gymnorrhiza", IF(J2440="BRSE", "Bruguiera sexangula", IF(J2440="SOOV", "Sonneratia ovata", IF(J2440="SOCA", "Sonneratia caseolaris", IF(J2440="HELI", "Heritiera littoralis", IF(J2440="HESY", "Heritiera sylvatica", IF(J2440="NYFR", "Nypa fruticans", IF(J2440="CYRA", "Cynometra ramiflora", IF(J2440="PHPA", "Phoenix paludosa", IF(J2440="SCHY", "Scyphiphora hydrophyllacea", IF(J2440="DIMA", "Diospyros maritima", IF(J2440="POPI", "Pongamia pinnata", IF(J2440="MAPS", "Maniltoa psilogyne", IF(J2440="INBI", "Intsia bijuga", IF(J2440="ACEB", "Acanthus ebracteatus", IF(J2440="CAER", "Calamus erinaceus", IF(J2440="UNUN", "Unknown unknown",  IF(J2440="SOAL", "Sonneratia alba",  IF(J2440="AECO", "Aegiceras corniculatum", "" )) )))))))))))))))))))))))))))))</f>
        <v>Bruguiera cylindrica</v>
      </c>
      <c r="J2440" s="1" t="s">
        <v>98</v>
      </c>
      <c r="K2440" s="1" t="n">
        <v>18</v>
      </c>
      <c r="L2440" s="1" t="n">
        <v>11</v>
      </c>
      <c r="M2440" s="1"/>
      <c r="N2440" s="1"/>
      <c r="O2440" s="3"/>
      <c r="AMI2440" s="0"/>
      <c r="AMJ2440" s="0"/>
    </row>
    <row r="2441" s="18" customFormat="true" ht="13.8" hidden="false" customHeight="false" outlineLevel="0" collapsed="false">
      <c r="A2441" s="1" t="s">
        <v>91</v>
      </c>
      <c r="B2441" s="12" t="n">
        <v>42183</v>
      </c>
      <c r="C2441" s="1" t="s">
        <v>19</v>
      </c>
      <c r="D2441" s="1" t="s">
        <v>19</v>
      </c>
      <c r="E2441" s="1" t="s">
        <v>19</v>
      </c>
      <c r="F2441" s="1" t="s">
        <v>20</v>
      </c>
      <c r="G2441" s="1" t="n">
        <v>7</v>
      </c>
      <c r="H2441" s="1" t="n">
        <v>3</v>
      </c>
      <c r="I2441" s="23" t="str">
        <f aca="false">IF(J2441="RHAP", "Rhizophora apiculata", IF(J2441="EXAG", "Excoecaria agallocha", IF(J2441="BRPA", "Bruguiera parviflora", IF(J2441="XYMO", "Xylocarpus moluccensis", IF(J2441="BRCY", "Bruguiera cylindrica", IF(J2441="AVAL", "Avicennia alba", IF(J2441="AVOF", "Avicennia officinalis", IF(J2441="LURA", "Lumnitzera racemosa", IF(J2441="CETA", "Ceriops tagal", IF(J2441="XYGR", "Xylocarpus granatum", IF(J2441="AVMA", "Avicennia marina", IF(J2441="RHMU", "Rhizophora mucronata", IF(J2441="BRGY", "Bruguiera gymnorrhiza", IF(J2441="BRSE", "Bruguiera sexangula", IF(J2441="SOOV", "Sonneratia ovata", IF(J2441="SOCA", "Sonneratia caseolaris", IF(J2441="HELI", "Heritiera littoralis", IF(J2441="HESY", "Heritiera sylvatica", IF(J2441="NYFR", "Nypa fruticans", IF(J2441="CYRA", "Cynometra ramiflora", IF(J2441="PHPA", "Phoenix paludosa", IF(J2441="SCHY", "Scyphiphora hydrophyllacea", IF(J2441="DIMA", "Diospyros maritima", IF(J2441="POPI", "Pongamia pinnata", IF(J2441="MAPS", "Maniltoa psilogyne", IF(J2441="INBI", "Intsia bijuga", IF(J2441="ACEB", "Acanthus ebracteatus", IF(J2441="CAER", "Calamus erinaceus", IF(J2441="UNUN", "Unknown unknown",  IF(J2441="SOAL", "Sonneratia alba",  IF(J2441="AECO", "Aegiceras corniculatum", "" )) )))))))))))))))))))))))))))))</f>
        <v>Avicennia alba</v>
      </c>
      <c r="J2441" s="1" t="s">
        <v>27</v>
      </c>
      <c r="K2441" s="1" t="n">
        <v>27.9</v>
      </c>
      <c r="L2441" s="1" t="n">
        <v>14</v>
      </c>
      <c r="M2441" s="1"/>
      <c r="N2441" s="1"/>
      <c r="O2441" s="3"/>
      <c r="AMI2441" s="0"/>
      <c r="AMJ2441" s="0"/>
    </row>
    <row r="2442" s="18" customFormat="true" ht="13.8" hidden="false" customHeight="false" outlineLevel="0" collapsed="false">
      <c r="A2442" s="1" t="s">
        <v>91</v>
      </c>
      <c r="B2442" s="12" t="n">
        <v>42183</v>
      </c>
      <c r="C2442" s="1" t="s">
        <v>19</v>
      </c>
      <c r="D2442" s="1" t="s">
        <v>19</v>
      </c>
      <c r="E2442" s="1" t="s">
        <v>19</v>
      </c>
      <c r="F2442" s="1" t="s">
        <v>20</v>
      </c>
      <c r="G2442" s="1" t="n">
        <v>7</v>
      </c>
      <c r="H2442" s="1" t="n">
        <v>3</v>
      </c>
      <c r="I2442" s="23" t="str">
        <f aca="false">IF(J2442="RHAP", "Rhizophora apiculata", IF(J2442="EXAG", "Excoecaria agallocha", IF(J2442="BRPA", "Bruguiera parviflora", IF(J2442="XYMO", "Xylocarpus moluccensis", IF(J2442="BRCY", "Bruguiera cylindrica", IF(J2442="AVAL", "Avicennia alba", IF(J2442="AVOF", "Avicennia officinalis", IF(J2442="LURA", "Lumnitzera racemosa", IF(J2442="CETA", "Ceriops tagal", IF(J2442="XYGR", "Xylocarpus granatum", IF(J2442="AVMA", "Avicennia marina", IF(J2442="RHMU", "Rhizophora mucronata", IF(J2442="BRGY", "Bruguiera gymnorrhiza", IF(J2442="BRSE", "Bruguiera sexangula", IF(J2442="SOOV", "Sonneratia ovata", IF(J2442="SOCA", "Sonneratia caseolaris", IF(J2442="HELI", "Heritiera littoralis", IF(J2442="HESY", "Heritiera sylvatica", IF(J2442="NYFR", "Nypa fruticans", IF(J2442="CYRA", "Cynometra ramiflora", IF(J2442="PHPA", "Phoenix paludosa", IF(J2442="SCHY", "Scyphiphora hydrophyllacea", IF(J2442="DIMA", "Diospyros maritima", IF(J2442="POPI", "Pongamia pinnata", IF(J2442="MAPS", "Maniltoa psilogyne", IF(J2442="INBI", "Intsia bijuga", IF(J2442="ACEB", "Acanthus ebracteatus", IF(J2442="CAER", "Calamus erinaceus", IF(J2442="UNUN", "Unknown unknown",  IF(J2442="SOAL", "Sonneratia alba",  IF(J2442="AECO", "Aegiceras corniculatum", "" )) )))))))))))))))))))))))))))))</f>
        <v>Avicennia alba</v>
      </c>
      <c r="J2442" s="1" t="s">
        <v>27</v>
      </c>
      <c r="K2442" s="1" t="n">
        <v>31.4</v>
      </c>
      <c r="L2442" s="1" t="n">
        <v>15</v>
      </c>
      <c r="M2442" s="1"/>
      <c r="N2442" s="1"/>
      <c r="O2442" s="3"/>
      <c r="AMI2442" s="0"/>
      <c r="AMJ2442" s="0"/>
    </row>
    <row r="2443" s="18" customFormat="true" ht="13.8" hidden="false" customHeight="false" outlineLevel="0" collapsed="false">
      <c r="A2443" s="1" t="s">
        <v>91</v>
      </c>
      <c r="B2443" s="12" t="n">
        <v>42183</v>
      </c>
      <c r="C2443" s="1" t="s">
        <v>833</v>
      </c>
      <c r="D2443" s="1" t="s">
        <v>19</v>
      </c>
      <c r="E2443" s="1" t="s">
        <v>19</v>
      </c>
      <c r="F2443" s="1" t="s">
        <v>20</v>
      </c>
      <c r="G2443" s="1" t="n">
        <v>7</v>
      </c>
      <c r="H2443" s="1" t="n">
        <v>4</v>
      </c>
      <c r="I2443" s="23" t="str">
        <f aca="false">IF(J2443="RHAP", "Rhizophora apiculata", IF(J2443="EXAG", "Excoecaria agallocha", IF(J2443="BRPA", "Bruguiera parviflora", IF(J2443="XYMO", "Xylocarpus moluccensis", IF(J2443="BRCY", "Bruguiera cylindrica", IF(J2443="AVAL", "Avicennia alba", IF(J2443="AVOF", "Avicennia officinalis", IF(J2443="LURA", "Lumnitzera racemosa", IF(J2443="CETA", "Ceriops tagal", IF(J2443="XYGR", "Xylocarpus granatum", IF(J2443="AVMA", "Avicennia marina", IF(J2443="RHMU", "Rhizophora mucronata", IF(J2443="BRGY", "Bruguiera gymnorrhiza", IF(J2443="BRSE", "Bruguiera sexangula", IF(J2443="SOOV", "Sonneratia ovata", IF(J2443="SOCA", "Sonneratia caseolaris", IF(J2443="HELI", "Heritiera littoralis", IF(J2443="HESY", "Heritiera sylvatica", IF(J2443="NYFR", "Nypa fruticans", IF(J2443="CYRA", "Cynometra ramiflora", IF(J2443="PHPA", "Phoenix paludosa", IF(J2443="SCHY", "Scyphiphora hydrophyllacea", IF(J2443="DIMA", "Diospyros maritima", IF(J2443="POPI", "Pongamia pinnata", IF(J2443="MAPS", "Maniltoa psilogyne", IF(J2443="INBI", "Intsia bijuga", IF(J2443="ACEB", "Acanthus ebracteatus", IF(J2443="CAER", "Calamus erinaceus", IF(J2443="UNUN", "Unknown unknown",  IF(J2443="SOAL", "Sonneratia alba",  IF(J2443="AECO", "Aegiceras corniculatum", "" )) )))))))))))))))))))))))))))))</f>
        <v>Bruguiera sexangula</v>
      </c>
      <c r="J2443" s="1" t="s">
        <v>1023</v>
      </c>
      <c r="K2443" s="1" t="n">
        <v>5.3</v>
      </c>
      <c r="L2443" s="1" t="n">
        <v>6</v>
      </c>
      <c r="M2443" s="1"/>
      <c r="N2443" s="1"/>
      <c r="O2443" s="3"/>
      <c r="AMI2443" s="0"/>
      <c r="AMJ2443" s="0"/>
    </row>
    <row r="2444" s="18" customFormat="true" ht="13.8" hidden="false" customHeight="false" outlineLevel="0" collapsed="false">
      <c r="A2444" s="1" t="s">
        <v>91</v>
      </c>
      <c r="B2444" s="12" t="n">
        <v>42183</v>
      </c>
      <c r="C2444" s="1" t="s">
        <v>833</v>
      </c>
      <c r="D2444" s="1" t="s">
        <v>19</v>
      </c>
      <c r="E2444" s="1" t="s">
        <v>19</v>
      </c>
      <c r="F2444" s="1" t="s">
        <v>20</v>
      </c>
      <c r="G2444" s="1" t="n">
        <v>7</v>
      </c>
      <c r="H2444" s="1" t="n">
        <v>4</v>
      </c>
      <c r="I2444" s="23" t="str">
        <f aca="false">IF(J2444="RHAP", "Rhizophora apiculata", IF(J2444="EXAG", "Excoecaria agallocha", IF(J2444="BRPA", "Bruguiera parviflora", IF(J2444="XYMO", "Xylocarpus moluccensis", IF(J2444="BRCY", "Bruguiera cylindrica", IF(J2444="AVAL", "Avicennia alba", IF(J2444="AVOF", "Avicennia officinalis", IF(J2444="LURA", "Lumnitzera racemosa", IF(J2444="CETA", "Ceriops tagal", IF(J2444="XYGR", "Xylocarpus granatum", IF(J2444="AVMA", "Avicennia marina", IF(J2444="RHMU", "Rhizophora mucronata", IF(J2444="BRGY", "Bruguiera gymnorrhiza", IF(J2444="BRSE", "Bruguiera sexangula", IF(J2444="SOOV", "Sonneratia ovata", IF(J2444="SOCA", "Sonneratia caseolaris", IF(J2444="HELI", "Heritiera littoralis", IF(J2444="HESY", "Heritiera sylvatica", IF(J2444="NYFR", "Nypa fruticans", IF(J2444="CYRA", "Cynometra ramiflora", IF(J2444="PHPA", "Phoenix paludosa", IF(J2444="SCHY", "Scyphiphora hydrophyllacea", IF(J2444="DIMA", "Diospyros maritima", IF(J2444="POPI", "Pongamia pinnata", IF(J2444="MAPS", "Maniltoa psilogyne", IF(J2444="INBI", "Intsia bijuga", IF(J2444="ACEB", "Acanthus ebracteatus", IF(J2444="CAER", "Calamus erinaceus", IF(J2444="UNUN", "Unknown unknown",  IF(J2444="SOAL", "Sonneratia alba",  IF(J2444="AECO", "Aegiceras corniculatum", "" )) )))))))))))))))))))))))))))))</f>
        <v>Bruguiera cylindrica</v>
      </c>
      <c r="J2444" s="1" t="s">
        <v>98</v>
      </c>
      <c r="K2444" s="1" t="n">
        <v>5.3</v>
      </c>
      <c r="L2444" s="1" t="n">
        <v>3</v>
      </c>
      <c r="M2444" s="1"/>
      <c r="N2444" s="1" t="n">
        <v>2</v>
      </c>
      <c r="O2444" s="3"/>
      <c r="AMI2444" s="0"/>
      <c r="AMJ2444" s="0"/>
    </row>
    <row r="2445" s="18" customFormat="true" ht="13.8" hidden="false" customHeight="false" outlineLevel="0" collapsed="false">
      <c r="A2445" s="1" t="s">
        <v>91</v>
      </c>
      <c r="B2445" s="12" t="n">
        <v>42183</v>
      </c>
      <c r="C2445" s="1" t="s">
        <v>833</v>
      </c>
      <c r="D2445" s="1" t="s">
        <v>19</v>
      </c>
      <c r="E2445" s="1" t="s">
        <v>19</v>
      </c>
      <c r="F2445" s="1" t="s">
        <v>20</v>
      </c>
      <c r="G2445" s="1" t="n">
        <v>7</v>
      </c>
      <c r="H2445" s="1" t="n">
        <v>4</v>
      </c>
      <c r="I2445" s="23" t="str">
        <f aca="false">IF(J2445="RHAP", "Rhizophora apiculata", IF(J2445="EXAG", "Excoecaria agallocha", IF(J2445="BRPA", "Bruguiera parviflora", IF(J2445="XYMO", "Xylocarpus moluccensis", IF(J2445="BRCY", "Bruguiera cylindrica", IF(J2445="AVAL", "Avicennia alba", IF(J2445="AVOF", "Avicennia officinalis", IF(J2445="LURA", "Lumnitzera racemosa", IF(J2445="CETA", "Ceriops tagal", IF(J2445="XYGR", "Xylocarpus granatum", IF(J2445="AVMA", "Avicennia marina", IF(J2445="RHMU", "Rhizophora mucronata", IF(J2445="BRGY", "Bruguiera gymnorrhiza", IF(J2445="BRSE", "Bruguiera sexangula", IF(J2445="SOOV", "Sonneratia ovata", IF(J2445="SOCA", "Sonneratia caseolaris", IF(J2445="HELI", "Heritiera littoralis", IF(J2445="HESY", "Heritiera sylvatica", IF(J2445="NYFR", "Nypa fruticans", IF(J2445="CYRA", "Cynometra ramiflora", IF(J2445="PHPA", "Phoenix paludosa", IF(J2445="SCHY", "Scyphiphora hydrophyllacea", IF(J2445="DIMA", "Diospyros maritima", IF(J2445="POPI", "Pongamia pinnata", IF(J2445="MAPS", "Maniltoa psilogyne", IF(J2445="INBI", "Intsia bijuga", IF(J2445="ACEB", "Acanthus ebracteatus", IF(J2445="CAER", "Calamus erinaceus", IF(J2445="UNUN", "Unknown unknown",  IF(J2445="SOAL", "Sonneratia alba",  IF(J2445="AECO", "Aegiceras corniculatum", "" )) )))))))))))))))))))))))))))))</f>
        <v>Bruguiera cylindrica</v>
      </c>
      <c r="J2445" s="1" t="s">
        <v>98</v>
      </c>
      <c r="K2445" s="1" t="n">
        <v>5.5</v>
      </c>
      <c r="L2445" s="1" t="n">
        <v>5</v>
      </c>
      <c r="M2445" s="1"/>
      <c r="N2445" s="1" t="n">
        <v>2</v>
      </c>
      <c r="O2445" s="3"/>
      <c r="AMI2445" s="0"/>
      <c r="AMJ2445" s="0"/>
    </row>
    <row r="2446" s="18" customFormat="true" ht="13.8" hidden="false" customHeight="false" outlineLevel="0" collapsed="false">
      <c r="A2446" s="1" t="s">
        <v>91</v>
      </c>
      <c r="B2446" s="12" t="n">
        <v>42183</v>
      </c>
      <c r="C2446" s="1" t="s">
        <v>833</v>
      </c>
      <c r="D2446" s="1" t="s">
        <v>19</v>
      </c>
      <c r="E2446" s="1" t="s">
        <v>19</v>
      </c>
      <c r="F2446" s="1" t="s">
        <v>20</v>
      </c>
      <c r="G2446" s="1" t="n">
        <v>7</v>
      </c>
      <c r="H2446" s="1" t="n">
        <v>4</v>
      </c>
      <c r="I2446" s="23" t="str">
        <f aca="false">IF(J2446="RHAP", "Rhizophora apiculata", IF(J2446="EXAG", "Excoecaria agallocha", IF(J2446="BRPA", "Bruguiera parviflora", IF(J2446="XYMO", "Xylocarpus moluccensis", IF(J2446="BRCY", "Bruguiera cylindrica", IF(J2446="AVAL", "Avicennia alba", IF(J2446="AVOF", "Avicennia officinalis", IF(J2446="LURA", "Lumnitzera racemosa", IF(J2446="CETA", "Ceriops tagal", IF(J2446="XYGR", "Xylocarpus granatum", IF(J2446="AVMA", "Avicennia marina", IF(J2446="RHMU", "Rhizophora mucronata", IF(J2446="BRGY", "Bruguiera gymnorrhiza", IF(J2446="BRSE", "Bruguiera sexangula", IF(J2446="SOOV", "Sonneratia ovata", IF(J2446="SOCA", "Sonneratia caseolaris", IF(J2446="HELI", "Heritiera littoralis", IF(J2446="HESY", "Heritiera sylvatica", IF(J2446="NYFR", "Nypa fruticans", IF(J2446="CYRA", "Cynometra ramiflora", IF(J2446="PHPA", "Phoenix paludosa", IF(J2446="SCHY", "Scyphiphora hydrophyllacea", IF(J2446="DIMA", "Diospyros maritima", IF(J2446="POPI", "Pongamia pinnata", IF(J2446="MAPS", "Maniltoa psilogyne", IF(J2446="INBI", "Intsia bijuga", IF(J2446="ACEB", "Acanthus ebracteatus", IF(J2446="CAER", "Calamus erinaceus", IF(J2446="UNUN", "Unknown unknown",  IF(J2446="SOAL", "Sonneratia alba",  IF(J2446="AECO", "Aegiceras corniculatum", "" )) )))))))))))))))))))))))))))))</f>
        <v>Bruguiera cylindrica</v>
      </c>
      <c r="J2446" s="1" t="s">
        <v>98</v>
      </c>
      <c r="K2446" s="1" t="n">
        <v>5.5</v>
      </c>
      <c r="L2446" s="1" t="n">
        <v>4</v>
      </c>
      <c r="M2446" s="1"/>
      <c r="N2446" s="1" t="n">
        <v>2</v>
      </c>
      <c r="O2446" s="3"/>
      <c r="AMI2446" s="0"/>
      <c r="AMJ2446" s="0"/>
    </row>
    <row r="2447" s="18" customFormat="true" ht="13.8" hidden="false" customHeight="false" outlineLevel="0" collapsed="false">
      <c r="A2447" s="1" t="s">
        <v>91</v>
      </c>
      <c r="B2447" s="12" t="n">
        <v>42183</v>
      </c>
      <c r="C2447" s="1" t="s">
        <v>833</v>
      </c>
      <c r="D2447" s="1" t="s">
        <v>19</v>
      </c>
      <c r="E2447" s="1" t="s">
        <v>19</v>
      </c>
      <c r="F2447" s="1" t="s">
        <v>20</v>
      </c>
      <c r="G2447" s="1" t="n">
        <v>7</v>
      </c>
      <c r="H2447" s="1" t="n">
        <v>4</v>
      </c>
      <c r="I2447" s="23" t="str">
        <f aca="false">IF(J2447="RHAP", "Rhizophora apiculata", IF(J2447="EXAG", "Excoecaria agallocha", IF(J2447="BRPA", "Bruguiera parviflora", IF(J2447="XYMO", "Xylocarpus moluccensis", IF(J2447="BRCY", "Bruguiera cylindrica", IF(J2447="AVAL", "Avicennia alba", IF(J2447="AVOF", "Avicennia officinalis", IF(J2447="LURA", "Lumnitzera racemosa", IF(J2447="CETA", "Ceriops tagal", IF(J2447="XYGR", "Xylocarpus granatum", IF(J2447="AVMA", "Avicennia marina", IF(J2447="RHMU", "Rhizophora mucronata", IF(J2447="BRGY", "Bruguiera gymnorrhiza", IF(J2447="BRSE", "Bruguiera sexangula", IF(J2447="SOOV", "Sonneratia ovata", IF(J2447="SOCA", "Sonneratia caseolaris", IF(J2447="HELI", "Heritiera littoralis", IF(J2447="HESY", "Heritiera sylvatica", IF(J2447="NYFR", "Nypa fruticans", IF(J2447="CYRA", "Cynometra ramiflora", IF(J2447="PHPA", "Phoenix paludosa", IF(J2447="SCHY", "Scyphiphora hydrophyllacea", IF(J2447="DIMA", "Diospyros maritima", IF(J2447="POPI", "Pongamia pinnata", IF(J2447="MAPS", "Maniltoa psilogyne", IF(J2447="INBI", "Intsia bijuga", IF(J2447="ACEB", "Acanthus ebracteatus", IF(J2447="CAER", "Calamus erinaceus", IF(J2447="UNUN", "Unknown unknown",  IF(J2447="SOAL", "Sonneratia alba",  IF(J2447="AECO", "Aegiceras corniculatum", "" )) )))))))))))))))))))))))))))))</f>
        <v>Bruguiera cylindrica</v>
      </c>
      <c r="J2447" s="1" t="s">
        <v>98</v>
      </c>
      <c r="K2447" s="1" t="n">
        <v>5.5</v>
      </c>
      <c r="L2447" s="1" t="n">
        <v>4</v>
      </c>
      <c r="M2447" s="1"/>
      <c r="N2447" s="1" t="n">
        <v>2</v>
      </c>
      <c r="O2447" s="3"/>
      <c r="AMI2447" s="0"/>
      <c r="AMJ2447" s="0"/>
    </row>
    <row r="2448" s="18" customFormat="true" ht="13.8" hidden="false" customHeight="false" outlineLevel="0" collapsed="false">
      <c r="A2448" s="1" t="s">
        <v>91</v>
      </c>
      <c r="B2448" s="12" t="n">
        <v>42183</v>
      </c>
      <c r="C2448" s="1" t="s">
        <v>833</v>
      </c>
      <c r="D2448" s="1" t="s">
        <v>19</v>
      </c>
      <c r="E2448" s="1" t="s">
        <v>19</v>
      </c>
      <c r="F2448" s="1" t="s">
        <v>20</v>
      </c>
      <c r="G2448" s="1" t="n">
        <v>7</v>
      </c>
      <c r="H2448" s="1" t="n">
        <v>4</v>
      </c>
      <c r="I2448" s="23" t="str">
        <f aca="false">IF(J2448="RHAP", "Rhizophora apiculata", IF(J2448="EXAG", "Excoecaria agallocha", IF(J2448="BRPA", "Bruguiera parviflora", IF(J2448="XYMO", "Xylocarpus moluccensis", IF(J2448="BRCY", "Bruguiera cylindrica", IF(J2448="AVAL", "Avicennia alba", IF(J2448="AVOF", "Avicennia officinalis", IF(J2448="LURA", "Lumnitzera racemosa", IF(J2448="CETA", "Ceriops tagal", IF(J2448="XYGR", "Xylocarpus granatum", IF(J2448="AVMA", "Avicennia marina", IF(J2448="RHMU", "Rhizophora mucronata", IF(J2448="BRGY", "Bruguiera gymnorrhiza", IF(J2448="BRSE", "Bruguiera sexangula", IF(J2448="SOOV", "Sonneratia ovata", IF(J2448="SOCA", "Sonneratia caseolaris", IF(J2448="HELI", "Heritiera littoralis", IF(J2448="HESY", "Heritiera sylvatica", IF(J2448="NYFR", "Nypa fruticans", IF(J2448="CYRA", "Cynometra ramiflora", IF(J2448="PHPA", "Phoenix paludosa", IF(J2448="SCHY", "Scyphiphora hydrophyllacea", IF(J2448="DIMA", "Diospyros maritima", IF(J2448="POPI", "Pongamia pinnata", IF(J2448="MAPS", "Maniltoa psilogyne", IF(J2448="INBI", "Intsia bijuga", IF(J2448="ACEB", "Acanthus ebracteatus", IF(J2448="CAER", "Calamus erinaceus", IF(J2448="UNUN", "Unknown unknown",  IF(J2448="SOAL", "Sonneratia alba",  IF(J2448="AECO", "Aegiceras corniculatum", "" )) )))))))))))))))))))))))))))))</f>
        <v>Bruguiera cylindrica</v>
      </c>
      <c r="J2448" s="1" t="s">
        <v>98</v>
      </c>
      <c r="K2448" s="1" t="n">
        <v>5.9</v>
      </c>
      <c r="L2448" s="1" t="n">
        <v>4</v>
      </c>
      <c r="M2448" s="1"/>
      <c r="N2448" s="1" t="n">
        <v>2</v>
      </c>
      <c r="O2448" s="3"/>
      <c r="AMI2448" s="0"/>
      <c r="AMJ2448" s="0"/>
    </row>
    <row r="2449" s="18" customFormat="true" ht="13.8" hidden="false" customHeight="false" outlineLevel="0" collapsed="false">
      <c r="A2449" s="1" t="s">
        <v>91</v>
      </c>
      <c r="B2449" s="12" t="n">
        <v>42183</v>
      </c>
      <c r="C2449" s="1" t="s">
        <v>833</v>
      </c>
      <c r="D2449" s="1" t="s">
        <v>19</v>
      </c>
      <c r="E2449" s="1" t="s">
        <v>19</v>
      </c>
      <c r="F2449" s="1" t="s">
        <v>20</v>
      </c>
      <c r="G2449" s="1" t="n">
        <v>7</v>
      </c>
      <c r="H2449" s="1" t="n">
        <v>4</v>
      </c>
      <c r="I2449" s="23" t="str">
        <f aca="false">IF(J2449="RHAP", "Rhizophora apiculata", IF(J2449="EXAG", "Excoecaria agallocha", IF(J2449="BRPA", "Bruguiera parviflora", IF(J2449="XYMO", "Xylocarpus moluccensis", IF(J2449="BRCY", "Bruguiera cylindrica", IF(J2449="AVAL", "Avicennia alba", IF(J2449="AVOF", "Avicennia officinalis", IF(J2449="LURA", "Lumnitzera racemosa", IF(J2449="CETA", "Ceriops tagal", IF(J2449="XYGR", "Xylocarpus granatum", IF(J2449="AVMA", "Avicennia marina", IF(J2449="RHMU", "Rhizophora mucronata", IF(J2449="BRGY", "Bruguiera gymnorrhiza", IF(J2449="BRSE", "Bruguiera sexangula", IF(J2449="SOOV", "Sonneratia ovata", IF(J2449="SOCA", "Sonneratia caseolaris", IF(J2449="HELI", "Heritiera littoralis", IF(J2449="HESY", "Heritiera sylvatica", IF(J2449="NYFR", "Nypa fruticans", IF(J2449="CYRA", "Cynometra ramiflora", IF(J2449="PHPA", "Phoenix paludosa", IF(J2449="SCHY", "Scyphiphora hydrophyllacea", IF(J2449="DIMA", "Diospyros maritima", IF(J2449="POPI", "Pongamia pinnata", IF(J2449="MAPS", "Maniltoa psilogyne", IF(J2449="INBI", "Intsia bijuga", IF(J2449="ACEB", "Acanthus ebracteatus", IF(J2449="CAER", "Calamus erinaceus", IF(J2449="UNUN", "Unknown unknown",  IF(J2449="SOAL", "Sonneratia alba",  IF(J2449="AECO", "Aegiceras corniculatum", "" )) )))))))))))))))))))))))))))))</f>
        <v>Bruguiera cylindrica</v>
      </c>
      <c r="J2449" s="1" t="s">
        <v>98</v>
      </c>
      <c r="K2449" s="1" t="n">
        <v>5.9</v>
      </c>
      <c r="L2449" s="1" t="n">
        <v>4</v>
      </c>
      <c r="M2449" s="1"/>
      <c r="N2449" s="1" t="n">
        <v>2</v>
      </c>
      <c r="O2449" s="3"/>
      <c r="AMI2449" s="0"/>
      <c r="AMJ2449" s="0"/>
    </row>
    <row r="2450" s="18" customFormat="true" ht="13.8" hidden="false" customHeight="false" outlineLevel="0" collapsed="false">
      <c r="A2450" s="1" t="s">
        <v>91</v>
      </c>
      <c r="B2450" s="12" t="n">
        <v>42183</v>
      </c>
      <c r="C2450" s="1" t="s">
        <v>833</v>
      </c>
      <c r="D2450" s="1" t="s">
        <v>19</v>
      </c>
      <c r="E2450" s="1" t="s">
        <v>19</v>
      </c>
      <c r="F2450" s="1" t="s">
        <v>20</v>
      </c>
      <c r="G2450" s="1" t="n">
        <v>7</v>
      </c>
      <c r="H2450" s="1" t="n">
        <v>4</v>
      </c>
      <c r="I2450" s="23" t="str">
        <f aca="false">IF(J2450="RHAP", "Rhizophora apiculata", IF(J2450="EXAG", "Excoecaria agallocha", IF(J2450="BRPA", "Bruguiera parviflora", IF(J2450="XYMO", "Xylocarpus moluccensis", IF(J2450="BRCY", "Bruguiera cylindrica", IF(J2450="AVAL", "Avicennia alba", IF(J2450="AVOF", "Avicennia officinalis", IF(J2450="LURA", "Lumnitzera racemosa", IF(J2450="CETA", "Ceriops tagal", IF(J2450="XYGR", "Xylocarpus granatum", IF(J2450="AVMA", "Avicennia marina", IF(J2450="RHMU", "Rhizophora mucronata", IF(J2450="BRGY", "Bruguiera gymnorrhiza", IF(J2450="BRSE", "Bruguiera sexangula", IF(J2450="SOOV", "Sonneratia ovata", IF(J2450="SOCA", "Sonneratia caseolaris", IF(J2450="HELI", "Heritiera littoralis", IF(J2450="HESY", "Heritiera sylvatica", IF(J2450="NYFR", "Nypa fruticans", IF(J2450="CYRA", "Cynometra ramiflora", IF(J2450="PHPA", "Phoenix paludosa", IF(J2450="SCHY", "Scyphiphora hydrophyllacea", IF(J2450="DIMA", "Diospyros maritima", IF(J2450="POPI", "Pongamia pinnata", IF(J2450="MAPS", "Maniltoa psilogyne", IF(J2450="INBI", "Intsia bijuga", IF(J2450="ACEB", "Acanthus ebracteatus", IF(J2450="CAER", "Calamus erinaceus", IF(J2450="UNUN", "Unknown unknown",  IF(J2450="SOAL", "Sonneratia alba",  IF(J2450="AECO", "Aegiceras corniculatum", "" )) )))))))))))))))))))))))))))))</f>
        <v>Bruguiera cylindrica</v>
      </c>
      <c r="J2450" s="1" t="s">
        <v>98</v>
      </c>
      <c r="K2450" s="1" t="n">
        <v>6.3</v>
      </c>
      <c r="L2450" s="1" t="n">
        <v>6</v>
      </c>
      <c r="M2450" s="1"/>
      <c r="N2450" s="1" t="n">
        <v>2</v>
      </c>
      <c r="O2450" s="3"/>
      <c r="AMI2450" s="0"/>
      <c r="AMJ2450" s="0"/>
    </row>
    <row r="2451" s="18" customFormat="true" ht="13.8" hidden="false" customHeight="false" outlineLevel="0" collapsed="false">
      <c r="A2451" s="1" t="s">
        <v>91</v>
      </c>
      <c r="B2451" s="12" t="n">
        <v>42183</v>
      </c>
      <c r="C2451" s="1" t="s">
        <v>833</v>
      </c>
      <c r="D2451" s="1" t="s">
        <v>19</v>
      </c>
      <c r="E2451" s="1" t="s">
        <v>19</v>
      </c>
      <c r="F2451" s="1" t="s">
        <v>20</v>
      </c>
      <c r="G2451" s="1" t="n">
        <v>7</v>
      </c>
      <c r="H2451" s="1" t="n">
        <v>4</v>
      </c>
      <c r="I2451" s="23" t="str">
        <f aca="false">IF(J2451="RHAP", "Rhizophora apiculata", IF(J2451="EXAG", "Excoecaria agallocha", IF(J2451="BRPA", "Bruguiera parviflora", IF(J2451="XYMO", "Xylocarpus moluccensis", IF(J2451="BRCY", "Bruguiera cylindrica", IF(J2451="AVAL", "Avicennia alba", IF(J2451="AVOF", "Avicennia officinalis", IF(J2451="LURA", "Lumnitzera racemosa", IF(J2451="CETA", "Ceriops tagal", IF(J2451="XYGR", "Xylocarpus granatum", IF(J2451="AVMA", "Avicennia marina", IF(J2451="RHMU", "Rhizophora mucronata", IF(J2451="BRGY", "Bruguiera gymnorrhiza", IF(J2451="BRSE", "Bruguiera sexangula", IF(J2451="SOOV", "Sonneratia ovata", IF(J2451="SOCA", "Sonneratia caseolaris", IF(J2451="HELI", "Heritiera littoralis", IF(J2451="HESY", "Heritiera sylvatica", IF(J2451="NYFR", "Nypa fruticans", IF(J2451="CYRA", "Cynometra ramiflora", IF(J2451="PHPA", "Phoenix paludosa", IF(J2451="SCHY", "Scyphiphora hydrophyllacea", IF(J2451="DIMA", "Diospyros maritima", IF(J2451="POPI", "Pongamia pinnata", IF(J2451="MAPS", "Maniltoa psilogyne", IF(J2451="INBI", "Intsia bijuga", IF(J2451="ACEB", "Acanthus ebracteatus", IF(J2451="CAER", "Calamus erinaceus", IF(J2451="UNUN", "Unknown unknown",  IF(J2451="SOAL", "Sonneratia alba",  IF(J2451="AECO", "Aegiceras corniculatum", "" )) )))))))))))))))))))))))))))))</f>
        <v>Bruguiera cylindrica</v>
      </c>
      <c r="J2451" s="1" t="s">
        <v>98</v>
      </c>
      <c r="K2451" s="1" t="n">
        <v>6.4</v>
      </c>
      <c r="L2451" s="1" t="n">
        <v>4</v>
      </c>
      <c r="M2451" s="1"/>
      <c r="N2451" s="1" t="n">
        <v>2</v>
      </c>
      <c r="O2451" s="3"/>
      <c r="AMI2451" s="0"/>
      <c r="AMJ2451" s="0"/>
    </row>
    <row r="2452" s="18" customFormat="true" ht="13.8" hidden="false" customHeight="false" outlineLevel="0" collapsed="false">
      <c r="A2452" s="1" t="s">
        <v>91</v>
      </c>
      <c r="B2452" s="12" t="n">
        <v>42183</v>
      </c>
      <c r="C2452" s="1" t="s">
        <v>833</v>
      </c>
      <c r="D2452" s="1" t="s">
        <v>19</v>
      </c>
      <c r="E2452" s="1" t="s">
        <v>19</v>
      </c>
      <c r="F2452" s="1" t="s">
        <v>20</v>
      </c>
      <c r="G2452" s="1" t="n">
        <v>7</v>
      </c>
      <c r="H2452" s="1" t="n">
        <v>4</v>
      </c>
      <c r="I2452" s="23" t="str">
        <f aca="false">IF(J2452="RHAP", "Rhizophora apiculata", IF(J2452="EXAG", "Excoecaria agallocha", IF(J2452="BRPA", "Bruguiera parviflora", IF(J2452="XYMO", "Xylocarpus moluccensis", IF(J2452="BRCY", "Bruguiera cylindrica", IF(J2452="AVAL", "Avicennia alba", IF(J2452="AVOF", "Avicennia officinalis", IF(J2452="LURA", "Lumnitzera racemosa", IF(J2452="CETA", "Ceriops tagal", IF(J2452="XYGR", "Xylocarpus granatum", IF(J2452="AVMA", "Avicennia marina", IF(J2452="RHMU", "Rhizophora mucronata", IF(J2452="BRGY", "Bruguiera gymnorrhiza", IF(J2452="BRSE", "Bruguiera sexangula", IF(J2452="SOOV", "Sonneratia ovata", IF(J2452="SOCA", "Sonneratia caseolaris", IF(J2452="HELI", "Heritiera littoralis", IF(J2452="HESY", "Heritiera sylvatica", IF(J2452="NYFR", "Nypa fruticans", IF(J2452="CYRA", "Cynometra ramiflora", IF(J2452="PHPA", "Phoenix paludosa", IF(J2452="SCHY", "Scyphiphora hydrophyllacea", IF(J2452="DIMA", "Diospyros maritima", IF(J2452="POPI", "Pongamia pinnata", IF(J2452="MAPS", "Maniltoa psilogyne", IF(J2452="INBI", "Intsia bijuga", IF(J2452="ACEB", "Acanthus ebracteatus", IF(J2452="CAER", "Calamus erinaceus", IF(J2452="UNUN", "Unknown unknown",  IF(J2452="SOAL", "Sonneratia alba",  IF(J2452="AECO", "Aegiceras corniculatum", "" )) )))))))))))))))))))))))))))))</f>
        <v>Bruguiera cylindrica</v>
      </c>
      <c r="J2452" s="1" t="s">
        <v>98</v>
      </c>
      <c r="K2452" s="1" t="n">
        <v>6.4</v>
      </c>
      <c r="L2452" s="1" t="n">
        <v>7</v>
      </c>
      <c r="M2452" s="1"/>
      <c r="N2452" s="1" t="n">
        <v>2</v>
      </c>
      <c r="O2452" s="3"/>
      <c r="AMI2452" s="0"/>
      <c r="AMJ2452" s="0"/>
    </row>
    <row r="2453" s="18" customFormat="true" ht="13.8" hidden="false" customHeight="false" outlineLevel="0" collapsed="false">
      <c r="A2453" s="1" t="s">
        <v>91</v>
      </c>
      <c r="B2453" s="12" t="n">
        <v>42183</v>
      </c>
      <c r="C2453" s="1" t="s">
        <v>833</v>
      </c>
      <c r="D2453" s="1" t="s">
        <v>19</v>
      </c>
      <c r="E2453" s="1" t="s">
        <v>19</v>
      </c>
      <c r="F2453" s="1" t="s">
        <v>20</v>
      </c>
      <c r="G2453" s="1" t="n">
        <v>7</v>
      </c>
      <c r="H2453" s="1" t="n">
        <v>4</v>
      </c>
      <c r="I2453" s="23" t="str">
        <f aca="false">IF(J2453="RHAP", "Rhizophora apiculata", IF(J2453="EXAG", "Excoecaria agallocha", IF(J2453="BRPA", "Bruguiera parviflora", IF(J2453="XYMO", "Xylocarpus moluccensis", IF(J2453="BRCY", "Bruguiera cylindrica", IF(J2453="AVAL", "Avicennia alba", IF(J2453="AVOF", "Avicennia officinalis", IF(J2453="LURA", "Lumnitzera racemosa", IF(J2453="CETA", "Ceriops tagal", IF(J2453="XYGR", "Xylocarpus granatum", IF(J2453="AVMA", "Avicennia marina", IF(J2453="RHMU", "Rhizophora mucronata", IF(J2453="BRGY", "Bruguiera gymnorrhiza", IF(J2453="BRSE", "Bruguiera sexangula", IF(J2453="SOOV", "Sonneratia ovata", IF(J2453="SOCA", "Sonneratia caseolaris", IF(J2453="HELI", "Heritiera littoralis", IF(J2453="HESY", "Heritiera sylvatica", IF(J2453="NYFR", "Nypa fruticans", IF(J2453="CYRA", "Cynometra ramiflora", IF(J2453="PHPA", "Phoenix paludosa", IF(J2453="SCHY", "Scyphiphora hydrophyllacea", IF(J2453="DIMA", "Diospyros maritima", IF(J2453="POPI", "Pongamia pinnata", IF(J2453="MAPS", "Maniltoa psilogyne", IF(J2453="INBI", "Intsia bijuga", IF(J2453="ACEB", "Acanthus ebracteatus", IF(J2453="CAER", "Calamus erinaceus", IF(J2453="UNUN", "Unknown unknown",  IF(J2453="SOAL", "Sonneratia alba",  IF(J2453="AECO", "Aegiceras corniculatum", "" )) )))))))))))))))))))))))))))))</f>
        <v>Bruguiera cylindrica</v>
      </c>
      <c r="J2453" s="1" t="s">
        <v>98</v>
      </c>
      <c r="K2453" s="1" t="n">
        <v>6.5</v>
      </c>
      <c r="L2453" s="1" t="n">
        <v>5</v>
      </c>
      <c r="M2453" s="1"/>
      <c r="N2453" s="1" t="n">
        <v>2</v>
      </c>
      <c r="O2453" s="3"/>
      <c r="AMI2453" s="0"/>
      <c r="AMJ2453" s="0"/>
    </row>
    <row r="2454" s="18" customFormat="true" ht="13.8" hidden="false" customHeight="false" outlineLevel="0" collapsed="false">
      <c r="A2454" s="1" t="s">
        <v>91</v>
      </c>
      <c r="B2454" s="12" t="n">
        <v>42183</v>
      </c>
      <c r="C2454" s="1" t="s">
        <v>833</v>
      </c>
      <c r="D2454" s="1" t="s">
        <v>19</v>
      </c>
      <c r="E2454" s="1" t="s">
        <v>19</v>
      </c>
      <c r="F2454" s="1" t="s">
        <v>20</v>
      </c>
      <c r="G2454" s="1" t="n">
        <v>7</v>
      </c>
      <c r="H2454" s="1" t="n">
        <v>4</v>
      </c>
      <c r="I2454" s="23" t="str">
        <f aca="false">IF(J2454="RHAP", "Rhizophora apiculata", IF(J2454="EXAG", "Excoecaria agallocha", IF(J2454="BRPA", "Bruguiera parviflora", IF(J2454="XYMO", "Xylocarpus moluccensis", IF(J2454="BRCY", "Bruguiera cylindrica", IF(J2454="AVAL", "Avicennia alba", IF(J2454="AVOF", "Avicennia officinalis", IF(J2454="LURA", "Lumnitzera racemosa", IF(J2454="CETA", "Ceriops tagal", IF(J2454="XYGR", "Xylocarpus granatum", IF(J2454="AVMA", "Avicennia marina", IF(J2454="RHMU", "Rhizophora mucronata", IF(J2454="BRGY", "Bruguiera gymnorrhiza", IF(J2454="BRSE", "Bruguiera sexangula", IF(J2454="SOOV", "Sonneratia ovata", IF(J2454="SOCA", "Sonneratia caseolaris", IF(J2454="HELI", "Heritiera littoralis", IF(J2454="HESY", "Heritiera sylvatica", IF(J2454="NYFR", "Nypa fruticans", IF(J2454="CYRA", "Cynometra ramiflora", IF(J2454="PHPA", "Phoenix paludosa", IF(J2454="SCHY", "Scyphiphora hydrophyllacea", IF(J2454="DIMA", "Diospyros maritima", IF(J2454="POPI", "Pongamia pinnata", IF(J2454="MAPS", "Maniltoa psilogyne", IF(J2454="INBI", "Intsia bijuga", IF(J2454="ACEB", "Acanthus ebracteatus", IF(J2454="CAER", "Calamus erinaceus", IF(J2454="UNUN", "Unknown unknown",  IF(J2454="SOAL", "Sonneratia alba",  IF(J2454="AECO", "Aegiceras corniculatum", "" )) )))))))))))))))))))))))))))))</f>
        <v>Bruguiera cylindrica</v>
      </c>
      <c r="J2454" s="1" t="s">
        <v>98</v>
      </c>
      <c r="K2454" s="1" t="n">
        <v>7</v>
      </c>
      <c r="L2454" s="1" t="n">
        <v>5</v>
      </c>
      <c r="M2454" s="1"/>
      <c r="N2454" s="1" t="n">
        <v>2</v>
      </c>
      <c r="O2454" s="3"/>
      <c r="AMI2454" s="0"/>
      <c r="AMJ2454" s="0"/>
    </row>
    <row r="2455" s="18" customFormat="true" ht="13.8" hidden="false" customHeight="false" outlineLevel="0" collapsed="false">
      <c r="A2455" s="1" t="s">
        <v>91</v>
      </c>
      <c r="B2455" s="12" t="n">
        <v>42183</v>
      </c>
      <c r="C2455" s="1" t="s">
        <v>833</v>
      </c>
      <c r="D2455" s="1" t="s">
        <v>19</v>
      </c>
      <c r="E2455" s="1" t="s">
        <v>19</v>
      </c>
      <c r="F2455" s="1" t="s">
        <v>20</v>
      </c>
      <c r="G2455" s="1" t="n">
        <v>7</v>
      </c>
      <c r="H2455" s="1" t="n">
        <v>4</v>
      </c>
      <c r="I2455" s="23" t="str">
        <f aca="false">IF(J2455="RHAP", "Rhizophora apiculata", IF(J2455="EXAG", "Excoecaria agallocha", IF(J2455="BRPA", "Bruguiera parviflora", IF(J2455="XYMO", "Xylocarpus moluccensis", IF(J2455="BRCY", "Bruguiera cylindrica", IF(J2455="AVAL", "Avicennia alba", IF(J2455="AVOF", "Avicennia officinalis", IF(J2455="LURA", "Lumnitzera racemosa", IF(J2455="CETA", "Ceriops tagal", IF(J2455="XYGR", "Xylocarpus granatum", IF(J2455="AVMA", "Avicennia marina", IF(J2455="RHMU", "Rhizophora mucronata", IF(J2455="BRGY", "Bruguiera gymnorrhiza", IF(J2455="BRSE", "Bruguiera sexangula", IF(J2455="SOOV", "Sonneratia ovata", IF(J2455="SOCA", "Sonneratia caseolaris", IF(J2455="HELI", "Heritiera littoralis", IF(J2455="HESY", "Heritiera sylvatica", IF(J2455="NYFR", "Nypa fruticans", IF(J2455="CYRA", "Cynometra ramiflora", IF(J2455="PHPA", "Phoenix paludosa", IF(J2455="SCHY", "Scyphiphora hydrophyllacea", IF(J2455="DIMA", "Diospyros maritima", IF(J2455="POPI", "Pongamia pinnata", IF(J2455="MAPS", "Maniltoa psilogyne", IF(J2455="INBI", "Intsia bijuga", IF(J2455="ACEB", "Acanthus ebracteatus", IF(J2455="CAER", "Calamus erinaceus", IF(J2455="UNUN", "Unknown unknown",  IF(J2455="SOAL", "Sonneratia alba",  IF(J2455="AECO", "Aegiceras corniculatum", "" )) )))))))))))))))))))))))))))))</f>
        <v>Bruguiera cylindrica</v>
      </c>
      <c r="J2455" s="1" t="s">
        <v>98</v>
      </c>
      <c r="K2455" s="1" t="n">
        <v>7.2</v>
      </c>
      <c r="L2455" s="1" t="n">
        <v>6</v>
      </c>
      <c r="M2455" s="1"/>
      <c r="N2455" s="1" t="n">
        <v>2</v>
      </c>
      <c r="O2455" s="3"/>
      <c r="AMI2455" s="0"/>
      <c r="AMJ2455" s="0"/>
    </row>
    <row r="2456" s="18" customFormat="true" ht="13.8" hidden="false" customHeight="false" outlineLevel="0" collapsed="false">
      <c r="A2456" s="1" t="s">
        <v>91</v>
      </c>
      <c r="B2456" s="12" t="n">
        <v>42183</v>
      </c>
      <c r="C2456" s="1" t="s">
        <v>833</v>
      </c>
      <c r="D2456" s="1" t="s">
        <v>19</v>
      </c>
      <c r="E2456" s="1" t="s">
        <v>19</v>
      </c>
      <c r="F2456" s="1" t="s">
        <v>20</v>
      </c>
      <c r="G2456" s="1" t="n">
        <v>7</v>
      </c>
      <c r="H2456" s="1" t="n">
        <v>4</v>
      </c>
      <c r="I2456" s="23" t="str">
        <f aca="false">IF(J2456="RHAP", "Rhizophora apiculata", IF(J2456="EXAG", "Excoecaria agallocha", IF(J2456="BRPA", "Bruguiera parviflora", IF(J2456="XYMO", "Xylocarpus moluccensis", IF(J2456="BRCY", "Bruguiera cylindrica", IF(J2456="AVAL", "Avicennia alba", IF(J2456="AVOF", "Avicennia officinalis", IF(J2456="LURA", "Lumnitzera racemosa", IF(J2456="CETA", "Ceriops tagal", IF(J2456="XYGR", "Xylocarpus granatum", IF(J2456="AVMA", "Avicennia marina", IF(J2456="RHMU", "Rhizophora mucronata", IF(J2456="BRGY", "Bruguiera gymnorrhiza", IF(J2456="BRSE", "Bruguiera sexangula", IF(J2456="SOOV", "Sonneratia ovata", IF(J2456="SOCA", "Sonneratia caseolaris", IF(J2456="HELI", "Heritiera littoralis", IF(J2456="HESY", "Heritiera sylvatica", IF(J2456="NYFR", "Nypa fruticans", IF(J2456="CYRA", "Cynometra ramiflora", IF(J2456="PHPA", "Phoenix paludosa", IF(J2456="SCHY", "Scyphiphora hydrophyllacea", IF(J2456="DIMA", "Diospyros maritima", IF(J2456="POPI", "Pongamia pinnata", IF(J2456="MAPS", "Maniltoa psilogyne", IF(J2456="INBI", "Intsia bijuga", IF(J2456="ACEB", "Acanthus ebracteatus", IF(J2456="CAER", "Calamus erinaceus", IF(J2456="UNUN", "Unknown unknown",  IF(J2456="SOAL", "Sonneratia alba",  IF(J2456="AECO", "Aegiceras corniculatum", "" )) )))))))))))))))))))))))))))))</f>
        <v>Bruguiera cylindrica</v>
      </c>
      <c r="J2456" s="1" t="s">
        <v>98</v>
      </c>
      <c r="K2456" s="1" t="n">
        <v>7.3</v>
      </c>
      <c r="L2456" s="1" t="n">
        <v>6</v>
      </c>
      <c r="M2456" s="1"/>
      <c r="N2456" s="1" t="n">
        <v>2</v>
      </c>
      <c r="O2456" s="3"/>
      <c r="AMI2456" s="0"/>
      <c r="AMJ2456" s="0"/>
    </row>
    <row r="2457" s="18" customFormat="true" ht="13.8" hidden="false" customHeight="false" outlineLevel="0" collapsed="false">
      <c r="A2457" s="1" t="s">
        <v>91</v>
      </c>
      <c r="B2457" s="12" t="n">
        <v>42183</v>
      </c>
      <c r="C2457" s="1" t="s">
        <v>833</v>
      </c>
      <c r="D2457" s="1" t="s">
        <v>19</v>
      </c>
      <c r="E2457" s="1" t="s">
        <v>19</v>
      </c>
      <c r="F2457" s="1" t="s">
        <v>20</v>
      </c>
      <c r="G2457" s="1" t="n">
        <v>7</v>
      </c>
      <c r="H2457" s="1" t="n">
        <v>4</v>
      </c>
      <c r="I2457" s="23" t="str">
        <f aca="false">IF(J2457="RHAP", "Rhizophora apiculata", IF(J2457="EXAG", "Excoecaria agallocha", IF(J2457="BRPA", "Bruguiera parviflora", IF(J2457="XYMO", "Xylocarpus moluccensis", IF(J2457="BRCY", "Bruguiera cylindrica", IF(J2457="AVAL", "Avicennia alba", IF(J2457="AVOF", "Avicennia officinalis", IF(J2457="LURA", "Lumnitzera racemosa", IF(J2457="CETA", "Ceriops tagal", IF(J2457="XYGR", "Xylocarpus granatum", IF(J2457="AVMA", "Avicennia marina", IF(J2457="RHMU", "Rhizophora mucronata", IF(J2457="BRGY", "Bruguiera gymnorrhiza", IF(J2457="BRSE", "Bruguiera sexangula", IF(J2457="SOOV", "Sonneratia ovata", IF(J2457="SOCA", "Sonneratia caseolaris", IF(J2457="HELI", "Heritiera littoralis", IF(J2457="HESY", "Heritiera sylvatica", IF(J2457="NYFR", "Nypa fruticans", IF(J2457="CYRA", "Cynometra ramiflora", IF(J2457="PHPA", "Phoenix paludosa", IF(J2457="SCHY", "Scyphiphora hydrophyllacea", IF(J2457="DIMA", "Diospyros maritima", IF(J2457="POPI", "Pongamia pinnata", IF(J2457="MAPS", "Maniltoa psilogyne", IF(J2457="INBI", "Intsia bijuga", IF(J2457="ACEB", "Acanthus ebracteatus", IF(J2457="CAER", "Calamus erinaceus", IF(J2457="UNUN", "Unknown unknown",  IF(J2457="SOAL", "Sonneratia alba",  IF(J2457="AECO", "Aegiceras corniculatum", "" )) )))))))))))))))))))))))))))))</f>
        <v>Bruguiera cylindrica</v>
      </c>
      <c r="J2457" s="1" t="s">
        <v>98</v>
      </c>
      <c r="K2457" s="1" t="n">
        <v>7.4</v>
      </c>
      <c r="L2457" s="1" t="n">
        <v>7</v>
      </c>
      <c r="M2457" s="1"/>
      <c r="N2457" s="1" t="n">
        <v>2</v>
      </c>
      <c r="O2457" s="3"/>
      <c r="AMI2457" s="0"/>
      <c r="AMJ2457" s="0"/>
    </row>
    <row r="2458" s="18" customFormat="true" ht="13.8" hidden="false" customHeight="false" outlineLevel="0" collapsed="false">
      <c r="A2458" s="1" t="s">
        <v>91</v>
      </c>
      <c r="B2458" s="12" t="n">
        <v>42183</v>
      </c>
      <c r="C2458" s="1" t="s">
        <v>833</v>
      </c>
      <c r="D2458" s="1" t="s">
        <v>19</v>
      </c>
      <c r="E2458" s="1" t="s">
        <v>19</v>
      </c>
      <c r="F2458" s="1" t="s">
        <v>20</v>
      </c>
      <c r="G2458" s="1" t="n">
        <v>7</v>
      </c>
      <c r="H2458" s="1" t="n">
        <v>4</v>
      </c>
      <c r="I2458" s="23" t="str">
        <f aca="false">IF(J2458="RHAP", "Rhizophora apiculata", IF(J2458="EXAG", "Excoecaria agallocha", IF(J2458="BRPA", "Bruguiera parviflora", IF(J2458="XYMO", "Xylocarpus moluccensis", IF(J2458="BRCY", "Bruguiera cylindrica", IF(J2458="AVAL", "Avicennia alba", IF(J2458="AVOF", "Avicennia officinalis", IF(J2458="LURA", "Lumnitzera racemosa", IF(J2458="CETA", "Ceriops tagal", IF(J2458="XYGR", "Xylocarpus granatum", IF(J2458="AVMA", "Avicennia marina", IF(J2458="RHMU", "Rhizophora mucronata", IF(J2458="BRGY", "Bruguiera gymnorrhiza", IF(J2458="BRSE", "Bruguiera sexangula", IF(J2458="SOOV", "Sonneratia ovata", IF(J2458="SOCA", "Sonneratia caseolaris", IF(J2458="HELI", "Heritiera littoralis", IF(J2458="HESY", "Heritiera sylvatica", IF(J2458="NYFR", "Nypa fruticans", IF(J2458="CYRA", "Cynometra ramiflora", IF(J2458="PHPA", "Phoenix paludosa", IF(J2458="SCHY", "Scyphiphora hydrophyllacea", IF(J2458="DIMA", "Diospyros maritima", IF(J2458="POPI", "Pongamia pinnata", IF(J2458="MAPS", "Maniltoa psilogyne", IF(J2458="INBI", "Intsia bijuga", IF(J2458="ACEB", "Acanthus ebracteatus", IF(J2458="CAER", "Calamus erinaceus", IF(J2458="UNUN", "Unknown unknown",  IF(J2458="SOAL", "Sonneratia alba",  IF(J2458="AECO", "Aegiceras corniculatum", "" )) )))))))))))))))))))))))))))))</f>
        <v>Bruguiera cylindrica</v>
      </c>
      <c r="J2458" s="1" t="s">
        <v>98</v>
      </c>
      <c r="K2458" s="1" t="n">
        <v>7.6</v>
      </c>
      <c r="L2458" s="1" t="n">
        <v>6</v>
      </c>
      <c r="M2458" s="1"/>
      <c r="N2458" s="1" t="n">
        <v>2</v>
      </c>
      <c r="O2458" s="3"/>
      <c r="AMI2458" s="0"/>
      <c r="AMJ2458" s="0"/>
    </row>
    <row r="2459" s="18" customFormat="true" ht="13.8" hidden="false" customHeight="false" outlineLevel="0" collapsed="false">
      <c r="A2459" s="1" t="s">
        <v>91</v>
      </c>
      <c r="B2459" s="12" t="n">
        <v>42183</v>
      </c>
      <c r="C2459" s="1" t="s">
        <v>833</v>
      </c>
      <c r="D2459" s="1" t="s">
        <v>19</v>
      </c>
      <c r="E2459" s="1" t="s">
        <v>19</v>
      </c>
      <c r="F2459" s="1" t="s">
        <v>20</v>
      </c>
      <c r="G2459" s="1" t="n">
        <v>7</v>
      </c>
      <c r="H2459" s="1" t="n">
        <v>4</v>
      </c>
      <c r="I2459" s="23" t="str">
        <f aca="false">IF(J2459="RHAP", "Rhizophora apiculata", IF(J2459="EXAG", "Excoecaria agallocha", IF(J2459="BRPA", "Bruguiera parviflora", IF(J2459="XYMO", "Xylocarpus moluccensis", IF(J2459="BRCY", "Bruguiera cylindrica", IF(J2459="AVAL", "Avicennia alba", IF(J2459="AVOF", "Avicennia officinalis", IF(J2459="LURA", "Lumnitzera racemosa", IF(J2459="CETA", "Ceriops tagal", IF(J2459="XYGR", "Xylocarpus granatum", IF(J2459="AVMA", "Avicennia marina", IF(J2459="RHMU", "Rhizophora mucronata", IF(J2459="BRGY", "Bruguiera gymnorrhiza", IF(J2459="BRSE", "Bruguiera sexangula", IF(J2459="SOOV", "Sonneratia ovata", IF(J2459="SOCA", "Sonneratia caseolaris", IF(J2459="HELI", "Heritiera littoralis", IF(J2459="HESY", "Heritiera sylvatica", IF(J2459="NYFR", "Nypa fruticans", IF(J2459="CYRA", "Cynometra ramiflora", IF(J2459="PHPA", "Phoenix paludosa", IF(J2459="SCHY", "Scyphiphora hydrophyllacea", IF(J2459="DIMA", "Diospyros maritima", IF(J2459="POPI", "Pongamia pinnata", IF(J2459="MAPS", "Maniltoa psilogyne", IF(J2459="INBI", "Intsia bijuga", IF(J2459="ACEB", "Acanthus ebracteatus", IF(J2459="CAER", "Calamus erinaceus", IF(J2459="UNUN", "Unknown unknown",  IF(J2459="SOAL", "Sonneratia alba",  IF(J2459="AECO", "Aegiceras corniculatum", "" )) )))))))))))))))))))))))))))))</f>
        <v>Bruguiera cylindrica</v>
      </c>
      <c r="J2459" s="1" t="s">
        <v>98</v>
      </c>
      <c r="K2459" s="1" t="n">
        <v>8</v>
      </c>
      <c r="L2459" s="1" t="n">
        <v>7</v>
      </c>
      <c r="M2459" s="1"/>
      <c r="N2459" s="1" t="n">
        <v>2</v>
      </c>
      <c r="O2459" s="3"/>
      <c r="AMI2459" s="0"/>
      <c r="AMJ2459" s="0"/>
    </row>
    <row r="2460" s="18" customFormat="true" ht="13.8" hidden="false" customHeight="false" outlineLevel="0" collapsed="false">
      <c r="A2460" s="1" t="s">
        <v>91</v>
      </c>
      <c r="B2460" s="12" t="n">
        <v>42183</v>
      </c>
      <c r="C2460" s="1" t="s">
        <v>833</v>
      </c>
      <c r="D2460" s="1" t="s">
        <v>19</v>
      </c>
      <c r="E2460" s="1" t="s">
        <v>19</v>
      </c>
      <c r="F2460" s="1" t="s">
        <v>20</v>
      </c>
      <c r="G2460" s="1" t="n">
        <v>7</v>
      </c>
      <c r="H2460" s="1" t="n">
        <v>4</v>
      </c>
      <c r="I2460" s="23" t="str">
        <f aca="false">IF(J2460="RHAP", "Rhizophora apiculata", IF(J2460="EXAG", "Excoecaria agallocha", IF(J2460="BRPA", "Bruguiera parviflora", IF(J2460="XYMO", "Xylocarpus moluccensis", IF(J2460="BRCY", "Bruguiera cylindrica", IF(J2460="AVAL", "Avicennia alba", IF(J2460="AVOF", "Avicennia officinalis", IF(J2460="LURA", "Lumnitzera racemosa", IF(J2460="CETA", "Ceriops tagal", IF(J2460="XYGR", "Xylocarpus granatum", IF(J2460="AVMA", "Avicennia marina", IF(J2460="RHMU", "Rhizophora mucronata", IF(J2460="BRGY", "Bruguiera gymnorrhiza", IF(J2460="BRSE", "Bruguiera sexangula", IF(J2460="SOOV", "Sonneratia ovata", IF(J2460="SOCA", "Sonneratia caseolaris", IF(J2460="HELI", "Heritiera littoralis", IF(J2460="HESY", "Heritiera sylvatica", IF(J2460="NYFR", "Nypa fruticans", IF(J2460="CYRA", "Cynometra ramiflora", IF(J2460="PHPA", "Phoenix paludosa", IF(J2460="SCHY", "Scyphiphora hydrophyllacea", IF(J2460="DIMA", "Diospyros maritima", IF(J2460="POPI", "Pongamia pinnata", IF(J2460="MAPS", "Maniltoa psilogyne", IF(J2460="INBI", "Intsia bijuga", IF(J2460="ACEB", "Acanthus ebracteatus", IF(J2460="CAER", "Calamus erinaceus", IF(J2460="UNUN", "Unknown unknown",  IF(J2460="SOAL", "Sonneratia alba",  IF(J2460="AECO", "Aegiceras corniculatum", "" )) )))))))))))))))))))))))))))))</f>
        <v>Bruguiera cylindrica</v>
      </c>
      <c r="J2460" s="1" t="s">
        <v>98</v>
      </c>
      <c r="K2460" s="1" t="n">
        <v>8.7</v>
      </c>
      <c r="L2460" s="1" t="n">
        <v>3</v>
      </c>
      <c r="M2460" s="1"/>
      <c r="N2460" s="1" t="n">
        <v>2</v>
      </c>
      <c r="O2460" s="3"/>
      <c r="AMI2460" s="0"/>
      <c r="AMJ2460" s="0"/>
    </row>
    <row r="2461" s="18" customFormat="true" ht="13.8" hidden="false" customHeight="false" outlineLevel="0" collapsed="false">
      <c r="A2461" s="1" t="s">
        <v>91</v>
      </c>
      <c r="B2461" s="12" t="n">
        <v>42183</v>
      </c>
      <c r="C2461" s="1" t="s">
        <v>833</v>
      </c>
      <c r="D2461" s="1" t="s">
        <v>19</v>
      </c>
      <c r="E2461" s="1" t="s">
        <v>19</v>
      </c>
      <c r="F2461" s="1" t="s">
        <v>20</v>
      </c>
      <c r="G2461" s="1" t="n">
        <v>7</v>
      </c>
      <c r="H2461" s="1" t="n">
        <v>4</v>
      </c>
      <c r="I2461" s="23" t="str">
        <f aca="false">IF(J2461="RHAP", "Rhizophora apiculata", IF(J2461="EXAG", "Excoecaria agallocha", IF(J2461="BRPA", "Bruguiera parviflora", IF(J2461="XYMO", "Xylocarpus moluccensis", IF(J2461="BRCY", "Bruguiera cylindrica", IF(J2461="AVAL", "Avicennia alba", IF(J2461="AVOF", "Avicennia officinalis", IF(J2461="LURA", "Lumnitzera racemosa", IF(J2461="CETA", "Ceriops tagal", IF(J2461="XYGR", "Xylocarpus granatum", IF(J2461="AVMA", "Avicennia marina", IF(J2461="RHMU", "Rhizophora mucronata", IF(J2461="BRGY", "Bruguiera gymnorrhiza", IF(J2461="BRSE", "Bruguiera sexangula", IF(J2461="SOOV", "Sonneratia ovata", IF(J2461="SOCA", "Sonneratia caseolaris", IF(J2461="HELI", "Heritiera littoralis", IF(J2461="HESY", "Heritiera sylvatica", IF(J2461="NYFR", "Nypa fruticans", IF(J2461="CYRA", "Cynometra ramiflora", IF(J2461="PHPA", "Phoenix paludosa", IF(J2461="SCHY", "Scyphiphora hydrophyllacea", IF(J2461="DIMA", "Diospyros maritima", IF(J2461="POPI", "Pongamia pinnata", IF(J2461="MAPS", "Maniltoa psilogyne", IF(J2461="INBI", "Intsia bijuga", IF(J2461="ACEB", "Acanthus ebracteatus", IF(J2461="CAER", "Calamus erinaceus", IF(J2461="UNUN", "Unknown unknown",  IF(J2461="SOAL", "Sonneratia alba",  IF(J2461="AECO", "Aegiceras corniculatum", "" )) )))))))))))))))))))))))))))))</f>
        <v>Bruguiera cylindrica</v>
      </c>
      <c r="J2461" s="1" t="s">
        <v>98</v>
      </c>
      <c r="K2461" s="1" t="n">
        <v>8.8</v>
      </c>
      <c r="L2461" s="1" t="n">
        <v>5</v>
      </c>
      <c r="M2461" s="1"/>
      <c r="N2461" s="1" t="n">
        <v>2</v>
      </c>
      <c r="O2461" s="3"/>
      <c r="AMI2461" s="0"/>
      <c r="AMJ2461" s="0"/>
    </row>
    <row r="2462" s="18" customFormat="true" ht="13.8" hidden="false" customHeight="false" outlineLevel="0" collapsed="false">
      <c r="A2462" s="1" t="s">
        <v>91</v>
      </c>
      <c r="B2462" s="12" t="n">
        <v>42183</v>
      </c>
      <c r="C2462" s="1" t="s">
        <v>833</v>
      </c>
      <c r="D2462" s="1" t="s">
        <v>19</v>
      </c>
      <c r="E2462" s="1" t="s">
        <v>19</v>
      </c>
      <c r="F2462" s="1" t="s">
        <v>20</v>
      </c>
      <c r="G2462" s="1" t="n">
        <v>7</v>
      </c>
      <c r="H2462" s="1" t="n">
        <v>4</v>
      </c>
      <c r="I2462" s="23" t="str">
        <f aca="false">IF(J2462="RHAP", "Rhizophora apiculata", IF(J2462="EXAG", "Excoecaria agallocha", IF(J2462="BRPA", "Bruguiera parviflora", IF(J2462="XYMO", "Xylocarpus moluccensis", IF(J2462="BRCY", "Bruguiera cylindrica", IF(J2462="AVAL", "Avicennia alba", IF(J2462="AVOF", "Avicennia officinalis", IF(J2462="LURA", "Lumnitzera racemosa", IF(J2462="CETA", "Ceriops tagal", IF(J2462="XYGR", "Xylocarpus granatum", IF(J2462="AVMA", "Avicennia marina", IF(J2462="RHMU", "Rhizophora mucronata", IF(J2462="BRGY", "Bruguiera gymnorrhiza", IF(J2462="BRSE", "Bruguiera sexangula", IF(J2462="SOOV", "Sonneratia ovata", IF(J2462="SOCA", "Sonneratia caseolaris", IF(J2462="HELI", "Heritiera littoralis", IF(J2462="HESY", "Heritiera sylvatica", IF(J2462="NYFR", "Nypa fruticans", IF(J2462="CYRA", "Cynometra ramiflora", IF(J2462="PHPA", "Phoenix paludosa", IF(J2462="SCHY", "Scyphiphora hydrophyllacea", IF(J2462="DIMA", "Diospyros maritima", IF(J2462="POPI", "Pongamia pinnata", IF(J2462="MAPS", "Maniltoa psilogyne", IF(J2462="INBI", "Intsia bijuga", IF(J2462="ACEB", "Acanthus ebracteatus", IF(J2462="CAER", "Calamus erinaceus", IF(J2462="UNUN", "Unknown unknown",  IF(J2462="SOAL", "Sonneratia alba",  IF(J2462="AECO", "Aegiceras corniculatum", "" )) )))))))))))))))))))))))))))))</f>
        <v>Bruguiera cylindrica</v>
      </c>
      <c r="J2462" s="1" t="s">
        <v>98</v>
      </c>
      <c r="K2462" s="1" t="n">
        <v>8.8</v>
      </c>
      <c r="L2462" s="1" t="n">
        <v>5</v>
      </c>
      <c r="M2462" s="1"/>
      <c r="N2462" s="1" t="n">
        <v>2</v>
      </c>
      <c r="O2462" s="3"/>
      <c r="AMI2462" s="0"/>
      <c r="AMJ2462" s="0"/>
    </row>
    <row r="2463" s="18" customFormat="true" ht="13.8" hidden="false" customHeight="false" outlineLevel="0" collapsed="false">
      <c r="A2463" s="1" t="s">
        <v>91</v>
      </c>
      <c r="B2463" s="12" t="n">
        <v>42183</v>
      </c>
      <c r="C2463" s="1" t="s">
        <v>833</v>
      </c>
      <c r="D2463" s="1" t="s">
        <v>19</v>
      </c>
      <c r="E2463" s="1" t="s">
        <v>19</v>
      </c>
      <c r="F2463" s="1" t="s">
        <v>20</v>
      </c>
      <c r="G2463" s="1" t="n">
        <v>7</v>
      </c>
      <c r="H2463" s="1" t="n">
        <v>4</v>
      </c>
      <c r="I2463" s="23" t="str">
        <f aca="false">IF(J2463="RHAP", "Rhizophora apiculata", IF(J2463="EXAG", "Excoecaria agallocha", IF(J2463="BRPA", "Bruguiera parviflora", IF(J2463="XYMO", "Xylocarpus moluccensis", IF(J2463="BRCY", "Bruguiera cylindrica", IF(J2463="AVAL", "Avicennia alba", IF(J2463="AVOF", "Avicennia officinalis", IF(J2463="LURA", "Lumnitzera racemosa", IF(J2463="CETA", "Ceriops tagal", IF(J2463="XYGR", "Xylocarpus granatum", IF(J2463="AVMA", "Avicennia marina", IF(J2463="RHMU", "Rhizophora mucronata", IF(J2463="BRGY", "Bruguiera gymnorrhiza", IF(J2463="BRSE", "Bruguiera sexangula", IF(J2463="SOOV", "Sonneratia ovata", IF(J2463="SOCA", "Sonneratia caseolaris", IF(J2463="HELI", "Heritiera littoralis", IF(J2463="HESY", "Heritiera sylvatica", IF(J2463="NYFR", "Nypa fruticans", IF(J2463="CYRA", "Cynometra ramiflora", IF(J2463="PHPA", "Phoenix paludosa", IF(J2463="SCHY", "Scyphiphora hydrophyllacea", IF(J2463="DIMA", "Diospyros maritima", IF(J2463="POPI", "Pongamia pinnata", IF(J2463="MAPS", "Maniltoa psilogyne", IF(J2463="INBI", "Intsia bijuga", IF(J2463="ACEB", "Acanthus ebracteatus", IF(J2463="CAER", "Calamus erinaceus", IF(J2463="UNUN", "Unknown unknown",  IF(J2463="SOAL", "Sonneratia alba",  IF(J2463="AECO", "Aegiceras corniculatum", "" )) )))))))))))))))))))))))))))))</f>
        <v>Bruguiera cylindrica</v>
      </c>
      <c r="J2463" s="1" t="s">
        <v>98</v>
      </c>
      <c r="K2463" s="1" t="n">
        <v>9.2</v>
      </c>
      <c r="L2463" s="1" t="n">
        <v>6</v>
      </c>
      <c r="M2463" s="1"/>
      <c r="N2463" s="1" t="n">
        <v>2</v>
      </c>
      <c r="O2463" s="3"/>
      <c r="AMI2463" s="0"/>
      <c r="AMJ2463" s="0"/>
    </row>
    <row r="2464" s="18" customFormat="true" ht="13.8" hidden="false" customHeight="false" outlineLevel="0" collapsed="false">
      <c r="A2464" s="1" t="s">
        <v>91</v>
      </c>
      <c r="B2464" s="12" t="n">
        <v>42183</v>
      </c>
      <c r="C2464" s="1" t="s">
        <v>833</v>
      </c>
      <c r="D2464" s="1" t="s">
        <v>19</v>
      </c>
      <c r="E2464" s="1" t="s">
        <v>19</v>
      </c>
      <c r="F2464" s="1" t="s">
        <v>20</v>
      </c>
      <c r="G2464" s="1" t="n">
        <v>7</v>
      </c>
      <c r="H2464" s="1" t="n">
        <v>4</v>
      </c>
      <c r="I2464" s="23" t="str">
        <f aca="false">IF(J2464="RHAP", "Rhizophora apiculata", IF(J2464="EXAG", "Excoecaria agallocha", IF(J2464="BRPA", "Bruguiera parviflora", IF(J2464="XYMO", "Xylocarpus moluccensis", IF(J2464="BRCY", "Bruguiera cylindrica", IF(J2464="AVAL", "Avicennia alba", IF(J2464="AVOF", "Avicennia officinalis", IF(J2464="LURA", "Lumnitzera racemosa", IF(J2464="CETA", "Ceriops tagal", IF(J2464="XYGR", "Xylocarpus granatum", IF(J2464="AVMA", "Avicennia marina", IF(J2464="RHMU", "Rhizophora mucronata", IF(J2464="BRGY", "Bruguiera gymnorrhiza", IF(J2464="BRSE", "Bruguiera sexangula", IF(J2464="SOOV", "Sonneratia ovata", IF(J2464="SOCA", "Sonneratia caseolaris", IF(J2464="HELI", "Heritiera littoralis", IF(J2464="HESY", "Heritiera sylvatica", IF(J2464="NYFR", "Nypa fruticans", IF(J2464="CYRA", "Cynometra ramiflora", IF(J2464="PHPA", "Phoenix paludosa", IF(J2464="SCHY", "Scyphiphora hydrophyllacea", IF(J2464="DIMA", "Diospyros maritima", IF(J2464="POPI", "Pongamia pinnata", IF(J2464="MAPS", "Maniltoa psilogyne", IF(J2464="INBI", "Intsia bijuga", IF(J2464="ACEB", "Acanthus ebracteatus", IF(J2464="CAER", "Calamus erinaceus", IF(J2464="UNUN", "Unknown unknown",  IF(J2464="SOAL", "Sonneratia alba",  IF(J2464="AECO", "Aegiceras corniculatum", "" )) )))))))))))))))))))))))))))))</f>
        <v>Bruguiera cylindrica</v>
      </c>
      <c r="J2464" s="1" t="s">
        <v>98</v>
      </c>
      <c r="K2464" s="1" t="n">
        <v>9.4</v>
      </c>
      <c r="L2464" s="1" t="n">
        <v>7</v>
      </c>
      <c r="M2464" s="1"/>
      <c r="N2464" s="1" t="n">
        <v>2</v>
      </c>
      <c r="O2464" s="3"/>
      <c r="AMI2464" s="0"/>
      <c r="AMJ2464" s="0"/>
    </row>
    <row r="2465" s="18" customFormat="true" ht="13.8" hidden="false" customHeight="false" outlineLevel="0" collapsed="false">
      <c r="A2465" s="1" t="s">
        <v>91</v>
      </c>
      <c r="B2465" s="12" t="n">
        <v>42183</v>
      </c>
      <c r="C2465" s="1" t="s">
        <v>833</v>
      </c>
      <c r="D2465" s="1" t="s">
        <v>19</v>
      </c>
      <c r="E2465" s="1" t="s">
        <v>19</v>
      </c>
      <c r="F2465" s="1" t="s">
        <v>20</v>
      </c>
      <c r="G2465" s="1" t="n">
        <v>7</v>
      </c>
      <c r="H2465" s="1" t="n">
        <v>4</v>
      </c>
      <c r="I2465" s="23" t="str">
        <f aca="false">IF(J2465="RHAP", "Rhizophora apiculata", IF(J2465="EXAG", "Excoecaria agallocha", IF(J2465="BRPA", "Bruguiera parviflora", IF(J2465="XYMO", "Xylocarpus moluccensis", IF(J2465="BRCY", "Bruguiera cylindrica", IF(J2465="AVAL", "Avicennia alba", IF(J2465="AVOF", "Avicennia officinalis", IF(J2465="LURA", "Lumnitzera racemosa", IF(J2465="CETA", "Ceriops tagal", IF(J2465="XYGR", "Xylocarpus granatum", IF(J2465="AVMA", "Avicennia marina", IF(J2465="RHMU", "Rhizophora mucronata", IF(J2465="BRGY", "Bruguiera gymnorrhiza", IF(J2465="BRSE", "Bruguiera sexangula", IF(J2465="SOOV", "Sonneratia ovata", IF(J2465="SOCA", "Sonneratia caseolaris", IF(J2465="HELI", "Heritiera littoralis", IF(J2465="HESY", "Heritiera sylvatica", IF(J2465="NYFR", "Nypa fruticans", IF(J2465="CYRA", "Cynometra ramiflora", IF(J2465="PHPA", "Phoenix paludosa", IF(J2465="SCHY", "Scyphiphora hydrophyllacea", IF(J2465="DIMA", "Diospyros maritima", IF(J2465="POPI", "Pongamia pinnata", IF(J2465="MAPS", "Maniltoa psilogyne", IF(J2465="INBI", "Intsia bijuga", IF(J2465="ACEB", "Acanthus ebracteatus", IF(J2465="CAER", "Calamus erinaceus", IF(J2465="UNUN", "Unknown unknown",  IF(J2465="SOAL", "Sonneratia alba",  IF(J2465="AECO", "Aegiceras corniculatum", "" )) )))))))))))))))))))))))))))))</f>
        <v>Bruguiera sexangula</v>
      </c>
      <c r="J2465" s="1" t="s">
        <v>1023</v>
      </c>
      <c r="K2465" s="1" t="n">
        <v>9.5</v>
      </c>
      <c r="L2465" s="1" t="n">
        <v>6</v>
      </c>
      <c r="M2465" s="1"/>
      <c r="N2465" s="1"/>
      <c r="O2465" s="3"/>
      <c r="AMI2465" s="0"/>
      <c r="AMJ2465" s="0"/>
    </row>
    <row r="2466" s="18" customFormat="true" ht="13.8" hidden="false" customHeight="false" outlineLevel="0" collapsed="false">
      <c r="A2466" s="1" t="s">
        <v>91</v>
      </c>
      <c r="B2466" s="12" t="n">
        <v>42183</v>
      </c>
      <c r="C2466" s="1" t="s">
        <v>833</v>
      </c>
      <c r="D2466" s="1" t="s">
        <v>19</v>
      </c>
      <c r="E2466" s="1" t="s">
        <v>19</v>
      </c>
      <c r="F2466" s="1" t="s">
        <v>20</v>
      </c>
      <c r="G2466" s="1" t="n">
        <v>7</v>
      </c>
      <c r="H2466" s="1" t="n">
        <v>4</v>
      </c>
      <c r="I2466" s="23" t="str">
        <f aca="false">IF(J2466="RHAP", "Rhizophora apiculata", IF(J2466="EXAG", "Excoecaria agallocha", IF(J2466="BRPA", "Bruguiera parviflora", IF(J2466="XYMO", "Xylocarpus moluccensis", IF(J2466="BRCY", "Bruguiera cylindrica", IF(J2466="AVAL", "Avicennia alba", IF(J2466="AVOF", "Avicennia officinalis", IF(J2466="LURA", "Lumnitzera racemosa", IF(J2466="CETA", "Ceriops tagal", IF(J2466="XYGR", "Xylocarpus granatum", IF(J2466="AVMA", "Avicennia marina", IF(J2466="RHMU", "Rhizophora mucronata", IF(J2466="BRGY", "Bruguiera gymnorrhiza", IF(J2466="BRSE", "Bruguiera sexangula", IF(J2466="SOOV", "Sonneratia ovata", IF(J2466="SOCA", "Sonneratia caseolaris", IF(J2466="HELI", "Heritiera littoralis", IF(J2466="HESY", "Heritiera sylvatica", IF(J2466="NYFR", "Nypa fruticans", IF(J2466="CYRA", "Cynometra ramiflora", IF(J2466="PHPA", "Phoenix paludosa", IF(J2466="SCHY", "Scyphiphora hydrophyllacea", IF(J2466="DIMA", "Diospyros maritima", IF(J2466="POPI", "Pongamia pinnata", IF(J2466="MAPS", "Maniltoa psilogyne", IF(J2466="INBI", "Intsia bijuga", IF(J2466="ACEB", "Acanthus ebracteatus", IF(J2466="CAER", "Calamus erinaceus", IF(J2466="UNUN", "Unknown unknown",  IF(J2466="SOAL", "Sonneratia alba",  IF(J2466="AECO", "Aegiceras corniculatum", "" )) )))))))))))))))))))))))))))))</f>
        <v>Bruguiera cylindrica</v>
      </c>
      <c r="J2466" s="1" t="s">
        <v>98</v>
      </c>
      <c r="K2466" s="1" t="n">
        <v>10.5</v>
      </c>
      <c r="L2466" s="1" t="n">
        <v>6</v>
      </c>
      <c r="M2466" s="1"/>
      <c r="N2466" s="1" t="n">
        <v>2</v>
      </c>
      <c r="O2466" s="3"/>
      <c r="AMI2466" s="0"/>
      <c r="AMJ2466" s="0"/>
    </row>
    <row r="2467" s="18" customFormat="true" ht="13.8" hidden="false" customHeight="false" outlineLevel="0" collapsed="false">
      <c r="A2467" s="1" t="s">
        <v>91</v>
      </c>
      <c r="B2467" s="12" t="n">
        <v>42183</v>
      </c>
      <c r="C2467" s="1" t="s">
        <v>833</v>
      </c>
      <c r="D2467" s="1" t="s">
        <v>19</v>
      </c>
      <c r="E2467" s="1" t="s">
        <v>19</v>
      </c>
      <c r="F2467" s="1" t="s">
        <v>20</v>
      </c>
      <c r="G2467" s="1" t="n">
        <v>7</v>
      </c>
      <c r="H2467" s="1" t="n">
        <v>4</v>
      </c>
      <c r="I2467" s="23" t="str">
        <f aca="false">IF(J2467="RHAP", "Rhizophora apiculata", IF(J2467="EXAG", "Excoecaria agallocha", IF(J2467="BRPA", "Bruguiera parviflora", IF(J2467="XYMO", "Xylocarpus moluccensis", IF(J2467="BRCY", "Bruguiera cylindrica", IF(J2467="AVAL", "Avicennia alba", IF(J2467="AVOF", "Avicennia officinalis", IF(J2467="LURA", "Lumnitzera racemosa", IF(J2467="CETA", "Ceriops tagal", IF(J2467="XYGR", "Xylocarpus granatum", IF(J2467="AVMA", "Avicennia marina", IF(J2467="RHMU", "Rhizophora mucronata", IF(J2467="BRGY", "Bruguiera gymnorrhiza", IF(J2467="BRSE", "Bruguiera sexangula", IF(J2467="SOOV", "Sonneratia ovata", IF(J2467="SOCA", "Sonneratia caseolaris", IF(J2467="HELI", "Heritiera littoralis", IF(J2467="HESY", "Heritiera sylvatica", IF(J2467="NYFR", "Nypa fruticans", IF(J2467="CYRA", "Cynometra ramiflora", IF(J2467="PHPA", "Phoenix paludosa", IF(J2467="SCHY", "Scyphiphora hydrophyllacea", IF(J2467="DIMA", "Diospyros maritima", IF(J2467="POPI", "Pongamia pinnata", IF(J2467="MAPS", "Maniltoa psilogyne", IF(J2467="INBI", "Intsia bijuga", IF(J2467="ACEB", "Acanthus ebracteatus", IF(J2467="CAER", "Calamus erinaceus", IF(J2467="UNUN", "Unknown unknown",  IF(J2467="SOAL", "Sonneratia alba",  IF(J2467="AECO", "Aegiceras corniculatum", "" )) )))))))))))))))))))))))))))))</f>
        <v>Avicennia alba</v>
      </c>
      <c r="J2467" s="1" t="s">
        <v>27</v>
      </c>
      <c r="K2467" s="1" t="n">
        <v>12.3</v>
      </c>
      <c r="L2467" s="1" t="n">
        <v>10</v>
      </c>
      <c r="M2467" s="1"/>
      <c r="N2467" s="1"/>
      <c r="O2467" s="3"/>
      <c r="AMI2467" s="0"/>
      <c r="AMJ2467" s="0"/>
    </row>
    <row r="2468" s="18" customFormat="true" ht="13.8" hidden="false" customHeight="false" outlineLevel="0" collapsed="false">
      <c r="A2468" s="1" t="s">
        <v>91</v>
      </c>
      <c r="B2468" s="12" t="n">
        <v>42183</v>
      </c>
      <c r="C2468" s="1" t="s">
        <v>833</v>
      </c>
      <c r="D2468" s="1" t="s">
        <v>19</v>
      </c>
      <c r="E2468" s="1" t="s">
        <v>19</v>
      </c>
      <c r="F2468" s="1" t="s">
        <v>20</v>
      </c>
      <c r="G2468" s="1" t="n">
        <v>7</v>
      </c>
      <c r="H2468" s="1" t="n">
        <v>4</v>
      </c>
      <c r="I2468" s="23" t="str">
        <f aca="false">IF(J2468="RHAP", "Rhizophora apiculata", IF(J2468="EXAG", "Excoecaria agallocha", IF(J2468="BRPA", "Bruguiera parviflora", IF(J2468="XYMO", "Xylocarpus moluccensis", IF(J2468="BRCY", "Bruguiera cylindrica", IF(J2468="AVAL", "Avicennia alba", IF(J2468="AVOF", "Avicennia officinalis", IF(J2468="LURA", "Lumnitzera racemosa", IF(J2468="CETA", "Ceriops tagal", IF(J2468="XYGR", "Xylocarpus granatum", IF(J2468="AVMA", "Avicennia marina", IF(J2468="RHMU", "Rhizophora mucronata", IF(J2468="BRGY", "Bruguiera gymnorrhiza", IF(J2468="BRSE", "Bruguiera sexangula", IF(J2468="SOOV", "Sonneratia ovata", IF(J2468="SOCA", "Sonneratia caseolaris", IF(J2468="HELI", "Heritiera littoralis", IF(J2468="HESY", "Heritiera sylvatica", IF(J2468="NYFR", "Nypa fruticans", IF(J2468="CYRA", "Cynometra ramiflora", IF(J2468="PHPA", "Phoenix paludosa", IF(J2468="SCHY", "Scyphiphora hydrophyllacea", IF(J2468="DIMA", "Diospyros maritima", IF(J2468="POPI", "Pongamia pinnata", IF(J2468="MAPS", "Maniltoa psilogyne", IF(J2468="INBI", "Intsia bijuga", IF(J2468="ACEB", "Acanthus ebracteatus", IF(J2468="CAER", "Calamus erinaceus", IF(J2468="UNUN", "Unknown unknown",  IF(J2468="SOAL", "Sonneratia alba",  IF(J2468="AECO", "Aegiceras corniculatum", "" )) )))))))))))))))))))))))))))))</f>
        <v>Avicennia alba</v>
      </c>
      <c r="J2468" s="1" t="s">
        <v>27</v>
      </c>
      <c r="K2468" s="1" t="n">
        <v>13</v>
      </c>
      <c r="L2468" s="1" t="n">
        <v>10</v>
      </c>
      <c r="M2468" s="1"/>
      <c r="N2468" s="1" t="n">
        <v>2</v>
      </c>
      <c r="O2468" s="3"/>
      <c r="AMI2468" s="0"/>
      <c r="AMJ2468" s="0"/>
    </row>
    <row r="2469" s="18" customFormat="true" ht="13.8" hidden="false" customHeight="false" outlineLevel="0" collapsed="false">
      <c r="A2469" s="1" t="s">
        <v>91</v>
      </c>
      <c r="B2469" s="12" t="n">
        <v>42183</v>
      </c>
      <c r="C2469" s="1" t="s">
        <v>833</v>
      </c>
      <c r="D2469" s="1" t="s">
        <v>19</v>
      </c>
      <c r="E2469" s="1" t="s">
        <v>19</v>
      </c>
      <c r="F2469" s="1" t="s">
        <v>20</v>
      </c>
      <c r="G2469" s="1" t="n">
        <v>7</v>
      </c>
      <c r="H2469" s="1" t="n">
        <v>4</v>
      </c>
      <c r="I2469" s="23" t="str">
        <f aca="false">IF(J2469="RHAP", "Rhizophora apiculata", IF(J2469="EXAG", "Excoecaria agallocha", IF(J2469="BRPA", "Bruguiera parviflora", IF(J2469="XYMO", "Xylocarpus moluccensis", IF(J2469="BRCY", "Bruguiera cylindrica", IF(J2469="AVAL", "Avicennia alba", IF(J2469="AVOF", "Avicennia officinalis", IF(J2469="LURA", "Lumnitzera racemosa", IF(J2469="CETA", "Ceriops tagal", IF(J2469="XYGR", "Xylocarpus granatum", IF(J2469="AVMA", "Avicennia marina", IF(J2469="RHMU", "Rhizophora mucronata", IF(J2469="BRGY", "Bruguiera gymnorrhiza", IF(J2469="BRSE", "Bruguiera sexangula", IF(J2469="SOOV", "Sonneratia ovata", IF(J2469="SOCA", "Sonneratia caseolaris", IF(J2469="HELI", "Heritiera littoralis", IF(J2469="HESY", "Heritiera sylvatica", IF(J2469="NYFR", "Nypa fruticans", IF(J2469="CYRA", "Cynometra ramiflora", IF(J2469="PHPA", "Phoenix paludosa", IF(J2469="SCHY", "Scyphiphora hydrophyllacea", IF(J2469="DIMA", "Diospyros maritima", IF(J2469="POPI", "Pongamia pinnata", IF(J2469="MAPS", "Maniltoa psilogyne", IF(J2469="INBI", "Intsia bijuga", IF(J2469="ACEB", "Acanthus ebracteatus", IF(J2469="CAER", "Calamus erinaceus", IF(J2469="UNUN", "Unknown unknown",  IF(J2469="SOAL", "Sonneratia alba",  IF(J2469="AECO", "Aegiceras corniculatum", "" )) )))))))))))))))))))))))))))))</f>
        <v>Avicennia alba</v>
      </c>
      <c r="J2469" s="1" t="s">
        <v>27</v>
      </c>
      <c r="K2469" s="1" t="n">
        <v>13.2</v>
      </c>
      <c r="L2469" s="1" t="n">
        <v>10</v>
      </c>
      <c r="M2469" s="1"/>
      <c r="N2469" s="1"/>
      <c r="O2469" s="3"/>
      <c r="AMI2469" s="0"/>
      <c r="AMJ2469" s="0"/>
    </row>
    <row r="2470" s="18" customFormat="true" ht="13.8" hidden="false" customHeight="false" outlineLevel="0" collapsed="false">
      <c r="A2470" s="1" t="s">
        <v>91</v>
      </c>
      <c r="B2470" s="12" t="n">
        <v>42183</v>
      </c>
      <c r="C2470" s="1" t="s">
        <v>833</v>
      </c>
      <c r="D2470" s="1" t="s">
        <v>19</v>
      </c>
      <c r="E2470" s="1" t="s">
        <v>19</v>
      </c>
      <c r="F2470" s="1" t="s">
        <v>20</v>
      </c>
      <c r="G2470" s="1" t="n">
        <v>7</v>
      </c>
      <c r="H2470" s="1" t="n">
        <v>4</v>
      </c>
      <c r="I2470" s="23" t="str">
        <f aca="false">IF(J2470="RHAP", "Rhizophora apiculata", IF(J2470="EXAG", "Excoecaria agallocha", IF(J2470="BRPA", "Bruguiera parviflora", IF(J2470="XYMO", "Xylocarpus moluccensis", IF(J2470="BRCY", "Bruguiera cylindrica", IF(J2470="AVAL", "Avicennia alba", IF(J2470="AVOF", "Avicennia officinalis", IF(J2470="LURA", "Lumnitzera racemosa", IF(J2470="CETA", "Ceriops tagal", IF(J2470="XYGR", "Xylocarpus granatum", IF(J2470="AVMA", "Avicennia marina", IF(J2470="RHMU", "Rhizophora mucronata", IF(J2470="BRGY", "Bruguiera gymnorrhiza", IF(J2470="BRSE", "Bruguiera sexangula", IF(J2470="SOOV", "Sonneratia ovata", IF(J2470="SOCA", "Sonneratia caseolaris", IF(J2470="HELI", "Heritiera littoralis", IF(J2470="HESY", "Heritiera sylvatica", IF(J2470="NYFR", "Nypa fruticans", IF(J2470="CYRA", "Cynometra ramiflora", IF(J2470="PHPA", "Phoenix paludosa", IF(J2470="SCHY", "Scyphiphora hydrophyllacea", IF(J2470="DIMA", "Diospyros maritima", IF(J2470="POPI", "Pongamia pinnata", IF(J2470="MAPS", "Maniltoa psilogyne", IF(J2470="INBI", "Intsia bijuga", IF(J2470="ACEB", "Acanthus ebracteatus", IF(J2470="CAER", "Calamus erinaceus", IF(J2470="UNUN", "Unknown unknown",  IF(J2470="SOAL", "Sonneratia alba",  IF(J2470="AECO", "Aegiceras corniculatum", "" )) )))))))))))))))))))))))))))))</f>
        <v>Bruguiera sexangula</v>
      </c>
      <c r="J2470" s="1" t="s">
        <v>1023</v>
      </c>
      <c r="K2470" s="1" t="n">
        <v>14.8</v>
      </c>
      <c r="L2470" s="1" t="n">
        <v>10</v>
      </c>
      <c r="M2470" s="1"/>
      <c r="N2470" s="1" t="n">
        <v>2</v>
      </c>
      <c r="O2470" s="3"/>
      <c r="AMI2470" s="0"/>
      <c r="AMJ2470" s="0"/>
    </row>
    <row r="2471" s="18" customFormat="true" ht="13.8" hidden="false" customHeight="false" outlineLevel="0" collapsed="false">
      <c r="A2471" s="1" t="s">
        <v>91</v>
      </c>
      <c r="B2471" s="12" t="n">
        <v>42183</v>
      </c>
      <c r="C2471" s="1" t="s">
        <v>833</v>
      </c>
      <c r="D2471" s="1" t="s">
        <v>19</v>
      </c>
      <c r="E2471" s="1" t="s">
        <v>19</v>
      </c>
      <c r="F2471" s="1" t="s">
        <v>20</v>
      </c>
      <c r="G2471" s="1" t="n">
        <v>7</v>
      </c>
      <c r="H2471" s="1" t="n">
        <v>4</v>
      </c>
      <c r="I2471" s="23" t="str">
        <f aca="false">IF(J2471="RHAP", "Rhizophora apiculata", IF(J2471="EXAG", "Excoecaria agallocha", IF(J2471="BRPA", "Bruguiera parviflora", IF(J2471="XYMO", "Xylocarpus moluccensis", IF(J2471="BRCY", "Bruguiera cylindrica", IF(J2471="AVAL", "Avicennia alba", IF(J2471="AVOF", "Avicennia officinalis", IF(J2471="LURA", "Lumnitzera racemosa", IF(J2471="CETA", "Ceriops tagal", IF(J2471="XYGR", "Xylocarpus granatum", IF(J2471="AVMA", "Avicennia marina", IF(J2471="RHMU", "Rhizophora mucronata", IF(J2471="BRGY", "Bruguiera gymnorrhiza", IF(J2471="BRSE", "Bruguiera sexangula", IF(J2471="SOOV", "Sonneratia ovata", IF(J2471="SOCA", "Sonneratia caseolaris", IF(J2471="HELI", "Heritiera littoralis", IF(J2471="HESY", "Heritiera sylvatica", IF(J2471="NYFR", "Nypa fruticans", IF(J2471="CYRA", "Cynometra ramiflora", IF(J2471="PHPA", "Phoenix paludosa", IF(J2471="SCHY", "Scyphiphora hydrophyllacea", IF(J2471="DIMA", "Diospyros maritima", IF(J2471="POPI", "Pongamia pinnata", IF(J2471="MAPS", "Maniltoa psilogyne", IF(J2471="INBI", "Intsia bijuga", IF(J2471="ACEB", "Acanthus ebracteatus", IF(J2471="CAER", "Calamus erinaceus", IF(J2471="UNUN", "Unknown unknown",  IF(J2471="SOAL", "Sonneratia alba",  IF(J2471="AECO", "Aegiceras corniculatum", "" )) )))))))))))))))))))))))))))))</f>
        <v>Avicennia alba</v>
      </c>
      <c r="J2471" s="1" t="s">
        <v>27</v>
      </c>
      <c r="K2471" s="1" t="n">
        <v>15</v>
      </c>
      <c r="L2471" s="1" t="n">
        <v>10</v>
      </c>
      <c r="M2471" s="1"/>
      <c r="N2471" s="1"/>
      <c r="O2471" s="3"/>
      <c r="AMI2471" s="0"/>
      <c r="AMJ2471" s="0"/>
    </row>
    <row r="2472" s="18" customFormat="true" ht="13.8" hidden="false" customHeight="false" outlineLevel="0" collapsed="false">
      <c r="A2472" s="1" t="s">
        <v>91</v>
      </c>
      <c r="B2472" s="12" t="n">
        <v>42183</v>
      </c>
      <c r="C2472" s="1" t="s">
        <v>833</v>
      </c>
      <c r="D2472" s="1" t="s">
        <v>19</v>
      </c>
      <c r="E2472" s="1" t="s">
        <v>19</v>
      </c>
      <c r="F2472" s="1" t="s">
        <v>20</v>
      </c>
      <c r="G2472" s="1" t="n">
        <v>7</v>
      </c>
      <c r="H2472" s="1" t="n">
        <v>4</v>
      </c>
      <c r="I2472" s="23" t="str">
        <f aca="false">IF(J2472="RHAP", "Rhizophora apiculata", IF(J2472="EXAG", "Excoecaria agallocha", IF(J2472="BRPA", "Bruguiera parviflora", IF(J2472="XYMO", "Xylocarpus moluccensis", IF(J2472="BRCY", "Bruguiera cylindrica", IF(J2472="AVAL", "Avicennia alba", IF(J2472="AVOF", "Avicennia officinalis", IF(J2472="LURA", "Lumnitzera racemosa", IF(J2472="CETA", "Ceriops tagal", IF(J2472="XYGR", "Xylocarpus granatum", IF(J2472="AVMA", "Avicennia marina", IF(J2472="RHMU", "Rhizophora mucronata", IF(J2472="BRGY", "Bruguiera gymnorrhiza", IF(J2472="BRSE", "Bruguiera sexangula", IF(J2472="SOOV", "Sonneratia ovata", IF(J2472="SOCA", "Sonneratia caseolaris", IF(J2472="HELI", "Heritiera littoralis", IF(J2472="HESY", "Heritiera sylvatica", IF(J2472="NYFR", "Nypa fruticans", IF(J2472="CYRA", "Cynometra ramiflora", IF(J2472="PHPA", "Phoenix paludosa", IF(J2472="SCHY", "Scyphiphora hydrophyllacea", IF(J2472="DIMA", "Diospyros maritima", IF(J2472="POPI", "Pongamia pinnata", IF(J2472="MAPS", "Maniltoa psilogyne", IF(J2472="INBI", "Intsia bijuga", IF(J2472="ACEB", "Acanthus ebracteatus", IF(J2472="CAER", "Calamus erinaceus", IF(J2472="UNUN", "Unknown unknown",  IF(J2472="SOAL", "Sonneratia alba",  IF(J2472="AECO", "Aegiceras corniculatum", "" )) )))))))))))))))))))))))))))))</f>
        <v>Avicennia alba</v>
      </c>
      <c r="J2472" s="1" t="s">
        <v>27</v>
      </c>
      <c r="K2472" s="1" t="n">
        <v>16</v>
      </c>
      <c r="L2472" s="1" t="n">
        <v>9</v>
      </c>
      <c r="M2472" s="1"/>
      <c r="N2472" s="1"/>
      <c r="O2472" s="3"/>
      <c r="AMI2472" s="0"/>
      <c r="AMJ2472" s="0"/>
    </row>
    <row r="2473" s="18" customFormat="true" ht="13.8" hidden="false" customHeight="false" outlineLevel="0" collapsed="false">
      <c r="A2473" s="1" t="s">
        <v>91</v>
      </c>
      <c r="B2473" s="12" t="n">
        <v>42183</v>
      </c>
      <c r="C2473" s="1" t="s">
        <v>833</v>
      </c>
      <c r="D2473" s="1" t="s">
        <v>19</v>
      </c>
      <c r="E2473" s="1" t="s">
        <v>19</v>
      </c>
      <c r="F2473" s="1" t="s">
        <v>20</v>
      </c>
      <c r="G2473" s="1" t="n">
        <v>7</v>
      </c>
      <c r="H2473" s="1" t="n">
        <v>4</v>
      </c>
      <c r="I2473" s="23" t="str">
        <f aca="false">IF(J2473="RHAP", "Rhizophora apiculata", IF(J2473="EXAG", "Excoecaria agallocha", IF(J2473="BRPA", "Bruguiera parviflora", IF(J2473="XYMO", "Xylocarpus moluccensis", IF(J2473="BRCY", "Bruguiera cylindrica", IF(J2473="AVAL", "Avicennia alba", IF(J2473="AVOF", "Avicennia officinalis", IF(J2473="LURA", "Lumnitzera racemosa", IF(J2473="CETA", "Ceriops tagal", IF(J2473="XYGR", "Xylocarpus granatum", IF(J2473="AVMA", "Avicennia marina", IF(J2473="RHMU", "Rhizophora mucronata", IF(J2473="BRGY", "Bruguiera gymnorrhiza", IF(J2473="BRSE", "Bruguiera sexangula", IF(J2473="SOOV", "Sonneratia ovata", IF(J2473="SOCA", "Sonneratia caseolaris", IF(J2473="HELI", "Heritiera littoralis", IF(J2473="HESY", "Heritiera sylvatica", IF(J2473="NYFR", "Nypa fruticans", IF(J2473="CYRA", "Cynometra ramiflora", IF(J2473="PHPA", "Phoenix paludosa", IF(J2473="SCHY", "Scyphiphora hydrophyllacea", IF(J2473="DIMA", "Diospyros maritima", IF(J2473="POPI", "Pongamia pinnata", IF(J2473="MAPS", "Maniltoa psilogyne", IF(J2473="INBI", "Intsia bijuga", IF(J2473="ACEB", "Acanthus ebracteatus", IF(J2473="CAER", "Calamus erinaceus", IF(J2473="UNUN", "Unknown unknown",  IF(J2473="SOAL", "Sonneratia alba",  IF(J2473="AECO", "Aegiceras corniculatum", "" )) )))))))))))))))))))))))))))))</f>
        <v>Avicennia alba</v>
      </c>
      <c r="J2473" s="1" t="s">
        <v>27</v>
      </c>
      <c r="K2473" s="1" t="n">
        <v>32.9</v>
      </c>
      <c r="L2473" s="1" t="n">
        <v>14</v>
      </c>
      <c r="M2473" s="1"/>
      <c r="N2473" s="1"/>
      <c r="O2473" s="3"/>
      <c r="AMI2473" s="0"/>
      <c r="AMJ2473" s="0"/>
    </row>
    <row r="2474" s="18" customFormat="true" ht="13.8" hidden="false" customHeight="false" outlineLevel="0" collapsed="false">
      <c r="A2474" s="1" t="s">
        <v>91</v>
      </c>
      <c r="B2474" s="12" t="n">
        <v>42183</v>
      </c>
      <c r="C2474" s="1" t="s">
        <v>833</v>
      </c>
      <c r="D2474" s="1" t="s">
        <v>19</v>
      </c>
      <c r="E2474" s="1" t="s">
        <v>19</v>
      </c>
      <c r="F2474" s="1" t="s">
        <v>20</v>
      </c>
      <c r="G2474" s="1" t="n">
        <v>7</v>
      </c>
      <c r="H2474" s="1" t="n">
        <v>4</v>
      </c>
      <c r="I2474" s="23" t="str">
        <f aca="false">IF(J2474="RHAP", "Rhizophora apiculata", IF(J2474="EXAG", "Excoecaria agallocha", IF(J2474="BRPA", "Bruguiera parviflora", IF(J2474="XYMO", "Xylocarpus moluccensis", IF(J2474="BRCY", "Bruguiera cylindrica", IF(J2474="AVAL", "Avicennia alba", IF(J2474="AVOF", "Avicennia officinalis", IF(J2474="LURA", "Lumnitzera racemosa", IF(J2474="CETA", "Ceriops tagal", IF(J2474="XYGR", "Xylocarpus granatum", IF(J2474="AVMA", "Avicennia marina", IF(J2474="RHMU", "Rhizophora mucronata", IF(J2474="BRGY", "Bruguiera gymnorrhiza", IF(J2474="BRSE", "Bruguiera sexangula", IF(J2474="SOOV", "Sonneratia ovata", IF(J2474="SOCA", "Sonneratia caseolaris", IF(J2474="HELI", "Heritiera littoralis", IF(J2474="HESY", "Heritiera sylvatica", IF(J2474="NYFR", "Nypa fruticans", IF(J2474="CYRA", "Cynometra ramiflora", IF(J2474="PHPA", "Phoenix paludosa", IF(J2474="SCHY", "Scyphiphora hydrophyllacea", IF(J2474="DIMA", "Diospyros maritima", IF(J2474="POPI", "Pongamia pinnata", IF(J2474="MAPS", "Maniltoa psilogyne", IF(J2474="INBI", "Intsia bijuga", IF(J2474="ACEB", "Acanthus ebracteatus", IF(J2474="CAER", "Calamus erinaceus", IF(J2474="UNUN", "Unknown unknown",  IF(J2474="SOAL", "Sonneratia alba",  IF(J2474="AECO", "Aegiceras corniculatum", "" )) )))))))))))))))))))))))))))))</f>
        <v>Avicennia alba</v>
      </c>
      <c r="J2474" s="1" t="s">
        <v>27</v>
      </c>
      <c r="K2474" s="1" t="n">
        <v>33.5</v>
      </c>
      <c r="L2474" s="1" t="n">
        <v>14</v>
      </c>
      <c r="M2474" s="1"/>
      <c r="N2474" s="1"/>
      <c r="O2474" s="3"/>
      <c r="AMI2474" s="0"/>
      <c r="AMJ2474" s="0"/>
    </row>
    <row r="2475" s="18" customFormat="true" ht="13.8" hidden="false" customHeight="false" outlineLevel="0" collapsed="false">
      <c r="A2475" s="1" t="s">
        <v>91</v>
      </c>
      <c r="B2475" s="12" t="n">
        <v>42183</v>
      </c>
      <c r="C2475" s="1" t="s">
        <v>19</v>
      </c>
      <c r="D2475" s="1" t="s">
        <v>19</v>
      </c>
      <c r="E2475" s="1" t="s">
        <v>19</v>
      </c>
      <c r="F2475" s="1" t="s">
        <v>20</v>
      </c>
      <c r="G2475" s="1" t="n">
        <v>7</v>
      </c>
      <c r="H2475" s="1" t="n">
        <v>5</v>
      </c>
      <c r="I2475" s="23" t="str">
        <f aca="false">IF(J2475="RHAP", "Rhizophora apiculata", IF(J2475="EXAG", "Excoecaria agallocha", IF(J2475="BRPA", "Bruguiera parviflora", IF(J2475="XYMO", "Xylocarpus moluccensis", IF(J2475="BRCY", "Bruguiera cylindrica", IF(J2475="AVAL", "Avicennia alba", IF(J2475="AVOF", "Avicennia officinalis", IF(J2475="LURA", "Lumnitzera racemosa", IF(J2475="CETA", "Ceriops tagal", IF(J2475="XYGR", "Xylocarpus granatum", IF(J2475="AVMA", "Avicennia marina", IF(J2475="RHMU", "Rhizophora mucronata", IF(J2475="BRGY", "Bruguiera gymnorrhiza", IF(J2475="BRSE", "Bruguiera sexangula", IF(J2475="SOOV", "Sonneratia ovata", IF(J2475="SOCA", "Sonneratia caseolaris", IF(J2475="HELI", "Heritiera littoralis", IF(J2475="HESY", "Heritiera sylvatica", IF(J2475="NYFR", "Nypa fruticans", IF(J2475="CYRA", "Cynometra ramiflora", IF(J2475="PHPA", "Phoenix paludosa", IF(J2475="SCHY", "Scyphiphora hydrophyllacea", IF(J2475="DIMA", "Diospyros maritima", IF(J2475="POPI", "Pongamia pinnata", IF(J2475="MAPS", "Maniltoa psilogyne", IF(J2475="INBI", "Intsia bijuga", IF(J2475="ACEB", "Acanthus ebracteatus", IF(J2475="CAER", "Calamus erinaceus", IF(J2475="UNUN", "Unknown unknown",  IF(J2475="SOAL", "Sonneratia alba",  IF(J2475="AECO", "Aegiceras corniculatum", "" )) )))))))))))))))))))))))))))))</f>
        <v>Bruguiera cylindrica</v>
      </c>
      <c r="J2475" s="1" t="s">
        <v>98</v>
      </c>
      <c r="K2475" s="1" t="n">
        <v>5.2</v>
      </c>
      <c r="L2475" s="1" t="n">
        <v>6</v>
      </c>
      <c r="M2475" s="1" t="n">
        <v>8.3</v>
      </c>
      <c r="N2475" s="1" t="n">
        <v>3</v>
      </c>
      <c r="O2475" s="3"/>
      <c r="AMI2475" s="0"/>
      <c r="AMJ2475" s="0"/>
    </row>
    <row r="2476" s="18" customFormat="true" ht="13.8" hidden="false" customHeight="false" outlineLevel="0" collapsed="false">
      <c r="A2476" s="1" t="s">
        <v>91</v>
      </c>
      <c r="B2476" s="12" t="n">
        <v>42183</v>
      </c>
      <c r="C2476" s="1" t="s">
        <v>19</v>
      </c>
      <c r="D2476" s="1" t="s">
        <v>19</v>
      </c>
      <c r="E2476" s="1" t="s">
        <v>19</v>
      </c>
      <c r="F2476" s="1" t="s">
        <v>20</v>
      </c>
      <c r="G2476" s="1" t="n">
        <v>7</v>
      </c>
      <c r="H2476" s="1" t="n">
        <v>5</v>
      </c>
      <c r="I2476" s="23" t="str">
        <f aca="false">IF(J2476="RHAP", "Rhizophora apiculata", IF(J2476="EXAG", "Excoecaria agallocha", IF(J2476="BRPA", "Bruguiera parviflora", IF(J2476="XYMO", "Xylocarpus moluccensis", IF(J2476="BRCY", "Bruguiera cylindrica", IF(J2476="AVAL", "Avicennia alba", IF(J2476="AVOF", "Avicennia officinalis", IF(J2476="LURA", "Lumnitzera racemosa", IF(J2476="CETA", "Ceriops tagal", IF(J2476="XYGR", "Xylocarpus granatum", IF(J2476="AVMA", "Avicennia marina", IF(J2476="RHMU", "Rhizophora mucronata", IF(J2476="BRGY", "Bruguiera gymnorrhiza", IF(J2476="BRSE", "Bruguiera sexangula", IF(J2476="SOOV", "Sonneratia ovata", IF(J2476="SOCA", "Sonneratia caseolaris", IF(J2476="HELI", "Heritiera littoralis", IF(J2476="HESY", "Heritiera sylvatica", IF(J2476="NYFR", "Nypa fruticans", IF(J2476="CYRA", "Cynometra ramiflora", IF(J2476="PHPA", "Phoenix paludosa", IF(J2476="SCHY", "Scyphiphora hydrophyllacea", IF(J2476="DIMA", "Diospyros maritima", IF(J2476="POPI", "Pongamia pinnata", IF(J2476="MAPS", "Maniltoa psilogyne", IF(J2476="INBI", "Intsia bijuga", IF(J2476="ACEB", "Acanthus ebracteatus", IF(J2476="CAER", "Calamus erinaceus", IF(J2476="UNUN", "Unknown unknown",  IF(J2476="SOAL", "Sonneratia alba",  IF(J2476="AECO", "Aegiceras corniculatum", "" )) )))))))))))))))))))))))))))))</f>
        <v>Bruguiera cylindrica</v>
      </c>
      <c r="J2476" s="1" t="s">
        <v>98</v>
      </c>
      <c r="K2476" s="1" t="n">
        <v>5.3</v>
      </c>
      <c r="L2476" s="1" t="n">
        <v>2.5</v>
      </c>
      <c r="M2476" s="1" t="n">
        <v>5.6</v>
      </c>
      <c r="N2476" s="1" t="n">
        <v>3</v>
      </c>
      <c r="O2476" s="3"/>
      <c r="AMI2476" s="0"/>
      <c r="AMJ2476" s="0"/>
    </row>
    <row r="2477" s="18" customFormat="true" ht="13.8" hidden="false" customHeight="false" outlineLevel="0" collapsed="false">
      <c r="A2477" s="1" t="s">
        <v>91</v>
      </c>
      <c r="B2477" s="12" t="n">
        <v>42183</v>
      </c>
      <c r="C2477" s="1" t="s">
        <v>19</v>
      </c>
      <c r="D2477" s="1" t="s">
        <v>19</v>
      </c>
      <c r="E2477" s="1" t="s">
        <v>19</v>
      </c>
      <c r="F2477" s="1" t="s">
        <v>20</v>
      </c>
      <c r="G2477" s="1" t="n">
        <v>7</v>
      </c>
      <c r="H2477" s="1" t="n">
        <v>5</v>
      </c>
      <c r="I2477" s="23" t="str">
        <f aca="false">IF(J2477="RHAP", "Rhizophora apiculata", IF(J2477="EXAG", "Excoecaria agallocha", IF(J2477="BRPA", "Bruguiera parviflora", IF(J2477="XYMO", "Xylocarpus moluccensis", IF(J2477="BRCY", "Bruguiera cylindrica", IF(J2477="AVAL", "Avicennia alba", IF(J2477="AVOF", "Avicennia officinalis", IF(J2477="LURA", "Lumnitzera racemosa", IF(J2477="CETA", "Ceriops tagal", IF(J2477="XYGR", "Xylocarpus granatum", IF(J2477="AVMA", "Avicennia marina", IF(J2477="RHMU", "Rhizophora mucronata", IF(J2477="BRGY", "Bruguiera gymnorrhiza", IF(J2477="BRSE", "Bruguiera sexangula", IF(J2477="SOOV", "Sonneratia ovata", IF(J2477="SOCA", "Sonneratia caseolaris", IF(J2477="HELI", "Heritiera littoralis", IF(J2477="HESY", "Heritiera sylvatica", IF(J2477="NYFR", "Nypa fruticans", IF(J2477="CYRA", "Cynometra ramiflora", IF(J2477="PHPA", "Phoenix paludosa", IF(J2477="SCHY", "Scyphiphora hydrophyllacea", IF(J2477="DIMA", "Diospyros maritima", IF(J2477="POPI", "Pongamia pinnata", IF(J2477="MAPS", "Maniltoa psilogyne", IF(J2477="INBI", "Intsia bijuga", IF(J2477="ACEB", "Acanthus ebracteatus", IF(J2477="CAER", "Calamus erinaceus", IF(J2477="UNUN", "Unknown unknown",  IF(J2477="SOAL", "Sonneratia alba",  IF(J2477="AECO", "Aegiceras corniculatum", "" )) )))))))))))))))))))))))))))))</f>
        <v>Bruguiera cylindrica</v>
      </c>
      <c r="J2477" s="1" t="s">
        <v>98</v>
      </c>
      <c r="K2477" s="1" t="n">
        <v>5.5</v>
      </c>
      <c r="L2477" s="1" t="n">
        <v>2</v>
      </c>
      <c r="M2477" s="1" t="n">
        <v>5.8</v>
      </c>
      <c r="N2477" s="1" t="n">
        <v>3</v>
      </c>
      <c r="O2477" s="3"/>
      <c r="AMI2477" s="0"/>
      <c r="AMJ2477" s="0"/>
    </row>
    <row r="2478" s="18" customFormat="true" ht="13.8" hidden="false" customHeight="false" outlineLevel="0" collapsed="false">
      <c r="A2478" s="1" t="s">
        <v>91</v>
      </c>
      <c r="B2478" s="12" t="n">
        <v>42183</v>
      </c>
      <c r="C2478" s="1" t="s">
        <v>19</v>
      </c>
      <c r="D2478" s="1" t="s">
        <v>19</v>
      </c>
      <c r="E2478" s="1" t="s">
        <v>19</v>
      </c>
      <c r="F2478" s="1" t="s">
        <v>20</v>
      </c>
      <c r="G2478" s="1" t="n">
        <v>7</v>
      </c>
      <c r="H2478" s="1" t="n">
        <v>5</v>
      </c>
      <c r="I2478" s="23" t="str">
        <f aca="false">IF(J2478="RHAP", "Rhizophora apiculata", IF(J2478="EXAG", "Excoecaria agallocha", IF(J2478="BRPA", "Bruguiera parviflora", IF(J2478="XYMO", "Xylocarpus moluccensis", IF(J2478="BRCY", "Bruguiera cylindrica", IF(J2478="AVAL", "Avicennia alba", IF(J2478="AVOF", "Avicennia officinalis", IF(J2478="LURA", "Lumnitzera racemosa", IF(J2478="CETA", "Ceriops tagal", IF(J2478="XYGR", "Xylocarpus granatum", IF(J2478="AVMA", "Avicennia marina", IF(J2478="RHMU", "Rhizophora mucronata", IF(J2478="BRGY", "Bruguiera gymnorrhiza", IF(J2478="BRSE", "Bruguiera sexangula", IF(J2478="SOOV", "Sonneratia ovata", IF(J2478="SOCA", "Sonneratia caseolaris", IF(J2478="HELI", "Heritiera littoralis", IF(J2478="HESY", "Heritiera sylvatica", IF(J2478="NYFR", "Nypa fruticans", IF(J2478="CYRA", "Cynometra ramiflora", IF(J2478="PHPA", "Phoenix paludosa", IF(J2478="SCHY", "Scyphiphora hydrophyllacea", IF(J2478="DIMA", "Diospyros maritima", IF(J2478="POPI", "Pongamia pinnata", IF(J2478="MAPS", "Maniltoa psilogyne", IF(J2478="INBI", "Intsia bijuga", IF(J2478="ACEB", "Acanthus ebracteatus", IF(J2478="CAER", "Calamus erinaceus", IF(J2478="UNUN", "Unknown unknown",  IF(J2478="SOAL", "Sonneratia alba",  IF(J2478="AECO", "Aegiceras corniculatum", "" )) )))))))))))))))))))))))))))))</f>
        <v>Bruguiera cylindrica</v>
      </c>
      <c r="J2478" s="1" t="s">
        <v>98</v>
      </c>
      <c r="K2478" s="1" t="n">
        <v>5.5</v>
      </c>
      <c r="L2478" s="1" t="n">
        <v>2</v>
      </c>
      <c r="M2478" s="1" t="n">
        <v>5.9</v>
      </c>
      <c r="N2478" s="1" t="n">
        <v>3</v>
      </c>
      <c r="O2478" s="3"/>
      <c r="AMI2478" s="0"/>
      <c r="AMJ2478" s="0"/>
    </row>
    <row r="2479" s="18" customFormat="true" ht="13.8" hidden="false" customHeight="false" outlineLevel="0" collapsed="false">
      <c r="A2479" s="1" t="s">
        <v>91</v>
      </c>
      <c r="B2479" s="12" t="n">
        <v>42183</v>
      </c>
      <c r="C2479" s="1" t="s">
        <v>19</v>
      </c>
      <c r="D2479" s="1" t="s">
        <v>19</v>
      </c>
      <c r="E2479" s="1" t="s">
        <v>19</v>
      </c>
      <c r="F2479" s="1" t="s">
        <v>20</v>
      </c>
      <c r="G2479" s="1" t="n">
        <v>7</v>
      </c>
      <c r="H2479" s="1" t="n">
        <v>5</v>
      </c>
      <c r="I2479" s="23" t="str">
        <f aca="false">IF(J2479="RHAP", "Rhizophora apiculata", IF(J2479="EXAG", "Excoecaria agallocha", IF(J2479="BRPA", "Bruguiera parviflora", IF(J2479="XYMO", "Xylocarpus moluccensis", IF(J2479="BRCY", "Bruguiera cylindrica", IF(J2479="AVAL", "Avicennia alba", IF(J2479="AVOF", "Avicennia officinalis", IF(J2479="LURA", "Lumnitzera racemosa", IF(J2479="CETA", "Ceriops tagal", IF(J2479="XYGR", "Xylocarpus granatum", IF(J2479="AVMA", "Avicennia marina", IF(J2479="RHMU", "Rhizophora mucronata", IF(J2479="BRGY", "Bruguiera gymnorrhiza", IF(J2479="BRSE", "Bruguiera sexangula", IF(J2479="SOOV", "Sonneratia ovata", IF(J2479="SOCA", "Sonneratia caseolaris", IF(J2479="HELI", "Heritiera littoralis", IF(J2479="HESY", "Heritiera sylvatica", IF(J2479="NYFR", "Nypa fruticans", IF(J2479="CYRA", "Cynometra ramiflora", IF(J2479="PHPA", "Phoenix paludosa", IF(J2479="SCHY", "Scyphiphora hydrophyllacea", IF(J2479="DIMA", "Diospyros maritima", IF(J2479="POPI", "Pongamia pinnata", IF(J2479="MAPS", "Maniltoa psilogyne", IF(J2479="INBI", "Intsia bijuga", IF(J2479="ACEB", "Acanthus ebracteatus", IF(J2479="CAER", "Calamus erinaceus", IF(J2479="UNUN", "Unknown unknown",  IF(J2479="SOAL", "Sonneratia alba",  IF(J2479="AECO", "Aegiceras corniculatum", "" )) )))))))))))))))))))))))))))))</f>
        <v>Bruguiera cylindrica</v>
      </c>
      <c r="J2479" s="1" t="s">
        <v>98</v>
      </c>
      <c r="K2479" s="1" t="n">
        <v>5.5</v>
      </c>
      <c r="L2479" s="1" t="n">
        <v>2</v>
      </c>
      <c r="M2479" s="1" t="n">
        <v>7.5</v>
      </c>
      <c r="N2479" s="1" t="n">
        <v>3</v>
      </c>
      <c r="O2479" s="3"/>
      <c r="AMI2479" s="0"/>
      <c r="AMJ2479" s="0"/>
    </row>
    <row r="2480" s="18" customFormat="true" ht="13.8" hidden="false" customHeight="false" outlineLevel="0" collapsed="false">
      <c r="A2480" s="1" t="s">
        <v>91</v>
      </c>
      <c r="B2480" s="12" t="n">
        <v>42183</v>
      </c>
      <c r="C2480" s="1" t="s">
        <v>19</v>
      </c>
      <c r="D2480" s="1" t="s">
        <v>19</v>
      </c>
      <c r="E2480" s="1" t="s">
        <v>19</v>
      </c>
      <c r="F2480" s="1" t="s">
        <v>20</v>
      </c>
      <c r="G2480" s="1" t="n">
        <v>7</v>
      </c>
      <c r="H2480" s="1" t="n">
        <v>5</v>
      </c>
      <c r="I2480" s="23" t="str">
        <f aca="false">IF(J2480="RHAP", "Rhizophora apiculata", IF(J2480="EXAG", "Excoecaria agallocha", IF(J2480="BRPA", "Bruguiera parviflora", IF(J2480="XYMO", "Xylocarpus moluccensis", IF(J2480="BRCY", "Bruguiera cylindrica", IF(J2480="AVAL", "Avicennia alba", IF(J2480="AVOF", "Avicennia officinalis", IF(J2480="LURA", "Lumnitzera racemosa", IF(J2480="CETA", "Ceriops tagal", IF(J2480="XYGR", "Xylocarpus granatum", IF(J2480="AVMA", "Avicennia marina", IF(J2480="RHMU", "Rhizophora mucronata", IF(J2480="BRGY", "Bruguiera gymnorrhiza", IF(J2480="BRSE", "Bruguiera sexangula", IF(J2480="SOOV", "Sonneratia ovata", IF(J2480="SOCA", "Sonneratia caseolaris", IF(J2480="HELI", "Heritiera littoralis", IF(J2480="HESY", "Heritiera sylvatica", IF(J2480="NYFR", "Nypa fruticans", IF(J2480="CYRA", "Cynometra ramiflora", IF(J2480="PHPA", "Phoenix paludosa", IF(J2480="SCHY", "Scyphiphora hydrophyllacea", IF(J2480="DIMA", "Diospyros maritima", IF(J2480="POPI", "Pongamia pinnata", IF(J2480="MAPS", "Maniltoa psilogyne", IF(J2480="INBI", "Intsia bijuga", IF(J2480="ACEB", "Acanthus ebracteatus", IF(J2480="CAER", "Calamus erinaceus", IF(J2480="UNUN", "Unknown unknown",  IF(J2480="SOAL", "Sonneratia alba",  IF(J2480="AECO", "Aegiceras corniculatum", "" )) )))))))))))))))))))))))))))))</f>
        <v>Bruguiera cylindrica</v>
      </c>
      <c r="J2480" s="1" t="s">
        <v>98</v>
      </c>
      <c r="K2480" s="1" t="n">
        <v>5.6</v>
      </c>
      <c r="L2480" s="1" t="n">
        <v>4</v>
      </c>
      <c r="M2480" s="1" t="n">
        <v>7.5</v>
      </c>
      <c r="N2480" s="1" t="n">
        <v>3</v>
      </c>
      <c r="O2480" s="3"/>
      <c r="AMI2480" s="0"/>
      <c r="AMJ2480" s="0"/>
    </row>
    <row r="2481" s="18" customFormat="true" ht="13.8" hidden="false" customHeight="false" outlineLevel="0" collapsed="false">
      <c r="A2481" s="1" t="s">
        <v>91</v>
      </c>
      <c r="B2481" s="12" t="n">
        <v>42183</v>
      </c>
      <c r="C2481" s="1" t="s">
        <v>19</v>
      </c>
      <c r="D2481" s="1" t="s">
        <v>19</v>
      </c>
      <c r="E2481" s="1" t="s">
        <v>19</v>
      </c>
      <c r="F2481" s="1" t="s">
        <v>20</v>
      </c>
      <c r="G2481" s="1" t="n">
        <v>7</v>
      </c>
      <c r="H2481" s="1" t="n">
        <v>5</v>
      </c>
      <c r="I2481" s="23" t="str">
        <f aca="false">IF(J2481="RHAP", "Rhizophora apiculata", IF(J2481="EXAG", "Excoecaria agallocha", IF(J2481="BRPA", "Bruguiera parviflora", IF(J2481="XYMO", "Xylocarpus moluccensis", IF(J2481="BRCY", "Bruguiera cylindrica", IF(J2481="AVAL", "Avicennia alba", IF(J2481="AVOF", "Avicennia officinalis", IF(J2481="LURA", "Lumnitzera racemosa", IF(J2481="CETA", "Ceriops tagal", IF(J2481="XYGR", "Xylocarpus granatum", IF(J2481="AVMA", "Avicennia marina", IF(J2481="RHMU", "Rhizophora mucronata", IF(J2481="BRGY", "Bruguiera gymnorrhiza", IF(J2481="BRSE", "Bruguiera sexangula", IF(J2481="SOOV", "Sonneratia ovata", IF(J2481="SOCA", "Sonneratia caseolaris", IF(J2481="HELI", "Heritiera littoralis", IF(J2481="HESY", "Heritiera sylvatica", IF(J2481="NYFR", "Nypa fruticans", IF(J2481="CYRA", "Cynometra ramiflora", IF(J2481="PHPA", "Phoenix paludosa", IF(J2481="SCHY", "Scyphiphora hydrophyllacea", IF(J2481="DIMA", "Diospyros maritima", IF(J2481="POPI", "Pongamia pinnata", IF(J2481="MAPS", "Maniltoa psilogyne", IF(J2481="INBI", "Intsia bijuga", IF(J2481="ACEB", "Acanthus ebracteatus", IF(J2481="CAER", "Calamus erinaceus", IF(J2481="UNUN", "Unknown unknown",  IF(J2481="SOAL", "Sonneratia alba",  IF(J2481="AECO", "Aegiceras corniculatum", "" )) )))))))))))))))))))))))))))))</f>
        <v>Bruguiera cylindrica</v>
      </c>
      <c r="J2481" s="1" t="s">
        <v>98</v>
      </c>
      <c r="K2481" s="1" t="n">
        <v>5.6</v>
      </c>
      <c r="L2481" s="1" t="n">
        <v>2.5</v>
      </c>
      <c r="M2481" s="1" t="n">
        <v>7.2</v>
      </c>
      <c r="N2481" s="1" t="n">
        <v>3</v>
      </c>
      <c r="O2481" s="3"/>
      <c r="AMI2481" s="0"/>
      <c r="AMJ2481" s="0"/>
    </row>
    <row r="2482" s="18" customFormat="true" ht="13.8" hidden="false" customHeight="false" outlineLevel="0" collapsed="false">
      <c r="A2482" s="1" t="s">
        <v>91</v>
      </c>
      <c r="B2482" s="12" t="n">
        <v>42183</v>
      </c>
      <c r="C2482" s="1" t="s">
        <v>19</v>
      </c>
      <c r="D2482" s="1" t="s">
        <v>19</v>
      </c>
      <c r="E2482" s="1" t="s">
        <v>19</v>
      </c>
      <c r="F2482" s="1" t="s">
        <v>20</v>
      </c>
      <c r="G2482" s="1" t="n">
        <v>7</v>
      </c>
      <c r="H2482" s="1" t="n">
        <v>5</v>
      </c>
      <c r="I2482" s="23" t="str">
        <f aca="false">IF(J2482="RHAP", "Rhizophora apiculata", IF(J2482="EXAG", "Excoecaria agallocha", IF(J2482="BRPA", "Bruguiera parviflora", IF(J2482="XYMO", "Xylocarpus moluccensis", IF(J2482="BRCY", "Bruguiera cylindrica", IF(J2482="AVAL", "Avicennia alba", IF(J2482="AVOF", "Avicennia officinalis", IF(J2482="LURA", "Lumnitzera racemosa", IF(J2482="CETA", "Ceriops tagal", IF(J2482="XYGR", "Xylocarpus granatum", IF(J2482="AVMA", "Avicennia marina", IF(J2482="RHMU", "Rhizophora mucronata", IF(J2482="BRGY", "Bruguiera gymnorrhiza", IF(J2482="BRSE", "Bruguiera sexangula", IF(J2482="SOOV", "Sonneratia ovata", IF(J2482="SOCA", "Sonneratia caseolaris", IF(J2482="HELI", "Heritiera littoralis", IF(J2482="HESY", "Heritiera sylvatica", IF(J2482="NYFR", "Nypa fruticans", IF(J2482="CYRA", "Cynometra ramiflora", IF(J2482="PHPA", "Phoenix paludosa", IF(J2482="SCHY", "Scyphiphora hydrophyllacea", IF(J2482="DIMA", "Diospyros maritima", IF(J2482="POPI", "Pongamia pinnata", IF(J2482="MAPS", "Maniltoa psilogyne", IF(J2482="INBI", "Intsia bijuga", IF(J2482="ACEB", "Acanthus ebracteatus", IF(J2482="CAER", "Calamus erinaceus", IF(J2482="UNUN", "Unknown unknown",  IF(J2482="SOAL", "Sonneratia alba",  IF(J2482="AECO", "Aegiceras corniculatum", "" )) )))))))))))))))))))))))))))))</f>
        <v>Bruguiera cylindrica</v>
      </c>
      <c r="J2482" s="1" t="s">
        <v>98</v>
      </c>
      <c r="K2482" s="1" t="n">
        <v>5.8</v>
      </c>
      <c r="L2482" s="1" t="n">
        <v>1.5</v>
      </c>
      <c r="M2482" s="1" t="n">
        <v>6.1</v>
      </c>
      <c r="N2482" s="1" t="n">
        <v>3</v>
      </c>
      <c r="O2482" s="3"/>
      <c r="AMI2482" s="0"/>
      <c r="AMJ2482" s="0"/>
    </row>
    <row r="2483" s="18" customFormat="true" ht="13.8" hidden="false" customHeight="false" outlineLevel="0" collapsed="false">
      <c r="A2483" s="1" t="s">
        <v>91</v>
      </c>
      <c r="B2483" s="12" t="n">
        <v>42183</v>
      </c>
      <c r="C2483" s="1" t="s">
        <v>19</v>
      </c>
      <c r="D2483" s="1" t="s">
        <v>19</v>
      </c>
      <c r="E2483" s="1" t="s">
        <v>19</v>
      </c>
      <c r="F2483" s="1" t="s">
        <v>20</v>
      </c>
      <c r="G2483" s="1" t="n">
        <v>7</v>
      </c>
      <c r="H2483" s="1" t="n">
        <v>5</v>
      </c>
      <c r="I2483" s="23" t="str">
        <f aca="false">IF(J2483="RHAP", "Rhizophora apiculata", IF(J2483="EXAG", "Excoecaria agallocha", IF(J2483="BRPA", "Bruguiera parviflora", IF(J2483="XYMO", "Xylocarpus moluccensis", IF(J2483="BRCY", "Bruguiera cylindrica", IF(J2483="AVAL", "Avicennia alba", IF(J2483="AVOF", "Avicennia officinalis", IF(J2483="LURA", "Lumnitzera racemosa", IF(J2483="CETA", "Ceriops tagal", IF(J2483="XYGR", "Xylocarpus granatum", IF(J2483="AVMA", "Avicennia marina", IF(J2483="RHMU", "Rhizophora mucronata", IF(J2483="BRGY", "Bruguiera gymnorrhiza", IF(J2483="BRSE", "Bruguiera sexangula", IF(J2483="SOOV", "Sonneratia ovata", IF(J2483="SOCA", "Sonneratia caseolaris", IF(J2483="HELI", "Heritiera littoralis", IF(J2483="HESY", "Heritiera sylvatica", IF(J2483="NYFR", "Nypa fruticans", IF(J2483="CYRA", "Cynometra ramiflora", IF(J2483="PHPA", "Phoenix paludosa", IF(J2483="SCHY", "Scyphiphora hydrophyllacea", IF(J2483="DIMA", "Diospyros maritima", IF(J2483="POPI", "Pongamia pinnata", IF(J2483="MAPS", "Maniltoa psilogyne", IF(J2483="INBI", "Intsia bijuga", IF(J2483="ACEB", "Acanthus ebracteatus", IF(J2483="CAER", "Calamus erinaceus", IF(J2483="UNUN", "Unknown unknown",  IF(J2483="SOAL", "Sonneratia alba",  IF(J2483="AECO", "Aegiceras corniculatum", "" )) )))))))))))))))))))))))))))))</f>
        <v>Bruguiera cylindrica</v>
      </c>
      <c r="J2483" s="1" t="s">
        <v>98</v>
      </c>
      <c r="K2483" s="1" t="n">
        <v>5.8</v>
      </c>
      <c r="L2483" s="1" t="n">
        <v>6</v>
      </c>
      <c r="M2483" s="1" t="n">
        <v>6</v>
      </c>
      <c r="N2483" s="1" t="n">
        <v>2</v>
      </c>
      <c r="O2483" s="3"/>
      <c r="AMI2483" s="0"/>
      <c r="AMJ2483" s="0"/>
    </row>
    <row r="2484" s="18" customFormat="true" ht="13.8" hidden="false" customHeight="false" outlineLevel="0" collapsed="false">
      <c r="A2484" s="1" t="s">
        <v>91</v>
      </c>
      <c r="B2484" s="12" t="n">
        <v>42183</v>
      </c>
      <c r="C2484" s="1" t="s">
        <v>19</v>
      </c>
      <c r="D2484" s="1" t="s">
        <v>19</v>
      </c>
      <c r="E2484" s="1" t="s">
        <v>19</v>
      </c>
      <c r="F2484" s="1" t="s">
        <v>20</v>
      </c>
      <c r="G2484" s="1" t="n">
        <v>7</v>
      </c>
      <c r="H2484" s="1" t="n">
        <v>5</v>
      </c>
      <c r="I2484" s="23" t="str">
        <f aca="false">IF(J2484="RHAP", "Rhizophora apiculata", IF(J2484="EXAG", "Excoecaria agallocha", IF(J2484="BRPA", "Bruguiera parviflora", IF(J2484="XYMO", "Xylocarpus moluccensis", IF(J2484="BRCY", "Bruguiera cylindrica", IF(J2484="AVAL", "Avicennia alba", IF(J2484="AVOF", "Avicennia officinalis", IF(J2484="LURA", "Lumnitzera racemosa", IF(J2484="CETA", "Ceriops tagal", IF(J2484="XYGR", "Xylocarpus granatum", IF(J2484="AVMA", "Avicennia marina", IF(J2484="RHMU", "Rhizophora mucronata", IF(J2484="BRGY", "Bruguiera gymnorrhiza", IF(J2484="BRSE", "Bruguiera sexangula", IF(J2484="SOOV", "Sonneratia ovata", IF(J2484="SOCA", "Sonneratia caseolaris", IF(J2484="HELI", "Heritiera littoralis", IF(J2484="HESY", "Heritiera sylvatica", IF(J2484="NYFR", "Nypa fruticans", IF(J2484="CYRA", "Cynometra ramiflora", IF(J2484="PHPA", "Phoenix paludosa", IF(J2484="SCHY", "Scyphiphora hydrophyllacea", IF(J2484="DIMA", "Diospyros maritima", IF(J2484="POPI", "Pongamia pinnata", IF(J2484="MAPS", "Maniltoa psilogyne", IF(J2484="INBI", "Intsia bijuga", IF(J2484="ACEB", "Acanthus ebracteatus", IF(J2484="CAER", "Calamus erinaceus", IF(J2484="UNUN", "Unknown unknown",  IF(J2484="SOAL", "Sonneratia alba",  IF(J2484="AECO", "Aegiceras corniculatum", "" )) )))))))))))))))))))))))))))))</f>
        <v>Bruguiera cylindrica</v>
      </c>
      <c r="J2484" s="1" t="s">
        <v>98</v>
      </c>
      <c r="K2484" s="1" t="n">
        <v>6</v>
      </c>
      <c r="L2484" s="1" t="n">
        <v>5</v>
      </c>
      <c r="M2484" s="1" t="n">
        <v>6.5</v>
      </c>
      <c r="N2484" s="1" t="n">
        <v>3</v>
      </c>
      <c r="O2484" s="3"/>
      <c r="AMI2484" s="0"/>
      <c r="AMJ2484" s="0"/>
    </row>
    <row r="2485" s="18" customFormat="true" ht="13.8" hidden="false" customHeight="false" outlineLevel="0" collapsed="false">
      <c r="A2485" s="1" t="s">
        <v>91</v>
      </c>
      <c r="B2485" s="12" t="n">
        <v>42183</v>
      </c>
      <c r="C2485" s="1" t="s">
        <v>19</v>
      </c>
      <c r="D2485" s="1" t="s">
        <v>19</v>
      </c>
      <c r="E2485" s="1" t="s">
        <v>19</v>
      </c>
      <c r="F2485" s="1" t="s">
        <v>20</v>
      </c>
      <c r="G2485" s="1" t="n">
        <v>7</v>
      </c>
      <c r="H2485" s="1" t="n">
        <v>5</v>
      </c>
      <c r="I2485" s="23" t="str">
        <f aca="false">IF(J2485="RHAP", "Rhizophora apiculata", IF(J2485="EXAG", "Excoecaria agallocha", IF(J2485="BRPA", "Bruguiera parviflora", IF(J2485="XYMO", "Xylocarpus moluccensis", IF(J2485="BRCY", "Bruguiera cylindrica", IF(J2485="AVAL", "Avicennia alba", IF(J2485="AVOF", "Avicennia officinalis", IF(J2485="LURA", "Lumnitzera racemosa", IF(J2485="CETA", "Ceriops tagal", IF(J2485="XYGR", "Xylocarpus granatum", IF(J2485="AVMA", "Avicennia marina", IF(J2485="RHMU", "Rhizophora mucronata", IF(J2485="BRGY", "Bruguiera gymnorrhiza", IF(J2485="BRSE", "Bruguiera sexangula", IF(J2485="SOOV", "Sonneratia ovata", IF(J2485="SOCA", "Sonneratia caseolaris", IF(J2485="HELI", "Heritiera littoralis", IF(J2485="HESY", "Heritiera sylvatica", IF(J2485="NYFR", "Nypa fruticans", IF(J2485="CYRA", "Cynometra ramiflora", IF(J2485="PHPA", "Phoenix paludosa", IF(J2485="SCHY", "Scyphiphora hydrophyllacea", IF(J2485="DIMA", "Diospyros maritima", IF(J2485="POPI", "Pongamia pinnata", IF(J2485="MAPS", "Maniltoa psilogyne", IF(J2485="INBI", "Intsia bijuga", IF(J2485="ACEB", "Acanthus ebracteatus", IF(J2485="CAER", "Calamus erinaceus", IF(J2485="UNUN", "Unknown unknown",  IF(J2485="SOAL", "Sonneratia alba",  IF(J2485="AECO", "Aegiceras corniculatum", "" )) )))))))))))))))))))))))))))))</f>
        <v>Bruguiera cylindrica</v>
      </c>
      <c r="J2485" s="1" t="s">
        <v>98</v>
      </c>
      <c r="K2485" s="1" t="n">
        <v>6.1</v>
      </c>
      <c r="L2485" s="1" t="n">
        <v>5</v>
      </c>
      <c r="M2485" s="1" t="n">
        <v>8.5</v>
      </c>
      <c r="N2485" s="1" t="n">
        <v>3</v>
      </c>
      <c r="O2485" s="3"/>
      <c r="AMI2485" s="0"/>
      <c r="AMJ2485" s="0"/>
    </row>
    <row r="2486" s="18" customFormat="true" ht="13.8" hidden="false" customHeight="false" outlineLevel="0" collapsed="false">
      <c r="A2486" s="1" t="s">
        <v>91</v>
      </c>
      <c r="B2486" s="12" t="n">
        <v>42183</v>
      </c>
      <c r="C2486" s="1" t="s">
        <v>19</v>
      </c>
      <c r="D2486" s="1" t="s">
        <v>19</v>
      </c>
      <c r="E2486" s="1" t="s">
        <v>19</v>
      </c>
      <c r="F2486" s="1" t="s">
        <v>20</v>
      </c>
      <c r="G2486" s="1" t="n">
        <v>7</v>
      </c>
      <c r="H2486" s="1" t="n">
        <v>5</v>
      </c>
      <c r="I2486" s="23" t="str">
        <f aca="false">IF(J2486="RHAP", "Rhizophora apiculata", IF(J2486="EXAG", "Excoecaria agallocha", IF(J2486="BRPA", "Bruguiera parviflora", IF(J2486="XYMO", "Xylocarpus moluccensis", IF(J2486="BRCY", "Bruguiera cylindrica", IF(J2486="AVAL", "Avicennia alba", IF(J2486="AVOF", "Avicennia officinalis", IF(J2486="LURA", "Lumnitzera racemosa", IF(J2486="CETA", "Ceriops tagal", IF(J2486="XYGR", "Xylocarpus granatum", IF(J2486="AVMA", "Avicennia marina", IF(J2486="RHMU", "Rhizophora mucronata", IF(J2486="BRGY", "Bruguiera gymnorrhiza", IF(J2486="BRSE", "Bruguiera sexangula", IF(J2486="SOOV", "Sonneratia ovata", IF(J2486="SOCA", "Sonneratia caseolaris", IF(J2486="HELI", "Heritiera littoralis", IF(J2486="HESY", "Heritiera sylvatica", IF(J2486="NYFR", "Nypa fruticans", IF(J2486="CYRA", "Cynometra ramiflora", IF(J2486="PHPA", "Phoenix paludosa", IF(J2486="SCHY", "Scyphiphora hydrophyllacea", IF(J2486="DIMA", "Diospyros maritima", IF(J2486="POPI", "Pongamia pinnata", IF(J2486="MAPS", "Maniltoa psilogyne", IF(J2486="INBI", "Intsia bijuga", IF(J2486="ACEB", "Acanthus ebracteatus", IF(J2486="CAER", "Calamus erinaceus", IF(J2486="UNUN", "Unknown unknown",  IF(J2486="SOAL", "Sonneratia alba",  IF(J2486="AECO", "Aegiceras corniculatum", "" )) )))))))))))))))))))))))))))))</f>
        <v>Bruguiera cylindrica</v>
      </c>
      <c r="J2486" s="1" t="s">
        <v>98</v>
      </c>
      <c r="K2486" s="1" t="n">
        <v>6.2</v>
      </c>
      <c r="L2486" s="1" t="n">
        <v>2</v>
      </c>
      <c r="M2486" s="1" t="n">
        <v>8.5</v>
      </c>
      <c r="N2486" s="1" t="n">
        <v>3</v>
      </c>
      <c r="O2486" s="3"/>
      <c r="AMI2486" s="0"/>
      <c r="AMJ2486" s="0"/>
    </row>
    <row r="2487" s="18" customFormat="true" ht="13.8" hidden="false" customHeight="false" outlineLevel="0" collapsed="false">
      <c r="A2487" s="1" t="s">
        <v>91</v>
      </c>
      <c r="B2487" s="12" t="n">
        <v>42183</v>
      </c>
      <c r="C2487" s="1" t="s">
        <v>19</v>
      </c>
      <c r="D2487" s="1" t="s">
        <v>19</v>
      </c>
      <c r="E2487" s="1" t="s">
        <v>19</v>
      </c>
      <c r="F2487" s="1" t="s">
        <v>20</v>
      </c>
      <c r="G2487" s="1" t="n">
        <v>7</v>
      </c>
      <c r="H2487" s="1" t="n">
        <v>5</v>
      </c>
      <c r="I2487" s="23" t="str">
        <f aca="false">IF(J2487="RHAP", "Rhizophora apiculata", IF(J2487="EXAG", "Excoecaria agallocha", IF(J2487="BRPA", "Bruguiera parviflora", IF(J2487="XYMO", "Xylocarpus moluccensis", IF(J2487="BRCY", "Bruguiera cylindrica", IF(J2487="AVAL", "Avicennia alba", IF(J2487="AVOF", "Avicennia officinalis", IF(J2487="LURA", "Lumnitzera racemosa", IF(J2487="CETA", "Ceriops tagal", IF(J2487="XYGR", "Xylocarpus granatum", IF(J2487="AVMA", "Avicennia marina", IF(J2487="RHMU", "Rhizophora mucronata", IF(J2487="BRGY", "Bruguiera gymnorrhiza", IF(J2487="BRSE", "Bruguiera sexangula", IF(J2487="SOOV", "Sonneratia ovata", IF(J2487="SOCA", "Sonneratia caseolaris", IF(J2487="HELI", "Heritiera littoralis", IF(J2487="HESY", "Heritiera sylvatica", IF(J2487="NYFR", "Nypa fruticans", IF(J2487="CYRA", "Cynometra ramiflora", IF(J2487="PHPA", "Phoenix paludosa", IF(J2487="SCHY", "Scyphiphora hydrophyllacea", IF(J2487="DIMA", "Diospyros maritima", IF(J2487="POPI", "Pongamia pinnata", IF(J2487="MAPS", "Maniltoa psilogyne", IF(J2487="INBI", "Intsia bijuga", IF(J2487="ACEB", "Acanthus ebracteatus", IF(J2487="CAER", "Calamus erinaceus", IF(J2487="UNUN", "Unknown unknown",  IF(J2487="SOAL", "Sonneratia alba",  IF(J2487="AECO", "Aegiceras corniculatum", "" )) )))))))))))))))))))))))))))))</f>
        <v>Bruguiera cylindrica</v>
      </c>
      <c r="J2487" s="1" t="s">
        <v>98</v>
      </c>
      <c r="K2487" s="1" t="n">
        <v>6.3</v>
      </c>
      <c r="L2487" s="1" t="n">
        <v>3</v>
      </c>
      <c r="M2487" s="1" t="n">
        <v>7.6</v>
      </c>
      <c r="N2487" s="1" t="n">
        <v>3</v>
      </c>
      <c r="O2487" s="3"/>
      <c r="AMI2487" s="0"/>
      <c r="AMJ2487" s="0"/>
    </row>
    <row r="2488" s="18" customFormat="true" ht="13.8" hidden="false" customHeight="false" outlineLevel="0" collapsed="false">
      <c r="A2488" s="1" t="s">
        <v>91</v>
      </c>
      <c r="B2488" s="12" t="n">
        <v>42183</v>
      </c>
      <c r="C2488" s="1" t="s">
        <v>19</v>
      </c>
      <c r="D2488" s="1" t="s">
        <v>19</v>
      </c>
      <c r="E2488" s="1" t="s">
        <v>19</v>
      </c>
      <c r="F2488" s="1" t="s">
        <v>20</v>
      </c>
      <c r="G2488" s="1" t="n">
        <v>7</v>
      </c>
      <c r="H2488" s="1" t="n">
        <v>5</v>
      </c>
      <c r="I2488" s="23" t="str">
        <f aca="false">IF(J2488="RHAP", "Rhizophora apiculata", IF(J2488="EXAG", "Excoecaria agallocha", IF(J2488="BRPA", "Bruguiera parviflora", IF(J2488="XYMO", "Xylocarpus moluccensis", IF(J2488="BRCY", "Bruguiera cylindrica", IF(J2488="AVAL", "Avicennia alba", IF(J2488="AVOF", "Avicennia officinalis", IF(J2488="LURA", "Lumnitzera racemosa", IF(J2488="CETA", "Ceriops tagal", IF(J2488="XYGR", "Xylocarpus granatum", IF(J2488="AVMA", "Avicennia marina", IF(J2488="RHMU", "Rhizophora mucronata", IF(J2488="BRGY", "Bruguiera gymnorrhiza", IF(J2488="BRSE", "Bruguiera sexangula", IF(J2488="SOOV", "Sonneratia ovata", IF(J2488="SOCA", "Sonneratia caseolaris", IF(J2488="HELI", "Heritiera littoralis", IF(J2488="HESY", "Heritiera sylvatica", IF(J2488="NYFR", "Nypa fruticans", IF(J2488="CYRA", "Cynometra ramiflora", IF(J2488="PHPA", "Phoenix paludosa", IF(J2488="SCHY", "Scyphiphora hydrophyllacea", IF(J2488="DIMA", "Diospyros maritima", IF(J2488="POPI", "Pongamia pinnata", IF(J2488="MAPS", "Maniltoa psilogyne", IF(J2488="INBI", "Intsia bijuga", IF(J2488="ACEB", "Acanthus ebracteatus", IF(J2488="CAER", "Calamus erinaceus", IF(J2488="UNUN", "Unknown unknown",  IF(J2488="SOAL", "Sonneratia alba",  IF(J2488="AECO", "Aegiceras corniculatum", "" )) )))))))))))))))))))))))))))))</f>
        <v>Bruguiera cylindrica</v>
      </c>
      <c r="J2488" s="1" t="s">
        <v>98</v>
      </c>
      <c r="K2488" s="1" t="n">
        <v>6.3</v>
      </c>
      <c r="L2488" s="1" t="n">
        <v>3</v>
      </c>
      <c r="M2488" s="1" t="n">
        <v>7.6</v>
      </c>
      <c r="N2488" s="1" t="n">
        <v>3</v>
      </c>
      <c r="O2488" s="3"/>
      <c r="AMI2488" s="0"/>
      <c r="AMJ2488" s="0"/>
    </row>
    <row r="2489" s="18" customFormat="true" ht="13.8" hidden="false" customHeight="false" outlineLevel="0" collapsed="false">
      <c r="A2489" s="1" t="s">
        <v>91</v>
      </c>
      <c r="B2489" s="12" t="n">
        <v>42183</v>
      </c>
      <c r="C2489" s="1" t="s">
        <v>19</v>
      </c>
      <c r="D2489" s="1" t="s">
        <v>19</v>
      </c>
      <c r="E2489" s="1" t="s">
        <v>19</v>
      </c>
      <c r="F2489" s="1" t="s">
        <v>20</v>
      </c>
      <c r="G2489" s="1" t="n">
        <v>7</v>
      </c>
      <c r="H2489" s="1" t="n">
        <v>5</v>
      </c>
      <c r="I2489" s="23" t="str">
        <f aca="false">IF(J2489="RHAP", "Rhizophora apiculata", IF(J2489="EXAG", "Excoecaria agallocha", IF(J2489="BRPA", "Bruguiera parviflora", IF(J2489="XYMO", "Xylocarpus moluccensis", IF(J2489="BRCY", "Bruguiera cylindrica", IF(J2489="AVAL", "Avicennia alba", IF(J2489="AVOF", "Avicennia officinalis", IF(J2489="LURA", "Lumnitzera racemosa", IF(J2489="CETA", "Ceriops tagal", IF(J2489="XYGR", "Xylocarpus granatum", IF(J2489="AVMA", "Avicennia marina", IF(J2489="RHMU", "Rhizophora mucronata", IF(J2489="BRGY", "Bruguiera gymnorrhiza", IF(J2489="BRSE", "Bruguiera sexangula", IF(J2489="SOOV", "Sonneratia ovata", IF(J2489="SOCA", "Sonneratia caseolaris", IF(J2489="HELI", "Heritiera littoralis", IF(J2489="HESY", "Heritiera sylvatica", IF(J2489="NYFR", "Nypa fruticans", IF(J2489="CYRA", "Cynometra ramiflora", IF(J2489="PHPA", "Phoenix paludosa", IF(J2489="SCHY", "Scyphiphora hydrophyllacea", IF(J2489="DIMA", "Diospyros maritima", IF(J2489="POPI", "Pongamia pinnata", IF(J2489="MAPS", "Maniltoa psilogyne", IF(J2489="INBI", "Intsia bijuga", IF(J2489="ACEB", "Acanthus ebracteatus", IF(J2489="CAER", "Calamus erinaceus", IF(J2489="UNUN", "Unknown unknown",  IF(J2489="SOAL", "Sonneratia alba",  IF(J2489="AECO", "Aegiceras corniculatum", "" )) )))))))))))))))))))))))))))))</f>
        <v>Bruguiera cylindrica</v>
      </c>
      <c r="J2489" s="1" t="s">
        <v>98</v>
      </c>
      <c r="K2489" s="1" t="n">
        <v>6.5</v>
      </c>
      <c r="L2489" s="1" t="n">
        <v>2.5</v>
      </c>
      <c r="M2489" s="1" t="n">
        <v>9.8</v>
      </c>
      <c r="N2489" s="1" t="n">
        <v>3</v>
      </c>
      <c r="O2489" s="3"/>
      <c r="AMI2489" s="0"/>
      <c r="AMJ2489" s="0"/>
    </row>
    <row r="2490" s="18" customFormat="true" ht="13.8" hidden="false" customHeight="false" outlineLevel="0" collapsed="false">
      <c r="A2490" s="1" t="s">
        <v>91</v>
      </c>
      <c r="B2490" s="12" t="n">
        <v>42183</v>
      </c>
      <c r="C2490" s="1" t="s">
        <v>19</v>
      </c>
      <c r="D2490" s="1" t="s">
        <v>19</v>
      </c>
      <c r="E2490" s="1" t="s">
        <v>19</v>
      </c>
      <c r="F2490" s="1" t="s">
        <v>20</v>
      </c>
      <c r="G2490" s="1" t="n">
        <v>7</v>
      </c>
      <c r="H2490" s="1" t="n">
        <v>5</v>
      </c>
      <c r="I2490" s="23" t="str">
        <f aca="false">IF(J2490="RHAP", "Rhizophora apiculata", IF(J2490="EXAG", "Excoecaria agallocha", IF(J2490="BRPA", "Bruguiera parviflora", IF(J2490="XYMO", "Xylocarpus moluccensis", IF(J2490="BRCY", "Bruguiera cylindrica", IF(J2490="AVAL", "Avicennia alba", IF(J2490="AVOF", "Avicennia officinalis", IF(J2490="LURA", "Lumnitzera racemosa", IF(J2490="CETA", "Ceriops tagal", IF(J2490="XYGR", "Xylocarpus granatum", IF(J2490="AVMA", "Avicennia marina", IF(J2490="RHMU", "Rhizophora mucronata", IF(J2490="BRGY", "Bruguiera gymnorrhiza", IF(J2490="BRSE", "Bruguiera sexangula", IF(J2490="SOOV", "Sonneratia ovata", IF(J2490="SOCA", "Sonneratia caseolaris", IF(J2490="HELI", "Heritiera littoralis", IF(J2490="HESY", "Heritiera sylvatica", IF(J2490="NYFR", "Nypa fruticans", IF(J2490="CYRA", "Cynometra ramiflora", IF(J2490="PHPA", "Phoenix paludosa", IF(J2490="SCHY", "Scyphiphora hydrophyllacea", IF(J2490="DIMA", "Diospyros maritima", IF(J2490="POPI", "Pongamia pinnata", IF(J2490="MAPS", "Maniltoa psilogyne", IF(J2490="INBI", "Intsia bijuga", IF(J2490="ACEB", "Acanthus ebracteatus", IF(J2490="CAER", "Calamus erinaceus", IF(J2490="UNUN", "Unknown unknown",  IF(J2490="SOAL", "Sonneratia alba",  IF(J2490="AECO", "Aegiceras corniculatum", "" )) )))))))))))))))))))))))))))))</f>
        <v>Bruguiera cylindrica</v>
      </c>
      <c r="J2490" s="1" t="s">
        <v>98</v>
      </c>
      <c r="K2490" s="1" t="n">
        <v>7.1</v>
      </c>
      <c r="L2490" s="1" t="n">
        <v>7</v>
      </c>
      <c r="M2490" s="1" t="n">
        <v>8.2</v>
      </c>
      <c r="N2490" s="1" t="n">
        <v>2</v>
      </c>
      <c r="O2490" s="3"/>
      <c r="AMI2490" s="0"/>
      <c r="AMJ2490" s="0"/>
    </row>
    <row r="2491" s="18" customFormat="true" ht="13.8" hidden="false" customHeight="false" outlineLevel="0" collapsed="false">
      <c r="A2491" s="1" t="s">
        <v>91</v>
      </c>
      <c r="B2491" s="12" t="n">
        <v>42183</v>
      </c>
      <c r="C2491" s="1" t="s">
        <v>19</v>
      </c>
      <c r="D2491" s="1" t="s">
        <v>19</v>
      </c>
      <c r="E2491" s="1" t="s">
        <v>19</v>
      </c>
      <c r="F2491" s="1" t="s">
        <v>20</v>
      </c>
      <c r="G2491" s="1" t="n">
        <v>7</v>
      </c>
      <c r="H2491" s="1" t="n">
        <v>5</v>
      </c>
      <c r="I2491" s="23" t="str">
        <f aca="false">IF(J2491="RHAP", "Rhizophora apiculata", IF(J2491="EXAG", "Excoecaria agallocha", IF(J2491="BRPA", "Bruguiera parviflora", IF(J2491="XYMO", "Xylocarpus moluccensis", IF(J2491="BRCY", "Bruguiera cylindrica", IF(J2491="AVAL", "Avicennia alba", IF(J2491="AVOF", "Avicennia officinalis", IF(J2491="LURA", "Lumnitzera racemosa", IF(J2491="CETA", "Ceriops tagal", IF(J2491="XYGR", "Xylocarpus granatum", IF(J2491="AVMA", "Avicennia marina", IF(J2491="RHMU", "Rhizophora mucronata", IF(J2491="BRGY", "Bruguiera gymnorrhiza", IF(J2491="BRSE", "Bruguiera sexangula", IF(J2491="SOOV", "Sonneratia ovata", IF(J2491="SOCA", "Sonneratia caseolaris", IF(J2491="HELI", "Heritiera littoralis", IF(J2491="HESY", "Heritiera sylvatica", IF(J2491="NYFR", "Nypa fruticans", IF(J2491="CYRA", "Cynometra ramiflora", IF(J2491="PHPA", "Phoenix paludosa", IF(J2491="SCHY", "Scyphiphora hydrophyllacea", IF(J2491="DIMA", "Diospyros maritima", IF(J2491="POPI", "Pongamia pinnata", IF(J2491="MAPS", "Maniltoa psilogyne", IF(J2491="INBI", "Intsia bijuga", IF(J2491="ACEB", "Acanthus ebracteatus", IF(J2491="CAER", "Calamus erinaceus", IF(J2491="UNUN", "Unknown unknown",  IF(J2491="SOAL", "Sonneratia alba",  IF(J2491="AECO", "Aegiceras corniculatum", "" )) )))))))))))))))))))))))))))))</f>
        <v>Bruguiera cylindrica</v>
      </c>
      <c r="J2491" s="1" t="s">
        <v>98</v>
      </c>
      <c r="K2491" s="1" t="n">
        <v>7.2</v>
      </c>
      <c r="L2491" s="1" t="n">
        <v>7</v>
      </c>
      <c r="M2491" s="1" t="n">
        <v>9.6</v>
      </c>
      <c r="N2491" s="1" t="n">
        <v>3</v>
      </c>
      <c r="O2491" s="3"/>
      <c r="AMI2491" s="0"/>
      <c r="AMJ2491" s="0"/>
    </row>
    <row r="2492" s="18" customFormat="true" ht="13.8" hidden="false" customHeight="false" outlineLevel="0" collapsed="false">
      <c r="A2492" s="1" t="s">
        <v>91</v>
      </c>
      <c r="B2492" s="12" t="n">
        <v>42183</v>
      </c>
      <c r="C2492" s="1" t="s">
        <v>19</v>
      </c>
      <c r="D2492" s="1" t="s">
        <v>19</v>
      </c>
      <c r="E2492" s="1" t="s">
        <v>19</v>
      </c>
      <c r="F2492" s="1" t="s">
        <v>20</v>
      </c>
      <c r="G2492" s="1" t="n">
        <v>7</v>
      </c>
      <c r="H2492" s="1" t="n">
        <v>5</v>
      </c>
      <c r="I2492" s="23" t="str">
        <f aca="false">IF(J2492="RHAP", "Rhizophora apiculata", IF(J2492="EXAG", "Excoecaria agallocha", IF(J2492="BRPA", "Bruguiera parviflora", IF(J2492="XYMO", "Xylocarpus moluccensis", IF(J2492="BRCY", "Bruguiera cylindrica", IF(J2492="AVAL", "Avicennia alba", IF(J2492="AVOF", "Avicennia officinalis", IF(J2492="LURA", "Lumnitzera racemosa", IF(J2492="CETA", "Ceriops tagal", IF(J2492="XYGR", "Xylocarpus granatum", IF(J2492="AVMA", "Avicennia marina", IF(J2492="RHMU", "Rhizophora mucronata", IF(J2492="BRGY", "Bruguiera gymnorrhiza", IF(J2492="BRSE", "Bruguiera sexangula", IF(J2492="SOOV", "Sonneratia ovata", IF(J2492="SOCA", "Sonneratia caseolaris", IF(J2492="HELI", "Heritiera littoralis", IF(J2492="HESY", "Heritiera sylvatica", IF(J2492="NYFR", "Nypa fruticans", IF(J2492="CYRA", "Cynometra ramiflora", IF(J2492="PHPA", "Phoenix paludosa", IF(J2492="SCHY", "Scyphiphora hydrophyllacea", IF(J2492="DIMA", "Diospyros maritima", IF(J2492="POPI", "Pongamia pinnata", IF(J2492="MAPS", "Maniltoa psilogyne", IF(J2492="INBI", "Intsia bijuga", IF(J2492="ACEB", "Acanthus ebracteatus", IF(J2492="CAER", "Calamus erinaceus", IF(J2492="UNUN", "Unknown unknown",  IF(J2492="SOAL", "Sonneratia alba",  IF(J2492="AECO", "Aegiceras corniculatum", "" )) )))))))))))))))))))))))))))))</f>
        <v>Bruguiera cylindrica</v>
      </c>
      <c r="J2492" s="1" t="s">
        <v>98</v>
      </c>
      <c r="K2492" s="1" t="n">
        <v>7.2</v>
      </c>
      <c r="L2492" s="1" t="n">
        <v>9.7</v>
      </c>
      <c r="M2492" s="1" t="n">
        <v>4</v>
      </c>
      <c r="N2492" s="1" t="n">
        <v>3</v>
      </c>
      <c r="O2492" s="3"/>
      <c r="AMI2492" s="0"/>
      <c r="AMJ2492" s="0"/>
    </row>
    <row r="2493" s="18" customFormat="true" ht="13.8" hidden="false" customHeight="false" outlineLevel="0" collapsed="false">
      <c r="A2493" s="1" t="s">
        <v>91</v>
      </c>
      <c r="B2493" s="12" t="n">
        <v>42183</v>
      </c>
      <c r="C2493" s="1" t="s">
        <v>19</v>
      </c>
      <c r="D2493" s="1" t="s">
        <v>19</v>
      </c>
      <c r="E2493" s="1" t="s">
        <v>19</v>
      </c>
      <c r="F2493" s="1" t="s">
        <v>20</v>
      </c>
      <c r="G2493" s="1" t="n">
        <v>7</v>
      </c>
      <c r="H2493" s="1" t="n">
        <v>5</v>
      </c>
      <c r="I2493" s="23" t="str">
        <f aca="false">IF(J2493="RHAP", "Rhizophora apiculata", IF(J2493="EXAG", "Excoecaria agallocha", IF(J2493="BRPA", "Bruguiera parviflora", IF(J2493="XYMO", "Xylocarpus moluccensis", IF(J2493="BRCY", "Bruguiera cylindrica", IF(J2493="AVAL", "Avicennia alba", IF(J2493="AVOF", "Avicennia officinalis", IF(J2493="LURA", "Lumnitzera racemosa", IF(J2493="CETA", "Ceriops tagal", IF(J2493="XYGR", "Xylocarpus granatum", IF(J2493="AVMA", "Avicennia marina", IF(J2493="RHMU", "Rhizophora mucronata", IF(J2493="BRGY", "Bruguiera gymnorrhiza", IF(J2493="BRSE", "Bruguiera sexangula", IF(J2493="SOOV", "Sonneratia ovata", IF(J2493="SOCA", "Sonneratia caseolaris", IF(J2493="HELI", "Heritiera littoralis", IF(J2493="HESY", "Heritiera sylvatica", IF(J2493="NYFR", "Nypa fruticans", IF(J2493="CYRA", "Cynometra ramiflora", IF(J2493="PHPA", "Phoenix paludosa", IF(J2493="SCHY", "Scyphiphora hydrophyllacea", IF(J2493="DIMA", "Diospyros maritima", IF(J2493="POPI", "Pongamia pinnata", IF(J2493="MAPS", "Maniltoa psilogyne", IF(J2493="INBI", "Intsia bijuga", IF(J2493="ACEB", "Acanthus ebracteatus", IF(J2493="CAER", "Calamus erinaceus", IF(J2493="UNUN", "Unknown unknown",  IF(J2493="SOAL", "Sonneratia alba",  IF(J2493="AECO", "Aegiceras corniculatum", "" )) )))))))))))))))))))))))))))))</f>
        <v>Bruguiera cylindrica</v>
      </c>
      <c r="J2493" s="1" t="s">
        <v>98</v>
      </c>
      <c r="K2493" s="1" t="n">
        <v>7.5</v>
      </c>
      <c r="L2493" s="1" t="n">
        <v>2</v>
      </c>
      <c r="M2493" s="1" t="n">
        <v>11.4</v>
      </c>
      <c r="N2493" s="1" t="n">
        <v>3</v>
      </c>
      <c r="O2493" s="3"/>
      <c r="AMI2493" s="0"/>
      <c r="AMJ2493" s="0"/>
    </row>
    <row r="2494" s="18" customFormat="true" ht="13.8" hidden="false" customHeight="false" outlineLevel="0" collapsed="false">
      <c r="A2494" s="1" t="s">
        <v>91</v>
      </c>
      <c r="B2494" s="12" t="n">
        <v>42183</v>
      </c>
      <c r="C2494" s="1" t="s">
        <v>19</v>
      </c>
      <c r="D2494" s="1" t="s">
        <v>19</v>
      </c>
      <c r="E2494" s="1" t="s">
        <v>19</v>
      </c>
      <c r="F2494" s="1" t="s">
        <v>20</v>
      </c>
      <c r="G2494" s="1" t="n">
        <v>7</v>
      </c>
      <c r="H2494" s="1" t="n">
        <v>5</v>
      </c>
      <c r="I2494" s="23" t="str">
        <f aca="false">IF(J2494="RHAP", "Rhizophora apiculata", IF(J2494="EXAG", "Excoecaria agallocha", IF(J2494="BRPA", "Bruguiera parviflora", IF(J2494="XYMO", "Xylocarpus moluccensis", IF(J2494="BRCY", "Bruguiera cylindrica", IF(J2494="AVAL", "Avicennia alba", IF(J2494="AVOF", "Avicennia officinalis", IF(J2494="LURA", "Lumnitzera racemosa", IF(J2494="CETA", "Ceriops tagal", IF(J2494="XYGR", "Xylocarpus granatum", IF(J2494="AVMA", "Avicennia marina", IF(J2494="RHMU", "Rhizophora mucronata", IF(J2494="BRGY", "Bruguiera gymnorrhiza", IF(J2494="BRSE", "Bruguiera sexangula", IF(J2494="SOOV", "Sonneratia ovata", IF(J2494="SOCA", "Sonneratia caseolaris", IF(J2494="HELI", "Heritiera littoralis", IF(J2494="HESY", "Heritiera sylvatica", IF(J2494="NYFR", "Nypa fruticans", IF(J2494="CYRA", "Cynometra ramiflora", IF(J2494="PHPA", "Phoenix paludosa", IF(J2494="SCHY", "Scyphiphora hydrophyllacea", IF(J2494="DIMA", "Diospyros maritima", IF(J2494="POPI", "Pongamia pinnata", IF(J2494="MAPS", "Maniltoa psilogyne", IF(J2494="INBI", "Intsia bijuga", IF(J2494="ACEB", "Acanthus ebracteatus", IF(J2494="CAER", "Calamus erinaceus", IF(J2494="UNUN", "Unknown unknown",  IF(J2494="SOAL", "Sonneratia alba",  IF(J2494="AECO", "Aegiceras corniculatum", "" )) )))))))))))))))))))))))))))))</f>
        <v>Bruguiera cylindrica</v>
      </c>
      <c r="J2494" s="1" t="s">
        <v>98</v>
      </c>
      <c r="K2494" s="1" t="n">
        <v>7.6</v>
      </c>
      <c r="L2494" s="1" t="n">
        <v>8</v>
      </c>
      <c r="M2494" s="1" t="n">
        <v>10.3</v>
      </c>
      <c r="N2494" s="1" t="n">
        <v>3</v>
      </c>
      <c r="O2494" s="3"/>
      <c r="AMI2494" s="0"/>
      <c r="AMJ2494" s="0"/>
    </row>
    <row r="2495" s="18" customFormat="true" ht="13.8" hidden="false" customHeight="false" outlineLevel="0" collapsed="false">
      <c r="A2495" s="1" t="s">
        <v>91</v>
      </c>
      <c r="B2495" s="12" t="n">
        <v>42183</v>
      </c>
      <c r="C2495" s="1" t="s">
        <v>19</v>
      </c>
      <c r="D2495" s="1" t="s">
        <v>19</v>
      </c>
      <c r="E2495" s="1" t="s">
        <v>19</v>
      </c>
      <c r="F2495" s="1" t="s">
        <v>20</v>
      </c>
      <c r="G2495" s="1" t="n">
        <v>7</v>
      </c>
      <c r="H2495" s="1" t="n">
        <v>5</v>
      </c>
      <c r="I2495" s="23" t="str">
        <f aca="false">IF(J2495="RHAP", "Rhizophora apiculata", IF(J2495="EXAG", "Excoecaria agallocha", IF(J2495="BRPA", "Bruguiera parviflora", IF(J2495="XYMO", "Xylocarpus moluccensis", IF(J2495="BRCY", "Bruguiera cylindrica", IF(J2495="AVAL", "Avicennia alba", IF(J2495="AVOF", "Avicennia officinalis", IF(J2495="LURA", "Lumnitzera racemosa", IF(J2495="CETA", "Ceriops tagal", IF(J2495="XYGR", "Xylocarpus granatum", IF(J2495="AVMA", "Avicennia marina", IF(J2495="RHMU", "Rhizophora mucronata", IF(J2495="BRGY", "Bruguiera gymnorrhiza", IF(J2495="BRSE", "Bruguiera sexangula", IF(J2495="SOOV", "Sonneratia ovata", IF(J2495="SOCA", "Sonneratia caseolaris", IF(J2495="HELI", "Heritiera littoralis", IF(J2495="HESY", "Heritiera sylvatica", IF(J2495="NYFR", "Nypa fruticans", IF(J2495="CYRA", "Cynometra ramiflora", IF(J2495="PHPA", "Phoenix paludosa", IF(J2495="SCHY", "Scyphiphora hydrophyllacea", IF(J2495="DIMA", "Diospyros maritima", IF(J2495="POPI", "Pongamia pinnata", IF(J2495="MAPS", "Maniltoa psilogyne", IF(J2495="INBI", "Intsia bijuga", IF(J2495="ACEB", "Acanthus ebracteatus", IF(J2495="CAER", "Calamus erinaceus", IF(J2495="UNUN", "Unknown unknown",  IF(J2495="SOAL", "Sonneratia alba",  IF(J2495="AECO", "Aegiceras corniculatum", "" )) )))))))))))))))))))))))))))))</f>
        <v>Bruguiera cylindrica</v>
      </c>
      <c r="J2495" s="1" t="s">
        <v>98</v>
      </c>
      <c r="K2495" s="1" t="n">
        <v>8.1</v>
      </c>
      <c r="L2495" s="1" t="n">
        <v>7</v>
      </c>
      <c r="M2495" s="1" t="n">
        <v>10.5</v>
      </c>
      <c r="N2495" s="1" t="n">
        <v>3</v>
      </c>
      <c r="O2495" s="3"/>
      <c r="AMI2495" s="0"/>
      <c r="AMJ2495" s="0"/>
    </row>
    <row r="2496" s="18" customFormat="true" ht="13.8" hidden="false" customHeight="false" outlineLevel="0" collapsed="false">
      <c r="A2496" s="1" t="s">
        <v>91</v>
      </c>
      <c r="B2496" s="12" t="n">
        <v>42183</v>
      </c>
      <c r="C2496" s="1" t="s">
        <v>19</v>
      </c>
      <c r="D2496" s="1" t="s">
        <v>19</v>
      </c>
      <c r="E2496" s="1" t="s">
        <v>19</v>
      </c>
      <c r="F2496" s="1" t="s">
        <v>20</v>
      </c>
      <c r="G2496" s="1" t="n">
        <v>7</v>
      </c>
      <c r="H2496" s="1" t="n">
        <v>5</v>
      </c>
      <c r="I2496" s="23" t="str">
        <f aca="false">IF(J2496="RHAP", "Rhizophora apiculata", IF(J2496="EXAG", "Excoecaria agallocha", IF(J2496="BRPA", "Bruguiera parviflora", IF(J2496="XYMO", "Xylocarpus moluccensis", IF(J2496="BRCY", "Bruguiera cylindrica", IF(J2496="AVAL", "Avicennia alba", IF(J2496="AVOF", "Avicennia officinalis", IF(J2496="LURA", "Lumnitzera racemosa", IF(J2496="CETA", "Ceriops tagal", IF(J2496="XYGR", "Xylocarpus granatum", IF(J2496="AVMA", "Avicennia marina", IF(J2496="RHMU", "Rhizophora mucronata", IF(J2496="BRGY", "Bruguiera gymnorrhiza", IF(J2496="BRSE", "Bruguiera sexangula", IF(J2496="SOOV", "Sonneratia ovata", IF(J2496="SOCA", "Sonneratia caseolaris", IF(J2496="HELI", "Heritiera littoralis", IF(J2496="HESY", "Heritiera sylvatica", IF(J2496="NYFR", "Nypa fruticans", IF(J2496="CYRA", "Cynometra ramiflora", IF(J2496="PHPA", "Phoenix paludosa", IF(J2496="SCHY", "Scyphiphora hydrophyllacea", IF(J2496="DIMA", "Diospyros maritima", IF(J2496="POPI", "Pongamia pinnata", IF(J2496="MAPS", "Maniltoa psilogyne", IF(J2496="INBI", "Intsia bijuga", IF(J2496="ACEB", "Acanthus ebracteatus", IF(J2496="CAER", "Calamus erinaceus", IF(J2496="UNUN", "Unknown unknown",  IF(J2496="SOAL", "Sonneratia alba",  IF(J2496="AECO", "Aegiceras corniculatum", "" )) )))))))))))))))))))))))))))))</f>
        <v>Bruguiera cylindrica</v>
      </c>
      <c r="J2496" s="1" t="s">
        <v>98</v>
      </c>
      <c r="K2496" s="1" t="n">
        <v>8.5</v>
      </c>
      <c r="L2496" s="1" t="n">
        <v>9.8</v>
      </c>
      <c r="M2496" s="1" t="n">
        <v>5</v>
      </c>
      <c r="N2496" s="1" t="n">
        <v>3</v>
      </c>
      <c r="O2496" s="3"/>
      <c r="AMI2496" s="0"/>
      <c r="AMJ2496" s="0"/>
    </row>
    <row r="2497" s="18" customFormat="true" ht="13.8" hidden="false" customHeight="false" outlineLevel="0" collapsed="false">
      <c r="A2497" s="1" t="s">
        <v>91</v>
      </c>
      <c r="B2497" s="12" t="n">
        <v>42183</v>
      </c>
      <c r="C2497" s="1" t="s">
        <v>19</v>
      </c>
      <c r="D2497" s="1" t="s">
        <v>19</v>
      </c>
      <c r="E2497" s="1" t="s">
        <v>19</v>
      </c>
      <c r="F2497" s="1" t="s">
        <v>20</v>
      </c>
      <c r="G2497" s="1" t="n">
        <v>7</v>
      </c>
      <c r="H2497" s="1" t="n">
        <v>5</v>
      </c>
      <c r="I2497" s="23" t="str">
        <f aca="false">IF(J2497="RHAP", "Rhizophora apiculata", IF(J2497="EXAG", "Excoecaria agallocha", IF(J2497="BRPA", "Bruguiera parviflora", IF(J2497="XYMO", "Xylocarpus moluccensis", IF(J2497="BRCY", "Bruguiera cylindrica", IF(J2497="AVAL", "Avicennia alba", IF(J2497="AVOF", "Avicennia officinalis", IF(J2497="LURA", "Lumnitzera racemosa", IF(J2497="CETA", "Ceriops tagal", IF(J2497="XYGR", "Xylocarpus granatum", IF(J2497="AVMA", "Avicennia marina", IF(J2497="RHMU", "Rhizophora mucronata", IF(J2497="BRGY", "Bruguiera gymnorrhiza", IF(J2497="BRSE", "Bruguiera sexangula", IF(J2497="SOOV", "Sonneratia ovata", IF(J2497="SOCA", "Sonneratia caseolaris", IF(J2497="HELI", "Heritiera littoralis", IF(J2497="HESY", "Heritiera sylvatica", IF(J2497="NYFR", "Nypa fruticans", IF(J2497="CYRA", "Cynometra ramiflora", IF(J2497="PHPA", "Phoenix paludosa", IF(J2497="SCHY", "Scyphiphora hydrophyllacea", IF(J2497="DIMA", "Diospyros maritima", IF(J2497="POPI", "Pongamia pinnata", IF(J2497="MAPS", "Maniltoa psilogyne", IF(J2497="INBI", "Intsia bijuga", IF(J2497="ACEB", "Acanthus ebracteatus", IF(J2497="CAER", "Calamus erinaceus", IF(J2497="UNUN", "Unknown unknown",  IF(J2497="SOAL", "Sonneratia alba",  IF(J2497="AECO", "Aegiceras corniculatum", "" )) )))))))))))))))))))))))))))))</f>
        <v>Bruguiera cylindrica</v>
      </c>
      <c r="J2497" s="1" t="s">
        <v>98</v>
      </c>
      <c r="K2497" s="1" t="n">
        <v>8.6</v>
      </c>
      <c r="L2497" s="1" t="n">
        <v>5</v>
      </c>
      <c r="M2497" s="1" t="n">
        <v>10.2</v>
      </c>
      <c r="N2497" s="1" t="n">
        <v>3</v>
      </c>
      <c r="O2497" s="3"/>
      <c r="AMI2497" s="0"/>
      <c r="AMJ2497" s="0"/>
    </row>
    <row r="2498" s="18" customFormat="true" ht="13.8" hidden="false" customHeight="false" outlineLevel="0" collapsed="false">
      <c r="A2498" s="1" t="s">
        <v>91</v>
      </c>
      <c r="B2498" s="12" t="n">
        <v>42183</v>
      </c>
      <c r="C2498" s="1" t="s">
        <v>19</v>
      </c>
      <c r="D2498" s="1" t="s">
        <v>19</v>
      </c>
      <c r="E2498" s="1" t="s">
        <v>19</v>
      </c>
      <c r="F2498" s="1" t="s">
        <v>20</v>
      </c>
      <c r="G2498" s="1" t="n">
        <v>7</v>
      </c>
      <c r="H2498" s="1" t="n">
        <v>5</v>
      </c>
      <c r="I2498" s="23" t="str">
        <f aca="false">IF(J2498="RHAP", "Rhizophora apiculata", IF(J2498="EXAG", "Excoecaria agallocha", IF(J2498="BRPA", "Bruguiera parviflora", IF(J2498="XYMO", "Xylocarpus moluccensis", IF(J2498="BRCY", "Bruguiera cylindrica", IF(J2498="AVAL", "Avicennia alba", IF(J2498="AVOF", "Avicennia officinalis", IF(J2498="LURA", "Lumnitzera racemosa", IF(J2498="CETA", "Ceriops tagal", IF(J2498="XYGR", "Xylocarpus granatum", IF(J2498="AVMA", "Avicennia marina", IF(J2498="RHMU", "Rhizophora mucronata", IF(J2498="BRGY", "Bruguiera gymnorrhiza", IF(J2498="BRSE", "Bruguiera sexangula", IF(J2498="SOOV", "Sonneratia ovata", IF(J2498="SOCA", "Sonneratia caseolaris", IF(J2498="HELI", "Heritiera littoralis", IF(J2498="HESY", "Heritiera sylvatica", IF(J2498="NYFR", "Nypa fruticans", IF(J2498="CYRA", "Cynometra ramiflora", IF(J2498="PHPA", "Phoenix paludosa", IF(J2498="SCHY", "Scyphiphora hydrophyllacea", IF(J2498="DIMA", "Diospyros maritima", IF(J2498="POPI", "Pongamia pinnata", IF(J2498="MAPS", "Maniltoa psilogyne", IF(J2498="INBI", "Intsia bijuga", IF(J2498="ACEB", "Acanthus ebracteatus", IF(J2498="CAER", "Calamus erinaceus", IF(J2498="UNUN", "Unknown unknown",  IF(J2498="SOAL", "Sonneratia alba",  IF(J2498="AECO", "Aegiceras corniculatum", "" )) )))))))))))))))))))))))))))))</f>
        <v>Bruguiera cylindrica</v>
      </c>
      <c r="J2498" s="1" t="s">
        <v>98</v>
      </c>
      <c r="K2498" s="1" t="n">
        <v>8.6</v>
      </c>
      <c r="L2498" s="1" t="n">
        <v>3</v>
      </c>
      <c r="M2498" s="1" t="n">
        <v>12.4</v>
      </c>
      <c r="N2498" s="1" t="n">
        <v>3</v>
      </c>
      <c r="O2498" s="3"/>
      <c r="AMI2498" s="0"/>
      <c r="AMJ2498" s="0"/>
    </row>
    <row r="2499" s="18" customFormat="true" ht="13.8" hidden="false" customHeight="false" outlineLevel="0" collapsed="false">
      <c r="A2499" s="1" t="s">
        <v>91</v>
      </c>
      <c r="B2499" s="12" t="n">
        <v>42183</v>
      </c>
      <c r="C2499" s="1" t="s">
        <v>19</v>
      </c>
      <c r="D2499" s="1" t="s">
        <v>19</v>
      </c>
      <c r="E2499" s="1" t="s">
        <v>19</v>
      </c>
      <c r="F2499" s="1" t="s">
        <v>20</v>
      </c>
      <c r="G2499" s="1" t="n">
        <v>7</v>
      </c>
      <c r="H2499" s="1" t="n">
        <v>5</v>
      </c>
      <c r="I2499" s="23" t="str">
        <f aca="false">IF(J2499="RHAP", "Rhizophora apiculata", IF(J2499="EXAG", "Excoecaria agallocha", IF(J2499="BRPA", "Bruguiera parviflora", IF(J2499="XYMO", "Xylocarpus moluccensis", IF(J2499="BRCY", "Bruguiera cylindrica", IF(J2499="AVAL", "Avicennia alba", IF(J2499="AVOF", "Avicennia officinalis", IF(J2499="LURA", "Lumnitzera racemosa", IF(J2499="CETA", "Ceriops tagal", IF(J2499="XYGR", "Xylocarpus granatum", IF(J2499="AVMA", "Avicennia marina", IF(J2499="RHMU", "Rhizophora mucronata", IF(J2499="BRGY", "Bruguiera gymnorrhiza", IF(J2499="BRSE", "Bruguiera sexangula", IF(J2499="SOOV", "Sonneratia ovata", IF(J2499="SOCA", "Sonneratia caseolaris", IF(J2499="HELI", "Heritiera littoralis", IF(J2499="HESY", "Heritiera sylvatica", IF(J2499="NYFR", "Nypa fruticans", IF(J2499="CYRA", "Cynometra ramiflora", IF(J2499="PHPA", "Phoenix paludosa", IF(J2499="SCHY", "Scyphiphora hydrophyllacea", IF(J2499="DIMA", "Diospyros maritima", IF(J2499="POPI", "Pongamia pinnata", IF(J2499="MAPS", "Maniltoa psilogyne", IF(J2499="INBI", "Intsia bijuga", IF(J2499="ACEB", "Acanthus ebracteatus", IF(J2499="CAER", "Calamus erinaceus", IF(J2499="UNUN", "Unknown unknown",  IF(J2499="SOAL", "Sonneratia alba",  IF(J2499="AECO", "Aegiceras corniculatum", "" )) )))))))))))))))))))))))))))))</f>
        <v>Bruguiera cylindrica</v>
      </c>
      <c r="J2499" s="1" t="s">
        <v>98</v>
      </c>
      <c r="K2499" s="1" t="n">
        <v>8.7</v>
      </c>
      <c r="L2499" s="1" t="n">
        <v>8</v>
      </c>
      <c r="M2499" s="1" t="n">
        <v>11.6</v>
      </c>
      <c r="N2499" s="1" t="n">
        <v>3</v>
      </c>
      <c r="O2499" s="3"/>
      <c r="AMI2499" s="0"/>
      <c r="AMJ2499" s="0"/>
    </row>
    <row r="2500" s="18" customFormat="true" ht="13.8" hidden="false" customHeight="false" outlineLevel="0" collapsed="false">
      <c r="A2500" s="1" t="s">
        <v>91</v>
      </c>
      <c r="B2500" s="12" t="n">
        <v>42183</v>
      </c>
      <c r="C2500" s="1" t="s">
        <v>19</v>
      </c>
      <c r="D2500" s="1" t="s">
        <v>19</v>
      </c>
      <c r="E2500" s="1" t="s">
        <v>19</v>
      </c>
      <c r="F2500" s="1" t="s">
        <v>20</v>
      </c>
      <c r="G2500" s="1" t="n">
        <v>7</v>
      </c>
      <c r="H2500" s="1" t="n">
        <v>5</v>
      </c>
      <c r="I2500" s="23" t="str">
        <f aca="false">IF(J2500="RHAP", "Rhizophora apiculata", IF(J2500="EXAG", "Excoecaria agallocha", IF(J2500="BRPA", "Bruguiera parviflora", IF(J2500="XYMO", "Xylocarpus moluccensis", IF(J2500="BRCY", "Bruguiera cylindrica", IF(J2500="AVAL", "Avicennia alba", IF(J2500="AVOF", "Avicennia officinalis", IF(J2500="LURA", "Lumnitzera racemosa", IF(J2500="CETA", "Ceriops tagal", IF(J2500="XYGR", "Xylocarpus granatum", IF(J2500="AVMA", "Avicennia marina", IF(J2500="RHMU", "Rhizophora mucronata", IF(J2500="BRGY", "Bruguiera gymnorrhiza", IF(J2500="BRSE", "Bruguiera sexangula", IF(J2500="SOOV", "Sonneratia ovata", IF(J2500="SOCA", "Sonneratia caseolaris", IF(J2500="HELI", "Heritiera littoralis", IF(J2500="HESY", "Heritiera sylvatica", IF(J2500="NYFR", "Nypa fruticans", IF(J2500="CYRA", "Cynometra ramiflora", IF(J2500="PHPA", "Phoenix paludosa", IF(J2500="SCHY", "Scyphiphora hydrophyllacea", IF(J2500="DIMA", "Diospyros maritima", IF(J2500="POPI", "Pongamia pinnata", IF(J2500="MAPS", "Maniltoa psilogyne", IF(J2500="INBI", "Intsia bijuga", IF(J2500="ACEB", "Acanthus ebracteatus", IF(J2500="CAER", "Calamus erinaceus", IF(J2500="UNUN", "Unknown unknown",  IF(J2500="SOAL", "Sonneratia alba",  IF(J2500="AECO", "Aegiceras corniculatum", "" )) )))))))))))))))))))))))))))))</f>
        <v>Bruguiera cylindrica</v>
      </c>
      <c r="J2500" s="1" t="s">
        <v>98</v>
      </c>
      <c r="K2500" s="1" t="n">
        <v>10.1</v>
      </c>
      <c r="L2500" s="1" t="n">
        <v>8</v>
      </c>
      <c r="M2500" s="1" t="n">
        <v>12.5</v>
      </c>
      <c r="N2500" s="1" t="n">
        <v>3</v>
      </c>
      <c r="O2500" s="3"/>
      <c r="AMI2500" s="0"/>
      <c r="AMJ2500" s="0"/>
    </row>
    <row r="2501" s="18" customFormat="true" ht="13.8" hidden="false" customHeight="false" outlineLevel="0" collapsed="false">
      <c r="A2501" s="1" t="s">
        <v>91</v>
      </c>
      <c r="B2501" s="12" t="n">
        <v>42183</v>
      </c>
      <c r="C2501" s="1" t="s">
        <v>19</v>
      </c>
      <c r="D2501" s="1" t="s">
        <v>19</v>
      </c>
      <c r="E2501" s="1" t="s">
        <v>19</v>
      </c>
      <c r="F2501" s="1" t="s">
        <v>20</v>
      </c>
      <c r="G2501" s="1" t="n">
        <v>7</v>
      </c>
      <c r="H2501" s="1" t="n">
        <v>5</v>
      </c>
      <c r="I2501" s="23" t="str">
        <f aca="false">IF(J2501="RHAP", "Rhizophora apiculata", IF(J2501="EXAG", "Excoecaria agallocha", IF(J2501="BRPA", "Bruguiera parviflora", IF(J2501="XYMO", "Xylocarpus moluccensis", IF(J2501="BRCY", "Bruguiera cylindrica", IF(J2501="AVAL", "Avicennia alba", IF(J2501="AVOF", "Avicennia officinalis", IF(J2501="LURA", "Lumnitzera racemosa", IF(J2501="CETA", "Ceriops tagal", IF(J2501="XYGR", "Xylocarpus granatum", IF(J2501="AVMA", "Avicennia marina", IF(J2501="RHMU", "Rhizophora mucronata", IF(J2501="BRGY", "Bruguiera gymnorrhiza", IF(J2501="BRSE", "Bruguiera sexangula", IF(J2501="SOOV", "Sonneratia ovata", IF(J2501="SOCA", "Sonneratia caseolaris", IF(J2501="HELI", "Heritiera littoralis", IF(J2501="HESY", "Heritiera sylvatica", IF(J2501="NYFR", "Nypa fruticans", IF(J2501="CYRA", "Cynometra ramiflora", IF(J2501="PHPA", "Phoenix paludosa", IF(J2501="SCHY", "Scyphiphora hydrophyllacea", IF(J2501="DIMA", "Diospyros maritima", IF(J2501="POPI", "Pongamia pinnata", IF(J2501="MAPS", "Maniltoa psilogyne", IF(J2501="INBI", "Intsia bijuga", IF(J2501="ACEB", "Acanthus ebracteatus", IF(J2501="CAER", "Calamus erinaceus", IF(J2501="UNUN", "Unknown unknown",  IF(J2501="SOAL", "Sonneratia alba",  IF(J2501="AECO", "Aegiceras corniculatum", "" )) )))))))))))))))))))))))))))))</f>
        <v>Avicennia alba</v>
      </c>
      <c r="J2501" s="1" t="s">
        <v>27</v>
      </c>
      <c r="K2501" s="1" t="n">
        <v>20.6</v>
      </c>
      <c r="L2501" s="1" t="n">
        <v>10</v>
      </c>
      <c r="M2501" s="1"/>
      <c r="N2501" s="1"/>
      <c r="O2501" s="3"/>
      <c r="AMI2501" s="0"/>
      <c r="AMJ2501" s="0"/>
    </row>
    <row r="2502" s="18" customFormat="true" ht="13.8" hidden="false" customHeight="false" outlineLevel="0" collapsed="false">
      <c r="A2502" s="1" t="s">
        <v>91</v>
      </c>
      <c r="B2502" s="12" t="n">
        <v>42183</v>
      </c>
      <c r="C2502" s="1" t="s">
        <v>19</v>
      </c>
      <c r="D2502" s="1" t="s">
        <v>19</v>
      </c>
      <c r="E2502" s="1" t="s">
        <v>19</v>
      </c>
      <c r="F2502" s="1" t="s">
        <v>20</v>
      </c>
      <c r="G2502" s="1" t="n">
        <v>7</v>
      </c>
      <c r="H2502" s="1" t="n">
        <v>5</v>
      </c>
      <c r="I2502" s="23" t="str">
        <f aca="false">IF(J2502="RHAP", "Rhizophora apiculata", IF(J2502="EXAG", "Excoecaria agallocha", IF(J2502="BRPA", "Bruguiera parviflora", IF(J2502="XYMO", "Xylocarpus moluccensis", IF(J2502="BRCY", "Bruguiera cylindrica", IF(J2502="AVAL", "Avicennia alba", IF(J2502="AVOF", "Avicennia officinalis", IF(J2502="LURA", "Lumnitzera racemosa", IF(J2502="CETA", "Ceriops tagal", IF(J2502="XYGR", "Xylocarpus granatum", IF(J2502="AVMA", "Avicennia marina", IF(J2502="RHMU", "Rhizophora mucronata", IF(J2502="BRGY", "Bruguiera gymnorrhiza", IF(J2502="BRSE", "Bruguiera sexangula", IF(J2502="SOOV", "Sonneratia ovata", IF(J2502="SOCA", "Sonneratia caseolaris", IF(J2502="HELI", "Heritiera littoralis", IF(J2502="HESY", "Heritiera sylvatica", IF(J2502="NYFR", "Nypa fruticans", IF(J2502="CYRA", "Cynometra ramiflora", IF(J2502="PHPA", "Phoenix paludosa", IF(J2502="SCHY", "Scyphiphora hydrophyllacea", IF(J2502="DIMA", "Diospyros maritima", IF(J2502="POPI", "Pongamia pinnata", IF(J2502="MAPS", "Maniltoa psilogyne", IF(J2502="INBI", "Intsia bijuga", IF(J2502="ACEB", "Acanthus ebracteatus", IF(J2502="CAER", "Calamus erinaceus", IF(J2502="UNUN", "Unknown unknown",  IF(J2502="SOAL", "Sonneratia alba",  IF(J2502="AECO", "Aegiceras corniculatum", "" )) )))))))))))))))))))))))))))))</f>
        <v>Avicennia alba</v>
      </c>
      <c r="J2502" s="1" t="s">
        <v>27</v>
      </c>
      <c r="K2502" s="1" t="n">
        <v>55</v>
      </c>
      <c r="L2502" s="1" t="n">
        <v>14</v>
      </c>
      <c r="M2502" s="1"/>
      <c r="N2502" s="1" t="n">
        <v>1</v>
      </c>
      <c r="O2502" s="3"/>
      <c r="AMI2502" s="0"/>
      <c r="AMJ2502" s="0"/>
    </row>
    <row r="2503" s="18" customFormat="true" ht="13.8" hidden="false" customHeight="false" outlineLevel="0" collapsed="false">
      <c r="A2503" s="1" t="s">
        <v>91</v>
      </c>
      <c r="B2503" s="12" t="n">
        <v>42184</v>
      </c>
      <c r="C2503" s="1" t="s">
        <v>19</v>
      </c>
      <c r="D2503" s="1" t="s">
        <v>19</v>
      </c>
      <c r="E2503" s="1" t="s">
        <v>19</v>
      </c>
      <c r="F2503" s="1" t="s">
        <v>20</v>
      </c>
      <c r="G2503" s="1" t="n">
        <v>8</v>
      </c>
      <c r="H2503" s="1" t="n">
        <v>1</v>
      </c>
      <c r="I2503" s="23" t="str">
        <f aca="false">IF(J2503="RHAP", "Rhizophora apiculata", IF(J2503="EXAG", "Excoecaria agallocha", IF(J2503="BRPA", "Bruguiera parviflora", IF(J2503="XYMO", "Xylocarpus moluccensis", IF(J2503="BRCY", "Bruguiera cylindrica", IF(J2503="AVAL", "Avicennia alba", IF(J2503="AVOF", "Avicennia officinalis", IF(J2503="LURA", "Lumnitzera racemosa", IF(J2503="CETA", "Ceriops tagal", IF(J2503="XYGR", "Xylocarpus granatum", IF(J2503="AVMA", "Avicennia marina", IF(J2503="RHMU", "Rhizophora mucronata", IF(J2503="BRGY", "Bruguiera gymnorrhiza", IF(J2503="BRSE", "Bruguiera sexangula", IF(J2503="SOOV", "Sonneratia ovata", IF(J2503="SOCA", "Sonneratia caseolaris", IF(J2503="HELI", "Heritiera littoralis", IF(J2503="HESY", "Heritiera sylvatica", IF(J2503="NYFR", "Nypa fruticans", IF(J2503="CYRA", "Cynometra ramiflora", IF(J2503="PHPA", "Phoenix paludosa", IF(J2503="SCHY", "Scyphiphora hydrophyllacea", IF(J2503="DIMA", "Diospyros maritima", IF(J2503="POPI", "Pongamia pinnata", IF(J2503="MAPS", "Maniltoa psilogyne", IF(J2503="INBI", "Intsia bijuga", IF(J2503="ACEB", "Acanthus ebracteatus", IF(J2503="CAER", "Calamus erinaceus", IF(J2503="UNUN", "Unknown unknown",  IF(J2503="SOAL", "Sonneratia alba",  IF(J2503="AECO", "Aegiceras corniculatum", "" )) )))))))))))))))))))))))))))))</f>
        <v>Rhizophora apiculata</v>
      </c>
      <c r="J2503" s="1" t="s">
        <v>21</v>
      </c>
      <c r="K2503" s="1" t="n">
        <v>5.1</v>
      </c>
      <c r="L2503" s="1" t="n">
        <v>6</v>
      </c>
      <c r="M2503" s="1"/>
      <c r="N2503" s="1"/>
      <c r="O2503" s="3"/>
      <c r="AMI2503" s="0"/>
      <c r="AMJ2503" s="0"/>
    </row>
    <row r="2504" s="18" customFormat="true" ht="13.8" hidden="false" customHeight="false" outlineLevel="0" collapsed="false">
      <c r="A2504" s="1" t="s">
        <v>91</v>
      </c>
      <c r="B2504" s="12" t="n">
        <v>42184</v>
      </c>
      <c r="C2504" s="1" t="s">
        <v>19</v>
      </c>
      <c r="D2504" s="1" t="s">
        <v>19</v>
      </c>
      <c r="E2504" s="1" t="s">
        <v>19</v>
      </c>
      <c r="F2504" s="1" t="s">
        <v>20</v>
      </c>
      <c r="G2504" s="1" t="n">
        <v>8</v>
      </c>
      <c r="H2504" s="1" t="n">
        <v>1</v>
      </c>
      <c r="I2504" s="23" t="str">
        <f aca="false">IF(J2504="RHAP", "Rhizophora apiculata", IF(J2504="EXAG", "Excoecaria agallocha", IF(J2504="BRPA", "Bruguiera parviflora", IF(J2504="XYMO", "Xylocarpus moluccensis", IF(J2504="BRCY", "Bruguiera cylindrica", IF(J2504="AVAL", "Avicennia alba", IF(J2504="AVOF", "Avicennia officinalis", IF(J2504="LURA", "Lumnitzera racemosa", IF(J2504="CETA", "Ceriops tagal", IF(J2504="XYGR", "Xylocarpus granatum", IF(J2504="AVMA", "Avicennia marina", IF(J2504="RHMU", "Rhizophora mucronata", IF(J2504="BRGY", "Bruguiera gymnorrhiza", IF(J2504="BRSE", "Bruguiera sexangula", IF(J2504="SOOV", "Sonneratia ovata", IF(J2504="SOCA", "Sonneratia caseolaris", IF(J2504="HELI", "Heritiera littoralis", IF(J2504="HESY", "Heritiera sylvatica", IF(J2504="NYFR", "Nypa fruticans", IF(J2504="CYRA", "Cynometra ramiflora", IF(J2504="PHPA", "Phoenix paludosa", IF(J2504="SCHY", "Scyphiphora hydrophyllacea", IF(J2504="DIMA", "Diospyros maritima", IF(J2504="POPI", "Pongamia pinnata", IF(J2504="MAPS", "Maniltoa psilogyne", IF(J2504="INBI", "Intsia bijuga", IF(J2504="ACEB", "Acanthus ebracteatus", IF(J2504="CAER", "Calamus erinaceus", IF(J2504="UNUN", "Unknown unknown",  IF(J2504="SOAL", "Sonneratia alba",  IF(J2504="AECO", "Aegiceras corniculatum", "" )) )))))))))))))))))))))))))))))</f>
        <v>Rhizophora apiculata</v>
      </c>
      <c r="J2504" s="1" t="s">
        <v>21</v>
      </c>
      <c r="K2504" s="1" t="n">
        <v>5.3</v>
      </c>
      <c r="L2504" s="1" t="n">
        <v>10</v>
      </c>
      <c r="M2504" s="1"/>
      <c r="N2504" s="1"/>
      <c r="O2504" s="3"/>
      <c r="AMI2504" s="0"/>
      <c r="AMJ2504" s="0"/>
    </row>
    <row r="2505" s="18" customFormat="true" ht="13.8" hidden="false" customHeight="false" outlineLevel="0" collapsed="false">
      <c r="A2505" s="1" t="s">
        <v>91</v>
      </c>
      <c r="B2505" s="12" t="n">
        <v>42184</v>
      </c>
      <c r="C2505" s="1" t="s">
        <v>19</v>
      </c>
      <c r="D2505" s="1" t="s">
        <v>19</v>
      </c>
      <c r="E2505" s="1" t="s">
        <v>19</v>
      </c>
      <c r="F2505" s="1" t="s">
        <v>20</v>
      </c>
      <c r="G2505" s="1" t="n">
        <v>8</v>
      </c>
      <c r="H2505" s="1" t="n">
        <v>1</v>
      </c>
      <c r="I2505" s="23" t="str">
        <f aca="false">IF(J2505="RHAP", "Rhizophora apiculata", IF(J2505="EXAG", "Excoecaria agallocha", IF(J2505="BRPA", "Bruguiera parviflora", IF(J2505="XYMO", "Xylocarpus moluccensis", IF(J2505="BRCY", "Bruguiera cylindrica", IF(J2505="AVAL", "Avicennia alba", IF(J2505="AVOF", "Avicennia officinalis", IF(J2505="LURA", "Lumnitzera racemosa", IF(J2505="CETA", "Ceriops tagal", IF(J2505="XYGR", "Xylocarpus granatum", IF(J2505="AVMA", "Avicennia marina", IF(J2505="RHMU", "Rhizophora mucronata", IF(J2505="BRGY", "Bruguiera gymnorrhiza", IF(J2505="BRSE", "Bruguiera sexangula", IF(J2505="SOOV", "Sonneratia ovata", IF(J2505="SOCA", "Sonneratia caseolaris", IF(J2505="HELI", "Heritiera littoralis", IF(J2505="HESY", "Heritiera sylvatica", IF(J2505="NYFR", "Nypa fruticans", IF(J2505="CYRA", "Cynometra ramiflora", IF(J2505="PHPA", "Phoenix paludosa", IF(J2505="SCHY", "Scyphiphora hydrophyllacea", IF(J2505="DIMA", "Diospyros maritima", IF(J2505="POPI", "Pongamia pinnata", IF(J2505="MAPS", "Maniltoa psilogyne", IF(J2505="INBI", "Intsia bijuga", IF(J2505="ACEB", "Acanthus ebracteatus", IF(J2505="CAER", "Calamus erinaceus", IF(J2505="UNUN", "Unknown unknown",  IF(J2505="SOAL", "Sonneratia alba",  IF(J2505="AECO", "Aegiceras corniculatum", "" )) )))))))))))))))))))))))))))))</f>
        <v>Rhizophora apiculata</v>
      </c>
      <c r="J2505" s="1" t="s">
        <v>21</v>
      </c>
      <c r="K2505" s="1" t="n">
        <v>6</v>
      </c>
      <c r="L2505" s="1" t="n">
        <v>6</v>
      </c>
      <c r="M2505" s="1"/>
      <c r="N2505" s="1"/>
      <c r="O2505" s="3"/>
      <c r="AMI2505" s="0"/>
      <c r="AMJ2505" s="0"/>
    </row>
    <row r="2506" s="18" customFormat="true" ht="13.8" hidden="false" customHeight="false" outlineLevel="0" collapsed="false">
      <c r="A2506" s="1" t="s">
        <v>91</v>
      </c>
      <c r="B2506" s="12" t="n">
        <v>42184</v>
      </c>
      <c r="C2506" s="1" t="s">
        <v>19</v>
      </c>
      <c r="D2506" s="1" t="s">
        <v>19</v>
      </c>
      <c r="E2506" s="1" t="s">
        <v>19</v>
      </c>
      <c r="F2506" s="1" t="s">
        <v>20</v>
      </c>
      <c r="G2506" s="1" t="n">
        <v>8</v>
      </c>
      <c r="H2506" s="1" t="n">
        <v>1</v>
      </c>
      <c r="I2506" s="23" t="str">
        <f aca="false">IF(J2506="RHAP", "Rhizophora apiculata", IF(J2506="EXAG", "Excoecaria agallocha", IF(J2506="BRPA", "Bruguiera parviflora", IF(J2506="XYMO", "Xylocarpus moluccensis", IF(J2506="BRCY", "Bruguiera cylindrica", IF(J2506="AVAL", "Avicennia alba", IF(J2506="AVOF", "Avicennia officinalis", IF(J2506="LURA", "Lumnitzera racemosa", IF(J2506="CETA", "Ceriops tagal", IF(J2506="XYGR", "Xylocarpus granatum", IF(J2506="AVMA", "Avicennia marina", IF(J2506="RHMU", "Rhizophora mucronata", IF(J2506="BRGY", "Bruguiera gymnorrhiza", IF(J2506="BRSE", "Bruguiera sexangula", IF(J2506="SOOV", "Sonneratia ovata", IF(J2506="SOCA", "Sonneratia caseolaris", IF(J2506="HELI", "Heritiera littoralis", IF(J2506="HESY", "Heritiera sylvatica", IF(J2506="NYFR", "Nypa fruticans", IF(J2506="CYRA", "Cynometra ramiflora", IF(J2506="PHPA", "Phoenix paludosa", IF(J2506="SCHY", "Scyphiphora hydrophyllacea", IF(J2506="DIMA", "Diospyros maritima", IF(J2506="POPI", "Pongamia pinnata", IF(J2506="MAPS", "Maniltoa psilogyne", IF(J2506="INBI", "Intsia bijuga", IF(J2506="ACEB", "Acanthus ebracteatus", IF(J2506="CAER", "Calamus erinaceus", IF(J2506="UNUN", "Unknown unknown",  IF(J2506="SOAL", "Sonneratia alba",  IF(J2506="AECO", "Aegiceras corniculatum", "" )) )))))))))))))))))))))))))))))</f>
        <v>Bruguiera cylindrica</v>
      </c>
      <c r="J2506" s="1" t="s">
        <v>98</v>
      </c>
      <c r="K2506" s="1" t="n">
        <v>6.2</v>
      </c>
      <c r="L2506" s="1" t="n">
        <v>7</v>
      </c>
      <c r="M2506" s="1"/>
      <c r="N2506" s="1"/>
      <c r="O2506" s="3"/>
      <c r="AMI2506" s="0"/>
      <c r="AMJ2506" s="0"/>
    </row>
    <row r="2507" s="18" customFormat="true" ht="13.8" hidden="false" customHeight="false" outlineLevel="0" collapsed="false">
      <c r="A2507" s="1" t="s">
        <v>91</v>
      </c>
      <c r="B2507" s="12" t="n">
        <v>42184</v>
      </c>
      <c r="C2507" s="1" t="s">
        <v>19</v>
      </c>
      <c r="D2507" s="1" t="s">
        <v>19</v>
      </c>
      <c r="E2507" s="1" t="s">
        <v>19</v>
      </c>
      <c r="F2507" s="1" t="s">
        <v>20</v>
      </c>
      <c r="G2507" s="1" t="n">
        <v>8</v>
      </c>
      <c r="H2507" s="1" t="n">
        <v>1</v>
      </c>
      <c r="I2507" s="23" t="str">
        <f aca="false">IF(J2507="RHAP", "Rhizophora apiculata", IF(J2507="EXAG", "Excoecaria agallocha", IF(J2507="BRPA", "Bruguiera parviflora", IF(J2507="XYMO", "Xylocarpus moluccensis", IF(J2507="BRCY", "Bruguiera cylindrica", IF(J2507="AVAL", "Avicennia alba", IF(J2507="AVOF", "Avicennia officinalis", IF(J2507="LURA", "Lumnitzera racemosa", IF(J2507="CETA", "Ceriops tagal", IF(J2507="XYGR", "Xylocarpus granatum", IF(J2507="AVMA", "Avicennia marina", IF(J2507="RHMU", "Rhizophora mucronata", IF(J2507="BRGY", "Bruguiera gymnorrhiza", IF(J2507="BRSE", "Bruguiera sexangula", IF(J2507="SOOV", "Sonneratia ovata", IF(J2507="SOCA", "Sonneratia caseolaris", IF(J2507="HELI", "Heritiera littoralis", IF(J2507="HESY", "Heritiera sylvatica", IF(J2507="NYFR", "Nypa fruticans", IF(J2507="CYRA", "Cynometra ramiflora", IF(J2507="PHPA", "Phoenix paludosa", IF(J2507="SCHY", "Scyphiphora hydrophyllacea", IF(J2507="DIMA", "Diospyros maritima", IF(J2507="POPI", "Pongamia pinnata", IF(J2507="MAPS", "Maniltoa psilogyne", IF(J2507="INBI", "Intsia bijuga", IF(J2507="ACEB", "Acanthus ebracteatus", IF(J2507="CAER", "Calamus erinaceus", IF(J2507="UNUN", "Unknown unknown",  IF(J2507="SOAL", "Sonneratia alba",  IF(J2507="AECO", "Aegiceras corniculatum", "" )) )))))))))))))))))))))))))))))</f>
        <v>Bruguiera cylindrica</v>
      </c>
      <c r="J2507" s="1" t="s">
        <v>98</v>
      </c>
      <c r="K2507" s="1" t="n">
        <v>6.3</v>
      </c>
      <c r="L2507" s="1" t="n">
        <v>6</v>
      </c>
      <c r="M2507" s="1"/>
      <c r="N2507" s="1"/>
      <c r="O2507" s="3"/>
      <c r="AMI2507" s="0"/>
      <c r="AMJ2507" s="0"/>
    </row>
    <row r="2508" s="18" customFormat="true" ht="13.8" hidden="false" customHeight="false" outlineLevel="0" collapsed="false">
      <c r="A2508" s="1" t="s">
        <v>91</v>
      </c>
      <c r="B2508" s="12" t="n">
        <v>42184</v>
      </c>
      <c r="C2508" s="1" t="s">
        <v>19</v>
      </c>
      <c r="D2508" s="1" t="s">
        <v>19</v>
      </c>
      <c r="E2508" s="1" t="s">
        <v>19</v>
      </c>
      <c r="F2508" s="1" t="s">
        <v>20</v>
      </c>
      <c r="G2508" s="1" t="n">
        <v>8</v>
      </c>
      <c r="H2508" s="1" t="n">
        <v>1</v>
      </c>
      <c r="I2508" s="23" t="str">
        <f aca="false">IF(J2508="RHAP", "Rhizophora apiculata", IF(J2508="EXAG", "Excoecaria agallocha", IF(J2508="BRPA", "Bruguiera parviflora", IF(J2508="XYMO", "Xylocarpus moluccensis", IF(J2508="BRCY", "Bruguiera cylindrica", IF(J2508="AVAL", "Avicennia alba", IF(J2508="AVOF", "Avicennia officinalis", IF(J2508="LURA", "Lumnitzera racemosa", IF(J2508="CETA", "Ceriops tagal", IF(J2508="XYGR", "Xylocarpus granatum", IF(J2508="AVMA", "Avicennia marina", IF(J2508="RHMU", "Rhizophora mucronata", IF(J2508="BRGY", "Bruguiera gymnorrhiza", IF(J2508="BRSE", "Bruguiera sexangula", IF(J2508="SOOV", "Sonneratia ovata", IF(J2508="SOCA", "Sonneratia caseolaris", IF(J2508="HELI", "Heritiera littoralis", IF(J2508="HESY", "Heritiera sylvatica", IF(J2508="NYFR", "Nypa fruticans", IF(J2508="CYRA", "Cynometra ramiflora", IF(J2508="PHPA", "Phoenix paludosa", IF(J2508="SCHY", "Scyphiphora hydrophyllacea", IF(J2508="DIMA", "Diospyros maritima", IF(J2508="POPI", "Pongamia pinnata", IF(J2508="MAPS", "Maniltoa psilogyne", IF(J2508="INBI", "Intsia bijuga", IF(J2508="ACEB", "Acanthus ebracteatus", IF(J2508="CAER", "Calamus erinaceus", IF(J2508="UNUN", "Unknown unknown",  IF(J2508="SOAL", "Sonneratia alba",  IF(J2508="AECO", "Aegiceras corniculatum", "" )) )))))))))))))))))))))))))))))</f>
        <v>Bruguiera cylindrica</v>
      </c>
      <c r="J2508" s="1" t="s">
        <v>98</v>
      </c>
      <c r="K2508" s="1" t="n">
        <v>6.8</v>
      </c>
      <c r="L2508" s="1" t="n">
        <v>7</v>
      </c>
      <c r="M2508" s="1"/>
      <c r="N2508" s="1"/>
      <c r="O2508" s="3"/>
      <c r="AMI2508" s="0"/>
      <c r="AMJ2508" s="0"/>
    </row>
    <row r="2509" s="18" customFormat="true" ht="13.8" hidden="false" customHeight="false" outlineLevel="0" collapsed="false">
      <c r="A2509" s="1" t="s">
        <v>91</v>
      </c>
      <c r="B2509" s="12" t="n">
        <v>42184</v>
      </c>
      <c r="C2509" s="1" t="s">
        <v>19</v>
      </c>
      <c r="D2509" s="1" t="s">
        <v>19</v>
      </c>
      <c r="E2509" s="1" t="s">
        <v>19</v>
      </c>
      <c r="F2509" s="1" t="s">
        <v>20</v>
      </c>
      <c r="G2509" s="1" t="n">
        <v>8</v>
      </c>
      <c r="H2509" s="1" t="n">
        <v>1</v>
      </c>
      <c r="I2509" s="23" t="str">
        <f aca="false">IF(J2509="RHAP", "Rhizophora apiculata", IF(J2509="EXAG", "Excoecaria agallocha", IF(J2509="BRPA", "Bruguiera parviflora", IF(J2509="XYMO", "Xylocarpus moluccensis", IF(J2509="BRCY", "Bruguiera cylindrica", IF(J2509="AVAL", "Avicennia alba", IF(J2509="AVOF", "Avicennia officinalis", IF(J2509="LURA", "Lumnitzera racemosa", IF(J2509="CETA", "Ceriops tagal", IF(J2509="XYGR", "Xylocarpus granatum", IF(J2509="AVMA", "Avicennia marina", IF(J2509="RHMU", "Rhizophora mucronata", IF(J2509="BRGY", "Bruguiera gymnorrhiza", IF(J2509="BRSE", "Bruguiera sexangula", IF(J2509="SOOV", "Sonneratia ovata", IF(J2509="SOCA", "Sonneratia caseolaris", IF(J2509="HELI", "Heritiera littoralis", IF(J2509="HESY", "Heritiera sylvatica", IF(J2509="NYFR", "Nypa fruticans", IF(J2509="CYRA", "Cynometra ramiflora", IF(J2509="PHPA", "Phoenix paludosa", IF(J2509="SCHY", "Scyphiphora hydrophyllacea", IF(J2509="DIMA", "Diospyros maritima", IF(J2509="POPI", "Pongamia pinnata", IF(J2509="MAPS", "Maniltoa psilogyne", IF(J2509="INBI", "Intsia bijuga", IF(J2509="ACEB", "Acanthus ebracteatus", IF(J2509="CAER", "Calamus erinaceus", IF(J2509="UNUN", "Unknown unknown",  IF(J2509="SOAL", "Sonneratia alba",  IF(J2509="AECO", "Aegiceras corniculatum", "" )) )))))))))))))))))))))))))))))</f>
        <v>Rhizophora apiculata</v>
      </c>
      <c r="J2509" s="1" t="s">
        <v>21</v>
      </c>
      <c r="K2509" s="1" t="n">
        <v>7.1</v>
      </c>
      <c r="L2509" s="1" t="n">
        <v>10</v>
      </c>
      <c r="M2509" s="1"/>
      <c r="N2509" s="1"/>
      <c r="O2509" s="3"/>
      <c r="AMI2509" s="0"/>
      <c r="AMJ2509" s="0"/>
    </row>
    <row r="2510" s="18" customFormat="true" ht="13.8" hidden="false" customHeight="false" outlineLevel="0" collapsed="false">
      <c r="A2510" s="1" t="s">
        <v>91</v>
      </c>
      <c r="B2510" s="12" t="n">
        <v>42184</v>
      </c>
      <c r="C2510" s="1" t="s">
        <v>19</v>
      </c>
      <c r="D2510" s="1" t="s">
        <v>19</v>
      </c>
      <c r="E2510" s="1" t="s">
        <v>19</v>
      </c>
      <c r="F2510" s="1" t="s">
        <v>20</v>
      </c>
      <c r="G2510" s="1" t="n">
        <v>8</v>
      </c>
      <c r="H2510" s="1" t="n">
        <v>1</v>
      </c>
      <c r="I2510" s="23" t="str">
        <f aca="false">IF(J2510="RHAP", "Rhizophora apiculata", IF(J2510="EXAG", "Excoecaria agallocha", IF(J2510="BRPA", "Bruguiera parviflora", IF(J2510="XYMO", "Xylocarpus moluccensis", IF(J2510="BRCY", "Bruguiera cylindrica", IF(J2510="AVAL", "Avicennia alba", IF(J2510="AVOF", "Avicennia officinalis", IF(J2510="LURA", "Lumnitzera racemosa", IF(J2510="CETA", "Ceriops tagal", IF(J2510="XYGR", "Xylocarpus granatum", IF(J2510="AVMA", "Avicennia marina", IF(J2510="RHMU", "Rhizophora mucronata", IF(J2510="BRGY", "Bruguiera gymnorrhiza", IF(J2510="BRSE", "Bruguiera sexangula", IF(J2510="SOOV", "Sonneratia ovata", IF(J2510="SOCA", "Sonneratia caseolaris", IF(J2510="HELI", "Heritiera littoralis", IF(J2510="HESY", "Heritiera sylvatica", IF(J2510="NYFR", "Nypa fruticans", IF(J2510="CYRA", "Cynometra ramiflora", IF(J2510="PHPA", "Phoenix paludosa", IF(J2510="SCHY", "Scyphiphora hydrophyllacea", IF(J2510="DIMA", "Diospyros maritima", IF(J2510="POPI", "Pongamia pinnata", IF(J2510="MAPS", "Maniltoa psilogyne", IF(J2510="INBI", "Intsia bijuga", IF(J2510="ACEB", "Acanthus ebracteatus", IF(J2510="CAER", "Calamus erinaceus", IF(J2510="UNUN", "Unknown unknown",  IF(J2510="SOAL", "Sonneratia alba",  IF(J2510="AECO", "Aegiceras corniculatum", "" )) )))))))))))))))))))))))))))))</f>
        <v>Rhizophora apiculata</v>
      </c>
      <c r="J2510" s="1" t="s">
        <v>21</v>
      </c>
      <c r="K2510" s="1" t="n">
        <v>7.1</v>
      </c>
      <c r="L2510" s="1" t="n">
        <v>12</v>
      </c>
      <c r="M2510" s="1"/>
      <c r="N2510" s="1"/>
      <c r="O2510" s="3"/>
      <c r="AMI2510" s="0"/>
      <c r="AMJ2510" s="0"/>
    </row>
    <row r="2511" s="18" customFormat="true" ht="13.8" hidden="false" customHeight="false" outlineLevel="0" collapsed="false">
      <c r="A2511" s="1" t="s">
        <v>91</v>
      </c>
      <c r="B2511" s="12" t="n">
        <v>42184</v>
      </c>
      <c r="C2511" s="1" t="s">
        <v>19</v>
      </c>
      <c r="D2511" s="1" t="s">
        <v>19</v>
      </c>
      <c r="E2511" s="1" t="s">
        <v>19</v>
      </c>
      <c r="F2511" s="1" t="s">
        <v>20</v>
      </c>
      <c r="G2511" s="1" t="n">
        <v>8</v>
      </c>
      <c r="H2511" s="1" t="n">
        <v>1</v>
      </c>
      <c r="I2511" s="23" t="str">
        <f aca="false">IF(J2511="RHAP", "Rhizophora apiculata", IF(J2511="EXAG", "Excoecaria agallocha", IF(J2511="BRPA", "Bruguiera parviflora", IF(J2511="XYMO", "Xylocarpus moluccensis", IF(J2511="BRCY", "Bruguiera cylindrica", IF(J2511="AVAL", "Avicennia alba", IF(J2511="AVOF", "Avicennia officinalis", IF(J2511="LURA", "Lumnitzera racemosa", IF(J2511="CETA", "Ceriops tagal", IF(J2511="XYGR", "Xylocarpus granatum", IF(J2511="AVMA", "Avicennia marina", IF(J2511="RHMU", "Rhizophora mucronata", IF(J2511="BRGY", "Bruguiera gymnorrhiza", IF(J2511="BRSE", "Bruguiera sexangula", IF(J2511="SOOV", "Sonneratia ovata", IF(J2511="SOCA", "Sonneratia caseolaris", IF(J2511="HELI", "Heritiera littoralis", IF(J2511="HESY", "Heritiera sylvatica", IF(J2511="NYFR", "Nypa fruticans", IF(J2511="CYRA", "Cynometra ramiflora", IF(J2511="PHPA", "Phoenix paludosa", IF(J2511="SCHY", "Scyphiphora hydrophyllacea", IF(J2511="DIMA", "Diospyros maritima", IF(J2511="POPI", "Pongamia pinnata", IF(J2511="MAPS", "Maniltoa psilogyne", IF(J2511="INBI", "Intsia bijuga", IF(J2511="ACEB", "Acanthus ebracteatus", IF(J2511="CAER", "Calamus erinaceus", IF(J2511="UNUN", "Unknown unknown",  IF(J2511="SOAL", "Sonneratia alba",  IF(J2511="AECO", "Aegiceras corniculatum", "" )) )))))))))))))))))))))))))))))</f>
        <v>Rhizophora apiculata</v>
      </c>
      <c r="J2511" s="1" t="s">
        <v>21</v>
      </c>
      <c r="K2511" s="1" t="n">
        <v>7.4</v>
      </c>
      <c r="L2511" s="1" t="n">
        <v>11</v>
      </c>
      <c r="M2511" s="1"/>
      <c r="N2511" s="1"/>
      <c r="O2511" s="3"/>
      <c r="AMI2511" s="0"/>
      <c r="AMJ2511" s="0"/>
    </row>
    <row r="2512" s="18" customFormat="true" ht="13.8" hidden="false" customHeight="false" outlineLevel="0" collapsed="false">
      <c r="A2512" s="1" t="s">
        <v>91</v>
      </c>
      <c r="B2512" s="12" t="n">
        <v>42184</v>
      </c>
      <c r="C2512" s="1" t="s">
        <v>19</v>
      </c>
      <c r="D2512" s="1" t="s">
        <v>19</v>
      </c>
      <c r="E2512" s="1" t="s">
        <v>19</v>
      </c>
      <c r="F2512" s="1" t="s">
        <v>20</v>
      </c>
      <c r="G2512" s="1" t="n">
        <v>8</v>
      </c>
      <c r="H2512" s="1" t="n">
        <v>1</v>
      </c>
      <c r="I2512" s="23" t="str">
        <f aca="false">IF(J2512="RHAP", "Rhizophora apiculata", IF(J2512="EXAG", "Excoecaria agallocha", IF(J2512="BRPA", "Bruguiera parviflora", IF(J2512="XYMO", "Xylocarpus moluccensis", IF(J2512="BRCY", "Bruguiera cylindrica", IF(J2512="AVAL", "Avicennia alba", IF(J2512="AVOF", "Avicennia officinalis", IF(J2512="LURA", "Lumnitzera racemosa", IF(J2512="CETA", "Ceriops tagal", IF(J2512="XYGR", "Xylocarpus granatum", IF(J2512="AVMA", "Avicennia marina", IF(J2512="RHMU", "Rhizophora mucronata", IF(J2512="BRGY", "Bruguiera gymnorrhiza", IF(J2512="BRSE", "Bruguiera sexangula", IF(J2512="SOOV", "Sonneratia ovata", IF(J2512="SOCA", "Sonneratia caseolaris", IF(J2512="HELI", "Heritiera littoralis", IF(J2512="HESY", "Heritiera sylvatica", IF(J2512="NYFR", "Nypa fruticans", IF(J2512="CYRA", "Cynometra ramiflora", IF(J2512="PHPA", "Phoenix paludosa", IF(J2512="SCHY", "Scyphiphora hydrophyllacea", IF(J2512="DIMA", "Diospyros maritima", IF(J2512="POPI", "Pongamia pinnata", IF(J2512="MAPS", "Maniltoa psilogyne", IF(J2512="INBI", "Intsia bijuga", IF(J2512="ACEB", "Acanthus ebracteatus", IF(J2512="CAER", "Calamus erinaceus", IF(J2512="UNUN", "Unknown unknown",  IF(J2512="SOAL", "Sonneratia alba",  IF(J2512="AECO", "Aegiceras corniculatum", "" )) )))))))))))))))))))))))))))))</f>
        <v>Bruguiera cylindrica</v>
      </c>
      <c r="J2512" s="1" t="s">
        <v>98</v>
      </c>
      <c r="K2512" s="1" t="n">
        <v>7.5</v>
      </c>
      <c r="L2512" s="1" t="n">
        <v>12</v>
      </c>
      <c r="M2512" s="1"/>
      <c r="N2512" s="1"/>
      <c r="O2512" s="3"/>
      <c r="AMI2512" s="0"/>
      <c r="AMJ2512" s="0"/>
    </row>
    <row r="2513" s="18" customFormat="true" ht="13.8" hidden="false" customHeight="false" outlineLevel="0" collapsed="false">
      <c r="A2513" s="1" t="s">
        <v>91</v>
      </c>
      <c r="B2513" s="12" t="n">
        <v>42184</v>
      </c>
      <c r="C2513" s="1" t="s">
        <v>19</v>
      </c>
      <c r="D2513" s="1" t="s">
        <v>19</v>
      </c>
      <c r="E2513" s="1" t="s">
        <v>19</v>
      </c>
      <c r="F2513" s="1" t="s">
        <v>20</v>
      </c>
      <c r="G2513" s="1" t="n">
        <v>8</v>
      </c>
      <c r="H2513" s="1" t="n">
        <v>1</v>
      </c>
      <c r="I2513" s="23" t="str">
        <f aca="false">IF(J2513="RHAP", "Rhizophora apiculata", IF(J2513="EXAG", "Excoecaria agallocha", IF(J2513="BRPA", "Bruguiera parviflora", IF(J2513="XYMO", "Xylocarpus moluccensis", IF(J2513="BRCY", "Bruguiera cylindrica", IF(J2513="AVAL", "Avicennia alba", IF(J2513="AVOF", "Avicennia officinalis", IF(J2513="LURA", "Lumnitzera racemosa", IF(J2513="CETA", "Ceriops tagal", IF(J2513="XYGR", "Xylocarpus granatum", IF(J2513="AVMA", "Avicennia marina", IF(J2513="RHMU", "Rhizophora mucronata", IF(J2513="BRGY", "Bruguiera gymnorrhiza", IF(J2513="BRSE", "Bruguiera sexangula", IF(J2513="SOOV", "Sonneratia ovata", IF(J2513="SOCA", "Sonneratia caseolaris", IF(J2513="HELI", "Heritiera littoralis", IF(J2513="HESY", "Heritiera sylvatica", IF(J2513="NYFR", "Nypa fruticans", IF(J2513="CYRA", "Cynometra ramiflora", IF(J2513="PHPA", "Phoenix paludosa", IF(J2513="SCHY", "Scyphiphora hydrophyllacea", IF(J2513="DIMA", "Diospyros maritima", IF(J2513="POPI", "Pongamia pinnata", IF(J2513="MAPS", "Maniltoa psilogyne", IF(J2513="INBI", "Intsia bijuga", IF(J2513="ACEB", "Acanthus ebracteatus", IF(J2513="CAER", "Calamus erinaceus", IF(J2513="UNUN", "Unknown unknown",  IF(J2513="SOAL", "Sonneratia alba",  IF(J2513="AECO", "Aegiceras corniculatum", "" )) )))))))))))))))))))))))))))))</f>
        <v>Rhizophora apiculata</v>
      </c>
      <c r="J2513" s="1" t="s">
        <v>21</v>
      </c>
      <c r="K2513" s="1" t="n">
        <v>7.6</v>
      </c>
      <c r="L2513" s="1" t="n">
        <v>13</v>
      </c>
      <c r="M2513" s="1"/>
      <c r="N2513" s="1"/>
      <c r="O2513" s="3"/>
      <c r="AMI2513" s="0"/>
      <c r="AMJ2513" s="0"/>
    </row>
    <row r="2514" s="18" customFormat="true" ht="13.8" hidden="false" customHeight="false" outlineLevel="0" collapsed="false">
      <c r="A2514" s="1" t="s">
        <v>91</v>
      </c>
      <c r="B2514" s="12" t="n">
        <v>42184</v>
      </c>
      <c r="C2514" s="1" t="s">
        <v>19</v>
      </c>
      <c r="D2514" s="1" t="s">
        <v>19</v>
      </c>
      <c r="E2514" s="1" t="s">
        <v>19</v>
      </c>
      <c r="F2514" s="1" t="s">
        <v>20</v>
      </c>
      <c r="G2514" s="1" t="n">
        <v>8</v>
      </c>
      <c r="H2514" s="1" t="n">
        <v>1</v>
      </c>
      <c r="I2514" s="23" t="str">
        <f aca="false">IF(J2514="RHAP", "Rhizophora apiculata", IF(J2514="EXAG", "Excoecaria agallocha", IF(J2514="BRPA", "Bruguiera parviflora", IF(J2514="XYMO", "Xylocarpus moluccensis", IF(J2514="BRCY", "Bruguiera cylindrica", IF(J2514="AVAL", "Avicennia alba", IF(J2514="AVOF", "Avicennia officinalis", IF(J2514="LURA", "Lumnitzera racemosa", IF(J2514="CETA", "Ceriops tagal", IF(J2514="XYGR", "Xylocarpus granatum", IF(J2514="AVMA", "Avicennia marina", IF(J2514="RHMU", "Rhizophora mucronata", IF(J2514="BRGY", "Bruguiera gymnorrhiza", IF(J2514="BRSE", "Bruguiera sexangula", IF(J2514="SOOV", "Sonneratia ovata", IF(J2514="SOCA", "Sonneratia caseolaris", IF(J2514="HELI", "Heritiera littoralis", IF(J2514="HESY", "Heritiera sylvatica", IF(J2514="NYFR", "Nypa fruticans", IF(J2514="CYRA", "Cynometra ramiflora", IF(J2514="PHPA", "Phoenix paludosa", IF(J2514="SCHY", "Scyphiphora hydrophyllacea", IF(J2514="DIMA", "Diospyros maritima", IF(J2514="POPI", "Pongamia pinnata", IF(J2514="MAPS", "Maniltoa psilogyne", IF(J2514="INBI", "Intsia bijuga", IF(J2514="ACEB", "Acanthus ebracteatus", IF(J2514="CAER", "Calamus erinaceus", IF(J2514="UNUN", "Unknown unknown",  IF(J2514="SOAL", "Sonneratia alba",  IF(J2514="AECO", "Aegiceras corniculatum", "" )) )))))))))))))))))))))))))))))</f>
        <v>Rhizophora apiculata</v>
      </c>
      <c r="J2514" s="1" t="s">
        <v>21</v>
      </c>
      <c r="K2514" s="1" t="n">
        <v>7.8</v>
      </c>
      <c r="L2514" s="1" t="n">
        <v>10</v>
      </c>
      <c r="M2514" s="1"/>
      <c r="N2514" s="1"/>
      <c r="O2514" s="3"/>
      <c r="AMI2514" s="0"/>
      <c r="AMJ2514" s="0"/>
    </row>
    <row r="2515" s="18" customFormat="true" ht="13.8" hidden="false" customHeight="false" outlineLevel="0" collapsed="false">
      <c r="A2515" s="1" t="s">
        <v>91</v>
      </c>
      <c r="B2515" s="12" t="n">
        <v>42184</v>
      </c>
      <c r="C2515" s="1" t="s">
        <v>19</v>
      </c>
      <c r="D2515" s="1" t="s">
        <v>19</v>
      </c>
      <c r="E2515" s="1" t="s">
        <v>19</v>
      </c>
      <c r="F2515" s="1" t="s">
        <v>20</v>
      </c>
      <c r="G2515" s="1" t="n">
        <v>8</v>
      </c>
      <c r="H2515" s="1" t="n">
        <v>1</v>
      </c>
      <c r="I2515" s="23" t="str">
        <f aca="false">IF(J2515="RHAP", "Rhizophora apiculata", IF(J2515="EXAG", "Excoecaria agallocha", IF(J2515="BRPA", "Bruguiera parviflora", IF(J2515="XYMO", "Xylocarpus moluccensis", IF(J2515="BRCY", "Bruguiera cylindrica", IF(J2515="AVAL", "Avicennia alba", IF(J2515="AVOF", "Avicennia officinalis", IF(J2515="LURA", "Lumnitzera racemosa", IF(J2515="CETA", "Ceriops tagal", IF(J2515="XYGR", "Xylocarpus granatum", IF(J2515="AVMA", "Avicennia marina", IF(J2515="RHMU", "Rhizophora mucronata", IF(J2515="BRGY", "Bruguiera gymnorrhiza", IF(J2515="BRSE", "Bruguiera sexangula", IF(J2515="SOOV", "Sonneratia ovata", IF(J2515="SOCA", "Sonneratia caseolaris", IF(J2515="HELI", "Heritiera littoralis", IF(J2515="HESY", "Heritiera sylvatica", IF(J2515="NYFR", "Nypa fruticans", IF(J2515="CYRA", "Cynometra ramiflora", IF(J2515="PHPA", "Phoenix paludosa", IF(J2515="SCHY", "Scyphiphora hydrophyllacea", IF(J2515="DIMA", "Diospyros maritima", IF(J2515="POPI", "Pongamia pinnata", IF(J2515="MAPS", "Maniltoa psilogyne", IF(J2515="INBI", "Intsia bijuga", IF(J2515="ACEB", "Acanthus ebracteatus", IF(J2515="CAER", "Calamus erinaceus", IF(J2515="UNUN", "Unknown unknown",  IF(J2515="SOAL", "Sonneratia alba",  IF(J2515="AECO", "Aegiceras corniculatum", "" )) )))))))))))))))))))))))))))))</f>
        <v>Rhizophora apiculata</v>
      </c>
      <c r="J2515" s="1" t="s">
        <v>21</v>
      </c>
      <c r="K2515" s="1" t="n">
        <v>8.2</v>
      </c>
      <c r="L2515" s="1" t="n">
        <v>10</v>
      </c>
      <c r="M2515" s="1"/>
      <c r="N2515" s="1"/>
      <c r="O2515" s="3"/>
      <c r="AMI2515" s="0"/>
      <c r="AMJ2515" s="0"/>
    </row>
    <row r="2516" s="18" customFormat="true" ht="13.8" hidden="false" customHeight="false" outlineLevel="0" collapsed="false">
      <c r="A2516" s="1" t="s">
        <v>91</v>
      </c>
      <c r="B2516" s="12" t="n">
        <v>42184</v>
      </c>
      <c r="C2516" s="1" t="s">
        <v>19</v>
      </c>
      <c r="D2516" s="1" t="s">
        <v>19</v>
      </c>
      <c r="E2516" s="1" t="s">
        <v>19</v>
      </c>
      <c r="F2516" s="1" t="s">
        <v>20</v>
      </c>
      <c r="G2516" s="1" t="n">
        <v>8</v>
      </c>
      <c r="H2516" s="1" t="n">
        <v>1</v>
      </c>
      <c r="I2516" s="23" t="str">
        <f aca="false">IF(J2516="RHAP", "Rhizophora apiculata", IF(J2516="EXAG", "Excoecaria agallocha", IF(J2516="BRPA", "Bruguiera parviflora", IF(J2516="XYMO", "Xylocarpus moluccensis", IF(J2516="BRCY", "Bruguiera cylindrica", IF(J2516="AVAL", "Avicennia alba", IF(J2516="AVOF", "Avicennia officinalis", IF(J2516="LURA", "Lumnitzera racemosa", IF(J2516="CETA", "Ceriops tagal", IF(J2516="XYGR", "Xylocarpus granatum", IF(J2516="AVMA", "Avicennia marina", IF(J2516="RHMU", "Rhizophora mucronata", IF(J2516="BRGY", "Bruguiera gymnorrhiza", IF(J2516="BRSE", "Bruguiera sexangula", IF(J2516="SOOV", "Sonneratia ovata", IF(J2516="SOCA", "Sonneratia caseolaris", IF(J2516="HELI", "Heritiera littoralis", IF(J2516="HESY", "Heritiera sylvatica", IF(J2516="NYFR", "Nypa fruticans", IF(J2516="CYRA", "Cynometra ramiflora", IF(J2516="PHPA", "Phoenix paludosa", IF(J2516="SCHY", "Scyphiphora hydrophyllacea", IF(J2516="DIMA", "Diospyros maritima", IF(J2516="POPI", "Pongamia pinnata", IF(J2516="MAPS", "Maniltoa psilogyne", IF(J2516="INBI", "Intsia bijuga", IF(J2516="ACEB", "Acanthus ebracteatus", IF(J2516="CAER", "Calamus erinaceus", IF(J2516="UNUN", "Unknown unknown",  IF(J2516="SOAL", "Sonneratia alba",  IF(J2516="AECO", "Aegiceras corniculatum", "" )) )))))))))))))))))))))))))))))</f>
        <v>Rhizophora apiculata</v>
      </c>
      <c r="J2516" s="1" t="s">
        <v>21</v>
      </c>
      <c r="K2516" s="1" t="n">
        <v>8.2</v>
      </c>
      <c r="L2516" s="1" t="n">
        <v>13</v>
      </c>
      <c r="M2516" s="1"/>
      <c r="N2516" s="1"/>
      <c r="O2516" s="3"/>
      <c r="AMI2516" s="0"/>
      <c r="AMJ2516" s="0"/>
    </row>
    <row r="2517" s="18" customFormat="true" ht="13.8" hidden="false" customHeight="false" outlineLevel="0" collapsed="false">
      <c r="A2517" s="1" t="s">
        <v>91</v>
      </c>
      <c r="B2517" s="12" t="n">
        <v>42184</v>
      </c>
      <c r="C2517" s="1" t="s">
        <v>19</v>
      </c>
      <c r="D2517" s="1" t="s">
        <v>19</v>
      </c>
      <c r="E2517" s="1" t="s">
        <v>19</v>
      </c>
      <c r="F2517" s="1" t="s">
        <v>20</v>
      </c>
      <c r="G2517" s="1" t="n">
        <v>8</v>
      </c>
      <c r="H2517" s="1" t="n">
        <v>1</v>
      </c>
      <c r="I2517" s="23" t="str">
        <f aca="false">IF(J2517="RHAP", "Rhizophora apiculata", IF(J2517="EXAG", "Excoecaria agallocha", IF(J2517="BRPA", "Bruguiera parviflora", IF(J2517="XYMO", "Xylocarpus moluccensis", IF(J2517="BRCY", "Bruguiera cylindrica", IF(J2517="AVAL", "Avicennia alba", IF(J2517="AVOF", "Avicennia officinalis", IF(J2517="LURA", "Lumnitzera racemosa", IF(J2517="CETA", "Ceriops tagal", IF(J2517="XYGR", "Xylocarpus granatum", IF(J2517="AVMA", "Avicennia marina", IF(J2517="RHMU", "Rhizophora mucronata", IF(J2517="BRGY", "Bruguiera gymnorrhiza", IF(J2517="BRSE", "Bruguiera sexangula", IF(J2517="SOOV", "Sonneratia ovata", IF(J2517="SOCA", "Sonneratia caseolaris", IF(J2517="HELI", "Heritiera littoralis", IF(J2517="HESY", "Heritiera sylvatica", IF(J2517="NYFR", "Nypa fruticans", IF(J2517="CYRA", "Cynometra ramiflora", IF(J2517="PHPA", "Phoenix paludosa", IF(J2517="SCHY", "Scyphiphora hydrophyllacea", IF(J2517="DIMA", "Diospyros maritima", IF(J2517="POPI", "Pongamia pinnata", IF(J2517="MAPS", "Maniltoa psilogyne", IF(J2517="INBI", "Intsia bijuga", IF(J2517="ACEB", "Acanthus ebracteatus", IF(J2517="CAER", "Calamus erinaceus", IF(J2517="UNUN", "Unknown unknown",  IF(J2517="SOAL", "Sonneratia alba",  IF(J2517="AECO", "Aegiceras corniculatum", "" )) )))))))))))))))))))))))))))))</f>
        <v>Rhizophora apiculata</v>
      </c>
      <c r="J2517" s="1" t="s">
        <v>21</v>
      </c>
      <c r="K2517" s="1" t="n">
        <v>8.4</v>
      </c>
      <c r="L2517" s="1" t="n">
        <v>9</v>
      </c>
      <c r="M2517" s="1"/>
      <c r="N2517" s="1"/>
      <c r="O2517" s="3"/>
      <c r="AMI2517" s="0"/>
      <c r="AMJ2517" s="0"/>
    </row>
    <row r="2518" s="18" customFormat="true" ht="13.8" hidden="false" customHeight="false" outlineLevel="0" collapsed="false">
      <c r="A2518" s="1" t="s">
        <v>91</v>
      </c>
      <c r="B2518" s="12" t="n">
        <v>42184</v>
      </c>
      <c r="C2518" s="1" t="s">
        <v>19</v>
      </c>
      <c r="D2518" s="1" t="s">
        <v>19</v>
      </c>
      <c r="E2518" s="1" t="s">
        <v>19</v>
      </c>
      <c r="F2518" s="1" t="s">
        <v>20</v>
      </c>
      <c r="G2518" s="1" t="n">
        <v>8</v>
      </c>
      <c r="H2518" s="1" t="n">
        <v>1</v>
      </c>
      <c r="I2518" s="23" t="str">
        <f aca="false">IF(J2518="RHAP", "Rhizophora apiculata", IF(J2518="EXAG", "Excoecaria agallocha", IF(J2518="BRPA", "Bruguiera parviflora", IF(J2518="XYMO", "Xylocarpus moluccensis", IF(J2518="BRCY", "Bruguiera cylindrica", IF(J2518="AVAL", "Avicennia alba", IF(J2518="AVOF", "Avicennia officinalis", IF(J2518="LURA", "Lumnitzera racemosa", IF(J2518="CETA", "Ceriops tagal", IF(J2518="XYGR", "Xylocarpus granatum", IF(J2518="AVMA", "Avicennia marina", IF(J2518="RHMU", "Rhizophora mucronata", IF(J2518="BRGY", "Bruguiera gymnorrhiza", IF(J2518="BRSE", "Bruguiera sexangula", IF(J2518="SOOV", "Sonneratia ovata", IF(J2518="SOCA", "Sonneratia caseolaris", IF(J2518="HELI", "Heritiera littoralis", IF(J2518="HESY", "Heritiera sylvatica", IF(J2518="NYFR", "Nypa fruticans", IF(J2518="CYRA", "Cynometra ramiflora", IF(J2518="PHPA", "Phoenix paludosa", IF(J2518="SCHY", "Scyphiphora hydrophyllacea", IF(J2518="DIMA", "Diospyros maritima", IF(J2518="POPI", "Pongamia pinnata", IF(J2518="MAPS", "Maniltoa psilogyne", IF(J2518="INBI", "Intsia bijuga", IF(J2518="ACEB", "Acanthus ebracteatus", IF(J2518="CAER", "Calamus erinaceus", IF(J2518="UNUN", "Unknown unknown",  IF(J2518="SOAL", "Sonneratia alba",  IF(J2518="AECO", "Aegiceras corniculatum", "" )) )))))))))))))))))))))))))))))</f>
        <v>Rhizophora apiculata</v>
      </c>
      <c r="J2518" s="1" t="s">
        <v>21</v>
      </c>
      <c r="K2518" s="1" t="n">
        <v>8.5</v>
      </c>
      <c r="L2518" s="1" t="n">
        <v>12</v>
      </c>
      <c r="M2518" s="1"/>
      <c r="N2518" s="1"/>
      <c r="O2518" s="3"/>
      <c r="AMI2518" s="0"/>
      <c r="AMJ2518" s="0"/>
    </row>
    <row r="2519" s="18" customFormat="true" ht="13.8" hidden="false" customHeight="false" outlineLevel="0" collapsed="false">
      <c r="A2519" s="1" t="s">
        <v>91</v>
      </c>
      <c r="B2519" s="12" t="n">
        <v>42184</v>
      </c>
      <c r="C2519" s="1" t="s">
        <v>19</v>
      </c>
      <c r="D2519" s="1" t="s">
        <v>19</v>
      </c>
      <c r="E2519" s="1" t="s">
        <v>19</v>
      </c>
      <c r="F2519" s="1" t="s">
        <v>20</v>
      </c>
      <c r="G2519" s="1" t="n">
        <v>8</v>
      </c>
      <c r="H2519" s="1" t="n">
        <v>1</v>
      </c>
      <c r="I2519" s="23" t="str">
        <f aca="false">IF(J2519="RHAP", "Rhizophora apiculata", IF(J2519="EXAG", "Excoecaria agallocha", IF(J2519="BRPA", "Bruguiera parviflora", IF(J2519="XYMO", "Xylocarpus moluccensis", IF(J2519="BRCY", "Bruguiera cylindrica", IF(J2519="AVAL", "Avicennia alba", IF(J2519="AVOF", "Avicennia officinalis", IF(J2519="LURA", "Lumnitzera racemosa", IF(J2519="CETA", "Ceriops tagal", IF(J2519="XYGR", "Xylocarpus granatum", IF(J2519="AVMA", "Avicennia marina", IF(J2519="RHMU", "Rhizophora mucronata", IF(J2519="BRGY", "Bruguiera gymnorrhiza", IF(J2519="BRSE", "Bruguiera sexangula", IF(J2519="SOOV", "Sonneratia ovata", IF(J2519="SOCA", "Sonneratia caseolaris", IF(J2519="HELI", "Heritiera littoralis", IF(J2519="HESY", "Heritiera sylvatica", IF(J2519="NYFR", "Nypa fruticans", IF(J2519="CYRA", "Cynometra ramiflora", IF(J2519="PHPA", "Phoenix paludosa", IF(J2519="SCHY", "Scyphiphora hydrophyllacea", IF(J2519="DIMA", "Diospyros maritima", IF(J2519="POPI", "Pongamia pinnata", IF(J2519="MAPS", "Maniltoa psilogyne", IF(J2519="INBI", "Intsia bijuga", IF(J2519="ACEB", "Acanthus ebracteatus", IF(J2519="CAER", "Calamus erinaceus", IF(J2519="UNUN", "Unknown unknown",  IF(J2519="SOAL", "Sonneratia alba",  IF(J2519="AECO", "Aegiceras corniculatum", "" )) )))))))))))))))))))))))))))))</f>
        <v>Rhizophora apiculata</v>
      </c>
      <c r="J2519" s="1" t="s">
        <v>21</v>
      </c>
      <c r="K2519" s="1" t="n">
        <v>8.9</v>
      </c>
      <c r="L2519" s="1" t="n">
        <v>11</v>
      </c>
      <c r="M2519" s="1"/>
      <c r="N2519" s="1"/>
      <c r="O2519" s="3"/>
      <c r="AMI2519" s="0"/>
      <c r="AMJ2519" s="0"/>
    </row>
    <row r="2520" s="18" customFormat="true" ht="13.8" hidden="false" customHeight="false" outlineLevel="0" collapsed="false">
      <c r="A2520" s="1" t="s">
        <v>91</v>
      </c>
      <c r="B2520" s="12" t="n">
        <v>42184</v>
      </c>
      <c r="C2520" s="1" t="s">
        <v>19</v>
      </c>
      <c r="D2520" s="1" t="s">
        <v>19</v>
      </c>
      <c r="E2520" s="1" t="s">
        <v>19</v>
      </c>
      <c r="F2520" s="1" t="s">
        <v>20</v>
      </c>
      <c r="G2520" s="1" t="n">
        <v>8</v>
      </c>
      <c r="H2520" s="1" t="n">
        <v>1</v>
      </c>
      <c r="I2520" s="23" t="str">
        <f aca="false">IF(J2520="RHAP", "Rhizophora apiculata", IF(J2520="EXAG", "Excoecaria agallocha", IF(J2520="BRPA", "Bruguiera parviflora", IF(J2520="XYMO", "Xylocarpus moluccensis", IF(J2520="BRCY", "Bruguiera cylindrica", IF(J2520="AVAL", "Avicennia alba", IF(J2520="AVOF", "Avicennia officinalis", IF(J2520="LURA", "Lumnitzera racemosa", IF(J2520="CETA", "Ceriops tagal", IF(J2520="XYGR", "Xylocarpus granatum", IF(J2520="AVMA", "Avicennia marina", IF(J2520="RHMU", "Rhizophora mucronata", IF(J2520="BRGY", "Bruguiera gymnorrhiza", IF(J2520="BRSE", "Bruguiera sexangula", IF(J2520="SOOV", "Sonneratia ovata", IF(J2520="SOCA", "Sonneratia caseolaris", IF(J2520="HELI", "Heritiera littoralis", IF(J2520="HESY", "Heritiera sylvatica", IF(J2520="NYFR", "Nypa fruticans", IF(J2520="CYRA", "Cynometra ramiflora", IF(J2520="PHPA", "Phoenix paludosa", IF(J2520="SCHY", "Scyphiphora hydrophyllacea", IF(J2520="DIMA", "Diospyros maritima", IF(J2520="POPI", "Pongamia pinnata", IF(J2520="MAPS", "Maniltoa psilogyne", IF(J2520="INBI", "Intsia bijuga", IF(J2520="ACEB", "Acanthus ebracteatus", IF(J2520="CAER", "Calamus erinaceus", IF(J2520="UNUN", "Unknown unknown",  IF(J2520="SOAL", "Sonneratia alba",  IF(J2520="AECO", "Aegiceras corniculatum", "" )) )))))))))))))))))))))))))))))</f>
        <v>Rhizophora apiculata</v>
      </c>
      <c r="J2520" s="1" t="s">
        <v>21</v>
      </c>
      <c r="K2520" s="1" t="n">
        <v>9.1</v>
      </c>
      <c r="L2520" s="1" t="n">
        <v>11</v>
      </c>
      <c r="M2520" s="1"/>
      <c r="N2520" s="1"/>
      <c r="O2520" s="3"/>
      <c r="AMI2520" s="0"/>
      <c r="AMJ2520" s="0"/>
    </row>
    <row r="2521" s="18" customFormat="true" ht="13.8" hidden="false" customHeight="false" outlineLevel="0" collapsed="false">
      <c r="A2521" s="1" t="s">
        <v>91</v>
      </c>
      <c r="B2521" s="12" t="n">
        <v>42184</v>
      </c>
      <c r="C2521" s="1" t="s">
        <v>19</v>
      </c>
      <c r="D2521" s="1" t="s">
        <v>19</v>
      </c>
      <c r="E2521" s="1" t="s">
        <v>19</v>
      </c>
      <c r="F2521" s="1" t="s">
        <v>20</v>
      </c>
      <c r="G2521" s="1" t="n">
        <v>8</v>
      </c>
      <c r="H2521" s="1" t="n">
        <v>1</v>
      </c>
      <c r="I2521" s="23" t="str">
        <f aca="false">IF(J2521="RHAP", "Rhizophora apiculata", IF(J2521="EXAG", "Excoecaria agallocha", IF(J2521="BRPA", "Bruguiera parviflora", IF(J2521="XYMO", "Xylocarpus moluccensis", IF(J2521="BRCY", "Bruguiera cylindrica", IF(J2521="AVAL", "Avicennia alba", IF(J2521="AVOF", "Avicennia officinalis", IF(J2521="LURA", "Lumnitzera racemosa", IF(J2521="CETA", "Ceriops tagal", IF(J2521="XYGR", "Xylocarpus granatum", IF(J2521="AVMA", "Avicennia marina", IF(J2521="RHMU", "Rhizophora mucronata", IF(J2521="BRGY", "Bruguiera gymnorrhiza", IF(J2521="BRSE", "Bruguiera sexangula", IF(J2521="SOOV", "Sonneratia ovata", IF(J2521="SOCA", "Sonneratia caseolaris", IF(J2521="HELI", "Heritiera littoralis", IF(J2521="HESY", "Heritiera sylvatica", IF(J2521="NYFR", "Nypa fruticans", IF(J2521="CYRA", "Cynometra ramiflora", IF(J2521="PHPA", "Phoenix paludosa", IF(J2521="SCHY", "Scyphiphora hydrophyllacea", IF(J2521="DIMA", "Diospyros maritima", IF(J2521="POPI", "Pongamia pinnata", IF(J2521="MAPS", "Maniltoa psilogyne", IF(J2521="INBI", "Intsia bijuga", IF(J2521="ACEB", "Acanthus ebracteatus", IF(J2521="CAER", "Calamus erinaceus", IF(J2521="UNUN", "Unknown unknown",  IF(J2521="SOAL", "Sonneratia alba",  IF(J2521="AECO", "Aegiceras corniculatum", "" )) )))))))))))))))))))))))))))))</f>
        <v>Rhizophora apiculata</v>
      </c>
      <c r="J2521" s="1" t="s">
        <v>21</v>
      </c>
      <c r="K2521" s="1" t="n">
        <v>9.2</v>
      </c>
      <c r="L2521" s="1" t="n">
        <v>11</v>
      </c>
      <c r="M2521" s="1"/>
      <c r="N2521" s="1"/>
      <c r="O2521" s="3"/>
      <c r="AMI2521" s="0"/>
      <c r="AMJ2521" s="0"/>
    </row>
    <row r="2522" s="18" customFormat="true" ht="13.8" hidden="false" customHeight="false" outlineLevel="0" collapsed="false">
      <c r="A2522" s="1" t="s">
        <v>91</v>
      </c>
      <c r="B2522" s="12" t="n">
        <v>42184</v>
      </c>
      <c r="C2522" s="1" t="s">
        <v>19</v>
      </c>
      <c r="D2522" s="1" t="s">
        <v>19</v>
      </c>
      <c r="E2522" s="1" t="s">
        <v>19</v>
      </c>
      <c r="F2522" s="1" t="s">
        <v>20</v>
      </c>
      <c r="G2522" s="1" t="n">
        <v>8</v>
      </c>
      <c r="H2522" s="1" t="n">
        <v>1</v>
      </c>
      <c r="I2522" s="23" t="str">
        <f aca="false">IF(J2522="RHAP", "Rhizophora apiculata", IF(J2522="EXAG", "Excoecaria agallocha", IF(J2522="BRPA", "Bruguiera parviflora", IF(J2522="XYMO", "Xylocarpus moluccensis", IF(J2522="BRCY", "Bruguiera cylindrica", IF(J2522="AVAL", "Avicennia alba", IF(J2522="AVOF", "Avicennia officinalis", IF(J2522="LURA", "Lumnitzera racemosa", IF(J2522="CETA", "Ceriops tagal", IF(J2522="XYGR", "Xylocarpus granatum", IF(J2522="AVMA", "Avicennia marina", IF(J2522="RHMU", "Rhizophora mucronata", IF(J2522="BRGY", "Bruguiera gymnorrhiza", IF(J2522="BRSE", "Bruguiera sexangula", IF(J2522="SOOV", "Sonneratia ovata", IF(J2522="SOCA", "Sonneratia caseolaris", IF(J2522="HELI", "Heritiera littoralis", IF(J2522="HESY", "Heritiera sylvatica", IF(J2522="NYFR", "Nypa fruticans", IF(J2522="CYRA", "Cynometra ramiflora", IF(J2522="PHPA", "Phoenix paludosa", IF(J2522="SCHY", "Scyphiphora hydrophyllacea", IF(J2522="DIMA", "Diospyros maritima", IF(J2522="POPI", "Pongamia pinnata", IF(J2522="MAPS", "Maniltoa psilogyne", IF(J2522="INBI", "Intsia bijuga", IF(J2522="ACEB", "Acanthus ebracteatus", IF(J2522="CAER", "Calamus erinaceus", IF(J2522="UNUN", "Unknown unknown",  IF(J2522="SOAL", "Sonneratia alba",  IF(J2522="AECO", "Aegiceras corniculatum", "" )) )))))))))))))))))))))))))))))</f>
        <v>Rhizophora apiculata</v>
      </c>
      <c r="J2522" s="1" t="s">
        <v>21</v>
      </c>
      <c r="K2522" s="1" t="n">
        <v>9.8</v>
      </c>
      <c r="L2522" s="1" t="n">
        <v>12</v>
      </c>
      <c r="M2522" s="1"/>
      <c r="N2522" s="1"/>
      <c r="O2522" s="3"/>
      <c r="AMI2522" s="0"/>
      <c r="AMJ2522" s="0"/>
    </row>
    <row r="2523" s="18" customFormat="true" ht="13.8" hidden="false" customHeight="false" outlineLevel="0" collapsed="false">
      <c r="A2523" s="1" t="s">
        <v>91</v>
      </c>
      <c r="B2523" s="12" t="n">
        <v>42184</v>
      </c>
      <c r="C2523" s="1" t="s">
        <v>19</v>
      </c>
      <c r="D2523" s="1" t="s">
        <v>19</v>
      </c>
      <c r="E2523" s="1" t="s">
        <v>19</v>
      </c>
      <c r="F2523" s="1" t="s">
        <v>20</v>
      </c>
      <c r="G2523" s="1" t="n">
        <v>8</v>
      </c>
      <c r="H2523" s="1" t="n">
        <v>1</v>
      </c>
      <c r="I2523" s="23" t="str">
        <f aca="false">IF(J2523="RHAP", "Rhizophora apiculata", IF(J2523="EXAG", "Excoecaria agallocha", IF(J2523="BRPA", "Bruguiera parviflora", IF(J2523="XYMO", "Xylocarpus moluccensis", IF(J2523="BRCY", "Bruguiera cylindrica", IF(J2523="AVAL", "Avicennia alba", IF(J2523="AVOF", "Avicennia officinalis", IF(J2523="LURA", "Lumnitzera racemosa", IF(J2523="CETA", "Ceriops tagal", IF(J2523="XYGR", "Xylocarpus granatum", IF(J2523="AVMA", "Avicennia marina", IF(J2523="RHMU", "Rhizophora mucronata", IF(J2523="BRGY", "Bruguiera gymnorrhiza", IF(J2523="BRSE", "Bruguiera sexangula", IF(J2523="SOOV", "Sonneratia ovata", IF(J2523="SOCA", "Sonneratia caseolaris", IF(J2523="HELI", "Heritiera littoralis", IF(J2523="HESY", "Heritiera sylvatica", IF(J2523="NYFR", "Nypa fruticans", IF(J2523="CYRA", "Cynometra ramiflora", IF(J2523="PHPA", "Phoenix paludosa", IF(J2523="SCHY", "Scyphiphora hydrophyllacea", IF(J2523="DIMA", "Diospyros maritima", IF(J2523="POPI", "Pongamia pinnata", IF(J2523="MAPS", "Maniltoa psilogyne", IF(J2523="INBI", "Intsia bijuga", IF(J2523="ACEB", "Acanthus ebracteatus", IF(J2523="CAER", "Calamus erinaceus", IF(J2523="UNUN", "Unknown unknown",  IF(J2523="SOAL", "Sonneratia alba",  IF(J2523="AECO", "Aegiceras corniculatum", "" )) )))))))))))))))))))))))))))))</f>
        <v>Rhizophora apiculata</v>
      </c>
      <c r="J2523" s="1" t="s">
        <v>21</v>
      </c>
      <c r="K2523" s="1" t="n">
        <v>9.9</v>
      </c>
      <c r="L2523" s="1" t="n">
        <v>12</v>
      </c>
      <c r="M2523" s="1"/>
      <c r="N2523" s="1"/>
      <c r="O2523" s="3"/>
      <c r="AMI2523" s="0"/>
      <c r="AMJ2523" s="0"/>
    </row>
    <row r="2524" s="18" customFormat="true" ht="13.8" hidden="false" customHeight="false" outlineLevel="0" collapsed="false">
      <c r="A2524" s="1" t="s">
        <v>91</v>
      </c>
      <c r="B2524" s="12" t="n">
        <v>42184</v>
      </c>
      <c r="C2524" s="1" t="s">
        <v>19</v>
      </c>
      <c r="D2524" s="1" t="s">
        <v>19</v>
      </c>
      <c r="E2524" s="1" t="s">
        <v>19</v>
      </c>
      <c r="F2524" s="1" t="s">
        <v>20</v>
      </c>
      <c r="G2524" s="1" t="n">
        <v>8</v>
      </c>
      <c r="H2524" s="1" t="n">
        <v>1</v>
      </c>
      <c r="I2524" s="23" t="str">
        <f aca="false">IF(J2524="RHAP", "Rhizophora apiculata", IF(J2524="EXAG", "Excoecaria agallocha", IF(J2524="BRPA", "Bruguiera parviflora", IF(J2524="XYMO", "Xylocarpus moluccensis", IF(J2524="BRCY", "Bruguiera cylindrica", IF(J2524="AVAL", "Avicennia alba", IF(J2524="AVOF", "Avicennia officinalis", IF(J2524="LURA", "Lumnitzera racemosa", IF(J2524="CETA", "Ceriops tagal", IF(J2524="XYGR", "Xylocarpus granatum", IF(J2524="AVMA", "Avicennia marina", IF(J2524="RHMU", "Rhizophora mucronata", IF(J2524="BRGY", "Bruguiera gymnorrhiza", IF(J2524="BRSE", "Bruguiera sexangula", IF(J2524="SOOV", "Sonneratia ovata", IF(J2524="SOCA", "Sonneratia caseolaris", IF(J2524="HELI", "Heritiera littoralis", IF(J2524="HESY", "Heritiera sylvatica", IF(J2524="NYFR", "Nypa fruticans", IF(J2524="CYRA", "Cynometra ramiflora", IF(J2524="PHPA", "Phoenix paludosa", IF(J2524="SCHY", "Scyphiphora hydrophyllacea", IF(J2524="DIMA", "Diospyros maritima", IF(J2524="POPI", "Pongamia pinnata", IF(J2524="MAPS", "Maniltoa psilogyne", IF(J2524="INBI", "Intsia bijuga", IF(J2524="ACEB", "Acanthus ebracteatus", IF(J2524="CAER", "Calamus erinaceus", IF(J2524="UNUN", "Unknown unknown",  IF(J2524="SOAL", "Sonneratia alba",  IF(J2524="AECO", "Aegiceras corniculatum", "" )) )))))))))))))))))))))))))))))</f>
        <v>Rhizophora apiculata</v>
      </c>
      <c r="J2524" s="1" t="s">
        <v>21</v>
      </c>
      <c r="K2524" s="1" t="n">
        <v>10</v>
      </c>
      <c r="L2524" s="1" t="n">
        <v>13</v>
      </c>
      <c r="M2524" s="1"/>
      <c r="N2524" s="1"/>
      <c r="O2524" s="3"/>
      <c r="AMI2524" s="0"/>
      <c r="AMJ2524" s="0"/>
    </row>
    <row r="2525" s="18" customFormat="true" ht="13.8" hidden="false" customHeight="false" outlineLevel="0" collapsed="false">
      <c r="A2525" s="1" t="s">
        <v>91</v>
      </c>
      <c r="B2525" s="12" t="n">
        <v>42184</v>
      </c>
      <c r="C2525" s="1" t="s">
        <v>19</v>
      </c>
      <c r="D2525" s="1" t="s">
        <v>19</v>
      </c>
      <c r="E2525" s="1" t="s">
        <v>19</v>
      </c>
      <c r="F2525" s="1" t="s">
        <v>20</v>
      </c>
      <c r="G2525" s="1" t="n">
        <v>8</v>
      </c>
      <c r="H2525" s="1" t="n">
        <v>1</v>
      </c>
      <c r="I2525" s="23" t="str">
        <f aca="false">IF(J2525="RHAP", "Rhizophora apiculata", IF(J2525="EXAG", "Excoecaria agallocha", IF(J2525="BRPA", "Bruguiera parviflora", IF(J2525="XYMO", "Xylocarpus moluccensis", IF(J2525="BRCY", "Bruguiera cylindrica", IF(J2525="AVAL", "Avicennia alba", IF(J2525="AVOF", "Avicennia officinalis", IF(J2525="LURA", "Lumnitzera racemosa", IF(J2525="CETA", "Ceriops tagal", IF(J2525="XYGR", "Xylocarpus granatum", IF(J2525="AVMA", "Avicennia marina", IF(J2525="RHMU", "Rhizophora mucronata", IF(J2525="BRGY", "Bruguiera gymnorrhiza", IF(J2525="BRSE", "Bruguiera sexangula", IF(J2525="SOOV", "Sonneratia ovata", IF(J2525="SOCA", "Sonneratia caseolaris", IF(J2525="HELI", "Heritiera littoralis", IF(J2525="HESY", "Heritiera sylvatica", IF(J2525="NYFR", "Nypa fruticans", IF(J2525="CYRA", "Cynometra ramiflora", IF(J2525="PHPA", "Phoenix paludosa", IF(J2525="SCHY", "Scyphiphora hydrophyllacea", IF(J2525="DIMA", "Diospyros maritima", IF(J2525="POPI", "Pongamia pinnata", IF(J2525="MAPS", "Maniltoa psilogyne", IF(J2525="INBI", "Intsia bijuga", IF(J2525="ACEB", "Acanthus ebracteatus", IF(J2525="CAER", "Calamus erinaceus", IF(J2525="UNUN", "Unknown unknown",  IF(J2525="SOAL", "Sonneratia alba",  IF(J2525="AECO", "Aegiceras corniculatum", "" )) )))))))))))))))))))))))))))))</f>
        <v>Rhizophora apiculata</v>
      </c>
      <c r="J2525" s="1" t="s">
        <v>21</v>
      </c>
      <c r="K2525" s="1" t="n">
        <v>10.3</v>
      </c>
      <c r="L2525" s="1" t="n">
        <v>15</v>
      </c>
      <c r="M2525" s="1"/>
      <c r="N2525" s="1"/>
      <c r="O2525" s="3"/>
      <c r="AMI2525" s="0"/>
      <c r="AMJ2525" s="0"/>
    </row>
    <row r="2526" s="18" customFormat="true" ht="13.8" hidden="false" customHeight="false" outlineLevel="0" collapsed="false">
      <c r="A2526" s="1" t="s">
        <v>91</v>
      </c>
      <c r="B2526" s="12" t="n">
        <v>42184</v>
      </c>
      <c r="C2526" s="1" t="s">
        <v>19</v>
      </c>
      <c r="D2526" s="1" t="s">
        <v>19</v>
      </c>
      <c r="E2526" s="1" t="s">
        <v>19</v>
      </c>
      <c r="F2526" s="1" t="s">
        <v>20</v>
      </c>
      <c r="G2526" s="1" t="n">
        <v>8</v>
      </c>
      <c r="H2526" s="1" t="n">
        <v>1</v>
      </c>
      <c r="I2526" s="23" t="str">
        <f aca="false">IF(J2526="RHAP", "Rhizophora apiculata", IF(J2526="EXAG", "Excoecaria agallocha", IF(J2526="BRPA", "Bruguiera parviflora", IF(J2526="XYMO", "Xylocarpus moluccensis", IF(J2526="BRCY", "Bruguiera cylindrica", IF(J2526="AVAL", "Avicennia alba", IF(J2526="AVOF", "Avicennia officinalis", IF(J2526="LURA", "Lumnitzera racemosa", IF(J2526="CETA", "Ceriops tagal", IF(J2526="XYGR", "Xylocarpus granatum", IF(J2526="AVMA", "Avicennia marina", IF(J2526="RHMU", "Rhizophora mucronata", IF(J2526="BRGY", "Bruguiera gymnorrhiza", IF(J2526="BRSE", "Bruguiera sexangula", IF(J2526="SOOV", "Sonneratia ovata", IF(J2526="SOCA", "Sonneratia caseolaris", IF(J2526="HELI", "Heritiera littoralis", IF(J2526="HESY", "Heritiera sylvatica", IF(J2526="NYFR", "Nypa fruticans", IF(J2526="CYRA", "Cynometra ramiflora", IF(J2526="PHPA", "Phoenix paludosa", IF(J2526="SCHY", "Scyphiphora hydrophyllacea", IF(J2526="DIMA", "Diospyros maritima", IF(J2526="POPI", "Pongamia pinnata", IF(J2526="MAPS", "Maniltoa psilogyne", IF(J2526="INBI", "Intsia bijuga", IF(J2526="ACEB", "Acanthus ebracteatus", IF(J2526="CAER", "Calamus erinaceus", IF(J2526="UNUN", "Unknown unknown",  IF(J2526="SOAL", "Sonneratia alba",  IF(J2526="AECO", "Aegiceras corniculatum", "" )) )))))))))))))))))))))))))))))</f>
        <v>Rhizophora apiculata</v>
      </c>
      <c r="J2526" s="1" t="s">
        <v>21</v>
      </c>
      <c r="K2526" s="1" t="n">
        <v>11</v>
      </c>
      <c r="L2526" s="1" t="n">
        <v>13</v>
      </c>
      <c r="M2526" s="1"/>
      <c r="N2526" s="1"/>
      <c r="O2526" s="3"/>
      <c r="AMI2526" s="0"/>
      <c r="AMJ2526" s="0"/>
    </row>
    <row r="2527" s="18" customFormat="true" ht="13.8" hidden="false" customHeight="false" outlineLevel="0" collapsed="false">
      <c r="A2527" s="1" t="s">
        <v>91</v>
      </c>
      <c r="B2527" s="12" t="n">
        <v>42184</v>
      </c>
      <c r="C2527" s="1" t="s">
        <v>19</v>
      </c>
      <c r="D2527" s="1" t="s">
        <v>19</v>
      </c>
      <c r="E2527" s="1" t="s">
        <v>19</v>
      </c>
      <c r="F2527" s="1" t="s">
        <v>20</v>
      </c>
      <c r="G2527" s="1" t="n">
        <v>8</v>
      </c>
      <c r="H2527" s="1" t="n">
        <v>1</v>
      </c>
      <c r="I2527" s="23" t="str">
        <f aca="false">IF(J2527="RHAP", "Rhizophora apiculata", IF(J2527="EXAG", "Excoecaria agallocha", IF(J2527="BRPA", "Bruguiera parviflora", IF(J2527="XYMO", "Xylocarpus moluccensis", IF(J2527="BRCY", "Bruguiera cylindrica", IF(J2527="AVAL", "Avicennia alba", IF(J2527="AVOF", "Avicennia officinalis", IF(J2527="LURA", "Lumnitzera racemosa", IF(J2527="CETA", "Ceriops tagal", IF(J2527="XYGR", "Xylocarpus granatum", IF(J2527="AVMA", "Avicennia marina", IF(J2527="RHMU", "Rhizophora mucronata", IF(J2527="BRGY", "Bruguiera gymnorrhiza", IF(J2527="BRSE", "Bruguiera sexangula", IF(J2527="SOOV", "Sonneratia ovata", IF(J2527="SOCA", "Sonneratia caseolaris", IF(J2527="HELI", "Heritiera littoralis", IF(J2527="HESY", "Heritiera sylvatica", IF(J2527="NYFR", "Nypa fruticans", IF(J2527="CYRA", "Cynometra ramiflora", IF(J2527="PHPA", "Phoenix paludosa", IF(J2527="SCHY", "Scyphiphora hydrophyllacea", IF(J2527="DIMA", "Diospyros maritima", IF(J2527="POPI", "Pongamia pinnata", IF(J2527="MAPS", "Maniltoa psilogyne", IF(J2527="INBI", "Intsia bijuga", IF(J2527="ACEB", "Acanthus ebracteatus", IF(J2527="CAER", "Calamus erinaceus", IF(J2527="UNUN", "Unknown unknown",  IF(J2527="SOAL", "Sonneratia alba",  IF(J2527="AECO", "Aegiceras corniculatum", "" )) )))))))))))))))))))))))))))))</f>
        <v>Rhizophora apiculata</v>
      </c>
      <c r="J2527" s="1" t="s">
        <v>21</v>
      </c>
      <c r="K2527" s="1" t="n">
        <v>11.2</v>
      </c>
      <c r="L2527" s="1" t="n">
        <v>15</v>
      </c>
      <c r="M2527" s="1"/>
      <c r="N2527" s="1"/>
      <c r="O2527" s="3"/>
      <c r="AMI2527" s="0"/>
      <c r="AMJ2527" s="0"/>
    </row>
    <row r="2528" s="18" customFormat="true" ht="13.8" hidden="false" customHeight="false" outlineLevel="0" collapsed="false">
      <c r="A2528" s="1" t="s">
        <v>91</v>
      </c>
      <c r="B2528" s="12" t="n">
        <v>42184</v>
      </c>
      <c r="C2528" s="1" t="s">
        <v>19</v>
      </c>
      <c r="D2528" s="1" t="s">
        <v>19</v>
      </c>
      <c r="E2528" s="1" t="s">
        <v>19</v>
      </c>
      <c r="F2528" s="1" t="s">
        <v>20</v>
      </c>
      <c r="G2528" s="1" t="n">
        <v>8</v>
      </c>
      <c r="H2528" s="1" t="n">
        <v>1</v>
      </c>
      <c r="I2528" s="23" t="str">
        <f aca="false">IF(J2528="RHAP", "Rhizophora apiculata", IF(J2528="EXAG", "Excoecaria agallocha", IF(J2528="BRPA", "Bruguiera parviflora", IF(J2528="XYMO", "Xylocarpus moluccensis", IF(J2528="BRCY", "Bruguiera cylindrica", IF(J2528="AVAL", "Avicennia alba", IF(J2528="AVOF", "Avicennia officinalis", IF(J2528="LURA", "Lumnitzera racemosa", IF(J2528="CETA", "Ceriops tagal", IF(J2528="XYGR", "Xylocarpus granatum", IF(J2528="AVMA", "Avicennia marina", IF(J2528="RHMU", "Rhizophora mucronata", IF(J2528="BRGY", "Bruguiera gymnorrhiza", IF(J2528="BRSE", "Bruguiera sexangula", IF(J2528="SOOV", "Sonneratia ovata", IF(J2528="SOCA", "Sonneratia caseolaris", IF(J2528="HELI", "Heritiera littoralis", IF(J2528="HESY", "Heritiera sylvatica", IF(J2528="NYFR", "Nypa fruticans", IF(J2528="CYRA", "Cynometra ramiflora", IF(J2528="PHPA", "Phoenix paludosa", IF(J2528="SCHY", "Scyphiphora hydrophyllacea", IF(J2528="DIMA", "Diospyros maritima", IF(J2528="POPI", "Pongamia pinnata", IF(J2528="MAPS", "Maniltoa psilogyne", IF(J2528="INBI", "Intsia bijuga", IF(J2528="ACEB", "Acanthus ebracteatus", IF(J2528="CAER", "Calamus erinaceus", IF(J2528="UNUN", "Unknown unknown",  IF(J2528="SOAL", "Sonneratia alba",  IF(J2528="AECO", "Aegiceras corniculatum", "" )) )))))))))))))))))))))))))))))</f>
        <v>Rhizophora apiculata</v>
      </c>
      <c r="J2528" s="1" t="s">
        <v>21</v>
      </c>
      <c r="K2528" s="1" t="n">
        <v>11.3</v>
      </c>
      <c r="L2528" s="1" t="n">
        <v>14</v>
      </c>
      <c r="M2528" s="1"/>
      <c r="N2528" s="1"/>
      <c r="O2528" s="3"/>
      <c r="AMI2528" s="0"/>
      <c r="AMJ2528" s="0"/>
    </row>
    <row r="2529" s="18" customFormat="true" ht="13.8" hidden="false" customHeight="false" outlineLevel="0" collapsed="false">
      <c r="A2529" s="1" t="s">
        <v>91</v>
      </c>
      <c r="B2529" s="12" t="n">
        <v>42184</v>
      </c>
      <c r="C2529" s="1" t="s">
        <v>19</v>
      </c>
      <c r="D2529" s="1" t="s">
        <v>19</v>
      </c>
      <c r="E2529" s="1" t="s">
        <v>19</v>
      </c>
      <c r="F2529" s="1" t="s">
        <v>20</v>
      </c>
      <c r="G2529" s="1" t="n">
        <v>8</v>
      </c>
      <c r="H2529" s="1" t="n">
        <v>1</v>
      </c>
      <c r="I2529" s="23" t="str">
        <f aca="false">IF(J2529="RHAP", "Rhizophora apiculata", IF(J2529="EXAG", "Excoecaria agallocha", IF(J2529="BRPA", "Bruguiera parviflora", IF(J2529="XYMO", "Xylocarpus moluccensis", IF(J2529="BRCY", "Bruguiera cylindrica", IF(J2529="AVAL", "Avicennia alba", IF(J2529="AVOF", "Avicennia officinalis", IF(J2529="LURA", "Lumnitzera racemosa", IF(J2529="CETA", "Ceriops tagal", IF(J2529="XYGR", "Xylocarpus granatum", IF(J2529="AVMA", "Avicennia marina", IF(J2529="RHMU", "Rhizophora mucronata", IF(J2529="BRGY", "Bruguiera gymnorrhiza", IF(J2529="BRSE", "Bruguiera sexangula", IF(J2529="SOOV", "Sonneratia ovata", IF(J2529="SOCA", "Sonneratia caseolaris", IF(J2529="HELI", "Heritiera littoralis", IF(J2529="HESY", "Heritiera sylvatica", IF(J2529="NYFR", "Nypa fruticans", IF(J2529="CYRA", "Cynometra ramiflora", IF(J2529="PHPA", "Phoenix paludosa", IF(J2529="SCHY", "Scyphiphora hydrophyllacea", IF(J2529="DIMA", "Diospyros maritima", IF(J2529="POPI", "Pongamia pinnata", IF(J2529="MAPS", "Maniltoa psilogyne", IF(J2529="INBI", "Intsia bijuga", IF(J2529="ACEB", "Acanthus ebracteatus", IF(J2529="CAER", "Calamus erinaceus", IF(J2529="UNUN", "Unknown unknown",  IF(J2529="SOAL", "Sonneratia alba",  IF(J2529="AECO", "Aegiceras corniculatum", "" )) )))))))))))))))))))))))))))))</f>
        <v>Rhizophora apiculata</v>
      </c>
      <c r="J2529" s="1" t="s">
        <v>21</v>
      </c>
      <c r="K2529" s="1" t="n">
        <v>11.5</v>
      </c>
      <c r="L2529" s="1" t="n">
        <v>13</v>
      </c>
      <c r="M2529" s="1"/>
      <c r="N2529" s="1"/>
      <c r="O2529" s="3"/>
      <c r="AMI2529" s="0"/>
      <c r="AMJ2529" s="0"/>
    </row>
    <row r="2530" s="18" customFormat="true" ht="13.8" hidden="false" customHeight="false" outlineLevel="0" collapsed="false">
      <c r="A2530" s="1" t="s">
        <v>91</v>
      </c>
      <c r="B2530" s="12" t="n">
        <v>42184</v>
      </c>
      <c r="C2530" s="1" t="s">
        <v>19</v>
      </c>
      <c r="D2530" s="1" t="s">
        <v>19</v>
      </c>
      <c r="E2530" s="1" t="s">
        <v>19</v>
      </c>
      <c r="F2530" s="1" t="s">
        <v>20</v>
      </c>
      <c r="G2530" s="1" t="n">
        <v>8</v>
      </c>
      <c r="H2530" s="1" t="n">
        <v>1</v>
      </c>
      <c r="I2530" s="23" t="str">
        <f aca="false">IF(J2530="RHAP", "Rhizophora apiculata", IF(J2530="EXAG", "Excoecaria agallocha", IF(J2530="BRPA", "Bruguiera parviflora", IF(J2530="XYMO", "Xylocarpus moluccensis", IF(J2530="BRCY", "Bruguiera cylindrica", IF(J2530="AVAL", "Avicennia alba", IF(J2530="AVOF", "Avicennia officinalis", IF(J2530="LURA", "Lumnitzera racemosa", IF(J2530="CETA", "Ceriops tagal", IF(J2530="XYGR", "Xylocarpus granatum", IF(J2530="AVMA", "Avicennia marina", IF(J2530="RHMU", "Rhizophora mucronata", IF(J2530="BRGY", "Bruguiera gymnorrhiza", IF(J2530="BRSE", "Bruguiera sexangula", IF(J2530="SOOV", "Sonneratia ovata", IF(J2530="SOCA", "Sonneratia caseolaris", IF(J2530="HELI", "Heritiera littoralis", IF(J2530="HESY", "Heritiera sylvatica", IF(J2530="NYFR", "Nypa fruticans", IF(J2530="CYRA", "Cynometra ramiflora", IF(J2530="PHPA", "Phoenix paludosa", IF(J2530="SCHY", "Scyphiphora hydrophyllacea", IF(J2530="DIMA", "Diospyros maritima", IF(J2530="POPI", "Pongamia pinnata", IF(J2530="MAPS", "Maniltoa psilogyne", IF(J2530="INBI", "Intsia bijuga", IF(J2530="ACEB", "Acanthus ebracteatus", IF(J2530="CAER", "Calamus erinaceus", IF(J2530="UNUN", "Unknown unknown",  IF(J2530="SOAL", "Sonneratia alba",  IF(J2530="AECO", "Aegiceras corniculatum", "" )) )))))))))))))))))))))))))))))</f>
        <v>Rhizophora apiculata</v>
      </c>
      <c r="J2530" s="1" t="s">
        <v>21</v>
      </c>
      <c r="K2530" s="1" t="n">
        <v>11.5</v>
      </c>
      <c r="L2530" s="1" t="n">
        <v>13</v>
      </c>
      <c r="M2530" s="1"/>
      <c r="N2530" s="1"/>
      <c r="O2530" s="3"/>
      <c r="AMI2530" s="0"/>
      <c r="AMJ2530" s="0"/>
    </row>
    <row r="2531" s="18" customFormat="true" ht="13.8" hidden="false" customHeight="false" outlineLevel="0" collapsed="false">
      <c r="A2531" s="1" t="s">
        <v>91</v>
      </c>
      <c r="B2531" s="12" t="n">
        <v>42184</v>
      </c>
      <c r="C2531" s="1" t="s">
        <v>19</v>
      </c>
      <c r="D2531" s="1" t="s">
        <v>19</v>
      </c>
      <c r="E2531" s="1" t="s">
        <v>19</v>
      </c>
      <c r="F2531" s="1" t="s">
        <v>20</v>
      </c>
      <c r="G2531" s="1" t="n">
        <v>8</v>
      </c>
      <c r="H2531" s="1" t="n">
        <v>1</v>
      </c>
      <c r="I2531" s="23" t="str">
        <f aca="false">IF(J2531="RHAP", "Rhizophora apiculata", IF(J2531="EXAG", "Excoecaria agallocha", IF(J2531="BRPA", "Bruguiera parviflora", IF(J2531="XYMO", "Xylocarpus moluccensis", IF(J2531="BRCY", "Bruguiera cylindrica", IF(J2531="AVAL", "Avicennia alba", IF(J2531="AVOF", "Avicennia officinalis", IF(J2531="LURA", "Lumnitzera racemosa", IF(J2531="CETA", "Ceriops tagal", IF(J2531="XYGR", "Xylocarpus granatum", IF(J2531="AVMA", "Avicennia marina", IF(J2531="RHMU", "Rhizophora mucronata", IF(J2531="BRGY", "Bruguiera gymnorrhiza", IF(J2531="BRSE", "Bruguiera sexangula", IF(J2531="SOOV", "Sonneratia ovata", IF(J2531="SOCA", "Sonneratia caseolaris", IF(J2531="HELI", "Heritiera littoralis", IF(J2531="HESY", "Heritiera sylvatica", IF(J2531="NYFR", "Nypa fruticans", IF(J2531="CYRA", "Cynometra ramiflora", IF(J2531="PHPA", "Phoenix paludosa", IF(J2531="SCHY", "Scyphiphora hydrophyllacea", IF(J2531="DIMA", "Diospyros maritima", IF(J2531="POPI", "Pongamia pinnata", IF(J2531="MAPS", "Maniltoa psilogyne", IF(J2531="INBI", "Intsia bijuga", IF(J2531="ACEB", "Acanthus ebracteatus", IF(J2531="CAER", "Calamus erinaceus", IF(J2531="UNUN", "Unknown unknown",  IF(J2531="SOAL", "Sonneratia alba",  IF(J2531="AECO", "Aegiceras corniculatum", "" )) )))))))))))))))))))))))))))))</f>
        <v>Rhizophora apiculata</v>
      </c>
      <c r="J2531" s="1" t="s">
        <v>21</v>
      </c>
      <c r="K2531" s="1" t="n">
        <v>11.5</v>
      </c>
      <c r="L2531" s="1" t="n">
        <v>15</v>
      </c>
      <c r="M2531" s="1"/>
      <c r="N2531" s="1"/>
      <c r="O2531" s="3"/>
      <c r="AMI2531" s="0"/>
      <c r="AMJ2531" s="0"/>
    </row>
    <row r="2532" s="18" customFormat="true" ht="13.8" hidden="false" customHeight="false" outlineLevel="0" collapsed="false">
      <c r="A2532" s="1" t="s">
        <v>91</v>
      </c>
      <c r="B2532" s="12" t="n">
        <v>42184</v>
      </c>
      <c r="C2532" s="1" t="s">
        <v>19</v>
      </c>
      <c r="D2532" s="1" t="s">
        <v>19</v>
      </c>
      <c r="E2532" s="1" t="s">
        <v>19</v>
      </c>
      <c r="F2532" s="1" t="s">
        <v>20</v>
      </c>
      <c r="G2532" s="1" t="n">
        <v>8</v>
      </c>
      <c r="H2532" s="1" t="n">
        <v>1</v>
      </c>
      <c r="I2532" s="23" t="str">
        <f aca="false">IF(J2532="RHAP", "Rhizophora apiculata", IF(J2532="EXAG", "Excoecaria agallocha", IF(J2532="BRPA", "Bruguiera parviflora", IF(J2532="XYMO", "Xylocarpus moluccensis", IF(J2532="BRCY", "Bruguiera cylindrica", IF(J2532="AVAL", "Avicennia alba", IF(J2532="AVOF", "Avicennia officinalis", IF(J2532="LURA", "Lumnitzera racemosa", IF(J2532="CETA", "Ceriops tagal", IF(J2532="XYGR", "Xylocarpus granatum", IF(J2532="AVMA", "Avicennia marina", IF(J2532="RHMU", "Rhizophora mucronata", IF(J2532="BRGY", "Bruguiera gymnorrhiza", IF(J2532="BRSE", "Bruguiera sexangula", IF(J2532="SOOV", "Sonneratia ovata", IF(J2532="SOCA", "Sonneratia caseolaris", IF(J2532="HELI", "Heritiera littoralis", IF(J2532="HESY", "Heritiera sylvatica", IF(J2532="NYFR", "Nypa fruticans", IF(J2532="CYRA", "Cynometra ramiflora", IF(J2532="PHPA", "Phoenix paludosa", IF(J2532="SCHY", "Scyphiphora hydrophyllacea", IF(J2532="DIMA", "Diospyros maritima", IF(J2532="POPI", "Pongamia pinnata", IF(J2532="MAPS", "Maniltoa psilogyne", IF(J2532="INBI", "Intsia bijuga", IF(J2532="ACEB", "Acanthus ebracteatus", IF(J2532="CAER", "Calamus erinaceus", IF(J2532="UNUN", "Unknown unknown",  IF(J2532="SOAL", "Sonneratia alba",  IF(J2532="AECO", "Aegiceras corniculatum", "" )) )))))))))))))))))))))))))))))</f>
        <v>Rhizophora apiculata</v>
      </c>
      <c r="J2532" s="1" t="s">
        <v>21</v>
      </c>
      <c r="K2532" s="1" t="n">
        <v>12.7</v>
      </c>
      <c r="L2532" s="1" t="n">
        <v>14</v>
      </c>
      <c r="M2532" s="1"/>
      <c r="N2532" s="1"/>
      <c r="O2532" s="3"/>
      <c r="AMI2532" s="0"/>
      <c r="AMJ2532" s="0"/>
    </row>
    <row r="2533" s="18" customFormat="true" ht="13.8" hidden="false" customHeight="false" outlineLevel="0" collapsed="false">
      <c r="A2533" s="1" t="s">
        <v>91</v>
      </c>
      <c r="B2533" s="12" t="n">
        <v>42184</v>
      </c>
      <c r="C2533" s="1" t="s">
        <v>19</v>
      </c>
      <c r="D2533" s="1" t="s">
        <v>19</v>
      </c>
      <c r="E2533" s="1" t="s">
        <v>19</v>
      </c>
      <c r="F2533" s="1" t="s">
        <v>20</v>
      </c>
      <c r="G2533" s="1" t="n">
        <v>8</v>
      </c>
      <c r="H2533" s="1" t="n">
        <v>1</v>
      </c>
      <c r="I2533" s="23" t="str">
        <f aca="false">IF(J2533="RHAP", "Rhizophora apiculata", IF(J2533="EXAG", "Excoecaria agallocha", IF(J2533="BRPA", "Bruguiera parviflora", IF(J2533="XYMO", "Xylocarpus moluccensis", IF(J2533="BRCY", "Bruguiera cylindrica", IF(J2533="AVAL", "Avicennia alba", IF(J2533="AVOF", "Avicennia officinalis", IF(J2533="LURA", "Lumnitzera racemosa", IF(J2533="CETA", "Ceriops tagal", IF(J2533="XYGR", "Xylocarpus granatum", IF(J2533="AVMA", "Avicennia marina", IF(J2533="RHMU", "Rhizophora mucronata", IF(J2533="BRGY", "Bruguiera gymnorrhiza", IF(J2533="BRSE", "Bruguiera sexangula", IF(J2533="SOOV", "Sonneratia ovata", IF(J2533="SOCA", "Sonneratia caseolaris", IF(J2533="HELI", "Heritiera littoralis", IF(J2533="HESY", "Heritiera sylvatica", IF(J2533="NYFR", "Nypa fruticans", IF(J2533="CYRA", "Cynometra ramiflora", IF(J2533="PHPA", "Phoenix paludosa", IF(J2533="SCHY", "Scyphiphora hydrophyllacea", IF(J2533="DIMA", "Diospyros maritima", IF(J2533="POPI", "Pongamia pinnata", IF(J2533="MAPS", "Maniltoa psilogyne", IF(J2533="INBI", "Intsia bijuga", IF(J2533="ACEB", "Acanthus ebracteatus", IF(J2533="CAER", "Calamus erinaceus", IF(J2533="UNUN", "Unknown unknown",  IF(J2533="SOAL", "Sonneratia alba",  IF(J2533="AECO", "Aegiceras corniculatum", "" )) )))))))))))))))))))))))))))))</f>
        <v>Rhizophora apiculata</v>
      </c>
      <c r="J2533" s="1" t="s">
        <v>21</v>
      </c>
      <c r="K2533" s="1" t="n">
        <v>12.8</v>
      </c>
      <c r="L2533" s="1" t="n">
        <v>16</v>
      </c>
      <c r="M2533" s="1"/>
      <c r="N2533" s="1"/>
      <c r="O2533" s="3"/>
      <c r="AMI2533" s="0"/>
      <c r="AMJ2533" s="0"/>
    </row>
    <row r="2534" s="18" customFormat="true" ht="13.8" hidden="false" customHeight="false" outlineLevel="0" collapsed="false">
      <c r="A2534" s="1" t="s">
        <v>91</v>
      </c>
      <c r="B2534" s="12" t="n">
        <v>42184</v>
      </c>
      <c r="C2534" s="1" t="s">
        <v>19</v>
      </c>
      <c r="D2534" s="1" t="s">
        <v>19</v>
      </c>
      <c r="E2534" s="1" t="s">
        <v>19</v>
      </c>
      <c r="F2534" s="1" t="s">
        <v>20</v>
      </c>
      <c r="G2534" s="1" t="n">
        <v>8</v>
      </c>
      <c r="H2534" s="1" t="n">
        <v>1</v>
      </c>
      <c r="I2534" s="23" t="str">
        <f aca="false">IF(J2534="RHAP", "Rhizophora apiculata", IF(J2534="EXAG", "Excoecaria agallocha", IF(J2534="BRPA", "Bruguiera parviflora", IF(J2534="XYMO", "Xylocarpus moluccensis", IF(J2534="BRCY", "Bruguiera cylindrica", IF(J2534="AVAL", "Avicennia alba", IF(J2534="AVOF", "Avicennia officinalis", IF(J2534="LURA", "Lumnitzera racemosa", IF(J2534="CETA", "Ceriops tagal", IF(J2534="XYGR", "Xylocarpus granatum", IF(J2534="AVMA", "Avicennia marina", IF(J2534="RHMU", "Rhizophora mucronata", IF(J2534="BRGY", "Bruguiera gymnorrhiza", IF(J2534="BRSE", "Bruguiera sexangula", IF(J2534="SOOV", "Sonneratia ovata", IF(J2534="SOCA", "Sonneratia caseolaris", IF(J2534="HELI", "Heritiera littoralis", IF(J2534="HESY", "Heritiera sylvatica", IF(J2534="NYFR", "Nypa fruticans", IF(J2534="CYRA", "Cynometra ramiflora", IF(J2534="PHPA", "Phoenix paludosa", IF(J2534="SCHY", "Scyphiphora hydrophyllacea", IF(J2534="DIMA", "Diospyros maritima", IF(J2534="POPI", "Pongamia pinnata", IF(J2534="MAPS", "Maniltoa psilogyne", IF(J2534="INBI", "Intsia bijuga", IF(J2534="ACEB", "Acanthus ebracteatus", IF(J2534="CAER", "Calamus erinaceus", IF(J2534="UNUN", "Unknown unknown",  IF(J2534="SOAL", "Sonneratia alba",  IF(J2534="AECO", "Aegiceras corniculatum", "" )) )))))))))))))))))))))))))))))</f>
        <v>Rhizophora apiculata</v>
      </c>
      <c r="J2534" s="1" t="s">
        <v>21</v>
      </c>
      <c r="K2534" s="1" t="n">
        <v>13</v>
      </c>
      <c r="L2534" s="1" t="n">
        <v>13</v>
      </c>
      <c r="M2534" s="1"/>
      <c r="N2534" s="1"/>
      <c r="O2534" s="3"/>
      <c r="AMI2534" s="0"/>
      <c r="AMJ2534" s="0"/>
    </row>
    <row r="2535" s="18" customFormat="true" ht="13.8" hidden="false" customHeight="false" outlineLevel="0" collapsed="false">
      <c r="A2535" s="1" t="s">
        <v>91</v>
      </c>
      <c r="B2535" s="12" t="n">
        <v>42184</v>
      </c>
      <c r="C2535" s="1" t="s">
        <v>19</v>
      </c>
      <c r="D2535" s="1" t="s">
        <v>19</v>
      </c>
      <c r="E2535" s="1" t="s">
        <v>19</v>
      </c>
      <c r="F2535" s="1" t="s">
        <v>20</v>
      </c>
      <c r="G2535" s="1" t="n">
        <v>8</v>
      </c>
      <c r="H2535" s="1" t="n">
        <v>1</v>
      </c>
      <c r="I2535" s="23" t="str">
        <f aca="false">IF(J2535="RHAP", "Rhizophora apiculata", IF(J2535="EXAG", "Excoecaria agallocha", IF(J2535="BRPA", "Bruguiera parviflora", IF(J2535="XYMO", "Xylocarpus moluccensis", IF(J2535="BRCY", "Bruguiera cylindrica", IF(J2535="AVAL", "Avicennia alba", IF(J2535="AVOF", "Avicennia officinalis", IF(J2535="LURA", "Lumnitzera racemosa", IF(J2535="CETA", "Ceriops tagal", IF(J2535="XYGR", "Xylocarpus granatum", IF(J2535="AVMA", "Avicennia marina", IF(J2535="RHMU", "Rhizophora mucronata", IF(J2535="BRGY", "Bruguiera gymnorrhiza", IF(J2535="BRSE", "Bruguiera sexangula", IF(J2535="SOOV", "Sonneratia ovata", IF(J2535="SOCA", "Sonneratia caseolaris", IF(J2535="HELI", "Heritiera littoralis", IF(J2535="HESY", "Heritiera sylvatica", IF(J2535="NYFR", "Nypa fruticans", IF(J2535="CYRA", "Cynometra ramiflora", IF(J2535="PHPA", "Phoenix paludosa", IF(J2535="SCHY", "Scyphiphora hydrophyllacea", IF(J2535="DIMA", "Diospyros maritima", IF(J2535="POPI", "Pongamia pinnata", IF(J2535="MAPS", "Maniltoa psilogyne", IF(J2535="INBI", "Intsia bijuga", IF(J2535="ACEB", "Acanthus ebracteatus", IF(J2535="CAER", "Calamus erinaceus", IF(J2535="UNUN", "Unknown unknown",  IF(J2535="SOAL", "Sonneratia alba",  IF(J2535="AECO", "Aegiceras corniculatum", "" )) )))))))))))))))))))))))))))))</f>
        <v>Rhizophora apiculata</v>
      </c>
      <c r="J2535" s="1" t="s">
        <v>21</v>
      </c>
      <c r="K2535" s="1" t="n">
        <v>13.9</v>
      </c>
      <c r="L2535" s="1" t="n">
        <v>15</v>
      </c>
      <c r="M2535" s="1"/>
      <c r="N2535" s="1"/>
      <c r="O2535" s="3"/>
      <c r="AMI2535" s="0"/>
      <c r="AMJ2535" s="0"/>
    </row>
    <row r="2536" s="18" customFormat="true" ht="13.8" hidden="false" customHeight="false" outlineLevel="0" collapsed="false">
      <c r="A2536" s="1" t="s">
        <v>91</v>
      </c>
      <c r="B2536" s="12" t="n">
        <v>42184</v>
      </c>
      <c r="C2536" s="1" t="s">
        <v>19</v>
      </c>
      <c r="D2536" s="1" t="s">
        <v>19</v>
      </c>
      <c r="E2536" s="1" t="s">
        <v>19</v>
      </c>
      <c r="F2536" s="1" t="s">
        <v>20</v>
      </c>
      <c r="G2536" s="1" t="n">
        <v>8</v>
      </c>
      <c r="H2536" s="1" t="n">
        <v>1</v>
      </c>
      <c r="I2536" s="23" t="str">
        <f aca="false">IF(J2536="RHAP", "Rhizophora apiculata", IF(J2536="EXAG", "Excoecaria agallocha", IF(J2536="BRPA", "Bruguiera parviflora", IF(J2536="XYMO", "Xylocarpus moluccensis", IF(J2536="BRCY", "Bruguiera cylindrica", IF(J2536="AVAL", "Avicennia alba", IF(J2536="AVOF", "Avicennia officinalis", IF(J2536="LURA", "Lumnitzera racemosa", IF(J2536="CETA", "Ceriops tagal", IF(J2536="XYGR", "Xylocarpus granatum", IF(J2536="AVMA", "Avicennia marina", IF(J2536="RHMU", "Rhizophora mucronata", IF(J2536="BRGY", "Bruguiera gymnorrhiza", IF(J2536="BRSE", "Bruguiera sexangula", IF(J2536="SOOV", "Sonneratia ovata", IF(J2536="SOCA", "Sonneratia caseolaris", IF(J2536="HELI", "Heritiera littoralis", IF(J2536="HESY", "Heritiera sylvatica", IF(J2536="NYFR", "Nypa fruticans", IF(J2536="CYRA", "Cynometra ramiflora", IF(J2536="PHPA", "Phoenix paludosa", IF(J2536="SCHY", "Scyphiphora hydrophyllacea", IF(J2536="DIMA", "Diospyros maritima", IF(J2536="POPI", "Pongamia pinnata", IF(J2536="MAPS", "Maniltoa psilogyne", IF(J2536="INBI", "Intsia bijuga", IF(J2536="ACEB", "Acanthus ebracteatus", IF(J2536="CAER", "Calamus erinaceus", IF(J2536="UNUN", "Unknown unknown",  IF(J2536="SOAL", "Sonneratia alba",  IF(J2536="AECO", "Aegiceras corniculatum", "" )) )))))))))))))))))))))))))))))</f>
        <v>Rhizophora apiculata</v>
      </c>
      <c r="J2536" s="1" t="s">
        <v>21</v>
      </c>
      <c r="K2536" s="1" t="n">
        <v>13.9</v>
      </c>
      <c r="L2536" s="1" t="n">
        <v>14</v>
      </c>
      <c r="M2536" s="1"/>
      <c r="N2536" s="1"/>
      <c r="O2536" s="3"/>
      <c r="AMI2536" s="0"/>
      <c r="AMJ2536" s="0"/>
    </row>
    <row r="2537" s="18" customFormat="true" ht="13.8" hidden="false" customHeight="false" outlineLevel="0" collapsed="false">
      <c r="A2537" s="1" t="s">
        <v>91</v>
      </c>
      <c r="B2537" s="12" t="n">
        <v>42184</v>
      </c>
      <c r="C2537" s="1" t="s">
        <v>19</v>
      </c>
      <c r="D2537" s="1" t="s">
        <v>19</v>
      </c>
      <c r="E2537" s="1" t="s">
        <v>19</v>
      </c>
      <c r="F2537" s="1" t="s">
        <v>20</v>
      </c>
      <c r="G2537" s="1" t="n">
        <v>8</v>
      </c>
      <c r="H2537" s="1" t="n">
        <v>1</v>
      </c>
      <c r="I2537" s="23" t="str">
        <f aca="false">IF(J2537="RHAP", "Rhizophora apiculata", IF(J2537="EXAG", "Excoecaria agallocha", IF(J2537="BRPA", "Bruguiera parviflora", IF(J2537="XYMO", "Xylocarpus moluccensis", IF(J2537="BRCY", "Bruguiera cylindrica", IF(J2537="AVAL", "Avicennia alba", IF(J2537="AVOF", "Avicennia officinalis", IF(J2537="LURA", "Lumnitzera racemosa", IF(J2537="CETA", "Ceriops tagal", IF(J2537="XYGR", "Xylocarpus granatum", IF(J2537="AVMA", "Avicennia marina", IF(J2537="RHMU", "Rhizophora mucronata", IF(J2537="BRGY", "Bruguiera gymnorrhiza", IF(J2537="BRSE", "Bruguiera sexangula", IF(J2537="SOOV", "Sonneratia ovata", IF(J2537="SOCA", "Sonneratia caseolaris", IF(J2537="HELI", "Heritiera littoralis", IF(J2537="HESY", "Heritiera sylvatica", IF(J2537="NYFR", "Nypa fruticans", IF(J2537="CYRA", "Cynometra ramiflora", IF(J2537="PHPA", "Phoenix paludosa", IF(J2537="SCHY", "Scyphiphora hydrophyllacea", IF(J2537="DIMA", "Diospyros maritima", IF(J2537="POPI", "Pongamia pinnata", IF(J2537="MAPS", "Maniltoa psilogyne", IF(J2537="INBI", "Intsia bijuga", IF(J2537="ACEB", "Acanthus ebracteatus", IF(J2537="CAER", "Calamus erinaceus", IF(J2537="UNUN", "Unknown unknown",  IF(J2537="SOAL", "Sonneratia alba",  IF(J2537="AECO", "Aegiceras corniculatum", "" )) )))))))))))))))))))))))))))))</f>
        <v>Rhizophora apiculata</v>
      </c>
      <c r="J2537" s="1" t="s">
        <v>21</v>
      </c>
      <c r="K2537" s="1" t="n">
        <v>14.6</v>
      </c>
      <c r="L2537" s="1" t="n">
        <v>15</v>
      </c>
      <c r="M2537" s="1"/>
      <c r="N2537" s="1"/>
      <c r="O2537" s="3"/>
      <c r="AMI2537" s="0"/>
      <c r="AMJ2537" s="0"/>
    </row>
    <row r="2538" s="18" customFormat="true" ht="13.8" hidden="false" customHeight="false" outlineLevel="0" collapsed="false">
      <c r="A2538" s="1" t="s">
        <v>91</v>
      </c>
      <c r="B2538" s="12" t="n">
        <v>42184</v>
      </c>
      <c r="C2538" s="1" t="s">
        <v>19</v>
      </c>
      <c r="D2538" s="1" t="s">
        <v>19</v>
      </c>
      <c r="E2538" s="1" t="s">
        <v>19</v>
      </c>
      <c r="F2538" s="1" t="s">
        <v>20</v>
      </c>
      <c r="G2538" s="1" t="n">
        <v>8</v>
      </c>
      <c r="H2538" s="1" t="n">
        <v>1</v>
      </c>
      <c r="I2538" s="23" t="str">
        <f aca="false">IF(J2538="RHAP", "Rhizophora apiculata", IF(J2538="EXAG", "Excoecaria agallocha", IF(J2538="BRPA", "Bruguiera parviflora", IF(J2538="XYMO", "Xylocarpus moluccensis", IF(J2538="BRCY", "Bruguiera cylindrica", IF(J2538="AVAL", "Avicennia alba", IF(J2538="AVOF", "Avicennia officinalis", IF(J2538="LURA", "Lumnitzera racemosa", IF(J2538="CETA", "Ceriops tagal", IF(J2538="XYGR", "Xylocarpus granatum", IF(J2538="AVMA", "Avicennia marina", IF(J2538="RHMU", "Rhizophora mucronata", IF(J2538="BRGY", "Bruguiera gymnorrhiza", IF(J2538="BRSE", "Bruguiera sexangula", IF(J2538="SOOV", "Sonneratia ovata", IF(J2538="SOCA", "Sonneratia caseolaris", IF(J2538="HELI", "Heritiera littoralis", IF(J2538="HESY", "Heritiera sylvatica", IF(J2538="NYFR", "Nypa fruticans", IF(J2538="CYRA", "Cynometra ramiflora", IF(J2538="PHPA", "Phoenix paludosa", IF(J2538="SCHY", "Scyphiphora hydrophyllacea", IF(J2538="DIMA", "Diospyros maritima", IF(J2538="POPI", "Pongamia pinnata", IF(J2538="MAPS", "Maniltoa psilogyne", IF(J2538="INBI", "Intsia bijuga", IF(J2538="ACEB", "Acanthus ebracteatus", IF(J2538="CAER", "Calamus erinaceus", IF(J2538="UNUN", "Unknown unknown",  IF(J2538="SOAL", "Sonneratia alba",  IF(J2538="AECO", "Aegiceras corniculatum", "" )) )))))))))))))))))))))))))))))</f>
        <v>Avicennia alba</v>
      </c>
      <c r="J2538" s="1" t="s">
        <v>27</v>
      </c>
      <c r="K2538" s="1" t="n">
        <v>17</v>
      </c>
      <c r="L2538" s="1" t="n">
        <v>12</v>
      </c>
      <c r="M2538" s="1"/>
      <c r="N2538" s="1"/>
      <c r="O2538" s="3"/>
      <c r="AMI2538" s="0"/>
      <c r="AMJ2538" s="0"/>
    </row>
    <row r="2539" s="18" customFormat="true" ht="13.8" hidden="false" customHeight="false" outlineLevel="0" collapsed="false">
      <c r="A2539" s="1" t="s">
        <v>91</v>
      </c>
      <c r="B2539" s="12" t="n">
        <v>42184</v>
      </c>
      <c r="C2539" s="1" t="s">
        <v>19</v>
      </c>
      <c r="D2539" s="1" t="s">
        <v>19</v>
      </c>
      <c r="E2539" s="1" t="s">
        <v>19</v>
      </c>
      <c r="F2539" s="1" t="s">
        <v>20</v>
      </c>
      <c r="G2539" s="1" t="n">
        <v>8</v>
      </c>
      <c r="H2539" s="1" t="n">
        <v>1</v>
      </c>
      <c r="I2539" s="23" t="str">
        <f aca="false">IF(J2539="RHAP", "Rhizophora apiculata", IF(J2539="EXAG", "Excoecaria agallocha", IF(J2539="BRPA", "Bruguiera parviflora", IF(J2539="XYMO", "Xylocarpus moluccensis", IF(J2539="BRCY", "Bruguiera cylindrica", IF(J2539="AVAL", "Avicennia alba", IF(J2539="AVOF", "Avicennia officinalis", IF(J2539="LURA", "Lumnitzera racemosa", IF(J2539="CETA", "Ceriops tagal", IF(J2539="XYGR", "Xylocarpus granatum", IF(J2539="AVMA", "Avicennia marina", IF(J2539="RHMU", "Rhizophora mucronata", IF(J2539="BRGY", "Bruguiera gymnorrhiza", IF(J2539="BRSE", "Bruguiera sexangula", IF(J2539="SOOV", "Sonneratia ovata", IF(J2539="SOCA", "Sonneratia caseolaris", IF(J2539="HELI", "Heritiera littoralis", IF(J2539="HESY", "Heritiera sylvatica", IF(J2539="NYFR", "Nypa fruticans", IF(J2539="CYRA", "Cynometra ramiflora", IF(J2539="PHPA", "Phoenix paludosa", IF(J2539="SCHY", "Scyphiphora hydrophyllacea", IF(J2539="DIMA", "Diospyros maritima", IF(J2539="POPI", "Pongamia pinnata", IF(J2539="MAPS", "Maniltoa psilogyne", IF(J2539="INBI", "Intsia bijuga", IF(J2539="ACEB", "Acanthus ebracteatus", IF(J2539="CAER", "Calamus erinaceus", IF(J2539="UNUN", "Unknown unknown",  IF(J2539="SOAL", "Sonneratia alba",  IF(J2539="AECO", "Aegiceras corniculatum", "" )) )))))))))))))))))))))))))))))</f>
        <v>Avicennia alba</v>
      </c>
      <c r="J2539" s="1" t="s">
        <v>27</v>
      </c>
      <c r="K2539" s="1" t="n">
        <v>17.1</v>
      </c>
      <c r="L2539" s="1" t="n">
        <v>17</v>
      </c>
      <c r="M2539" s="1"/>
      <c r="N2539" s="1"/>
      <c r="O2539" s="3"/>
      <c r="AMI2539" s="0"/>
      <c r="AMJ2539" s="0"/>
    </row>
    <row r="2540" s="18" customFormat="true" ht="13.8" hidden="false" customHeight="false" outlineLevel="0" collapsed="false">
      <c r="A2540" s="1" t="s">
        <v>91</v>
      </c>
      <c r="B2540" s="12" t="n">
        <v>42184</v>
      </c>
      <c r="C2540" s="1" t="s">
        <v>19</v>
      </c>
      <c r="D2540" s="1" t="s">
        <v>19</v>
      </c>
      <c r="E2540" s="1" t="s">
        <v>19</v>
      </c>
      <c r="F2540" s="1" t="s">
        <v>20</v>
      </c>
      <c r="G2540" s="1" t="n">
        <v>8</v>
      </c>
      <c r="H2540" s="1" t="n">
        <v>1</v>
      </c>
      <c r="I2540" s="23" t="str">
        <f aca="false">IF(J2540="RHAP", "Rhizophora apiculata", IF(J2540="EXAG", "Excoecaria agallocha", IF(J2540="BRPA", "Bruguiera parviflora", IF(J2540="XYMO", "Xylocarpus moluccensis", IF(J2540="BRCY", "Bruguiera cylindrica", IF(J2540="AVAL", "Avicennia alba", IF(J2540="AVOF", "Avicennia officinalis", IF(J2540="LURA", "Lumnitzera racemosa", IF(J2540="CETA", "Ceriops tagal", IF(J2540="XYGR", "Xylocarpus granatum", IF(J2540="AVMA", "Avicennia marina", IF(J2540="RHMU", "Rhizophora mucronata", IF(J2540="BRGY", "Bruguiera gymnorrhiza", IF(J2540="BRSE", "Bruguiera sexangula", IF(J2540="SOOV", "Sonneratia ovata", IF(J2540="SOCA", "Sonneratia caseolaris", IF(J2540="HELI", "Heritiera littoralis", IF(J2540="HESY", "Heritiera sylvatica", IF(J2540="NYFR", "Nypa fruticans", IF(J2540="CYRA", "Cynometra ramiflora", IF(J2540="PHPA", "Phoenix paludosa", IF(J2540="SCHY", "Scyphiphora hydrophyllacea", IF(J2540="DIMA", "Diospyros maritima", IF(J2540="POPI", "Pongamia pinnata", IF(J2540="MAPS", "Maniltoa psilogyne", IF(J2540="INBI", "Intsia bijuga", IF(J2540="ACEB", "Acanthus ebracteatus", IF(J2540="CAER", "Calamus erinaceus", IF(J2540="UNUN", "Unknown unknown",  IF(J2540="SOAL", "Sonneratia alba",  IF(J2540="AECO", "Aegiceras corniculatum", "" )) )))))))))))))))))))))))))))))</f>
        <v>Rhizophora apiculata</v>
      </c>
      <c r="J2540" s="1" t="s">
        <v>21</v>
      </c>
      <c r="K2540" s="1" t="n">
        <v>20.7</v>
      </c>
      <c r="L2540" s="1" t="n">
        <v>15</v>
      </c>
      <c r="M2540" s="1"/>
      <c r="N2540" s="1"/>
      <c r="O2540" s="3"/>
      <c r="AMI2540" s="0"/>
      <c r="AMJ2540" s="0"/>
    </row>
    <row r="2541" s="18" customFormat="true" ht="13.8" hidden="false" customHeight="false" outlineLevel="0" collapsed="false">
      <c r="A2541" s="1" t="s">
        <v>91</v>
      </c>
      <c r="B2541" s="12" t="n">
        <v>42184</v>
      </c>
      <c r="C2541" s="1" t="s">
        <v>19</v>
      </c>
      <c r="D2541" s="1" t="s">
        <v>19</v>
      </c>
      <c r="E2541" s="1" t="s">
        <v>19</v>
      </c>
      <c r="F2541" s="1" t="s">
        <v>20</v>
      </c>
      <c r="G2541" s="1" t="n">
        <v>8</v>
      </c>
      <c r="H2541" s="1" t="n">
        <v>1</v>
      </c>
      <c r="I2541" s="23" t="str">
        <f aca="false">IF(J2541="RHAP", "Rhizophora apiculata", IF(J2541="EXAG", "Excoecaria agallocha", IF(J2541="BRPA", "Bruguiera parviflora", IF(J2541="XYMO", "Xylocarpus moluccensis", IF(J2541="BRCY", "Bruguiera cylindrica", IF(J2541="AVAL", "Avicennia alba", IF(J2541="AVOF", "Avicennia officinalis", IF(J2541="LURA", "Lumnitzera racemosa", IF(J2541="CETA", "Ceriops tagal", IF(J2541="XYGR", "Xylocarpus granatum", IF(J2541="AVMA", "Avicennia marina", IF(J2541="RHMU", "Rhizophora mucronata", IF(J2541="BRGY", "Bruguiera gymnorrhiza", IF(J2541="BRSE", "Bruguiera sexangula", IF(J2541="SOOV", "Sonneratia ovata", IF(J2541="SOCA", "Sonneratia caseolaris", IF(J2541="HELI", "Heritiera littoralis", IF(J2541="HESY", "Heritiera sylvatica", IF(J2541="NYFR", "Nypa fruticans", IF(J2541="CYRA", "Cynometra ramiflora", IF(J2541="PHPA", "Phoenix paludosa", IF(J2541="SCHY", "Scyphiphora hydrophyllacea", IF(J2541="DIMA", "Diospyros maritima", IF(J2541="POPI", "Pongamia pinnata", IF(J2541="MAPS", "Maniltoa psilogyne", IF(J2541="INBI", "Intsia bijuga", IF(J2541="ACEB", "Acanthus ebracteatus", IF(J2541="CAER", "Calamus erinaceus", IF(J2541="UNUN", "Unknown unknown",  IF(J2541="SOAL", "Sonneratia alba",  IF(J2541="AECO", "Aegiceras corniculatum", "" )) )))))))))))))))))))))))))))))</f>
        <v>Avicennia alba</v>
      </c>
      <c r="J2541" s="1" t="s">
        <v>27</v>
      </c>
      <c r="K2541" s="1" t="n">
        <v>21.1</v>
      </c>
      <c r="L2541" s="1" t="n">
        <v>15</v>
      </c>
      <c r="M2541" s="1"/>
      <c r="N2541" s="1"/>
      <c r="O2541" s="3"/>
      <c r="AMI2541" s="0"/>
      <c r="AMJ2541" s="0"/>
    </row>
    <row r="2542" s="18" customFormat="true" ht="13.8" hidden="false" customHeight="false" outlineLevel="0" collapsed="false">
      <c r="A2542" s="1" t="s">
        <v>91</v>
      </c>
      <c r="B2542" s="12" t="n">
        <v>42184</v>
      </c>
      <c r="C2542" s="1" t="s">
        <v>19</v>
      </c>
      <c r="D2542" s="1" t="s">
        <v>19</v>
      </c>
      <c r="E2542" s="1" t="s">
        <v>19</v>
      </c>
      <c r="F2542" s="1" t="s">
        <v>20</v>
      </c>
      <c r="G2542" s="1" t="n">
        <v>8</v>
      </c>
      <c r="H2542" s="1" t="n">
        <v>1</v>
      </c>
      <c r="I2542" s="23" t="str">
        <f aca="false">IF(J2542="RHAP", "Rhizophora apiculata", IF(J2542="EXAG", "Excoecaria agallocha", IF(J2542="BRPA", "Bruguiera parviflora", IF(J2542="XYMO", "Xylocarpus moluccensis", IF(J2542="BRCY", "Bruguiera cylindrica", IF(J2542="AVAL", "Avicennia alba", IF(J2542="AVOF", "Avicennia officinalis", IF(J2542="LURA", "Lumnitzera racemosa", IF(J2542="CETA", "Ceriops tagal", IF(J2542="XYGR", "Xylocarpus granatum", IF(J2542="AVMA", "Avicennia marina", IF(J2542="RHMU", "Rhizophora mucronata", IF(J2542="BRGY", "Bruguiera gymnorrhiza", IF(J2542="BRSE", "Bruguiera sexangula", IF(J2542="SOOV", "Sonneratia ovata", IF(J2542="SOCA", "Sonneratia caseolaris", IF(J2542="HELI", "Heritiera littoralis", IF(J2542="HESY", "Heritiera sylvatica", IF(J2542="NYFR", "Nypa fruticans", IF(J2542="CYRA", "Cynometra ramiflora", IF(J2542="PHPA", "Phoenix paludosa", IF(J2542="SCHY", "Scyphiphora hydrophyllacea", IF(J2542="DIMA", "Diospyros maritima", IF(J2542="POPI", "Pongamia pinnata", IF(J2542="MAPS", "Maniltoa psilogyne", IF(J2542="INBI", "Intsia bijuga", IF(J2542="ACEB", "Acanthus ebracteatus", IF(J2542="CAER", "Calamus erinaceus", IF(J2542="UNUN", "Unknown unknown",  IF(J2542="SOAL", "Sonneratia alba",  IF(J2542="AECO", "Aegiceras corniculatum", "" )) )))))))))))))))))))))))))))))</f>
        <v>Avicennia alba</v>
      </c>
      <c r="J2542" s="1" t="s">
        <v>27</v>
      </c>
      <c r="K2542" s="1" t="n">
        <v>24</v>
      </c>
      <c r="L2542" s="1" t="n">
        <v>14</v>
      </c>
      <c r="M2542" s="1"/>
      <c r="N2542" s="1"/>
      <c r="O2542" s="3"/>
      <c r="AMI2542" s="0"/>
      <c r="AMJ2542" s="0"/>
    </row>
    <row r="2543" s="18" customFormat="true" ht="13.8" hidden="false" customHeight="false" outlineLevel="0" collapsed="false">
      <c r="A2543" s="1" t="s">
        <v>91</v>
      </c>
      <c r="B2543" s="12" t="n">
        <v>42184</v>
      </c>
      <c r="C2543" s="1" t="s">
        <v>19</v>
      </c>
      <c r="D2543" s="1" t="s">
        <v>19</v>
      </c>
      <c r="E2543" s="1" t="s">
        <v>19</v>
      </c>
      <c r="F2543" s="1" t="s">
        <v>20</v>
      </c>
      <c r="G2543" s="1" t="n">
        <v>8</v>
      </c>
      <c r="H2543" s="1" t="n">
        <v>2</v>
      </c>
      <c r="I2543" s="23" t="str">
        <f aca="false">IF(J2543="RHAP", "Rhizophora apiculata", IF(J2543="EXAG", "Excoecaria agallocha", IF(J2543="BRPA", "Bruguiera parviflora", IF(J2543="XYMO", "Xylocarpus moluccensis", IF(J2543="BRCY", "Bruguiera cylindrica", IF(J2543="AVAL", "Avicennia alba", IF(J2543="AVOF", "Avicennia officinalis", IF(J2543="LURA", "Lumnitzera racemosa", IF(J2543="CETA", "Ceriops tagal", IF(J2543="XYGR", "Xylocarpus granatum", IF(J2543="AVMA", "Avicennia marina", IF(J2543="RHMU", "Rhizophora mucronata", IF(J2543="BRGY", "Bruguiera gymnorrhiza", IF(J2543="BRSE", "Bruguiera sexangula", IF(J2543="SOOV", "Sonneratia ovata", IF(J2543="SOCA", "Sonneratia caseolaris", IF(J2543="HELI", "Heritiera littoralis", IF(J2543="HESY", "Heritiera sylvatica", IF(J2543="NYFR", "Nypa fruticans", IF(J2543="CYRA", "Cynometra ramiflora", IF(J2543="PHPA", "Phoenix paludosa", IF(J2543="SCHY", "Scyphiphora hydrophyllacea", IF(J2543="DIMA", "Diospyros maritima", IF(J2543="POPI", "Pongamia pinnata", IF(J2543="MAPS", "Maniltoa psilogyne", IF(J2543="INBI", "Intsia bijuga", IF(J2543="ACEB", "Acanthus ebracteatus", IF(J2543="CAER", "Calamus erinaceus", IF(J2543="UNUN", "Unknown unknown",  IF(J2543="SOAL", "Sonneratia alba",  IF(J2543="AECO", "Aegiceras corniculatum", "" )) )))))))))))))))))))))))))))))</f>
        <v>Rhizophora apiculata</v>
      </c>
      <c r="J2543" s="1" t="s">
        <v>21</v>
      </c>
      <c r="K2543" s="1" t="n">
        <v>5.8</v>
      </c>
      <c r="L2543" s="1" t="n">
        <v>13</v>
      </c>
      <c r="M2543" s="1"/>
      <c r="N2543" s="1"/>
      <c r="O2543" s="3"/>
      <c r="AMI2543" s="0"/>
      <c r="AMJ2543" s="0"/>
    </row>
    <row r="2544" s="18" customFormat="true" ht="13.8" hidden="false" customHeight="false" outlineLevel="0" collapsed="false">
      <c r="A2544" s="1" t="s">
        <v>91</v>
      </c>
      <c r="B2544" s="12" t="n">
        <v>42184</v>
      </c>
      <c r="C2544" s="1" t="s">
        <v>19</v>
      </c>
      <c r="D2544" s="1" t="s">
        <v>19</v>
      </c>
      <c r="E2544" s="1" t="s">
        <v>19</v>
      </c>
      <c r="F2544" s="1" t="s">
        <v>20</v>
      </c>
      <c r="G2544" s="1" t="n">
        <v>8</v>
      </c>
      <c r="H2544" s="1" t="n">
        <v>2</v>
      </c>
      <c r="I2544" s="23" t="str">
        <f aca="false">IF(J2544="RHAP", "Rhizophora apiculata", IF(J2544="EXAG", "Excoecaria agallocha", IF(J2544="BRPA", "Bruguiera parviflora", IF(J2544="XYMO", "Xylocarpus moluccensis", IF(J2544="BRCY", "Bruguiera cylindrica", IF(J2544="AVAL", "Avicennia alba", IF(J2544="AVOF", "Avicennia officinalis", IF(J2544="LURA", "Lumnitzera racemosa", IF(J2544="CETA", "Ceriops tagal", IF(J2544="XYGR", "Xylocarpus granatum", IF(J2544="AVMA", "Avicennia marina", IF(J2544="RHMU", "Rhizophora mucronata", IF(J2544="BRGY", "Bruguiera gymnorrhiza", IF(J2544="BRSE", "Bruguiera sexangula", IF(J2544="SOOV", "Sonneratia ovata", IF(J2544="SOCA", "Sonneratia caseolaris", IF(J2544="HELI", "Heritiera littoralis", IF(J2544="HESY", "Heritiera sylvatica", IF(J2544="NYFR", "Nypa fruticans", IF(J2544="CYRA", "Cynometra ramiflora", IF(J2544="PHPA", "Phoenix paludosa", IF(J2544="SCHY", "Scyphiphora hydrophyllacea", IF(J2544="DIMA", "Diospyros maritima", IF(J2544="POPI", "Pongamia pinnata", IF(J2544="MAPS", "Maniltoa psilogyne", IF(J2544="INBI", "Intsia bijuga", IF(J2544="ACEB", "Acanthus ebracteatus", IF(J2544="CAER", "Calamus erinaceus", IF(J2544="UNUN", "Unknown unknown",  IF(J2544="SOAL", "Sonneratia alba",  IF(J2544="AECO", "Aegiceras corniculatum", "" )) )))))))))))))))))))))))))))))</f>
        <v>Rhizophora apiculata</v>
      </c>
      <c r="J2544" s="1" t="s">
        <v>21</v>
      </c>
      <c r="K2544" s="1" t="n">
        <v>5.9</v>
      </c>
      <c r="L2544" s="1" t="n">
        <v>6</v>
      </c>
      <c r="M2544" s="1"/>
      <c r="N2544" s="1"/>
      <c r="O2544" s="3"/>
      <c r="AMI2544" s="0"/>
      <c r="AMJ2544" s="0"/>
    </row>
    <row r="2545" s="18" customFormat="true" ht="13.8" hidden="false" customHeight="false" outlineLevel="0" collapsed="false">
      <c r="A2545" s="1" t="s">
        <v>91</v>
      </c>
      <c r="B2545" s="12" t="n">
        <v>42184</v>
      </c>
      <c r="C2545" s="1" t="s">
        <v>19</v>
      </c>
      <c r="D2545" s="1" t="s">
        <v>19</v>
      </c>
      <c r="E2545" s="1" t="s">
        <v>19</v>
      </c>
      <c r="F2545" s="1" t="s">
        <v>20</v>
      </c>
      <c r="G2545" s="1" t="n">
        <v>8</v>
      </c>
      <c r="H2545" s="1" t="n">
        <v>2</v>
      </c>
      <c r="I2545" s="23" t="str">
        <f aca="false">IF(J2545="RHAP", "Rhizophora apiculata", IF(J2545="EXAG", "Excoecaria agallocha", IF(J2545="BRPA", "Bruguiera parviflora", IF(J2545="XYMO", "Xylocarpus moluccensis", IF(J2545="BRCY", "Bruguiera cylindrica", IF(J2545="AVAL", "Avicennia alba", IF(J2545="AVOF", "Avicennia officinalis", IF(J2545="LURA", "Lumnitzera racemosa", IF(J2545="CETA", "Ceriops tagal", IF(J2545="XYGR", "Xylocarpus granatum", IF(J2545="AVMA", "Avicennia marina", IF(J2545="RHMU", "Rhizophora mucronata", IF(J2545="BRGY", "Bruguiera gymnorrhiza", IF(J2545="BRSE", "Bruguiera sexangula", IF(J2545="SOOV", "Sonneratia ovata", IF(J2545="SOCA", "Sonneratia caseolaris", IF(J2545="HELI", "Heritiera littoralis", IF(J2545="HESY", "Heritiera sylvatica", IF(J2545="NYFR", "Nypa fruticans", IF(J2545="CYRA", "Cynometra ramiflora", IF(J2545="PHPA", "Phoenix paludosa", IF(J2545="SCHY", "Scyphiphora hydrophyllacea", IF(J2545="DIMA", "Diospyros maritima", IF(J2545="POPI", "Pongamia pinnata", IF(J2545="MAPS", "Maniltoa psilogyne", IF(J2545="INBI", "Intsia bijuga", IF(J2545="ACEB", "Acanthus ebracteatus", IF(J2545="CAER", "Calamus erinaceus", IF(J2545="UNUN", "Unknown unknown",  IF(J2545="SOAL", "Sonneratia alba",  IF(J2545="AECO", "Aegiceras corniculatum", "" )) )))))))))))))))))))))))))))))</f>
        <v>Rhizophora apiculata</v>
      </c>
      <c r="J2545" s="1" t="s">
        <v>21</v>
      </c>
      <c r="K2545" s="1" t="n">
        <v>6.5</v>
      </c>
      <c r="L2545" s="1" t="n">
        <v>7</v>
      </c>
      <c r="M2545" s="1"/>
      <c r="N2545" s="1"/>
      <c r="O2545" s="3"/>
      <c r="AMI2545" s="0"/>
      <c r="AMJ2545" s="0"/>
    </row>
    <row r="2546" s="18" customFormat="true" ht="13.8" hidden="false" customHeight="false" outlineLevel="0" collapsed="false">
      <c r="A2546" s="1" t="s">
        <v>91</v>
      </c>
      <c r="B2546" s="12" t="n">
        <v>42184</v>
      </c>
      <c r="C2546" s="1" t="s">
        <v>19</v>
      </c>
      <c r="D2546" s="1" t="s">
        <v>19</v>
      </c>
      <c r="E2546" s="1" t="s">
        <v>19</v>
      </c>
      <c r="F2546" s="1" t="s">
        <v>20</v>
      </c>
      <c r="G2546" s="1" t="n">
        <v>8</v>
      </c>
      <c r="H2546" s="1" t="n">
        <v>2</v>
      </c>
      <c r="I2546" s="23" t="str">
        <f aca="false">IF(J2546="RHAP", "Rhizophora apiculata", IF(J2546="EXAG", "Excoecaria agallocha", IF(J2546="BRPA", "Bruguiera parviflora", IF(J2546="XYMO", "Xylocarpus moluccensis", IF(J2546="BRCY", "Bruguiera cylindrica", IF(J2546="AVAL", "Avicennia alba", IF(J2546="AVOF", "Avicennia officinalis", IF(J2546="LURA", "Lumnitzera racemosa", IF(J2546="CETA", "Ceriops tagal", IF(J2546="XYGR", "Xylocarpus granatum", IF(J2546="AVMA", "Avicennia marina", IF(J2546="RHMU", "Rhizophora mucronata", IF(J2546="BRGY", "Bruguiera gymnorrhiza", IF(J2546="BRSE", "Bruguiera sexangula", IF(J2546="SOOV", "Sonneratia ovata", IF(J2546="SOCA", "Sonneratia caseolaris", IF(J2546="HELI", "Heritiera littoralis", IF(J2546="HESY", "Heritiera sylvatica", IF(J2546="NYFR", "Nypa fruticans", IF(J2546="CYRA", "Cynometra ramiflora", IF(J2546="PHPA", "Phoenix paludosa", IF(J2546="SCHY", "Scyphiphora hydrophyllacea", IF(J2546="DIMA", "Diospyros maritima", IF(J2546="POPI", "Pongamia pinnata", IF(J2546="MAPS", "Maniltoa psilogyne", IF(J2546="INBI", "Intsia bijuga", IF(J2546="ACEB", "Acanthus ebracteatus", IF(J2546="CAER", "Calamus erinaceus", IF(J2546="UNUN", "Unknown unknown",  IF(J2546="SOAL", "Sonneratia alba",  IF(J2546="AECO", "Aegiceras corniculatum", "" )) )))))))))))))))))))))))))))))</f>
        <v>Rhizophora apiculata</v>
      </c>
      <c r="J2546" s="1" t="s">
        <v>21</v>
      </c>
      <c r="K2546" s="1" t="n">
        <v>6.7</v>
      </c>
      <c r="L2546" s="1" t="n">
        <v>7</v>
      </c>
      <c r="M2546" s="1"/>
      <c r="N2546" s="1"/>
      <c r="O2546" s="3"/>
      <c r="AMI2546" s="0"/>
      <c r="AMJ2546" s="0"/>
    </row>
    <row r="2547" s="18" customFormat="true" ht="13.8" hidden="false" customHeight="false" outlineLevel="0" collapsed="false">
      <c r="A2547" s="1" t="s">
        <v>91</v>
      </c>
      <c r="B2547" s="12" t="n">
        <v>42184</v>
      </c>
      <c r="C2547" s="1" t="s">
        <v>19</v>
      </c>
      <c r="D2547" s="1" t="s">
        <v>19</v>
      </c>
      <c r="E2547" s="1" t="s">
        <v>19</v>
      </c>
      <c r="F2547" s="1" t="s">
        <v>20</v>
      </c>
      <c r="G2547" s="1" t="n">
        <v>8</v>
      </c>
      <c r="H2547" s="1" t="n">
        <v>2</v>
      </c>
      <c r="I2547" s="23" t="str">
        <f aca="false">IF(J2547="RHAP", "Rhizophora apiculata", IF(J2547="EXAG", "Excoecaria agallocha", IF(J2547="BRPA", "Bruguiera parviflora", IF(J2547="XYMO", "Xylocarpus moluccensis", IF(J2547="BRCY", "Bruguiera cylindrica", IF(J2547="AVAL", "Avicennia alba", IF(J2547="AVOF", "Avicennia officinalis", IF(J2547="LURA", "Lumnitzera racemosa", IF(J2547="CETA", "Ceriops tagal", IF(J2547="XYGR", "Xylocarpus granatum", IF(J2547="AVMA", "Avicennia marina", IF(J2547="RHMU", "Rhizophora mucronata", IF(J2547="BRGY", "Bruguiera gymnorrhiza", IF(J2547="BRSE", "Bruguiera sexangula", IF(J2547="SOOV", "Sonneratia ovata", IF(J2547="SOCA", "Sonneratia caseolaris", IF(J2547="HELI", "Heritiera littoralis", IF(J2547="HESY", "Heritiera sylvatica", IF(J2547="NYFR", "Nypa fruticans", IF(J2547="CYRA", "Cynometra ramiflora", IF(J2547="PHPA", "Phoenix paludosa", IF(J2547="SCHY", "Scyphiphora hydrophyllacea", IF(J2547="DIMA", "Diospyros maritima", IF(J2547="POPI", "Pongamia pinnata", IF(J2547="MAPS", "Maniltoa psilogyne", IF(J2547="INBI", "Intsia bijuga", IF(J2547="ACEB", "Acanthus ebracteatus", IF(J2547="CAER", "Calamus erinaceus", IF(J2547="UNUN", "Unknown unknown",  IF(J2547="SOAL", "Sonneratia alba",  IF(J2547="AECO", "Aegiceras corniculatum", "" )) )))))))))))))))))))))))))))))</f>
        <v>Rhizophora apiculata</v>
      </c>
      <c r="J2547" s="1" t="s">
        <v>21</v>
      </c>
      <c r="K2547" s="1" t="n">
        <v>6.9</v>
      </c>
      <c r="L2547" s="1" t="n">
        <v>8</v>
      </c>
      <c r="M2547" s="1"/>
      <c r="N2547" s="1"/>
      <c r="O2547" s="3"/>
      <c r="AMI2547" s="0"/>
      <c r="AMJ2547" s="0"/>
    </row>
    <row r="2548" s="18" customFormat="true" ht="13.8" hidden="false" customHeight="false" outlineLevel="0" collapsed="false">
      <c r="A2548" s="1" t="s">
        <v>91</v>
      </c>
      <c r="B2548" s="12" t="n">
        <v>42184</v>
      </c>
      <c r="C2548" s="1" t="s">
        <v>19</v>
      </c>
      <c r="D2548" s="1" t="s">
        <v>19</v>
      </c>
      <c r="E2548" s="1" t="s">
        <v>19</v>
      </c>
      <c r="F2548" s="1" t="s">
        <v>20</v>
      </c>
      <c r="G2548" s="1" t="n">
        <v>8</v>
      </c>
      <c r="H2548" s="1" t="n">
        <v>2</v>
      </c>
      <c r="I2548" s="23" t="str">
        <f aca="false">IF(J2548="RHAP", "Rhizophora apiculata", IF(J2548="EXAG", "Excoecaria agallocha", IF(J2548="BRPA", "Bruguiera parviflora", IF(J2548="XYMO", "Xylocarpus moluccensis", IF(J2548="BRCY", "Bruguiera cylindrica", IF(J2548="AVAL", "Avicennia alba", IF(J2548="AVOF", "Avicennia officinalis", IF(J2548="LURA", "Lumnitzera racemosa", IF(J2548="CETA", "Ceriops tagal", IF(J2548="XYGR", "Xylocarpus granatum", IF(J2548="AVMA", "Avicennia marina", IF(J2548="RHMU", "Rhizophora mucronata", IF(J2548="BRGY", "Bruguiera gymnorrhiza", IF(J2548="BRSE", "Bruguiera sexangula", IF(J2548="SOOV", "Sonneratia ovata", IF(J2548="SOCA", "Sonneratia caseolaris", IF(J2548="HELI", "Heritiera littoralis", IF(J2548="HESY", "Heritiera sylvatica", IF(J2548="NYFR", "Nypa fruticans", IF(J2548="CYRA", "Cynometra ramiflora", IF(J2548="PHPA", "Phoenix paludosa", IF(J2548="SCHY", "Scyphiphora hydrophyllacea", IF(J2548="DIMA", "Diospyros maritima", IF(J2548="POPI", "Pongamia pinnata", IF(J2548="MAPS", "Maniltoa psilogyne", IF(J2548="INBI", "Intsia bijuga", IF(J2548="ACEB", "Acanthus ebracteatus", IF(J2548="CAER", "Calamus erinaceus", IF(J2548="UNUN", "Unknown unknown",  IF(J2548="SOAL", "Sonneratia alba",  IF(J2548="AECO", "Aegiceras corniculatum", "" )) )))))))))))))))))))))))))))))</f>
        <v>Rhizophora apiculata</v>
      </c>
      <c r="J2548" s="1" t="s">
        <v>21</v>
      </c>
      <c r="K2548" s="1" t="n">
        <v>6.9</v>
      </c>
      <c r="L2548" s="1" t="n">
        <v>13</v>
      </c>
      <c r="M2548" s="1"/>
      <c r="N2548" s="1"/>
      <c r="O2548" s="3"/>
      <c r="AMI2548" s="0"/>
      <c r="AMJ2548" s="0"/>
    </row>
    <row r="2549" s="18" customFormat="true" ht="13.8" hidden="false" customHeight="false" outlineLevel="0" collapsed="false">
      <c r="A2549" s="1" t="s">
        <v>91</v>
      </c>
      <c r="B2549" s="12" t="n">
        <v>42184</v>
      </c>
      <c r="C2549" s="1" t="s">
        <v>19</v>
      </c>
      <c r="D2549" s="1" t="s">
        <v>19</v>
      </c>
      <c r="E2549" s="1" t="s">
        <v>19</v>
      </c>
      <c r="F2549" s="1" t="s">
        <v>20</v>
      </c>
      <c r="G2549" s="1" t="n">
        <v>8</v>
      </c>
      <c r="H2549" s="1" t="n">
        <v>2</v>
      </c>
      <c r="I2549" s="23" t="str">
        <f aca="false">IF(J2549="RHAP", "Rhizophora apiculata", IF(J2549="EXAG", "Excoecaria agallocha", IF(J2549="BRPA", "Bruguiera parviflora", IF(J2549="XYMO", "Xylocarpus moluccensis", IF(J2549="BRCY", "Bruguiera cylindrica", IF(J2549="AVAL", "Avicennia alba", IF(J2549="AVOF", "Avicennia officinalis", IF(J2549="LURA", "Lumnitzera racemosa", IF(J2549="CETA", "Ceriops tagal", IF(J2549="XYGR", "Xylocarpus granatum", IF(J2549="AVMA", "Avicennia marina", IF(J2549="RHMU", "Rhizophora mucronata", IF(J2549="BRGY", "Bruguiera gymnorrhiza", IF(J2549="BRSE", "Bruguiera sexangula", IF(J2549="SOOV", "Sonneratia ovata", IF(J2549="SOCA", "Sonneratia caseolaris", IF(J2549="HELI", "Heritiera littoralis", IF(J2549="HESY", "Heritiera sylvatica", IF(J2549="NYFR", "Nypa fruticans", IF(J2549="CYRA", "Cynometra ramiflora", IF(J2549="PHPA", "Phoenix paludosa", IF(J2549="SCHY", "Scyphiphora hydrophyllacea", IF(J2549="DIMA", "Diospyros maritima", IF(J2549="POPI", "Pongamia pinnata", IF(J2549="MAPS", "Maniltoa psilogyne", IF(J2549="INBI", "Intsia bijuga", IF(J2549="ACEB", "Acanthus ebracteatus", IF(J2549="CAER", "Calamus erinaceus", IF(J2549="UNUN", "Unknown unknown",  IF(J2549="SOAL", "Sonneratia alba",  IF(J2549="AECO", "Aegiceras corniculatum", "" )) )))))))))))))))))))))))))))))</f>
        <v>Rhizophora apiculata</v>
      </c>
      <c r="J2549" s="1" t="s">
        <v>21</v>
      </c>
      <c r="K2549" s="1" t="n">
        <v>6.9</v>
      </c>
      <c r="L2549" s="1" t="n">
        <v>8</v>
      </c>
      <c r="M2549" s="1"/>
      <c r="N2549" s="1"/>
      <c r="O2549" s="3"/>
      <c r="AMI2549" s="0"/>
      <c r="AMJ2549" s="0"/>
    </row>
    <row r="2550" s="18" customFormat="true" ht="13.8" hidden="false" customHeight="false" outlineLevel="0" collapsed="false">
      <c r="A2550" s="1" t="s">
        <v>91</v>
      </c>
      <c r="B2550" s="12" t="n">
        <v>42184</v>
      </c>
      <c r="C2550" s="1" t="s">
        <v>19</v>
      </c>
      <c r="D2550" s="1" t="s">
        <v>19</v>
      </c>
      <c r="E2550" s="1" t="s">
        <v>19</v>
      </c>
      <c r="F2550" s="1" t="s">
        <v>20</v>
      </c>
      <c r="G2550" s="1" t="n">
        <v>8</v>
      </c>
      <c r="H2550" s="1" t="n">
        <v>2</v>
      </c>
      <c r="I2550" s="23" t="str">
        <f aca="false">IF(J2550="RHAP", "Rhizophora apiculata", IF(J2550="EXAG", "Excoecaria agallocha", IF(J2550="BRPA", "Bruguiera parviflora", IF(J2550="XYMO", "Xylocarpus moluccensis", IF(J2550="BRCY", "Bruguiera cylindrica", IF(J2550="AVAL", "Avicennia alba", IF(J2550="AVOF", "Avicennia officinalis", IF(J2550="LURA", "Lumnitzera racemosa", IF(J2550="CETA", "Ceriops tagal", IF(J2550="XYGR", "Xylocarpus granatum", IF(J2550="AVMA", "Avicennia marina", IF(J2550="RHMU", "Rhizophora mucronata", IF(J2550="BRGY", "Bruguiera gymnorrhiza", IF(J2550="BRSE", "Bruguiera sexangula", IF(J2550="SOOV", "Sonneratia ovata", IF(J2550="SOCA", "Sonneratia caseolaris", IF(J2550="HELI", "Heritiera littoralis", IF(J2550="HESY", "Heritiera sylvatica", IF(J2550="NYFR", "Nypa fruticans", IF(J2550="CYRA", "Cynometra ramiflora", IF(J2550="PHPA", "Phoenix paludosa", IF(J2550="SCHY", "Scyphiphora hydrophyllacea", IF(J2550="DIMA", "Diospyros maritima", IF(J2550="POPI", "Pongamia pinnata", IF(J2550="MAPS", "Maniltoa psilogyne", IF(J2550="INBI", "Intsia bijuga", IF(J2550="ACEB", "Acanthus ebracteatus", IF(J2550="CAER", "Calamus erinaceus", IF(J2550="UNUN", "Unknown unknown",  IF(J2550="SOAL", "Sonneratia alba",  IF(J2550="AECO", "Aegiceras corniculatum", "" )) )))))))))))))))))))))))))))))</f>
        <v>Rhizophora apiculata</v>
      </c>
      <c r="J2550" s="1" t="s">
        <v>21</v>
      </c>
      <c r="K2550" s="1" t="n">
        <v>7.2</v>
      </c>
      <c r="L2550" s="1" t="n">
        <v>13</v>
      </c>
      <c r="M2550" s="1"/>
      <c r="N2550" s="1"/>
      <c r="O2550" s="3"/>
      <c r="AMI2550" s="0"/>
      <c r="AMJ2550" s="0"/>
    </row>
    <row r="2551" s="18" customFormat="true" ht="13.8" hidden="false" customHeight="false" outlineLevel="0" collapsed="false">
      <c r="A2551" s="1" t="s">
        <v>91</v>
      </c>
      <c r="B2551" s="12" t="n">
        <v>42184</v>
      </c>
      <c r="C2551" s="1" t="s">
        <v>19</v>
      </c>
      <c r="D2551" s="1" t="s">
        <v>19</v>
      </c>
      <c r="E2551" s="1" t="s">
        <v>19</v>
      </c>
      <c r="F2551" s="1" t="s">
        <v>20</v>
      </c>
      <c r="G2551" s="1" t="n">
        <v>8</v>
      </c>
      <c r="H2551" s="1" t="n">
        <v>2</v>
      </c>
      <c r="I2551" s="23" t="str">
        <f aca="false">IF(J2551="RHAP", "Rhizophora apiculata", IF(J2551="EXAG", "Excoecaria agallocha", IF(J2551="BRPA", "Bruguiera parviflora", IF(J2551="XYMO", "Xylocarpus moluccensis", IF(J2551="BRCY", "Bruguiera cylindrica", IF(J2551="AVAL", "Avicennia alba", IF(J2551="AVOF", "Avicennia officinalis", IF(J2551="LURA", "Lumnitzera racemosa", IF(J2551="CETA", "Ceriops tagal", IF(J2551="XYGR", "Xylocarpus granatum", IF(J2551="AVMA", "Avicennia marina", IF(J2551="RHMU", "Rhizophora mucronata", IF(J2551="BRGY", "Bruguiera gymnorrhiza", IF(J2551="BRSE", "Bruguiera sexangula", IF(J2551="SOOV", "Sonneratia ovata", IF(J2551="SOCA", "Sonneratia caseolaris", IF(J2551="HELI", "Heritiera littoralis", IF(J2551="HESY", "Heritiera sylvatica", IF(J2551="NYFR", "Nypa fruticans", IF(J2551="CYRA", "Cynometra ramiflora", IF(J2551="PHPA", "Phoenix paludosa", IF(J2551="SCHY", "Scyphiphora hydrophyllacea", IF(J2551="DIMA", "Diospyros maritima", IF(J2551="POPI", "Pongamia pinnata", IF(J2551="MAPS", "Maniltoa psilogyne", IF(J2551="INBI", "Intsia bijuga", IF(J2551="ACEB", "Acanthus ebracteatus", IF(J2551="CAER", "Calamus erinaceus", IF(J2551="UNUN", "Unknown unknown",  IF(J2551="SOAL", "Sonneratia alba",  IF(J2551="AECO", "Aegiceras corniculatum", "" )) )))))))))))))))))))))))))))))</f>
        <v>Rhizophora apiculata</v>
      </c>
      <c r="J2551" s="1" t="s">
        <v>21</v>
      </c>
      <c r="K2551" s="1" t="n">
        <v>7.3</v>
      </c>
      <c r="L2551" s="1" t="n">
        <v>9</v>
      </c>
      <c r="M2551" s="1"/>
      <c r="N2551" s="1"/>
      <c r="O2551" s="3"/>
      <c r="AMI2551" s="0"/>
      <c r="AMJ2551" s="0"/>
    </row>
    <row r="2552" s="18" customFormat="true" ht="13.8" hidden="false" customHeight="false" outlineLevel="0" collapsed="false">
      <c r="A2552" s="1" t="s">
        <v>91</v>
      </c>
      <c r="B2552" s="12" t="n">
        <v>42184</v>
      </c>
      <c r="C2552" s="1" t="s">
        <v>19</v>
      </c>
      <c r="D2552" s="1" t="s">
        <v>19</v>
      </c>
      <c r="E2552" s="1" t="s">
        <v>19</v>
      </c>
      <c r="F2552" s="1" t="s">
        <v>20</v>
      </c>
      <c r="G2552" s="1" t="n">
        <v>8</v>
      </c>
      <c r="H2552" s="1" t="n">
        <v>2</v>
      </c>
      <c r="I2552" s="23" t="str">
        <f aca="false">IF(J2552="RHAP", "Rhizophora apiculata", IF(J2552="EXAG", "Excoecaria agallocha", IF(J2552="BRPA", "Bruguiera parviflora", IF(J2552="XYMO", "Xylocarpus moluccensis", IF(J2552="BRCY", "Bruguiera cylindrica", IF(J2552="AVAL", "Avicennia alba", IF(J2552="AVOF", "Avicennia officinalis", IF(J2552="LURA", "Lumnitzera racemosa", IF(J2552="CETA", "Ceriops tagal", IF(J2552="XYGR", "Xylocarpus granatum", IF(J2552="AVMA", "Avicennia marina", IF(J2552="RHMU", "Rhizophora mucronata", IF(J2552="BRGY", "Bruguiera gymnorrhiza", IF(J2552="BRSE", "Bruguiera sexangula", IF(J2552="SOOV", "Sonneratia ovata", IF(J2552="SOCA", "Sonneratia caseolaris", IF(J2552="HELI", "Heritiera littoralis", IF(J2552="HESY", "Heritiera sylvatica", IF(J2552="NYFR", "Nypa fruticans", IF(J2552="CYRA", "Cynometra ramiflora", IF(J2552="PHPA", "Phoenix paludosa", IF(J2552="SCHY", "Scyphiphora hydrophyllacea", IF(J2552="DIMA", "Diospyros maritima", IF(J2552="POPI", "Pongamia pinnata", IF(J2552="MAPS", "Maniltoa psilogyne", IF(J2552="INBI", "Intsia bijuga", IF(J2552="ACEB", "Acanthus ebracteatus", IF(J2552="CAER", "Calamus erinaceus", IF(J2552="UNUN", "Unknown unknown",  IF(J2552="SOAL", "Sonneratia alba",  IF(J2552="AECO", "Aegiceras corniculatum", "" )) )))))))))))))))))))))))))))))</f>
        <v>Avicennia alba</v>
      </c>
      <c r="J2552" s="1" t="s">
        <v>27</v>
      </c>
      <c r="K2552" s="1" t="n">
        <v>7.5</v>
      </c>
      <c r="L2552" s="1" t="n">
        <v>6</v>
      </c>
      <c r="M2552" s="1" t="n">
        <v>9</v>
      </c>
      <c r="N2552" s="1" t="n">
        <v>3</v>
      </c>
      <c r="O2552" s="3"/>
      <c r="AMI2552" s="0"/>
      <c r="AMJ2552" s="0"/>
    </row>
    <row r="2553" s="18" customFormat="true" ht="13.8" hidden="false" customHeight="false" outlineLevel="0" collapsed="false">
      <c r="A2553" s="1" t="s">
        <v>91</v>
      </c>
      <c r="B2553" s="12" t="n">
        <v>42184</v>
      </c>
      <c r="C2553" s="1" t="s">
        <v>19</v>
      </c>
      <c r="D2553" s="1" t="s">
        <v>19</v>
      </c>
      <c r="E2553" s="1" t="s">
        <v>19</v>
      </c>
      <c r="F2553" s="1" t="s">
        <v>20</v>
      </c>
      <c r="G2553" s="1" t="n">
        <v>8</v>
      </c>
      <c r="H2553" s="1" t="n">
        <v>2</v>
      </c>
      <c r="I2553" s="23" t="str">
        <f aca="false">IF(J2553="RHAP", "Rhizophora apiculata", IF(J2553="EXAG", "Excoecaria agallocha", IF(J2553="BRPA", "Bruguiera parviflora", IF(J2553="XYMO", "Xylocarpus moluccensis", IF(J2553="BRCY", "Bruguiera cylindrica", IF(J2553="AVAL", "Avicennia alba", IF(J2553="AVOF", "Avicennia officinalis", IF(J2553="LURA", "Lumnitzera racemosa", IF(J2553="CETA", "Ceriops tagal", IF(J2553="XYGR", "Xylocarpus granatum", IF(J2553="AVMA", "Avicennia marina", IF(J2553="RHMU", "Rhizophora mucronata", IF(J2553="BRGY", "Bruguiera gymnorrhiza", IF(J2553="BRSE", "Bruguiera sexangula", IF(J2553="SOOV", "Sonneratia ovata", IF(J2553="SOCA", "Sonneratia caseolaris", IF(J2553="HELI", "Heritiera littoralis", IF(J2553="HESY", "Heritiera sylvatica", IF(J2553="NYFR", "Nypa fruticans", IF(J2553="CYRA", "Cynometra ramiflora", IF(J2553="PHPA", "Phoenix paludosa", IF(J2553="SCHY", "Scyphiphora hydrophyllacea", IF(J2553="DIMA", "Diospyros maritima", IF(J2553="POPI", "Pongamia pinnata", IF(J2553="MAPS", "Maniltoa psilogyne", IF(J2553="INBI", "Intsia bijuga", IF(J2553="ACEB", "Acanthus ebracteatus", IF(J2553="CAER", "Calamus erinaceus", IF(J2553="UNUN", "Unknown unknown",  IF(J2553="SOAL", "Sonneratia alba",  IF(J2553="AECO", "Aegiceras corniculatum", "" )) )))))))))))))))))))))))))))))</f>
        <v>Rhizophora apiculata</v>
      </c>
      <c r="J2553" s="1" t="s">
        <v>21</v>
      </c>
      <c r="K2553" s="1" t="n">
        <v>7.5</v>
      </c>
      <c r="L2553" s="1" t="n">
        <v>15</v>
      </c>
      <c r="M2553" s="1"/>
      <c r="N2553" s="1"/>
      <c r="O2553" s="3"/>
      <c r="AMI2553" s="0"/>
      <c r="AMJ2553" s="0"/>
    </row>
    <row r="2554" s="18" customFormat="true" ht="13.8" hidden="false" customHeight="false" outlineLevel="0" collapsed="false">
      <c r="A2554" s="1" t="s">
        <v>91</v>
      </c>
      <c r="B2554" s="12" t="n">
        <v>42184</v>
      </c>
      <c r="C2554" s="1" t="s">
        <v>19</v>
      </c>
      <c r="D2554" s="1" t="s">
        <v>19</v>
      </c>
      <c r="E2554" s="1" t="s">
        <v>19</v>
      </c>
      <c r="F2554" s="1" t="s">
        <v>20</v>
      </c>
      <c r="G2554" s="1" t="n">
        <v>8</v>
      </c>
      <c r="H2554" s="1" t="n">
        <v>2</v>
      </c>
      <c r="I2554" s="23" t="str">
        <f aca="false">IF(J2554="RHAP", "Rhizophora apiculata", IF(J2554="EXAG", "Excoecaria agallocha", IF(J2554="BRPA", "Bruguiera parviflora", IF(J2554="XYMO", "Xylocarpus moluccensis", IF(J2554="BRCY", "Bruguiera cylindrica", IF(J2554="AVAL", "Avicennia alba", IF(J2554="AVOF", "Avicennia officinalis", IF(J2554="LURA", "Lumnitzera racemosa", IF(J2554="CETA", "Ceriops tagal", IF(J2554="XYGR", "Xylocarpus granatum", IF(J2554="AVMA", "Avicennia marina", IF(J2554="RHMU", "Rhizophora mucronata", IF(J2554="BRGY", "Bruguiera gymnorrhiza", IF(J2554="BRSE", "Bruguiera sexangula", IF(J2554="SOOV", "Sonneratia ovata", IF(J2554="SOCA", "Sonneratia caseolaris", IF(J2554="HELI", "Heritiera littoralis", IF(J2554="HESY", "Heritiera sylvatica", IF(J2554="NYFR", "Nypa fruticans", IF(J2554="CYRA", "Cynometra ramiflora", IF(J2554="PHPA", "Phoenix paludosa", IF(J2554="SCHY", "Scyphiphora hydrophyllacea", IF(J2554="DIMA", "Diospyros maritima", IF(J2554="POPI", "Pongamia pinnata", IF(J2554="MAPS", "Maniltoa psilogyne", IF(J2554="INBI", "Intsia bijuga", IF(J2554="ACEB", "Acanthus ebracteatus", IF(J2554="CAER", "Calamus erinaceus", IF(J2554="UNUN", "Unknown unknown",  IF(J2554="SOAL", "Sonneratia alba",  IF(J2554="AECO", "Aegiceras corniculatum", "" )) )))))))))))))))))))))))))))))</f>
        <v>Rhizophora apiculata</v>
      </c>
      <c r="J2554" s="1" t="s">
        <v>21</v>
      </c>
      <c r="K2554" s="1" t="n">
        <v>7.7</v>
      </c>
      <c r="L2554" s="1" t="n">
        <v>11</v>
      </c>
      <c r="M2554" s="1"/>
      <c r="N2554" s="1"/>
      <c r="O2554" s="3"/>
      <c r="AMI2554" s="0"/>
      <c r="AMJ2554" s="0"/>
    </row>
    <row r="2555" s="18" customFormat="true" ht="13.8" hidden="false" customHeight="false" outlineLevel="0" collapsed="false">
      <c r="A2555" s="1" t="s">
        <v>91</v>
      </c>
      <c r="B2555" s="12" t="n">
        <v>42184</v>
      </c>
      <c r="C2555" s="1" t="s">
        <v>19</v>
      </c>
      <c r="D2555" s="1" t="s">
        <v>19</v>
      </c>
      <c r="E2555" s="1" t="s">
        <v>19</v>
      </c>
      <c r="F2555" s="1" t="s">
        <v>20</v>
      </c>
      <c r="G2555" s="1" t="n">
        <v>8</v>
      </c>
      <c r="H2555" s="1" t="n">
        <v>2</v>
      </c>
      <c r="I2555" s="23" t="str">
        <f aca="false">IF(J2555="RHAP", "Rhizophora apiculata", IF(J2555="EXAG", "Excoecaria agallocha", IF(J2555="BRPA", "Bruguiera parviflora", IF(J2555="XYMO", "Xylocarpus moluccensis", IF(J2555="BRCY", "Bruguiera cylindrica", IF(J2555="AVAL", "Avicennia alba", IF(J2555="AVOF", "Avicennia officinalis", IF(J2555="LURA", "Lumnitzera racemosa", IF(J2555="CETA", "Ceriops tagal", IF(J2555="XYGR", "Xylocarpus granatum", IF(J2555="AVMA", "Avicennia marina", IF(J2555="RHMU", "Rhizophora mucronata", IF(J2555="BRGY", "Bruguiera gymnorrhiza", IF(J2555="BRSE", "Bruguiera sexangula", IF(J2555="SOOV", "Sonneratia ovata", IF(J2555="SOCA", "Sonneratia caseolaris", IF(J2555="HELI", "Heritiera littoralis", IF(J2555="HESY", "Heritiera sylvatica", IF(J2555="NYFR", "Nypa fruticans", IF(J2555="CYRA", "Cynometra ramiflora", IF(J2555="PHPA", "Phoenix paludosa", IF(J2555="SCHY", "Scyphiphora hydrophyllacea", IF(J2555="DIMA", "Diospyros maritima", IF(J2555="POPI", "Pongamia pinnata", IF(J2555="MAPS", "Maniltoa psilogyne", IF(J2555="INBI", "Intsia bijuga", IF(J2555="ACEB", "Acanthus ebracteatus", IF(J2555="CAER", "Calamus erinaceus", IF(J2555="UNUN", "Unknown unknown",  IF(J2555="SOAL", "Sonneratia alba",  IF(J2555="AECO", "Aegiceras corniculatum", "" )) )))))))))))))))))))))))))))))</f>
        <v>Rhizophora apiculata</v>
      </c>
      <c r="J2555" s="1" t="s">
        <v>21</v>
      </c>
      <c r="K2555" s="1" t="n">
        <v>8</v>
      </c>
      <c r="L2555" s="1" t="n">
        <v>13</v>
      </c>
      <c r="M2555" s="1"/>
      <c r="N2555" s="1"/>
      <c r="O2555" s="3"/>
      <c r="AMI2555" s="0"/>
      <c r="AMJ2555" s="0"/>
    </row>
    <row r="2556" s="18" customFormat="true" ht="13.8" hidden="false" customHeight="false" outlineLevel="0" collapsed="false">
      <c r="A2556" s="1" t="s">
        <v>91</v>
      </c>
      <c r="B2556" s="12" t="n">
        <v>42184</v>
      </c>
      <c r="C2556" s="1" t="s">
        <v>19</v>
      </c>
      <c r="D2556" s="1" t="s">
        <v>19</v>
      </c>
      <c r="E2556" s="1" t="s">
        <v>19</v>
      </c>
      <c r="F2556" s="1" t="s">
        <v>20</v>
      </c>
      <c r="G2556" s="1" t="n">
        <v>8</v>
      </c>
      <c r="H2556" s="1" t="n">
        <v>2</v>
      </c>
      <c r="I2556" s="23" t="str">
        <f aca="false">IF(J2556="RHAP", "Rhizophora apiculata", IF(J2556="EXAG", "Excoecaria agallocha", IF(J2556="BRPA", "Bruguiera parviflora", IF(J2556="XYMO", "Xylocarpus moluccensis", IF(J2556="BRCY", "Bruguiera cylindrica", IF(J2556="AVAL", "Avicennia alba", IF(J2556="AVOF", "Avicennia officinalis", IF(J2556="LURA", "Lumnitzera racemosa", IF(J2556="CETA", "Ceriops tagal", IF(J2556="XYGR", "Xylocarpus granatum", IF(J2556="AVMA", "Avicennia marina", IF(J2556="RHMU", "Rhizophora mucronata", IF(J2556="BRGY", "Bruguiera gymnorrhiza", IF(J2556="BRSE", "Bruguiera sexangula", IF(J2556="SOOV", "Sonneratia ovata", IF(J2556="SOCA", "Sonneratia caseolaris", IF(J2556="HELI", "Heritiera littoralis", IF(J2556="HESY", "Heritiera sylvatica", IF(J2556="NYFR", "Nypa fruticans", IF(J2556="CYRA", "Cynometra ramiflora", IF(J2556="PHPA", "Phoenix paludosa", IF(J2556="SCHY", "Scyphiphora hydrophyllacea", IF(J2556="DIMA", "Diospyros maritima", IF(J2556="POPI", "Pongamia pinnata", IF(J2556="MAPS", "Maniltoa psilogyne", IF(J2556="INBI", "Intsia bijuga", IF(J2556="ACEB", "Acanthus ebracteatus", IF(J2556="CAER", "Calamus erinaceus", IF(J2556="UNUN", "Unknown unknown",  IF(J2556="SOAL", "Sonneratia alba",  IF(J2556="AECO", "Aegiceras corniculatum", "" )) )))))))))))))))))))))))))))))</f>
        <v>Rhizophora apiculata</v>
      </c>
      <c r="J2556" s="1" t="s">
        <v>21</v>
      </c>
      <c r="K2556" s="1" t="n">
        <v>8.1</v>
      </c>
      <c r="L2556" s="1" t="n">
        <v>11</v>
      </c>
      <c r="M2556" s="1"/>
      <c r="N2556" s="1"/>
      <c r="O2556" s="3"/>
      <c r="AMI2556" s="0"/>
      <c r="AMJ2556" s="0"/>
    </row>
    <row r="2557" s="18" customFormat="true" ht="13.8" hidden="false" customHeight="false" outlineLevel="0" collapsed="false">
      <c r="A2557" s="1" t="s">
        <v>91</v>
      </c>
      <c r="B2557" s="12" t="n">
        <v>42184</v>
      </c>
      <c r="C2557" s="1" t="s">
        <v>19</v>
      </c>
      <c r="D2557" s="1" t="s">
        <v>19</v>
      </c>
      <c r="E2557" s="1" t="s">
        <v>19</v>
      </c>
      <c r="F2557" s="1" t="s">
        <v>20</v>
      </c>
      <c r="G2557" s="1" t="n">
        <v>8</v>
      </c>
      <c r="H2557" s="1" t="n">
        <v>2</v>
      </c>
      <c r="I2557" s="23" t="str">
        <f aca="false">IF(J2557="RHAP", "Rhizophora apiculata", IF(J2557="EXAG", "Excoecaria agallocha", IF(J2557="BRPA", "Bruguiera parviflora", IF(J2557="XYMO", "Xylocarpus moluccensis", IF(J2557="BRCY", "Bruguiera cylindrica", IF(J2557="AVAL", "Avicennia alba", IF(J2557="AVOF", "Avicennia officinalis", IF(J2557="LURA", "Lumnitzera racemosa", IF(J2557="CETA", "Ceriops tagal", IF(J2557="XYGR", "Xylocarpus granatum", IF(J2557="AVMA", "Avicennia marina", IF(J2557="RHMU", "Rhizophora mucronata", IF(J2557="BRGY", "Bruguiera gymnorrhiza", IF(J2557="BRSE", "Bruguiera sexangula", IF(J2557="SOOV", "Sonneratia ovata", IF(J2557="SOCA", "Sonneratia caseolaris", IF(J2557="HELI", "Heritiera littoralis", IF(J2557="HESY", "Heritiera sylvatica", IF(J2557="NYFR", "Nypa fruticans", IF(J2557="CYRA", "Cynometra ramiflora", IF(J2557="PHPA", "Phoenix paludosa", IF(J2557="SCHY", "Scyphiphora hydrophyllacea", IF(J2557="DIMA", "Diospyros maritima", IF(J2557="POPI", "Pongamia pinnata", IF(J2557="MAPS", "Maniltoa psilogyne", IF(J2557="INBI", "Intsia bijuga", IF(J2557="ACEB", "Acanthus ebracteatus", IF(J2557="CAER", "Calamus erinaceus", IF(J2557="UNUN", "Unknown unknown",  IF(J2557="SOAL", "Sonneratia alba",  IF(J2557="AECO", "Aegiceras corniculatum", "" )) )))))))))))))))))))))))))))))</f>
        <v>Rhizophora apiculata</v>
      </c>
      <c r="J2557" s="1" t="s">
        <v>21</v>
      </c>
      <c r="K2557" s="1" t="n">
        <v>8.2</v>
      </c>
      <c r="L2557" s="1" t="n">
        <v>9</v>
      </c>
      <c r="M2557" s="1"/>
      <c r="N2557" s="1"/>
      <c r="O2557" s="3"/>
      <c r="AMI2557" s="0"/>
      <c r="AMJ2557" s="0"/>
    </row>
    <row r="2558" s="18" customFormat="true" ht="13.8" hidden="false" customHeight="false" outlineLevel="0" collapsed="false">
      <c r="A2558" s="1" t="s">
        <v>91</v>
      </c>
      <c r="B2558" s="12" t="n">
        <v>42184</v>
      </c>
      <c r="C2558" s="1" t="s">
        <v>19</v>
      </c>
      <c r="D2558" s="1" t="s">
        <v>19</v>
      </c>
      <c r="E2558" s="1" t="s">
        <v>19</v>
      </c>
      <c r="F2558" s="1" t="s">
        <v>20</v>
      </c>
      <c r="G2558" s="1" t="n">
        <v>8</v>
      </c>
      <c r="H2558" s="1" t="n">
        <v>2</v>
      </c>
      <c r="I2558" s="23" t="str">
        <f aca="false">IF(J2558="RHAP", "Rhizophora apiculata", IF(J2558="EXAG", "Excoecaria agallocha", IF(J2558="BRPA", "Bruguiera parviflora", IF(J2558="XYMO", "Xylocarpus moluccensis", IF(J2558="BRCY", "Bruguiera cylindrica", IF(J2558="AVAL", "Avicennia alba", IF(J2558="AVOF", "Avicennia officinalis", IF(J2558="LURA", "Lumnitzera racemosa", IF(J2558="CETA", "Ceriops tagal", IF(J2558="XYGR", "Xylocarpus granatum", IF(J2558="AVMA", "Avicennia marina", IF(J2558="RHMU", "Rhizophora mucronata", IF(J2558="BRGY", "Bruguiera gymnorrhiza", IF(J2558="BRSE", "Bruguiera sexangula", IF(J2558="SOOV", "Sonneratia ovata", IF(J2558="SOCA", "Sonneratia caseolaris", IF(J2558="HELI", "Heritiera littoralis", IF(J2558="HESY", "Heritiera sylvatica", IF(J2558="NYFR", "Nypa fruticans", IF(J2558="CYRA", "Cynometra ramiflora", IF(J2558="PHPA", "Phoenix paludosa", IF(J2558="SCHY", "Scyphiphora hydrophyllacea", IF(J2558="DIMA", "Diospyros maritima", IF(J2558="POPI", "Pongamia pinnata", IF(J2558="MAPS", "Maniltoa psilogyne", IF(J2558="INBI", "Intsia bijuga", IF(J2558="ACEB", "Acanthus ebracteatus", IF(J2558="CAER", "Calamus erinaceus", IF(J2558="UNUN", "Unknown unknown",  IF(J2558="SOAL", "Sonneratia alba",  IF(J2558="AECO", "Aegiceras corniculatum", "" )) )))))))))))))))))))))))))))))</f>
        <v>Rhizophora apiculata</v>
      </c>
      <c r="J2558" s="1" t="s">
        <v>21</v>
      </c>
      <c r="K2558" s="1" t="n">
        <v>8.5</v>
      </c>
      <c r="L2558" s="1" t="n">
        <v>14</v>
      </c>
      <c r="M2558" s="1"/>
      <c r="N2558" s="1"/>
      <c r="O2558" s="3"/>
      <c r="AMI2558" s="0"/>
      <c r="AMJ2558" s="0"/>
    </row>
    <row r="2559" s="18" customFormat="true" ht="13.8" hidden="false" customHeight="false" outlineLevel="0" collapsed="false">
      <c r="A2559" s="1" t="s">
        <v>91</v>
      </c>
      <c r="B2559" s="12" t="n">
        <v>42184</v>
      </c>
      <c r="C2559" s="1" t="s">
        <v>19</v>
      </c>
      <c r="D2559" s="1" t="s">
        <v>19</v>
      </c>
      <c r="E2559" s="1" t="s">
        <v>19</v>
      </c>
      <c r="F2559" s="1" t="s">
        <v>20</v>
      </c>
      <c r="G2559" s="1" t="n">
        <v>8</v>
      </c>
      <c r="H2559" s="1" t="n">
        <v>2</v>
      </c>
      <c r="I2559" s="23" t="str">
        <f aca="false">IF(J2559="RHAP", "Rhizophora apiculata", IF(J2559="EXAG", "Excoecaria agallocha", IF(J2559="BRPA", "Bruguiera parviflora", IF(J2559="XYMO", "Xylocarpus moluccensis", IF(J2559="BRCY", "Bruguiera cylindrica", IF(J2559="AVAL", "Avicennia alba", IF(J2559="AVOF", "Avicennia officinalis", IF(J2559="LURA", "Lumnitzera racemosa", IF(J2559="CETA", "Ceriops tagal", IF(J2559="XYGR", "Xylocarpus granatum", IF(J2559="AVMA", "Avicennia marina", IF(J2559="RHMU", "Rhizophora mucronata", IF(J2559="BRGY", "Bruguiera gymnorrhiza", IF(J2559="BRSE", "Bruguiera sexangula", IF(J2559="SOOV", "Sonneratia ovata", IF(J2559="SOCA", "Sonneratia caseolaris", IF(J2559="HELI", "Heritiera littoralis", IF(J2559="HESY", "Heritiera sylvatica", IF(J2559="NYFR", "Nypa fruticans", IF(J2559="CYRA", "Cynometra ramiflora", IF(J2559="PHPA", "Phoenix paludosa", IF(J2559="SCHY", "Scyphiphora hydrophyllacea", IF(J2559="DIMA", "Diospyros maritima", IF(J2559="POPI", "Pongamia pinnata", IF(J2559="MAPS", "Maniltoa psilogyne", IF(J2559="INBI", "Intsia bijuga", IF(J2559="ACEB", "Acanthus ebracteatus", IF(J2559="CAER", "Calamus erinaceus", IF(J2559="UNUN", "Unknown unknown",  IF(J2559="SOAL", "Sonneratia alba",  IF(J2559="AECO", "Aegiceras corniculatum", "" )) )))))))))))))))))))))))))))))</f>
        <v>Rhizophora apiculata</v>
      </c>
      <c r="J2559" s="1" t="s">
        <v>21</v>
      </c>
      <c r="K2559" s="1" t="n">
        <v>9</v>
      </c>
      <c r="L2559" s="1" t="n">
        <v>15</v>
      </c>
      <c r="M2559" s="1"/>
      <c r="N2559" s="1"/>
      <c r="O2559" s="3"/>
      <c r="AMI2559" s="0"/>
      <c r="AMJ2559" s="0"/>
    </row>
    <row r="2560" s="18" customFormat="true" ht="13.8" hidden="false" customHeight="false" outlineLevel="0" collapsed="false">
      <c r="A2560" s="1" t="s">
        <v>91</v>
      </c>
      <c r="B2560" s="12" t="n">
        <v>42184</v>
      </c>
      <c r="C2560" s="1" t="s">
        <v>19</v>
      </c>
      <c r="D2560" s="1" t="s">
        <v>19</v>
      </c>
      <c r="E2560" s="1" t="s">
        <v>19</v>
      </c>
      <c r="F2560" s="1" t="s">
        <v>20</v>
      </c>
      <c r="G2560" s="1" t="n">
        <v>8</v>
      </c>
      <c r="H2560" s="1" t="n">
        <v>2</v>
      </c>
      <c r="I2560" s="23" t="str">
        <f aca="false">IF(J2560="RHAP", "Rhizophora apiculata", IF(J2560="EXAG", "Excoecaria agallocha", IF(J2560="BRPA", "Bruguiera parviflora", IF(J2560="XYMO", "Xylocarpus moluccensis", IF(J2560="BRCY", "Bruguiera cylindrica", IF(J2560="AVAL", "Avicennia alba", IF(J2560="AVOF", "Avicennia officinalis", IF(J2560="LURA", "Lumnitzera racemosa", IF(J2560="CETA", "Ceriops tagal", IF(J2560="XYGR", "Xylocarpus granatum", IF(J2560="AVMA", "Avicennia marina", IF(J2560="RHMU", "Rhizophora mucronata", IF(J2560="BRGY", "Bruguiera gymnorrhiza", IF(J2560="BRSE", "Bruguiera sexangula", IF(J2560="SOOV", "Sonneratia ovata", IF(J2560="SOCA", "Sonneratia caseolaris", IF(J2560="HELI", "Heritiera littoralis", IF(J2560="HESY", "Heritiera sylvatica", IF(J2560="NYFR", "Nypa fruticans", IF(J2560="CYRA", "Cynometra ramiflora", IF(J2560="PHPA", "Phoenix paludosa", IF(J2560="SCHY", "Scyphiphora hydrophyllacea", IF(J2560="DIMA", "Diospyros maritima", IF(J2560="POPI", "Pongamia pinnata", IF(J2560="MAPS", "Maniltoa psilogyne", IF(J2560="INBI", "Intsia bijuga", IF(J2560="ACEB", "Acanthus ebracteatus", IF(J2560="CAER", "Calamus erinaceus", IF(J2560="UNUN", "Unknown unknown",  IF(J2560="SOAL", "Sonneratia alba",  IF(J2560="AECO", "Aegiceras corniculatum", "" )) )))))))))))))))))))))))))))))</f>
        <v>Rhizophora apiculata</v>
      </c>
      <c r="J2560" s="1" t="s">
        <v>21</v>
      </c>
      <c r="K2560" s="1" t="n">
        <v>9</v>
      </c>
      <c r="L2560" s="1" t="n">
        <v>9</v>
      </c>
      <c r="M2560" s="1"/>
      <c r="N2560" s="1"/>
      <c r="O2560" s="3"/>
      <c r="AMI2560" s="0"/>
      <c r="AMJ2560" s="0"/>
    </row>
    <row r="2561" s="18" customFormat="true" ht="13.8" hidden="false" customHeight="false" outlineLevel="0" collapsed="false">
      <c r="A2561" s="1" t="s">
        <v>91</v>
      </c>
      <c r="B2561" s="12" t="n">
        <v>42184</v>
      </c>
      <c r="C2561" s="1" t="s">
        <v>19</v>
      </c>
      <c r="D2561" s="1" t="s">
        <v>19</v>
      </c>
      <c r="E2561" s="1" t="s">
        <v>19</v>
      </c>
      <c r="F2561" s="1" t="s">
        <v>20</v>
      </c>
      <c r="G2561" s="1" t="n">
        <v>8</v>
      </c>
      <c r="H2561" s="1" t="n">
        <v>2</v>
      </c>
      <c r="I2561" s="23" t="str">
        <f aca="false">IF(J2561="RHAP", "Rhizophora apiculata", IF(J2561="EXAG", "Excoecaria agallocha", IF(J2561="BRPA", "Bruguiera parviflora", IF(J2561="XYMO", "Xylocarpus moluccensis", IF(J2561="BRCY", "Bruguiera cylindrica", IF(J2561="AVAL", "Avicennia alba", IF(J2561="AVOF", "Avicennia officinalis", IF(J2561="LURA", "Lumnitzera racemosa", IF(J2561="CETA", "Ceriops tagal", IF(J2561="XYGR", "Xylocarpus granatum", IF(J2561="AVMA", "Avicennia marina", IF(J2561="RHMU", "Rhizophora mucronata", IF(J2561="BRGY", "Bruguiera gymnorrhiza", IF(J2561="BRSE", "Bruguiera sexangula", IF(J2561="SOOV", "Sonneratia ovata", IF(J2561="SOCA", "Sonneratia caseolaris", IF(J2561="HELI", "Heritiera littoralis", IF(J2561="HESY", "Heritiera sylvatica", IF(J2561="NYFR", "Nypa fruticans", IF(J2561="CYRA", "Cynometra ramiflora", IF(J2561="PHPA", "Phoenix paludosa", IF(J2561="SCHY", "Scyphiphora hydrophyllacea", IF(J2561="DIMA", "Diospyros maritima", IF(J2561="POPI", "Pongamia pinnata", IF(J2561="MAPS", "Maniltoa psilogyne", IF(J2561="INBI", "Intsia bijuga", IF(J2561="ACEB", "Acanthus ebracteatus", IF(J2561="CAER", "Calamus erinaceus", IF(J2561="UNUN", "Unknown unknown",  IF(J2561="SOAL", "Sonneratia alba",  IF(J2561="AECO", "Aegiceras corniculatum", "" )) )))))))))))))))))))))))))))))</f>
        <v>Rhizophora apiculata</v>
      </c>
      <c r="J2561" s="1" t="s">
        <v>21</v>
      </c>
      <c r="K2561" s="1" t="n">
        <v>10</v>
      </c>
      <c r="L2561" s="1" t="n">
        <v>11</v>
      </c>
      <c r="M2561" s="1"/>
      <c r="N2561" s="1"/>
      <c r="O2561" s="3"/>
      <c r="AMI2561" s="0"/>
      <c r="AMJ2561" s="0"/>
    </row>
    <row r="2562" s="18" customFormat="true" ht="13.8" hidden="false" customHeight="false" outlineLevel="0" collapsed="false">
      <c r="A2562" s="1" t="s">
        <v>91</v>
      </c>
      <c r="B2562" s="12" t="n">
        <v>42184</v>
      </c>
      <c r="C2562" s="1" t="s">
        <v>19</v>
      </c>
      <c r="D2562" s="1" t="s">
        <v>19</v>
      </c>
      <c r="E2562" s="1" t="s">
        <v>19</v>
      </c>
      <c r="F2562" s="1" t="s">
        <v>20</v>
      </c>
      <c r="G2562" s="1" t="n">
        <v>8</v>
      </c>
      <c r="H2562" s="1" t="n">
        <v>2</v>
      </c>
      <c r="I2562" s="23" t="str">
        <f aca="false">IF(J2562="RHAP", "Rhizophora apiculata", IF(J2562="EXAG", "Excoecaria agallocha", IF(J2562="BRPA", "Bruguiera parviflora", IF(J2562="XYMO", "Xylocarpus moluccensis", IF(J2562="BRCY", "Bruguiera cylindrica", IF(J2562="AVAL", "Avicennia alba", IF(J2562="AVOF", "Avicennia officinalis", IF(J2562="LURA", "Lumnitzera racemosa", IF(J2562="CETA", "Ceriops tagal", IF(J2562="XYGR", "Xylocarpus granatum", IF(J2562="AVMA", "Avicennia marina", IF(J2562="RHMU", "Rhizophora mucronata", IF(J2562="BRGY", "Bruguiera gymnorrhiza", IF(J2562="BRSE", "Bruguiera sexangula", IF(J2562="SOOV", "Sonneratia ovata", IF(J2562="SOCA", "Sonneratia caseolaris", IF(J2562="HELI", "Heritiera littoralis", IF(J2562="HESY", "Heritiera sylvatica", IF(J2562="NYFR", "Nypa fruticans", IF(J2562="CYRA", "Cynometra ramiflora", IF(J2562="PHPA", "Phoenix paludosa", IF(J2562="SCHY", "Scyphiphora hydrophyllacea", IF(J2562="DIMA", "Diospyros maritima", IF(J2562="POPI", "Pongamia pinnata", IF(J2562="MAPS", "Maniltoa psilogyne", IF(J2562="INBI", "Intsia bijuga", IF(J2562="ACEB", "Acanthus ebracteatus", IF(J2562="CAER", "Calamus erinaceus", IF(J2562="UNUN", "Unknown unknown",  IF(J2562="SOAL", "Sonneratia alba",  IF(J2562="AECO", "Aegiceras corniculatum", "" )) )))))))))))))))))))))))))))))</f>
        <v>Rhizophora apiculata</v>
      </c>
      <c r="J2562" s="1" t="s">
        <v>21</v>
      </c>
      <c r="K2562" s="1" t="n">
        <v>10.3</v>
      </c>
      <c r="L2562" s="1" t="n">
        <v>14</v>
      </c>
      <c r="M2562" s="1"/>
      <c r="N2562" s="1"/>
      <c r="O2562" s="3"/>
      <c r="AMI2562" s="0"/>
      <c r="AMJ2562" s="0"/>
    </row>
    <row r="2563" s="18" customFormat="true" ht="13.8" hidden="false" customHeight="false" outlineLevel="0" collapsed="false">
      <c r="A2563" s="1" t="s">
        <v>91</v>
      </c>
      <c r="B2563" s="12" t="n">
        <v>42184</v>
      </c>
      <c r="C2563" s="1" t="s">
        <v>19</v>
      </c>
      <c r="D2563" s="1" t="s">
        <v>19</v>
      </c>
      <c r="E2563" s="1" t="s">
        <v>19</v>
      </c>
      <c r="F2563" s="1" t="s">
        <v>20</v>
      </c>
      <c r="G2563" s="1" t="n">
        <v>8</v>
      </c>
      <c r="H2563" s="1" t="n">
        <v>2</v>
      </c>
      <c r="I2563" s="23" t="str">
        <f aca="false">IF(J2563="RHAP", "Rhizophora apiculata", IF(J2563="EXAG", "Excoecaria agallocha", IF(J2563="BRPA", "Bruguiera parviflora", IF(J2563="XYMO", "Xylocarpus moluccensis", IF(J2563="BRCY", "Bruguiera cylindrica", IF(J2563="AVAL", "Avicennia alba", IF(J2563="AVOF", "Avicennia officinalis", IF(J2563="LURA", "Lumnitzera racemosa", IF(J2563="CETA", "Ceriops tagal", IF(J2563="XYGR", "Xylocarpus granatum", IF(J2563="AVMA", "Avicennia marina", IF(J2563="RHMU", "Rhizophora mucronata", IF(J2563="BRGY", "Bruguiera gymnorrhiza", IF(J2563="BRSE", "Bruguiera sexangula", IF(J2563="SOOV", "Sonneratia ovata", IF(J2563="SOCA", "Sonneratia caseolaris", IF(J2563="HELI", "Heritiera littoralis", IF(J2563="HESY", "Heritiera sylvatica", IF(J2563="NYFR", "Nypa fruticans", IF(J2563="CYRA", "Cynometra ramiflora", IF(J2563="PHPA", "Phoenix paludosa", IF(J2563="SCHY", "Scyphiphora hydrophyllacea", IF(J2563="DIMA", "Diospyros maritima", IF(J2563="POPI", "Pongamia pinnata", IF(J2563="MAPS", "Maniltoa psilogyne", IF(J2563="INBI", "Intsia bijuga", IF(J2563="ACEB", "Acanthus ebracteatus", IF(J2563="CAER", "Calamus erinaceus", IF(J2563="UNUN", "Unknown unknown",  IF(J2563="SOAL", "Sonneratia alba",  IF(J2563="AECO", "Aegiceras corniculatum", "" )) )))))))))))))))))))))))))))))</f>
        <v>Rhizophora apiculata</v>
      </c>
      <c r="J2563" s="1" t="s">
        <v>21</v>
      </c>
      <c r="K2563" s="1" t="n">
        <v>10.6</v>
      </c>
      <c r="L2563" s="1" t="n">
        <v>15</v>
      </c>
      <c r="M2563" s="1"/>
      <c r="N2563" s="1"/>
      <c r="O2563" s="3"/>
      <c r="AMI2563" s="0"/>
      <c r="AMJ2563" s="0"/>
    </row>
    <row r="2564" s="18" customFormat="true" ht="13.8" hidden="false" customHeight="false" outlineLevel="0" collapsed="false">
      <c r="A2564" s="1" t="s">
        <v>91</v>
      </c>
      <c r="B2564" s="12" t="n">
        <v>42184</v>
      </c>
      <c r="C2564" s="1" t="s">
        <v>19</v>
      </c>
      <c r="D2564" s="1" t="s">
        <v>19</v>
      </c>
      <c r="E2564" s="1" t="s">
        <v>19</v>
      </c>
      <c r="F2564" s="1" t="s">
        <v>20</v>
      </c>
      <c r="G2564" s="1" t="n">
        <v>8</v>
      </c>
      <c r="H2564" s="1" t="n">
        <v>2</v>
      </c>
      <c r="I2564" s="23" t="str">
        <f aca="false">IF(J2564="RHAP", "Rhizophora apiculata", IF(J2564="EXAG", "Excoecaria agallocha", IF(J2564="BRPA", "Bruguiera parviflora", IF(J2564="XYMO", "Xylocarpus moluccensis", IF(J2564="BRCY", "Bruguiera cylindrica", IF(J2564="AVAL", "Avicennia alba", IF(J2564="AVOF", "Avicennia officinalis", IF(J2564="LURA", "Lumnitzera racemosa", IF(J2564="CETA", "Ceriops tagal", IF(J2564="XYGR", "Xylocarpus granatum", IF(J2564="AVMA", "Avicennia marina", IF(J2564="RHMU", "Rhizophora mucronata", IF(J2564="BRGY", "Bruguiera gymnorrhiza", IF(J2564="BRSE", "Bruguiera sexangula", IF(J2564="SOOV", "Sonneratia ovata", IF(J2564="SOCA", "Sonneratia caseolaris", IF(J2564="HELI", "Heritiera littoralis", IF(J2564="HESY", "Heritiera sylvatica", IF(J2564="NYFR", "Nypa fruticans", IF(J2564="CYRA", "Cynometra ramiflora", IF(J2564="PHPA", "Phoenix paludosa", IF(J2564="SCHY", "Scyphiphora hydrophyllacea", IF(J2564="DIMA", "Diospyros maritima", IF(J2564="POPI", "Pongamia pinnata", IF(J2564="MAPS", "Maniltoa psilogyne", IF(J2564="INBI", "Intsia bijuga", IF(J2564="ACEB", "Acanthus ebracteatus", IF(J2564="CAER", "Calamus erinaceus", IF(J2564="UNUN", "Unknown unknown",  IF(J2564="SOAL", "Sonneratia alba",  IF(J2564="AECO", "Aegiceras corniculatum", "" )) )))))))))))))))))))))))))))))</f>
        <v>Avicennia alba</v>
      </c>
      <c r="J2564" s="1" t="s">
        <v>27</v>
      </c>
      <c r="K2564" s="1" t="n">
        <v>11.6</v>
      </c>
      <c r="L2564" s="1" t="n">
        <v>14</v>
      </c>
      <c r="M2564" s="1"/>
      <c r="N2564" s="1"/>
      <c r="O2564" s="3"/>
      <c r="AMI2564" s="0"/>
      <c r="AMJ2564" s="0"/>
    </row>
    <row r="2565" s="18" customFormat="true" ht="13.8" hidden="false" customHeight="false" outlineLevel="0" collapsed="false">
      <c r="A2565" s="1" t="s">
        <v>91</v>
      </c>
      <c r="B2565" s="12" t="n">
        <v>42184</v>
      </c>
      <c r="C2565" s="1" t="s">
        <v>19</v>
      </c>
      <c r="D2565" s="1" t="s">
        <v>19</v>
      </c>
      <c r="E2565" s="1" t="s">
        <v>19</v>
      </c>
      <c r="F2565" s="1" t="s">
        <v>20</v>
      </c>
      <c r="G2565" s="1" t="n">
        <v>8</v>
      </c>
      <c r="H2565" s="1" t="n">
        <v>2</v>
      </c>
      <c r="I2565" s="23" t="str">
        <f aca="false">IF(J2565="RHAP", "Rhizophora apiculata", IF(J2565="EXAG", "Excoecaria agallocha", IF(J2565="BRPA", "Bruguiera parviflora", IF(J2565="XYMO", "Xylocarpus moluccensis", IF(J2565="BRCY", "Bruguiera cylindrica", IF(J2565="AVAL", "Avicennia alba", IF(J2565="AVOF", "Avicennia officinalis", IF(J2565="LURA", "Lumnitzera racemosa", IF(J2565="CETA", "Ceriops tagal", IF(J2565="XYGR", "Xylocarpus granatum", IF(J2565="AVMA", "Avicennia marina", IF(J2565="RHMU", "Rhizophora mucronata", IF(J2565="BRGY", "Bruguiera gymnorrhiza", IF(J2565="BRSE", "Bruguiera sexangula", IF(J2565="SOOV", "Sonneratia ovata", IF(J2565="SOCA", "Sonneratia caseolaris", IF(J2565="HELI", "Heritiera littoralis", IF(J2565="HESY", "Heritiera sylvatica", IF(J2565="NYFR", "Nypa fruticans", IF(J2565="CYRA", "Cynometra ramiflora", IF(J2565="PHPA", "Phoenix paludosa", IF(J2565="SCHY", "Scyphiphora hydrophyllacea", IF(J2565="DIMA", "Diospyros maritima", IF(J2565="POPI", "Pongamia pinnata", IF(J2565="MAPS", "Maniltoa psilogyne", IF(J2565="INBI", "Intsia bijuga", IF(J2565="ACEB", "Acanthus ebracteatus", IF(J2565="CAER", "Calamus erinaceus", IF(J2565="UNUN", "Unknown unknown",  IF(J2565="SOAL", "Sonneratia alba",  IF(J2565="AECO", "Aegiceras corniculatum", "" )) )))))))))))))))))))))))))))))</f>
        <v>Rhizophora apiculata</v>
      </c>
      <c r="J2565" s="1" t="s">
        <v>21</v>
      </c>
      <c r="K2565" s="1" t="n">
        <v>12</v>
      </c>
      <c r="L2565" s="1" t="n">
        <v>16</v>
      </c>
      <c r="M2565" s="1"/>
      <c r="N2565" s="1"/>
      <c r="O2565" s="3"/>
      <c r="AMI2565" s="0"/>
      <c r="AMJ2565" s="0"/>
    </row>
    <row r="2566" s="18" customFormat="true" ht="13.8" hidden="false" customHeight="false" outlineLevel="0" collapsed="false">
      <c r="A2566" s="1" t="s">
        <v>91</v>
      </c>
      <c r="B2566" s="12" t="n">
        <v>42184</v>
      </c>
      <c r="C2566" s="1" t="s">
        <v>19</v>
      </c>
      <c r="D2566" s="1" t="s">
        <v>19</v>
      </c>
      <c r="E2566" s="1" t="s">
        <v>19</v>
      </c>
      <c r="F2566" s="1" t="s">
        <v>20</v>
      </c>
      <c r="G2566" s="1" t="n">
        <v>8</v>
      </c>
      <c r="H2566" s="1" t="n">
        <v>2</v>
      </c>
      <c r="I2566" s="23" t="str">
        <f aca="false">IF(J2566="RHAP", "Rhizophora apiculata", IF(J2566="EXAG", "Excoecaria agallocha", IF(J2566="BRPA", "Bruguiera parviflora", IF(J2566="XYMO", "Xylocarpus moluccensis", IF(J2566="BRCY", "Bruguiera cylindrica", IF(J2566="AVAL", "Avicennia alba", IF(J2566="AVOF", "Avicennia officinalis", IF(J2566="LURA", "Lumnitzera racemosa", IF(J2566="CETA", "Ceriops tagal", IF(J2566="XYGR", "Xylocarpus granatum", IF(J2566="AVMA", "Avicennia marina", IF(J2566="RHMU", "Rhizophora mucronata", IF(J2566="BRGY", "Bruguiera gymnorrhiza", IF(J2566="BRSE", "Bruguiera sexangula", IF(J2566="SOOV", "Sonneratia ovata", IF(J2566="SOCA", "Sonneratia caseolaris", IF(J2566="HELI", "Heritiera littoralis", IF(J2566="HESY", "Heritiera sylvatica", IF(J2566="NYFR", "Nypa fruticans", IF(J2566="CYRA", "Cynometra ramiflora", IF(J2566="PHPA", "Phoenix paludosa", IF(J2566="SCHY", "Scyphiphora hydrophyllacea", IF(J2566="DIMA", "Diospyros maritima", IF(J2566="POPI", "Pongamia pinnata", IF(J2566="MAPS", "Maniltoa psilogyne", IF(J2566="INBI", "Intsia bijuga", IF(J2566="ACEB", "Acanthus ebracteatus", IF(J2566="CAER", "Calamus erinaceus", IF(J2566="UNUN", "Unknown unknown",  IF(J2566="SOAL", "Sonneratia alba",  IF(J2566="AECO", "Aegiceras corniculatum", "" )) )))))))))))))))))))))))))))))</f>
        <v>Rhizophora apiculata</v>
      </c>
      <c r="J2566" s="1" t="s">
        <v>21</v>
      </c>
      <c r="K2566" s="1" t="n">
        <v>12.5</v>
      </c>
      <c r="L2566" s="1" t="n">
        <v>16</v>
      </c>
      <c r="M2566" s="1"/>
      <c r="N2566" s="1"/>
      <c r="O2566" s="3"/>
      <c r="AMI2566" s="0"/>
      <c r="AMJ2566" s="0"/>
    </row>
    <row r="2567" s="18" customFormat="true" ht="13.8" hidden="false" customHeight="false" outlineLevel="0" collapsed="false">
      <c r="A2567" s="1" t="s">
        <v>91</v>
      </c>
      <c r="B2567" s="12" t="n">
        <v>42184</v>
      </c>
      <c r="C2567" s="1" t="s">
        <v>19</v>
      </c>
      <c r="D2567" s="1" t="s">
        <v>19</v>
      </c>
      <c r="E2567" s="1" t="s">
        <v>19</v>
      </c>
      <c r="F2567" s="1" t="s">
        <v>20</v>
      </c>
      <c r="G2567" s="1" t="n">
        <v>8</v>
      </c>
      <c r="H2567" s="1" t="n">
        <v>2</v>
      </c>
      <c r="I2567" s="23" t="str">
        <f aca="false">IF(J2567="RHAP", "Rhizophora apiculata", IF(J2567="EXAG", "Excoecaria agallocha", IF(J2567="BRPA", "Bruguiera parviflora", IF(J2567="XYMO", "Xylocarpus moluccensis", IF(J2567="BRCY", "Bruguiera cylindrica", IF(J2567="AVAL", "Avicennia alba", IF(J2567="AVOF", "Avicennia officinalis", IF(J2567="LURA", "Lumnitzera racemosa", IF(J2567="CETA", "Ceriops tagal", IF(J2567="XYGR", "Xylocarpus granatum", IF(J2567="AVMA", "Avicennia marina", IF(J2567="RHMU", "Rhizophora mucronata", IF(J2567="BRGY", "Bruguiera gymnorrhiza", IF(J2567="BRSE", "Bruguiera sexangula", IF(J2567="SOOV", "Sonneratia ovata", IF(J2567="SOCA", "Sonneratia caseolaris", IF(J2567="HELI", "Heritiera littoralis", IF(J2567="HESY", "Heritiera sylvatica", IF(J2567="NYFR", "Nypa fruticans", IF(J2567="CYRA", "Cynometra ramiflora", IF(J2567="PHPA", "Phoenix paludosa", IF(J2567="SCHY", "Scyphiphora hydrophyllacea", IF(J2567="DIMA", "Diospyros maritima", IF(J2567="POPI", "Pongamia pinnata", IF(J2567="MAPS", "Maniltoa psilogyne", IF(J2567="INBI", "Intsia bijuga", IF(J2567="ACEB", "Acanthus ebracteatus", IF(J2567="CAER", "Calamus erinaceus", IF(J2567="UNUN", "Unknown unknown",  IF(J2567="SOAL", "Sonneratia alba",  IF(J2567="AECO", "Aegiceras corniculatum", "" )) )))))))))))))))))))))))))))))</f>
        <v>Rhizophora apiculata</v>
      </c>
      <c r="J2567" s="1" t="s">
        <v>21</v>
      </c>
      <c r="K2567" s="1" t="n">
        <v>13.5</v>
      </c>
      <c r="L2567" s="1" t="n">
        <v>14</v>
      </c>
      <c r="M2567" s="1"/>
      <c r="N2567" s="1"/>
      <c r="O2567" s="3"/>
      <c r="AMI2567" s="0"/>
      <c r="AMJ2567" s="0"/>
    </row>
    <row r="2568" s="18" customFormat="true" ht="13.8" hidden="false" customHeight="false" outlineLevel="0" collapsed="false">
      <c r="A2568" s="1" t="s">
        <v>91</v>
      </c>
      <c r="B2568" s="12" t="n">
        <v>42184</v>
      </c>
      <c r="C2568" s="1" t="s">
        <v>19</v>
      </c>
      <c r="D2568" s="1" t="s">
        <v>19</v>
      </c>
      <c r="E2568" s="1" t="s">
        <v>19</v>
      </c>
      <c r="F2568" s="1" t="s">
        <v>20</v>
      </c>
      <c r="G2568" s="1" t="n">
        <v>8</v>
      </c>
      <c r="H2568" s="1" t="n">
        <v>2</v>
      </c>
      <c r="I2568" s="23" t="str">
        <f aca="false">IF(J2568="RHAP", "Rhizophora apiculata", IF(J2568="EXAG", "Excoecaria agallocha", IF(J2568="BRPA", "Bruguiera parviflora", IF(J2568="XYMO", "Xylocarpus moluccensis", IF(J2568="BRCY", "Bruguiera cylindrica", IF(J2568="AVAL", "Avicennia alba", IF(J2568="AVOF", "Avicennia officinalis", IF(J2568="LURA", "Lumnitzera racemosa", IF(J2568="CETA", "Ceriops tagal", IF(J2568="XYGR", "Xylocarpus granatum", IF(J2568="AVMA", "Avicennia marina", IF(J2568="RHMU", "Rhizophora mucronata", IF(J2568="BRGY", "Bruguiera gymnorrhiza", IF(J2568="BRSE", "Bruguiera sexangula", IF(J2568="SOOV", "Sonneratia ovata", IF(J2568="SOCA", "Sonneratia caseolaris", IF(J2568="HELI", "Heritiera littoralis", IF(J2568="HESY", "Heritiera sylvatica", IF(J2568="NYFR", "Nypa fruticans", IF(J2568="CYRA", "Cynometra ramiflora", IF(J2568="PHPA", "Phoenix paludosa", IF(J2568="SCHY", "Scyphiphora hydrophyllacea", IF(J2568="DIMA", "Diospyros maritima", IF(J2568="POPI", "Pongamia pinnata", IF(J2568="MAPS", "Maniltoa psilogyne", IF(J2568="INBI", "Intsia bijuga", IF(J2568="ACEB", "Acanthus ebracteatus", IF(J2568="CAER", "Calamus erinaceus", IF(J2568="UNUN", "Unknown unknown",  IF(J2568="SOAL", "Sonneratia alba",  IF(J2568="AECO", "Aegiceras corniculatum", "" )) )))))))))))))))))))))))))))))</f>
        <v>Rhizophora apiculata</v>
      </c>
      <c r="J2568" s="1" t="s">
        <v>21</v>
      </c>
      <c r="K2568" s="1" t="n">
        <v>13.6</v>
      </c>
      <c r="L2568" s="1" t="n">
        <v>15</v>
      </c>
      <c r="M2568" s="1"/>
      <c r="N2568" s="1"/>
      <c r="O2568" s="3"/>
      <c r="AMI2568" s="0"/>
      <c r="AMJ2568" s="0"/>
    </row>
    <row r="2569" s="18" customFormat="true" ht="13.8" hidden="false" customHeight="false" outlineLevel="0" collapsed="false">
      <c r="A2569" s="1" t="s">
        <v>91</v>
      </c>
      <c r="B2569" s="12" t="n">
        <v>42184</v>
      </c>
      <c r="C2569" s="1" t="s">
        <v>19</v>
      </c>
      <c r="D2569" s="1" t="s">
        <v>19</v>
      </c>
      <c r="E2569" s="1" t="s">
        <v>19</v>
      </c>
      <c r="F2569" s="1" t="s">
        <v>20</v>
      </c>
      <c r="G2569" s="1" t="n">
        <v>8</v>
      </c>
      <c r="H2569" s="1" t="n">
        <v>2</v>
      </c>
      <c r="I2569" s="23" t="str">
        <f aca="false">IF(J2569="RHAP", "Rhizophora apiculata", IF(J2569="EXAG", "Excoecaria agallocha", IF(J2569="BRPA", "Bruguiera parviflora", IF(J2569="XYMO", "Xylocarpus moluccensis", IF(J2569="BRCY", "Bruguiera cylindrica", IF(J2569="AVAL", "Avicennia alba", IF(J2569="AVOF", "Avicennia officinalis", IF(J2569="LURA", "Lumnitzera racemosa", IF(J2569="CETA", "Ceriops tagal", IF(J2569="XYGR", "Xylocarpus granatum", IF(J2569="AVMA", "Avicennia marina", IF(J2569="RHMU", "Rhizophora mucronata", IF(J2569="BRGY", "Bruguiera gymnorrhiza", IF(J2569="BRSE", "Bruguiera sexangula", IF(J2569="SOOV", "Sonneratia ovata", IF(J2569="SOCA", "Sonneratia caseolaris", IF(J2569="HELI", "Heritiera littoralis", IF(J2569="HESY", "Heritiera sylvatica", IF(J2569="NYFR", "Nypa fruticans", IF(J2569="CYRA", "Cynometra ramiflora", IF(J2569="PHPA", "Phoenix paludosa", IF(J2569="SCHY", "Scyphiphora hydrophyllacea", IF(J2569="DIMA", "Diospyros maritima", IF(J2569="POPI", "Pongamia pinnata", IF(J2569="MAPS", "Maniltoa psilogyne", IF(J2569="INBI", "Intsia bijuga", IF(J2569="ACEB", "Acanthus ebracteatus", IF(J2569="CAER", "Calamus erinaceus", IF(J2569="UNUN", "Unknown unknown",  IF(J2569="SOAL", "Sonneratia alba",  IF(J2569="AECO", "Aegiceras corniculatum", "" )) )))))))))))))))))))))))))))))</f>
        <v>Avicennia alba</v>
      </c>
      <c r="J2569" s="1" t="s">
        <v>27</v>
      </c>
      <c r="K2569" s="1" t="n">
        <v>14.5</v>
      </c>
      <c r="L2569" s="1" t="n">
        <v>17</v>
      </c>
      <c r="M2569" s="1"/>
      <c r="N2569" s="1"/>
      <c r="O2569" s="3"/>
      <c r="AMI2569" s="0"/>
      <c r="AMJ2569" s="0"/>
    </row>
    <row r="2570" s="18" customFormat="true" ht="13.8" hidden="false" customHeight="false" outlineLevel="0" collapsed="false">
      <c r="A2570" s="1" t="s">
        <v>91</v>
      </c>
      <c r="B2570" s="12" t="n">
        <v>42184</v>
      </c>
      <c r="C2570" s="1" t="s">
        <v>19</v>
      </c>
      <c r="D2570" s="1" t="s">
        <v>19</v>
      </c>
      <c r="E2570" s="1" t="s">
        <v>19</v>
      </c>
      <c r="F2570" s="1" t="s">
        <v>20</v>
      </c>
      <c r="G2570" s="1" t="n">
        <v>8</v>
      </c>
      <c r="H2570" s="1" t="n">
        <v>2</v>
      </c>
      <c r="I2570" s="23" t="str">
        <f aca="false">IF(J2570="RHAP", "Rhizophora apiculata", IF(J2570="EXAG", "Excoecaria agallocha", IF(J2570="BRPA", "Bruguiera parviflora", IF(J2570="XYMO", "Xylocarpus moluccensis", IF(J2570="BRCY", "Bruguiera cylindrica", IF(J2570="AVAL", "Avicennia alba", IF(J2570="AVOF", "Avicennia officinalis", IF(J2570="LURA", "Lumnitzera racemosa", IF(J2570="CETA", "Ceriops tagal", IF(J2570="XYGR", "Xylocarpus granatum", IF(J2570="AVMA", "Avicennia marina", IF(J2570="RHMU", "Rhizophora mucronata", IF(J2570="BRGY", "Bruguiera gymnorrhiza", IF(J2570="BRSE", "Bruguiera sexangula", IF(J2570="SOOV", "Sonneratia ovata", IF(J2570="SOCA", "Sonneratia caseolaris", IF(J2570="HELI", "Heritiera littoralis", IF(J2570="HESY", "Heritiera sylvatica", IF(J2570="NYFR", "Nypa fruticans", IF(J2570="CYRA", "Cynometra ramiflora", IF(J2570="PHPA", "Phoenix paludosa", IF(J2570="SCHY", "Scyphiphora hydrophyllacea", IF(J2570="DIMA", "Diospyros maritima", IF(J2570="POPI", "Pongamia pinnata", IF(J2570="MAPS", "Maniltoa psilogyne", IF(J2570="INBI", "Intsia bijuga", IF(J2570="ACEB", "Acanthus ebracteatus", IF(J2570="CAER", "Calamus erinaceus", IF(J2570="UNUN", "Unknown unknown",  IF(J2570="SOAL", "Sonneratia alba",  IF(J2570="AECO", "Aegiceras corniculatum", "" )) )))))))))))))))))))))))))))))</f>
        <v>Rhizophora apiculata</v>
      </c>
      <c r="J2570" s="1" t="s">
        <v>21</v>
      </c>
      <c r="K2570" s="1" t="n">
        <v>15</v>
      </c>
      <c r="L2570" s="1" t="n">
        <v>15</v>
      </c>
      <c r="M2570" s="1"/>
      <c r="N2570" s="1"/>
      <c r="O2570" s="3"/>
      <c r="AMI2570" s="0"/>
      <c r="AMJ2570" s="0"/>
    </row>
    <row r="2571" s="18" customFormat="true" ht="13.8" hidden="false" customHeight="false" outlineLevel="0" collapsed="false">
      <c r="A2571" s="1" t="s">
        <v>91</v>
      </c>
      <c r="B2571" s="12" t="n">
        <v>42184</v>
      </c>
      <c r="C2571" s="1" t="s">
        <v>19</v>
      </c>
      <c r="D2571" s="1" t="s">
        <v>19</v>
      </c>
      <c r="E2571" s="1" t="s">
        <v>19</v>
      </c>
      <c r="F2571" s="1" t="s">
        <v>20</v>
      </c>
      <c r="G2571" s="1" t="n">
        <v>8</v>
      </c>
      <c r="H2571" s="1" t="n">
        <v>2</v>
      </c>
      <c r="I2571" s="23" t="str">
        <f aca="false">IF(J2571="RHAP", "Rhizophora apiculata", IF(J2571="EXAG", "Excoecaria agallocha", IF(J2571="BRPA", "Bruguiera parviflora", IF(J2571="XYMO", "Xylocarpus moluccensis", IF(J2571="BRCY", "Bruguiera cylindrica", IF(J2571="AVAL", "Avicennia alba", IF(J2571="AVOF", "Avicennia officinalis", IF(J2571="LURA", "Lumnitzera racemosa", IF(J2571="CETA", "Ceriops tagal", IF(J2571="XYGR", "Xylocarpus granatum", IF(J2571="AVMA", "Avicennia marina", IF(J2571="RHMU", "Rhizophora mucronata", IF(J2571="BRGY", "Bruguiera gymnorrhiza", IF(J2571="BRSE", "Bruguiera sexangula", IF(J2571="SOOV", "Sonneratia ovata", IF(J2571="SOCA", "Sonneratia caseolaris", IF(J2571="HELI", "Heritiera littoralis", IF(J2571="HESY", "Heritiera sylvatica", IF(J2571="NYFR", "Nypa fruticans", IF(J2571="CYRA", "Cynometra ramiflora", IF(J2571="PHPA", "Phoenix paludosa", IF(J2571="SCHY", "Scyphiphora hydrophyllacea", IF(J2571="DIMA", "Diospyros maritima", IF(J2571="POPI", "Pongamia pinnata", IF(J2571="MAPS", "Maniltoa psilogyne", IF(J2571="INBI", "Intsia bijuga", IF(J2571="ACEB", "Acanthus ebracteatus", IF(J2571="CAER", "Calamus erinaceus", IF(J2571="UNUN", "Unknown unknown",  IF(J2571="SOAL", "Sonneratia alba",  IF(J2571="AECO", "Aegiceras corniculatum", "" )) )))))))))))))))))))))))))))))</f>
        <v>Rhizophora apiculata</v>
      </c>
      <c r="J2571" s="1" t="s">
        <v>21</v>
      </c>
      <c r="K2571" s="1" t="n">
        <v>16.4</v>
      </c>
      <c r="L2571" s="1" t="n">
        <v>15</v>
      </c>
      <c r="M2571" s="1"/>
      <c r="N2571" s="1"/>
      <c r="O2571" s="3"/>
      <c r="AMI2571" s="0"/>
      <c r="AMJ2571" s="0"/>
    </row>
    <row r="2572" s="18" customFormat="true" ht="13.8" hidden="false" customHeight="false" outlineLevel="0" collapsed="false">
      <c r="A2572" s="1" t="s">
        <v>91</v>
      </c>
      <c r="B2572" s="12" t="n">
        <v>42184</v>
      </c>
      <c r="C2572" s="1" t="s">
        <v>19</v>
      </c>
      <c r="D2572" s="1" t="s">
        <v>19</v>
      </c>
      <c r="E2572" s="1" t="s">
        <v>19</v>
      </c>
      <c r="F2572" s="1" t="s">
        <v>20</v>
      </c>
      <c r="G2572" s="1" t="n">
        <v>8</v>
      </c>
      <c r="H2572" s="1" t="n">
        <v>2</v>
      </c>
      <c r="I2572" s="23" t="str">
        <f aca="false">IF(J2572="RHAP", "Rhizophora apiculata", IF(J2572="EXAG", "Excoecaria agallocha", IF(J2572="BRPA", "Bruguiera parviflora", IF(J2572="XYMO", "Xylocarpus moluccensis", IF(J2572="BRCY", "Bruguiera cylindrica", IF(J2572="AVAL", "Avicennia alba", IF(J2572="AVOF", "Avicennia officinalis", IF(J2572="LURA", "Lumnitzera racemosa", IF(J2572="CETA", "Ceriops tagal", IF(J2572="XYGR", "Xylocarpus granatum", IF(J2572="AVMA", "Avicennia marina", IF(J2572="RHMU", "Rhizophora mucronata", IF(J2572="BRGY", "Bruguiera gymnorrhiza", IF(J2572="BRSE", "Bruguiera sexangula", IF(J2572="SOOV", "Sonneratia ovata", IF(J2572="SOCA", "Sonneratia caseolaris", IF(J2572="HELI", "Heritiera littoralis", IF(J2572="HESY", "Heritiera sylvatica", IF(J2572="NYFR", "Nypa fruticans", IF(J2572="CYRA", "Cynometra ramiflora", IF(J2572="PHPA", "Phoenix paludosa", IF(J2572="SCHY", "Scyphiphora hydrophyllacea", IF(J2572="DIMA", "Diospyros maritima", IF(J2572="POPI", "Pongamia pinnata", IF(J2572="MAPS", "Maniltoa psilogyne", IF(J2572="INBI", "Intsia bijuga", IF(J2572="ACEB", "Acanthus ebracteatus", IF(J2572="CAER", "Calamus erinaceus", IF(J2572="UNUN", "Unknown unknown",  IF(J2572="SOAL", "Sonneratia alba",  IF(J2572="AECO", "Aegiceras corniculatum", "" )) )))))))))))))))))))))))))))))</f>
        <v>Avicennia alba</v>
      </c>
      <c r="J2572" s="1" t="s">
        <v>27</v>
      </c>
      <c r="K2572" s="1" t="n">
        <v>16.5</v>
      </c>
      <c r="L2572" s="1" t="n">
        <v>15</v>
      </c>
      <c r="M2572" s="1"/>
      <c r="N2572" s="1"/>
      <c r="O2572" s="3"/>
      <c r="AMI2572" s="0"/>
      <c r="AMJ2572" s="0"/>
    </row>
    <row r="2573" s="18" customFormat="true" ht="13.8" hidden="false" customHeight="false" outlineLevel="0" collapsed="false">
      <c r="A2573" s="1" t="s">
        <v>91</v>
      </c>
      <c r="B2573" s="12" t="n">
        <v>42184</v>
      </c>
      <c r="C2573" s="1" t="s">
        <v>19</v>
      </c>
      <c r="D2573" s="1" t="s">
        <v>19</v>
      </c>
      <c r="E2573" s="1" t="s">
        <v>19</v>
      </c>
      <c r="F2573" s="1" t="s">
        <v>20</v>
      </c>
      <c r="G2573" s="1" t="n">
        <v>8</v>
      </c>
      <c r="H2573" s="1" t="n">
        <v>2</v>
      </c>
      <c r="I2573" s="23" t="str">
        <f aca="false">IF(J2573="RHAP", "Rhizophora apiculata", IF(J2573="EXAG", "Excoecaria agallocha", IF(J2573="BRPA", "Bruguiera parviflora", IF(J2573="XYMO", "Xylocarpus moluccensis", IF(J2573="BRCY", "Bruguiera cylindrica", IF(J2573="AVAL", "Avicennia alba", IF(J2573="AVOF", "Avicennia officinalis", IF(J2573="LURA", "Lumnitzera racemosa", IF(J2573="CETA", "Ceriops tagal", IF(J2573="XYGR", "Xylocarpus granatum", IF(J2573="AVMA", "Avicennia marina", IF(J2573="RHMU", "Rhizophora mucronata", IF(J2573="BRGY", "Bruguiera gymnorrhiza", IF(J2573="BRSE", "Bruguiera sexangula", IF(J2573="SOOV", "Sonneratia ovata", IF(J2573="SOCA", "Sonneratia caseolaris", IF(J2573="HELI", "Heritiera littoralis", IF(J2573="HESY", "Heritiera sylvatica", IF(J2573="NYFR", "Nypa fruticans", IF(J2573="CYRA", "Cynometra ramiflora", IF(J2573="PHPA", "Phoenix paludosa", IF(J2573="SCHY", "Scyphiphora hydrophyllacea", IF(J2573="DIMA", "Diospyros maritima", IF(J2573="POPI", "Pongamia pinnata", IF(J2573="MAPS", "Maniltoa psilogyne", IF(J2573="INBI", "Intsia bijuga", IF(J2573="ACEB", "Acanthus ebracteatus", IF(J2573="CAER", "Calamus erinaceus", IF(J2573="UNUN", "Unknown unknown",  IF(J2573="SOAL", "Sonneratia alba",  IF(J2573="AECO", "Aegiceras corniculatum", "" )) )))))))))))))))))))))))))))))</f>
        <v>Avicennia alba</v>
      </c>
      <c r="J2573" s="1" t="s">
        <v>27</v>
      </c>
      <c r="K2573" s="1" t="n">
        <v>17.7</v>
      </c>
      <c r="L2573" s="1" t="n">
        <v>17</v>
      </c>
      <c r="M2573" s="1"/>
      <c r="N2573" s="1"/>
      <c r="O2573" s="3"/>
      <c r="AMI2573" s="0"/>
      <c r="AMJ2573" s="0"/>
    </row>
    <row r="2574" s="18" customFormat="true" ht="13.8" hidden="false" customHeight="false" outlineLevel="0" collapsed="false">
      <c r="A2574" s="1" t="s">
        <v>91</v>
      </c>
      <c r="B2574" s="12" t="n">
        <v>42184</v>
      </c>
      <c r="C2574" s="1" t="s">
        <v>19</v>
      </c>
      <c r="D2574" s="1" t="s">
        <v>19</v>
      </c>
      <c r="E2574" s="1" t="s">
        <v>19</v>
      </c>
      <c r="F2574" s="1" t="s">
        <v>20</v>
      </c>
      <c r="G2574" s="1" t="n">
        <v>8</v>
      </c>
      <c r="H2574" s="1" t="n">
        <v>2</v>
      </c>
      <c r="I2574" s="23" t="str">
        <f aca="false">IF(J2574="RHAP", "Rhizophora apiculata", IF(J2574="EXAG", "Excoecaria agallocha", IF(J2574="BRPA", "Bruguiera parviflora", IF(J2574="XYMO", "Xylocarpus moluccensis", IF(J2574="BRCY", "Bruguiera cylindrica", IF(J2574="AVAL", "Avicennia alba", IF(J2574="AVOF", "Avicennia officinalis", IF(J2574="LURA", "Lumnitzera racemosa", IF(J2574="CETA", "Ceriops tagal", IF(J2574="XYGR", "Xylocarpus granatum", IF(J2574="AVMA", "Avicennia marina", IF(J2574="RHMU", "Rhizophora mucronata", IF(J2574="BRGY", "Bruguiera gymnorrhiza", IF(J2574="BRSE", "Bruguiera sexangula", IF(J2574="SOOV", "Sonneratia ovata", IF(J2574="SOCA", "Sonneratia caseolaris", IF(J2574="HELI", "Heritiera littoralis", IF(J2574="HESY", "Heritiera sylvatica", IF(J2574="NYFR", "Nypa fruticans", IF(J2574="CYRA", "Cynometra ramiflora", IF(J2574="PHPA", "Phoenix paludosa", IF(J2574="SCHY", "Scyphiphora hydrophyllacea", IF(J2574="DIMA", "Diospyros maritima", IF(J2574="POPI", "Pongamia pinnata", IF(J2574="MAPS", "Maniltoa psilogyne", IF(J2574="INBI", "Intsia bijuga", IF(J2574="ACEB", "Acanthus ebracteatus", IF(J2574="CAER", "Calamus erinaceus", IF(J2574="UNUN", "Unknown unknown",  IF(J2574="SOAL", "Sonneratia alba",  IF(J2574="AECO", "Aegiceras corniculatum", "" )) )))))))))))))))))))))))))))))</f>
        <v>Avicennia alba</v>
      </c>
      <c r="J2574" s="1" t="s">
        <v>27</v>
      </c>
      <c r="K2574" s="1" t="n">
        <v>23.1</v>
      </c>
      <c r="L2574" s="1" t="n">
        <v>17</v>
      </c>
      <c r="M2574" s="1"/>
      <c r="N2574" s="1"/>
      <c r="O2574" s="3"/>
      <c r="AMI2574" s="0"/>
      <c r="AMJ2574" s="0"/>
    </row>
    <row r="2575" s="18" customFormat="true" ht="13.8" hidden="false" customHeight="false" outlineLevel="0" collapsed="false">
      <c r="A2575" s="1" t="s">
        <v>91</v>
      </c>
      <c r="B2575" s="12" t="n">
        <v>42184</v>
      </c>
      <c r="C2575" s="1" t="s">
        <v>19</v>
      </c>
      <c r="D2575" s="1" t="s">
        <v>19</v>
      </c>
      <c r="E2575" s="1" t="s">
        <v>19</v>
      </c>
      <c r="F2575" s="1" t="s">
        <v>20</v>
      </c>
      <c r="G2575" s="1" t="n">
        <v>8</v>
      </c>
      <c r="H2575" s="1" t="n">
        <v>2</v>
      </c>
      <c r="I2575" s="23" t="str">
        <f aca="false">IF(J2575="RHAP", "Rhizophora apiculata", IF(J2575="EXAG", "Excoecaria agallocha", IF(J2575="BRPA", "Bruguiera parviflora", IF(J2575="XYMO", "Xylocarpus moluccensis", IF(J2575="BRCY", "Bruguiera cylindrica", IF(J2575="AVAL", "Avicennia alba", IF(J2575="AVOF", "Avicennia officinalis", IF(J2575="LURA", "Lumnitzera racemosa", IF(J2575="CETA", "Ceriops tagal", IF(J2575="XYGR", "Xylocarpus granatum", IF(J2575="AVMA", "Avicennia marina", IF(J2575="RHMU", "Rhizophora mucronata", IF(J2575="BRGY", "Bruguiera gymnorrhiza", IF(J2575="BRSE", "Bruguiera sexangula", IF(J2575="SOOV", "Sonneratia ovata", IF(J2575="SOCA", "Sonneratia caseolaris", IF(J2575="HELI", "Heritiera littoralis", IF(J2575="HESY", "Heritiera sylvatica", IF(J2575="NYFR", "Nypa fruticans", IF(J2575="CYRA", "Cynometra ramiflora", IF(J2575="PHPA", "Phoenix paludosa", IF(J2575="SCHY", "Scyphiphora hydrophyllacea", IF(J2575="DIMA", "Diospyros maritima", IF(J2575="POPI", "Pongamia pinnata", IF(J2575="MAPS", "Maniltoa psilogyne", IF(J2575="INBI", "Intsia bijuga", IF(J2575="ACEB", "Acanthus ebracteatus", IF(J2575="CAER", "Calamus erinaceus", IF(J2575="UNUN", "Unknown unknown",  IF(J2575="SOAL", "Sonneratia alba",  IF(J2575="AECO", "Aegiceras corniculatum", "" )) )))))))))))))))))))))))))))))</f>
        <v>Avicennia alba</v>
      </c>
      <c r="J2575" s="1" t="s">
        <v>27</v>
      </c>
      <c r="K2575" s="1" t="n">
        <v>39.1</v>
      </c>
      <c r="L2575" s="1" t="n">
        <v>17</v>
      </c>
      <c r="M2575" s="1"/>
      <c r="N2575" s="1"/>
      <c r="O2575" s="3"/>
      <c r="AMI2575" s="0"/>
      <c r="AMJ2575" s="0"/>
    </row>
    <row r="2576" s="18" customFormat="true" ht="13.8" hidden="false" customHeight="false" outlineLevel="0" collapsed="false">
      <c r="A2576" s="1" t="s">
        <v>91</v>
      </c>
      <c r="B2576" s="12" t="n">
        <v>42184</v>
      </c>
      <c r="C2576" s="1" t="s">
        <v>833</v>
      </c>
      <c r="D2576" s="1" t="s">
        <v>19</v>
      </c>
      <c r="E2576" s="1" t="s">
        <v>19</v>
      </c>
      <c r="F2576" s="1" t="s">
        <v>20</v>
      </c>
      <c r="G2576" s="1" t="n">
        <v>8</v>
      </c>
      <c r="H2576" s="1" t="n">
        <v>3</v>
      </c>
      <c r="I2576" s="23" t="str">
        <f aca="false">IF(J2576="RHAP", "Rhizophora apiculata", IF(J2576="EXAG", "Excoecaria agallocha", IF(J2576="BRPA", "Bruguiera parviflora", IF(J2576="XYMO", "Xylocarpus moluccensis", IF(J2576="BRCY", "Bruguiera cylindrica", IF(J2576="AVAL", "Avicennia alba", IF(J2576="AVOF", "Avicennia officinalis", IF(J2576="LURA", "Lumnitzera racemosa", IF(J2576="CETA", "Ceriops tagal", IF(J2576="XYGR", "Xylocarpus granatum", IF(J2576="AVMA", "Avicennia marina", IF(J2576="RHMU", "Rhizophora mucronata", IF(J2576="BRGY", "Bruguiera gymnorrhiza", IF(J2576="BRSE", "Bruguiera sexangula", IF(J2576="SOOV", "Sonneratia ovata", IF(J2576="SOCA", "Sonneratia caseolaris", IF(J2576="HELI", "Heritiera littoralis", IF(J2576="HESY", "Heritiera sylvatica", IF(J2576="NYFR", "Nypa fruticans", IF(J2576="CYRA", "Cynometra ramiflora", IF(J2576="PHPA", "Phoenix paludosa", IF(J2576="SCHY", "Scyphiphora hydrophyllacea", IF(J2576="DIMA", "Diospyros maritima", IF(J2576="POPI", "Pongamia pinnata", IF(J2576="MAPS", "Maniltoa psilogyne", IF(J2576="INBI", "Intsia bijuga", IF(J2576="ACEB", "Acanthus ebracteatus", IF(J2576="CAER", "Calamus erinaceus", IF(J2576="UNUN", "Unknown unknown",  IF(J2576="SOAL", "Sonneratia alba",  IF(J2576="AECO", "Aegiceras corniculatum", "" )) )))))))))))))))))))))))))))))</f>
        <v>Bruguiera cylindrica</v>
      </c>
      <c r="J2576" s="1" t="s">
        <v>98</v>
      </c>
      <c r="K2576" s="1" t="n">
        <v>5</v>
      </c>
      <c r="L2576" s="1" t="n">
        <v>7</v>
      </c>
      <c r="M2576" s="1"/>
      <c r="N2576" s="1"/>
      <c r="O2576" s="3"/>
      <c r="AMI2576" s="0"/>
      <c r="AMJ2576" s="0"/>
    </row>
    <row r="2577" s="18" customFormat="true" ht="13.8" hidden="false" customHeight="false" outlineLevel="0" collapsed="false">
      <c r="A2577" s="1" t="s">
        <v>91</v>
      </c>
      <c r="B2577" s="12" t="n">
        <v>42184</v>
      </c>
      <c r="C2577" s="1" t="s">
        <v>833</v>
      </c>
      <c r="D2577" s="1" t="s">
        <v>19</v>
      </c>
      <c r="E2577" s="1" t="s">
        <v>19</v>
      </c>
      <c r="F2577" s="1" t="s">
        <v>20</v>
      </c>
      <c r="G2577" s="1" t="n">
        <v>8</v>
      </c>
      <c r="H2577" s="1" t="n">
        <v>3</v>
      </c>
      <c r="I2577" s="23" t="str">
        <f aca="false">IF(J2577="RHAP", "Rhizophora apiculata", IF(J2577="EXAG", "Excoecaria agallocha", IF(J2577="BRPA", "Bruguiera parviflora", IF(J2577="XYMO", "Xylocarpus moluccensis", IF(J2577="BRCY", "Bruguiera cylindrica", IF(J2577="AVAL", "Avicennia alba", IF(J2577="AVOF", "Avicennia officinalis", IF(J2577="LURA", "Lumnitzera racemosa", IF(J2577="CETA", "Ceriops tagal", IF(J2577="XYGR", "Xylocarpus granatum", IF(J2577="AVMA", "Avicennia marina", IF(J2577="RHMU", "Rhizophora mucronata", IF(J2577="BRGY", "Bruguiera gymnorrhiza", IF(J2577="BRSE", "Bruguiera sexangula", IF(J2577="SOOV", "Sonneratia ovata", IF(J2577="SOCA", "Sonneratia caseolaris", IF(J2577="HELI", "Heritiera littoralis", IF(J2577="HESY", "Heritiera sylvatica", IF(J2577="NYFR", "Nypa fruticans", IF(J2577="CYRA", "Cynometra ramiflora", IF(J2577="PHPA", "Phoenix paludosa", IF(J2577="SCHY", "Scyphiphora hydrophyllacea", IF(J2577="DIMA", "Diospyros maritima", IF(J2577="POPI", "Pongamia pinnata", IF(J2577="MAPS", "Maniltoa psilogyne", IF(J2577="INBI", "Intsia bijuga", IF(J2577="ACEB", "Acanthus ebracteatus", IF(J2577="CAER", "Calamus erinaceus", IF(J2577="UNUN", "Unknown unknown",  IF(J2577="SOAL", "Sonneratia alba",  IF(J2577="AECO", "Aegiceras corniculatum", "" )) )))))))))))))))))))))))))))))</f>
        <v>Bruguiera cylindrica</v>
      </c>
      <c r="J2577" s="1" t="s">
        <v>98</v>
      </c>
      <c r="K2577" s="1" t="n">
        <v>5.2</v>
      </c>
      <c r="L2577" s="1" t="n">
        <v>7</v>
      </c>
      <c r="M2577" s="1"/>
      <c r="N2577" s="1"/>
      <c r="O2577" s="3"/>
      <c r="AMI2577" s="0"/>
      <c r="AMJ2577" s="0"/>
    </row>
    <row r="2578" s="18" customFormat="true" ht="13.8" hidden="false" customHeight="false" outlineLevel="0" collapsed="false">
      <c r="A2578" s="1" t="s">
        <v>91</v>
      </c>
      <c r="B2578" s="12" t="n">
        <v>42184</v>
      </c>
      <c r="C2578" s="1" t="s">
        <v>833</v>
      </c>
      <c r="D2578" s="1" t="s">
        <v>19</v>
      </c>
      <c r="E2578" s="1" t="s">
        <v>19</v>
      </c>
      <c r="F2578" s="1" t="s">
        <v>20</v>
      </c>
      <c r="G2578" s="1" t="n">
        <v>8</v>
      </c>
      <c r="H2578" s="1" t="n">
        <v>3</v>
      </c>
      <c r="I2578" s="23" t="str">
        <f aca="false">IF(J2578="RHAP", "Rhizophora apiculata", IF(J2578="EXAG", "Excoecaria agallocha", IF(J2578="BRPA", "Bruguiera parviflora", IF(J2578="XYMO", "Xylocarpus moluccensis", IF(J2578="BRCY", "Bruguiera cylindrica", IF(J2578="AVAL", "Avicennia alba", IF(J2578="AVOF", "Avicennia officinalis", IF(J2578="LURA", "Lumnitzera racemosa", IF(J2578="CETA", "Ceriops tagal", IF(J2578="XYGR", "Xylocarpus granatum", IF(J2578="AVMA", "Avicennia marina", IF(J2578="RHMU", "Rhizophora mucronata", IF(J2578="BRGY", "Bruguiera gymnorrhiza", IF(J2578="BRSE", "Bruguiera sexangula", IF(J2578="SOOV", "Sonneratia ovata", IF(J2578="SOCA", "Sonneratia caseolaris", IF(J2578="HELI", "Heritiera littoralis", IF(J2578="HESY", "Heritiera sylvatica", IF(J2578="NYFR", "Nypa fruticans", IF(J2578="CYRA", "Cynometra ramiflora", IF(J2578="PHPA", "Phoenix paludosa", IF(J2578="SCHY", "Scyphiphora hydrophyllacea", IF(J2578="DIMA", "Diospyros maritima", IF(J2578="POPI", "Pongamia pinnata", IF(J2578="MAPS", "Maniltoa psilogyne", IF(J2578="INBI", "Intsia bijuga", IF(J2578="ACEB", "Acanthus ebracteatus", IF(J2578="CAER", "Calamus erinaceus", IF(J2578="UNUN", "Unknown unknown",  IF(J2578="SOAL", "Sonneratia alba",  IF(J2578="AECO", "Aegiceras corniculatum", "" )) )))))))))))))))))))))))))))))</f>
        <v>Bruguiera cylindrica</v>
      </c>
      <c r="J2578" s="1" t="s">
        <v>98</v>
      </c>
      <c r="K2578" s="1" t="n">
        <v>5.3</v>
      </c>
      <c r="L2578" s="1" t="n">
        <v>7</v>
      </c>
      <c r="M2578" s="1"/>
      <c r="N2578" s="1"/>
      <c r="O2578" s="3"/>
      <c r="AMI2578" s="0"/>
      <c r="AMJ2578" s="0"/>
    </row>
    <row r="2579" s="18" customFormat="true" ht="13.8" hidden="false" customHeight="false" outlineLevel="0" collapsed="false">
      <c r="A2579" s="1" t="s">
        <v>91</v>
      </c>
      <c r="B2579" s="12" t="n">
        <v>42184</v>
      </c>
      <c r="C2579" s="1" t="s">
        <v>833</v>
      </c>
      <c r="D2579" s="1" t="s">
        <v>19</v>
      </c>
      <c r="E2579" s="1" t="s">
        <v>19</v>
      </c>
      <c r="F2579" s="1" t="s">
        <v>20</v>
      </c>
      <c r="G2579" s="1" t="n">
        <v>8</v>
      </c>
      <c r="H2579" s="1" t="n">
        <v>3</v>
      </c>
      <c r="I2579" s="23" t="str">
        <f aca="false">IF(J2579="RHAP", "Rhizophora apiculata", IF(J2579="EXAG", "Excoecaria agallocha", IF(J2579="BRPA", "Bruguiera parviflora", IF(J2579="XYMO", "Xylocarpus moluccensis", IF(J2579="BRCY", "Bruguiera cylindrica", IF(J2579="AVAL", "Avicennia alba", IF(J2579="AVOF", "Avicennia officinalis", IF(J2579="LURA", "Lumnitzera racemosa", IF(J2579="CETA", "Ceriops tagal", IF(J2579="XYGR", "Xylocarpus granatum", IF(J2579="AVMA", "Avicennia marina", IF(J2579="RHMU", "Rhizophora mucronata", IF(J2579="BRGY", "Bruguiera gymnorrhiza", IF(J2579="BRSE", "Bruguiera sexangula", IF(J2579="SOOV", "Sonneratia ovata", IF(J2579="SOCA", "Sonneratia caseolaris", IF(J2579="HELI", "Heritiera littoralis", IF(J2579="HESY", "Heritiera sylvatica", IF(J2579="NYFR", "Nypa fruticans", IF(J2579="CYRA", "Cynometra ramiflora", IF(J2579="PHPA", "Phoenix paludosa", IF(J2579="SCHY", "Scyphiphora hydrophyllacea", IF(J2579="DIMA", "Diospyros maritima", IF(J2579="POPI", "Pongamia pinnata", IF(J2579="MAPS", "Maniltoa psilogyne", IF(J2579="INBI", "Intsia bijuga", IF(J2579="ACEB", "Acanthus ebracteatus", IF(J2579="CAER", "Calamus erinaceus", IF(J2579="UNUN", "Unknown unknown",  IF(J2579="SOAL", "Sonneratia alba",  IF(J2579="AECO", "Aegiceras corniculatum", "" )) )))))))))))))))))))))))))))))</f>
        <v>Rhizophora apiculata</v>
      </c>
      <c r="J2579" s="1" t="s">
        <v>21</v>
      </c>
      <c r="K2579" s="1" t="n">
        <v>5.3</v>
      </c>
      <c r="L2579" s="1" t="n">
        <v>8</v>
      </c>
      <c r="M2579" s="1"/>
      <c r="N2579" s="1"/>
      <c r="O2579" s="3"/>
      <c r="AMI2579" s="0"/>
      <c r="AMJ2579" s="0"/>
    </row>
    <row r="2580" s="18" customFormat="true" ht="13.8" hidden="false" customHeight="false" outlineLevel="0" collapsed="false">
      <c r="A2580" s="1" t="s">
        <v>91</v>
      </c>
      <c r="B2580" s="12" t="n">
        <v>42184</v>
      </c>
      <c r="C2580" s="1" t="s">
        <v>833</v>
      </c>
      <c r="D2580" s="1" t="s">
        <v>19</v>
      </c>
      <c r="E2580" s="1" t="s">
        <v>19</v>
      </c>
      <c r="F2580" s="1" t="s">
        <v>20</v>
      </c>
      <c r="G2580" s="1" t="n">
        <v>8</v>
      </c>
      <c r="H2580" s="1" t="n">
        <v>3</v>
      </c>
      <c r="I2580" s="23" t="str">
        <f aca="false">IF(J2580="RHAP", "Rhizophora apiculata", IF(J2580="EXAG", "Excoecaria agallocha", IF(J2580="BRPA", "Bruguiera parviflora", IF(J2580="XYMO", "Xylocarpus moluccensis", IF(J2580="BRCY", "Bruguiera cylindrica", IF(J2580="AVAL", "Avicennia alba", IF(J2580="AVOF", "Avicennia officinalis", IF(J2580="LURA", "Lumnitzera racemosa", IF(J2580="CETA", "Ceriops tagal", IF(J2580="XYGR", "Xylocarpus granatum", IF(J2580="AVMA", "Avicennia marina", IF(J2580="RHMU", "Rhizophora mucronata", IF(J2580="BRGY", "Bruguiera gymnorrhiza", IF(J2580="BRSE", "Bruguiera sexangula", IF(J2580="SOOV", "Sonneratia ovata", IF(J2580="SOCA", "Sonneratia caseolaris", IF(J2580="HELI", "Heritiera littoralis", IF(J2580="HESY", "Heritiera sylvatica", IF(J2580="NYFR", "Nypa fruticans", IF(J2580="CYRA", "Cynometra ramiflora", IF(J2580="PHPA", "Phoenix paludosa", IF(J2580="SCHY", "Scyphiphora hydrophyllacea", IF(J2580="DIMA", "Diospyros maritima", IF(J2580="POPI", "Pongamia pinnata", IF(J2580="MAPS", "Maniltoa psilogyne", IF(J2580="INBI", "Intsia bijuga", IF(J2580="ACEB", "Acanthus ebracteatus", IF(J2580="CAER", "Calamus erinaceus", IF(J2580="UNUN", "Unknown unknown",  IF(J2580="SOAL", "Sonneratia alba",  IF(J2580="AECO", "Aegiceras corniculatum", "" )) )))))))))))))))))))))))))))))</f>
        <v>Rhizophora apiculata</v>
      </c>
      <c r="J2580" s="1" t="s">
        <v>21</v>
      </c>
      <c r="K2580" s="1" t="n">
        <v>5.4</v>
      </c>
      <c r="L2580" s="1" t="n">
        <v>8</v>
      </c>
      <c r="M2580" s="1"/>
      <c r="N2580" s="1"/>
      <c r="O2580" s="3"/>
      <c r="AMI2580" s="0"/>
      <c r="AMJ2580" s="0"/>
    </row>
    <row r="2581" s="18" customFormat="true" ht="13.8" hidden="false" customHeight="false" outlineLevel="0" collapsed="false">
      <c r="A2581" s="1" t="s">
        <v>91</v>
      </c>
      <c r="B2581" s="12" t="n">
        <v>42184</v>
      </c>
      <c r="C2581" s="1" t="s">
        <v>833</v>
      </c>
      <c r="D2581" s="1" t="s">
        <v>19</v>
      </c>
      <c r="E2581" s="1" t="s">
        <v>19</v>
      </c>
      <c r="F2581" s="1" t="s">
        <v>20</v>
      </c>
      <c r="G2581" s="1" t="n">
        <v>8</v>
      </c>
      <c r="H2581" s="1" t="n">
        <v>3</v>
      </c>
      <c r="I2581" s="23" t="str">
        <f aca="false">IF(J2581="RHAP", "Rhizophora apiculata", IF(J2581="EXAG", "Excoecaria agallocha", IF(J2581="BRPA", "Bruguiera parviflora", IF(J2581="XYMO", "Xylocarpus moluccensis", IF(J2581="BRCY", "Bruguiera cylindrica", IF(J2581="AVAL", "Avicennia alba", IF(J2581="AVOF", "Avicennia officinalis", IF(J2581="LURA", "Lumnitzera racemosa", IF(J2581="CETA", "Ceriops tagal", IF(J2581="XYGR", "Xylocarpus granatum", IF(J2581="AVMA", "Avicennia marina", IF(J2581="RHMU", "Rhizophora mucronata", IF(J2581="BRGY", "Bruguiera gymnorrhiza", IF(J2581="BRSE", "Bruguiera sexangula", IF(J2581="SOOV", "Sonneratia ovata", IF(J2581="SOCA", "Sonneratia caseolaris", IF(J2581="HELI", "Heritiera littoralis", IF(J2581="HESY", "Heritiera sylvatica", IF(J2581="NYFR", "Nypa fruticans", IF(J2581="CYRA", "Cynometra ramiflora", IF(J2581="PHPA", "Phoenix paludosa", IF(J2581="SCHY", "Scyphiphora hydrophyllacea", IF(J2581="DIMA", "Diospyros maritima", IF(J2581="POPI", "Pongamia pinnata", IF(J2581="MAPS", "Maniltoa psilogyne", IF(J2581="INBI", "Intsia bijuga", IF(J2581="ACEB", "Acanthus ebracteatus", IF(J2581="CAER", "Calamus erinaceus", IF(J2581="UNUN", "Unknown unknown",  IF(J2581="SOAL", "Sonneratia alba",  IF(J2581="AECO", "Aegiceras corniculatum", "" )) )))))))))))))))))))))))))))))</f>
        <v>Bruguiera cylindrica</v>
      </c>
      <c r="J2581" s="1" t="s">
        <v>98</v>
      </c>
      <c r="K2581" s="1" t="n">
        <v>5.7</v>
      </c>
      <c r="L2581" s="1" t="n">
        <v>8</v>
      </c>
      <c r="M2581" s="1"/>
      <c r="N2581" s="1"/>
      <c r="O2581" s="3"/>
      <c r="AMI2581" s="0"/>
      <c r="AMJ2581" s="0"/>
    </row>
    <row r="2582" s="18" customFormat="true" ht="13.8" hidden="false" customHeight="false" outlineLevel="0" collapsed="false">
      <c r="A2582" s="1" t="s">
        <v>91</v>
      </c>
      <c r="B2582" s="12" t="n">
        <v>42184</v>
      </c>
      <c r="C2582" s="1" t="s">
        <v>833</v>
      </c>
      <c r="D2582" s="1" t="s">
        <v>19</v>
      </c>
      <c r="E2582" s="1" t="s">
        <v>19</v>
      </c>
      <c r="F2582" s="1" t="s">
        <v>20</v>
      </c>
      <c r="G2582" s="1" t="n">
        <v>8</v>
      </c>
      <c r="H2582" s="1" t="n">
        <v>3</v>
      </c>
      <c r="I2582" s="23" t="str">
        <f aca="false">IF(J2582="RHAP", "Rhizophora apiculata", IF(J2582="EXAG", "Excoecaria agallocha", IF(J2582="BRPA", "Bruguiera parviflora", IF(J2582="XYMO", "Xylocarpus moluccensis", IF(J2582="BRCY", "Bruguiera cylindrica", IF(J2582="AVAL", "Avicennia alba", IF(J2582="AVOF", "Avicennia officinalis", IF(J2582="LURA", "Lumnitzera racemosa", IF(J2582="CETA", "Ceriops tagal", IF(J2582="XYGR", "Xylocarpus granatum", IF(J2582="AVMA", "Avicennia marina", IF(J2582="RHMU", "Rhizophora mucronata", IF(J2582="BRGY", "Bruguiera gymnorrhiza", IF(J2582="BRSE", "Bruguiera sexangula", IF(J2582="SOOV", "Sonneratia ovata", IF(J2582="SOCA", "Sonneratia caseolaris", IF(J2582="HELI", "Heritiera littoralis", IF(J2582="HESY", "Heritiera sylvatica", IF(J2582="NYFR", "Nypa fruticans", IF(J2582="CYRA", "Cynometra ramiflora", IF(J2582="PHPA", "Phoenix paludosa", IF(J2582="SCHY", "Scyphiphora hydrophyllacea", IF(J2582="DIMA", "Diospyros maritima", IF(J2582="POPI", "Pongamia pinnata", IF(J2582="MAPS", "Maniltoa psilogyne", IF(J2582="INBI", "Intsia bijuga", IF(J2582="ACEB", "Acanthus ebracteatus", IF(J2582="CAER", "Calamus erinaceus", IF(J2582="UNUN", "Unknown unknown",  IF(J2582="SOAL", "Sonneratia alba",  IF(J2582="AECO", "Aegiceras corniculatum", "" )) )))))))))))))))))))))))))))))</f>
        <v>Rhizophora apiculata</v>
      </c>
      <c r="J2582" s="1" t="s">
        <v>21</v>
      </c>
      <c r="K2582" s="1" t="n">
        <v>5.8</v>
      </c>
      <c r="L2582" s="1" t="n">
        <v>7</v>
      </c>
      <c r="M2582" s="1"/>
      <c r="N2582" s="1"/>
      <c r="O2582" s="3"/>
      <c r="AMI2582" s="0"/>
      <c r="AMJ2582" s="0"/>
    </row>
    <row r="2583" s="18" customFormat="true" ht="13.8" hidden="false" customHeight="false" outlineLevel="0" collapsed="false">
      <c r="A2583" s="1" t="s">
        <v>91</v>
      </c>
      <c r="B2583" s="12" t="n">
        <v>42184</v>
      </c>
      <c r="C2583" s="1" t="s">
        <v>833</v>
      </c>
      <c r="D2583" s="1" t="s">
        <v>19</v>
      </c>
      <c r="E2583" s="1" t="s">
        <v>19</v>
      </c>
      <c r="F2583" s="1" t="s">
        <v>20</v>
      </c>
      <c r="G2583" s="1" t="n">
        <v>8</v>
      </c>
      <c r="H2583" s="1" t="n">
        <v>3</v>
      </c>
      <c r="I2583" s="23" t="str">
        <f aca="false">IF(J2583="RHAP", "Rhizophora apiculata", IF(J2583="EXAG", "Excoecaria agallocha", IF(J2583="BRPA", "Bruguiera parviflora", IF(J2583="XYMO", "Xylocarpus moluccensis", IF(J2583="BRCY", "Bruguiera cylindrica", IF(J2583="AVAL", "Avicennia alba", IF(J2583="AVOF", "Avicennia officinalis", IF(J2583="LURA", "Lumnitzera racemosa", IF(J2583="CETA", "Ceriops tagal", IF(J2583="XYGR", "Xylocarpus granatum", IF(J2583="AVMA", "Avicennia marina", IF(J2583="RHMU", "Rhizophora mucronata", IF(J2583="BRGY", "Bruguiera gymnorrhiza", IF(J2583="BRSE", "Bruguiera sexangula", IF(J2583="SOOV", "Sonneratia ovata", IF(J2583="SOCA", "Sonneratia caseolaris", IF(J2583="HELI", "Heritiera littoralis", IF(J2583="HESY", "Heritiera sylvatica", IF(J2583="NYFR", "Nypa fruticans", IF(J2583="CYRA", "Cynometra ramiflora", IF(J2583="PHPA", "Phoenix paludosa", IF(J2583="SCHY", "Scyphiphora hydrophyllacea", IF(J2583="DIMA", "Diospyros maritima", IF(J2583="POPI", "Pongamia pinnata", IF(J2583="MAPS", "Maniltoa psilogyne", IF(J2583="INBI", "Intsia bijuga", IF(J2583="ACEB", "Acanthus ebracteatus", IF(J2583="CAER", "Calamus erinaceus", IF(J2583="UNUN", "Unknown unknown",  IF(J2583="SOAL", "Sonneratia alba",  IF(J2583="AECO", "Aegiceras corniculatum", "" )) )))))))))))))))))))))))))))))</f>
        <v>Rhizophora apiculata</v>
      </c>
      <c r="J2583" s="1" t="s">
        <v>21</v>
      </c>
      <c r="K2583" s="1" t="n">
        <v>5.8</v>
      </c>
      <c r="L2583" s="1" t="n">
        <v>8</v>
      </c>
      <c r="M2583" s="1"/>
      <c r="N2583" s="1"/>
      <c r="O2583" s="3"/>
      <c r="AMI2583" s="0"/>
      <c r="AMJ2583" s="0"/>
    </row>
    <row r="2584" s="18" customFormat="true" ht="13.8" hidden="false" customHeight="false" outlineLevel="0" collapsed="false">
      <c r="A2584" s="1" t="s">
        <v>91</v>
      </c>
      <c r="B2584" s="12" t="n">
        <v>42184</v>
      </c>
      <c r="C2584" s="1" t="s">
        <v>833</v>
      </c>
      <c r="D2584" s="1" t="s">
        <v>19</v>
      </c>
      <c r="E2584" s="1" t="s">
        <v>19</v>
      </c>
      <c r="F2584" s="1" t="s">
        <v>20</v>
      </c>
      <c r="G2584" s="1" t="n">
        <v>8</v>
      </c>
      <c r="H2584" s="1" t="n">
        <v>3</v>
      </c>
      <c r="I2584" s="23" t="str">
        <f aca="false">IF(J2584="RHAP", "Rhizophora apiculata", IF(J2584="EXAG", "Excoecaria agallocha", IF(J2584="BRPA", "Bruguiera parviflora", IF(J2584="XYMO", "Xylocarpus moluccensis", IF(J2584="BRCY", "Bruguiera cylindrica", IF(J2584="AVAL", "Avicennia alba", IF(J2584="AVOF", "Avicennia officinalis", IF(J2584="LURA", "Lumnitzera racemosa", IF(J2584="CETA", "Ceriops tagal", IF(J2584="XYGR", "Xylocarpus granatum", IF(J2584="AVMA", "Avicennia marina", IF(J2584="RHMU", "Rhizophora mucronata", IF(J2584="BRGY", "Bruguiera gymnorrhiza", IF(J2584="BRSE", "Bruguiera sexangula", IF(J2584="SOOV", "Sonneratia ovata", IF(J2584="SOCA", "Sonneratia caseolaris", IF(J2584="HELI", "Heritiera littoralis", IF(J2584="HESY", "Heritiera sylvatica", IF(J2584="NYFR", "Nypa fruticans", IF(J2584="CYRA", "Cynometra ramiflora", IF(J2584="PHPA", "Phoenix paludosa", IF(J2584="SCHY", "Scyphiphora hydrophyllacea", IF(J2584="DIMA", "Diospyros maritima", IF(J2584="POPI", "Pongamia pinnata", IF(J2584="MAPS", "Maniltoa psilogyne", IF(J2584="INBI", "Intsia bijuga", IF(J2584="ACEB", "Acanthus ebracteatus", IF(J2584="CAER", "Calamus erinaceus", IF(J2584="UNUN", "Unknown unknown",  IF(J2584="SOAL", "Sonneratia alba",  IF(J2584="AECO", "Aegiceras corniculatum", "" )) )))))))))))))))))))))))))))))</f>
        <v>Bruguiera cylindrica</v>
      </c>
      <c r="J2584" s="1" t="s">
        <v>98</v>
      </c>
      <c r="K2584" s="1" t="n">
        <v>5.9</v>
      </c>
      <c r="L2584" s="1" t="n">
        <v>6</v>
      </c>
      <c r="M2584" s="1"/>
      <c r="N2584" s="1"/>
      <c r="O2584" s="3"/>
      <c r="AMI2584" s="0"/>
      <c r="AMJ2584" s="0"/>
    </row>
    <row r="2585" s="18" customFormat="true" ht="13.8" hidden="false" customHeight="false" outlineLevel="0" collapsed="false">
      <c r="A2585" s="1" t="s">
        <v>91</v>
      </c>
      <c r="B2585" s="12" t="n">
        <v>42184</v>
      </c>
      <c r="C2585" s="1" t="s">
        <v>833</v>
      </c>
      <c r="D2585" s="1" t="s">
        <v>19</v>
      </c>
      <c r="E2585" s="1" t="s">
        <v>19</v>
      </c>
      <c r="F2585" s="1" t="s">
        <v>20</v>
      </c>
      <c r="G2585" s="1" t="n">
        <v>8</v>
      </c>
      <c r="H2585" s="1" t="n">
        <v>3</v>
      </c>
      <c r="I2585" s="23" t="str">
        <f aca="false">IF(J2585="RHAP", "Rhizophora apiculata", IF(J2585="EXAG", "Excoecaria agallocha", IF(J2585="BRPA", "Bruguiera parviflora", IF(J2585="XYMO", "Xylocarpus moluccensis", IF(J2585="BRCY", "Bruguiera cylindrica", IF(J2585="AVAL", "Avicennia alba", IF(J2585="AVOF", "Avicennia officinalis", IF(J2585="LURA", "Lumnitzera racemosa", IF(J2585="CETA", "Ceriops tagal", IF(J2585="XYGR", "Xylocarpus granatum", IF(J2585="AVMA", "Avicennia marina", IF(J2585="RHMU", "Rhizophora mucronata", IF(J2585="BRGY", "Bruguiera gymnorrhiza", IF(J2585="BRSE", "Bruguiera sexangula", IF(J2585="SOOV", "Sonneratia ovata", IF(J2585="SOCA", "Sonneratia caseolaris", IF(J2585="HELI", "Heritiera littoralis", IF(J2585="HESY", "Heritiera sylvatica", IF(J2585="NYFR", "Nypa fruticans", IF(J2585="CYRA", "Cynometra ramiflora", IF(J2585="PHPA", "Phoenix paludosa", IF(J2585="SCHY", "Scyphiphora hydrophyllacea", IF(J2585="DIMA", "Diospyros maritima", IF(J2585="POPI", "Pongamia pinnata", IF(J2585="MAPS", "Maniltoa psilogyne", IF(J2585="INBI", "Intsia bijuga", IF(J2585="ACEB", "Acanthus ebracteatus", IF(J2585="CAER", "Calamus erinaceus", IF(J2585="UNUN", "Unknown unknown",  IF(J2585="SOAL", "Sonneratia alba",  IF(J2585="AECO", "Aegiceras corniculatum", "" )) )))))))))))))))))))))))))))))</f>
        <v>Bruguiera cylindrica</v>
      </c>
      <c r="J2585" s="1" t="s">
        <v>98</v>
      </c>
      <c r="K2585" s="1" t="n">
        <v>5.9</v>
      </c>
      <c r="L2585" s="1" t="n">
        <v>5</v>
      </c>
      <c r="M2585" s="1"/>
      <c r="N2585" s="1"/>
      <c r="O2585" s="3"/>
      <c r="AMI2585" s="0"/>
      <c r="AMJ2585" s="0"/>
    </row>
    <row r="2586" s="18" customFormat="true" ht="13.8" hidden="false" customHeight="false" outlineLevel="0" collapsed="false">
      <c r="A2586" s="1" t="s">
        <v>91</v>
      </c>
      <c r="B2586" s="12" t="n">
        <v>42184</v>
      </c>
      <c r="C2586" s="1" t="s">
        <v>833</v>
      </c>
      <c r="D2586" s="1" t="s">
        <v>19</v>
      </c>
      <c r="E2586" s="1" t="s">
        <v>19</v>
      </c>
      <c r="F2586" s="1" t="s">
        <v>20</v>
      </c>
      <c r="G2586" s="1" t="n">
        <v>8</v>
      </c>
      <c r="H2586" s="1" t="n">
        <v>3</v>
      </c>
      <c r="I2586" s="23" t="str">
        <f aca="false">IF(J2586="RHAP", "Rhizophora apiculata", IF(J2586="EXAG", "Excoecaria agallocha", IF(J2586="BRPA", "Bruguiera parviflora", IF(J2586="XYMO", "Xylocarpus moluccensis", IF(J2586="BRCY", "Bruguiera cylindrica", IF(J2586="AVAL", "Avicennia alba", IF(J2586="AVOF", "Avicennia officinalis", IF(J2586="LURA", "Lumnitzera racemosa", IF(J2586="CETA", "Ceriops tagal", IF(J2586="XYGR", "Xylocarpus granatum", IF(J2586="AVMA", "Avicennia marina", IF(J2586="RHMU", "Rhizophora mucronata", IF(J2586="BRGY", "Bruguiera gymnorrhiza", IF(J2586="BRSE", "Bruguiera sexangula", IF(J2586="SOOV", "Sonneratia ovata", IF(J2586="SOCA", "Sonneratia caseolaris", IF(J2586="HELI", "Heritiera littoralis", IF(J2586="HESY", "Heritiera sylvatica", IF(J2586="NYFR", "Nypa fruticans", IF(J2586="CYRA", "Cynometra ramiflora", IF(J2586="PHPA", "Phoenix paludosa", IF(J2586="SCHY", "Scyphiphora hydrophyllacea", IF(J2586="DIMA", "Diospyros maritima", IF(J2586="POPI", "Pongamia pinnata", IF(J2586="MAPS", "Maniltoa psilogyne", IF(J2586="INBI", "Intsia bijuga", IF(J2586="ACEB", "Acanthus ebracteatus", IF(J2586="CAER", "Calamus erinaceus", IF(J2586="UNUN", "Unknown unknown",  IF(J2586="SOAL", "Sonneratia alba",  IF(J2586="AECO", "Aegiceras corniculatum", "" )) )))))))))))))))))))))))))))))</f>
        <v>Rhizophora apiculata</v>
      </c>
      <c r="J2586" s="1" t="s">
        <v>21</v>
      </c>
      <c r="K2586" s="1" t="n">
        <v>6</v>
      </c>
      <c r="L2586" s="1" t="n">
        <v>8</v>
      </c>
      <c r="M2586" s="1"/>
      <c r="N2586" s="1"/>
      <c r="O2586" s="3"/>
      <c r="AMI2586" s="0"/>
      <c r="AMJ2586" s="0"/>
    </row>
    <row r="2587" s="18" customFormat="true" ht="13.8" hidden="false" customHeight="false" outlineLevel="0" collapsed="false">
      <c r="A2587" s="1" t="s">
        <v>91</v>
      </c>
      <c r="B2587" s="12" t="n">
        <v>42184</v>
      </c>
      <c r="C2587" s="1" t="s">
        <v>833</v>
      </c>
      <c r="D2587" s="1" t="s">
        <v>19</v>
      </c>
      <c r="E2587" s="1" t="s">
        <v>19</v>
      </c>
      <c r="F2587" s="1" t="s">
        <v>20</v>
      </c>
      <c r="G2587" s="1" t="n">
        <v>8</v>
      </c>
      <c r="H2587" s="1" t="n">
        <v>3</v>
      </c>
      <c r="I2587" s="23" t="str">
        <f aca="false">IF(J2587="RHAP", "Rhizophora apiculata", IF(J2587="EXAG", "Excoecaria agallocha", IF(J2587="BRPA", "Bruguiera parviflora", IF(J2587="XYMO", "Xylocarpus moluccensis", IF(J2587="BRCY", "Bruguiera cylindrica", IF(J2587="AVAL", "Avicennia alba", IF(J2587="AVOF", "Avicennia officinalis", IF(J2587="LURA", "Lumnitzera racemosa", IF(J2587="CETA", "Ceriops tagal", IF(J2587="XYGR", "Xylocarpus granatum", IF(J2587="AVMA", "Avicennia marina", IF(J2587="RHMU", "Rhizophora mucronata", IF(J2587="BRGY", "Bruguiera gymnorrhiza", IF(J2587="BRSE", "Bruguiera sexangula", IF(J2587="SOOV", "Sonneratia ovata", IF(J2587="SOCA", "Sonneratia caseolaris", IF(J2587="HELI", "Heritiera littoralis", IF(J2587="HESY", "Heritiera sylvatica", IF(J2587="NYFR", "Nypa fruticans", IF(J2587="CYRA", "Cynometra ramiflora", IF(J2587="PHPA", "Phoenix paludosa", IF(J2587="SCHY", "Scyphiphora hydrophyllacea", IF(J2587="DIMA", "Diospyros maritima", IF(J2587="POPI", "Pongamia pinnata", IF(J2587="MAPS", "Maniltoa psilogyne", IF(J2587="INBI", "Intsia bijuga", IF(J2587="ACEB", "Acanthus ebracteatus", IF(J2587="CAER", "Calamus erinaceus", IF(J2587="UNUN", "Unknown unknown",  IF(J2587="SOAL", "Sonneratia alba",  IF(J2587="AECO", "Aegiceras corniculatum", "" )) )))))))))))))))))))))))))))))</f>
        <v>Bruguiera cylindrica</v>
      </c>
      <c r="J2587" s="1" t="s">
        <v>98</v>
      </c>
      <c r="K2587" s="1" t="n">
        <v>6</v>
      </c>
      <c r="L2587" s="1" t="n">
        <v>7</v>
      </c>
      <c r="M2587" s="1"/>
      <c r="N2587" s="1"/>
      <c r="O2587" s="3"/>
      <c r="AMI2587" s="0"/>
      <c r="AMJ2587" s="0"/>
    </row>
    <row r="2588" s="18" customFormat="true" ht="13.8" hidden="false" customHeight="false" outlineLevel="0" collapsed="false">
      <c r="A2588" s="1" t="s">
        <v>91</v>
      </c>
      <c r="B2588" s="12" t="n">
        <v>42184</v>
      </c>
      <c r="C2588" s="1" t="s">
        <v>833</v>
      </c>
      <c r="D2588" s="1" t="s">
        <v>19</v>
      </c>
      <c r="E2588" s="1" t="s">
        <v>19</v>
      </c>
      <c r="F2588" s="1" t="s">
        <v>20</v>
      </c>
      <c r="G2588" s="1" t="n">
        <v>8</v>
      </c>
      <c r="H2588" s="1" t="n">
        <v>3</v>
      </c>
      <c r="I2588" s="23" t="str">
        <f aca="false">IF(J2588="RHAP", "Rhizophora apiculata", IF(J2588="EXAG", "Excoecaria agallocha", IF(J2588="BRPA", "Bruguiera parviflora", IF(J2588="XYMO", "Xylocarpus moluccensis", IF(J2588="BRCY", "Bruguiera cylindrica", IF(J2588="AVAL", "Avicennia alba", IF(J2588="AVOF", "Avicennia officinalis", IF(J2588="LURA", "Lumnitzera racemosa", IF(J2588="CETA", "Ceriops tagal", IF(J2588="XYGR", "Xylocarpus granatum", IF(J2588="AVMA", "Avicennia marina", IF(J2588="RHMU", "Rhizophora mucronata", IF(J2588="BRGY", "Bruguiera gymnorrhiza", IF(J2588="BRSE", "Bruguiera sexangula", IF(J2588="SOOV", "Sonneratia ovata", IF(J2588="SOCA", "Sonneratia caseolaris", IF(J2588="HELI", "Heritiera littoralis", IF(J2588="HESY", "Heritiera sylvatica", IF(J2588="NYFR", "Nypa fruticans", IF(J2588="CYRA", "Cynometra ramiflora", IF(J2588="PHPA", "Phoenix paludosa", IF(J2588="SCHY", "Scyphiphora hydrophyllacea", IF(J2588="DIMA", "Diospyros maritima", IF(J2588="POPI", "Pongamia pinnata", IF(J2588="MAPS", "Maniltoa psilogyne", IF(J2588="INBI", "Intsia bijuga", IF(J2588="ACEB", "Acanthus ebracteatus", IF(J2588="CAER", "Calamus erinaceus", IF(J2588="UNUN", "Unknown unknown",  IF(J2588="SOAL", "Sonneratia alba",  IF(J2588="AECO", "Aegiceras corniculatum", "" )) )))))))))))))))))))))))))))))</f>
        <v>Rhizophora apiculata</v>
      </c>
      <c r="J2588" s="1" t="s">
        <v>21</v>
      </c>
      <c r="K2588" s="1" t="n">
        <v>6.1</v>
      </c>
      <c r="L2588" s="1" t="n">
        <v>9</v>
      </c>
      <c r="M2588" s="1"/>
      <c r="N2588" s="1"/>
      <c r="O2588" s="3"/>
      <c r="AMI2588" s="0"/>
      <c r="AMJ2588" s="0"/>
    </row>
    <row r="2589" s="18" customFormat="true" ht="13.8" hidden="false" customHeight="false" outlineLevel="0" collapsed="false">
      <c r="A2589" s="1" t="s">
        <v>91</v>
      </c>
      <c r="B2589" s="12" t="n">
        <v>42184</v>
      </c>
      <c r="C2589" s="1" t="s">
        <v>833</v>
      </c>
      <c r="D2589" s="1" t="s">
        <v>19</v>
      </c>
      <c r="E2589" s="1" t="s">
        <v>19</v>
      </c>
      <c r="F2589" s="1" t="s">
        <v>20</v>
      </c>
      <c r="G2589" s="1" t="n">
        <v>8</v>
      </c>
      <c r="H2589" s="1" t="n">
        <v>3</v>
      </c>
      <c r="I2589" s="23" t="str">
        <f aca="false">IF(J2589="RHAP", "Rhizophora apiculata", IF(J2589="EXAG", "Excoecaria agallocha", IF(J2589="BRPA", "Bruguiera parviflora", IF(J2589="XYMO", "Xylocarpus moluccensis", IF(J2589="BRCY", "Bruguiera cylindrica", IF(J2589="AVAL", "Avicennia alba", IF(J2589="AVOF", "Avicennia officinalis", IF(J2589="LURA", "Lumnitzera racemosa", IF(J2589="CETA", "Ceriops tagal", IF(J2589="XYGR", "Xylocarpus granatum", IF(J2589="AVMA", "Avicennia marina", IF(J2589="RHMU", "Rhizophora mucronata", IF(J2589="BRGY", "Bruguiera gymnorrhiza", IF(J2589="BRSE", "Bruguiera sexangula", IF(J2589="SOOV", "Sonneratia ovata", IF(J2589="SOCA", "Sonneratia caseolaris", IF(J2589="HELI", "Heritiera littoralis", IF(J2589="HESY", "Heritiera sylvatica", IF(J2589="NYFR", "Nypa fruticans", IF(J2589="CYRA", "Cynometra ramiflora", IF(J2589="PHPA", "Phoenix paludosa", IF(J2589="SCHY", "Scyphiphora hydrophyllacea", IF(J2589="DIMA", "Diospyros maritima", IF(J2589="POPI", "Pongamia pinnata", IF(J2589="MAPS", "Maniltoa psilogyne", IF(J2589="INBI", "Intsia bijuga", IF(J2589="ACEB", "Acanthus ebracteatus", IF(J2589="CAER", "Calamus erinaceus", IF(J2589="UNUN", "Unknown unknown",  IF(J2589="SOAL", "Sonneratia alba",  IF(J2589="AECO", "Aegiceras corniculatum", "" )) )))))))))))))))))))))))))))))</f>
        <v>Bruguiera cylindrica</v>
      </c>
      <c r="J2589" s="1" t="s">
        <v>98</v>
      </c>
      <c r="K2589" s="1" t="n">
        <v>6.2</v>
      </c>
      <c r="L2589" s="1" t="n">
        <v>9</v>
      </c>
      <c r="M2589" s="1"/>
      <c r="N2589" s="1"/>
      <c r="O2589" s="3"/>
      <c r="AMI2589" s="0"/>
      <c r="AMJ2589" s="0"/>
    </row>
    <row r="2590" s="18" customFormat="true" ht="13.8" hidden="false" customHeight="false" outlineLevel="0" collapsed="false">
      <c r="A2590" s="1" t="s">
        <v>91</v>
      </c>
      <c r="B2590" s="12" t="n">
        <v>42184</v>
      </c>
      <c r="C2590" s="1" t="s">
        <v>833</v>
      </c>
      <c r="D2590" s="1" t="s">
        <v>19</v>
      </c>
      <c r="E2590" s="1" t="s">
        <v>19</v>
      </c>
      <c r="F2590" s="1" t="s">
        <v>20</v>
      </c>
      <c r="G2590" s="1" t="n">
        <v>8</v>
      </c>
      <c r="H2590" s="1" t="n">
        <v>3</v>
      </c>
      <c r="I2590" s="23" t="str">
        <f aca="false">IF(J2590="RHAP", "Rhizophora apiculata", IF(J2590="EXAG", "Excoecaria agallocha", IF(J2590="BRPA", "Bruguiera parviflora", IF(J2590="XYMO", "Xylocarpus moluccensis", IF(J2590="BRCY", "Bruguiera cylindrica", IF(J2590="AVAL", "Avicennia alba", IF(J2590="AVOF", "Avicennia officinalis", IF(J2590="LURA", "Lumnitzera racemosa", IF(J2590="CETA", "Ceriops tagal", IF(J2590="XYGR", "Xylocarpus granatum", IF(J2590="AVMA", "Avicennia marina", IF(J2590="RHMU", "Rhizophora mucronata", IF(J2590="BRGY", "Bruguiera gymnorrhiza", IF(J2590="BRSE", "Bruguiera sexangula", IF(J2590="SOOV", "Sonneratia ovata", IF(J2590="SOCA", "Sonneratia caseolaris", IF(J2590="HELI", "Heritiera littoralis", IF(J2590="HESY", "Heritiera sylvatica", IF(J2590="NYFR", "Nypa fruticans", IF(J2590="CYRA", "Cynometra ramiflora", IF(J2590="PHPA", "Phoenix paludosa", IF(J2590="SCHY", "Scyphiphora hydrophyllacea", IF(J2590="DIMA", "Diospyros maritima", IF(J2590="POPI", "Pongamia pinnata", IF(J2590="MAPS", "Maniltoa psilogyne", IF(J2590="INBI", "Intsia bijuga", IF(J2590="ACEB", "Acanthus ebracteatus", IF(J2590="CAER", "Calamus erinaceus", IF(J2590="UNUN", "Unknown unknown",  IF(J2590="SOAL", "Sonneratia alba",  IF(J2590="AECO", "Aegiceras corniculatum", "" )) )))))))))))))))))))))))))))))</f>
        <v>Rhizophora apiculata</v>
      </c>
      <c r="J2590" s="1" t="s">
        <v>21</v>
      </c>
      <c r="K2590" s="1" t="n">
        <v>7.1</v>
      </c>
      <c r="L2590" s="1" t="n">
        <v>11</v>
      </c>
      <c r="M2590" s="1"/>
      <c r="N2590" s="1"/>
      <c r="O2590" s="3"/>
      <c r="AMI2590" s="0"/>
      <c r="AMJ2590" s="0"/>
    </row>
    <row r="2591" s="18" customFormat="true" ht="13.8" hidden="false" customHeight="false" outlineLevel="0" collapsed="false">
      <c r="A2591" s="1" t="s">
        <v>91</v>
      </c>
      <c r="B2591" s="12" t="n">
        <v>42184</v>
      </c>
      <c r="C2591" s="1" t="s">
        <v>833</v>
      </c>
      <c r="D2591" s="1" t="s">
        <v>19</v>
      </c>
      <c r="E2591" s="1" t="s">
        <v>19</v>
      </c>
      <c r="F2591" s="1" t="s">
        <v>20</v>
      </c>
      <c r="G2591" s="1" t="n">
        <v>8</v>
      </c>
      <c r="H2591" s="1" t="n">
        <v>3</v>
      </c>
      <c r="I2591" s="23" t="str">
        <f aca="false">IF(J2591="RHAP", "Rhizophora apiculata", IF(J2591="EXAG", "Excoecaria agallocha", IF(J2591="BRPA", "Bruguiera parviflora", IF(J2591="XYMO", "Xylocarpus moluccensis", IF(J2591="BRCY", "Bruguiera cylindrica", IF(J2591="AVAL", "Avicennia alba", IF(J2591="AVOF", "Avicennia officinalis", IF(J2591="LURA", "Lumnitzera racemosa", IF(J2591="CETA", "Ceriops tagal", IF(J2591="XYGR", "Xylocarpus granatum", IF(J2591="AVMA", "Avicennia marina", IF(J2591="RHMU", "Rhizophora mucronata", IF(J2591="BRGY", "Bruguiera gymnorrhiza", IF(J2591="BRSE", "Bruguiera sexangula", IF(J2591="SOOV", "Sonneratia ovata", IF(J2591="SOCA", "Sonneratia caseolaris", IF(J2591="HELI", "Heritiera littoralis", IF(J2591="HESY", "Heritiera sylvatica", IF(J2591="NYFR", "Nypa fruticans", IF(J2591="CYRA", "Cynometra ramiflora", IF(J2591="PHPA", "Phoenix paludosa", IF(J2591="SCHY", "Scyphiphora hydrophyllacea", IF(J2591="DIMA", "Diospyros maritima", IF(J2591="POPI", "Pongamia pinnata", IF(J2591="MAPS", "Maniltoa psilogyne", IF(J2591="INBI", "Intsia bijuga", IF(J2591="ACEB", "Acanthus ebracteatus", IF(J2591="CAER", "Calamus erinaceus", IF(J2591="UNUN", "Unknown unknown",  IF(J2591="SOAL", "Sonneratia alba",  IF(J2591="AECO", "Aegiceras corniculatum", "" )) )))))))))))))))))))))))))))))</f>
        <v>Bruguiera cylindrica</v>
      </c>
      <c r="J2591" s="1" t="s">
        <v>98</v>
      </c>
      <c r="K2591" s="1" t="n">
        <v>7.1</v>
      </c>
      <c r="L2591" s="1" t="n">
        <v>8</v>
      </c>
      <c r="M2591" s="1"/>
      <c r="N2591" s="1"/>
      <c r="O2591" s="3"/>
      <c r="AMI2591" s="0"/>
      <c r="AMJ2591" s="0"/>
    </row>
    <row r="2592" s="18" customFormat="true" ht="13.8" hidden="false" customHeight="false" outlineLevel="0" collapsed="false">
      <c r="A2592" s="1" t="s">
        <v>91</v>
      </c>
      <c r="B2592" s="12" t="n">
        <v>42184</v>
      </c>
      <c r="C2592" s="1" t="s">
        <v>833</v>
      </c>
      <c r="D2592" s="1" t="s">
        <v>19</v>
      </c>
      <c r="E2592" s="1" t="s">
        <v>19</v>
      </c>
      <c r="F2592" s="1" t="s">
        <v>20</v>
      </c>
      <c r="G2592" s="1" t="n">
        <v>8</v>
      </c>
      <c r="H2592" s="1" t="n">
        <v>3</v>
      </c>
      <c r="I2592" s="23" t="str">
        <f aca="false">IF(J2592="RHAP", "Rhizophora apiculata", IF(J2592="EXAG", "Excoecaria agallocha", IF(J2592="BRPA", "Bruguiera parviflora", IF(J2592="XYMO", "Xylocarpus moluccensis", IF(J2592="BRCY", "Bruguiera cylindrica", IF(J2592="AVAL", "Avicennia alba", IF(J2592="AVOF", "Avicennia officinalis", IF(J2592="LURA", "Lumnitzera racemosa", IF(J2592="CETA", "Ceriops tagal", IF(J2592="XYGR", "Xylocarpus granatum", IF(J2592="AVMA", "Avicennia marina", IF(J2592="RHMU", "Rhizophora mucronata", IF(J2592="BRGY", "Bruguiera gymnorrhiza", IF(J2592="BRSE", "Bruguiera sexangula", IF(J2592="SOOV", "Sonneratia ovata", IF(J2592="SOCA", "Sonneratia caseolaris", IF(J2592="HELI", "Heritiera littoralis", IF(J2592="HESY", "Heritiera sylvatica", IF(J2592="NYFR", "Nypa fruticans", IF(J2592="CYRA", "Cynometra ramiflora", IF(J2592="PHPA", "Phoenix paludosa", IF(J2592="SCHY", "Scyphiphora hydrophyllacea", IF(J2592="DIMA", "Diospyros maritima", IF(J2592="POPI", "Pongamia pinnata", IF(J2592="MAPS", "Maniltoa psilogyne", IF(J2592="INBI", "Intsia bijuga", IF(J2592="ACEB", "Acanthus ebracteatus", IF(J2592="CAER", "Calamus erinaceus", IF(J2592="UNUN", "Unknown unknown",  IF(J2592="SOAL", "Sonneratia alba",  IF(J2592="AECO", "Aegiceras corniculatum", "" )) )))))))))))))))))))))))))))))</f>
        <v>Rhizophora apiculata</v>
      </c>
      <c r="J2592" s="1" t="s">
        <v>21</v>
      </c>
      <c r="K2592" s="1" t="n">
        <v>7.3</v>
      </c>
      <c r="L2592" s="1" t="n">
        <v>9</v>
      </c>
      <c r="M2592" s="1"/>
      <c r="N2592" s="1"/>
      <c r="O2592" s="3"/>
      <c r="AMI2592" s="0"/>
      <c r="AMJ2592" s="0"/>
    </row>
    <row r="2593" s="18" customFormat="true" ht="13.8" hidden="false" customHeight="false" outlineLevel="0" collapsed="false">
      <c r="A2593" s="1" t="s">
        <v>91</v>
      </c>
      <c r="B2593" s="12" t="n">
        <v>42184</v>
      </c>
      <c r="C2593" s="1" t="s">
        <v>833</v>
      </c>
      <c r="D2593" s="1" t="s">
        <v>19</v>
      </c>
      <c r="E2593" s="1" t="s">
        <v>19</v>
      </c>
      <c r="F2593" s="1" t="s">
        <v>20</v>
      </c>
      <c r="G2593" s="1" t="n">
        <v>8</v>
      </c>
      <c r="H2593" s="1" t="n">
        <v>3</v>
      </c>
      <c r="I2593" s="23" t="str">
        <f aca="false">IF(J2593="RHAP", "Rhizophora apiculata", IF(J2593="EXAG", "Excoecaria agallocha", IF(J2593="BRPA", "Bruguiera parviflora", IF(J2593="XYMO", "Xylocarpus moluccensis", IF(J2593="BRCY", "Bruguiera cylindrica", IF(J2593="AVAL", "Avicennia alba", IF(J2593="AVOF", "Avicennia officinalis", IF(J2593="LURA", "Lumnitzera racemosa", IF(J2593="CETA", "Ceriops tagal", IF(J2593="XYGR", "Xylocarpus granatum", IF(J2593="AVMA", "Avicennia marina", IF(J2593="RHMU", "Rhizophora mucronata", IF(J2593="BRGY", "Bruguiera gymnorrhiza", IF(J2593="BRSE", "Bruguiera sexangula", IF(J2593="SOOV", "Sonneratia ovata", IF(J2593="SOCA", "Sonneratia caseolaris", IF(J2593="HELI", "Heritiera littoralis", IF(J2593="HESY", "Heritiera sylvatica", IF(J2593="NYFR", "Nypa fruticans", IF(J2593="CYRA", "Cynometra ramiflora", IF(J2593="PHPA", "Phoenix paludosa", IF(J2593="SCHY", "Scyphiphora hydrophyllacea", IF(J2593="DIMA", "Diospyros maritima", IF(J2593="POPI", "Pongamia pinnata", IF(J2593="MAPS", "Maniltoa psilogyne", IF(J2593="INBI", "Intsia bijuga", IF(J2593="ACEB", "Acanthus ebracteatus", IF(J2593="CAER", "Calamus erinaceus", IF(J2593="UNUN", "Unknown unknown",  IF(J2593="SOAL", "Sonneratia alba",  IF(J2593="AECO", "Aegiceras corniculatum", "" )) )))))))))))))))))))))))))))))</f>
        <v>Rhizophora apiculata</v>
      </c>
      <c r="J2593" s="1" t="s">
        <v>21</v>
      </c>
      <c r="K2593" s="1" t="n">
        <v>7.4</v>
      </c>
      <c r="L2593" s="1" t="n">
        <v>10</v>
      </c>
      <c r="M2593" s="1"/>
      <c r="N2593" s="1"/>
      <c r="O2593" s="3"/>
      <c r="AMI2593" s="0"/>
      <c r="AMJ2593" s="0"/>
    </row>
    <row r="2594" s="18" customFormat="true" ht="13.8" hidden="false" customHeight="false" outlineLevel="0" collapsed="false">
      <c r="A2594" s="1" t="s">
        <v>91</v>
      </c>
      <c r="B2594" s="12" t="n">
        <v>42184</v>
      </c>
      <c r="C2594" s="1" t="s">
        <v>833</v>
      </c>
      <c r="D2594" s="1" t="s">
        <v>19</v>
      </c>
      <c r="E2594" s="1" t="s">
        <v>19</v>
      </c>
      <c r="F2594" s="1" t="s">
        <v>20</v>
      </c>
      <c r="G2594" s="1" t="n">
        <v>8</v>
      </c>
      <c r="H2594" s="1" t="n">
        <v>3</v>
      </c>
      <c r="I2594" s="23" t="str">
        <f aca="false">IF(J2594="RHAP", "Rhizophora apiculata", IF(J2594="EXAG", "Excoecaria agallocha", IF(J2594="BRPA", "Bruguiera parviflora", IF(J2594="XYMO", "Xylocarpus moluccensis", IF(J2594="BRCY", "Bruguiera cylindrica", IF(J2594="AVAL", "Avicennia alba", IF(J2594="AVOF", "Avicennia officinalis", IF(J2594="LURA", "Lumnitzera racemosa", IF(J2594="CETA", "Ceriops tagal", IF(J2594="XYGR", "Xylocarpus granatum", IF(J2594="AVMA", "Avicennia marina", IF(J2594="RHMU", "Rhizophora mucronata", IF(J2594="BRGY", "Bruguiera gymnorrhiza", IF(J2594="BRSE", "Bruguiera sexangula", IF(J2594="SOOV", "Sonneratia ovata", IF(J2594="SOCA", "Sonneratia caseolaris", IF(J2594="HELI", "Heritiera littoralis", IF(J2594="HESY", "Heritiera sylvatica", IF(J2594="NYFR", "Nypa fruticans", IF(J2594="CYRA", "Cynometra ramiflora", IF(J2594="PHPA", "Phoenix paludosa", IF(J2594="SCHY", "Scyphiphora hydrophyllacea", IF(J2594="DIMA", "Diospyros maritima", IF(J2594="POPI", "Pongamia pinnata", IF(J2594="MAPS", "Maniltoa psilogyne", IF(J2594="INBI", "Intsia bijuga", IF(J2594="ACEB", "Acanthus ebracteatus", IF(J2594="CAER", "Calamus erinaceus", IF(J2594="UNUN", "Unknown unknown",  IF(J2594="SOAL", "Sonneratia alba",  IF(J2594="AECO", "Aegiceras corniculatum", "" )) )))))))))))))))))))))))))))))</f>
        <v>Bruguiera cylindrica</v>
      </c>
      <c r="J2594" s="1" t="s">
        <v>98</v>
      </c>
      <c r="K2594" s="1" t="n">
        <v>8.5</v>
      </c>
      <c r="L2594" s="1" t="n">
        <v>9</v>
      </c>
      <c r="M2594" s="1"/>
      <c r="N2594" s="1"/>
      <c r="O2594" s="3"/>
      <c r="AMI2594" s="0"/>
      <c r="AMJ2594" s="0"/>
    </row>
    <row r="2595" s="18" customFormat="true" ht="13.8" hidden="false" customHeight="false" outlineLevel="0" collapsed="false">
      <c r="A2595" s="1" t="s">
        <v>91</v>
      </c>
      <c r="B2595" s="12" t="n">
        <v>42184</v>
      </c>
      <c r="C2595" s="1" t="s">
        <v>833</v>
      </c>
      <c r="D2595" s="1" t="s">
        <v>19</v>
      </c>
      <c r="E2595" s="1" t="s">
        <v>19</v>
      </c>
      <c r="F2595" s="1" t="s">
        <v>20</v>
      </c>
      <c r="G2595" s="1" t="n">
        <v>8</v>
      </c>
      <c r="H2595" s="1" t="n">
        <v>3</v>
      </c>
      <c r="I2595" s="23" t="str">
        <f aca="false">IF(J2595="RHAP", "Rhizophora apiculata", IF(J2595="EXAG", "Excoecaria agallocha", IF(J2595="BRPA", "Bruguiera parviflora", IF(J2595="XYMO", "Xylocarpus moluccensis", IF(J2595="BRCY", "Bruguiera cylindrica", IF(J2595="AVAL", "Avicennia alba", IF(J2595="AVOF", "Avicennia officinalis", IF(J2595="LURA", "Lumnitzera racemosa", IF(J2595="CETA", "Ceriops tagal", IF(J2595="XYGR", "Xylocarpus granatum", IF(J2595="AVMA", "Avicennia marina", IF(J2595="RHMU", "Rhizophora mucronata", IF(J2595="BRGY", "Bruguiera gymnorrhiza", IF(J2595="BRSE", "Bruguiera sexangula", IF(J2595="SOOV", "Sonneratia ovata", IF(J2595="SOCA", "Sonneratia caseolaris", IF(J2595="HELI", "Heritiera littoralis", IF(J2595="HESY", "Heritiera sylvatica", IF(J2595="NYFR", "Nypa fruticans", IF(J2595="CYRA", "Cynometra ramiflora", IF(J2595="PHPA", "Phoenix paludosa", IF(J2595="SCHY", "Scyphiphora hydrophyllacea", IF(J2595="DIMA", "Diospyros maritima", IF(J2595="POPI", "Pongamia pinnata", IF(J2595="MAPS", "Maniltoa psilogyne", IF(J2595="INBI", "Intsia bijuga", IF(J2595="ACEB", "Acanthus ebracteatus", IF(J2595="CAER", "Calamus erinaceus", IF(J2595="UNUN", "Unknown unknown",  IF(J2595="SOAL", "Sonneratia alba",  IF(J2595="AECO", "Aegiceras corniculatum", "" )) )))))))))))))))))))))))))))))</f>
        <v>Rhizophora apiculata</v>
      </c>
      <c r="J2595" s="1" t="s">
        <v>21</v>
      </c>
      <c r="K2595" s="1" t="n">
        <v>8.6</v>
      </c>
      <c r="L2595" s="1" t="n">
        <v>12</v>
      </c>
      <c r="M2595" s="1"/>
      <c r="N2595" s="1"/>
      <c r="O2595" s="3"/>
      <c r="AMI2595" s="0"/>
      <c r="AMJ2595" s="0"/>
    </row>
    <row r="2596" s="18" customFormat="true" ht="13.8" hidden="false" customHeight="false" outlineLevel="0" collapsed="false">
      <c r="A2596" s="1" t="s">
        <v>91</v>
      </c>
      <c r="B2596" s="12" t="n">
        <v>42184</v>
      </c>
      <c r="C2596" s="1" t="s">
        <v>833</v>
      </c>
      <c r="D2596" s="1" t="s">
        <v>19</v>
      </c>
      <c r="E2596" s="1" t="s">
        <v>19</v>
      </c>
      <c r="F2596" s="1" t="s">
        <v>20</v>
      </c>
      <c r="G2596" s="1" t="n">
        <v>8</v>
      </c>
      <c r="H2596" s="1" t="n">
        <v>3</v>
      </c>
      <c r="I2596" s="23" t="str">
        <f aca="false">IF(J2596="RHAP", "Rhizophora apiculata", IF(J2596="EXAG", "Excoecaria agallocha", IF(J2596="BRPA", "Bruguiera parviflora", IF(J2596="XYMO", "Xylocarpus moluccensis", IF(J2596="BRCY", "Bruguiera cylindrica", IF(J2596="AVAL", "Avicennia alba", IF(J2596="AVOF", "Avicennia officinalis", IF(J2596="LURA", "Lumnitzera racemosa", IF(J2596="CETA", "Ceriops tagal", IF(J2596="XYGR", "Xylocarpus granatum", IF(J2596="AVMA", "Avicennia marina", IF(J2596="RHMU", "Rhizophora mucronata", IF(J2596="BRGY", "Bruguiera gymnorrhiza", IF(J2596="BRSE", "Bruguiera sexangula", IF(J2596="SOOV", "Sonneratia ovata", IF(J2596="SOCA", "Sonneratia caseolaris", IF(J2596="HELI", "Heritiera littoralis", IF(J2596="HESY", "Heritiera sylvatica", IF(J2596="NYFR", "Nypa fruticans", IF(J2596="CYRA", "Cynometra ramiflora", IF(J2596="PHPA", "Phoenix paludosa", IF(J2596="SCHY", "Scyphiphora hydrophyllacea", IF(J2596="DIMA", "Diospyros maritima", IF(J2596="POPI", "Pongamia pinnata", IF(J2596="MAPS", "Maniltoa psilogyne", IF(J2596="INBI", "Intsia bijuga", IF(J2596="ACEB", "Acanthus ebracteatus", IF(J2596="CAER", "Calamus erinaceus", IF(J2596="UNUN", "Unknown unknown",  IF(J2596="SOAL", "Sonneratia alba",  IF(J2596="AECO", "Aegiceras corniculatum", "" )) )))))))))))))))))))))))))))))</f>
        <v>Rhizophora apiculata</v>
      </c>
      <c r="J2596" s="1" t="s">
        <v>21</v>
      </c>
      <c r="K2596" s="1" t="n">
        <v>8.8</v>
      </c>
      <c r="L2596" s="1" t="n">
        <v>9</v>
      </c>
      <c r="M2596" s="1"/>
      <c r="N2596" s="1"/>
      <c r="O2596" s="3"/>
      <c r="AMI2596" s="0"/>
      <c r="AMJ2596" s="0"/>
    </row>
    <row r="2597" s="18" customFormat="true" ht="13.8" hidden="false" customHeight="false" outlineLevel="0" collapsed="false">
      <c r="A2597" s="1" t="s">
        <v>91</v>
      </c>
      <c r="B2597" s="12" t="n">
        <v>42184</v>
      </c>
      <c r="C2597" s="1" t="s">
        <v>833</v>
      </c>
      <c r="D2597" s="1" t="s">
        <v>19</v>
      </c>
      <c r="E2597" s="1" t="s">
        <v>19</v>
      </c>
      <c r="F2597" s="1" t="s">
        <v>20</v>
      </c>
      <c r="G2597" s="1" t="n">
        <v>8</v>
      </c>
      <c r="H2597" s="1" t="n">
        <v>3</v>
      </c>
      <c r="I2597" s="23" t="str">
        <f aca="false">IF(J2597="RHAP", "Rhizophora apiculata", IF(J2597="EXAG", "Excoecaria agallocha", IF(J2597="BRPA", "Bruguiera parviflora", IF(J2597="XYMO", "Xylocarpus moluccensis", IF(J2597="BRCY", "Bruguiera cylindrica", IF(J2597="AVAL", "Avicennia alba", IF(J2597="AVOF", "Avicennia officinalis", IF(J2597="LURA", "Lumnitzera racemosa", IF(J2597="CETA", "Ceriops tagal", IF(J2597="XYGR", "Xylocarpus granatum", IF(J2597="AVMA", "Avicennia marina", IF(J2597="RHMU", "Rhizophora mucronata", IF(J2597="BRGY", "Bruguiera gymnorrhiza", IF(J2597="BRSE", "Bruguiera sexangula", IF(J2597="SOOV", "Sonneratia ovata", IF(J2597="SOCA", "Sonneratia caseolaris", IF(J2597="HELI", "Heritiera littoralis", IF(J2597="HESY", "Heritiera sylvatica", IF(J2597="NYFR", "Nypa fruticans", IF(J2597="CYRA", "Cynometra ramiflora", IF(J2597="PHPA", "Phoenix paludosa", IF(J2597="SCHY", "Scyphiphora hydrophyllacea", IF(J2597="DIMA", "Diospyros maritima", IF(J2597="POPI", "Pongamia pinnata", IF(J2597="MAPS", "Maniltoa psilogyne", IF(J2597="INBI", "Intsia bijuga", IF(J2597="ACEB", "Acanthus ebracteatus", IF(J2597="CAER", "Calamus erinaceus", IF(J2597="UNUN", "Unknown unknown",  IF(J2597="SOAL", "Sonneratia alba",  IF(J2597="AECO", "Aegiceras corniculatum", "" )) )))))))))))))))))))))))))))))</f>
        <v>Rhizophora apiculata</v>
      </c>
      <c r="J2597" s="1" t="s">
        <v>21</v>
      </c>
      <c r="K2597" s="1" t="n">
        <v>9.4</v>
      </c>
      <c r="L2597" s="1" t="n">
        <v>11</v>
      </c>
      <c r="M2597" s="1"/>
      <c r="N2597" s="1"/>
      <c r="O2597" s="3"/>
      <c r="AMI2597" s="0"/>
      <c r="AMJ2597" s="0"/>
    </row>
    <row r="2598" s="18" customFormat="true" ht="13.8" hidden="false" customHeight="false" outlineLevel="0" collapsed="false">
      <c r="A2598" s="1" t="s">
        <v>91</v>
      </c>
      <c r="B2598" s="12" t="n">
        <v>42184</v>
      </c>
      <c r="C2598" s="1" t="s">
        <v>833</v>
      </c>
      <c r="D2598" s="1" t="s">
        <v>19</v>
      </c>
      <c r="E2598" s="1" t="s">
        <v>19</v>
      </c>
      <c r="F2598" s="1" t="s">
        <v>20</v>
      </c>
      <c r="G2598" s="1" t="n">
        <v>8</v>
      </c>
      <c r="H2598" s="1" t="n">
        <v>3</v>
      </c>
      <c r="I2598" s="23" t="str">
        <f aca="false">IF(J2598="RHAP", "Rhizophora apiculata", IF(J2598="EXAG", "Excoecaria agallocha", IF(J2598="BRPA", "Bruguiera parviflora", IF(J2598="XYMO", "Xylocarpus moluccensis", IF(J2598="BRCY", "Bruguiera cylindrica", IF(J2598="AVAL", "Avicennia alba", IF(J2598="AVOF", "Avicennia officinalis", IF(J2598="LURA", "Lumnitzera racemosa", IF(J2598="CETA", "Ceriops tagal", IF(J2598="XYGR", "Xylocarpus granatum", IF(J2598="AVMA", "Avicennia marina", IF(J2598="RHMU", "Rhizophora mucronata", IF(J2598="BRGY", "Bruguiera gymnorrhiza", IF(J2598="BRSE", "Bruguiera sexangula", IF(J2598="SOOV", "Sonneratia ovata", IF(J2598="SOCA", "Sonneratia caseolaris", IF(J2598="HELI", "Heritiera littoralis", IF(J2598="HESY", "Heritiera sylvatica", IF(J2598="NYFR", "Nypa fruticans", IF(J2598="CYRA", "Cynometra ramiflora", IF(J2598="PHPA", "Phoenix paludosa", IF(J2598="SCHY", "Scyphiphora hydrophyllacea", IF(J2598="DIMA", "Diospyros maritima", IF(J2598="POPI", "Pongamia pinnata", IF(J2598="MAPS", "Maniltoa psilogyne", IF(J2598="INBI", "Intsia bijuga", IF(J2598="ACEB", "Acanthus ebracteatus", IF(J2598="CAER", "Calamus erinaceus", IF(J2598="UNUN", "Unknown unknown",  IF(J2598="SOAL", "Sonneratia alba",  IF(J2598="AECO", "Aegiceras corniculatum", "" )) )))))))))))))))))))))))))))))</f>
        <v>Bruguiera cylindrica</v>
      </c>
      <c r="J2598" s="1" t="s">
        <v>98</v>
      </c>
      <c r="K2598" s="1" t="n">
        <v>9.5</v>
      </c>
      <c r="L2598" s="1" t="n">
        <v>10</v>
      </c>
      <c r="M2598" s="1"/>
      <c r="N2598" s="1"/>
      <c r="O2598" s="3"/>
      <c r="AMI2598" s="0"/>
      <c r="AMJ2598" s="0"/>
    </row>
    <row r="2599" s="18" customFormat="true" ht="13.8" hidden="false" customHeight="false" outlineLevel="0" collapsed="false">
      <c r="A2599" s="1" t="s">
        <v>91</v>
      </c>
      <c r="B2599" s="12" t="n">
        <v>42184</v>
      </c>
      <c r="C2599" s="1" t="s">
        <v>833</v>
      </c>
      <c r="D2599" s="1" t="s">
        <v>19</v>
      </c>
      <c r="E2599" s="1" t="s">
        <v>19</v>
      </c>
      <c r="F2599" s="1" t="s">
        <v>20</v>
      </c>
      <c r="G2599" s="1" t="n">
        <v>8</v>
      </c>
      <c r="H2599" s="1" t="n">
        <v>3</v>
      </c>
      <c r="I2599" s="23" t="str">
        <f aca="false">IF(J2599="RHAP", "Rhizophora apiculata", IF(J2599="EXAG", "Excoecaria agallocha", IF(J2599="BRPA", "Bruguiera parviflora", IF(J2599="XYMO", "Xylocarpus moluccensis", IF(J2599="BRCY", "Bruguiera cylindrica", IF(J2599="AVAL", "Avicennia alba", IF(J2599="AVOF", "Avicennia officinalis", IF(J2599="LURA", "Lumnitzera racemosa", IF(J2599="CETA", "Ceriops tagal", IF(J2599="XYGR", "Xylocarpus granatum", IF(J2599="AVMA", "Avicennia marina", IF(J2599="RHMU", "Rhizophora mucronata", IF(J2599="BRGY", "Bruguiera gymnorrhiza", IF(J2599="BRSE", "Bruguiera sexangula", IF(J2599="SOOV", "Sonneratia ovata", IF(J2599="SOCA", "Sonneratia caseolaris", IF(J2599="HELI", "Heritiera littoralis", IF(J2599="HESY", "Heritiera sylvatica", IF(J2599="NYFR", "Nypa fruticans", IF(J2599="CYRA", "Cynometra ramiflora", IF(J2599="PHPA", "Phoenix paludosa", IF(J2599="SCHY", "Scyphiphora hydrophyllacea", IF(J2599="DIMA", "Diospyros maritima", IF(J2599="POPI", "Pongamia pinnata", IF(J2599="MAPS", "Maniltoa psilogyne", IF(J2599="INBI", "Intsia bijuga", IF(J2599="ACEB", "Acanthus ebracteatus", IF(J2599="CAER", "Calamus erinaceus", IF(J2599="UNUN", "Unknown unknown",  IF(J2599="SOAL", "Sonneratia alba",  IF(J2599="AECO", "Aegiceras corniculatum", "" )) )))))))))))))))))))))))))))))</f>
        <v>Rhizophora apiculata</v>
      </c>
      <c r="J2599" s="1" t="s">
        <v>21</v>
      </c>
      <c r="K2599" s="1" t="n">
        <v>9.5</v>
      </c>
      <c r="L2599" s="1" t="n">
        <v>11</v>
      </c>
      <c r="M2599" s="1"/>
      <c r="N2599" s="1"/>
      <c r="O2599" s="3"/>
      <c r="AMI2599" s="0"/>
      <c r="AMJ2599" s="0"/>
    </row>
    <row r="2600" s="18" customFormat="true" ht="13.8" hidden="false" customHeight="false" outlineLevel="0" collapsed="false">
      <c r="A2600" s="1" t="s">
        <v>91</v>
      </c>
      <c r="B2600" s="12" t="n">
        <v>42184</v>
      </c>
      <c r="C2600" s="1" t="s">
        <v>833</v>
      </c>
      <c r="D2600" s="1" t="s">
        <v>19</v>
      </c>
      <c r="E2600" s="1" t="s">
        <v>19</v>
      </c>
      <c r="F2600" s="1" t="s">
        <v>20</v>
      </c>
      <c r="G2600" s="1" t="n">
        <v>8</v>
      </c>
      <c r="H2600" s="1" t="n">
        <v>3</v>
      </c>
      <c r="I2600" s="23" t="str">
        <f aca="false">IF(J2600="RHAP", "Rhizophora apiculata", IF(J2600="EXAG", "Excoecaria agallocha", IF(J2600="BRPA", "Bruguiera parviflora", IF(J2600="XYMO", "Xylocarpus moluccensis", IF(J2600="BRCY", "Bruguiera cylindrica", IF(J2600="AVAL", "Avicennia alba", IF(J2600="AVOF", "Avicennia officinalis", IF(J2600="LURA", "Lumnitzera racemosa", IF(J2600="CETA", "Ceriops tagal", IF(J2600="XYGR", "Xylocarpus granatum", IF(J2600="AVMA", "Avicennia marina", IF(J2600="RHMU", "Rhizophora mucronata", IF(J2600="BRGY", "Bruguiera gymnorrhiza", IF(J2600="BRSE", "Bruguiera sexangula", IF(J2600="SOOV", "Sonneratia ovata", IF(J2600="SOCA", "Sonneratia caseolaris", IF(J2600="HELI", "Heritiera littoralis", IF(J2600="HESY", "Heritiera sylvatica", IF(J2600="NYFR", "Nypa fruticans", IF(J2600="CYRA", "Cynometra ramiflora", IF(J2600="PHPA", "Phoenix paludosa", IF(J2600="SCHY", "Scyphiphora hydrophyllacea", IF(J2600="DIMA", "Diospyros maritima", IF(J2600="POPI", "Pongamia pinnata", IF(J2600="MAPS", "Maniltoa psilogyne", IF(J2600="INBI", "Intsia bijuga", IF(J2600="ACEB", "Acanthus ebracteatus", IF(J2600="CAER", "Calamus erinaceus", IF(J2600="UNUN", "Unknown unknown",  IF(J2600="SOAL", "Sonneratia alba",  IF(J2600="AECO", "Aegiceras corniculatum", "" )) )))))))))))))))))))))))))))))</f>
        <v>Rhizophora apiculata</v>
      </c>
      <c r="J2600" s="1" t="s">
        <v>21</v>
      </c>
      <c r="K2600" s="1" t="n">
        <v>9.6</v>
      </c>
      <c r="L2600" s="1" t="n">
        <v>12</v>
      </c>
      <c r="M2600" s="1"/>
      <c r="N2600" s="1"/>
      <c r="O2600" s="3"/>
      <c r="AMI2600" s="0"/>
      <c r="AMJ2600" s="0"/>
    </row>
    <row r="2601" s="18" customFormat="true" ht="13.8" hidden="false" customHeight="false" outlineLevel="0" collapsed="false">
      <c r="A2601" s="1" t="s">
        <v>91</v>
      </c>
      <c r="B2601" s="12" t="n">
        <v>42184</v>
      </c>
      <c r="C2601" s="1" t="s">
        <v>833</v>
      </c>
      <c r="D2601" s="1" t="s">
        <v>19</v>
      </c>
      <c r="E2601" s="1" t="s">
        <v>19</v>
      </c>
      <c r="F2601" s="1" t="s">
        <v>20</v>
      </c>
      <c r="G2601" s="1" t="n">
        <v>8</v>
      </c>
      <c r="H2601" s="1" t="n">
        <v>3</v>
      </c>
      <c r="I2601" s="23" t="str">
        <f aca="false">IF(J2601="RHAP", "Rhizophora apiculata", IF(J2601="EXAG", "Excoecaria agallocha", IF(J2601="BRPA", "Bruguiera parviflora", IF(J2601="XYMO", "Xylocarpus moluccensis", IF(J2601="BRCY", "Bruguiera cylindrica", IF(J2601="AVAL", "Avicennia alba", IF(J2601="AVOF", "Avicennia officinalis", IF(J2601="LURA", "Lumnitzera racemosa", IF(J2601="CETA", "Ceriops tagal", IF(J2601="XYGR", "Xylocarpus granatum", IF(J2601="AVMA", "Avicennia marina", IF(J2601="RHMU", "Rhizophora mucronata", IF(J2601="BRGY", "Bruguiera gymnorrhiza", IF(J2601="BRSE", "Bruguiera sexangula", IF(J2601="SOOV", "Sonneratia ovata", IF(J2601="SOCA", "Sonneratia caseolaris", IF(J2601="HELI", "Heritiera littoralis", IF(J2601="HESY", "Heritiera sylvatica", IF(J2601="NYFR", "Nypa fruticans", IF(J2601="CYRA", "Cynometra ramiflora", IF(J2601="PHPA", "Phoenix paludosa", IF(J2601="SCHY", "Scyphiphora hydrophyllacea", IF(J2601="DIMA", "Diospyros maritima", IF(J2601="POPI", "Pongamia pinnata", IF(J2601="MAPS", "Maniltoa psilogyne", IF(J2601="INBI", "Intsia bijuga", IF(J2601="ACEB", "Acanthus ebracteatus", IF(J2601="CAER", "Calamus erinaceus", IF(J2601="UNUN", "Unknown unknown",  IF(J2601="SOAL", "Sonneratia alba",  IF(J2601="AECO", "Aegiceras corniculatum", "" )) )))))))))))))))))))))))))))))</f>
        <v>Avicennia alba</v>
      </c>
      <c r="J2601" s="1" t="s">
        <v>27</v>
      </c>
      <c r="K2601" s="1" t="n">
        <v>10.1</v>
      </c>
      <c r="L2601" s="1" t="n">
        <v>7</v>
      </c>
      <c r="M2601" s="1" t="n">
        <v>10.4</v>
      </c>
      <c r="N2601" s="1" t="n">
        <v>3</v>
      </c>
      <c r="O2601" s="3"/>
      <c r="AMI2601" s="0"/>
      <c r="AMJ2601" s="0"/>
    </row>
    <row r="2602" s="18" customFormat="true" ht="13.8" hidden="false" customHeight="false" outlineLevel="0" collapsed="false">
      <c r="A2602" s="1" t="s">
        <v>91</v>
      </c>
      <c r="B2602" s="12" t="n">
        <v>42184</v>
      </c>
      <c r="C2602" s="1" t="s">
        <v>833</v>
      </c>
      <c r="D2602" s="1" t="s">
        <v>19</v>
      </c>
      <c r="E2602" s="1" t="s">
        <v>19</v>
      </c>
      <c r="F2602" s="1" t="s">
        <v>20</v>
      </c>
      <c r="G2602" s="1" t="n">
        <v>8</v>
      </c>
      <c r="H2602" s="1" t="n">
        <v>3</v>
      </c>
      <c r="I2602" s="23" t="str">
        <f aca="false">IF(J2602="RHAP", "Rhizophora apiculata", IF(J2602="EXAG", "Excoecaria agallocha", IF(J2602="BRPA", "Bruguiera parviflora", IF(J2602="XYMO", "Xylocarpus moluccensis", IF(J2602="BRCY", "Bruguiera cylindrica", IF(J2602="AVAL", "Avicennia alba", IF(J2602="AVOF", "Avicennia officinalis", IF(J2602="LURA", "Lumnitzera racemosa", IF(J2602="CETA", "Ceriops tagal", IF(J2602="XYGR", "Xylocarpus granatum", IF(J2602="AVMA", "Avicennia marina", IF(J2602="RHMU", "Rhizophora mucronata", IF(J2602="BRGY", "Bruguiera gymnorrhiza", IF(J2602="BRSE", "Bruguiera sexangula", IF(J2602="SOOV", "Sonneratia ovata", IF(J2602="SOCA", "Sonneratia caseolaris", IF(J2602="HELI", "Heritiera littoralis", IF(J2602="HESY", "Heritiera sylvatica", IF(J2602="NYFR", "Nypa fruticans", IF(J2602="CYRA", "Cynometra ramiflora", IF(J2602="PHPA", "Phoenix paludosa", IF(J2602="SCHY", "Scyphiphora hydrophyllacea", IF(J2602="DIMA", "Diospyros maritima", IF(J2602="POPI", "Pongamia pinnata", IF(J2602="MAPS", "Maniltoa psilogyne", IF(J2602="INBI", "Intsia bijuga", IF(J2602="ACEB", "Acanthus ebracteatus", IF(J2602="CAER", "Calamus erinaceus", IF(J2602="UNUN", "Unknown unknown",  IF(J2602="SOAL", "Sonneratia alba",  IF(J2602="AECO", "Aegiceras corniculatum", "" )) )))))))))))))))))))))))))))))</f>
        <v>Rhizophora apiculata</v>
      </c>
      <c r="J2602" s="1" t="s">
        <v>21</v>
      </c>
      <c r="K2602" s="1" t="n">
        <v>10.2</v>
      </c>
      <c r="L2602" s="1" t="n">
        <v>11</v>
      </c>
      <c r="M2602" s="1"/>
      <c r="N2602" s="1"/>
      <c r="O2602" s="3"/>
      <c r="AMI2602" s="0"/>
      <c r="AMJ2602" s="0"/>
    </row>
    <row r="2603" s="18" customFormat="true" ht="13.8" hidden="false" customHeight="false" outlineLevel="0" collapsed="false">
      <c r="A2603" s="1" t="s">
        <v>91</v>
      </c>
      <c r="B2603" s="12" t="n">
        <v>42184</v>
      </c>
      <c r="C2603" s="1" t="s">
        <v>833</v>
      </c>
      <c r="D2603" s="1" t="s">
        <v>19</v>
      </c>
      <c r="E2603" s="1" t="s">
        <v>19</v>
      </c>
      <c r="F2603" s="1" t="s">
        <v>20</v>
      </c>
      <c r="G2603" s="1" t="n">
        <v>8</v>
      </c>
      <c r="H2603" s="1" t="n">
        <v>3</v>
      </c>
      <c r="I2603" s="23" t="str">
        <f aca="false">IF(J2603="RHAP", "Rhizophora apiculata", IF(J2603="EXAG", "Excoecaria agallocha", IF(J2603="BRPA", "Bruguiera parviflora", IF(J2603="XYMO", "Xylocarpus moluccensis", IF(J2603="BRCY", "Bruguiera cylindrica", IF(J2603="AVAL", "Avicennia alba", IF(J2603="AVOF", "Avicennia officinalis", IF(J2603="LURA", "Lumnitzera racemosa", IF(J2603="CETA", "Ceriops tagal", IF(J2603="XYGR", "Xylocarpus granatum", IF(J2603="AVMA", "Avicennia marina", IF(J2603="RHMU", "Rhizophora mucronata", IF(J2603="BRGY", "Bruguiera gymnorrhiza", IF(J2603="BRSE", "Bruguiera sexangula", IF(J2603="SOOV", "Sonneratia ovata", IF(J2603="SOCA", "Sonneratia caseolaris", IF(J2603="HELI", "Heritiera littoralis", IF(J2603="HESY", "Heritiera sylvatica", IF(J2603="NYFR", "Nypa fruticans", IF(J2603="CYRA", "Cynometra ramiflora", IF(J2603="PHPA", "Phoenix paludosa", IF(J2603="SCHY", "Scyphiphora hydrophyllacea", IF(J2603="DIMA", "Diospyros maritima", IF(J2603="POPI", "Pongamia pinnata", IF(J2603="MAPS", "Maniltoa psilogyne", IF(J2603="INBI", "Intsia bijuga", IF(J2603="ACEB", "Acanthus ebracteatus", IF(J2603="CAER", "Calamus erinaceus", IF(J2603="UNUN", "Unknown unknown",  IF(J2603="SOAL", "Sonneratia alba",  IF(J2603="AECO", "Aegiceras corniculatum", "" )) )))))))))))))))))))))))))))))</f>
        <v>Bruguiera cylindrica</v>
      </c>
      <c r="J2603" s="1" t="s">
        <v>98</v>
      </c>
      <c r="K2603" s="1" t="n">
        <v>10.5</v>
      </c>
      <c r="L2603" s="1" t="n">
        <v>8</v>
      </c>
      <c r="M2603" s="1"/>
      <c r="N2603" s="1"/>
      <c r="O2603" s="3"/>
      <c r="AMI2603" s="0"/>
      <c r="AMJ2603" s="0"/>
    </row>
    <row r="2604" s="18" customFormat="true" ht="13.8" hidden="false" customHeight="false" outlineLevel="0" collapsed="false">
      <c r="A2604" s="1" t="s">
        <v>91</v>
      </c>
      <c r="B2604" s="12" t="n">
        <v>42184</v>
      </c>
      <c r="C2604" s="1" t="s">
        <v>833</v>
      </c>
      <c r="D2604" s="1" t="s">
        <v>19</v>
      </c>
      <c r="E2604" s="1" t="s">
        <v>19</v>
      </c>
      <c r="F2604" s="1" t="s">
        <v>20</v>
      </c>
      <c r="G2604" s="1" t="n">
        <v>8</v>
      </c>
      <c r="H2604" s="1" t="n">
        <v>3</v>
      </c>
      <c r="I2604" s="23" t="str">
        <f aca="false">IF(J2604="RHAP", "Rhizophora apiculata", IF(J2604="EXAG", "Excoecaria agallocha", IF(J2604="BRPA", "Bruguiera parviflora", IF(J2604="XYMO", "Xylocarpus moluccensis", IF(J2604="BRCY", "Bruguiera cylindrica", IF(J2604="AVAL", "Avicennia alba", IF(J2604="AVOF", "Avicennia officinalis", IF(J2604="LURA", "Lumnitzera racemosa", IF(J2604="CETA", "Ceriops tagal", IF(J2604="XYGR", "Xylocarpus granatum", IF(J2604="AVMA", "Avicennia marina", IF(J2604="RHMU", "Rhizophora mucronata", IF(J2604="BRGY", "Bruguiera gymnorrhiza", IF(J2604="BRSE", "Bruguiera sexangula", IF(J2604="SOOV", "Sonneratia ovata", IF(J2604="SOCA", "Sonneratia caseolaris", IF(J2604="HELI", "Heritiera littoralis", IF(J2604="HESY", "Heritiera sylvatica", IF(J2604="NYFR", "Nypa fruticans", IF(J2604="CYRA", "Cynometra ramiflora", IF(J2604="PHPA", "Phoenix paludosa", IF(J2604="SCHY", "Scyphiphora hydrophyllacea", IF(J2604="DIMA", "Diospyros maritima", IF(J2604="POPI", "Pongamia pinnata", IF(J2604="MAPS", "Maniltoa psilogyne", IF(J2604="INBI", "Intsia bijuga", IF(J2604="ACEB", "Acanthus ebracteatus", IF(J2604="CAER", "Calamus erinaceus", IF(J2604="UNUN", "Unknown unknown",  IF(J2604="SOAL", "Sonneratia alba",  IF(J2604="AECO", "Aegiceras corniculatum", "" )) )))))))))))))))))))))))))))))</f>
        <v>Rhizophora apiculata</v>
      </c>
      <c r="J2604" s="1" t="s">
        <v>21</v>
      </c>
      <c r="K2604" s="1" t="n">
        <v>10.9</v>
      </c>
      <c r="L2604" s="1" t="n">
        <v>15</v>
      </c>
      <c r="M2604" s="1"/>
      <c r="N2604" s="1"/>
      <c r="O2604" s="3"/>
      <c r="AMI2604" s="0"/>
      <c r="AMJ2604" s="0"/>
    </row>
    <row r="2605" s="18" customFormat="true" ht="13.8" hidden="false" customHeight="false" outlineLevel="0" collapsed="false">
      <c r="A2605" s="1" t="s">
        <v>91</v>
      </c>
      <c r="B2605" s="12" t="n">
        <v>42184</v>
      </c>
      <c r="C2605" s="1" t="s">
        <v>833</v>
      </c>
      <c r="D2605" s="1" t="s">
        <v>19</v>
      </c>
      <c r="E2605" s="1" t="s">
        <v>19</v>
      </c>
      <c r="F2605" s="1" t="s">
        <v>20</v>
      </c>
      <c r="G2605" s="1" t="n">
        <v>8</v>
      </c>
      <c r="H2605" s="1" t="n">
        <v>3</v>
      </c>
      <c r="I2605" s="23" t="str">
        <f aca="false">IF(J2605="RHAP", "Rhizophora apiculata", IF(J2605="EXAG", "Excoecaria agallocha", IF(J2605="BRPA", "Bruguiera parviflora", IF(J2605="XYMO", "Xylocarpus moluccensis", IF(J2605="BRCY", "Bruguiera cylindrica", IF(J2605="AVAL", "Avicennia alba", IF(J2605="AVOF", "Avicennia officinalis", IF(J2605="LURA", "Lumnitzera racemosa", IF(J2605="CETA", "Ceriops tagal", IF(J2605="XYGR", "Xylocarpus granatum", IF(J2605="AVMA", "Avicennia marina", IF(J2605="RHMU", "Rhizophora mucronata", IF(J2605="BRGY", "Bruguiera gymnorrhiza", IF(J2605="BRSE", "Bruguiera sexangula", IF(J2605="SOOV", "Sonneratia ovata", IF(J2605="SOCA", "Sonneratia caseolaris", IF(J2605="HELI", "Heritiera littoralis", IF(J2605="HESY", "Heritiera sylvatica", IF(J2605="NYFR", "Nypa fruticans", IF(J2605="CYRA", "Cynometra ramiflora", IF(J2605="PHPA", "Phoenix paludosa", IF(J2605="SCHY", "Scyphiphora hydrophyllacea", IF(J2605="DIMA", "Diospyros maritima", IF(J2605="POPI", "Pongamia pinnata", IF(J2605="MAPS", "Maniltoa psilogyne", IF(J2605="INBI", "Intsia bijuga", IF(J2605="ACEB", "Acanthus ebracteatus", IF(J2605="CAER", "Calamus erinaceus", IF(J2605="UNUN", "Unknown unknown",  IF(J2605="SOAL", "Sonneratia alba",  IF(J2605="AECO", "Aegiceras corniculatum", "" )) )))))))))))))))))))))))))))))</f>
        <v>Rhizophora apiculata</v>
      </c>
      <c r="J2605" s="1" t="s">
        <v>21</v>
      </c>
      <c r="K2605" s="1" t="n">
        <v>11.1</v>
      </c>
      <c r="L2605" s="1" t="n">
        <v>13</v>
      </c>
      <c r="M2605" s="1"/>
      <c r="N2605" s="1"/>
      <c r="O2605" s="3"/>
      <c r="AMI2605" s="0"/>
      <c r="AMJ2605" s="0"/>
    </row>
    <row r="2606" s="18" customFormat="true" ht="13.8" hidden="false" customHeight="false" outlineLevel="0" collapsed="false">
      <c r="A2606" s="1" t="s">
        <v>91</v>
      </c>
      <c r="B2606" s="12" t="n">
        <v>42184</v>
      </c>
      <c r="C2606" s="1" t="s">
        <v>833</v>
      </c>
      <c r="D2606" s="1" t="s">
        <v>19</v>
      </c>
      <c r="E2606" s="1" t="s">
        <v>19</v>
      </c>
      <c r="F2606" s="1" t="s">
        <v>20</v>
      </c>
      <c r="G2606" s="1" t="n">
        <v>8</v>
      </c>
      <c r="H2606" s="1" t="n">
        <v>3</v>
      </c>
      <c r="I2606" s="23" t="str">
        <f aca="false">IF(J2606="RHAP", "Rhizophora apiculata", IF(J2606="EXAG", "Excoecaria agallocha", IF(J2606="BRPA", "Bruguiera parviflora", IF(J2606="XYMO", "Xylocarpus moluccensis", IF(J2606="BRCY", "Bruguiera cylindrica", IF(J2606="AVAL", "Avicennia alba", IF(J2606="AVOF", "Avicennia officinalis", IF(J2606="LURA", "Lumnitzera racemosa", IF(J2606="CETA", "Ceriops tagal", IF(J2606="XYGR", "Xylocarpus granatum", IF(J2606="AVMA", "Avicennia marina", IF(J2606="RHMU", "Rhizophora mucronata", IF(J2606="BRGY", "Bruguiera gymnorrhiza", IF(J2606="BRSE", "Bruguiera sexangula", IF(J2606="SOOV", "Sonneratia ovata", IF(J2606="SOCA", "Sonneratia caseolaris", IF(J2606="HELI", "Heritiera littoralis", IF(J2606="HESY", "Heritiera sylvatica", IF(J2606="NYFR", "Nypa fruticans", IF(J2606="CYRA", "Cynometra ramiflora", IF(J2606="PHPA", "Phoenix paludosa", IF(J2606="SCHY", "Scyphiphora hydrophyllacea", IF(J2606="DIMA", "Diospyros maritima", IF(J2606="POPI", "Pongamia pinnata", IF(J2606="MAPS", "Maniltoa psilogyne", IF(J2606="INBI", "Intsia bijuga", IF(J2606="ACEB", "Acanthus ebracteatus", IF(J2606="CAER", "Calamus erinaceus", IF(J2606="UNUN", "Unknown unknown",  IF(J2606="SOAL", "Sonneratia alba",  IF(J2606="AECO", "Aegiceras corniculatum", "" )) )))))))))))))))))))))))))))))</f>
        <v>Rhizophora apiculata</v>
      </c>
      <c r="J2606" s="1" t="s">
        <v>21</v>
      </c>
      <c r="K2606" s="1" t="n">
        <v>12</v>
      </c>
      <c r="L2606" s="1" t="n">
        <v>11</v>
      </c>
      <c r="M2606" s="1"/>
      <c r="N2606" s="1"/>
      <c r="O2606" s="3"/>
      <c r="AMI2606" s="0"/>
      <c r="AMJ2606" s="0"/>
    </row>
    <row r="2607" s="18" customFormat="true" ht="13.8" hidden="false" customHeight="false" outlineLevel="0" collapsed="false">
      <c r="A2607" s="1" t="s">
        <v>91</v>
      </c>
      <c r="B2607" s="12" t="n">
        <v>42184</v>
      </c>
      <c r="C2607" s="1" t="s">
        <v>833</v>
      </c>
      <c r="D2607" s="1" t="s">
        <v>19</v>
      </c>
      <c r="E2607" s="1" t="s">
        <v>19</v>
      </c>
      <c r="F2607" s="1" t="s">
        <v>20</v>
      </c>
      <c r="G2607" s="1" t="n">
        <v>8</v>
      </c>
      <c r="H2607" s="1" t="n">
        <v>3</v>
      </c>
      <c r="I2607" s="23" t="str">
        <f aca="false">IF(J2607="RHAP", "Rhizophora apiculata", IF(J2607="EXAG", "Excoecaria agallocha", IF(J2607="BRPA", "Bruguiera parviflora", IF(J2607="XYMO", "Xylocarpus moluccensis", IF(J2607="BRCY", "Bruguiera cylindrica", IF(J2607="AVAL", "Avicennia alba", IF(J2607="AVOF", "Avicennia officinalis", IF(J2607="LURA", "Lumnitzera racemosa", IF(J2607="CETA", "Ceriops tagal", IF(J2607="XYGR", "Xylocarpus granatum", IF(J2607="AVMA", "Avicennia marina", IF(J2607="RHMU", "Rhizophora mucronata", IF(J2607="BRGY", "Bruguiera gymnorrhiza", IF(J2607="BRSE", "Bruguiera sexangula", IF(J2607="SOOV", "Sonneratia ovata", IF(J2607="SOCA", "Sonneratia caseolaris", IF(J2607="HELI", "Heritiera littoralis", IF(J2607="HESY", "Heritiera sylvatica", IF(J2607="NYFR", "Nypa fruticans", IF(J2607="CYRA", "Cynometra ramiflora", IF(J2607="PHPA", "Phoenix paludosa", IF(J2607="SCHY", "Scyphiphora hydrophyllacea", IF(J2607="DIMA", "Diospyros maritima", IF(J2607="POPI", "Pongamia pinnata", IF(J2607="MAPS", "Maniltoa psilogyne", IF(J2607="INBI", "Intsia bijuga", IF(J2607="ACEB", "Acanthus ebracteatus", IF(J2607="CAER", "Calamus erinaceus", IF(J2607="UNUN", "Unknown unknown",  IF(J2607="SOAL", "Sonneratia alba",  IF(J2607="AECO", "Aegiceras corniculatum", "" )) )))))))))))))))))))))))))))))</f>
        <v>Rhizophora apiculata</v>
      </c>
      <c r="J2607" s="1" t="s">
        <v>21</v>
      </c>
      <c r="K2607" s="1" t="n">
        <v>12.9</v>
      </c>
      <c r="L2607" s="1" t="n">
        <v>15</v>
      </c>
      <c r="M2607" s="1"/>
      <c r="N2607" s="1"/>
      <c r="O2607" s="3"/>
      <c r="AMI2607" s="0"/>
      <c r="AMJ2607" s="0"/>
    </row>
    <row r="2608" s="18" customFormat="true" ht="13.8" hidden="false" customHeight="false" outlineLevel="0" collapsed="false">
      <c r="A2608" s="1" t="s">
        <v>91</v>
      </c>
      <c r="B2608" s="12" t="n">
        <v>42184</v>
      </c>
      <c r="C2608" s="1" t="s">
        <v>833</v>
      </c>
      <c r="D2608" s="1" t="s">
        <v>19</v>
      </c>
      <c r="E2608" s="1" t="s">
        <v>19</v>
      </c>
      <c r="F2608" s="1" t="s">
        <v>20</v>
      </c>
      <c r="G2608" s="1" t="n">
        <v>8</v>
      </c>
      <c r="H2608" s="1" t="n">
        <v>3</v>
      </c>
      <c r="I2608" s="23" t="str">
        <f aca="false">IF(J2608="RHAP", "Rhizophora apiculata", IF(J2608="EXAG", "Excoecaria agallocha", IF(J2608="BRPA", "Bruguiera parviflora", IF(J2608="XYMO", "Xylocarpus moluccensis", IF(J2608="BRCY", "Bruguiera cylindrica", IF(J2608="AVAL", "Avicennia alba", IF(J2608="AVOF", "Avicennia officinalis", IF(J2608="LURA", "Lumnitzera racemosa", IF(J2608="CETA", "Ceriops tagal", IF(J2608="XYGR", "Xylocarpus granatum", IF(J2608="AVMA", "Avicennia marina", IF(J2608="RHMU", "Rhizophora mucronata", IF(J2608="BRGY", "Bruguiera gymnorrhiza", IF(J2608="BRSE", "Bruguiera sexangula", IF(J2608="SOOV", "Sonneratia ovata", IF(J2608="SOCA", "Sonneratia caseolaris", IF(J2608="HELI", "Heritiera littoralis", IF(J2608="HESY", "Heritiera sylvatica", IF(J2608="NYFR", "Nypa fruticans", IF(J2608="CYRA", "Cynometra ramiflora", IF(J2608="PHPA", "Phoenix paludosa", IF(J2608="SCHY", "Scyphiphora hydrophyllacea", IF(J2608="DIMA", "Diospyros maritima", IF(J2608="POPI", "Pongamia pinnata", IF(J2608="MAPS", "Maniltoa psilogyne", IF(J2608="INBI", "Intsia bijuga", IF(J2608="ACEB", "Acanthus ebracteatus", IF(J2608="CAER", "Calamus erinaceus", IF(J2608="UNUN", "Unknown unknown",  IF(J2608="SOAL", "Sonneratia alba",  IF(J2608="AECO", "Aegiceras corniculatum", "" )) )))))))))))))))))))))))))))))</f>
        <v>Rhizophora apiculata</v>
      </c>
      <c r="J2608" s="1" t="s">
        <v>21</v>
      </c>
      <c r="K2608" s="1" t="n">
        <v>13.9</v>
      </c>
      <c r="L2608" s="1" t="n">
        <v>15</v>
      </c>
      <c r="M2608" s="1"/>
      <c r="N2608" s="1"/>
      <c r="O2608" s="3"/>
      <c r="AMI2608" s="0"/>
      <c r="AMJ2608" s="0"/>
    </row>
    <row r="2609" s="18" customFormat="true" ht="13.8" hidden="false" customHeight="false" outlineLevel="0" collapsed="false">
      <c r="A2609" s="1" t="s">
        <v>91</v>
      </c>
      <c r="B2609" s="12" t="n">
        <v>42184</v>
      </c>
      <c r="C2609" s="1" t="s">
        <v>833</v>
      </c>
      <c r="D2609" s="1" t="s">
        <v>19</v>
      </c>
      <c r="E2609" s="1" t="s">
        <v>19</v>
      </c>
      <c r="F2609" s="1" t="s">
        <v>20</v>
      </c>
      <c r="G2609" s="1" t="n">
        <v>8</v>
      </c>
      <c r="H2609" s="1" t="n">
        <v>3</v>
      </c>
      <c r="I2609" s="23" t="str">
        <f aca="false">IF(J2609="RHAP", "Rhizophora apiculata", IF(J2609="EXAG", "Excoecaria agallocha", IF(J2609="BRPA", "Bruguiera parviflora", IF(J2609="XYMO", "Xylocarpus moluccensis", IF(J2609="BRCY", "Bruguiera cylindrica", IF(J2609="AVAL", "Avicennia alba", IF(J2609="AVOF", "Avicennia officinalis", IF(J2609="LURA", "Lumnitzera racemosa", IF(J2609="CETA", "Ceriops tagal", IF(J2609="XYGR", "Xylocarpus granatum", IF(J2609="AVMA", "Avicennia marina", IF(J2609="RHMU", "Rhizophora mucronata", IF(J2609="BRGY", "Bruguiera gymnorrhiza", IF(J2609="BRSE", "Bruguiera sexangula", IF(J2609="SOOV", "Sonneratia ovata", IF(J2609="SOCA", "Sonneratia caseolaris", IF(J2609="HELI", "Heritiera littoralis", IF(J2609="HESY", "Heritiera sylvatica", IF(J2609="NYFR", "Nypa fruticans", IF(J2609="CYRA", "Cynometra ramiflora", IF(J2609="PHPA", "Phoenix paludosa", IF(J2609="SCHY", "Scyphiphora hydrophyllacea", IF(J2609="DIMA", "Diospyros maritima", IF(J2609="POPI", "Pongamia pinnata", IF(J2609="MAPS", "Maniltoa psilogyne", IF(J2609="INBI", "Intsia bijuga", IF(J2609="ACEB", "Acanthus ebracteatus", IF(J2609="CAER", "Calamus erinaceus", IF(J2609="UNUN", "Unknown unknown",  IF(J2609="SOAL", "Sonneratia alba",  IF(J2609="AECO", "Aegiceras corniculatum", "" )) )))))))))))))))))))))))))))))</f>
        <v>Avicennia alba</v>
      </c>
      <c r="J2609" s="1" t="s">
        <v>27</v>
      </c>
      <c r="K2609" s="1" t="n">
        <v>21.4</v>
      </c>
      <c r="L2609" s="1" t="n">
        <v>18</v>
      </c>
      <c r="M2609" s="1"/>
      <c r="N2609" s="1"/>
      <c r="O2609" s="3"/>
      <c r="AMI2609" s="0"/>
      <c r="AMJ2609" s="0"/>
    </row>
    <row r="2610" s="18" customFormat="true" ht="13.8" hidden="false" customHeight="false" outlineLevel="0" collapsed="false">
      <c r="A2610" s="1" t="s">
        <v>91</v>
      </c>
      <c r="B2610" s="12" t="n">
        <v>42184</v>
      </c>
      <c r="C2610" s="1" t="s">
        <v>833</v>
      </c>
      <c r="D2610" s="1" t="s">
        <v>19</v>
      </c>
      <c r="E2610" s="1" t="s">
        <v>19</v>
      </c>
      <c r="F2610" s="1" t="s">
        <v>20</v>
      </c>
      <c r="G2610" s="1" t="n">
        <v>8</v>
      </c>
      <c r="H2610" s="1" t="n">
        <v>3</v>
      </c>
      <c r="I2610" s="23" t="str">
        <f aca="false">IF(J2610="RHAP", "Rhizophora apiculata", IF(J2610="EXAG", "Excoecaria agallocha", IF(J2610="BRPA", "Bruguiera parviflora", IF(J2610="XYMO", "Xylocarpus moluccensis", IF(J2610="BRCY", "Bruguiera cylindrica", IF(J2610="AVAL", "Avicennia alba", IF(J2610="AVOF", "Avicennia officinalis", IF(J2610="LURA", "Lumnitzera racemosa", IF(J2610="CETA", "Ceriops tagal", IF(J2610="XYGR", "Xylocarpus granatum", IF(J2610="AVMA", "Avicennia marina", IF(J2610="RHMU", "Rhizophora mucronata", IF(J2610="BRGY", "Bruguiera gymnorrhiza", IF(J2610="BRSE", "Bruguiera sexangula", IF(J2610="SOOV", "Sonneratia ovata", IF(J2610="SOCA", "Sonneratia caseolaris", IF(J2610="HELI", "Heritiera littoralis", IF(J2610="HESY", "Heritiera sylvatica", IF(J2610="NYFR", "Nypa fruticans", IF(J2610="CYRA", "Cynometra ramiflora", IF(J2610="PHPA", "Phoenix paludosa", IF(J2610="SCHY", "Scyphiphora hydrophyllacea", IF(J2610="DIMA", "Diospyros maritima", IF(J2610="POPI", "Pongamia pinnata", IF(J2610="MAPS", "Maniltoa psilogyne", IF(J2610="INBI", "Intsia bijuga", IF(J2610="ACEB", "Acanthus ebracteatus", IF(J2610="CAER", "Calamus erinaceus", IF(J2610="UNUN", "Unknown unknown",  IF(J2610="SOAL", "Sonneratia alba",  IF(J2610="AECO", "Aegiceras corniculatum", "" )) )))))))))))))))))))))))))))))</f>
        <v>Avicennia alba</v>
      </c>
      <c r="J2610" s="1" t="s">
        <v>27</v>
      </c>
      <c r="K2610" s="1" t="n">
        <v>21.6</v>
      </c>
      <c r="L2610" s="1" t="n">
        <v>18</v>
      </c>
      <c r="M2610" s="1"/>
      <c r="N2610" s="1"/>
      <c r="O2610" s="3"/>
      <c r="AMI2610" s="0"/>
      <c r="AMJ2610" s="0"/>
    </row>
    <row r="2611" s="18" customFormat="true" ht="13.8" hidden="false" customHeight="false" outlineLevel="0" collapsed="false">
      <c r="A2611" s="1" t="s">
        <v>91</v>
      </c>
      <c r="B2611" s="12" t="n">
        <v>42184</v>
      </c>
      <c r="C2611" s="1" t="s">
        <v>833</v>
      </c>
      <c r="D2611" s="1" t="s">
        <v>19</v>
      </c>
      <c r="E2611" s="1" t="s">
        <v>19</v>
      </c>
      <c r="F2611" s="1" t="s">
        <v>20</v>
      </c>
      <c r="G2611" s="1" t="n">
        <v>8</v>
      </c>
      <c r="H2611" s="1" t="n">
        <v>3</v>
      </c>
      <c r="I2611" s="23" t="str">
        <f aca="false">IF(J2611="RHAP", "Rhizophora apiculata", IF(J2611="EXAG", "Excoecaria agallocha", IF(J2611="BRPA", "Bruguiera parviflora", IF(J2611="XYMO", "Xylocarpus moluccensis", IF(J2611="BRCY", "Bruguiera cylindrica", IF(J2611="AVAL", "Avicennia alba", IF(J2611="AVOF", "Avicennia officinalis", IF(J2611="LURA", "Lumnitzera racemosa", IF(J2611="CETA", "Ceriops tagal", IF(J2611="XYGR", "Xylocarpus granatum", IF(J2611="AVMA", "Avicennia marina", IF(J2611="RHMU", "Rhizophora mucronata", IF(J2611="BRGY", "Bruguiera gymnorrhiza", IF(J2611="BRSE", "Bruguiera sexangula", IF(J2611="SOOV", "Sonneratia ovata", IF(J2611="SOCA", "Sonneratia caseolaris", IF(J2611="HELI", "Heritiera littoralis", IF(J2611="HESY", "Heritiera sylvatica", IF(J2611="NYFR", "Nypa fruticans", IF(J2611="CYRA", "Cynometra ramiflora", IF(J2611="PHPA", "Phoenix paludosa", IF(J2611="SCHY", "Scyphiphora hydrophyllacea", IF(J2611="DIMA", "Diospyros maritima", IF(J2611="POPI", "Pongamia pinnata", IF(J2611="MAPS", "Maniltoa psilogyne", IF(J2611="INBI", "Intsia bijuga", IF(J2611="ACEB", "Acanthus ebracteatus", IF(J2611="CAER", "Calamus erinaceus", IF(J2611="UNUN", "Unknown unknown",  IF(J2611="SOAL", "Sonneratia alba",  IF(J2611="AECO", "Aegiceras corniculatum", "" )) )))))))))))))))))))))))))))))</f>
        <v>Avicennia alba</v>
      </c>
      <c r="J2611" s="1" t="s">
        <v>27</v>
      </c>
      <c r="K2611" s="1" t="n">
        <v>23.4</v>
      </c>
      <c r="L2611" s="1" t="n">
        <v>18</v>
      </c>
      <c r="M2611" s="1"/>
      <c r="N2611" s="1"/>
      <c r="O2611" s="3"/>
      <c r="AMI2611" s="0"/>
      <c r="AMJ2611" s="0"/>
    </row>
    <row r="2612" s="18" customFormat="true" ht="13.8" hidden="false" customHeight="false" outlineLevel="0" collapsed="false">
      <c r="A2612" s="1" t="s">
        <v>91</v>
      </c>
      <c r="B2612" s="12" t="n">
        <v>42184</v>
      </c>
      <c r="C2612" s="1" t="s">
        <v>833</v>
      </c>
      <c r="D2612" s="1" t="s">
        <v>19</v>
      </c>
      <c r="E2612" s="1" t="s">
        <v>19</v>
      </c>
      <c r="F2612" s="1" t="s">
        <v>20</v>
      </c>
      <c r="G2612" s="1" t="n">
        <v>8</v>
      </c>
      <c r="H2612" s="1" t="n">
        <v>3</v>
      </c>
      <c r="I2612" s="23" t="str">
        <f aca="false">IF(J2612="RHAP", "Rhizophora apiculata", IF(J2612="EXAG", "Excoecaria agallocha", IF(J2612="BRPA", "Bruguiera parviflora", IF(J2612="XYMO", "Xylocarpus moluccensis", IF(J2612="BRCY", "Bruguiera cylindrica", IF(J2612="AVAL", "Avicennia alba", IF(J2612="AVOF", "Avicennia officinalis", IF(J2612="LURA", "Lumnitzera racemosa", IF(J2612="CETA", "Ceriops tagal", IF(J2612="XYGR", "Xylocarpus granatum", IF(J2612="AVMA", "Avicennia marina", IF(J2612="RHMU", "Rhizophora mucronata", IF(J2612="BRGY", "Bruguiera gymnorrhiza", IF(J2612="BRSE", "Bruguiera sexangula", IF(J2612="SOOV", "Sonneratia ovata", IF(J2612="SOCA", "Sonneratia caseolaris", IF(J2612="HELI", "Heritiera littoralis", IF(J2612="HESY", "Heritiera sylvatica", IF(J2612="NYFR", "Nypa fruticans", IF(J2612="CYRA", "Cynometra ramiflora", IF(J2612="PHPA", "Phoenix paludosa", IF(J2612="SCHY", "Scyphiphora hydrophyllacea", IF(J2612="DIMA", "Diospyros maritima", IF(J2612="POPI", "Pongamia pinnata", IF(J2612="MAPS", "Maniltoa psilogyne", IF(J2612="INBI", "Intsia bijuga", IF(J2612="ACEB", "Acanthus ebracteatus", IF(J2612="CAER", "Calamus erinaceus", IF(J2612="UNUN", "Unknown unknown",  IF(J2612="SOAL", "Sonneratia alba",  IF(J2612="AECO", "Aegiceras corniculatum", "" )) )))))))))))))))))))))))))))))</f>
        <v>Avicennia alba</v>
      </c>
      <c r="J2612" s="1" t="s">
        <v>27</v>
      </c>
      <c r="K2612" s="1" t="n">
        <v>26.5</v>
      </c>
      <c r="L2612" s="1" t="n">
        <v>15</v>
      </c>
      <c r="M2612" s="1"/>
      <c r="N2612" s="1"/>
      <c r="O2612" s="3"/>
      <c r="AMI2612" s="0"/>
      <c r="AMJ2612" s="0"/>
    </row>
    <row r="2613" s="18" customFormat="true" ht="13.8" hidden="false" customHeight="false" outlineLevel="0" collapsed="false">
      <c r="A2613" s="1" t="s">
        <v>91</v>
      </c>
      <c r="B2613" s="12" t="n">
        <v>42184</v>
      </c>
      <c r="C2613" s="1" t="s">
        <v>19</v>
      </c>
      <c r="D2613" s="1" t="s">
        <v>19</v>
      </c>
      <c r="E2613" s="1" t="s">
        <v>19</v>
      </c>
      <c r="F2613" s="1" t="s">
        <v>20</v>
      </c>
      <c r="G2613" s="1" t="n">
        <v>8</v>
      </c>
      <c r="H2613" s="1" t="n">
        <v>4</v>
      </c>
      <c r="I2613" s="23" t="str">
        <f aca="false">IF(J2613="RHAP", "Rhizophora apiculata", IF(J2613="EXAG", "Excoecaria agallocha", IF(J2613="BRPA", "Bruguiera parviflora", IF(J2613="XYMO", "Xylocarpus moluccensis", IF(J2613="BRCY", "Bruguiera cylindrica", IF(J2613="AVAL", "Avicennia alba", IF(J2613="AVOF", "Avicennia officinalis", IF(J2613="LURA", "Lumnitzera racemosa", IF(J2613="CETA", "Ceriops tagal", IF(J2613="XYGR", "Xylocarpus granatum", IF(J2613="AVMA", "Avicennia marina", IF(J2613="RHMU", "Rhizophora mucronata", IF(J2613="BRGY", "Bruguiera gymnorrhiza", IF(J2613="BRSE", "Bruguiera sexangula", IF(J2613="SOOV", "Sonneratia ovata", IF(J2613="SOCA", "Sonneratia caseolaris", IF(J2613="HELI", "Heritiera littoralis", IF(J2613="HESY", "Heritiera sylvatica", IF(J2613="NYFR", "Nypa fruticans", IF(J2613="CYRA", "Cynometra ramiflora", IF(J2613="PHPA", "Phoenix paludosa", IF(J2613="SCHY", "Scyphiphora hydrophyllacea", IF(J2613="DIMA", "Diospyros maritima", IF(J2613="POPI", "Pongamia pinnata", IF(J2613="MAPS", "Maniltoa psilogyne", IF(J2613="INBI", "Intsia bijuga", IF(J2613="ACEB", "Acanthus ebracteatus", IF(J2613="CAER", "Calamus erinaceus", IF(J2613="UNUN", "Unknown unknown",  IF(J2613="SOAL", "Sonneratia alba",  IF(J2613="AECO", "Aegiceras corniculatum", "" )) )))))))))))))))))))))))))))))</f>
        <v>Rhizophora apiculata</v>
      </c>
      <c r="J2613" s="1" t="s">
        <v>21</v>
      </c>
      <c r="K2613" s="1" t="n">
        <v>5.1</v>
      </c>
      <c r="L2613" s="1" t="n">
        <v>8</v>
      </c>
      <c r="M2613" s="1"/>
      <c r="N2613" s="1"/>
      <c r="O2613" s="3"/>
      <c r="AMI2613" s="0"/>
      <c r="AMJ2613" s="0"/>
    </row>
    <row r="2614" s="18" customFormat="true" ht="13.8" hidden="false" customHeight="false" outlineLevel="0" collapsed="false">
      <c r="A2614" s="1" t="s">
        <v>91</v>
      </c>
      <c r="B2614" s="12" t="n">
        <v>42184</v>
      </c>
      <c r="C2614" s="1" t="s">
        <v>19</v>
      </c>
      <c r="D2614" s="1" t="s">
        <v>19</v>
      </c>
      <c r="E2614" s="1" t="s">
        <v>19</v>
      </c>
      <c r="F2614" s="1" t="s">
        <v>20</v>
      </c>
      <c r="G2614" s="1" t="n">
        <v>8</v>
      </c>
      <c r="H2614" s="1" t="n">
        <v>4</v>
      </c>
      <c r="I2614" s="23" t="str">
        <f aca="false">IF(J2614="RHAP", "Rhizophora apiculata", IF(J2614="EXAG", "Excoecaria agallocha", IF(J2614="BRPA", "Bruguiera parviflora", IF(J2614="XYMO", "Xylocarpus moluccensis", IF(J2614="BRCY", "Bruguiera cylindrica", IF(J2614="AVAL", "Avicennia alba", IF(J2614="AVOF", "Avicennia officinalis", IF(J2614="LURA", "Lumnitzera racemosa", IF(J2614="CETA", "Ceriops tagal", IF(J2614="XYGR", "Xylocarpus granatum", IF(J2614="AVMA", "Avicennia marina", IF(J2614="RHMU", "Rhizophora mucronata", IF(J2614="BRGY", "Bruguiera gymnorrhiza", IF(J2614="BRSE", "Bruguiera sexangula", IF(J2614="SOOV", "Sonneratia ovata", IF(J2614="SOCA", "Sonneratia caseolaris", IF(J2614="HELI", "Heritiera littoralis", IF(J2614="HESY", "Heritiera sylvatica", IF(J2614="NYFR", "Nypa fruticans", IF(J2614="CYRA", "Cynometra ramiflora", IF(J2614="PHPA", "Phoenix paludosa", IF(J2614="SCHY", "Scyphiphora hydrophyllacea", IF(J2614="DIMA", "Diospyros maritima", IF(J2614="POPI", "Pongamia pinnata", IF(J2614="MAPS", "Maniltoa psilogyne", IF(J2614="INBI", "Intsia bijuga", IF(J2614="ACEB", "Acanthus ebracteatus", IF(J2614="CAER", "Calamus erinaceus", IF(J2614="UNUN", "Unknown unknown",  IF(J2614="SOAL", "Sonneratia alba",  IF(J2614="AECO", "Aegiceras corniculatum", "" )) )))))))))))))))))))))))))))))</f>
        <v>Rhizophora apiculata</v>
      </c>
      <c r="J2614" s="1" t="s">
        <v>21</v>
      </c>
      <c r="K2614" s="1" t="n">
        <v>5.3</v>
      </c>
      <c r="L2614" s="1" t="n">
        <v>7</v>
      </c>
      <c r="M2614" s="1"/>
      <c r="N2614" s="1"/>
      <c r="O2614" s="3"/>
      <c r="AMI2614" s="0"/>
      <c r="AMJ2614" s="0"/>
    </row>
    <row r="2615" s="18" customFormat="true" ht="13.8" hidden="false" customHeight="false" outlineLevel="0" collapsed="false">
      <c r="A2615" s="1" t="s">
        <v>91</v>
      </c>
      <c r="B2615" s="12" t="n">
        <v>42184</v>
      </c>
      <c r="C2615" s="1" t="s">
        <v>19</v>
      </c>
      <c r="D2615" s="1" t="s">
        <v>19</v>
      </c>
      <c r="E2615" s="1" t="s">
        <v>19</v>
      </c>
      <c r="F2615" s="1" t="s">
        <v>20</v>
      </c>
      <c r="G2615" s="1" t="n">
        <v>8</v>
      </c>
      <c r="H2615" s="1" t="n">
        <v>4</v>
      </c>
      <c r="I2615" s="23" t="str">
        <f aca="false">IF(J2615="RHAP", "Rhizophora apiculata", IF(J2615="EXAG", "Excoecaria agallocha", IF(J2615="BRPA", "Bruguiera parviflora", IF(J2615="XYMO", "Xylocarpus moluccensis", IF(J2615="BRCY", "Bruguiera cylindrica", IF(J2615="AVAL", "Avicennia alba", IF(J2615="AVOF", "Avicennia officinalis", IF(J2615="LURA", "Lumnitzera racemosa", IF(J2615="CETA", "Ceriops tagal", IF(J2615="XYGR", "Xylocarpus granatum", IF(J2615="AVMA", "Avicennia marina", IF(J2615="RHMU", "Rhizophora mucronata", IF(J2615="BRGY", "Bruguiera gymnorrhiza", IF(J2615="BRSE", "Bruguiera sexangula", IF(J2615="SOOV", "Sonneratia ovata", IF(J2615="SOCA", "Sonneratia caseolaris", IF(J2615="HELI", "Heritiera littoralis", IF(J2615="HESY", "Heritiera sylvatica", IF(J2615="NYFR", "Nypa fruticans", IF(J2615="CYRA", "Cynometra ramiflora", IF(J2615="PHPA", "Phoenix paludosa", IF(J2615="SCHY", "Scyphiphora hydrophyllacea", IF(J2615="DIMA", "Diospyros maritima", IF(J2615="POPI", "Pongamia pinnata", IF(J2615="MAPS", "Maniltoa psilogyne", IF(J2615="INBI", "Intsia bijuga", IF(J2615="ACEB", "Acanthus ebracteatus", IF(J2615="CAER", "Calamus erinaceus", IF(J2615="UNUN", "Unknown unknown",  IF(J2615="SOAL", "Sonneratia alba",  IF(J2615="AECO", "Aegiceras corniculatum", "" )) )))))))))))))))))))))))))))))</f>
        <v>Rhizophora apiculata</v>
      </c>
      <c r="J2615" s="1" t="s">
        <v>21</v>
      </c>
      <c r="K2615" s="1" t="n">
        <v>5.5</v>
      </c>
      <c r="L2615" s="1" t="n">
        <v>7</v>
      </c>
      <c r="M2615" s="1"/>
      <c r="N2615" s="1"/>
      <c r="O2615" s="3"/>
      <c r="AMI2615" s="0"/>
      <c r="AMJ2615" s="0"/>
    </row>
    <row r="2616" s="18" customFormat="true" ht="13.8" hidden="false" customHeight="false" outlineLevel="0" collapsed="false">
      <c r="A2616" s="1" t="s">
        <v>91</v>
      </c>
      <c r="B2616" s="12" t="n">
        <v>42184</v>
      </c>
      <c r="C2616" s="1" t="s">
        <v>19</v>
      </c>
      <c r="D2616" s="1" t="s">
        <v>19</v>
      </c>
      <c r="E2616" s="1" t="s">
        <v>19</v>
      </c>
      <c r="F2616" s="1" t="s">
        <v>20</v>
      </c>
      <c r="G2616" s="1" t="n">
        <v>8</v>
      </c>
      <c r="H2616" s="1" t="n">
        <v>4</v>
      </c>
      <c r="I2616" s="23" t="str">
        <f aca="false">IF(J2616="RHAP", "Rhizophora apiculata", IF(J2616="EXAG", "Excoecaria agallocha", IF(J2616="BRPA", "Bruguiera parviflora", IF(J2616="XYMO", "Xylocarpus moluccensis", IF(J2616="BRCY", "Bruguiera cylindrica", IF(J2616="AVAL", "Avicennia alba", IF(J2616="AVOF", "Avicennia officinalis", IF(J2616="LURA", "Lumnitzera racemosa", IF(J2616="CETA", "Ceriops tagal", IF(J2616="XYGR", "Xylocarpus granatum", IF(J2616="AVMA", "Avicennia marina", IF(J2616="RHMU", "Rhizophora mucronata", IF(J2616="BRGY", "Bruguiera gymnorrhiza", IF(J2616="BRSE", "Bruguiera sexangula", IF(J2616="SOOV", "Sonneratia ovata", IF(J2616="SOCA", "Sonneratia caseolaris", IF(J2616="HELI", "Heritiera littoralis", IF(J2616="HESY", "Heritiera sylvatica", IF(J2616="NYFR", "Nypa fruticans", IF(J2616="CYRA", "Cynometra ramiflora", IF(J2616="PHPA", "Phoenix paludosa", IF(J2616="SCHY", "Scyphiphora hydrophyllacea", IF(J2616="DIMA", "Diospyros maritima", IF(J2616="POPI", "Pongamia pinnata", IF(J2616="MAPS", "Maniltoa psilogyne", IF(J2616="INBI", "Intsia bijuga", IF(J2616="ACEB", "Acanthus ebracteatus", IF(J2616="CAER", "Calamus erinaceus", IF(J2616="UNUN", "Unknown unknown",  IF(J2616="SOAL", "Sonneratia alba",  IF(J2616="AECO", "Aegiceras corniculatum", "" )) )))))))))))))))))))))))))))))</f>
        <v>Rhizophora apiculata</v>
      </c>
      <c r="J2616" s="1" t="s">
        <v>21</v>
      </c>
      <c r="K2616" s="1" t="n">
        <v>5.5</v>
      </c>
      <c r="L2616" s="1" t="n">
        <v>8</v>
      </c>
      <c r="M2616" s="1"/>
      <c r="N2616" s="1"/>
      <c r="O2616" s="3"/>
      <c r="AMI2616" s="0"/>
      <c r="AMJ2616" s="0"/>
    </row>
    <row r="2617" s="18" customFormat="true" ht="13.8" hidden="false" customHeight="false" outlineLevel="0" collapsed="false">
      <c r="A2617" s="1" t="s">
        <v>91</v>
      </c>
      <c r="B2617" s="12" t="n">
        <v>42184</v>
      </c>
      <c r="C2617" s="1" t="s">
        <v>19</v>
      </c>
      <c r="D2617" s="1" t="s">
        <v>19</v>
      </c>
      <c r="E2617" s="1" t="s">
        <v>19</v>
      </c>
      <c r="F2617" s="1" t="s">
        <v>20</v>
      </c>
      <c r="G2617" s="1" t="n">
        <v>8</v>
      </c>
      <c r="H2617" s="1" t="n">
        <v>4</v>
      </c>
      <c r="I2617" s="23" t="str">
        <f aca="false">IF(J2617="RHAP", "Rhizophora apiculata", IF(J2617="EXAG", "Excoecaria agallocha", IF(J2617="BRPA", "Bruguiera parviflora", IF(J2617="XYMO", "Xylocarpus moluccensis", IF(J2617="BRCY", "Bruguiera cylindrica", IF(J2617="AVAL", "Avicennia alba", IF(J2617="AVOF", "Avicennia officinalis", IF(J2617="LURA", "Lumnitzera racemosa", IF(J2617="CETA", "Ceriops tagal", IF(J2617="XYGR", "Xylocarpus granatum", IF(J2617="AVMA", "Avicennia marina", IF(J2617="RHMU", "Rhizophora mucronata", IF(J2617="BRGY", "Bruguiera gymnorrhiza", IF(J2617="BRSE", "Bruguiera sexangula", IF(J2617="SOOV", "Sonneratia ovata", IF(J2617="SOCA", "Sonneratia caseolaris", IF(J2617="HELI", "Heritiera littoralis", IF(J2617="HESY", "Heritiera sylvatica", IF(J2617="NYFR", "Nypa fruticans", IF(J2617="CYRA", "Cynometra ramiflora", IF(J2617="PHPA", "Phoenix paludosa", IF(J2617="SCHY", "Scyphiphora hydrophyllacea", IF(J2617="DIMA", "Diospyros maritima", IF(J2617="POPI", "Pongamia pinnata", IF(J2617="MAPS", "Maniltoa psilogyne", IF(J2617="INBI", "Intsia bijuga", IF(J2617="ACEB", "Acanthus ebracteatus", IF(J2617="CAER", "Calamus erinaceus", IF(J2617="UNUN", "Unknown unknown",  IF(J2617="SOAL", "Sonneratia alba",  IF(J2617="AECO", "Aegiceras corniculatum", "" )) )))))))))))))))))))))))))))))</f>
        <v>Avicennia officinalis</v>
      </c>
      <c r="J2617" s="1" t="s">
        <v>105</v>
      </c>
      <c r="K2617" s="1" t="n">
        <v>5.5</v>
      </c>
      <c r="L2617" s="1" t="n">
        <v>4</v>
      </c>
      <c r="M2617" s="1"/>
      <c r="N2617" s="1"/>
      <c r="O2617" s="3"/>
      <c r="AMI2617" s="0"/>
      <c r="AMJ2617" s="0"/>
    </row>
    <row r="2618" s="18" customFormat="true" ht="13.8" hidden="false" customHeight="false" outlineLevel="0" collapsed="false">
      <c r="A2618" s="1" t="s">
        <v>91</v>
      </c>
      <c r="B2618" s="12" t="n">
        <v>42184</v>
      </c>
      <c r="C2618" s="1" t="s">
        <v>19</v>
      </c>
      <c r="D2618" s="1" t="s">
        <v>19</v>
      </c>
      <c r="E2618" s="1" t="s">
        <v>19</v>
      </c>
      <c r="F2618" s="1" t="s">
        <v>20</v>
      </c>
      <c r="G2618" s="1" t="n">
        <v>8</v>
      </c>
      <c r="H2618" s="1" t="n">
        <v>4</v>
      </c>
      <c r="I2618" s="23" t="str">
        <f aca="false">IF(J2618="RHAP", "Rhizophora apiculata", IF(J2618="EXAG", "Excoecaria agallocha", IF(J2618="BRPA", "Bruguiera parviflora", IF(J2618="XYMO", "Xylocarpus moluccensis", IF(J2618="BRCY", "Bruguiera cylindrica", IF(J2618="AVAL", "Avicennia alba", IF(J2618="AVOF", "Avicennia officinalis", IF(J2618="LURA", "Lumnitzera racemosa", IF(J2618="CETA", "Ceriops tagal", IF(J2618="XYGR", "Xylocarpus granatum", IF(J2618="AVMA", "Avicennia marina", IF(J2618="RHMU", "Rhizophora mucronata", IF(J2618="BRGY", "Bruguiera gymnorrhiza", IF(J2618="BRSE", "Bruguiera sexangula", IF(J2618="SOOV", "Sonneratia ovata", IF(J2618="SOCA", "Sonneratia caseolaris", IF(J2618="HELI", "Heritiera littoralis", IF(J2618="HESY", "Heritiera sylvatica", IF(J2618="NYFR", "Nypa fruticans", IF(J2618="CYRA", "Cynometra ramiflora", IF(J2618="PHPA", "Phoenix paludosa", IF(J2618="SCHY", "Scyphiphora hydrophyllacea", IF(J2618="DIMA", "Diospyros maritima", IF(J2618="POPI", "Pongamia pinnata", IF(J2618="MAPS", "Maniltoa psilogyne", IF(J2618="INBI", "Intsia bijuga", IF(J2618="ACEB", "Acanthus ebracteatus", IF(J2618="CAER", "Calamus erinaceus", IF(J2618="UNUN", "Unknown unknown",  IF(J2618="SOAL", "Sonneratia alba",  IF(J2618="AECO", "Aegiceras corniculatum", "" )) )))))))))))))))))))))))))))))</f>
        <v>Bruguiera cylindrica</v>
      </c>
      <c r="J2618" s="1" t="s">
        <v>98</v>
      </c>
      <c r="K2618" s="1" t="n">
        <v>5.8</v>
      </c>
      <c r="L2618" s="1" t="n">
        <v>7</v>
      </c>
      <c r="M2618" s="1"/>
      <c r="N2618" s="1"/>
      <c r="O2618" s="3"/>
      <c r="AMI2618" s="0"/>
      <c r="AMJ2618" s="0"/>
    </row>
    <row r="2619" s="18" customFormat="true" ht="13.8" hidden="false" customHeight="false" outlineLevel="0" collapsed="false">
      <c r="A2619" s="1" t="s">
        <v>91</v>
      </c>
      <c r="B2619" s="12" t="n">
        <v>42184</v>
      </c>
      <c r="C2619" s="1" t="s">
        <v>19</v>
      </c>
      <c r="D2619" s="1" t="s">
        <v>19</v>
      </c>
      <c r="E2619" s="1" t="s">
        <v>19</v>
      </c>
      <c r="F2619" s="1" t="s">
        <v>20</v>
      </c>
      <c r="G2619" s="1" t="n">
        <v>8</v>
      </c>
      <c r="H2619" s="1" t="n">
        <v>4</v>
      </c>
      <c r="I2619" s="23" t="str">
        <f aca="false">IF(J2619="RHAP", "Rhizophora apiculata", IF(J2619="EXAG", "Excoecaria agallocha", IF(J2619="BRPA", "Bruguiera parviflora", IF(J2619="XYMO", "Xylocarpus moluccensis", IF(J2619="BRCY", "Bruguiera cylindrica", IF(J2619="AVAL", "Avicennia alba", IF(J2619="AVOF", "Avicennia officinalis", IF(J2619="LURA", "Lumnitzera racemosa", IF(J2619="CETA", "Ceriops tagal", IF(J2619="XYGR", "Xylocarpus granatum", IF(J2619="AVMA", "Avicennia marina", IF(J2619="RHMU", "Rhizophora mucronata", IF(J2619="BRGY", "Bruguiera gymnorrhiza", IF(J2619="BRSE", "Bruguiera sexangula", IF(J2619="SOOV", "Sonneratia ovata", IF(J2619="SOCA", "Sonneratia caseolaris", IF(J2619="HELI", "Heritiera littoralis", IF(J2619="HESY", "Heritiera sylvatica", IF(J2619="NYFR", "Nypa fruticans", IF(J2619="CYRA", "Cynometra ramiflora", IF(J2619="PHPA", "Phoenix paludosa", IF(J2619="SCHY", "Scyphiphora hydrophyllacea", IF(J2619="DIMA", "Diospyros maritima", IF(J2619="POPI", "Pongamia pinnata", IF(J2619="MAPS", "Maniltoa psilogyne", IF(J2619="INBI", "Intsia bijuga", IF(J2619="ACEB", "Acanthus ebracteatus", IF(J2619="CAER", "Calamus erinaceus", IF(J2619="UNUN", "Unknown unknown",  IF(J2619="SOAL", "Sonneratia alba",  IF(J2619="AECO", "Aegiceras corniculatum", "" )) )))))))))))))))))))))))))))))</f>
        <v>Rhizophora apiculata</v>
      </c>
      <c r="J2619" s="1" t="s">
        <v>21</v>
      </c>
      <c r="K2619" s="1" t="n">
        <v>5.8</v>
      </c>
      <c r="L2619" s="1" t="n">
        <v>8</v>
      </c>
      <c r="M2619" s="1"/>
      <c r="N2619" s="1"/>
      <c r="O2619" s="3"/>
      <c r="AMI2619" s="0"/>
      <c r="AMJ2619" s="0"/>
    </row>
    <row r="2620" s="18" customFormat="true" ht="13.8" hidden="false" customHeight="false" outlineLevel="0" collapsed="false">
      <c r="A2620" s="1" t="s">
        <v>91</v>
      </c>
      <c r="B2620" s="12" t="n">
        <v>42184</v>
      </c>
      <c r="C2620" s="1" t="s">
        <v>19</v>
      </c>
      <c r="D2620" s="1" t="s">
        <v>19</v>
      </c>
      <c r="E2620" s="1" t="s">
        <v>19</v>
      </c>
      <c r="F2620" s="1" t="s">
        <v>20</v>
      </c>
      <c r="G2620" s="1" t="n">
        <v>8</v>
      </c>
      <c r="H2620" s="1" t="n">
        <v>4</v>
      </c>
      <c r="I2620" s="23" t="str">
        <f aca="false">IF(J2620="RHAP", "Rhizophora apiculata", IF(J2620="EXAG", "Excoecaria agallocha", IF(J2620="BRPA", "Bruguiera parviflora", IF(J2620="XYMO", "Xylocarpus moluccensis", IF(J2620="BRCY", "Bruguiera cylindrica", IF(J2620="AVAL", "Avicennia alba", IF(J2620="AVOF", "Avicennia officinalis", IF(J2620="LURA", "Lumnitzera racemosa", IF(J2620="CETA", "Ceriops tagal", IF(J2620="XYGR", "Xylocarpus granatum", IF(J2620="AVMA", "Avicennia marina", IF(J2620="RHMU", "Rhizophora mucronata", IF(J2620="BRGY", "Bruguiera gymnorrhiza", IF(J2620="BRSE", "Bruguiera sexangula", IF(J2620="SOOV", "Sonneratia ovata", IF(J2620="SOCA", "Sonneratia caseolaris", IF(J2620="HELI", "Heritiera littoralis", IF(J2620="HESY", "Heritiera sylvatica", IF(J2620="NYFR", "Nypa fruticans", IF(J2620="CYRA", "Cynometra ramiflora", IF(J2620="PHPA", "Phoenix paludosa", IF(J2620="SCHY", "Scyphiphora hydrophyllacea", IF(J2620="DIMA", "Diospyros maritima", IF(J2620="POPI", "Pongamia pinnata", IF(J2620="MAPS", "Maniltoa psilogyne", IF(J2620="INBI", "Intsia bijuga", IF(J2620="ACEB", "Acanthus ebracteatus", IF(J2620="CAER", "Calamus erinaceus", IF(J2620="UNUN", "Unknown unknown",  IF(J2620="SOAL", "Sonneratia alba",  IF(J2620="AECO", "Aegiceras corniculatum", "" )) )))))))))))))))))))))))))))))</f>
        <v>Rhizophora apiculata</v>
      </c>
      <c r="J2620" s="1" t="s">
        <v>21</v>
      </c>
      <c r="K2620" s="1" t="n">
        <v>6</v>
      </c>
      <c r="L2620" s="1" t="n">
        <v>10</v>
      </c>
      <c r="M2620" s="1" t="n">
        <v>6.5</v>
      </c>
      <c r="N2620" s="1" t="n">
        <v>3</v>
      </c>
      <c r="O2620" s="3"/>
      <c r="AMI2620" s="0"/>
      <c r="AMJ2620" s="0"/>
    </row>
    <row r="2621" s="18" customFormat="true" ht="13.8" hidden="false" customHeight="false" outlineLevel="0" collapsed="false">
      <c r="A2621" s="1" t="s">
        <v>91</v>
      </c>
      <c r="B2621" s="12" t="n">
        <v>42184</v>
      </c>
      <c r="C2621" s="1" t="s">
        <v>19</v>
      </c>
      <c r="D2621" s="1" t="s">
        <v>19</v>
      </c>
      <c r="E2621" s="1" t="s">
        <v>19</v>
      </c>
      <c r="F2621" s="1" t="s">
        <v>20</v>
      </c>
      <c r="G2621" s="1" t="n">
        <v>8</v>
      </c>
      <c r="H2621" s="1" t="n">
        <v>4</v>
      </c>
      <c r="I2621" s="23" t="str">
        <f aca="false">IF(J2621="RHAP", "Rhizophora apiculata", IF(J2621="EXAG", "Excoecaria agallocha", IF(J2621="BRPA", "Bruguiera parviflora", IF(J2621="XYMO", "Xylocarpus moluccensis", IF(J2621="BRCY", "Bruguiera cylindrica", IF(J2621="AVAL", "Avicennia alba", IF(J2621="AVOF", "Avicennia officinalis", IF(J2621="LURA", "Lumnitzera racemosa", IF(J2621="CETA", "Ceriops tagal", IF(J2621="XYGR", "Xylocarpus granatum", IF(J2621="AVMA", "Avicennia marina", IF(J2621="RHMU", "Rhizophora mucronata", IF(J2621="BRGY", "Bruguiera gymnorrhiza", IF(J2621="BRSE", "Bruguiera sexangula", IF(J2621="SOOV", "Sonneratia ovata", IF(J2621="SOCA", "Sonneratia caseolaris", IF(J2621="HELI", "Heritiera littoralis", IF(J2621="HESY", "Heritiera sylvatica", IF(J2621="NYFR", "Nypa fruticans", IF(J2621="CYRA", "Cynometra ramiflora", IF(J2621="PHPA", "Phoenix paludosa", IF(J2621="SCHY", "Scyphiphora hydrophyllacea", IF(J2621="DIMA", "Diospyros maritima", IF(J2621="POPI", "Pongamia pinnata", IF(J2621="MAPS", "Maniltoa psilogyne", IF(J2621="INBI", "Intsia bijuga", IF(J2621="ACEB", "Acanthus ebracteatus", IF(J2621="CAER", "Calamus erinaceus", IF(J2621="UNUN", "Unknown unknown",  IF(J2621="SOAL", "Sonneratia alba",  IF(J2621="AECO", "Aegiceras corniculatum", "" )) )))))))))))))))))))))))))))))</f>
        <v>Rhizophora apiculata</v>
      </c>
      <c r="J2621" s="1" t="s">
        <v>21</v>
      </c>
      <c r="K2621" s="1" t="n">
        <v>6.1</v>
      </c>
      <c r="L2621" s="1" t="n">
        <v>5</v>
      </c>
      <c r="M2621" s="1"/>
      <c r="N2621" s="1"/>
      <c r="O2621" s="3"/>
      <c r="AMI2621" s="0"/>
      <c r="AMJ2621" s="0"/>
    </row>
    <row r="2622" s="18" customFormat="true" ht="13.8" hidden="false" customHeight="false" outlineLevel="0" collapsed="false">
      <c r="A2622" s="1" t="s">
        <v>91</v>
      </c>
      <c r="B2622" s="12" t="n">
        <v>42184</v>
      </c>
      <c r="C2622" s="1" t="s">
        <v>19</v>
      </c>
      <c r="D2622" s="1" t="s">
        <v>19</v>
      </c>
      <c r="E2622" s="1" t="s">
        <v>19</v>
      </c>
      <c r="F2622" s="1" t="s">
        <v>20</v>
      </c>
      <c r="G2622" s="1" t="n">
        <v>8</v>
      </c>
      <c r="H2622" s="1" t="n">
        <v>4</v>
      </c>
      <c r="I2622" s="23" t="str">
        <f aca="false">IF(J2622="RHAP", "Rhizophora apiculata", IF(J2622="EXAG", "Excoecaria agallocha", IF(J2622="BRPA", "Bruguiera parviflora", IF(J2622="XYMO", "Xylocarpus moluccensis", IF(J2622="BRCY", "Bruguiera cylindrica", IF(J2622="AVAL", "Avicennia alba", IF(J2622="AVOF", "Avicennia officinalis", IF(J2622="LURA", "Lumnitzera racemosa", IF(J2622="CETA", "Ceriops tagal", IF(J2622="XYGR", "Xylocarpus granatum", IF(J2622="AVMA", "Avicennia marina", IF(J2622="RHMU", "Rhizophora mucronata", IF(J2622="BRGY", "Bruguiera gymnorrhiza", IF(J2622="BRSE", "Bruguiera sexangula", IF(J2622="SOOV", "Sonneratia ovata", IF(J2622="SOCA", "Sonneratia caseolaris", IF(J2622="HELI", "Heritiera littoralis", IF(J2622="HESY", "Heritiera sylvatica", IF(J2622="NYFR", "Nypa fruticans", IF(J2622="CYRA", "Cynometra ramiflora", IF(J2622="PHPA", "Phoenix paludosa", IF(J2622="SCHY", "Scyphiphora hydrophyllacea", IF(J2622="DIMA", "Diospyros maritima", IF(J2622="POPI", "Pongamia pinnata", IF(J2622="MAPS", "Maniltoa psilogyne", IF(J2622="INBI", "Intsia bijuga", IF(J2622="ACEB", "Acanthus ebracteatus", IF(J2622="CAER", "Calamus erinaceus", IF(J2622="UNUN", "Unknown unknown",  IF(J2622="SOAL", "Sonneratia alba",  IF(J2622="AECO", "Aegiceras corniculatum", "" )) )))))))))))))))))))))))))))))</f>
        <v>Rhizophora apiculata</v>
      </c>
      <c r="J2622" s="1" t="s">
        <v>21</v>
      </c>
      <c r="K2622" s="1" t="n">
        <v>6.1</v>
      </c>
      <c r="L2622" s="1" t="n">
        <v>10</v>
      </c>
      <c r="M2622" s="1"/>
      <c r="N2622" s="1"/>
      <c r="O2622" s="3"/>
      <c r="AMI2622" s="0"/>
      <c r="AMJ2622" s="0"/>
    </row>
    <row r="2623" s="18" customFormat="true" ht="13.8" hidden="false" customHeight="false" outlineLevel="0" collapsed="false">
      <c r="A2623" s="1" t="s">
        <v>91</v>
      </c>
      <c r="B2623" s="12" t="n">
        <v>42184</v>
      </c>
      <c r="C2623" s="1" t="s">
        <v>19</v>
      </c>
      <c r="D2623" s="1" t="s">
        <v>19</v>
      </c>
      <c r="E2623" s="1" t="s">
        <v>19</v>
      </c>
      <c r="F2623" s="1" t="s">
        <v>20</v>
      </c>
      <c r="G2623" s="1" t="n">
        <v>8</v>
      </c>
      <c r="H2623" s="1" t="n">
        <v>4</v>
      </c>
      <c r="I2623" s="23" t="str">
        <f aca="false">IF(J2623="RHAP", "Rhizophora apiculata", IF(J2623="EXAG", "Excoecaria agallocha", IF(J2623="BRPA", "Bruguiera parviflora", IF(J2623="XYMO", "Xylocarpus moluccensis", IF(J2623="BRCY", "Bruguiera cylindrica", IF(J2623="AVAL", "Avicennia alba", IF(J2623="AVOF", "Avicennia officinalis", IF(J2623="LURA", "Lumnitzera racemosa", IF(J2623="CETA", "Ceriops tagal", IF(J2623="XYGR", "Xylocarpus granatum", IF(J2623="AVMA", "Avicennia marina", IF(J2623="RHMU", "Rhizophora mucronata", IF(J2623="BRGY", "Bruguiera gymnorrhiza", IF(J2623="BRSE", "Bruguiera sexangula", IF(J2623="SOOV", "Sonneratia ovata", IF(J2623="SOCA", "Sonneratia caseolaris", IF(J2623="HELI", "Heritiera littoralis", IF(J2623="HESY", "Heritiera sylvatica", IF(J2623="NYFR", "Nypa fruticans", IF(J2623="CYRA", "Cynometra ramiflora", IF(J2623="PHPA", "Phoenix paludosa", IF(J2623="SCHY", "Scyphiphora hydrophyllacea", IF(J2623="DIMA", "Diospyros maritima", IF(J2623="POPI", "Pongamia pinnata", IF(J2623="MAPS", "Maniltoa psilogyne", IF(J2623="INBI", "Intsia bijuga", IF(J2623="ACEB", "Acanthus ebracteatus", IF(J2623="CAER", "Calamus erinaceus", IF(J2623="UNUN", "Unknown unknown",  IF(J2623="SOAL", "Sonneratia alba",  IF(J2623="AECO", "Aegiceras corniculatum", "" )) )))))))))))))))))))))))))))))</f>
        <v>Rhizophora apiculata</v>
      </c>
      <c r="J2623" s="1" t="s">
        <v>21</v>
      </c>
      <c r="K2623" s="1" t="n">
        <v>6.2</v>
      </c>
      <c r="L2623" s="1" t="n">
        <v>10</v>
      </c>
      <c r="M2623" s="1"/>
      <c r="N2623" s="1"/>
      <c r="O2623" s="3"/>
      <c r="AMI2623" s="0"/>
      <c r="AMJ2623" s="0"/>
    </row>
    <row r="2624" s="18" customFormat="true" ht="13.8" hidden="false" customHeight="false" outlineLevel="0" collapsed="false">
      <c r="A2624" s="1" t="s">
        <v>91</v>
      </c>
      <c r="B2624" s="12" t="n">
        <v>42184</v>
      </c>
      <c r="C2624" s="1" t="s">
        <v>19</v>
      </c>
      <c r="D2624" s="1" t="s">
        <v>19</v>
      </c>
      <c r="E2624" s="1" t="s">
        <v>19</v>
      </c>
      <c r="F2624" s="1" t="s">
        <v>20</v>
      </c>
      <c r="G2624" s="1" t="n">
        <v>8</v>
      </c>
      <c r="H2624" s="1" t="n">
        <v>4</v>
      </c>
      <c r="I2624" s="23" t="str">
        <f aca="false">IF(J2624="RHAP", "Rhizophora apiculata", IF(J2624="EXAG", "Excoecaria agallocha", IF(J2624="BRPA", "Bruguiera parviflora", IF(J2624="XYMO", "Xylocarpus moluccensis", IF(J2624="BRCY", "Bruguiera cylindrica", IF(J2624="AVAL", "Avicennia alba", IF(J2624="AVOF", "Avicennia officinalis", IF(J2624="LURA", "Lumnitzera racemosa", IF(J2624="CETA", "Ceriops tagal", IF(J2624="XYGR", "Xylocarpus granatum", IF(J2624="AVMA", "Avicennia marina", IF(J2624="RHMU", "Rhizophora mucronata", IF(J2624="BRGY", "Bruguiera gymnorrhiza", IF(J2624="BRSE", "Bruguiera sexangula", IF(J2624="SOOV", "Sonneratia ovata", IF(J2624="SOCA", "Sonneratia caseolaris", IF(J2624="HELI", "Heritiera littoralis", IF(J2624="HESY", "Heritiera sylvatica", IF(J2624="NYFR", "Nypa fruticans", IF(J2624="CYRA", "Cynometra ramiflora", IF(J2624="PHPA", "Phoenix paludosa", IF(J2624="SCHY", "Scyphiphora hydrophyllacea", IF(J2624="DIMA", "Diospyros maritima", IF(J2624="POPI", "Pongamia pinnata", IF(J2624="MAPS", "Maniltoa psilogyne", IF(J2624="INBI", "Intsia bijuga", IF(J2624="ACEB", "Acanthus ebracteatus", IF(J2624="CAER", "Calamus erinaceus", IF(J2624="UNUN", "Unknown unknown",  IF(J2624="SOAL", "Sonneratia alba",  IF(J2624="AECO", "Aegiceras corniculatum", "" )) )))))))))))))))))))))))))))))</f>
        <v>Rhizophora apiculata</v>
      </c>
      <c r="J2624" s="1" t="s">
        <v>21</v>
      </c>
      <c r="K2624" s="1" t="n">
        <v>6.3</v>
      </c>
      <c r="L2624" s="1" t="n">
        <v>8</v>
      </c>
      <c r="M2624" s="1"/>
      <c r="N2624" s="1"/>
      <c r="O2624" s="3"/>
      <c r="AMI2624" s="0"/>
      <c r="AMJ2624" s="0"/>
    </row>
    <row r="2625" s="18" customFormat="true" ht="13.8" hidden="false" customHeight="false" outlineLevel="0" collapsed="false">
      <c r="A2625" s="1" t="s">
        <v>91</v>
      </c>
      <c r="B2625" s="12" t="n">
        <v>42184</v>
      </c>
      <c r="C2625" s="1" t="s">
        <v>19</v>
      </c>
      <c r="D2625" s="1" t="s">
        <v>19</v>
      </c>
      <c r="E2625" s="1" t="s">
        <v>19</v>
      </c>
      <c r="F2625" s="1" t="s">
        <v>20</v>
      </c>
      <c r="G2625" s="1" t="n">
        <v>8</v>
      </c>
      <c r="H2625" s="1" t="n">
        <v>4</v>
      </c>
      <c r="I2625" s="23" t="str">
        <f aca="false">IF(J2625="RHAP", "Rhizophora apiculata", IF(J2625="EXAG", "Excoecaria agallocha", IF(J2625="BRPA", "Bruguiera parviflora", IF(J2625="XYMO", "Xylocarpus moluccensis", IF(J2625="BRCY", "Bruguiera cylindrica", IF(J2625="AVAL", "Avicennia alba", IF(J2625="AVOF", "Avicennia officinalis", IF(J2625="LURA", "Lumnitzera racemosa", IF(J2625="CETA", "Ceriops tagal", IF(J2625="XYGR", "Xylocarpus granatum", IF(J2625="AVMA", "Avicennia marina", IF(J2625="RHMU", "Rhizophora mucronata", IF(J2625="BRGY", "Bruguiera gymnorrhiza", IF(J2625="BRSE", "Bruguiera sexangula", IF(J2625="SOOV", "Sonneratia ovata", IF(J2625="SOCA", "Sonneratia caseolaris", IF(J2625="HELI", "Heritiera littoralis", IF(J2625="HESY", "Heritiera sylvatica", IF(J2625="NYFR", "Nypa fruticans", IF(J2625="CYRA", "Cynometra ramiflora", IF(J2625="PHPA", "Phoenix paludosa", IF(J2625="SCHY", "Scyphiphora hydrophyllacea", IF(J2625="DIMA", "Diospyros maritima", IF(J2625="POPI", "Pongamia pinnata", IF(J2625="MAPS", "Maniltoa psilogyne", IF(J2625="INBI", "Intsia bijuga", IF(J2625="ACEB", "Acanthus ebracteatus", IF(J2625="CAER", "Calamus erinaceus", IF(J2625="UNUN", "Unknown unknown",  IF(J2625="SOAL", "Sonneratia alba",  IF(J2625="AECO", "Aegiceras corniculatum", "" )) )))))))))))))))))))))))))))))</f>
        <v>Bruguiera cylindrica</v>
      </c>
      <c r="J2625" s="1" t="s">
        <v>98</v>
      </c>
      <c r="K2625" s="1" t="n">
        <v>6.4</v>
      </c>
      <c r="L2625" s="1" t="n">
        <v>6</v>
      </c>
      <c r="M2625" s="1"/>
      <c r="N2625" s="1"/>
      <c r="O2625" s="3"/>
      <c r="AMI2625" s="0"/>
      <c r="AMJ2625" s="0"/>
    </row>
    <row r="2626" s="18" customFormat="true" ht="13.8" hidden="false" customHeight="false" outlineLevel="0" collapsed="false">
      <c r="A2626" s="1" t="s">
        <v>91</v>
      </c>
      <c r="B2626" s="12" t="n">
        <v>42184</v>
      </c>
      <c r="C2626" s="1" t="s">
        <v>19</v>
      </c>
      <c r="D2626" s="1" t="s">
        <v>19</v>
      </c>
      <c r="E2626" s="1" t="s">
        <v>19</v>
      </c>
      <c r="F2626" s="1" t="s">
        <v>20</v>
      </c>
      <c r="G2626" s="1" t="n">
        <v>8</v>
      </c>
      <c r="H2626" s="1" t="n">
        <v>4</v>
      </c>
      <c r="I2626" s="23" t="str">
        <f aca="false">IF(J2626="RHAP", "Rhizophora apiculata", IF(J2626="EXAG", "Excoecaria agallocha", IF(J2626="BRPA", "Bruguiera parviflora", IF(J2626="XYMO", "Xylocarpus moluccensis", IF(J2626="BRCY", "Bruguiera cylindrica", IF(J2626="AVAL", "Avicennia alba", IF(J2626="AVOF", "Avicennia officinalis", IF(J2626="LURA", "Lumnitzera racemosa", IF(J2626="CETA", "Ceriops tagal", IF(J2626="XYGR", "Xylocarpus granatum", IF(J2626="AVMA", "Avicennia marina", IF(J2626="RHMU", "Rhizophora mucronata", IF(J2626="BRGY", "Bruguiera gymnorrhiza", IF(J2626="BRSE", "Bruguiera sexangula", IF(J2626="SOOV", "Sonneratia ovata", IF(J2626="SOCA", "Sonneratia caseolaris", IF(J2626="HELI", "Heritiera littoralis", IF(J2626="HESY", "Heritiera sylvatica", IF(J2626="NYFR", "Nypa fruticans", IF(J2626="CYRA", "Cynometra ramiflora", IF(J2626="PHPA", "Phoenix paludosa", IF(J2626="SCHY", "Scyphiphora hydrophyllacea", IF(J2626="DIMA", "Diospyros maritima", IF(J2626="POPI", "Pongamia pinnata", IF(J2626="MAPS", "Maniltoa psilogyne", IF(J2626="INBI", "Intsia bijuga", IF(J2626="ACEB", "Acanthus ebracteatus", IF(J2626="CAER", "Calamus erinaceus", IF(J2626="UNUN", "Unknown unknown",  IF(J2626="SOAL", "Sonneratia alba",  IF(J2626="AECO", "Aegiceras corniculatum", "" )) )))))))))))))))))))))))))))))</f>
        <v>Bruguiera cylindrica</v>
      </c>
      <c r="J2626" s="1" t="s">
        <v>98</v>
      </c>
      <c r="K2626" s="1" t="n">
        <v>6.5</v>
      </c>
      <c r="L2626" s="1" t="n">
        <v>7</v>
      </c>
      <c r="M2626" s="1"/>
      <c r="N2626" s="1"/>
      <c r="O2626" s="3"/>
      <c r="AMI2626" s="0"/>
      <c r="AMJ2626" s="0"/>
    </row>
    <row r="2627" s="18" customFormat="true" ht="13.8" hidden="false" customHeight="false" outlineLevel="0" collapsed="false">
      <c r="A2627" s="1" t="s">
        <v>91</v>
      </c>
      <c r="B2627" s="12" t="n">
        <v>42184</v>
      </c>
      <c r="C2627" s="1" t="s">
        <v>19</v>
      </c>
      <c r="D2627" s="1" t="s">
        <v>19</v>
      </c>
      <c r="E2627" s="1" t="s">
        <v>19</v>
      </c>
      <c r="F2627" s="1" t="s">
        <v>20</v>
      </c>
      <c r="G2627" s="1" t="n">
        <v>8</v>
      </c>
      <c r="H2627" s="1" t="n">
        <v>4</v>
      </c>
      <c r="I2627" s="23" t="str">
        <f aca="false">IF(J2627="RHAP", "Rhizophora apiculata", IF(J2627="EXAG", "Excoecaria agallocha", IF(J2627="BRPA", "Bruguiera parviflora", IF(J2627="XYMO", "Xylocarpus moluccensis", IF(J2627="BRCY", "Bruguiera cylindrica", IF(J2627="AVAL", "Avicennia alba", IF(J2627="AVOF", "Avicennia officinalis", IF(J2627="LURA", "Lumnitzera racemosa", IF(J2627="CETA", "Ceriops tagal", IF(J2627="XYGR", "Xylocarpus granatum", IF(J2627="AVMA", "Avicennia marina", IF(J2627="RHMU", "Rhizophora mucronata", IF(J2627="BRGY", "Bruguiera gymnorrhiza", IF(J2627="BRSE", "Bruguiera sexangula", IF(J2627="SOOV", "Sonneratia ovata", IF(J2627="SOCA", "Sonneratia caseolaris", IF(J2627="HELI", "Heritiera littoralis", IF(J2627="HESY", "Heritiera sylvatica", IF(J2627="NYFR", "Nypa fruticans", IF(J2627="CYRA", "Cynometra ramiflora", IF(J2627="PHPA", "Phoenix paludosa", IF(J2627="SCHY", "Scyphiphora hydrophyllacea", IF(J2627="DIMA", "Diospyros maritima", IF(J2627="POPI", "Pongamia pinnata", IF(J2627="MAPS", "Maniltoa psilogyne", IF(J2627="INBI", "Intsia bijuga", IF(J2627="ACEB", "Acanthus ebracteatus", IF(J2627="CAER", "Calamus erinaceus", IF(J2627="UNUN", "Unknown unknown",  IF(J2627="SOAL", "Sonneratia alba",  IF(J2627="AECO", "Aegiceras corniculatum", "" )) )))))))))))))))))))))))))))))</f>
        <v>Rhizophora apiculata</v>
      </c>
      <c r="J2627" s="1" t="s">
        <v>21</v>
      </c>
      <c r="K2627" s="1" t="n">
        <v>6.8</v>
      </c>
      <c r="L2627" s="1" t="n">
        <v>9</v>
      </c>
      <c r="M2627" s="1"/>
      <c r="N2627" s="1"/>
      <c r="O2627" s="3"/>
      <c r="AMI2627" s="0"/>
      <c r="AMJ2627" s="0"/>
    </row>
    <row r="2628" s="18" customFormat="true" ht="13.8" hidden="false" customHeight="false" outlineLevel="0" collapsed="false">
      <c r="A2628" s="1" t="s">
        <v>91</v>
      </c>
      <c r="B2628" s="12" t="n">
        <v>42184</v>
      </c>
      <c r="C2628" s="1" t="s">
        <v>19</v>
      </c>
      <c r="D2628" s="1" t="s">
        <v>19</v>
      </c>
      <c r="E2628" s="1" t="s">
        <v>19</v>
      </c>
      <c r="F2628" s="1" t="s">
        <v>20</v>
      </c>
      <c r="G2628" s="1" t="n">
        <v>8</v>
      </c>
      <c r="H2628" s="1" t="n">
        <v>4</v>
      </c>
      <c r="I2628" s="23" t="str">
        <f aca="false">IF(J2628="RHAP", "Rhizophora apiculata", IF(J2628="EXAG", "Excoecaria agallocha", IF(J2628="BRPA", "Bruguiera parviflora", IF(J2628="XYMO", "Xylocarpus moluccensis", IF(J2628="BRCY", "Bruguiera cylindrica", IF(J2628="AVAL", "Avicennia alba", IF(J2628="AVOF", "Avicennia officinalis", IF(J2628="LURA", "Lumnitzera racemosa", IF(J2628="CETA", "Ceriops tagal", IF(J2628="XYGR", "Xylocarpus granatum", IF(J2628="AVMA", "Avicennia marina", IF(J2628="RHMU", "Rhizophora mucronata", IF(J2628="BRGY", "Bruguiera gymnorrhiza", IF(J2628="BRSE", "Bruguiera sexangula", IF(J2628="SOOV", "Sonneratia ovata", IF(J2628="SOCA", "Sonneratia caseolaris", IF(J2628="HELI", "Heritiera littoralis", IF(J2628="HESY", "Heritiera sylvatica", IF(J2628="NYFR", "Nypa fruticans", IF(J2628="CYRA", "Cynometra ramiflora", IF(J2628="PHPA", "Phoenix paludosa", IF(J2628="SCHY", "Scyphiphora hydrophyllacea", IF(J2628="DIMA", "Diospyros maritima", IF(J2628="POPI", "Pongamia pinnata", IF(J2628="MAPS", "Maniltoa psilogyne", IF(J2628="INBI", "Intsia bijuga", IF(J2628="ACEB", "Acanthus ebracteatus", IF(J2628="CAER", "Calamus erinaceus", IF(J2628="UNUN", "Unknown unknown",  IF(J2628="SOAL", "Sonneratia alba",  IF(J2628="AECO", "Aegiceras corniculatum", "" )) )))))))))))))))))))))))))))))</f>
        <v>Rhizophora apiculata</v>
      </c>
      <c r="J2628" s="1" t="s">
        <v>21</v>
      </c>
      <c r="K2628" s="1" t="n">
        <v>6.8</v>
      </c>
      <c r="L2628" s="1" t="n">
        <v>8</v>
      </c>
      <c r="M2628" s="1"/>
      <c r="N2628" s="1"/>
      <c r="O2628" s="3"/>
      <c r="AMI2628" s="0"/>
      <c r="AMJ2628" s="0"/>
    </row>
    <row r="2629" s="18" customFormat="true" ht="13.8" hidden="false" customHeight="false" outlineLevel="0" collapsed="false">
      <c r="A2629" s="1" t="s">
        <v>91</v>
      </c>
      <c r="B2629" s="12" t="n">
        <v>42184</v>
      </c>
      <c r="C2629" s="1" t="s">
        <v>19</v>
      </c>
      <c r="D2629" s="1" t="s">
        <v>19</v>
      </c>
      <c r="E2629" s="1" t="s">
        <v>19</v>
      </c>
      <c r="F2629" s="1" t="s">
        <v>20</v>
      </c>
      <c r="G2629" s="1" t="n">
        <v>8</v>
      </c>
      <c r="H2629" s="1" t="n">
        <v>4</v>
      </c>
      <c r="I2629" s="23" t="str">
        <f aca="false">IF(J2629="RHAP", "Rhizophora apiculata", IF(J2629="EXAG", "Excoecaria agallocha", IF(J2629="BRPA", "Bruguiera parviflora", IF(J2629="XYMO", "Xylocarpus moluccensis", IF(J2629="BRCY", "Bruguiera cylindrica", IF(J2629="AVAL", "Avicennia alba", IF(J2629="AVOF", "Avicennia officinalis", IF(J2629="LURA", "Lumnitzera racemosa", IF(J2629="CETA", "Ceriops tagal", IF(J2629="XYGR", "Xylocarpus granatum", IF(J2629="AVMA", "Avicennia marina", IF(J2629="RHMU", "Rhizophora mucronata", IF(J2629="BRGY", "Bruguiera gymnorrhiza", IF(J2629="BRSE", "Bruguiera sexangula", IF(J2629="SOOV", "Sonneratia ovata", IF(J2629="SOCA", "Sonneratia caseolaris", IF(J2629="HELI", "Heritiera littoralis", IF(J2629="HESY", "Heritiera sylvatica", IF(J2629="NYFR", "Nypa fruticans", IF(J2629="CYRA", "Cynometra ramiflora", IF(J2629="PHPA", "Phoenix paludosa", IF(J2629="SCHY", "Scyphiphora hydrophyllacea", IF(J2629="DIMA", "Diospyros maritima", IF(J2629="POPI", "Pongamia pinnata", IF(J2629="MAPS", "Maniltoa psilogyne", IF(J2629="INBI", "Intsia bijuga", IF(J2629="ACEB", "Acanthus ebracteatus", IF(J2629="CAER", "Calamus erinaceus", IF(J2629="UNUN", "Unknown unknown",  IF(J2629="SOAL", "Sonneratia alba",  IF(J2629="AECO", "Aegiceras corniculatum", "" )) )))))))))))))))))))))))))))))</f>
        <v>Rhizophora apiculata</v>
      </c>
      <c r="J2629" s="1" t="s">
        <v>21</v>
      </c>
      <c r="K2629" s="1" t="n">
        <v>6.9</v>
      </c>
      <c r="L2629" s="1" t="n">
        <v>8</v>
      </c>
      <c r="M2629" s="1"/>
      <c r="N2629" s="1"/>
      <c r="O2629" s="3"/>
      <c r="AMI2629" s="0"/>
      <c r="AMJ2629" s="0"/>
    </row>
    <row r="2630" s="18" customFormat="true" ht="13.8" hidden="false" customHeight="false" outlineLevel="0" collapsed="false">
      <c r="A2630" s="1" t="s">
        <v>91</v>
      </c>
      <c r="B2630" s="12" t="n">
        <v>42184</v>
      </c>
      <c r="C2630" s="1" t="s">
        <v>19</v>
      </c>
      <c r="D2630" s="1" t="s">
        <v>19</v>
      </c>
      <c r="E2630" s="1" t="s">
        <v>19</v>
      </c>
      <c r="F2630" s="1" t="s">
        <v>20</v>
      </c>
      <c r="G2630" s="1" t="n">
        <v>8</v>
      </c>
      <c r="H2630" s="1" t="n">
        <v>4</v>
      </c>
      <c r="I2630" s="23" t="str">
        <f aca="false">IF(J2630="RHAP", "Rhizophora apiculata", IF(J2630="EXAG", "Excoecaria agallocha", IF(J2630="BRPA", "Bruguiera parviflora", IF(J2630="XYMO", "Xylocarpus moluccensis", IF(J2630="BRCY", "Bruguiera cylindrica", IF(J2630="AVAL", "Avicennia alba", IF(J2630="AVOF", "Avicennia officinalis", IF(J2630="LURA", "Lumnitzera racemosa", IF(J2630="CETA", "Ceriops tagal", IF(J2630="XYGR", "Xylocarpus granatum", IF(J2630="AVMA", "Avicennia marina", IF(J2630="RHMU", "Rhizophora mucronata", IF(J2630="BRGY", "Bruguiera gymnorrhiza", IF(J2630="BRSE", "Bruguiera sexangula", IF(J2630="SOOV", "Sonneratia ovata", IF(J2630="SOCA", "Sonneratia caseolaris", IF(J2630="HELI", "Heritiera littoralis", IF(J2630="HESY", "Heritiera sylvatica", IF(J2630="NYFR", "Nypa fruticans", IF(J2630="CYRA", "Cynometra ramiflora", IF(J2630="PHPA", "Phoenix paludosa", IF(J2630="SCHY", "Scyphiphora hydrophyllacea", IF(J2630="DIMA", "Diospyros maritima", IF(J2630="POPI", "Pongamia pinnata", IF(J2630="MAPS", "Maniltoa psilogyne", IF(J2630="INBI", "Intsia bijuga", IF(J2630="ACEB", "Acanthus ebracteatus", IF(J2630="CAER", "Calamus erinaceus", IF(J2630="UNUN", "Unknown unknown",  IF(J2630="SOAL", "Sonneratia alba",  IF(J2630="AECO", "Aegiceras corniculatum", "" )) )))))))))))))))))))))))))))))</f>
        <v>Rhizophora apiculata</v>
      </c>
      <c r="J2630" s="1" t="s">
        <v>21</v>
      </c>
      <c r="K2630" s="1" t="n">
        <v>7.2</v>
      </c>
      <c r="L2630" s="1" t="n">
        <v>8</v>
      </c>
      <c r="M2630" s="1"/>
      <c r="N2630" s="1"/>
      <c r="O2630" s="3"/>
      <c r="AMI2630" s="0"/>
      <c r="AMJ2630" s="0"/>
    </row>
    <row r="2631" s="18" customFormat="true" ht="13.8" hidden="false" customHeight="false" outlineLevel="0" collapsed="false">
      <c r="A2631" s="1" t="s">
        <v>91</v>
      </c>
      <c r="B2631" s="12" t="n">
        <v>42184</v>
      </c>
      <c r="C2631" s="1" t="s">
        <v>19</v>
      </c>
      <c r="D2631" s="1" t="s">
        <v>19</v>
      </c>
      <c r="E2631" s="1" t="s">
        <v>19</v>
      </c>
      <c r="F2631" s="1" t="s">
        <v>20</v>
      </c>
      <c r="G2631" s="1" t="n">
        <v>8</v>
      </c>
      <c r="H2631" s="1" t="n">
        <v>4</v>
      </c>
      <c r="I2631" s="23" t="str">
        <f aca="false">IF(J2631="RHAP", "Rhizophora apiculata", IF(J2631="EXAG", "Excoecaria agallocha", IF(J2631="BRPA", "Bruguiera parviflora", IF(J2631="XYMO", "Xylocarpus moluccensis", IF(J2631="BRCY", "Bruguiera cylindrica", IF(J2631="AVAL", "Avicennia alba", IF(J2631="AVOF", "Avicennia officinalis", IF(J2631="LURA", "Lumnitzera racemosa", IF(J2631="CETA", "Ceriops tagal", IF(J2631="XYGR", "Xylocarpus granatum", IF(J2631="AVMA", "Avicennia marina", IF(J2631="RHMU", "Rhizophora mucronata", IF(J2631="BRGY", "Bruguiera gymnorrhiza", IF(J2631="BRSE", "Bruguiera sexangula", IF(J2631="SOOV", "Sonneratia ovata", IF(J2631="SOCA", "Sonneratia caseolaris", IF(J2631="HELI", "Heritiera littoralis", IF(J2631="HESY", "Heritiera sylvatica", IF(J2631="NYFR", "Nypa fruticans", IF(J2631="CYRA", "Cynometra ramiflora", IF(J2631="PHPA", "Phoenix paludosa", IF(J2631="SCHY", "Scyphiphora hydrophyllacea", IF(J2631="DIMA", "Diospyros maritima", IF(J2631="POPI", "Pongamia pinnata", IF(J2631="MAPS", "Maniltoa psilogyne", IF(J2631="INBI", "Intsia bijuga", IF(J2631="ACEB", "Acanthus ebracteatus", IF(J2631="CAER", "Calamus erinaceus", IF(J2631="UNUN", "Unknown unknown",  IF(J2631="SOAL", "Sonneratia alba",  IF(J2631="AECO", "Aegiceras corniculatum", "" )) )))))))))))))))))))))))))))))</f>
        <v>Rhizophora apiculata</v>
      </c>
      <c r="J2631" s="1" t="s">
        <v>21</v>
      </c>
      <c r="K2631" s="1" t="n">
        <v>7.2</v>
      </c>
      <c r="L2631" s="1" t="n">
        <v>8</v>
      </c>
      <c r="M2631" s="1"/>
      <c r="N2631" s="1"/>
      <c r="O2631" s="3"/>
      <c r="AMI2631" s="0"/>
      <c r="AMJ2631" s="0"/>
    </row>
    <row r="2632" s="18" customFormat="true" ht="13.8" hidden="false" customHeight="false" outlineLevel="0" collapsed="false">
      <c r="A2632" s="1" t="s">
        <v>91</v>
      </c>
      <c r="B2632" s="12" t="n">
        <v>42184</v>
      </c>
      <c r="C2632" s="1" t="s">
        <v>19</v>
      </c>
      <c r="D2632" s="1" t="s">
        <v>19</v>
      </c>
      <c r="E2632" s="1" t="s">
        <v>19</v>
      </c>
      <c r="F2632" s="1" t="s">
        <v>20</v>
      </c>
      <c r="G2632" s="1" t="n">
        <v>8</v>
      </c>
      <c r="H2632" s="1" t="n">
        <v>4</v>
      </c>
      <c r="I2632" s="23" t="str">
        <f aca="false">IF(J2632="RHAP", "Rhizophora apiculata", IF(J2632="EXAG", "Excoecaria agallocha", IF(J2632="BRPA", "Bruguiera parviflora", IF(J2632="XYMO", "Xylocarpus moluccensis", IF(J2632="BRCY", "Bruguiera cylindrica", IF(J2632="AVAL", "Avicennia alba", IF(J2632="AVOF", "Avicennia officinalis", IF(J2632="LURA", "Lumnitzera racemosa", IF(J2632="CETA", "Ceriops tagal", IF(J2632="XYGR", "Xylocarpus granatum", IF(J2632="AVMA", "Avicennia marina", IF(J2632="RHMU", "Rhizophora mucronata", IF(J2632="BRGY", "Bruguiera gymnorrhiza", IF(J2632="BRSE", "Bruguiera sexangula", IF(J2632="SOOV", "Sonneratia ovata", IF(J2632="SOCA", "Sonneratia caseolaris", IF(J2632="HELI", "Heritiera littoralis", IF(J2632="HESY", "Heritiera sylvatica", IF(J2632="NYFR", "Nypa fruticans", IF(J2632="CYRA", "Cynometra ramiflora", IF(J2632="PHPA", "Phoenix paludosa", IF(J2632="SCHY", "Scyphiphora hydrophyllacea", IF(J2632="DIMA", "Diospyros maritima", IF(J2632="POPI", "Pongamia pinnata", IF(J2632="MAPS", "Maniltoa psilogyne", IF(J2632="INBI", "Intsia bijuga", IF(J2632="ACEB", "Acanthus ebracteatus", IF(J2632="CAER", "Calamus erinaceus", IF(J2632="UNUN", "Unknown unknown",  IF(J2632="SOAL", "Sonneratia alba",  IF(J2632="AECO", "Aegiceras corniculatum", "" )) )))))))))))))))))))))))))))))</f>
        <v>Rhizophora apiculata</v>
      </c>
      <c r="J2632" s="1" t="s">
        <v>21</v>
      </c>
      <c r="K2632" s="1" t="n">
        <v>7.3</v>
      </c>
      <c r="L2632" s="1" t="n">
        <v>8</v>
      </c>
      <c r="M2632" s="1"/>
      <c r="N2632" s="1"/>
      <c r="O2632" s="3"/>
      <c r="AMI2632" s="0"/>
      <c r="AMJ2632" s="0"/>
    </row>
    <row r="2633" s="18" customFormat="true" ht="13.8" hidden="false" customHeight="false" outlineLevel="0" collapsed="false">
      <c r="A2633" s="1" t="s">
        <v>91</v>
      </c>
      <c r="B2633" s="12" t="n">
        <v>42184</v>
      </c>
      <c r="C2633" s="1" t="s">
        <v>19</v>
      </c>
      <c r="D2633" s="1" t="s">
        <v>19</v>
      </c>
      <c r="E2633" s="1" t="s">
        <v>19</v>
      </c>
      <c r="F2633" s="1" t="s">
        <v>20</v>
      </c>
      <c r="G2633" s="1" t="n">
        <v>8</v>
      </c>
      <c r="H2633" s="1" t="n">
        <v>4</v>
      </c>
      <c r="I2633" s="23" t="str">
        <f aca="false">IF(J2633="RHAP", "Rhizophora apiculata", IF(J2633="EXAG", "Excoecaria agallocha", IF(J2633="BRPA", "Bruguiera parviflora", IF(J2633="XYMO", "Xylocarpus moluccensis", IF(J2633="BRCY", "Bruguiera cylindrica", IF(J2633="AVAL", "Avicennia alba", IF(J2633="AVOF", "Avicennia officinalis", IF(J2633="LURA", "Lumnitzera racemosa", IF(J2633="CETA", "Ceriops tagal", IF(J2633="XYGR", "Xylocarpus granatum", IF(J2633="AVMA", "Avicennia marina", IF(J2633="RHMU", "Rhizophora mucronata", IF(J2633="BRGY", "Bruguiera gymnorrhiza", IF(J2633="BRSE", "Bruguiera sexangula", IF(J2633="SOOV", "Sonneratia ovata", IF(J2633="SOCA", "Sonneratia caseolaris", IF(J2633="HELI", "Heritiera littoralis", IF(J2633="HESY", "Heritiera sylvatica", IF(J2633="NYFR", "Nypa fruticans", IF(J2633="CYRA", "Cynometra ramiflora", IF(J2633="PHPA", "Phoenix paludosa", IF(J2633="SCHY", "Scyphiphora hydrophyllacea", IF(J2633="DIMA", "Diospyros maritima", IF(J2633="POPI", "Pongamia pinnata", IF(J2633="MAPS", "Maniltoa psilogyne", IF(J2633="INBI", "Intsia bijuga", IF(J2633="ACEB", "Acanthus ebracteatus", IF(J2633="CAER", "Calamus erinaceus", IF(J2633="UNUN", "Unknown unknown",  IF(J2633="SOAL", "Sonneratia alba",  IF(J2633="AECO", "Aegiceras corniculatum", "" )) )))))))))))))))))))))))))))))</f>
        <v>Rhizophora apiculata</v>
      </c>
      <c r="J2633" s="1" t="s">
        <v>21</v>
      </c>
      <c r="K2633" s="1" t="n">
        <v>7.5</v>
      </c>
      <c r="L2633" s="1" t="n">
        <v>9</v>
      </c>
      <c r="M2633" s="1"/>
      <c r="N2633" s="1"/>
      <c r="O2633" s="3"/>
      <c r="AMI2633" s="0"/>
      <c r="AMJ2633" s="0"/>
    </row>
    <row r="2634" s="18" customFormat="true" ht="13.8" hidden="false" customHeight="false" outlineLevel="0" collapsed="false">
      <c r="A2634" s="1" t="s">
        <v>91</v>
      </c>
      <c r="B2634" s="12" t="n">
        <v>42184</v>
      </c>
      <c r="C2634" s="1" t="s">
        <v>19</v>
      </c>
      <c r="D2634" s="1" t="s">
        <v>19</v>
      </c>
      <c r="E2634" s="1" t="s">
        <v>19</v>
      </c>
      <c r="F2634" s="1" t="s">
        <v>20</v>
      </c>
      <c r="G2634" s="1" t="n">
        <v>8</v>
      </c>
      <c r="H2634" s="1" t="n">
        <v>4</v>
      </c>
      <c r="I2634" s="23" t="str">
        <f aca="false">IF(J2634="RHAP", "Rhizophora apiculata", IF(J2634="EXAG", "Excoecaria agallocha", IF(J2634="BRPA", "Bruguiera parviflora", IF(J2634="XYMO", "Xylocarpus moluccensis", IF(J2634="BRCY", "Bruguiera cylindrica", IF(J2634="AVAL", "Avicennia alba", IF(J2634="AVOF", "Avicennia officinalis", IF(J2634="LURA", "Lumnitzera racemosa", IF(J2634="CETA", "Ceriops tagal", IF(J2634="XYGR", "Xylocarpus granatum", IF(J2634="AVMA", "Avicennia marina", IF(J2634="RHMU", "Rhizophora mucronata", IF(J2634="BRGY", "Bruguiera gymnorrhiza", IF(J2634="BRSE", "Bruguiera sexangula", IF(J2634="SOOV", "Sonneratia ovata", IF(J2634="SOCA", "Sonneratia caseolaris", IF(J2634="HELI", "Heritiera littoralis", IF(J2634="HESY", "Heritiera sylvatica", IF(J2634="NYFR", "Nypa fruticans", IF(J2634="CYRA", "Cynometra ramiflora", IF(J2634="PHPA", "Phoenix paludosa", IF(J2634="SCHY", "Scyphiphora hydrophyllacea", IF(J2634="DIMA", "Diospyros maritima", IF(J2634="POPI", "Pongamia pinnata", IF(J2634="MAPS", "Maniltoa psilogyne", IF(J2634="INBI", "Intsia bijuga", IF(J2634="ACEB", "Acanthus ebracteatus", IF(J2634="CAER", "Calamus erinaceus", IF(J2634="UNUN", "Unknown unknown",  IF(J2634="SOAL", "Sonneratia alba",  IF(J2634="AECO", "Aegiceras corniculatum", "" )) )))))))))))))))))))))))))))))</f>
        <v>Rhizophora apiculata</v>
      </c>
      <c r="J2634" s="1" t="s">
        <v>21</v>
      </c>
      <c r="K2634" s="1" t="n">
        <v>7.5</v>
      </c>
      <c r="L2634" s="1" t="n">
        <v>9</v>
      </c>
      <c r="M2634" s="1"/>
      <c r="N2634" s="1"/>
      <c r="O2634" s="3"/>
      <c r="AMI2634" s="0"/>
      <c r="AMJ2634" s="0"/>
    </row>
    <row r="2635" s="18" customFormat="true" ht="13.8" hidden="false" customHeight="false" outlineLevel="0" collapsed="false">
      <c r="A2635" s="1" t="s">
        <v>91</v>
      </c>
      <c r="B2635" s="12" t="n">
        <v>42184</v>
      </c>
      <c r="C2635" s="1" t="s">
        <v>19</v>
      </c>
      <c r="D2635" s="1" t="s">
        <v>19</v>
      </c>
      <c r="E2635" s="1" t="s">
        <v>19</v>
      </c>
      <c r="F2635" s="1" t="s">
        <v>20</v>
      </c>
      <c r="G2635" s="1" t="n">
        <v>8</v>
      </c>
      <c r="H2635" s="1" t="n">
        <v>4</v>
      </c>
      <c r="I2635" s="23" t="str">
        <f aca="false">IF(J2635="RHAP", "Rhizophora apiculata", IF(J2635="EXAG", "Excoecaria agallocha", IF(J2635="BRPA", "Bruguiera parviflora", IF(J2635="XYMO", "Xylocarpus moluccensis", IF(J2635="BRCY", "Bruguiera cylindrica", IF(J2635="AVAL", "Avicennia alba", IF(J2635="AVOF", "Avicennia officinalis", IF(J2635="LURA", "Lumnitzera racemosa", IF(J2635="CETA", "Ceriops tagal", IF(J2635="XYGR", "Xylocarpus granatum", IF(J2635="AVMA", "Avicennia marina", IF(J2635="RHMU", "Rhizophora mucronata", IF(J2635="BRGY", "Bruguiera gymnorrhiza", IF(J2635="BRSE", "Bruguiera sexangula", IF(J2635="SOOV", "Sonneratia ovata", IF(J2635="SOCA", "Sonneratia caseolaris", IF(J2635="HELI", "Heritiera littoralis", IF(J2635="HESY", "Heritiera sylvatica", IF(J2635="NYFR", "Nypa fruticans", IF(J2635="CYRA", "Cynometra ramiflora", IF(J2635="PHPA", "Phoenix paludosa", IF(J2635="SCHY", "Scyphiphora hydrophyllacea", IF(J2635="DIMA", "Diospyros maritima", IF(J2635="POPI", "Pongamia pinnata", IF(J2635="MAPS", "Maniltoa psilogyne", IF(J2635="INBI", "Intsia bijuga", IF(J2635="ACEB", "Acanthus ebracteatus", IF(J2635="CAER", "Calamus erinaceus", IF(J2635="UNUN", "Unknown unknown",  IF(J2635="SOAL", "Sonneratia alba",  IF(J2635="AECO", "Aegiceras corniculatum", "" )) )))))))))))))))))))))))))))))</f>
        <v>Rhizophora apiculata</v>
      </c>
      <c r="J2635" s="1" t="s">
        <v>21</v>
      </c>
      <c r="K2635" s="1" t="n">
        <v>8</v>
      </c>
      <c r="L2635" s="1" t="n">
        <v>9</v>
      </c>
      <c r="M2635" s="1"/>
      <c r="N2635" s="1"/>
      <c r="O2635" s="3"/>
      <c r="AMI2635" s="0"/>
      <c r="AMJ2635" s="0"/>
    </row>
    <row r="2636" s="18" customFormat="true" ht="13.8" hidden="false" customHeight="false" outlineLevel="0" collapsed="false">
      <c r="A2636" s="1" t="s">
        <v>91</v>
      </c>
      <c r="B2636" s="12" t="n">
        <v>42184</v>
      </c>
      <c r="C2636" s="1" t="s">
        <v>19</v>
      </c>
      <c r="D2636" s="1" t="s">
        <v>19</v>
      </c>
      <c r="E2636" s="1" t="s">
        <v>19</v>
      </c>
      <c r="F2636" s="1" t="s">
        <v>20</v>
      </c>
      <c r="G2636" s="1" t="n">
        <v>8</v>
      </c>
      <c r="H2636" s="1" t="n">
        <v>4</v>
      </c>
      <c r="I2636" s="23" t="str">
        <f aca="false">IF(J2636="RHAP", "Rhizophora apiculata", IF(J2636="EXAG", "Excoecaria agallocha", IF(J2636="BRPA", "Bruguiera parviflora", IF(J2636="XYMO", "Xylocarpus moluccensis", IF(J2636="BRCY", "Bruguiera cylindrica", IF(J2636="AVAL", "Avicennia alba", IF(J2636="AVOF", "Avicennia officinalis", IF(J2636="LURA", "Lumnitzera racemosa", IF(J2636="CETA", "Ceriops tagal", IF(J2636="XYGR", "Xylocarpus granatum", IF(J2636="AVMA", "Avicennia marina", IF(J2636="RHMU", "Rhizophora mucronata", IF(J2636="BRGY", "Bruguiera gymnorrhiza", IF(J2636="BRSE", "Bruguiera sexangula", IF(J2636="SOOV", "Sonneratia ovata", IF(J2636="SOCA", "Sonneratia caseolaris", IF(J2636="HELI", "Heritiera littoralis", IF(J2636="HESY", "Heritiera sylvatica", IF(J2636="NYFR", "Nypa fruticans", IF(J2636="CYRA", "Cynometra ramiflora", IF(J2636="PHPA", "Phoenix paludosa", IF(J2636="SCHY", "Scyphiphora hydrophyllacea", IF(J2636="DIMA", "Diospyros maritima", IF(J2636="POPI", "Pongamia pinnata", IF(J2636="MAPS", "Maniltoa psilogyne", IF(J2636="INBI", "Intsia bijuga", IF(J2636="ACEB", "Acanthus ebracteatus", IF(J2636="CAER", "Calamus erinaceus", IF(J2636="UNUN", "Unknown unknown",  IF(J2636="SOAL", "Sonneratia alba",  IF(J2636="AECO", "Aegiceras corniculatum", "" )) )))))))))))))))))))))))))))))</f>
        <v>Rhizophora apiculata</v>
      </c>
      <c r="J2636" s="1" t="s">
        <v>21</v>
      </c>
      <c r="K2636" s="1" t="n">
        <v>8.5</v>
      </c>
      <c r="L2636" s="1" t="n">
        <v>8</v>
      </c>
      <c r="M2636" s="1"/>
      <c r="N2636" s="1"/>
      <c r="O2636" s="3"/>
      <c r="AMI2636" s="0"/>
      <c r="AMJ2636" s="0"/>
    </row>
    <row r="2637" s="18" customFormat="true" ht="13.8" hidden="false" customHeight="false" outlineLevel="0" collapsed="false">
      <c r="A2637" s="1" t="s">
        <v>91</v>
      </c>
      <c r="B2637" s="12" t="n">
        <v>42184</v>
      </c>
      <c r="C2637" s="1" t="s">
        <v>19</v>
      </c>
      <c r="D2637" s="1" t="s">
        <v>19</v>
      </c>
      <c r="E2637" s="1" t="s">
        <v>19</v>
      </c>
      <c r="F2637" s="1" t="s">
        <v>20</v>
      </c>
      <c r="G2637" s="1" t="n">
        <v>8</v>
      </c>
      <c r="H2637" s="1" t="n">
        <v>4</v>
      </c>
      <c r="I2637" s="23" t="str">
        <f aca="false">IF(J2637="RHAP", "Rhizophora apiculata", IF(J2637="EXAG", "Excoecaria agallocha", IF(J2637="BRPA", "Bruguiera parviflora", IF(J2637="XYMO", "Xylocarpus moluccensis", IF(J2637="BRCY", "Bruguiera cylindrica", IF(J2637="AVAL", "Avicennia alba", IF(J2637="AVOF", "Avicennia officinalis", IF(J2637="LURA", "Lumnitzera racemosa", IF(J2637="CETA", "Ceriops tagal", IF(J2637="XYGR", "Xylocarpus granatum", IF(J2637="AVMA", "Avicennia marina", IF(J2637="RHMU", "Rhizophora mucronata", IF(J2637="BRGY", "Bruguiera gymnorrhiza", IF(J2637="BRSE", "Bruguiera sexangula", IF(J2637="SOOV", "Sonneratia ovata", IF(J2637="SOCA", "Sonneratia caseolaris", IF(J2637="HELI", "Heritiera littoralis", IF(J2637="HESY", "Heritiera sylvatica", IF(J2637="NYFR", "Nypa fruticans", IF(J2637="CYRA", "Cynometra ramiflora", IF(J2637="PHPA", "Phoenix paludosa", IF(J2637="SCHY", "Scyphiphora hydrophyllacea", IF(J2637="DIMA", "Diospyros maritima", IF(J2637="POPI", "Pongamia pinnata", IF(J2637="MAPS", "Maniltoa psilogyne", IF(J2637="INBI", "Intsia bijuga", IF(J2637="ACEB", "Acanthus ebracteatus", IF(J2637="CAER", "Calamus erinaceus", IF(J2637="UNUN", "Unknown unknown",  IF(J2637="SOAL", "Sonneratia alba",  IF(J2637="AECO", "Aegiceras corniculatum", "" )) )))))))))))))))))))))))))))))</f>
        <v>Avicennia alba</v>
      </c>
      <c r="J2637" s="1" t="s">
        <v>27</v>
      </c>
      <c r="K2637" s="1" t="n">
        <v>8.6</v>
      </c>
      <c r="L2637" s="1" t="n">
        <v>5</v>
      </c>
      <c r="M2637" s="1" t="n">
        <v>10.8</v>
      </c>
      <c r="N2637" s="1" t="n">
        <v>3</v>
      </c>
      <c r="O2637" s="3"/>
      <c r="AMI2637" s="0"/>
      <c r="AMJ2637" s="0"/>
    </row>
    <row r="2638" s="18" customFormat="true" ht="13.8" hidden="false" customHeight="false" outlineLevel="0" collapsed="false">
      <c r="A2638" s="1" t="s">
        <v>91</v>
      </c>
      <c r="B2638" s="12" t="n">
        <v>42184</v>
      </c>
      <c r="C2638" s="1" t="s">
        <v>19</v>
      </c>
      <c r="D2638" s="1" t="s">
        <v>19</v>
      </c>
      <c r="E2638" s="1" t="s">
        <v>19</v>
      </c>
      <c r="F2638" s="1" t="s">
        <v>20</v>
      </c>
      <c r="G2638" s="1" t="n">
        <v>8</v>
      </c>
      <c r="H2638" s="1" t="n">
        <v>4</v>
      </c>
      <c r="I2638" s="23" t="str">
        <f aca="false">IF(J2638="RHAP", "Rhizophora apiculata", IF(J2638="EXAG", "Excoecaria agallocha", IF(J2638="BRPA", "Bruguiera parviflora", IF(J2638="XYMO", "Xylocarpus moluccensis", IF(J2638="BRCY", "Bruguiera cylindrica", IF(J2638="AVAL", "Avicennia alba", IF(J2638="AVOF", "Avicennia officinalis", IF(J2638="LURA", "Lumnitzera racemosa", IF(J2638="CETA", "Ceriops tagal", IF(J2638="XYGR", "Xylocarpus granatum", IF(J2638="AVMA", "Avicennia marina", IF(J2638="RHMU", "Rhizophora mucronata", IF(J2638="BRGY", "Bruguiera gymnorrhiza", IF(J2638="BRSE", "Bruguiera sexangula", IF(J2638="SOOV", "Sonneratia ovata", IF(J2638="SOCA", "Sonneratia caseolaris", IF(J2638="HELI", "Heritiera littoralis", IF(J2638="HESY", "Heritiera sylvatica", IF(J2638="NYFR", "Nypa fruticans", IF(J2638="CYRA", "Cynometra ramiflora", IF(J2638="PHPA", "Phoenix paludosa", IF(J2638="SCHY", "Scyphiphora hydrophyllacea", IF(J2638="DIMA", "Diospyros maritima", IF(J2638="POPI", "Pongamia pinnata", IF(J2638="MAPS", "Maniltoa psilogyne", IF(J2638="INBI", "Intsia bijuga", IF(J2638="ACEB", "Acanthus ebracteatus", IF(J2638="CAER", "Calamus erinaceus", IF(J2638="UNUN", "Unknown unknown",  IF(J2638="SOAL", "Sonneratia alba",  IF(J2638="AECO", "Aegiceras corniculatum", "" )) )))))))))))))))))))))))))))))</f>
        <v>Rhizophora apiculata</v>
      </c>
      <c r="J2638" s="1" t="s">
        <v>21</v>
      </c>
      <c r="K2638" s="1" t="n">
        <v>8.6</v>
      </c>
      <c r="L2638" s="1" t="n">
        <v>9</v>
      </c>
      <c r="M2638" s="1"/>
      <c r="N2638" s="1"/>
      <c r="O2638" s="3"/>
      <c r="AMI2638" s="0"/>
      <c r="AMJ2638" s="0"/>
    </row>
    <row r="2639" s="18" customFormat="true" ht="13.8" hidden="false" customHeight="false" outlineLevel="0" collapsed="false">
      <c r="A2639" s="1" t="s">
        <v>91</v>
      </c>
      <c r="B2639" s="12" t="n">
        <v>42184</v>
      </c>
      <c r="C2639" s="1" t="s">
        <v>19</v>
      </c>
      <c r="D2639" s="1" t="s">
        <v>19</v>
      </c>
      <c r="E2639" s="1" t="s">
        <v>19</v>
      </c>
      <c r="F2639" s="1" t="s">
        <v>20</v>
      </c>
      <c r="G2639" s="1" t="n">
        <v>8</v>
      </c>
      <c r="H2639" s="1" t="n">
        <v>4</v>
      </c>
      <c r="I2639" s="23" t="str">
        <f aca="false">IF(J2639="RHAP", "Rhizophora apiculata", IF(J2639="EXAG", "Excoecaria agallocha", IF(J2639="BRPA", "Bruguiera parviflora", IF(J2639="XYMO", "Xylocarpus moluccensis", IF(J2639="BRCY", "Bruguiera cylindrica", IF(J2639="AVAL", "Avicennia alba", IF(J2639="AVOF", "Avicennia officinalis", IF(J2639="LURA", "Lumnitzera racemosa", IF(J2639="CETA", "Ceriops tagal", IF(J2639="XYGR", "Xylocarpus granatum", IF(J2639="AVMA", "Avicennia marina", IF(J2639="RHMU", "Rhizophora mucronata", IF(J2639="BRGY", "Bruguiera gymnorrhiza", IF(J2639="BRSE", "Bruguiera sexangula", IF(J2639="SOOV", "Sonneratia ovata", IF(J2639="SOCA", "Sonneratia caseolaris", IF(J2639="HELI", "Heritiera littoralis", IF(J2639="HESY", "Heritiera sylvatica", IF(J2639="NYFR", "Nypa fruticans", IF(J2639="CYRA", "Cynometra ramiflora", IF(J2639="PHPA", "Phoenix paludosa", IF(J2639="SCHY", "Scyphiphora hydrophyllacea", IF(J2639="DIMA", "Diospyros maritima", IF(J2639="POPI", "Pongamia pinnata", IF(J2639="MAPS", "Maniltoa psilogyne", IF(J2639="INBI", "Intsia bijuga", IF(J2639="ACEB", "Acanthus ebracteatus", IF(J2639="CAER", "Calamus erinaceus", IF(J2639="UNUN", "Unknown unknown",  IF(J2639="SOAL", "Sonneratia alba",  IF(J2639="AECO", "Aegiceras corniculatum", "" )) )))))))))))))))))))))))))))))</f>
        <v>Rhizophora apiculata</v>
      </c>
      <c r="J2639" s="1" t="s">
        <v>21</v>
      </c>
      <c r="K2639" s="1" t="n">
        <v>9.1</v>
      </c>
      <c r="L2639" s="1" t="n">
        <v>9</v>
      </c>
      <c r="M2639" s="1"/>
      <c r="N2639" s="1"/>
      <c r="O2639" s="3"/>
      <c r="AMI2639" s="0"/>
      <c r="AMJ2639" s="0"/>
    </row>
    <row r="2640" s="18" customFormat="true" ht="13.8" hidden="false" customHeight="false" outlineLevel="0" collapsed="false">
      <c r="A2640" s="1" t="s">
        <v>91</v>
      </c>
      <c r="B2640" s="12" t="n">
        <v>42184</v>
      </c>
      <c r="C2640" s="1" t="s">
        <v>19</v>
      </c>
      <c r="D2640" s="1" t="s">
        <v>19</v>
      </c>
      <c r="E2640" s="1" t="s">
        <v>19</v>
      </c>
      <c r="F2640" s="1" t="s">
        <v>20</v>
      </c>
      <c r="G2640" s="1" t="n">
        <v>8</v>
      </c>
      <c r="H2640" s="1" t="n">
        <v>4</v>
      </c>
      <c r="I2640" s="23" t="str">
        <f aca="false">IF(J2640="RHAP", "Rhizophora apiculata", IF(J2640="EXAG", "Excoecaria agallocha", IF(J2640="BRPA", "Bruguiera parviflora", IF(J2640="XYMO", "Xylocarpus moluccensis", IF(J2640="BRCY", "Bruguiera cylindrica", IF(J2640="AVAL", "Avicennia alba", IF(J2640="AVOF", "Avicennia officinalis", IF(J2640="LURA", "Lumnitzera racemosa", IF(J2640="CETA", "Ceriops tagal", IF(J2640="XYGR", "Xylocarpus granatum", IF(J2640="AVMA", "Avicennia marina", IF(J2640="RHMU", "Rhizophora mucronata", IF(J2640="BRGY", "Bruguiera gymnorrhiza", IF(J2640="BRSE", "Bruguiera sexangula", IF(J2640="SOOV", "Sonneratia ovata", IF(J2640="SOCA", "Sonneratia caseolaris", IF(J2640="HELI", "Heritiera littoralis", IF(J2640="HESY", "Heritiera sylvatica", IF(J2640="NYFR", "Nypa fruticans", IF(J2640="CYRA", "Cynometra ramiflora", IF(J2640="PHPA", "Phoenix paludosa", IF(J2640="SCHY", "Scyphiphora hydrophyllacea", IF(J2640="DIMA", "Diospyros maritima", IF(J2640="POPI", "Pongamia pinnata", IF(J2640="MAPS", "Maniltoa psilogyne", IF(J2640="INBI", "Intsia bijuga", IF(J2640="ACEB", "Acanthus ebracteatus", IF(J2640="CAER", "Calamus erinaceus", IF(J2640="UNUN", "Unknown unknown",  IF(J2640="SOAL", "Sonneratia alba",  IF(J2640="AECO", "Aegiceras corniculatum", "" )) )))))))))))))))))))))))))))))</f>
        <v>Rhizophora apiculata</v>
      </c>
      <c r="J2640" s="1" t="s">
        <v>21</v>
      </c>
      <c r="K2640" s="1" t="n">
        <v>9.2</v>
      </c>
      <c r="L2640" s="1" t="n">
        <v>11</v>
      </c>
      <c r="M2640" s="1"/>
      <c r="N2640" s="1"/>
      <c r="O2640" s="3"/>
      <c r="AMI2640" s="0"/>
      <c r="AMJ2640" s="0"/>
    </row>
    <row r="2641" s="18" customFormat="true" ht="13.8" hidden="false" customHeight="false" outlineLevel="0" collapsed="false">
      <c r="A2641" s="1" t="s">
        <v>91</v>
      </c>
      <c r="B2641" s="12" t="n">
        <v>42184</v>
      </c>
      <c r="C2641" s="1" t="s">
        <v>19</v>
      </c>
      <c r="D2641" s="1" t="s">
        <v>19</v>
      </c>
      <c r="E2641" s="1" t="s">
        <v>19</v>
      </c>
      <c r="F2641" s="1" t="s">
        <v>20</v>
      </c>
      <c r="G2641" s="1" t="n">
        <v>8</v>
      </c>
      <c r="H2641" s="1" t="n">
        <v>4</v>
      </c>
      <c r="I2641" s="23" t="str">
        <f aca="false">IF(J2641="RHAP", "Rhizophora apiculata", IF(J2641="EXAG", "Excoecaria agallocha", IF(J2641="BRPA", "Bruguiera parviflora", IF(J2641="XYMO", "Xylocarpus moluccensis", IF(J2641="BRCY", "Bruguiera cylindrica", IF(J2641="AVAL", "Avicennia alba", IF(J2641="AVOF", "Avicennia officinalis", IF(J2641="LURA", "Lumnitzera racemosa", IF(J2641="CETA", "Ceriops tagal", IF(J2641="XYGR", "Xylocarpus granatum", IF(J2641="AVMA", "Avicennia marina", IF(J2641="RHMU", "Rhizophora mucronata", IF(J2641="BRGY", "Bruguiera gymnorrhiza", IF(J2641="BRSE", "Bruguiera sexangula", IF(J2641="SOOV", "Sonneratia ovata", IF(J2641="SOCA", "Sonneratia caseolaris", IF(J2641="HELI", "Heritiera littoralis", IF(J2641="HESY", "Heritiera sylvatica", IF(J2641="NYFR", "Nypa fruticans", IF(J2641="CYRA", "Cynometra ramiflora", IF(J2641="PHPA", "Phoenix paludosa", IF(J2641="SCHY", "Scyphiphora hydrophyllacea", IF(J2641="DIMA", "Diospyros maritima", IF(J2641="POPI", "Pongamia pinnata", IF(J2641="MAPS", "Maniltoa psilogyne", IF(J2641="INBI", "Intsia bijuga", IF(J2641="ACEB", "Acanthus ebracteatus", IF(J2641="CAER", "Calamus erinaceus", IF(J2641="UNUN", "Unknown unknown",  IF(J2641="SOAL", "Sonneratia alba",  IF(J2641="AECO", "Aegiceras corniculatum", "" )) )))))))))))))))))))))))))))))</f>
        <v>Rhizophora apiculata</v>
      </c>
      <c r="J2641" s="1" t="s">
        <v>21</v>
      </c>
      <c r="K2641" s="1" t="n">
        <v>10.5</v>
      </c>
      <c r="L2641" s="1" t="n">
        <v>8</v>
      </c>
      <c r="M2641" s="1"/>
      <c r="N2641" s="1"/>
      <c r="O2641" s="3"/>
      <c r="AMI2641" s="0"/>
      <c r="AMJ2641" s="0"/>
    </row>
    <row r="2642" s="18" customFormat="true" ht="13.8" hidden="false" customHeight="false" outlineLevel="0" collapsed="false">
      <c r="A2642" s="1" t="s">
        <v>91</v>
      </c>
      <c r="B2642" s="12" t="n">
        <v>42184</v>
      </c>
      <c r="C2642" s="1" t="s">
        <v>19</v>
      </c>
      <c r="D2642" s="1" t="s">
        <v>19</v>
      </c>
      <c r="E2642" s="1" t="s">
        <v>19</v>
      </c>
      <c r="F2642" s="1" t="s">
        <v>20</v>
      </c>
      <c r="G2642" s="1" t="n">
        <v>8</v>
      </c>
      <c r="H2642" s="1" t="n">
        <v>4</v>
      </c>
      <c r="I2642" s="23" t="str">
        <f aca="false">IF(J2642="RHAP", "Rhizophora apiculata", IF(J2642="EXAG", "Excoecaria agallocha", IF(J2642="BRPA", "Bruguiera parviflora", IF(J2642="XYMO", "Xylocarpus moluccensis", IF(J2642="BRCY", "Bruguiera cylindrica", IF(J2642="AVAL", "Avicennia alba", IF(J2642="AVOF", "Avicennia officinalis", IF(J2642="LURA", "Lumnitzera racemosa", IF(J2642="CETA", "Ceriops tagal", IF(J2642="XYGR", "Xylocarpus granatum", IF(J2642="AVMA", "Avicennia marina", IF(J2642="RHMU", "Rhizophora mucronata", IF(J2642="BRGY", "Bruguiera gymnorrhiza", IF(J2642="BRSE", "Bruguiera sexangula", IF(J2642="SOOV", "Sonneratia ovata", IF(J2642="SOCA", "Sonneratia caseolaris", IF(J2642="HELI", "Heritiera littoralis", IF(J2642="HESY", "Heritiera sylvatica", IF(J2642="NYFR", "Nypa fruticans", IF(J2642="CYRA", "Cynometra ramiflora", IF(J2642="PHPA", "Phoenix paludosa", IF(J2642="SCHY", "Scyphiphora hydrophyllacea", IF(J2642="DIMA", "Diospyros maritima", IF(J2642="POPI", "Pongamia pinnata", IF(J2642="MAPS", "Maniltoa psilogyne", IF(J2642="INBI", "Intsia bijuga", IF(J2642="ACEB", "Acanthus ebracteatus", IF(J2642="CAER", "Calamus erinaceus", IF(J2642="UNUN", "Unknown unknown",  IF(J2642="SOAL", "Sonneratia alba",  IF(J2642="AECO", "Aegiceras corniculatum", "" )) )))))))))))))))))))))))))))))</f>
        <v>Rhizophora apiculata</v>
      </c>
      <c r="J2642" s="1" t="s">
        <v>21</v>
      </c>
      <c r="K2642" s="1" t="n">
        <v>11.5</v>
      </c>
      <c r="L2642" s="1" t="n">
        <v>12</v>
      </c>
      <c r="M2642" s="1"/>
      <c r="N2642" s="1"/>
      <c r="O2642" s="3"/>
      <c r="AMI2642" s="0"/>
      <c r="AMJ2642" s="0"/>
    </row>
    <row r="2643" s="18" customFormat="true" ht="13.8" hidden="false" customHeight="false" outlineLevel="0" collapsed="false">
      <c r="A2643" s="1" t="s">
        <v>91</v>
      </c>
      <c r="B2643" s="12" t="n">
        <v>42184</v>
      </c>
      <c r="C2643" s="1" t="s">
        <v>19</v>
      </c>
      <c r="D2643" s="1" t="s">
        <v>19</v>
      </c>
      <c r="E2643" s="1" t="s">
        <v>19</v>
      </c>
      <c r="F2643" s="1" t="s">
        <v>20</v>
      </c>
      <c r="G2643" s="1" t="n">
        <v>8</v>
      </c>
      <c r="H2643" s="1" t="n">
        <v>4</v>
      </c>
      <c r="I2643" s="23" t="str">
        <f aca="false">IF(J2643="RHAP", "Rhizophora apiculata", IF(J2643="EXAG", "Excoecaria agallocha", IF(J2643="BRPA", "Bruguiera parviflora", IF(J2643="XYMO", "Xylocarpus moluccensis", IF(J2643="BRCY", "Bruguiera cylindrica", IF(J2643="AVAL", "Avicennia alba", IF(J2643="AVOF", "Avicennia officinalis", IF(J2643="LURA", "Lumnitzera racemosa", IF(J2643="CETA", "Ceriops tagal", IF(J2643="XYGR", "Xylocarpus granatum", IF(J2643="AVMA", "Avicennia marina", IF(J2643="RHMU", "Rhizophora mucronata", IF(J2643="BRGY", "Bruguiera gymnorrhiza", IF(J2643="BRSE", "Bruguiera sexangula", IF(J2643="SOOV", "Sonneratia ovata", IF(J2643="SOCA", "Sonneratia caseolaris", IF(J2643="HELI", "Heritiera littoralis", IF(J2643="HESY", "Heritiera sylvatica", IF(J2643="NYFR", "Nypa fruticans", IF(J2643="CYRA", "Cynometra ramiflora", IF(J2643="PHPA", "Phoenix paludosa", IF(J2643="SCHY", "Scyphiphora hydrophyllacea", IF(J2643="DIMA", "Diospyros maritima", IF(J2643="POPI", "Pongamia pinnata", IF(J2643="MAPS", "Maniltoa psilogyne", IF(J2643="INBI", "Intsia bijuga", IF(J2643="ACEB", "Acanthus ebracteatus", IF(J2643="CAER", "Calamus erinaceus", IF(J2643="UNUN", "Unknown unknown",  IF(J2643="SOAL", "Sonneratia alba",  IF(J2643="AECO", "Aegiceras corniculatum", "" )) )))))))))))))))))))))))))))))</f>
        <v>Avicennia alba</v>
      </c>
      <c r="J2643" s="1" t="s">
        <v>27</v>
      </c>
      <c r="K2643" s="1" t="n">
        <v>12.6</v>
      </c>
      <c r="L2643" s="1" t="n">
        <v>18</v>
      </c>
      <c r="M2643" s="1"/>
      <c r="N2643" s="1"/>
      <c r="O2643" s="3"/>
      <c r="AMI2643" s="0"/>
      <c r="AMJ2643" s="0"/>
    </row>
    <row r="2644" s="18" customFormat="true" ht="13.8" hidden="false" customHeight="false" outlineLevel="0" collapsed="false">
      <c r="A2644" s="1" t="s">
        <v>91</v>
      </c>
      <c r="B2644" s="12" t="n">
        <v>42184</v>
      </c>
      <c r="C2644" s="1" t="s">
        <v>19</v>
      </c>
      <c r="D2644" s="1" t="s">
        <v>19</v>
      </c>
      <c r="E2644" s="1" t="s">
        <v>19</v>
      </c>
      <c r="F2644" s="1" t="s">
        <v>20</v>
      </c>
      <c r="G2644" s="1" t="n">
        <v>8</v>
      </c>
      <c r="H2644" s="1" t="n">
        <v>4</v>
      </c>
      <c r="I2644" s="23" t="str">
        <f aca="false">IF(J2644="RHAP", "Rhizophora apiculata", IF(J2644="EXAG", "Excoecaria agallocha", IF(J2644="BRPA", "Bruguiera parviflora", IF(J2644="XYMO", "Xylocarpus moluccensis", IF(J2644="BRCY", "Bruguiera cylindrica", IF(J2644="AVAL", "Avicennia alba", IF(J2644="AVOF", "Avicennia officinalis", IF(J2644="LURA", "Lumnitzera racemosa", IF(J2644="CETA", "Ceriops tagal", IF(J2644="XYGR", "Xylocarpus granatum", IF(J2644="AVMA", "Avicennia marina", IF(J2644="RHMU", "Rhizophora mucronata", IF(J2644="BRGY", "Bruguiera gymnorrhiza", IF(J2644="BRSE", "Bruguiera sexangula", IF(J2644="SOOV", "Sonneratia ovata", IF(J2644="SOCA", "Sonneratia caseolaris", IF(J2644="HELI", "Heritiera littoralis", IF(J2644="HESY", "Heritiera sylvatica", IF(J2644="NYFR", "Nypa fruticans", IF(J2644="CYRA", "Cynometra ramiflora", IF(J2644="PHPA", "Phoenix paludosa", IF(J2644="SCHY", "Scyphiphora hydrophyllacea", IF(J2644="DIMA", "Diospyros maritima", IF(J2644="POPI", "Pongamia pinnata", IF(J2644="MAPS", "Maniltoa psilogyne", IF(J2644="INBI", "Intsia bijuga", IF(J2644="ACEB", "Acanthus ebracteatus", IF(J2644="CAER", "Calamus erinaceus", IF(J2644="UNUN", "Unknown unknown",  IF(J2644="SOAL", "Sonneratia alba",  IF(J2644="AECO", "Aegiceras corniculatum", "" )) )))))))))))))))))))))))))))))</f>
        <v>Avicennia alba</v>
      </c>
      <c r="J2644" s="1" t="s">
        <v>27</v>
      </c>
      <c r="K2644" s="1" t="n">
        <v>12.9</v>
      </c>
      <c r="L2644" s="1" t="n">
        <v>12</v>
      </c>
      <c r="M2644" s="1"/>
      <c r="N2644" s="1"/>
      <c r="O2644" s="3"/>
      <c r="AMI2644" s="0"/>
      <c r="AMJ2644" s="0"/>
    </row>
    <row r="2645" s="18" customFormat="true" ht="13.8" hidden="false" customHeight="false" outlineLevel="0" collapsed="false">
      <c r="A2645" s="1" t="s">
        <v>91</v>
      </c>
      <c r="B2645" s="12" t="n">
        <v>42184</v>
      </c>
      <c r="C2645" s="1" t="s">
        <v>19</v>
      </c>
      <c r="D2645" s="1" t="s">
        <v>19</v>
      </c>
      <c r="E2645" s="1" t="s">
        <v>19</v>
      </c>
      <c r="F2645" s="1" t="s">
        <v>20</v>
      </c>
      <c r="G2645" s="1" t="n">
        <v>8</v>
      </c>
      <c r="H2645" s="1" t="n">
        <v>4</v>
      </c>
      <c r="I2645" s="23" t="str">
        <f aca="false">IF(J2645="RHAP", "Rhizophora apiculata", IF(J2645="EXAG", "Excoecaria agallocha", IF(J2645="BRPA", "Bruguiera parviflora", IF(J2645="XYMO", "Xylocarpus moluccensis", IF(J2645="BRCY", "Bruguiera cylindrica", IF(J2645="AVAL", "Avicennia alba", IF(J2645="AVOF", "Avicennia officinalis", IF(J2645="LURA", "Lumnitzera racemosa", IF(J2645="CETA", "Ceriops tagal", IF(J2645="XYGR", "Xylocarpus granatum", IF(J2645="AVMA", "Avicennia marina", IF(J2645="RHMU", "Rhizophora mucronata", IF(J2645="BRGY", "Bruguiera gymnorrhiza", IF(J2645="BRSE", "Bruguiera sexangula", IF(J2645="SOOV", "Sonneratia ovata", IF(J2645="SOCA", "Sonneratia caseolaris", IF(J2645="HELI", "Heritiera littoralis", IF(J2645="HESY", "Heritiera sylvatica", IF(J2645="NYFR", "Nypa fruticans", IF(J2645="CYRA", "Cynometra ramiflora", IF(J2645="PHPA", "Phoenix paludosa", IF(J2645="SCHY", "Scyphiphora hydrophyllacea", IF(J2645="DIMA", "Diospyros maritima", IF(J2645="POPI", "Pongamia pinnata", IF(J2645="MAPS", "Maniltoa psilogyne", IF(J2645="INBI", "Intsia bijuga", IF(J2645="ACEB", "Acanthus ebracteatus", IF(J2645="CAER", "Calamus erinaceus", IF(J2645="UNUN", "Unknown unknown",  IF(J2645="SOAL", "Sonneratia alba",  IF(J2645="AECO", "Aegiceras corniculatum", "" )) )))))))))))))))))))))))))))))</f>
        <v>Avicennia officinalis</v>
      </c>
      <c r="J2645" s="1" t="s">
        <v>105</v>
      </c>
      <c r="K2645" s="1" t="n">
        <v>16.7</v>
      </c>
      <c r="L2645" s="1" t="n">
        <v>18</v>
      </c>
      <c r="M2645" s="1"/>
      <c r="N2645" s="1"/>
      <c r="O2645" s="3"/>
      <c r="AMI2645" s="0"/>
      <c r="AMJ2645" s="0"/>
    </row>
    <row r="2646" s="18" customFormat="true" ht="13.8" hidden="false" customHeight="false" outlineLevel="0" collapsed="false">
      <c r="A2646" s="1" t="s">
        <v>91</v>
      </c>
      <c r="B2646" s="12" t="n">
        <v>42184</v>
      </c>
      <c r="C2646" s="1" t="s">
        <v>19</v>
      </c>
      <c r="D2646" s="1" t="s">
        <v>19</v>
      </c>
      <c r="E2646" s="1" t="s">
        <v>19</v>
      </c>
      <c r="F2646" s="1" t="s">
        <v>20</v>
      </c>
      <c r="G2646" s="1" t="n">
        <v>8</v>
      </c>
      <c r="H2646" s="1" t="n">
        <v>4</v>
      </c>
      <c r="I2646" s="23" t="str">
        <f aca="false">IF(J2646="RHAP", "Rhizophora apiculata", IF(J2646="EXAG", "Excoecaria agallocha", IF(J2646="BRPA", "Bruguiera parviflora", IF(J2646="XYMO", "Xylocarpus moluccensis", IF(J2646="BRCY", "Bruguiera cylindrica", IF(J2646="AVAL", "Avicennia alba", IF(J2646="AVOF", "Avicennia officinalis", IF(J2646="LURA", "Lumnitzera racemosa", IF(J2646="CETA", "Ceriops tagal", IF(J2646="XYGR", "Xylocarpus granatum", IF(J2646="AVMA", "Avicennia marina", IF(J2646="RHMU", "Rhizophora mucronata", IF(J2646="BRGY", "Bruguiera gymnorrhiza", IF(J2646="BRSE", "Bruguiera sexangula", IF(J2646="SOOV", "Sonneratia ovata", IF(J2646="SOCA", "Sonneratia caseolaris", IF(J2646="HELI", "Heritiera littoralis", IF(J2646="HESY", "Heritiera sylvatica", IF(J2646="NYFR", "Nypa fruticans", IF(J2646="CYRA", "Cynometra ramiflora", IF(J2646="PHPA", "Phoenix paludosa", IF(J2646="SCHY", "Scyphiphora hydrophyllacea", IF(J2646="DIMA", "Diospyros maritima", IF(J2646="POPI", "Pongamia pinnata", IF(J2646="MAPS", "Maniltoa psilogyne", IF(J2646="INBI", "Intsia bijuga", IF(J2646="ACEB", "Acanthus ebracteatus", IF(J2646="CAER", "Calamus erinaceus", IF(J2646="UNUN", "Unknown unknown",  IF(J2646="SOAL", "Sonneratia alba",  IF(J2646="AECO", "Aegiceras corniculatum", "" )) )))))))))))))))))))))))))))))</f>
        <v>Avicennia alba</v>
      </c>
      <c r="J2646" s="1" t="s">
        <v>27</v>
      </c>
      <c r="K2646" s="1" t="n">
        <v>19</v>
      </c>
      <c r="L2646" s="1" t="n">
        <v>16</v>
      </c>
      <c r="M2646" s="1"/>
      <c r="N2646" s="1"/>
      <c r="O2646" s="3"/>
      <c r="AMI2646" s="0"/>
      <c r="AMJ2646" s="0"/>
    </row>
    <row r="2647" s="18" customFormat="true" ht="13.8" hidden="false" customHeight="false" outlineLevel="0" collapsed="false">
      <c r="A2647" s="1" t="s">
        <v>91</v>
      </c>
      <c r="B2647" s="12" t="n">
        <v>42184</v>
      </c>
      <c r="C2647" s="1" t="s">
        <v>19</v>
      </c>
      <c r="D2647" s="1" t="s">
        <v>19</v>
      </c>
      <c r="E2647" s="1" t="s">
        <v>19</v>
      </c>
      <c r="F2647" s="1" t="s">
        <v>20</v>
      </c>
      <c r="G2647" s="1" t="n">
        <v>8</v>
      </c>
      <c r="H2647" s="1" t="n">
        <v>4</v>
      </c>
      <c r="I2647" s="23" t="str">
        <f aca="false">IF(J2647="RHAP", "Rhizophora apiculata", IF(J2647="EXAG", "Excoecaria agallocha", IF(J2647="BRPA", "Bruguiera parviflora", IF(J2647="XYMO", "Xylocarpus moluccensis", IF(J2647="BRCY", "Bruguiera cylindrica", IF(J2647="AVAL", "Avicennia alba", IF(J2647="AVOF", "Avicennia officinalis", IF(J2647="LURA", "Lumnitzera racemosa", IF(J2647="CETA", "Ceriops tagal", IF(J2647="XYGR", "Xylocarpus granatum", IF(J2647="AVMA", "Avicennia marina", IF(J2647="RHMU", "Rhizophora mucronata", IF(J2647="BRGY", "Bruguiera gymnorrhiza", IF(J2647="BRSE", "Bruguiera sexangula", IF(J2647="SOOV", "Sonneratia ovata", IF(J2647="SOCA", "Sonneratia caseolaris", IF(J2647="HELI", "Heritiera littoralis", IF(J2647="HESY", "Heritiera sylvatica", IF(J2647="NYFR", "Nypa fruticans", IF(J2647="CYRA", "Cynometra ramiflora", IF(J2647="PHPA", "Phoenix paludosa", IF(J2647="SCHY", "Scyphiphora hydrophyllacea", IF(J2647="DIMA", "Diospyros maritima", IF(J2647="POPI", "Pongamia pinnata", IF(J2647="MAPS", "Maniltoa psilogyne", IF(J2647="INBI", "Intsia bijuga", IF(J2647="ACEB", "Acanthus ebracteatus", IF(J2647="CAER", "Calamus erinaceus", IF(J2647="UNUN", "Unknown unknown",  IF(J2647="SOAL", "Sonneratia alba",  IF(J2647="AECO", "Aegiceras corniculatum", "" )) )))))))))))))))))))))))))))))</f>
        <v>Avicennia alba</v>
      </c>
      <c r="J2647" s="1" t="s">
        <v>27</v>
      </c>
      <c r="K2647" s="1" t="n">
        <v>21.7</v>
      </c>
      <c r="L2647" s="1" t="n">
        <v>10</v>
      </c>
      <c r="M2647" s="1"/>
      <c r="N2647" s="1"/>
      <c r="O2647" s="3"/>
      <c r="AMI2647" s="0"/>
      <c r="AMJ2647" s="0"/>
    </row>
    <row r="2648" s="18" customFormat="true" ht="13.8" hidden="false" customHeight="false" outlineLevel="0" collapsed="false">
      <c r="A2648" s="1" t="s">
        <v>91</v>
      </c>
      <c r="B2648" s="12" t="n">
        <v>42184</v>
      </c>
      <c r="C2648" s="1" t="s">
        <v>19</v>
      </c>
      <c r="D2648" s="1" t="s">
        <v>19</v>
      </c>
      <c r="E2648" s="1" t="s">
        <v>19</v>
      </c>
      <c r="F2648" s="1" t="s">
        <v>20</v>
      </c>
      <c r="G2648" s="1" t="n">
        <v>8</v>
      </c>
      <c r="H2648" s="1" t="n">
        <v>4</v>
      </c>
      <c r="I2648" s="23" t="str">
        <f aca="false">IF(J2648="RHAP", "Rhizophora apiculata", IF(J2648="EXAG", "Excoecaria agallocha", IF(J2648="BRPA", "Bruguiera parviflora", IF(J2648="XYMO", "Xylocarpus moluccensis", IF(J2648="BRCY", "Bruguiera cylindrica", IF(J2648="AVAL", "Avicennia alba", IF(J2648="AVOF", "Avicennia officinalis", IF(J2648="LURA", "Lumnitzera racemosa", IF(J2648="CETA", "Ceriops tagal", IF(J2648="XYGR", "Xylocarpus granatum", IF(J2648="AVMA", "Avicennia marina", IF(J2648="RHMU", "Rhizophora mucronata", IF(J2648="BRGY", "Bruguiera gymnorrhiza", IF(J2648="BRSE", "Bruguiera sexangula", IF(J2648="SOOV", "Sonneratia ovata", IF(J2648="SOCA", "Sonneratia caseolaris", IF(J2648="HELI", "Heritiera littoralis", IF(J2648="HESY", "Heritiera sylvatica", IF(J2648="NYFR", "Nypa fruticans", IF(J2648="CYRA", "Cynometra ramiflora", IF(J2648="PHPA", "Phoenix paludosa", IF(J2648="SCHY", "Scyphiphora hydrophyllacea", IF(J2648="DIMA", "Diospyros maritima", IF(J2648="POPI", "Pongamia pinnata", IF(J2648="MAPS", "Maniltoa psilogyne", IF(J2648="INBI", "Intsia bijuga", IF(J2648="ACEB", "Acanthus ebracteatus", IF(J2648="CAER", "Calamus erinaceus", IF(J2648="UNUN", "Unknown unknown",  IF(J2648="SOAL", "Sonneratia alba",  IF(J2648="AECO", "Aegiceras corniculatum", "" )) )))))))))))))))))))))))))))))</f>
        <v>Avicennia alba</v>
      </c>
      <c r="J2648" s="1" t="s">
        <v>27</v>
      </c>
      <c r="K2648" s="1" t="n">
        <v>23.5</v>
      </c>
      <c r="L2648" s="1" t="n">
        <v>17</v>
      </c>
      <c r="M2648" s="1"/>
      <c r="N2648" s="1"/>
      <c r="O2648" s="3"/>
      <c r="AMI2648" s="0"/>
      <c r="AMJ2648" s="0"/>
    </row>
    <row r="2649" s="18" customFormat="true" ht="13.8" hidden="false" customHeight="false" outlineLevel="0" collapsed="false">
      <c r="A2649" s="1" t="s">
        <v>91</v>
      </c>
      <c r="B2649" s="12" t="n">
        <v>42184</v>
      </c>
      <c r="C2649" s="1" t="s">
        <v>19</v>
      </c>
      <c r="D2649" s="1" t="s">
        <v>19</v>
      </c>
      <c r="E2649" s="1" t="s">
        <v>19</v>
      </c>
      <c r="F2649" s="1" t="s">
        <v>20</v>
      </c>
      <c r="G2649" s="1" t="n">
        <v>8</v>
      </c>
      <c r="H2649" s="1" t="n">
        <v>4</v>
      </c>
      <c r="I2649" s="23" t="str">
        <f aca="false">IF(J2649="RHAP", "Rhizophora apiculata", IF(J2649="EXAG", "Excoecaria agallocha", IF(J2649="BRPA", "Bruguiera parviflora", IF(J2649="XYMO", "Xylocarpus moluccensis", IF(J2649="BRCY", "Bruguiera cylindrica", IF(J2649="AVAL", "Avicennia alba", IF(J2649="AVOF", "Avicennia officinalis", IF(J2649="LURA", "Lumnitzera racemosa", IF(J2649="CETA", "Ceriops tagal", IF(J2649="XYGR", "Xylocarpus granatum", IF(J2649="AVMA", "Avicennia marina", IF(J2649="RHMU", "Rhizophora mucronata", IF(J2649="BRGY", "Bruguiera gymnorrhiza", IF(J2649="BRSE", "Bruguiera sexangula", IF(J2649="SOOV", "Sonneratia ovata", IF(J2649="SOCA", "Sonneratia caseolaris", IF(J2649="HELI", "Heritiera littoralis", IF(J2649="HESY", "Heritiera sylvatica", IF(J2649="NYFR", "Nypa fruticans", IF(J2649="CYRA", "Cynometra ramiflora", IF(J2649="PHPA", "Phoenix paludosa", IF(J2649="SCHY", "Scyphiphora hydrophyllacea", IF(J2649="DIMA", "Diospyros maritima", IF(J2649="POPI", "Pongamia pinnata", IF(J2649="MAPS", "Maniltoa psilogyne", IF(J2649="INBI", "Intsia bijuga", IF(J2649="ACEB", "Acanthus ebracteatus", IF(J2649="CAER", "Calamus erinaceus", IF(J2649="UNUN", "Unknown unknown",  IF(J2649="SOAL", "Sonneratia alba",  IF(J2649="AECO", "Aegiceras corniculatum", "" )) )))))))))))))))))))))))))))))</f>
        <v>Avicennia alba</v>
      </c>
      <c r="J2649" s="1" t="s">
        <v>27</v>
      </c>
      <c r="K2649" s="1" t="n">
        <v>31</v>
      </c>
      <c r="L2649" s="1" t="n">
        <v>12</v>
      </c>
      <c r="M2649" s="1"/>
      <c r="N2649" s="1"/>
      <c r="O2649" s="3"/>
      <c r="AMI2649" s="0"/>
      <c r="AMJ2649" s="0"/>
    </row>
    <row r="2650" s="18" customFormat="true" ht="13.8" hidden="false" customHeight="false" outlineLevel="0" collapsed="false">
      <c r="A2650" s="1" t="s">
        <v>91</v>
      </c>
      <c r="B2650" s="12" t="n">
        <v>42184</v>
      </c>
      <c r="C2650" s="1" t="s">
        <v>833</v>
      </c>
      <c r="D2650" s="1" t="s">
        <v>19</v>
      </c>
      <c r="E2650" s="1" t="s">
        <v>19</v>
      </c>
      <c r="F2650" s="1" t="s">
        <v>20</v>
      </c>
      <c r="G2650" s="1" t="n">
        <v>8</v>
      </c>
      <c r="H2650" s="1" t="n">
        <v>5</v>
      </c>
      <c r="I2650" s="23" t="str">
        <f aca="false">IF(J2650="RHAP", "Rhizophora apiculata", IF(J2650="EXAG", "Excoecaria agallocha", IF(J2650="BRPA", "Bruguiera parviflora", IF(J2650="XYMO", "Xylocarpus moluccensis", IF(J2650="BRCY", "Bruguiera cylindrica", IF(J2650="AVAL", "Avicennia alba", IF(J2650="AVOF", "Avicennia officinalis", IF(J2650="LURA", "Lumnitzera racemosa", IF(J2650="CETA", "Ceriops tagal", IF(J2650="XYGR", "Xylocarpus granatum", IF(J2650="AVMA", "Avicennia marina", IF(J2650="RHMU", "Rhizophora mucronata", IF(J2650="BRGY", "Bruguiera gymnorrhiza", IF(J2650="BRSE", "Bruguiera sexangula", IF(J2650="SOOV", "Sonneratia ovata", IF(J2650="SOCA", "Sonneratia caseolaris", IF(J2650="HELI", "Heritiera littoralis", IF(J2650="HESY", "Heritiera sylvatica", IF(J2650="NYFR", "Nypa fruticans", IF(J2650="CYRA", "Cynometra ramiflora", IF(J2650="PHPA", "Phoenix paludosa", IF(J2650="SCHY", "Scyphiphora hydrophyllacea", IF(J2650="DIMA", "Diospyros maritima", IF(J2650="POPI", "Pongamia pinnata", IF(J2650="MAPS", "Maniltoa psilogyne", IF(J2650="INBI", "Intsia bijuga", IF(J2650="ACEB", "Acanthus ebracteatus", IF(J2650="CAER", "Calamus erinaceus", IF(J2650="UNUN", "Unknown unknown",  IF(J2650="SOAL", "Sonneratia alba",  IF(J2650="AECO", "Aegiceras corniculatum", "" )) )))))))))))))))))))))))))))))</f>
        <v>Rhizophora apiculata</v>
      </c>
      <c r="J2650" s="1" t="s">
        <v>21</v>
      </c>
      <c r="K2650" s="1" t="n">
        <v>5</v>
      </c>
      <c r="L2650" s="1" t="n">
        <v>9</v>
      </c>
      <c r="M2650" s="1"/>
      <c r="N2650" s="1"/>
      <c r="O2650" s="3"/>
      <c r="AMI2650" s="0"/>
      <c r="AMJ2650" s="0"/>
    </row>
    <row r="2651" s="18" customFormat="true" ht="13.8" hidden="false" customHeight="false" outlineLevel="0" collapsed="false">
      <c r="A2651" s="1" t="s">
        <v>91</v>
      </c>
      <c r="B2651" s="12" t="n">
        <v>42184</v>
      </c>
      <c r="C2651" s="1" t="s">
        <v>833</v>
      </c>
      <c r="D2651" s="1" t="s">
        <v>19</v>
      </c>
      <c r="E2651" s="1" t="s">
        <v>19</v>
      </c>
      <c r="F2651" s="1" t="s">
        <v>20</v>
      </c>
      <c r="G2651" s="1" t="n">
        <v>8</v>
      </c>
      <c r="H2651" s="1" t="n">
        <v>5</v>
      </c>
      <c r="I2651" s="23" t="str">
        <f aca="false">IF(J2651="RHAP", "Rhizophora apiculata", IF(J2651="EXAG", "Excoecaria agallocha", IF(J2651="BRPA", "Bruguiera parviflora", IF(J2651="XYMO", "Xylocarpus moluccensis", IF(J2651="BRCY", "Bruguiera cylindrica", IF(J2651="AVAL", "Avicennia alba", IF(J2651="AVOF", "Avicennia officinalis", IF(J2651="LURA", "Lumnitzera racemosa", IF(J2651="CETA", "Ceriops tagal", IF(J2651="XYGR", "Xylocarpus granatum", IF(J2651="AVMA", "Avicennia marina", IF(J2651="RHMU", "Rhizophora mucronata", IF(J2651="BRGY", "Bruguiera gymnorrhiza", IF(J2651="BRSE", "Bruguiera sexangula", IF(J2651="SOOV", "Sonneratia ovata", IF(J2651="SOCA", "Sonneratia caseolaris", IF(J2651="HELI", "Heritiera littoralis", IF(J2651="HESY", "Heritiera sylvatica", IF(J2651="NYFR", "Nypa fruticans", IF(J2651="CYRA", "Cynometra ramiflora", IF(J2651="PHPA", "Phoenix paludosa", IF(J2651="SCHY", "Scyphiphora hydrophyllacea", IF(J2651="DIMA", "Diospyros maritima", IF(J2651="POPI", "Pongamia pinnata", IF(J2651="MAPS", "Maniltoa psilogyne", IF(J2651="INBI", "Intsia bijuga", IF(J2651="ACEB", "Acanthus ebracteatus", IF(J2651="CAER", "Calamus erinaceus", IF(J2651="UNUN", "Unknown unknown",  IF(J2651="SOAL", "Sonneratia alba",  IF(J2651="AECO", "Aegiceras corniculatum", "" )) )))))))))))))))))))))))))))))</f>
        <v>Bruguiera cylindrica</v>
      </c>
      <c r="J2651" s="1" t="s">
        <v>98</v>
      </c>
      <c r="K2651" s="1" t="n">
        <v>5.1</v>
      </c>
      <c r="L2651" s="1" t="n">
        <v>6</v>
      </c>
      <c r="M2651" s="1"/>
      <c r="N2651" s="1"/>
      <c r="O2651" s="3"/>
      <c r="AMI2651" s="0"/>
      <c r="AMJ2651" s="0"/>
    </row>
    <row r="2652" s="18" customFormat="true" ht="13.8" hidden="false" customHeight="false" outlineLevel="0" collapsed="false">
      <c r="A2652" s="1" t="s">
        <v>91</v>
      </c>
      <c r="B2652" s="12" t="n">
        <v>42184</v>
      </c>
      <c r="C2652" s="1" t="s">
        <v>833</v>
      </c>
      <c r="D2652" s="1" t="s">
        <v>19</v>
      </c>
      <c r="E2652" s="1" t="s">
        <v>19</v>
      </c>
      <c r="F2652" s="1" t="s">
        <v>20</v>
      </c>
      <c r="G2652" s="1" t="n">
        <v>8</v>
      </c>
      <c r="H2652" s="1" t="n">
        <v>5</v>
      </c>
      <c r="I2652" s="23" t="str">
        <f aca="false">IF(J2652="RHAP", "Rhizophora apiculata", IF(J2652="EXAG", "Excoecaria agallocha", IF(J2652="BRPA", "Bruguiera parviflora", IF(J2652="XYMO", "Xylocarpus moluccensis", IF(J2652="BRCY", "Bruguiera cylindrica", IF(J2652="AVAL", "Avicennia alba", IF(J2652="AVOF", "Avicennia officinalis", IF(J2652="LURA", "Lumnitzera racemosa", IF(J2652="CETA", "Ceriops tagal", IF(J2652="XYGR", "Xylocarpus granatum", IF(J2652="AVMA", "Avicennia marina", IF(J2652="RHMU", "Rhizophora mucronata", IF(J2652="BRGY", "Bruguiera gymnorrhiza", IF(J2652="BRSE", "Bruguiera sexangula", IF(J2652="SOOV", "Sonneratia ovata", IF(J2652="SOCA", "Sonneratia caseolaris", IF(J2652="HELI", "Heritiera littoralis", IF(J2652="HESY", "Heritiera sylvatica", IF(J2652="NYFR", "Nypa fruticans", IF(J2652="CYRA", "Cynometra ramiflora", IF(J2652="PHPA", "Phoenix paludosa", IF(J2652="SCHY", "Scyphiphora hydrophyllacea", IF(J2652="DIMA", "Diospyros maritima", IF(J2652="POPI", "Pongamia pinnata", IF(J2652="MAPS", "Maniltoa psilogyne", IF(J2652="INBI", "Intsia bijuga", IF(J2652="ACEB", "Acanthus ebracteatus", IF(J2652="CAER", "Calamus erinaceus", IF(J2652="UNUN", "Unknown unknown",  IF(J2652="SOAL", "Sonneratia alba",  IF(J2652="AECO", "Aegiceras corniculatum", "" )) )))))))))))))))))))))))))))))</f>
        <v>Bruguiera cylindrica</v>
      </c>
      <c r="J2652" s="1" t="s">
        <v>98</v>
      </c>
      <c r="K2652" s="1" t="n">
        <v>5.1</v>
      </c>
      <c r="L2652" s="1" t="n">
        <v>6</v>
      </c>
      <c r="M2652" s="1"/>
      <c r="N2652" s="1"/>
      <c r="O2652" s="3"/>
      <c r="AMI2652" s="0"/>
      <c r="AMJ2652" s="0"/>
    </row>
    <row r="2653" s="18" customFormat="true" ht="13.8" hidden="false" customHeight="false" outlineLevel="0" collapsed="false">
      <c r="A2653" s="1" t="s">
        <v>91</v>
      </c>
      <c r="B2653" s="12" t="n">
        <v>42184</v>
      </c>
      <c r="C2653" s="1" t="s">
        <v>833</v>
      </c>
      <c r="D2653" s="1" t="s">
        <v>19</v>
      </c>
      <c r="E2653" s="1" t="s">
        <v>19</v>
      </c>
      <c r="F2653" s="1" t="s">
        <v>20</v>
      </c>
      <c r="G2653" s="1" t="n">
        <v>8</v>
      </c>
      <c r="H2653" s="1" t="n">
        <v>5</v>
      </c>
      <c r="I2653" s="23" t="str">
        <f aca="false">IF(J2653="RHAP", "Rhizophora apiculata", IF(J2653="EXAG", "Excoecaria agallocha", IF(J2653="BRPA", "Bruguiera parviflora", IF(J2653="XYMO", "Xylocarpus moluccensis", IF(J2653="BRCY", "Bruguiera cylindrica", IF(J2653="AVAL", "Avicennia alba", IF(J2653="AVOF", "Avicennia officinalis", IF(J2653="LURA", "Lumnitzera racemosa", IF(J2653="CETA", "Ceriops tagal", IF(J2653="XYGR", "Xylocarpus granatum", IF(J2653="AVMA", "Avicennia marina", IF(J2653="RHMU", "Rhizophora mucronata", IF(J2653="BRGY", "Bruguiera gymnorrhiza", IF(J2653="BRSE", "Bruguiera sexangula", IF(J2653="SOOV", "Sonneratia ovata", IF(J2653="SOCA", "Sonneratia caseolaris", IF(J2653="HELI", "Heritiera littoralis", IF(J2653="HESY", "Heritiera sylvatica", IF(J2653="NYFR", "Nypa fruticans", IF(J2653="CYRA", "Cynometra ramiflora", IF(J2653="PHPA", "Phoenix paludosa", IF(J2653="SCHY", "Scyphiphora hydrophyllacea", IF(J2653="DIMA", "Diospyros maritima", IF(J2653="POPI", "Pongamia pinnata", IF(J2653="MAPS", "Maniltoa psilogyne", IF(J2653="INBI", "Intsia bijuga", IF(J2653="ACEB", "Acanthus ebracteatus", IF(J2653="CAER", "Calamus erinaceus", IF(J2653="UNUN", "Unknown unknown",  IF(J2653="SOAL", "Sonneratia alba",  IF(J2653="AECO", "Aegiceras corniculatum", "" )) )))))))))))))))))))))))))))))</f>
        <v>Rhizophora apiculata</v>
      </c>
      <c r="J2653" s="1" t="s">
        <v>21</v>
      </c>
      <c r="K2653" s="1" t="n">
        <v>5.1</v>
      </c>
      <c r="L2653" s="1" t="n">
        <v>10</v>
      </c>
      <c r="M2653" s="1"/>
      <c r="N2653" s="1"/>
      <c r="O2653" s="3"/>
      <c r="AMI2653" s="0"/>
      <c r="AMJ2653" s="0"/>
    </row>
    <row r="2654" s="18" customFormat="true" ht="13.8" hidden="false" customHeight="false" outlineLevel="0" collapsed="false">
      <c r="A2654" s="1" t="s">
        <v>91</v>
      </c>
      <c r="B2654" s="12" t="n">
        <v>42184</v>
      </c>
      <c r="C2654" s="1" t="s">
        <v>833</v>
      </c>
      <c r="D2654" s="1" t="s">
        <v>19</v>
      </c>
      <c r="E2654" s="1" t="s">
        <v>19</v>
      </c>
      <c r="F2654" s="1" t="s">
        <v>20</v>
      </c>
      <c r="G2654" s="1" t="n">
        <v>8</v>
      </c>
      <c r="H2654" s="1" t="n">
        <v>5</v>
      </c>
      <c r="I2654" s="23" t="str">
        <f aca="false">IF(J2654="RHAP", "Rhizophora apiculata", IF(J2654="EXAG", "Excoecaria agallocha", IF(J2654="BRPA", "Bruguiera parviflora", IF(J2654="XYMO", "Xylocarpus moluccensis", IF(J2654="BRCY", "Bruguiera cylindrica", IF(J2654="AVAL", "Avicennia alba", IF(J2654="AVOF", "Avicennia officinalis", IF(J2654="LURA", "Lumnitzera racemosa", IF(J2654="CETA", "Ceriops tagal", IF(J2654="XYGR", "Xylocarpus granatum", IF(J2654="AVMA", "Avicennia marina", IF(J2654="RHMU", "Rhizophora mucronata", IF(J2654="BRGY", "Bruguiera gymnorrhiza", IF(J2654="BRSE", "Bruguiera sexangula", IF(J2654="SOOV", "Sonneratia ovata", IF(J2654="SOCA", "Sonneratia caseolaris", IF(J2654="HELI", "Heritiera littoralis", IF(J2654="HESY", "Heritiera sylvatica", IF(J2654="NYFR", "Nypa fruticans", IF(J2654="CYRA", "Cynometra ramiflora", IF(J2654="PHPA", "Phoenix paludosa", IF(J2654="SCHY", "Scyphiphora hydrophyllacea", IF(J2654="DIMA", "Diospyros maritima", IF(J2654="POPI", "Pongamia pinnata", IF(J2654="MAPS", "Maniltoa psilogyne", IF(J2654="INBI", "Intsia bijuga", IF(J2654="ACEB", "Acanthus ebracteatus", IF(J2654="CAER", "Calamus erinaceus", IF(J2654="UNUN", "Unknown unknown",  IF(J2654="SOAL", "Sonneratia alba",  IF(J2654="AECO", "Aegiceras corniculatum", "" )) )))))))))))))))))))))))))))))</f>
        <v>Rhizophora apiculata</v>
      </c>
      <c r="J2654" s="1" t="s">
        <v>21</v>
      </c>
      <c r="K2654" s="1" t="n">
        <v>5.1</v>
      </c>
      <c r="L2654" s="1" t="n">
        <v>8</v>
      </c>
      <c r="M2654" s="1"/>
      <c r="N2654" s="1"/>
      <c r="O2654" s="3"/>
      <c r="AMI2654" s="0"/>
      <c r="AMJ2654" s="0"/>
    </row>
    <row r="2655" s="18" customFormat="true" ht="13.8" hidden="false" customHeight="false" outlineLevel="0" collapsed="false">
      <c r="A2655" s="1" t="s">
        <v>91</v>
      </c>
      <c r="B2655" s="12" t="n">
        <v>42184</v>
      </c>
      <c r="C2655" s="1" t="s">
        <v>833</v>
      </c>
      <c r="D2655" s="1" t="s">
        <v>19</v>
      </c>
      <c r="E2655" s="1" t="s">
        <v>19</v>
      </c>
      <c r="F2655" s="1" t="s">
        <v>20</v>
      </c>
      <c r="G2655" s="1" t="n">
        <v>8</v>
      </c>
      <c r="H2655" s="1" t="n">
        <v>5</v>
      </c>
      <c r="I2655" s="23" t="str">
        <f aca="false">IF(J2655="RHAP", "Rhizophora apiculata", IF(J2655="EXAG", "Excoecaria agallocha", IF(J2655="BRPA", "Bruguiera parviflora", IF(J2655="XYMO", "Xylocarpus moluccensis", IF(J2655="BRCY", "Bruguiera cylindrica", IF(J2655="AVAL", "Avicennia alba", IF(J2655="AVOF", "Avicennia officinalis", IF(J2655="LURA", "Lumnitzera racemosa", IF(J2655="CETA", "Ceriops tagal", IF(J2655="XYGR", "Xylocarpus granatum", IF(J2655="AVMA", "Avicennia marina", IF(J2655="RHMU", "Rhizophora mucronata", IF(J2655="BRGY", "Bruguiera gymnorrhiza", IF(J2655="BRSE", "Bruguiera sexangula", IF(J2655="SOOV", "Sonneratia ovata", IF(J2655="SOCA", "Sonneratia caseolaris", IF(J2655="HELI", "Heritiera littoralis", IF(J2655="HESY", "Heritiera sylvatica", IF(J2655="NYFR", "Nypa fruticans", IF(J2655="CYRA", "Cynometra ramiflora", IF(J2655="PHPA", "Phoenix paludosa", IF(J2655="SCHY", "Scyphiphora hydrophyllacea", IF(J2655="DIMA", "Diospyros maritima", IF(J2655="POPI", "Pongamia pinnata", IF(J2655="MAPS", "Maniltoa psilogyne", IF(J2655="INBI", "Intsia bijuga", IF(J2655="ACEB", "Acanthus ebracteatus", IF(J2655="CAER", "Calamus erinaceus", IF(J2655="UNUN", "Unknown unknown",  IF(J2655="SOAL", "Sonneratia alba",  IF(J2655="AECO", "Aegiceras corniculatum", "" )) )))))))))))))))))))))))))))))</f>
        <v>Rhizophora apiculata</v>
      </c>
      <c r="J2655" s="1" t="s">
        <v>21</v>
      </c>
      <c r="K2655" s="1" t="n">
        <v>5.2</v>
      </c>
      <c r="L2655" s="1" t="n">
        <v>8</v>
      </c>
      <c r="M2655" s="1"/>
      <c r="N2655" s="1"/>
      <c r="O2655" s="3"/>
      <c r="AMI2655" s="0"/>
      <c r="AMJ2655" s="0"/>
    </row>
    <row r="2656" s="18" customFormat="true" ht="13.8" hidden="false" customHeight="false" outlineLevel="0" collapsed="false">
      <c r="A2656" s="1" t="s">
        <v>91</v>
      </c>
      <c r="B2656" s="12" t="n">
        <v>42184</v>
      </c>
      <c r="C2656" s="1" t="s">
        <v>833</v>
      </c>
      <c r="D2656" s="1" t="s">
        <v>19</v>
      </c>
      <c r="E2656" s="1" t="s">
        <v>19</v>
      </c>
      <c r="F2656" s="1" t="s">
        <v>20</v>
      </c>
      <c r="G2656" s="1" t="n">
        <v>8</v>
      </c>
      <c r="H2656" s="1" t="n">
        <v>5</v>
      </c>
      <c r="I2656" s="23" t="str">
        <f aca="false">IF(J2656="RHAP", "Rhizophora apiculata", IF(J2656="EXAG", "Excoecaria agallocha", IF(J2656="BRPA", "Bruguiera parviflora", IF(J2656="XYMO", "Xylocarpus moluccensis", IF(J2656="BRCY", "Bruguiera cylindrica", IF(J2656="AVAL", "Avicennia alba", IF(J2656="AVOF", "Avicennia officinalis", IF(J2656="LURA", "Lumnitzera racemosa", IF(J2656="CETA", "Ceriops tagal", IF(J2656="XYGR", "Xylocarpus granatum", IF(J2656="AVMA", "Avicennia marina", IF(J2656="RHMU", "Rhizophora mucronata", IF(J2656="BRGY", "Bruguiera gymnorrhiza", IF(J2656="BRSE", "Bruguiera sexangula", IF(J2656="SOOV", "Sonneratia ovata", IF(J2656="SOCA", "Sonneratia caseolaris", IF(J2656="HELI", "Heritiera littoralis", IF(J2656="HESY", "Heritiera sylvatica", IF(J2656="NYFR", "Nypa fruticans", IF(J2656="CYRA", "Cynometra ramiflora", IF(J2656="PHPA", "Phoenix paludosa", IF(J2656="SCHY", "Scyphiphora hydrophyllacea", IF(J2656="DIMA", "Diospyros maritima", IF(J2656="POPI", "Pongamia pinnata", IF(J2656="MAPS", "Maniltoa psilogyne", IF(J2656="INBI", "Intsia bijuga", IF(J2656="ACEB", "Acanthus ebracteatus", IF(J2656="CAER", "Calamus erinaceus", IF(J2656="UNUN", "Unknown unknown",  IF(J2656="SOAL", "Sonneratia alba",  IF(J2656="AECO", "Aegiceras corniculatum", "" )) )))))))))))))))))))))))))))))</f>
        <v>Rhizophora apiculata</v>
      </c>
      <c r="J2656" s="1" t="s">
        <v>21</v>
      </c>
      <c r="K2656" s="1" t="n">
        <v>5.2</v>
      </c>
      <c r="L2656" s="1" t="n">
        <v>9</v>
      </c>
      <c r="M2656" s="1"/>
      <c r="N2656" s="1"/>
      <c r="O2656" s="3"/>
      <c r="AMI2656" s="0"/>
      <c r="AMJ2656" s="0"/>
    </row>
    <row r="2657" s="18" customFormat="true" ht="13.8" hidden="false" customHeight="false" outlineLevel="0" collapsed="false">
      <c r="A2657" s="1" t="s">
        <v>91</v>
      </c>
      <c r="B2657" s="12" t="n">
        <v>42184</v>
      </c>
      <c r="C2657" s="1" t="s">
        <v>833</v>
      </c>
      <c r="D2657" s="1" t="s">
        <v>19</v>
      </c>
      <c r="E2657" s="1" t="s">
        <v>19</v>
      </c>
      <c r="F2657" s="1" t="s">
        <v>20</v>
      </c>
      <c r="G2657" s="1" t="n">
        <v>8</v>
      </c>
      <c r="H2657" s="1" t="n">
        <v>5</v>
      </c>
      <c r="I2657" s="23" t="str">
        <f aca="false">IF(J2657="RHAP", "Rhizophora apiculata", IF(J2657="EXAG", "Excoecaria agallocha", IF(J2657="BRPA", "Bruguiera parviflora", IF(J2657="XYMO", "Xylocarpus moluccensis", IF(J2657="BRCY", "Bruguiera cylindrica", IF(J2657="AVAL", "Avicennia alba", IF(J2657="AVOF", "Avicennia officinalis", IF(J2657="LURA", "Lumnitzera racemosa", IF(J2657="CETA", "Ceriops tagal", IF(J2657="XYGR", "Xylocarpus granatum", IF(J2657="AVMA", "Avicennia marina", IF(J2657="RHMU", "Rhizophora mucronata", IF(J2657="BRGY", "Bruguiera gymnorrhiza", IF(J2657="BRSE", "Bruguiera sexangula", IF(J2657="SOOV", "Sonneratia ovata", IF(J2657="SOCA", "Sonneratia caseolaris", IF(J2657="HELI", "Heritiera littoralis", IF(J2657="HESY", "Heritiera sylvatica", IF(J2657="NYFR", "Nypa fruticans", IF(J2657="CYRA", "Cynometra ramiflora", IF(J2657="PHPA", "Phoenix paludosa", IF(J2657="SCHY", "Scyphiphora hydrophyllacea", IF(J2657="DIMA", "Diospyros maritima", IF(J2657="POPI", "Pongamia pinnata", IF(J2657="MAPS", "Maniltoa psilogyne", IF(J2657="INBI", "Intsia bijuga", IF(J2657="ACEB", "Acanthus ebracteatus", IF(J2657="CAER", "Calamus erinaceus", IF(J2657="UNUN", "Unknown unknown",  IF(J2657="SOAL", "Sonneratia alba",  IF(J2657="AECO", "Aegiceras corniculatum", "" )) )))))))))))))))))))))))))))))</f>
        <v>Bruguiera cylindrica</v>
      </c>
      <c r="J2657" s="1" t="s">
        <v>98</v>
      </c>
      <c r="K2657" s="1" t="n">
        <v>5.2</v>
      </c>
      <c r="L2657" s="1" t="n">
        <v>6</v>
      </c>
      <c r="M2657" s="1"/>
      <c r="N2657" s="1"/>
      <c r="O2657" s="3"/>
      <c r="AMI2657" s="0"/>
      <c r="AMJ2657" s="0"/>
    </row>
    <row r="2658" s="18" customFormat="true" ht="13.8" hidden="false" customHeight="false" outlineLevel="0" collapsed="false">
      <c r="A2658" s="1" t="s">
        <v>91</v>
      </c>
      <c r="B2658" s="12" t="n">
        <v>42184</v>
      </c>
      <c r="C2658" s="1" t="s">
        <v>833</v>
      </c>
      <c r="D2658" s="1" t="s">
        <v>19</v>
      </c>
      <c r="E2658" s="1" t="s">
        <v>19</v>
      </c>
      <c r="F2658" s="1" t="s">
        <v>20</v>
      </c>
      <c r="G2658" s="1" t="n">
        <v>8</v>
      </c>
      <c r="H2658" s="1" t="n">
        <v>5</v>
      </c>
      <c r="I2658" s="23" t="str">
        <f aca="false">IF(J2658="RHAP", "Rhizophora apiculata", IF(J2658="EXAG", "Excoecaria agallocha", IF(J2658="BRPA", "Bruguiera parviflora", IF(J2658="XYMO", "Xylocarpus moluccensis", IF(J2658="BRCY", "Bruguiera cylindrica", IF(J2658="AVAL", "Avicennia alba", IF(J2658="AVOF", "Avicennia officinalis", IF(J2658="LURA", "Lumnitzera racemosa", IF(J2658="CETA", "Ceriops tagal", IF(J2658="XYGR", "Xylocarpus granatum", IF(J2658="AVMA", "Avicennia marina", IF(J2658="RHMU", "Rhizophora mucronata", IF(J2658="BRGY", "Bruguiera gymnorrhiza", IF(J2658="BRSE", "Bruguiera sexangula", IF(J2658="SOOV", "Sonneratia ovata", IF(J2658="SOCA", "Sonneratia caseolaris", IF(J2658="HELI", "Heritiera littoralis", IF(J2658="HESY", "Heritiera sylvatica", IF(J2658="NYFR", "Nypa fruticans", IF(J2658="CYRA", "Cynometra ramiflora", IF(J2658="PHPA", "Phoenix paludosa", IF(J2658="SCHY", "Scyphiphora hydrophyllacea", IF(J2658="DIMA", "Diospyros maritima", IF(J2658="POPI", "Pongamia pinnata", IF(J2658="MAPS", "Maniltoa psilogyne", IF(J2658="INBI", "Intsia bijuga", IF(J2658="ACEB", "Acanthus ebracteatus", IF(J2658="CAER", "Calamus erinaceus", IF(J2658="UNUN", "Unknown unknown",  IF(J2658="SOAL", "Sonneratia alba",  IF(J2658="AECO", "Aegiceras corniculatum", "" )) )))))))))))))))))))))))))))))</f>
        <v>Avicennia officinalis</v>
      </c>
      <c r="J2658" s="1" t="s">
        <v>105</v>
      </c>
      <c r="K2658" s="1" t="n">
        <v>5.3</v>
      </c>
      <c r="L2658" s="1" t="n">
        <v>5</v>
      </c>
      <c r="M2658" s="1"/>
      <c r="N2658" s="1"/>
      <c r="O2658" s="3"/>
      <c r="AMI2658" s="0"/>
      <c r="AMJ2658" s="0"/>
    </row>
    <row r="2659" s="18" customFormat="true" ht="13.8" hidden="false" customHeight="false" outlineLevel="0" collapsed="false">
      <c r="A2659" s="1" t="s">
        <v>91</v>
      </c>
      <c r="B2659" s="12" t="n">
        <v>42184</v>
      </c>
      <c r="C2659" s="1" t="s">
        <v>833</v>
      </c>
      <c r="D2659" s="1" t="s">
        <v>19</v>
      </c>
      <c r="E2659" s="1" t="s">
        <v>19</v>
      </c>
      <c r="F2659" s="1" t="s">
        <v>20</v>
      </c>
      <c r="G2659" s="1" t="n">
        <v>8</v>
      </c>
      <c r="H2659" s="1" t="n">
        <v>5</v>
      </c>
      <c r="I2659" s="23" t="str">
        <f aca="false">IF(J2659="RHAP", "Rhizophora apiculata", IF(J2659="EXAG", "Excoecaria agallocha", IF(J2659="BRPA", "Bruguiera parviflora", IF(J2659="XYMO", "Xylocarpus moluccensis", IF(J2659="BRCY", "Bruguiera cylindrica", IF(J2659="AVAL", "Avicennia alba", IF(J2659="AVOF", "Avicennia officinalis", IF(J2659="LURA", "Lumnitzera racemosa", IF(J2659="CETA", "Ceriops tagal", IF(J2659="XYGR", "Xylocarpus granatum", IF(J2659="AVMA", "Avicennia marina", IF(J2659="RHMU", "Rhizophora mucronata", IF(J2659="BRGY", "Bruguiera gymnorrhiza", IF(J2659="BRSE", "Bruguiera sexangula", IF(J2659="SOOV", "Sonneratia ovata", IF(J2659="SOCA", "Sonneratia caseolaris", IF(J2659="HELI", "Heritiera littoralis", IF(J2659="HESY", "Heritiera sylvatica", IF(J2659="NYFR", "Nypa fruticans", IF(J2659="CYRA", "Cynometra ramiflora", IF(J2659="PHPA", "Phoenix paludosa", IF(J2659="SCHY", "Scyphiphora hydrophyllacea", IF(J2659="DIMA", "Diospyros maritima", IF(J2659="POPI", "Pongamia pinnata", IF(J2659="MAPS", "Maniltoa psilogyne", IF(J2659="INBI", "Intsia bijuga", IF(J2659="ACEB", "Acanthus ebracteatus", IF(J2659="CAER", "Calamus erinaceus", IF(J2659="UNUN", "Unknown unknown",  IF(J2659="SOAL", "Sonneratia alba",  IF(J2659="AECO", "Aegiceras corniculatum", "" )) )))))))))))))))))))))))))))))</f>
        <v>Bruguiera cylindrica</v>
      </c>
      <c r="J2659" s="1" t="s">
        <v>98</v>
      </c>
      <c r="K2659" s="1" t="n">
        <v>5.5</v>
      </c>
      <c r="L2659" s="1" t="n">
        <v>5</v>
      </c>
      <c r="M2659" s="1"/>
      <c r="N2659" s="1"/>
      <c r="O2659" s="3"/>
      <c r="AMI2659" s="0"/>
      <c r="AMJ2659" s="0"/>
    </row>
    <row r="2660" s="18" customFormat="true" ht="13.8" hidden="false" customHeight="false" outlineLevel="0" collapsed="false">
      <c r="A2660" s="1" t="s">
        <v>91</v>
      </c>
      <c r="B2660" s="12" t="n">
        <v>42184</v>
      </c>
      <c r="C2660" s="1" t="s">
        <v>833</v>
      </c>
      <c r="D2660" s="1" t="s">
        <v>19</v>
      </c>
      <c r="E2660" s="1" t="s">
        <v>19</v>
      </c>
      <c r="F2660" s="1" t="s">
        <v>20</v>
      </c>
      <c r="G2660" s="1" t="n">
        <v>8</v>
      </c>
      <c r="H2660" s="1" t="n">
        <v>5</v>
      </c>
      <c r="I2660" s="23" t="str">
        <f aca="false">IF(J2660="RHAP", "Rhizophora apiculata", IF(J2660="EXAG", "Excoecaria agallocha", IF(J2660="BRPA", "Bruguiera parviflora", IF(J2660="XYMO", "Xylocarpus moluccensis", IF(J2660="BRCY", "Bruguiera cylindrica", IF(J2660="AVAL", "Avicennia alba", IF(J2660="AVOF", "Avicennia officinalis", IF(J2660="LURA", "Lumnitzera racemosa", IF(J2660="CETA", "Ceriops tagal", IF(J2660="XYGR", "Xylocarpus granatum", IF(J2660="AVMA", "Avicennia marina", IF(J2660="RHMU", "Rhizophora mucronata", IF(J2660="BRGY", "Bruguiera gymnorrhiza", IF(J2660="BRSE", "Bruguiera sexangula", IF(J2660="SOOV", "Sonneratia ovata", IF(J2660="SOCA", "Sonneratia caseolaris", IF(J2660="HELI", "Heritiera littoralis", IF(J2660="HESY", "Heritiera sylvatica", IF(J2660="NYFR", "Nypa fruticans", IF(J2660="CYRA", "Cynometra ramiflora", IF(J2660="PHPA", "Phoenix paludosa", IF(J2660="SCHY", "Scyphiphora hydrophyllacea", IF(J2660="DIMA", "Diospyros maritima", IF(J2660="POPI", "Pongamia pinnata", IF(J2660="MAPS", "Maniltoa psilogyne", IF(J2660="INBI", "Intsia bijuga", IF(J2660="ACEB", "Acanthus ebracteatus", IF(J2660="CAER", "Calamus erinaceus", IF(J2660="UNUN", "Unknown unknown",  IF(J2660="SOAL", "Sonneratia alba",  IF(J2660="AECO", "Aegiceras corniculatum", "" )) )))))))))))))))))))))))))))))</f>
        <v>Avicennia officinalis</v>
      </c>
      <c r="J2660" s="1" t="s">
        <v>105</v>
      </c>
      <c r="K2660" s="1" t="n">
        <v>5.5</v>
      </c>
      <c r="L2660" s="1" t="n">
        <v>5</v>
      </c>
      <c r="M2660" s="1"/>
      <c r="N2660" s="1"/>
      <c r="O2660" s="3"/>
      <c r="AMI2660" s="0"/>
      <c r="AMJ2660" s="0"/>
    </row>
    <row r="2661" s="18" customFormat="true" ht="13.8" hidden="false" customHeight="false" outlineLevel="0" collapsed="false">
      <c r="A2661" s="1" t="s">
        <v>91</v>
      </c>
      <c r="B2661" s="12" t="n">
        <v>42184</v>
      </c>
      <c r="C2661" s="1" t="s">
        <v>833</v>
      </c>
      <c r="D2661" s="1" t="s">
        <v>19</v>
      </c>
      <c r="E2661" s="1" t="s">
        <v>19</v>
      </c>
      <c r="F2661" s="1" t="s">
        <v>20</v>
      </c>
      <c r="G2661" s="1" t="n">
        <v>8</v>
      </c>
      <c r="H2661" s="1" t="n">
        <v>5</v>
      </c>
      <c r="I2661" s="23" t="str">
        <f aca="false">IF(J2661="RHAP", "Rhizophora apiculata", IF(J2661="EXAG", "Excoecaria agallocha", IF(J2661="BRPA", "Bruguiera parviflora", IF(J2661="XYMO", "Xylocarpus moluccensis", IF(J2661="BRCY", "Bruguiera cylindrica", IF(J2661="AVAL", "Avicennia alba", IF(J2661="AVOF", "Avicennia officinalis", IF(J2661="LURA", "Lumnitzera racemosa", IF(J2661="CETA", "Ceriops tagal", IF(J2661="XYGR", "Xylocarpus granatum", IF(J2661="AVMA", "Avicennia marina", IF(J2661="RHMU", "Rhizophora mucronata", IF(J2661="BRGY", "Bruguiera gymnorrhiza", IF(J2661="BRSE", "Bruguiera sexangula", IF(J2661="SOOV", "Sonneratia ovata", IF(J2661="SOCA", "Sonneratia caseolaris", IF(J2661="HELI", "Heritiera littoralis", IF(J2661="HESY", "Heritiera sylvatica", IF(J2661="NYFR", "Nypa fruticans", IF(J2661="CYRA", "Cynometra ramiflora", IF(J2661="PHPA", "Phoenix paludosa", IF(J2661="SCHY", "Scyphiphora hydrophyllacea", IF(J2661="DIMA", "Diospyros maritima", IF(J2661="POPI", "Pongamia pinnata", IF(J2661="MAPS", "Maniltoa psilogyne", IF(J2661="INBI", "Intsia bijuga", IF(J2661="ACEB", "Acanthus ebracteatus", IF(J2661="CAER", "Calamus erinaceus", IF(J2661="UNUN", "Unknown unknown",  IF(J2661="SOAL", "Sonneratia alba",  IF(J2661="AECO", "Aegiceras corniculatum", "" )) )))))))))))))))))))))))))))))</f>
        <v>Rhizophora apiculata</v>
      </c>
      <c r="J2661" s="1" t="s">
        <v>21</v>
      </c>
      <c r="K2661" s="1" t="n">
        <v>5.5</v>
      </c>
      <c r="L2661" s="1" t="n">
        <v>8</v>
      </c>
      <c r="M2661" s="1"/>
      <c r="N2661" s="1"/>
      <c r="O2661" s="3"/>
      <c r="AMI2661" s="0"/>
      <c r="AMJ2661" s="0"/>
    </row>
    <row r="2662" s="18" customFormat="true" ht="13.8" hidden="false" customHeight="false" outlineLevel="0" collapsed="false">
      <c r="A2662" s="1" t="s">
        <v>91</v>
      </c>
      <c r="B2662" s="12" t="n">
        <v>42184</v>
      </c>
      <c r="C2662" s="1" t="s">
        <v>833</v>
      </c>
      <c r="D2662" s="1" t="s">
        <v>19</v>
      </c>
      <c r="E2662" s="1" t="s">
        <v>19</v>
      </c>
      <c r="F2662" s="1" t="s">
        <v>20</v>
      </c>
      <c r="G2662" s="1" t="n">
        <v>8</v>
      </c>
      <c r="H2662" s="1" t="n">
        <v>5</v>
      </c>
      <c r="I2662" s="23" t="str">
        <f aca="false">IF(J2662="RHAP", "Rhizophora apiculata", IF(J2662="EXAG", "Excoecaria agallocha", IF(J2662="BRPA", "Bruguiera parviflora", IF(J2662="XYMO", "Xylocarpus moluccensis", IF(J2662="BRCY", "Bruguiera cylindrica", IF(J2662="AVAL", "Avicennia alba", IF(J2662="AVOF", "Avicennia officinalis", IF(J2662="LURA", "Lumnitzera racemosa", IF(J2662="CETA", "Ceriops tagal", IF(J2662="XYGR", "Xylocarpus granatum", IF(J2662="AVMA", "Avicennia marina", IF(J2662="RHMU", "Rhizophora mucronata", IF(J2662="BRGY", "Bruguiera gymnorrhiza", IF(J2662="BRSE", "Bruguiera sexangula", IF(J2662="SOOV", "Sonneratia ovata", IF(J2662="SOCA", "Sonneratia caseolaris", IF(J2662="HELI", "Heritiera littoralis", IF(J2662="HESY", "Heritiera sylvatica", IF(J2662="NYFR", "Nypa fruticans", IF(J2662="CYRA", "Cynometra ramiflora", IF(J2662="PHPA", "Phoenix paludosa", IF(J2662="SCHY", "Scyphiphora hydrophyllacea", IF(J2662="DIMA", "Diospyros maritima", IF(J2662="POPI", "Pongamia pinnata", IF(J2662="MAPS", "Maniltoa psilogyne", IF(J2662="INBI", "Intsia bijuga", IF(J2662="ACEB", "Acanthus ebracteatus", IF(J2662="CAER", "Calamus erinaceus", IF(J2662="UNUN", "Unknown unknown",  IF(J2662="SOAL", "Sonneratia alba",  IF(J2662="AECO", "Aegiceras corniculatum", "" )) )))))))))))))))))))))))))))))</f>
        <v>Bruguiera cylindrica</v>
      </c>
      <c r="J2662" s="1" t="s">
        <v>98</v>
      </c>
      <c r="K2662" s="1" t="n">
        <v>5.6</v>
      </c>
      <c r="L2662" s="1" t="n">
        <v>6</v>
      </c>
      <c r="M2662" s="1"/>
      <c r="N2662" s="1"/>
      <c r="O2662" s="3"/>
      <c r="AMI2662" s="0"/>
      <c r="AMJ2662" s="0"/>
    </row>
    <row r="2663" s="18" customFormat="true" ht="13.8" hidden="false" customHeight="false" outlineLevel="0" collapsed="false">
      <c r="A2663" s="1" t="s">
        <v>91</v>
      </c>
      <c r="B2663" s="12" t="n">
        <v>42184</v>
      </c>
      <c r="C2663" s="1" t="s">
        <v>833</v>
      </c>
      <c r="D2663" s="1" t="s">
        <v>19</v>
      </c>
      <c r="E2663" s="1" t="s">
        <v>19</v>
      </c>
      <c r="F2663" s="1" t="s">
        <v>20</v>
      </c>
      <c r="G2663" s="1" t="n">
        <v>8</v>
      </c>
      <c r="H2663" s="1" t="n">
        <v>5</v>
      </c>
      <c r="I2663" s="23" t="str">
        <f aca="false">IF(J2663="RHAP", "Rhizophora apiculata", IF(J2663="EXAG", "Excoecaria agallocha", IF(J2663="BRPA", "Bruguiera parviflora", IF(J2663="XYMO", "Xylocarpus moluccensis", IF(J2663="BRCY", "Bruguiera cylindrica", IF(J2663="AVAL", "Avicennia alba", IF(J2663="AVOF", "Avicennia officinalis", IF(J2663="LURA", "Lumnitzera racemosa", IF(J2663="CETA", "Ceriops tagal", IF(J2663="XYGR", "Xylocarpus granatum", IF(J2663="AVMA", "Avicennia marina", IF(J2663="RHMU", "Rhizophora mucronata", IF(J2663="BRGY", "Bruguiera gymnorrhiza", IF(J2663="BRSE", "Bruguiera sexangula", IF(J2663="SOOV", "Sonneratia ovata", IF(J2663="SOCA", "Sonneratia caseolaris", IF(J2663="HELI", "Heritiera littoralis", IF(J2663="HESY", "Heritiera sylvatica", IF(J2663="NYFR", "Nypa fruticans", IF(J2663="CYRA", "Cynometra ramiflora", IF(J2663="PHPA", "Phoenix paludosa", IF(J2663="SCHY", "Scyphiphora hydrophyllacea", IF(J2663="DIMA", "Diospyros maritima", IF(J2663="POPI", "Pongamia pinnata", IF(J2663="MAPS", "Maniltoa psilogyne", IF(J2663="INBI", "Intsia bijuga", IF(J2663="ACEB", "Acanthus ebracteatus", IF(J2663="CAER", "Calamus erinaceus", IF(J2663="UNUN", "Unknown unknown",  IF(J2663="SOAL", "Sonneratia alba",  IF(J2663="AECO", "Aegiceras corniculatum", "" )) )))))))))))))))))))))))))))))</f>
        <v>Avicennia officinalis</v>
      </c>
      <c r="J2663" s="1" t="s">
        <v>105</v>
      </c>
      <c r="K2663" s="1" t="n">
        <v>5.8</v>
      </c>
      <c r="L2663" s="1" t="n">
        <v>6</v>
      </c>
      <c r="M2663" s="1" t="n">
        <v>6.5</v>
      </c>
      <c r="N2663" s="1" t="n">
        <v>3</v>
      </c>
      <c r="O2663" s="3"/>
      <c r="AMI2663" s="0"/>
      <c r="AMJ2663" s="0"/>
    </row>
    <row r="2664" s="18" customFormat="true" ht="13.8" hidden="false" customHeight="false" outlineLevel="0" collapsed="false">
      <c r="A2664" s="1" t="s">
        <v>91</v>
      </c>
      <c r="B2664" s="12" t="n">
        <v>42184</v>
      </c>
      <c r="C2664" s="1" t="s">
        <v>833</v>
      </c>
      <c r="D2664" s="1" t="s">
        <v>19</v>
      </c>
      <c r="E2664" s="1" t="s">
        <v>19</v>
      </c>
      <c r="F2664" s="1" t="s">
        <v>20</v>
      </c>
      <c r="G2664" s="1" t="n">
        <v>8</v>
      </c>
      <c r="H2664" s="1" t="n">
        <v>5</v>
      </c>
      <c r="I2664" s="23" t="str">
        <f aca="false">IF(J2664="RHAP", "Rhizophora apiculata", IF(J2664="EXAG", "Excoecaria agallocha", IF(J2664="BRPA", "Bruguiera parviflora", IF(J2664="XYMO", "Xylocarpus moluccensis", IF(J2664="BRCY", "Bruguiera cylindrica", IF(J2664="AVAL", "Avicennia alba", IF(J2664="AVOF", "Avicennia officinalis", IF(J2664="LURA", "Lumnitzera racemosa", IF(J2664="CETA", "Ceriops tagal", IF(J2664="XYGR", "Xylocarpus granatum", IF(J2664="AVMA", "Avicennia marina", IF(J2664="RHMU", "Rhizophora mucronata", IF(J2664="BRGY", "Bruguiera gymnorrhiza", IF(J2664="BRSE", "Bruguiera sexangula", IF(J2664="SOOV", "Sonneratia ovata", IF(J2664="SOCA", "Sonneratia caseolaris", IF(J2664="HELI", "Heritiera littoralis", IF(J2664="HESY", "Heritiera sylvatica", IF(J2664="NYFR", "Nypa fruticans", IF(J2664="CYRA", "Cynometra ramiflora", IF(J2664="PHPA", "Phoenix paludosa", IF(J2664="SCHY", "Scyphiphora hydrophyllacea", IF(J2664="DIMA", "Diospyros maritima", IF(J2664="POPI", "Pongamia pinnata", IF(J2664="MAPS", "Maniltoa psilogyne", IF(J2664="INBI", "Intsia bijuga", IF(J2664="ACEB", "Acanthus ebracteatus", IF(J2664="CAER", "Calamus erinaceus", IF(J2664="UNUN", "Unknown unknown",  IF(J2664="SOAL", "Sonneratia alba",  IF(J2664="AECO", "Aegiceras corniculatum", "" )) )))))))))))))))))))))))))))))</f>
        <v>Rhizophora apiculata</v>
      </c>
      <c r="J2664" s="1" t="s">
        <v>21</v>
      </c>
      <c r="K2664" s="1" t="n">
        <v>5.8</v>
      </c>
      <c r="L2664" s="1" t="n">
        <v>9</v>
      </c>
      <c r="M2664" s="1"/>
      <c r="N2664" s="1"/>
      <c r="O2664" s="3"/>
      <c r="AMI2664" s="0"/>
      <c r="AMJ2664" s="0"/>
    </row>
    <row r="2665" s="18" customFormat="true" ht="13.8" hidden="false" customHeight="false" outlineLevel="0" collapsed="false">
      <c r="A2665" s="1" t="s">
        <v>91</v>
      </c>
      <c r="B2665" s="12" t="n">
        <v>42184</v>
      </c>
      <c r="C2665" s="1" t="s">
        <v>833</v>
      </c>
      <c r="D2665" s="1" t="s">
        <v>19</v>
      </c>
      <c r="E2665" s="1" t="s">
        <v>19</v>
      </c>
      <c r="F2665" s="1" t="s">
        <v>20</v>
      </c>
      <c r="G2665" s="1" t="n">
        <v>8</v>
      </c>
      <c r="H2665" s="1" t="n">
        <v>5</v>
      </c>
      <c r="I2665" s="23" t="str">
        <f aca="false">IF(J2665="RHAP", "Rhizophora apiculata", IF(J2665="EXAG", "Excoecaria agallocha", IF(J2665="BRPA", "Bruguiera parviflora", IF(J2665="XYMO", "Xylocarpus moluccensis", IF(J2665="BRCY", "Bruguiera cylindrica", IF(J2665="AVAL", "Avicennia alba", IF(J2665="AVOF", "Avicennia officinalis", IF(J2665="LURA", "Lumnitzera racemosa", IF(J2665="CETA", "Ceriops tagal", IF(J2665="XYGR", "Xylocarpus granatum", IF(J2665="AVMA", "Avicennia marina", IF(J2665="RHMU", "Rhizophora mucronata", IF(J2665="BRGY", "Bruguiera gymnorrhiza", IF(J2665="BRSE", "Bruguiera sexangula", IF(J2665="SOOV", "Sonneratia ovata", IF(J2665="SOCA", "Sonneratia caseolaris", IF(J2665="HELI", "Heritiera littoralis", IF(J2665="HESY", "Heritiera sylvatica", IF(J2665="NYFR", "Nypa fruticans", IF(J2665="CYRA", "Cynometra ramiflora", IF(J2665="PHPA", "Phoenix paludosa", IF(J2665="SCHY", "Scyphiphora hydrophyllacea", IF(J2665="DIMA", "Diospyros maritima", IF(J2665="POPI", "Pongamia pinnata", IF(J2665="MAPS", "Maniltoa psilogyne", IF(J2665="INBI", "Intsia bijuga", IF(J2665="ACEB", "Acanthus ebracteatus", IF(J2665="CAER", "Calamus erinaceus", IF(J2665="UNUN", "Unknown unknown",  IF(J2665="SOAL", "Sonneratia alba",  IF(J2665="AECO", "Aegiceras corniculatum", "" )) )))))))))))))))))))))))))))))</f>
        <v>Bruguiera cylindrica</v>
      </c>
      <c r="J2665" s="1" t="s">
        <v>98</v>
      </c>
      <c r="K2665" s="1" t="n">
        <v>5.9</v>
      </c>
      <c r="L2665" s="1" t="n">
        <v>8</v>
      </c>
      <c r="M2665" s="1"/>
      <c r="N2665" s="1"/>
      <c r="O2665" s="3"/>
      <c r="AMI2665" s="0"/>
      <c r="AMJ2665" s="0"/>
    </row>
    <row r="2666" s="18" customFormat="true" ht="13.8" hidden="false" customHeight="false" outlineLevel="0" collapsed="false">
      <c r="A2666" s="1" t="s">
        <v>91</v>
      </c>
      <c r="B2666" s="12" t="n">
        <v>42184</v>
      </c>
      <c r="C2666" s="1" t="s">
        <v>833</v>
      </c>
      <c r="D2666" s="1" t="s">
        <v>19</v>
      </c>
      <c r="E2666" s="1" t="s">
        <v>19</v>
      </c>
      <c r="F2666" s="1" t="s">
        <v>20</v>
      </c>
      <c r="G2666" s="1" t="n">
        <v>8</v>
      </c>
      <c r="H2666" s="1" t="n">
        <v>5</v>
      </c>
      <c r="I2666" s="23" t="str">
        <f aca="false">IF(J2666="RHAP", "Rhizophora apiculata", IF(J2666="EXAG", "Excoecaria agallocha", IF(J2666="BRPA", "Bruguiera parviflora", IF(J2666="XYMO", "Xylocarpus moluccensis", IF(J2666="BRCY", "Bruguiera cylindrica", IF(J2666="AVAL", "Avicennia alba", IF(J2666="AVOF", "Avicennia officinalis", IF(J2666="LURA", "Lumnitzera racemosa", IF(J2666="CETA", "Ceriops tagal", IF(J2666="XYGR", "Xylocarpus granatum", IF(J2666="AVMA", "Avicennia marina", IF(J2666="RHMU", "Rhizophora mucronata", IF(J2666="BRGY", "Bruguiera gymnorrhiza", IF(J2666="BRSE", "Bruguiera sexangula", IF(J2666="SOOV", "Sonneratia ovata", IF(J2666="SOCA", "Sonneratia caseolaris", IF(J2666="HELI", "Heritiera littoralis", IF(J2666="HESY", "Heritiera sylvatica", IF(J2666="NYFR", "Nypa fruticans", IF(J2666="CYRA", "Cynometra ramiflora", IF(J2666="PHPA", "Phoenix paludosa", IF(J2666="SCHY", "Scyphiphora hydrophyllacea", IF(J2666="DIMA", "Diospyros maritima", IF(J2666="POPI", "Pongamia pinnata", IF(J2666="MAPS", "Maniltoa psilogyne", IF(J2666="INBI", "Intsia bijuga", IF(J2666="ACEB", "Acanthus ebracteatus", IF(J2666="CAER", "Calamus erinaceus", IF(J2666="UNUN", "Unknown unknown",  IF(J2666="SOAL", "Sonneratia alba",  IF(J2666="AECO", "Aegiceras corniculatum", "" )) )))))))))))))))))))))))))))))</f>
        <v>Avicennia officinalis</v>
      </c>
      <c r="J2666" s="1" t="s">
        <v>105</v>
      </c>
      <c r="K2666" s="1" t="n">
        <v>5.9</v>
      </c>
      <c r="L2666" s="1" t="n">
        <v>5</v>
      </c>
      <c r="M2666" s="1"/>
      <c r="N2666" s="1"/>
      <c r="O2666" s="3"/>
      <c r="AMI2666" s="0"/>
      <c r="AMJ2666" s="0"/>
    </row>
    <row r="2667" s="18" customFormat="true" ht="13.8" hidden="false" customHeight="false" outlineLevel="0" collapsed="false">
      <c r="A2667" s="1" t="s">
        <v>91</v>
      </c>
      <c r="B2667" s="12" t="n">
        <v>42184</v>
      </c>
      <c r="C2667" s="1" t="s">
        <v>833</v>
      </c>
      <c r="D2667" s="1" t="s">
        <v>19</v>
      </c>
      <c r="E2667" s="1" t="s">
        <v>19</v>
      </c>
      <c r="F2667" s="1" t="s">
        <v>20</v>
      </c>
      <c r="G2667" s="1" t="n">
        <v>8</v>
      </c>
      <c r="H2667" s="1" t="n">
        <v>5</v>
      </c>
      <c r="I2667" s="23" t="str">
        <f aca="false">IF(J2667="RHAP", "Rhizophora apiculata", IF(J2667="EXAG", "Excoecaria agallocha", IF(J2667="BRPA", "Bruguiera parviflora", IF(J2667="XYMO", "Xylocarpus moluccensis", IF(J2667="BRCY", "Bruguiera cylindrica", IF(J2667="AVAL", "Avicennia alba", IF(J2667="AVOF", "Avicennia officinalis", IF(J2667="LURA", "Lumnitzera racemosa", IF(J2667="CETA", "Ceriops tagal", IF(J2667="XYGR", "Xylocarpus granatum", IF(J2667="AVMA", "Avicennia marina", IF(J2667="RHMU", "Rhizophora mucronata", IF(J2667="BRGY", "Bruguiera gymnorrhiza", IF(J2667="BRSE", "Bruguiera sexangula", IF(J2667="SOOV", "Sonneratia ovata", IF(J2667="SOCA", "Sonneratia caseolaris", IF(J2667="HELI", "Heritiera littoralis", IF(J2667="HESY", "Heritiera sylvatica", IF(J2667="NYFR", "Nypa fruticans", IF(J2667="CYRA", "Cynometra ramiflora", IF(J2667="PHPA", "Phoenix paludosa", IF(J2667="SCHY", "Scyphiphora hydrophyllacea", IF(J2667="DIMA", "Diospyros maritima", IF(J2667="POPI", "Pongamia pinnata", IF(J2667="MAPS", "Maniltoa psilogyne", IF(J2667="INBI", "Intsia bijuga", IF(J2667="ACEB", "Acanthus ebracteatus", IF(J2667="CAER", "Calamus erinaceus", IF(J2667="UNUN", "Unknown unknown",  IF(J2667="SOAL", "Sonneratia alba",  IF(J2667="AECO", "Aegiceras corniculatum", "" )) )))))))))))))))))))))))))))))</f>
        <v>Avicennia officinalis</v>
      </c>
      <c r="J2667" s="1" t="s">
        <v>105</v>
      </c>
      <c r="K2667" s="1" t="n">
        <v>6</v>
      </c>
      <c r="L2667" s="1" t="n">
        <v>4</v>
      </c>
      <c r="M2667" s="1"/>
      <c r="N2667" s="1"/>
      <c r="O2667" s="3"/>
      <c r="AMI2667" s="0"/>
      <c r="AMJ2667" s="0"/>
    </row>
    <row r="2668" s="18" customFormat="true" ht="13.8" hidden="false" customHeight="false" outlineLevel="0" collapsed="false">
      <c r="A2668" s="1" t="s">
        <v>91</v>
      </c>
      <c r="B2668" s="12" t="n">
        <v>42184</v>
      </c>
      <c r="C2668" s="1" t="s">
        <v>833</v>
      </c>
      <c r="D2668" s="1" t="s">
        <v>19</v>
      </c>
      <c r="E2668" s="1" t="s">
        <v>19</v>
      </c>
      <c r="F2668" s="1" t="s">
        <v>20</v>
      </c>
      <c r="G2668" s="1" t="n">
        <v>8</v>
      </c>
      <c r="H2668" s="1" t="n">
        <v>5</v>
      </c>
      <c r="I2668" s="23" t="str">
        <f aca="false">IF(J2668="RHAP", "Rhizophora apiculata", IF(J2668="EXAG", "Excoecaria agallocha", IF(J2668="BRPA", "Bruguiera parviflora", IF(J2668="XYMO", "Xylocarpus moluccensis", IF(J2668="BRCY", "Bruguiera cylindrica", IF(J2668="AVAL", "Avicennia alba", IF(J2668="AVOF", "Avicennia officinalis", IF(J2668="LURA", "Lumnitzera racemosa", IF(J2668="CETA", "Ceriops tagal", IF(J2668="XYGR", "Xylocarpus granatum", IF(J2668="AVMA", "Avicennia marina", IF(J2668="RHMU", "Rhizophora mucronata", IF(J2668="BRGY", "Bruguiera gymnorrhiza", IF(J2668="BRSE", "Bruguiera sexangula", IF(J2668="SOOV", "Sonneratia ovata", IF(J2668="SOCA", "Sonneratia caseolaris", IF(J2668="HELI", "Heritiera littoralis", IF(J2668="HESY", "Heritiera sylvatica", IF(J2668="NYFR", "Nypa fruticans", IF(J2668="CYRA", "Cynometra ramiflora", IF(J2668="PHPA", "Phoenix paludosa", IF(J2668="SCHY", "Scyphiphora hydrophyllacea", IF(J2668="DIMA", "Diospyros maritima", IF(J2668="POPI", "Pongamia pinnata", IF(J2668="MAPS", "Maniltoa psilogyne", IF(J2668="INBI", "Intsia bijuga", IF(J2668="ACEB", "Acanthus ebracteatus", IF(J2668="CAER", "Calamus erinaceus", IF(J2668="UNUN", "Unknown unknown",  IF(J2668="SOAL", "Sonneratia alba",  IF(J2668="AECO", "Aegiceras corniculatum", "" )) )))))))))))))))))))))))))))))</f>
        <v>Bruguiera cylindrica</v>
      </c>
      <c r="J2668" s="1" t="s">
        <v>98</v>
      </c>
      <c r="K2668" s="1" t="n">
        <v>6.2</v>
      </c>
      <c r="L2668" s="1" t="n">
        <v>7</v>
      </c>
      <c r="M2668" s="1"/>
      <c r="N2668" s="1"/>
      <c r="O2668" s="3"/>
      <c r="AMI2668" s="0"/>
      <c r="AMJ2668" s="0"/>
    </row>
    <row r="2669" s="18" customFormat="true" ht="13.8" hidden="false" customHeight="false" outlineLevel="0" collapsed="false">
      <c r="A2669" s="1" t="s">
        <v>91</v>
      </c>
      <c r="B2669" s="12" t="n">
        <v>42184</v>
      </c>
      <c r="C2669" s="1" t="s">
        <v>833</v>
      </c>
      <c r="D2669" s="1" t="s">
        <v>19</v>
      </c>
      <c r="E2669" s="1" t="s">
        <v>19</v>
      </c>
      <c r="F2669" s="1" t="s">
        <v>20</v>
      </c>
      <c r="G2669" s="1" t="n">
        <v>8</v>
      </c>
      <c r="H2669" s="1" t="n">
        <v>5</v>
      </c>
      <c r="I2669" s="23" t="str">
        <f aca="false">IF(J2669="RHAP", "Rhizophora apiculata", IF(J2669="EXAG", "Excoecaria agallocha", IF(J2669="BRPA", "Bruguiera parviflora", IF(J2669="XYMO", "Xylocarpus moluccensis", IF(J2669="BRCY", "Bruguiera cylindrica", IF(J2669="AVAL", "Avicennia alba", IF(J2669="AVOF", "Avicennia officinalis", IF(J2669="LURA", "Lumnitzera racemosa", IF(J2669="CETA", "Ceriops tagal", IF(J2669="XYGR", "Xylocarpus granatum", IF(J2669="AVMA", "Avicennia marina", IF(J2669="RHMU", "Rhizophora mucronata", IF(J2669="BRGY", "Bruguiera gymnorrhiza", IF(J2669="BRSE", "Bruguiera sexangula", IF(J2669="SOOV", "Sonneratia ovata", IF(J2669="SOCA", "Sonneratia caseolaris", IF(J2669="HELI", "Heritiera littoralis", IF(J2669="HESY", "Heritiera sylvatica", IF(J2669="NYFR", "Nypa fruticans", IF(J2669="CYRA", "Cynometra ramiflora", IF(J2669="PHPA", "Phoenix paludosa", IF(J2669="SCHY", "Scyphiphora hydrophyllacea", IF(J2669="DIMA", "Diospyros maritima", IF(J2669="POPI", "Pongamia pinnata", IF(J2669="MAPS", "Maniltoa psilogyne", IF(J2669="INBI", "Intsia bijuga", IF(J2669="ACEB", "Acanthus ebracteatus", IF(J2669="CAER", "Calamus erinaceus", IF(J2669="UNUN", "Unknown unknown",  IF(J2669="SOAL", "Sonneratia alba",  IF(J2669="AECO", "Aegiceras corniculatum", "" )) )))))))))))))))))))))))))))))</f>
        <v>Rhizophora apiculata</v>
      </c>
      <c r="J2669" s="1" t="s">
        <v>21</v>
      </c>
      <c r="K2669" s="1" t="n">
        <v>6.4</v>
      </c>
      <c r="L2669" s="1" t="n">
        <v>11</v>
      </c>
      <c r="M2669" s="1"/>
      <c r="N2669" s="1"/>
      <c r="O2669" s="3"/>
      <c r="AMI2669" s="0"/>
      <c r="AMJ2669" s="0"/>
    </row>
    <row r="2670" s="18" customFormat="true" ht="13.8" hidden="false" customHeight="false" outlineLevel="0" collapsed="false">
      <c r="A2670" s="1" t="s">
        <v>91</v>
      </c>
      <c r="B2670" s="12" t="n">
        <v>42184</v>
      </c>
      <c r="C2670" s="1" t="s">
        <v>833</v>
      </c>
      <c r="D2670" s="1" t="s">
        <v>19</v>
      </c>
      <c r="E2670" s="1" t="s">
        <v>19</v>
      </c>
      <c r="F2670" s="1" t="s">
        <v>20</v>
      </c>
      <c r="G2670" s="1" t="n">
        <v>8</v>
      </c>
      <c r="H2670" s="1" t="n">
        <v>5</v>
      </c>
      <c r="I2670" s="23" t="str">
        <f aca="false">IF(J2670="RHAP", "Rhizophora apiculata", IF(J2670="EXAG", "Excoecaria agallocha", IF(J2670="BRPA", "Bruguiera parviflora", IF(J2670="XYMO", "Xylocarpus moluccensis", IF(J2670="BRCY", "Bruguiera cylindrica", IF(J2670="AVAL", "Avicennia alba", IF(J2670="AVOF", "Avicennia officinalis", IF(J2670="LURA", "Lumnitzera racemosa", IF(J2670="CETA", "Ceriops tagal", IF(J2670="XYGR", "Xylocarpus granatum", IF(J2670="AVMA", "Avicennia marina", IF(J2670="RHMU", "Rhizophora mucronata", IF(J2670="BRGY", "Bruguiera gymnorrhiza", IF(J2670="BRSE", "Bruguiera sexangula", IF(J2670="SOOV", "Sonneratia ovata", IF(J2670="SOCA", "Sonneratia caseolaris", IF(J2670="HELI", "Heritiera littoralis", IF(J2670="HESY", "Heritiera sylvatica", IF(J2670="NYFR", "Nypa fruticans", IF(J2670="CYRA", "Cynometra ramiflora", IF(J2670="PHPA", "Phoenix paludosa", IF(J2670="SCHY", "Scyphiphora hydrophyllacea", IF(J2670="DIMA", "Diospyros maritima", IF(J2670="POPI", "Pongamia pinnata", IF(J2670="MAPS", "Maniltoa psilogyne", IF(J2670="INBI", "Intsia bijuga", IF(J2670="ACEB", "Acanthus ebracteatus", IF(J2670="CAER", "Calamus erinaceus", IF(J2670="UNUN", "Unknown unknown",  IF(J2670="SOAL", "Sonneratia alba",  IF(J2670="AECO", "Aegiceras corniculatum", "" )) )))))))))))))))))))))))))))))</f>
        <v>Bruguiera cylindrica</v>
      </c>
      <c r="J2670" s="1" t="s">
        <v>98</v>
      </c>
      <c r="K2670" s="1" t="n">
        <v>6.5</v>
      </c>
      <c r="L2670" s="1" t="n">
        <v>7</v>
      </c>
      <c r="M2670" s="1"/>
      <c r="N2670" s="1"/>
      <c r="O2670" s="3"/>
      <c r="AMI2670" s="0"/>
      <c r="AMJ2670" s="0"/>
    </row>
    <row r="2671" s="18" customFormat="true" ht="13.8" hidden="false" customHeight="false" outlineLevel="0" collapsed="false">
      <c r="A2671" s="1" t="s">
        <v>91</v>
      </c>
      <c r="B2671" s="12" t="n">
        <v>42184</v>
      </c>
      <c r="C2671" s="1" t="s">
        <v>833</v>
      </c>
      <c r="D2671" s="1" t="s">
        <v>19</v>
      </c>
      <c r="E2671" s="1" t="s">
        <v>19</v>
      </c>
      <c r="F2671" s="1" t="s">
        <v>20</v>
      </c>
      <c r="G2671" s="1" t="n">
        <v>8</v>
      </c>
      <c r="H2671" s="1" t="n">
        <v>5</v>
      </c>
      <c r="I2671" s="23" t="str">
        <f aca="false">IF(J2671="RHAP", "Rhizophora apiculata", IF(J2671="EXAG", "Excoecaria agallocha", IF(J2671="BRPA", "Bruguiera parviflora", IF(J2671="XYMO", "Xylocarpus moluccensis", IF(J2671="BRCY", "Bruguiera cylindrica", IF(J2671="AVAL", "Avicennia alba", IF(J2671="AVOF", "Avicennia officinalis", IF(J2671="LURA", "Lumnitzera racemosa", IF(J2671="CETA", "Ceriops tagal", IF(J2671="XYGR", "Xylocarpus granatum", IF(J2671="AVMA", "Avicennia marina", IF(J2671="RHMU", "Rhizophora mucronata", IF(J2671="BRGY", "Bruguiera gymnorrhiza", IF(J2671="BRSE", "Bruguiera sexangula", IF(J2671="SOOV", "Sonneratia ovata", IF(J2671="SOCA", "Sonneratia caseolaris", IF(J2671="HELI", "Heritiera littoralis", IF(J2671="HESY", "Heritiera sylvatica", IF(J2671="NYFR", "Nypa fruticans", IF(J2671="CYRA", "Cynometra ramiflora", IF(J2671="PHPA", "Phoenix paludosa", IF(J2671="SCHY", "Scyphiphora hydrophyllacea", IF(J2671="DIMA", "Diospyros maritima", IF(J2671="POPI", "Pongamia pinnata", IF(J2671="MAPS", "Maniltoa psilogyne", IF(J2671="INBI", "Intsia bijuga", IF(J2671="ACEB", "Acanthus ebracteatus", IF(J2671="CAER", "Calamus erinaceus", IF(J2671="UNUN", "Unknown unknown",  IF(J2671="SOAL", "Sonneratia alba",  IF(J2671="AECO", "Aegiceras corniculatum", "" )) )))))))))))))))))))))))))))))</f>
        <v>Bruguiera cylindrica</v>
      </c>
      <c r="J2671" s="1" t="s">
        <v>98</v>
      </c>
      <c r="K2671" s="1" t="n">
        <v>6.6</v>
      </c>
      <c r="L2671" s="1" t="n">
        <v>8</v>
      </c>
      <c r="M2671" s="1"/>
      <c r="N2671" s="1"/>
      <c r="O2671" s="3"/>
      <c r="AMI2671" s="0"/>
      <c r="AMJ2671" s="0"/>
    </row>
    <row r="2672" s="18" customFormat="true" ht="13.8" hidden="false" customHeight="false" outlineLevel="0" collapsed="false">
      <c r="A2672" s="1" t="s">
        <v>91</v>
      </c>
      <c r="B2672" s="12" t="n">
        <v>42184</v>
      </c>
      <c r="C2672" s="1" t="s">
        <v>833</v>
      </c>
      <c r="D2672" s="1" t="s">
        <v>19</v>
      </c>
      <c r="E2672" s="1" t="s">
        <v>19</v>
      </c>
      <c r="F2672" s="1" t="s">
        <v>20</v>
      </c>
      <c r="G2672" s="1" t="n">
        <v>8</v>
      </c>
      <c r="H2672" s="1" t="n">
        <v>5</v>
      </c>
      <c r="I2672" s="23" t="str">
        <f aca="false">IF(J2672="RHAP", "Rhizophora apiculata", IF(J2672="EXAG", "Excoecaria agallocha", IF(J2672="BRPA", "Bruguiera parviflora", IF(J2672="XYMO", "Xylocarpus moluccensis", IF(J2672="BRCY", "Bruguiera cylindrica", IF(J2672="AVAL", "Avicennia alba", IF(J2672="AVOF", "Avicennia officinalis", IF(J2672="LURA", "Lumnitzera racemosa", IF(J2672="CETA", "Ceriops tagal", IF(J2672="XYGR", "Xylocarpus granatum", IF(J2672="AVMA", "Avicennia marina", IF(J2672="RHMU", "Rhizophora mucronata", IF(J2672="BRGY", "Bruguiera gymnorrhiza", IF(J2672="BRSE", "Bruguiera sexangula", IF(J2672="SOOV", "Sonneratia ovata", IF(J2672="SOCA", "Sonneratia caseolaris", IF(J2672="HELI", "Heritiera littoralis", IF(J2672="HESY", "Heritiera sylvatica", IF(J2672="NYFR", "Nypa fruticans", IF(J2672="CYRA", "Cynometra ramiflora", IF(J2672="PHPA", "Phoenix paludosa", IF(J2672="SCHY", "Scyphiphora hydrophyllacea", IF(J2672="DIMA", "Diospyros maritima", IF(J2672="POPI", "Pongamia pinnata", IF(J2672="MAPS", "Maniltoa psilogyne", IF(J2672="INBI", "Intsia bijuga", IF(J2672="ACEB", "Acanthus ebracteatus", IF(J2672="CAER", "Calamus erinaceus", IF(J2672="UNUN", "Unknown unknown",  IF(J2672="SOAL", "Sonneratia alba",  IF(J2672="AECO", "Aegiceras corniculatum", "" )) )))))))))))))))))))))))))))))</f>
        <v>Rhizophora apiculata</v>
      </c>
      <c r="J2672" s="1" t="s">
        <v>21</v>
      </c>
      <c r="K2672" s="1" t="n">
        <v>6.6</v>
      </c>
      <c r="L2672" s="1" t="n">
        <v>10</v>
      </c>
      <c r="M2672" s="1"/>
      <c r="N2672" s="1"/>
      <c r="O2672" s="3"/>
      <c r="AMI2672" s="0"/>
      <c r="AMJ2672" s="0"/>
    </row>
    <row r="2673" s="18" customFormat="true" ht="13.8" hidden="false" customHeight="false" outlineLevel="0" collapsed="false">
      <c r="A2673" s="1" t="s">
        <v>91</v>
      </c>
      <c r="B2673" s="12" t="n">
        <v>42184</v>
      </c>
      <c r="C2673" s="1" t="s">
        <v>833</v>
      </c>
      <c r="D2673" s="1" t="s">
        <v>19</v>
      </c>
      <c r="E2673" s="1" t="s">
        <v>19</v>
      </c>
      <c r="F2673" s="1" t="s">
        <v>20</v>
      </c>
      <c r="G2673" s="1" t="n">
        <v>8</v>
      </c>
      <c r="H2673" s="1" t="n">
        <v>5</v>
      </c>
      <c r="I2673" s="23" t="str">
        <f aca="false">IF(J2673="RHAP", "Rhizophora apiculata", IF(J2673="EXAG", "Excoecaria agallocha", IF(J2673="BRPA", "Bruguiera parviflora", IF(J2673="XYMO", "Xylocarpus moluccensis", IF(J2673="BRCY", "Bruguiera cylindrica", IF(J2673="AVAL", "Avicennia alba", IF(J2673="AVOF", "Avicennia officinalis", IF(J2673="LURA", "Lumnitzera racemosa", IF(J2673="CETA", "Ceriops tagal", IF(J2673="XYGR", "Xylocarpus granatum", IF(J2673="AVMA", "Avicennia marina", IF(J2673="RHMU", "Rhizophora mucronata", IF(J2673="BRGY", "Bruguiera gymnorrhiza", IF(J2673="BRSE", "Bruguiera sexangula", IF(J2673="SOOV", "Sonneratia ovata", IF(J2673="SOCA", "Sonneratia caseolaris", IF(J2673="HELI", "Heritiera littoralis", IF(J2673="HESY", "Heritiera sylvatica", IF(J2673="NYFR", "Nypa fruticans", IF(J2673="CYRA", "Cynometra ramiflora", IF(J2673="PHPA", "Phoenix paludosa", IF(J2673="SCHY", "Scyphiphora hydrophyllacea", IF(J2673="DIMA", "Diospyros maritima", IF(J2673="POPI", "Pongamia pinnata", IF(J2673="MAPS", "Maniltoa psilogyne", IF(J2673="INBI", "Intsia bijuga", IF(J2673="ACEB", "Acanthus ebracteatus", IF(J2673="CAER", "Calamus erinaceus", IF(J2673="UNUN", "Unknown unknown",  IF(J2673="SOAL", "Sonneratia alba",  IF(J2673="AECO", "Aegiceras corniculatum", "" )) )))))))))))))))))))))))))))))</f>
        <v>Rhizophora apiculata</v>
      </c>
      <c r="J2673" s="1" t="s">
        <v>21</v>
      </c>
      <c r="K2673" s="1" t="n">
        <v>6.8</v>
      </c>
      <c r="L2673" s="1" t="n">
        <v>12</v>
      </c>
      <c r="M2673" s="1"/>
      <c r="N2673" s="1"/>
      <c r="O2673" s="3"/>
      <c r="AMI2673" s="0"/>
      <c r="AMJ2673" s="0"/>
    </row>
    <row r="2674" s="18" customFormat="true" ht="13.8" hidden="false" customHeight="false" outlineLevel="0" collapsed="false">
      <c r="A2674" s="1" t="s">
        <v>91</v>
      </c>
      <c r="B2674" s="12" t="n">
        <v>42184</v>
      </c>
      <c r="C2674" s="1" t="s">
        <v>833</v>
      </c>
      <c r="D2674" s="1" t="s">
        <v>19</v>
      </c>
      <c r="E2674" s="1" t="s">
        <v>19</v>
      </c>
      <c r="F2674" s="1" t="s">
        <v>20</v>
      </c>
      <c r="G2674" s="1" t="n">
        <v>8</v>
      </c>
      <c r="H2674" s="1" t="n">
        <v>5</v>
      </c>
      <c r="I2674" s="23" t="str">
        <f aca="false">IF(J2674="RHAP", "Rhizophora apiculata", IF(J2674="EXAG", "Excoecaria agallocha", IF(J2674="BRPA", "Bruguiera parviflora", IF(J2674="XYMO", "Xylocarpus moluccensis", IF(J2674="BRCY", "Bruguiera cylindrica", IF(J2674="AVAL", "Avicennia alba", IF(J2674="AVOF", "Avicennia officinalis", IF(J2674="LURA", "Lumnitzera racemosa", IF(J2674="CETA", "Ceriops tagal", IF(J2674="XYGR", "Xylocarpus granatum", IF(J2674="AVMA", "Avicennia marina", IF(J2674="RHMU", "Rhizophora mucronata", IF(J2674="BRGY", "Bruguiera gymnorrhiza", IF(J2674="BRSE", "Bruguiera sexangula", IF(J2674="SOOV", "Sonneratia ovata", IF(J2674="SOCA", "Sonneratia caseolaris", IF(J2674="HELI", "Heritiera littoralis", IF(J2674="HESY", "Heritiera sylvatica", IF(J2674="NYFR", "Nypa fruticans", IF(J2674="CYRA", "Cynometra ramiflora", IF(J2674="PHPA", "Phoenix paludosa", IF(J2674="SCHY", "Scyphiphora hydrophyllacea", IF(J2674="DIMA", "Diospyros maritima", IF(J2674="POPI", "Pongamia pinnata", IF(J2674="MAPS", "Maniltoa psilogyne", IF(J2674="INBI", "Intsia bijuga", IF(J2674="ACEB", "Acanthus ebracteatus", IF(J2674="CAER", "Calamus erinaceus", IF(J2674="UNUN", "Unknown unknown",  IF(J2674="SOAL", "Sonneratia alba",  IF(J2674="AECO", "Aegiceras corniculatum", "" )) )))))))))))))))))))))))))))))</f>
        <v>Rhizophora apiculata</v>
      </c>
      <c r="J2674" s="1" t="s">
        <v>21</v>
      </c>
      <c r="K2674" s="1" t="n">
        <v>7</v>
      </c>
      <c r="L2674" s="1" t="n">
        <v>8</v>
      </c>
      <c r="M2674" s="1"/>
      <c r="N2674" s="1"/>
      <c r="O2674" s="3"/>
      <c r="AMI2674" s="0"/>
      <c r="AMJ2674" s="0"/>
    </row>
    <row r="2675" s="18" customFormat="true" ht="13.8" hidden="false" customHeight="false" outlineLevel="0" collapsed="false">
      <c r="A2675" s="1" t="s">
        <v>91</v>
      </c>
      <c r="B2675" s="12" t="n">
        <v>42184</v>
      </c>
      <c r="C2675" s="1" t="s">
        <v>833</v>
      </c>
      <c r="D2675" s="1" t="s">
        <v>19</v>
      </c>
      <c r="E2675" s="1" t="s">
        <v>19</v>
      </c>
      <c r="F2675" s="1" t="s">
        <v>20</v>
      </c>
      <c r="G2675" s="1" t="n">
        <v>8</v>
      </c>
      <c r="H2675" s="1" t="n">
        <v>5</v>
      </c>
      <c r="I2675" s="23" t="str">
        <f aca="false">IF(J2675="RHAP", "Rhizophora apiculata", IF(J2675="EXAG", "Excoecaria agallocha", IF(J2675="BRPA", "Bruguiera parviflora", IF(J2675="XYMO", "Xylocarpus moluccensis", IF(J2675="BRCY", "Bruguiera cylindrica", IF(J2675="AVAL", "Avicennia alba", IF(J2675="AVOF", "Avicennia officinalis", IF(J2675="LURA", "Lumnitzera racemosa", IF(J2675="CETA", "Ceriops tagal", IF(J2675="XYGR", "Xylocarpus granatum", IF(J2675="AVMA", "Avicennia marina", IF(J2675="RHMU", "Rhizophora mucronata", IF(J2675="BRGY", "Bruguiera gymnorrhiza", IF(J2675="BRSE", "Bruguiera sexangula", IF(J2675="SOOV", "Sonneratia ovata", IF(J2675="SOCA", "Sonneratia caseolaris", IF(J2675="HELI", "Heritiera littoralis", IF(J2675="HESY", "Heritiera sylvatica", IF(J2675="NYFR", "Nypa fruticans", IF(J2675="CYRA", "Cynometra ramiflora", IF(J2675="PHPA", "Phoenix paludosa", IF(J2675="SCHY", "Scyphiphora hydrophyllacea", IF(J2675="DIMA", "Diospyros maritima", IF(J2675="POPI", "Pongamia pinnata", IF(J2675="MAPS", "Maniltoa psilogyne", IF(J2675="INBI", "Intsia bijuga", IF(J2675="ACEB", "Acanthus ebracteatus", IF(J2675="CAER", "Calamus erinaceus", IF(J2675="UNUN", "Unknown unknown",  IF(J2675="SOAL", "Sonneratia alba",  IF(J2675="AECO", "Aegiceras corniculatum", "" )) )))))))))))))))))))))))))))))</f>
        <v>Rhizophora apiculata</v>
      </c>
      <c r="J2675" s="1" t="s">
        <v>21</v>
      </c>
      <c r="K2675" s="1" t="n">
        <v>7</v>
      </c>
      <c r="L2675" s="1" t="n">
        <v>8</v>
      </c>
      <c r="M2675" s="1"/>
      <c r="N2675" s="1"/>
      <c r="O2675" s="3"/>
      <c r="AMI2675" s="0"/>
      <c r="AMJ2675" s="0"/>
    </row>
    <row r="2676" s="18" customFormat="true" ht="13.8" hidden="false" customHeight="false" outlineLevel="0" collapsed="false">
      <c r="A2676" s="1" t="s">
        <v>91</v>
      </c>
      <c r="B2676" s="12" t="n">
        <v>42184</v>
      </c>
      <c r="C2676" s="1" t="s">
        <v>833</v>
      </c>
      <c r="D2676" s="1" t="s">
        <v>19</v>
      </c>
      <c r="E2676" s="1" t="s">
        <v>19</v>
      </c>
      <c r="F2676" s="1" t="s">
        <v>20</v>
      </c>
      <c r="G2676" s="1" t="n">
        <v>8</v>
      </c>
      <c r="H2676" s="1" t="n">
        <v>5</v>
      </c>
      <c r="I2676" s="23" t="str">
        <f aca="false">IF(J2676="RHAP", "Rhizophora apiculata", IF(J2676="EXAG", "Excoecaria agallocha", IF(J2676="BRPA", "Bruguiera parviflora", IF(J2676="XYMO", "Xylocarpus moluccensis", IF(J2676="BRCY", "Bruguiera cylindrica", IF(J2676="AVAL", "Avicennia alba", IF(J2676="AVOF", "Avicennia officinalis", IF(J2676="LURA", "Lumnitzera racemosa", IF(J2676="CETA", "Ceriops tagal", IF(J2676="XYGR", "Xylocarpus granatum", IF(J2676="AVMA", "Avicennia marina", IF(J2676="RHMU", "Rhizophora mucronata", IF(J2676="BRGY", "Bruguiera gymnorrhiza", IF(J2676="BRSE", "Bruguiera sexangula", IF(J2676="SOOV", "Sonneratia ovata", IF(J2676="SOCA", "Sonneratia caseolaris", IF(J2676="HELI", "Heritiera littoralis", IF(J2676="HESY", "Heritiera sylvatica", IF(J2676="NYFR", "Nypa fruticans", IF(J2676="CYRA", "Cynometra ramiflora", IF(J2676="PHPA", "Phoenix paludosa", IF(J2676="SCHY", "Scyphiphora hydrophyllacea", IF(J2676="DIMA", "Diospyros maritima", IF(J2676="POPI", "Pongamia pinnata", IF(J2676="MAPS", "Maniltoa psilogyne", IF(J2676="INBI", "Intsia bijuga", IF(J2676="ACEB", "Acanthus ebracteatus", IF(J2676="CAER", "Calamus erinaceus", IF(J2676="UNUN", "Unknown unknown",  IF(J2676="SOAL", "Sonneratia alba",  IF(J2676="AECO", "Aegiceras corniculatum", "" )) )))))))))))))))))))))))))))))</f>
        <v>Rhizophora apiculata</v>
      </c>
      <c r="J2676" s="1" t="s">
        <v>21</v>
      </c>
      <c r="K2676" s="1" t="n">
        <v>7.1</v>
      </c>
      <c r="L2676" s="1" t="n">
        <v>11</v>
      </c>
      <c r="M2676" s="1"/>
      <c r="N2676" s="1"/>
      <c r="O2676" s="3"/>
      <c r="AMI2676" s="0"/>
      <c r="AMJ2676" s="0"/>
    </row>
    <row r="2677" s="18" customFormat="true" ht="13.8" hidden="false" customHeight="false" outlineLevel="0" collapsed="false">
      <c r="A2677" s="1" t="s">
        <v>91</v>
      </c>
      <c r="B2677" s="12" t="n">
        <v>42184</v>
      </c>
      <c r="C2677" s="1" t="s">
        <v>833</v>
      </c>
      <c r="D2677" s="1" t="s">
        <v>19</v>
      </c>
      <c r="E2677" s="1" t="s">
        <v>19</v>
      </c>
      <c r="F2677" s="1" t="s">
        <v>20</v>
      </c>
      <c r="G2677" s="1" t="n">
        <v>8</v>
      </c>
      <c r="H2677" s="1" t="n">
        <v>5</v>
      </c>
      <c r="I2677" s="23" t="str">
        <f aca="false">IF(J2677="RHAP", "Rhizophora apiculata", IF(J2677="EXAG", "Excoecaria agallocha", IF(J2677="BRPA", "Bruguiera parviflora", IF(J2677="XYMO", "Xylocarpus moluccensis", IF(J2677="BRCY", "Bruguiera cylindrica", IF(J2677="AVAL", "Avicennia alba", IF(J2677="AVOF", "Avicennia officinalis", IF(J2677="LURA", "Lumnitzera racemosa", IF(J2677="CETA", "Ceriops tagal", IF(J2677="XYGR", "Xylocarpus granatum", IF(J2677="AVMA", "Avicennia marina", IF(J2677="RHMU", "Rhizophora mucronata", IF(J2677="BRGY", "Bruguiera gymnorrhiza", IF(J2677="BRSE", "Bruguiera sexangula", IF(J2677="SOOV", "Sonneratia ovata", IF(J2677="SOCA", "Sonneratia caseolaris", IF(J2677="HELI", "Heritiera littoralis", IF(J2677="HESY", "Heritiera sylvatica", IF(J2677="NYFR", "Nypa fruticans", IF(J2677="CYRA", "Cynometra ramiflora", IF(J2677="PHPA", "Phoenix paludosa", IF(J2677="SCHY", "Scyphiphora hydrophyllacea", IF(J2677="DIMA", "Diospyros maritima", IF(J2677="POPI", "Pongamia pinnata", IF(J2677="MAPS", "Maniltoa psilogyne", IF(J2677="INBI", "Intsia bijuga", IF(J2677="ACEB", "Acanthus ebracteatus", IF(J2677="CAER", "Calamus erinaceus", IF(J2677="UNUN", "Unknown unknown",  IF(J2677="SOAL", "Sonneratia alba",  IF(J2677="AECO", "Aegiceras corniculatum", "" )) )))))))))))))))))))))))))))))</f>
        <v>Rhizophora apiculata</v>
      </c>
      <c r="J2677" s="1" t="s">
        <v>21</v>
      </c>
      <c r="K2677" s="1" t="n">
        <v>7.2</v>
      </c>
      <c r="L2677" s="1" t="n">
        <v>9</v>
      </c>
      <c r="M2677" s="1"/>
      <c r="N2677" s="1"/>
      <c r="O2677" s="3"/>
      <c r="AMI2677" s="0"/>
      <c r="AMJ2677" s="0"/>
    </row>
    <row r="2678" s="18" customFormat="true" ht="13.8" hidden="false" customHeight="false" outlineLevel="0" collapsed="false">
      <c r="A2678" s="1" t="s">
        <v>91</v>
      </c>
      <c r="B2678" s="12" t="n">
        <v>42184</v>
      </c>
      <c r="C2678" s="1" t="s">
        <v>833</v>
      </c>
      <c r="D2678" s="1" t="s">
        <v>19</v>
      </c>
      <c r="E2678" s="1" t="s">
        <v>19</v>
      </c>
      <c r="F2678" s="1" t="s">
        <v>20</v>
      </c>
      <c r="G2678" s="1" t="n">
        <v>8</v>
      </c>
      <c r="H2678" s="1" t="n">
        <v>5</v>
      </c>
      <c r="I2678" s="23" t="str">
        <f aca="false">IF(J2678="RHAP", "Rhizophora apiculata", IF(J2678="EXAG", "Excoecaria agallocha", IF(J2678="BRPA", "Bruguiera parviflora", IF(J2678="XYMO", "Xylocarpus moluccensis", IF(J2678="BRCY", "Bruguiera cylindrica", IF(J2678="AVAL", "Avicennia alba", IF(J2678="AVOF", "Avicennia officinalis", IF(J2678="LURA", "Lumnitzera racemosa", IF(J2678="CETA", "Ceriops tagal", IF(J2678="XYGR", "Xylocarpus granatum", IF(J2678="AVMA", "Avicennia marina", IF(J2678="RHMU", "Rhizophora mucronata", IF(J2678="BRGY", "Bruguiera gymnorrhiza", IF(J2678="BRSE", "Bruguiera sexangula", IF(J2678="SOOV", "Sonneratia ovata", IF(J2678="SOCA", "Sonneratia caseolaris", IF(J2678="HELI", "Heritiera littoralis", IF(J2678="HESY", "Heritiera sylvatica", IF(J2678="NYFR", "Nypa fruticans", IF(J2678="CYRA", "Cynometra ramiflora", IF(J2678="PHPA", "Phoenix paludosa", IF(J2678="SCHY", "Scyphiphora hydrophyllacea", IF(J2678="DIMA", "Diospyros maritima", IF(J2678="POPI", "Pongamia pinnata", IF(J2678="MAPS", "Maniltoa psilogyne", IF(J2678="INBI", "Intsia bijuga", IF(J2678="ACEB", "Acanthus ebracteatus", IF(J2678="CAER", "Calamus erinaceus", IF(J2678="UNUN", "Unknown unknown",  IF(J2678="SOAL", "Sonneratia alba",  IF(J2678="AECO", "Aegiceras corniculatum", "" )) )))))))))))))))))))))))))))))</f>
        <v>Rhizophora apiculata</v>
      </c>
      <c r="J2678" s="1" t="s">
        <v>21</v>
      </c>
      <c r="K2678" s="1" t="n">
        <v>7.4</v>
      </c>
      <c r="L2678" s="1" t="n">
        <v>10</v>
      </c>
      <c r="M2678" s="1"/>
      <c r="N2678" s="1"/>
      <c r="O2678" s="3"/>
      <c r="AMI2678" s="0"/>
      <c r="AMJ2678" s="0"/>
    </row>
    <row r="2679" s="18" customFormat="true" ht="13.8" hidden="false" customHeight="false" outlineLevel="0" collapsed="false">
      <c r="A2679" s="1" t="s">
        <v>91</v>
      </c>
      <c r="B2679" s="12" t="n">
        <v>42184</v>
      </c>
      <c r="C2679" s="1" t="s">
        <v>833</v>
      </c>
      <c r="D2679" s="1" t="s">
        <v>19</v>
      </c>
      <c r="E2679" s="1" t="s">
        <v>19</v>
      </c>
      <c r="F2679" s="1" t="s">
        <v>20</v>
      </c>
      <c r="G2679" s="1" t="n">
        <v>8</v>
      </c>
      <c r="H2679" s="1" t="n">
        <v>5</v>
      </c>
      <c r="I2679" s="23" t="str">
        <f aca="false">IF(J2679="RHAP", "Rhizophora apiculata", IF(J2679="EXAG", "Excoecaria agallocha", IF(J2679="BRPA", "Bruguiera parviflora", IF(J2679="XYMO", "Xylocarpus moluccensis", IF(J2679="BRCY", "Bruguiera cylindrica", IF(J2679="AVAL", "Avicennia alba", IF(J2679="AVOF", "Avicennia officinalis", IF(J2679="LURA", "Lumnitzera racemosa", IF(J2679="CETA", "Ceriops tagal", IF(J2679="XYGR", "Xylocarpus granatum", IF(J2679="AVMA", "Avicennia marina", IF(J2679="RHMU", "Rhizophora mucronata", IF(J2679="BRGY", "Bruguiera gymnorrhiza", IF(J2679="BRSE", "Bruguiera sexangula", IF(J2679="SOOV", "Sonneratia ovata", IF(J2679="SOCA", "Sonneratia caseolaris", IF(J2679="HELI", "Heritiera littoralis", IF(J2679="HESY", "Heritiera sylvatica", IF(J2679="NYFR", "Nypa fruticans", IF(J2679="CYRA", "Cynometra ramiflora", IF(J2679="PHPA", "Phoenix paludosa", IF(J2679="SCHY", "Scyphiphora hydrophyllacea", IF(J2679="DIMA", "Diospyros maritima", IF(J2679="POPI", "Pongamia pinnata", IF(J2679="MAPS", "Maniltoa psilogyne", IF(J2679="INBI", "Intsia bijuga", IF(J2679="ACEB", "Acanthus ebracteatus", IF(J2679="CAER", "Calamus erinaceus", IF(J2679="UNUN", "Unknown unknown",  IF(J2679="SOAL", "Sonneratia alba",  IF(J2679="AECO", "Aegiceras corniculatum", "" )) )))))))))))))))))))))))))))))</f>
        <v>Rhizophora apiculata</v>
      </c>
      <c r="J2679" s="1" t="s">
        <v>21</v>
      </c>
      <c r="K2679" s="1" t="n">
        <v>7.5</v>
      </c>
      <c r="L2679" s="1" t="n">
        <v>11</v>
      </c>
      <c r="M2679" s="1"/>
      <c r="N2679" s="1"/>
      <c r="O2679" s="3"/>
      <c r="AMI2679" s="0"/>
      <c r="AMJ2679" s="0"/>
    </row>
    <row r="2680" s="18" customFormat="true" ht="13.8" hidden="false" customHeight="false" outlineLevel="0" collapsed="false">
      <c r="A2680" s="1" t="s">
        <v>91</v>
      </c>
      <c r="B2680" s="12" t="n">
        <v>42184</v>
      </c>
      <c r="C2680" s="1" t="s">
        <v>833</v>
      </c>
      <c r="D2680" s="1" t="s">
        <v>19</v>
      </c>
      <c r="E2680" s="1" t="s">
        <v>19</v>
      </c>
      <c r="F2680" s="1" t="s">
        <v>20</v>
      </c>
      <c r="G2680" s="1" t="n">
        <v>8</v>
      </c>
      <c r="H2680" s="1" t="n">
        <v>5</v>
      </c>
      <c r="I2680" s="23" t="str">
        <f aca="false">IF(J2680="RHAP", "Rhizophora apiculata", IF(J2680="EXAG", "Excoecaria agallocha", IF(J2680="BRPA", "Bruguiera parviflora", IF(J2680="XYMO", "Xylocarpus moluccensis", IF(J2680="BRCY", "Bruguiera cylindrica", IF(J2680="AVAL", "Avicennia alba", IF(J2680="AVOF", "Avicennia officinalis", IF(J2680="LURA", "Lumnitzera racemosa", IF(J2680="CETA", "Ceriops tagal", IF(J2680="XYGR", "Xylocarpus granatum", IF(J2680="AVMA", "Avicennia marina", IF(J2680="RHMU", "Rhizophora mucronata", IF(J2680="BRGY", "Bruguiera gymnorrhiza", IF(J2680="BRSE", "Bruguiera sexangula", IF(J2680="SOOV", "Sonneratia ovata", IF(J2680="SOCA", "Sonneratia caseolaris", IF(J2680="HELI", "Heritiera littoralis", IF(J2680="HESY", "Heritiera sylvatica", IF(J2680="NYFR", "Nypa fruticans", IF(J2680="CYRA", "Cynometra ramiflora", IF(J2680="PHPA", "Phoenix paludosa", IF(J2680="SCHY", "Scyphiphora hydrophyllacea", IF(J2680="DIMA", "Diospyros maritima", IF(J2680="POPI", "Pongamia pinnata", IF(J2680="MAPS", "Maniltoa psilogyne", IF(J2680="INBI", "Intsia bijuga", IF(J2680="ACEB", "Acanthus ebracteatus", IF(J2680="CAER", "Calamus erinaceus", IF(J2680="UNUN", "Unknown unknown",  IF(J2680="SOAL", "Sonneratia alba",  IF(J2680="AECO", "Aegiceras corniculatum", "" )) )))))))))))))))))))))))))))))</f>
        <v>Rhizophora apiculata</v>
      </c>
      <c r="J2680" s="1" t="s">
        <v>21</v>
      </c>
      <c r="K2680" s="1" t="n">
        <v>7.5</v>
      </c>
      <c r="L2680" s="1" t="n">
        <v>10</v>
      </c>
      <c r="M2680" s="1"/>
      <c r="N2680" s="1"/>
      <c r="O2680" s="3"/>
      <c r="AMI2680" s="0"/>
      <c r="AMJ2680" s="0"/>
    </row>
    <row r="2681" s="18" customFormat="true" ht="13.8" hidden="false" customHeight="false" outlineLevel="0" collapsed="false">
      <c r="A2681" s="1" t="s">
        <v>91</v>
      </c>
      <c r="B2681" s="12" t="n">
        <v>42184</v>
      </c>
      <c r="C2681" s="1" t="s">
        <v>833</v>
      </c>
      <c r="D2681" s="1" t="s">
        <v>19</v>
      </c>
      <c r="E2681" s="1" t="s">
        <v>19</v>
      </c>
      <c r="F2681" s="1" t="s">
        <v>20</v>
      </c>
      <c r="G2681" s="1" t="n">
        <v>8</v>
      </c>
      <c r="H2681" s="1" t="n">
        <v>5</v>
      </c>
      <c r="I2681" s="23" t="str">
        <f aca="false">IF(J2681="RHAP", "Rhizophora apiculata", IF(J2681="EXAG", "Excoecaria agallocha", IF(J2681="BRPA", "Bruguiera parviflora", IF(J2681="XYMO", "Xylocarpus moluccensis", IF(J2681="BRCY", "Bruguiera cylindrica", IF(J2681="AVAL", "Avicennia alba", IF(J2681="AVOF", "Avicennia officinalis", IF(J2681="LURA", "Lumnitzera racemosa", IF(J2681="CETA", "Ceriops tagal", IF(J2681="XYGR", "Xylocarpus granatum", IF(J2681="AVMA", "Avicennia marina", IF(J2681="RHMU", "Rhizophora mucronata", IF(J2681="BRGY", "Bruguiera gymnorrhiza", IF(J2681="BRSE", "Bruguiera sexangula", IF(J2681="SOOV", "Sonneratia ovata", IF(J2681="SOCA", "Sonneratia caseolaris", IF(J2681="HELI", "Heritiera littoralis", IF(J2681="HESY", "Heritiera sylvatica", IF(J2681="NYFR", "Nypa fruticans", IF(J2681="CYRA", "Cynometra ramiflora", IF(J2681="PHPA", "Phoenix paludosa", IF(J2681="SCHY", "Scyphiphora hydrophyllacea", IF(J2681="DIMA", "Diospyros maritima", IF(J2681="POPI", "Pongamia pinnata", IF(J2681="MAPS", "Maniltoa psilogyne", IF(J2681="INBI", "Intsia bijuga", IF(J2681="ACEB", "Acanthus ebracteatus", IF(J2681="CAER", "Calamus erinaceus", IF(J2681="UNUN", "Unknown unknown",  IF(J2681="SOAL", "Sonneratia alba",  IF(J2681="AECO", "Aegiceras corniculatum", "" )) )))))))))))))))))))))))))))))</f>
        <v>Avicennia officinalis</v>
      </c>
      <c r="J2681" s="1" t="s">
        <v>105</v>
      </c>
      <c r="K2681" s="1" t="n">
        <v>7.5</v>
      </c>
      <c r="L2681" s="1" t="n">
        <v>8</v>
      </c>
      <c r="M2681" s="1"/>
      <c r="N2681" s="1"/>
      <c r="O2681" s="3"/>
      <c r="AMI2681" s="0"/>
      <c r="AMJ2681" s="0"/>
    </row>
    <row r="2682" s="18" customFormat="true" ht="13.8" hidden="false" customHeight="false" outlineLevel="0" collapsed="false">
      <c r="A2682" s="1" t="s">
        <v>91</v>
      </c>
      <c r="B2682" s="12" t="n">
        <v>42184</v>
      </c>
      <c r="C2682" s="1" t="s">
        <v>833</v>
      </c>
      <c r="D2682" s="1" t="s">
        <v>19</v>
      </c>
      <c r="E2682" s="1" t="s">
        <v>19</v>
      </c>
      <c r="F2682" s="1" t="s">
        <v>20</v>
      </c>
      <c r="G2682" s="1" t="n">
        <v>8</v>
      </c>
      <c r="H2682" s="1" t="n">
        <v>5</v>
      </c>
      <c r="I2682" s="23" t="str">
        <f aca="false">IF(J2682="RHAP", "Rhizophora apiculata", IF(J2682="EXAG", "Excoecaria agallocha", IF(J2682="BRPA", "Bruguiera parviflora", IF(J2682="XYMO", "Xylocarpus moluccensis", IF(J2682="BRCY", "Bruguiera cylindrica", IF(J2682="AVAL", "Avicennia alba", IF(J2682="AVOF", "Avicennia officinalis", IF(J2682="LURA", "Lumnitzera racemosa", IF(J2682="CETA", "Ceriops tagal", IF(J2682="XYGR", "Xylocarpus granatum", IF(J2682="AVMA", "Avicennia marina", IF(J2682="RHMU", "Rhizophora mucronata", IF(J2682="BRGY", "Bruguiera gymnorrhiza", IF(J2682="BRSE", "Bruguiera sexangula", IF(J2682="SOOV", "Sonneratia ovata", IF(J2682="SOCA", "Sonneratia caseolaris", IF(J2682="HELI", "Heritiera littoralis", IF(J2682="HESY", "Heritiera sylvatica", IF(J2682="NYFR", "Nypa fruticans", IF(J2682="CYRA", "Cynometra ramiflora", IF(J2682="PHPA", "Phoenix paludosa", IF(J2682="SCHY", "Scyphiphora hydrophyllacea", IF(J2682="DIMA", "Diospyros maritima", IF(J2682="POPI", "Pongamia pinnata", IF(J2682="MAPS", "Maniltoa psilogyne", IF(J2682="INBI", "Intsia bijuga", IF(J2682="ACEB", "Acanthus ebracteatus", IF(J2682="CAER", "Calamus erinaceus", IF(J2682="UNUN", "Unknown unknown",  IF(J2682="SOAL", "Sonneratia alba",  IF(J2682="AECO", "Aegiceras corniculatum", "" )) )))))))))))))))))))))))))))))</f>
        <v>Rhizophora apiculata</v>
      </c>
      <c r="J2682" s="1" t="s">
        <v>21</v>
      </c>
      <c r="K2682" s="1" t="n">
        <v>7.5</v>
      </c>
      <c r="L2682" s="1" t="n">
        <v>8</v>
      </c>
      <c r="M2682" s="1"/>
      <c r="N2682" s="1"/>
      <c r="O2682" s="3"/>
      <c r="AMI2682" s="0"/>
      <c r="AMJ2682" s="0"/>
    </row>
    <row r="2683" s="18" customFormat="true" ht="13.8" hidden="false" customHeight="false" outlineLevel="0" collapsed="false">
      <c r="A2683" s="1" t="s">
        <v>91</v>
      </c>
      <c r="B2683" s="12" t="n">
        <v>42184</v>
      </c>
      <c r="C2683" s="1" t="s">
        <v>833</v>
      </c>
      <c r="D2683" s="1" t="s">
        <v>19</v>
      </c>
      <c r="E2683" s="1" t="s">
        <v>19</v>
      </c>
      <c r="F2683" s="1" t="s">
        <v>20</v>
      </c>
      <c r="G2683" s="1" t="n">
        <v>8</v>
      </c>
      <c r="H2683" s="1" t="n">
        <v>5</v>
      </c>
      <c r="I2683" s="23" t="str">
        <f aca="false">IF(J2683="RHAP", "Rhizophora apiculata", IF(J2683="EXAG", "Excoecaria agallocha", IF(J2683="BRPA", "Bruguiera parviflora", IF(J2683="XYMO", "Xylocarpus moluccensis", IF(J2683="BRCY", "Bruguiera cylindrica", IF(J2683="AVAL", "Avicennia alba", IF(J2683="AVOF", "Avicennia officinalis", IF(J2683="LURA", "Lumnitzera racemosa", IF(J2683="CETA", "Ceriops tagal", IF(J2683="XYGR", "Xylocarpus granatum", IF(J2683="AVMA", "Avicennia marina", IF(J2683="RHMU", "Rhizophora mucronata", IF(J2683="BRGY", "Bruguiera gymnorrhiza", IF(J2683="BRSE", "Bruguiera sexangula", IF(J2683="SOOV", "Sonneratia ovata", IF(J2683="SOCA", "Sonneratia caseolaris", IF(J2683="HELI", "Heritiera littoralis", IF(J2683="HESY", "Heritiera sylvatica", IF(J2683="NYFR", "Nypa fruticans", IF(J2683="CYRA", "Cynometra ramiflora", IF(J2683="PHPA", "Phoenix paludosa", IF(J2683="SCHY", "Scyphiphora hydrophyllacea", IF(J2683="DIMA", "Diospyros maritima", IF(J2683="POPI", "Pongamia pinnata", IF(J2683="MAPS", "Maniltoa psilogyne", IF(J2683="INBI", "Intsia bijuga", IF(J2683="ACEB", "Acanthus ebracteatus", IF(J2683="CAER", "Calamus erinaceus", IF(J2683="UNUN", "Unknown unknown",  IF(J2683="SOAL", "Sonneratia alba",  IF(J2683="AECO", "Aegiceras corniculatum", "" )) )))))))))))))))))))))))))))))</f>
        <v>Bruguiera cylindrica</v>
      </c>
      <c r="J2683" s="1" t="s">
        <v>98</v>
      </c>
      <c r="K2683" s="1" t="n">
        <v>8.3</v>
      </c>
      <c r="L2683" s="1" t="n">
        <v>11</v>
      </c>
      <c r="M2683" s="1"/>
      <c r="N2683" s="1"/>
      <c r="O2683" s="3"/>
      <c r="AMI2683" s="0"/>
      <c r="AMJ2683" s="0"/>
    </row>
    <row r="2684" s="18" customFormat="true" ht="13.8" hidden="false" customHeight="false" outlineLevel="0" collapsed="false">
      <c r="A2684" s="1" t="s">
        <v>91</v>
      </c>
      <c r="B2684" s="12" t="n">
        <v>42184</v>
      </c>
      <c r="C2684" s="1" t="s">
        <v>833</v>
      </c>
      <c r="D2684" s="1" t="s">
        <v>19</v>
      </c>
      <c r="E2684" s="1" t="s">
        <v>19</v>
      </c>
      <c r="F2684" s="1" t="s">
        <v>20</v>
      </c>
      <c r="G2684" s="1" t="n">
        <v>8</v>
      </c>
      <c r="H2684" s="1" t="n">
        <v>5</v>
      </c>
      <c r="I2684" s="23" t="str">
        <f aca="false">IF(J2684="RHAP", "Rhizophora apiculata", IF(J2684="EXAG", "Excoecaria agallocha", IF(J2684="BRPA", "Bruguiera parviflora", IF(J2684="XYMO", "Xylocarpus moluccensis", IF(J2684="BRCY", "Bruguiera cylindrica", IF(J2684="AVAL", "Avicennia alba", IF(J2684="AVOF", "Avicennia officinalis", IF(J2684="LURA", "Lumnitzera racemosa", IF(J2684="CETA", "Ceriops tagal", IF(J2684="XYGR", "Xylocarpus granatum", IF(J2684="AVMA", "Avicennia marina", IF(J2684="RHMU", "Rhizophora mucronata", IF(J2684="BRGY", "Bruguiera gymnorrhiza", IF(J2684="BRSE", "Bruguiera sexangula", IF(J2684="SOOV", "Sonneratia ovata", IF(J2684="SOCA", "Sonneratia caseolaris", IF(J2684="HELI", "Heritiera littoralis", IF(J2684="HESY", "Heritiera sylvatica", IF(J2684="NYFR", "Nypa fruticans", IF(J2684="CYRA", "Cynometra ramiflora", IF(J2684="PHPA", "Phoenix paludosa", IF(J2684="SCHY", "Scyphiphora hydrophyllacea", IF(J2684="DIMA", "Diospyros maritima", IF(J2684="POPI", "Pongamia pinnata", IF(J2684="MAPS", "Maniltoa psilogyne", IF(J2684="INBI", "Intsia bijuga", IF(J2684="ACEB", "Acanthus ebracteatus", IF(J2684="CAER", "Calamus erinaceus", IF(J2684="UNUN", "Unknown unknown",  IF(J2684="SOAL", "Sonneratia alba",  IF(J2684="AECO", "Aegiceras corniculatum", "" )) )))))))))))))))))))))))))))))</f>
        <v>Rhizophora apiculata</v>
      </c>
      <c r="J2684" s="1" t="s">
        <v>21</v>
      </c>
      <c r="K2684" s="1" t="n">
        <v>8.3</v>
      </c>
      <c r="L2684" s="1" t="n">
        <v>11</v>
      </c>
      <c r="M2684" s="1"/>
      <c r="N2684" s="1"/>
      <c r="O2684" s="3"/>
      <c r="AMI2684" s="0"/>
      <c r="AMJ2684" s="0"/>
    </row>
    <row r="2685" s="18" customFormat="true" ht="13.8" hidden="false" customHeight="false" outlineLevel="0" collapsed="false">
      <c r="A2685" s="1" t="s">
        <v>91</v>
      </c>
      <c r="B2685" s="12" t="n">
        <v>42184</v>
      </c>
      <c r="C2685" s="1" t="s">
        <v>833</v>
      </c>
      <c r="D2685" s="1" t="s">
        <v>19</v>
      </c>
      <c r="E2685" s="1" t="s">
        <v>19</v>
      </c>
      <c r="F2685" s="1" t="s">
        <v>20</v>
      </c>
      <c r="G2685" s="1" t="n">
        <v>8</v>
      </c>
      <c r="H2685" s="1" t="n">
        <v>5</v>
      </c>
      <c r="I2685" s="23" t="str">
        <f aca="false">IF(J2685="RHAP", "Rhizophora apiculata", IF(J2685="EXAG", "Excoecaria agallocha", IF(J2685="BRPA", "Bruguiera parviflora", IF(J2685="XYMO", "Xylocarpus moluccensis", IF(J2685="BRCY", "Bruguiera cylindrica", IF(J2685="AVAL", "Avicennia alba", IF(J2685="AVOF", "Avicennia officinalis", IF(J2685="LURA", "Lumnitzera racemosa", IF(J2685="CETA", "Ceriops tagal", IF(J2685="XYGR", "Xylocarpus granatum", IF(J2685="AVMA", "Avicennia marina", IF(J2685="RHMU", "Rhizophora mucronata", IF(J2685="BRGY", "Bruguiera gymnorrhiza", IF(J2685="BRSE", "Bruguiera sexangula", IF(J2685="SOOV", "Sonneratia ovata", IF(J2685="SOCA", "Sonneratia caseolaris", IF(J2685="HELI", "Heritiera littoralis", IF(J2685="HESY", "Heritiera sylvatica", IF(J2685="NYFR", "Nypa fruticans", IF(J2685="CYRA", "Cynometra ramiflora", IF(J2685="PHPA", "Phoenix paludosa", IF(J2685="SCHY", "Scyphiphora hydrophyllacea", IF(J2685="DIMA", "Diospyros maritima", IF(J2685="POPI", "Pongamia pinnata", IF(J2685="MAPS", "Maniltoa psilogyne", IF(J2685="INBI", "Intsia bijuga", IF(J2685="ACEB", "Acanthus ebracteatus", IF(J2685="CAER", "Calamus erinaceus", IF(J2685="UNUN", "Unknown unknown",  IF(J2685="SOAL", "Sonneratia alba",  IF(J2685="AECO", "Aegiceras corniculatum", "" )) )))))))))))))))))))))))))))))</f>
        <v>Rhizophora apiculata</v>
      </c>
      <c r="J2685" s="1" t="s">
        <v>21</v>
      </c>
      <c r="K2685" s="1" t="n">
        <v>8.5</v>
      </c>
      <c r="L2685" s="1" t="n">
        <v>10</v>
      </c>
      <c r="M2685" s="1"/>
      <c r="N2685" s="1"/>
      <c r="O2685" s="3"/>
      <c r="AMI2685" s="0"/>
      <c r="AMJ2685" s="0"/>
    </row>
    <row r="2686" s="18" customFormat="true" ht="13.8" hidden="false" customHeight="false" outlineLevel="0" collapsed="false">
      <c r="A2686" s="1" t="s">
        <v>91</v>
      </c>
      <c r="B2686" s="12" t="n">
        <v>42184</v>
      </c>
      <c r="C2686" s="1" t="s">
        <v>833</v>
      </c>
      <c r="D2686" s="1" t="s">
        <v>19</v>
      </c>
      <c r="E2686" s="1" t="s">
        <v>19</v>
      </c>
      <c r="F2686" s="1" t="s">
        <v>20</v>
      </c>
      <c r="G2686" s="1" t="n">
        <v>8</v>
      </c>
      <c r="H2686" s="1" t="n">
        <v>5</v>
      </c>
      <c r="I2686" s="23" t="str">
        <f aca="false">IF(J2686="RHAP", "Rhizophora apiculata", IF(J2686="EXAG", "Excoecaria agallocha", IF(J2686="BRPA", "Bruguiera parviflora", IF(J2686="XYMO", "Xylocarpus moluccensis", IF(J2686="BRCY", "Bruguiera cylindrica", IF(J2686="AVAL", "Avicennia alba", IF(J2686="AVOF", "Avicennia officinalis", IF(J2686="LURA", "Lumnitzera racemosa", IF(J2686="CETA", "Ceriops tagal", IF(J2686="XYGR", "Xylocarpus granatum", IF(J2686="AVMA", "Avicennia marina", IF(J2686="RHMU", "Rhizophora mucronata", IF(J2686="BRGY", "Bruguiera gymnorrhiza", IF(J2686="BRSE", "Bruguiera sexangula", IF(J2686="SOOV", "Sonneratia ovata", IF(J2686="SOCA", "Sonneratia caseolaris", IF(J2686="HELI", "Heritiera littoralis", IF(J2686="HESY", "Heritiera sylvatica", IF(J2686="NYFR", "Nypa fruticans", IF(J2686="CYRA", "Cynometra ramiflora", IF(J2686="PHPA", "Phoenix paludosa", IF(J2686="SCHY", "Scyphiphora hydrophyllacea", IF(J2686="DIMA", "Diospyros maritima", IF(J2686="POPI", "Pongamia pinnata", IF(J2686="MAPS", "Maniltoa psilogyne", IF(J2686="INBI", "Intsia bijuga", IF(J2686="ACEB", "Acanthus ebracteatus", IF(J2686="CAER", "Calamus erinaceus", IF(J2686="UNUN", "Unknown unknown",  IF(J2686="SOAL", "Sonneratia alba",  IF(J2686="AECO", "Aegiceras corniculatum", "" )) )))))))))))))))))))))))))))))</f>
        <v>Rhizophora apiculata</v>
      </c>
      <c r="J2686" s="1" t="s">
        <v>21</v>
      </c>
      <c r="K2686" s="1" t="n">
        <v>8.5</v>
      </c>
      <c r="L2686" s="1" t="n">
        <v>9</v>
      </c>
      <c r="M2686" s="1"/>
      <c r="N2686" s="1"/>
      <c r="O2686" s="3"/>
      <c r="AMI2686" s="0"/>
      <c r="AMJ2686" s="0"/>
    </row>
    <row r="2687" s="18" customFormat="true" ht="13.8" hidden="false" customHeight="false" outlineLevel="0" collapsed="false">
      <c r="A2687" s="1" t="s">
        <v>91</v>
      </c>
      <c r="B2687" s="12" t="n">
        <v>42184</v>
      </c>
      <c r="C2687" s="1" t="s">
        <v>833</v>
      </c>
      <c r="D2687" s="1" t="s">
        <v>19</v>
      </c>
      <c r="E2687" s="1" t="s">
        <v>19</v>
      </c>
      <c r="F2687" s="1" t="s">
        <v>20</v>
      </c>
      <c r="G2687" s="1" t="n">
        <v>8</v>
      </c>
      <c r="H2687" s="1" t="n">
        <v>5</v>
      </c>
      <c r="I2687" s="23" t="str">
        <f aca="false">IF(J2687="RHAP", "Rhizophora apiculata", IF(J2687="EXAG", "Excoecaria agallocha", IF(J2687="BRPA", "Bruguiera parviflora", IF(J2687="XYMO", "Xylocarpus moluccensis", IF(J2687="BRCY", "Bruguiera cylindrica", IF(J2687="AVAL", "Avicennia alba", IF(J2687="AVOF", "Avicennia officinalis", IF(J2687="LURA", "Lumnitzera racemosa", IF(J2687="CETA", "Ceriops tagal", IF(J2687="XYGR", "Xylocarpus granatum", IF(J2687="AVMA", "Avicennia marina", IF(J2687="RHMU", "Rhizophora mucronata", IF(J2687="BRGY", "Bruguiera gymnorrhiza", IF(J2687="BRSE", "Bruguiera sexangula", IF(J2687="SOOV", "Sonneratia ovata", IF(J2687="SOCA", "Sonneratia caseolaris", IF(J2687="HELI", "Heritiera littoralis", IF(J2687="HESY", "Heritiera sylvatica", IF(J2687="NYFR", "Nypa fruticans", IF(J2687="CYRA", "Cynometra ramiflora", IF(J2687="PHPA", "Phoenix paludosa", IF(J2687="SCHY", "Scyphiphora hydrophyllacea", IF(J2687="DIMA", "Diospyros maritima", IF(J2687="POPI", "Pongamia pinnata", IF(J2687="MAPS", "Maniltoa psilogyne", IF(J2687="INBI", "Intsia bijuga", IF(J2687="ACEB", "Acanthus ebracteatus", IF(J2687="CAER", "Calamus erinaceus", IF(J2687="UNUN", "Unknown unknown",  IF(J2687="SOAL", "Sonneratia alba",  IF(J2687="AECO", "Aegiceras corniculatum", "" )) )))))))))))))))))))))))))))))</f>
        <v>Rhizophora apiculata</v>
      </c>
      <c r="J2687" s="1" t="s">
        <v>21</v>
      </c>
      <c r="K2687" s="1" t="n">
        <v>8.9</v>
      </c>
      <c r="L2687" s="1" t="n">
        <v>11</v>
      </c>
      <c r="M2687" s="1"/>
      <c r="N2687" s="1"/>
      <c r="O2687" s="3"/>
      <c r="AMI2687" s="0"/>
      <c r="AMJ2687" s="0"/>
    </row>
    <row r="2688" s="18" customFormat="true" ht="13.8" hidden="false" customHeight="false" outlineLevel="0" collapsed="false">
      <c r="A2688" s="1" t="s">
        <v>91</v>
      </c>
      <c r="B2688" s="12" t="n">
        <v>42184</v>
      </c>
      <c r="C2688" s="1" t="s">
        <v>833</v>
      </c>
      <c r="D2688" s="1" t="s">
        <v>19</v>
      </c>
      <c r="E2688" s="1" t="s">
        <v>19</v>
      </c>
      <c r="F2688" s="1" t="s">
        <v>20</v>
      </c>
      <c r="G2688" s="1" t="n">
        <v>8</v>
      </c>
      <c r="H2688" s="1" t="n">
        <v>5</v>
      </c>
      <c r="I2688" s="23" t="str">
        <f aca="false">IF(J2688="RHAP", "Rhizophora apiculata", IF(J2688="EXAG", "Excoecaria agallocha", IF(J2688="BRPA", "Bruguiera parviflora", IF(J2688="XYMO", "Xylocarpus moluccensis", IF(J2688="BRCY", "Bruguiera cylindrica", IF(J2688="AVAL", "Avicennia alba", IF(J2688="AVOF", "Avicennia officinalis", IF(J2688="LURA", "Lumnitzera racemosa", IF(J2688="CETA", "Ceriops tagal", IF(J2688="XYGR", "Xylocarpus granatum", IF(J2688="AVMA", "Avicennia marina", IF(J2688="RHMU", "Rhizophora mucronata", IF(J2688="BRGY", "Bruguiera gymnorrhiza", IF(J2688="BRSE", "Bruguiera sexangula", IF(J2688="SOOV", "Sonneratia ovata", IF(J2688="SOCA", "Sonneratia caseolaris", IF(J2688="HELI", "Heritiera littoralis", IF(J2688="HESY", "Heritiera sylvatica", IF(J2688="NYFR", "Nypa fruticans", IF(J2688="CYRA", "Cynometra ramiflora", IF(J2688="PHPA", "Phoenix paludosa", IF(J2688="SCHY", "Scyphiphora hydrophyllacea", IF(J2688="DIMA", "Diospyros maritima", IF(J2688="POPI", "Pongamia pinnata", IF(J2688="MAPS", "Maniltoa psilogyne", IF(J2688="INBI", "Intsia bijuga", IF(J2688="ACEB", "Acanthus ebracteatus", IF(J2688="CAER", "Calamus erinaceus", IF(J2688="UNUN", "Unknown unknown",  IF(J2688="SOAL", "Sonneratia alba",  IF(J2688="AECO", "Aegiceras corniculatum", "" )) )))))))))))))))))))))))))))))</f>
        <v>Rhizophora apiculata</v>
      </c>
      <c r="J2688" s="1" t="s">
        <v>21</v>
      </c>
      <c r="K2688" s="1" t="n">
        <v>9.8</v>
      </c>
      <c r="L2688" s="1" t="n">
        <v>11</v>
      </c>
      <c r="M2688" s="1"/>
      <c r="N2688" s="1"/>
      <c r="O2688" s="3"/>
      <c r="AMI2688" s="0"/>
      <c r="AMJ2688" s="0"/>
    </row>
    <row r="2689" s="18" customFormat="true" ht="13.8" hidden="false" customHeight="false" outlineLevel="0" collapsed="false">
      <c r="A2689" s="1" t="s">
        <v>91</v>
      </c>
      <c r="B2689" s="12" t="n">
        <v>42184</v>
      </c>
      <c r="C2689" s="1" t="s">
        <v>833</v>
      </c>
      <c r="D2689" s="1" t="s">
        <v>19</v>
      </c>
      <c r="E2689" s="1" t="s">
        <v>19</v>
      </c>
      <c r="F2689" s="1" t="s">
        <v>20</v>
      </c>
      <c r="G2689" s="1" t="n">
        <v>8</v>
      </c>
      <c r="H2689" s="1" t="n">
        <v>5</v>
      </c>
      <c r="I2689" s="23" t="str">
        <f aca="false">IF(J2689="RHAP", "Rhizophora apiculata", IF(J2689="EXAG", "Excoecaria agallocha", IF(J2689="BRPA", "Bruguiera parviflora", IF(J2689="XYMO", "Xylocarpus moluccensis", IF(J2689="BRCY", "Bruguiera cylindrica", IF(J2689="AVAL", "Avicennia alba", IF(J2689="AVOF", "Avicennia officinalis", IF(J2689="LURA", "Lumnitzera racemosa", IF(J2689="CETA", "Ceriops tagal", IF(J2689="XYGR", "Xylocarpus granatum", IF(J2689="AVMA", "Avicennia marina", IF(J2689="RHMU", "Rhizophora mucronata", IF(J2689="BRGY", "Bruguiera gymnorrhiza", IF(J2689="BRSE", "Bruguiera sexangula", IF(J2689="SOOV", "Sonneratia ovata", IF(J2689="SOCA", "Sonneratia caseolaris", IF(J2689="HELI", "Heritiera littoralis", IF(J2689="HESY", "Heritiera sylvatica", IF(J2689="NYFR", "Nypa fruticans", IF(J2689="CYRA", "Cynometra ramiflora", IF(J2689="PHPA", "Phoenix paludosa", IF(J2689="SCHY", "Scyphiphora hydrophyllacea", IF(J2689="DIMA", "Diospyros maritima", IF(J2689="POPI", "Pongamia pinnata", IF(J2689="MAPS", "Maniltoa psilogyne", IF(J2689="INBI", "Intsia bijuga", IF(J2689="ACEB", "Acanthus ebracteatus", IF(J2689="CAER", "Calamus erinaceus", IF(J2689="UNUN", "Unknown unknown",  IF(J2689="SOAL", "Sonneratia alba",  IF(J2689="AECO", "Aegiceras corniculatum", "" )) )))))))))))))))))))))))))))))</f>
        <v>Avicennia officinalis</v>
      </c>
      <c r="J2689" s="1" t="s">
        <v>105</v>
      </c>
      <c r="K2689" s="1" t="n">
        <v>9.9</v>
      </c>
      <c r="L2689" s="1" t="n">
        <v>10</v>
      </c>
      <c r="M2689" s="1"/>
      <c r="N2689" s="1"/>
      <c r="O2689" s="3"/>
      <c r="AMI2689" s="0"/>
      <c r="AMJ2689" s="0"/>
    </row>
    <row r="2690" s="18" customFormat="true" ht="13.8" hidden="false" customHeight="false" outlineLevel="0" collapsed="false">
      <c r="A2690" s="1" t="s">
        <v>91</v>
      </c>
      <c r="B2690" s="12" t="n">
        <v>42184</v>
      </c>
      <c r="C2690" s="1" t="s">
        <v>833</v>
      </c>
      <c r="D2690" s="1" t="s">
        <v>19</v>
      </c>
      <c r="E2690" s="1" t="s">
        <v>19</v>
      </c>
      <c r="F2690" s="1" t="s">
        <v>20</v>
      </c>
      <c r="G2690" s="1" t="n">
        <v>8</v>
      </c>
      <c r="H2690" s="1" t="n">
        <v>5</v>
      </c>
      <c r="I2690" s="23" t="str">
        <f aca="false">IF(J2690="RHAP", "Rhizophora apiculata", IF(J2690="EXAG", "Excoecaria agallocha", IF(J2690="BRPA", "Bruguiera parviflora", IF(J2690="XYMO", "Xylocarpus moluccensis", IF(J2690="BRCY", "Bruguiera cylindrica", IF(J2690="AVAL", "Avicennia alba", IF(J2690="AVOF", "Avicennia officinalis", IF(J2690="LURA", "Lumnitzera racemosa", IF(J2690="CETA", "Ceriops tagal", IF(J2690="XYGR", "Xylocarpus granatum", IF(J2690="AVMA", "Avicennia marina", IF(J2690="RHMU", "Rhizophora mucronata", IF(J2690="BRGY", "Bruguiera gymnorrhiza", IF(J2690="BRSE", "Bruguiera sexangula", IF(J2690="SOOV", "Sonneratia ovata", IF(J2690="SOCA", "Sonneratia caseolaris", IF(J2690="HELI", "Heritiera littoralis", IF(J2690="HESY", "Heritiera sylvatica", IF(J2690="NYFR", "Nypa fruticans", IF(J2690="CYRA", "Cynometra ramiflora", IF(J2690="PHPA", "Phoenix paludosa", IF(J2690="SCHY", "Scyphiphora hydrophyllacea", IF(J2690="DIMA", "Diospyros maritima", IF(J2690="POPI", "Pongamia pinnata", IF(J2690="MAPS", "Maniltoa psilogyne", IF(J2690="INBI", "Intsia bijuga", IF(J2690="ACEB", "Acanthus ebracteatus", IF(J2690="CAER", "Calamus erinaceus", IF(J2690="UNUN", "Unknown unknown",  IF(J2690="SOAL", "Sonneratia alba",  IF(J2690="AECO", "Aegiceras corniculatum", "" )) )))))))))))))))))))))))))))))</f>
        <v>Rhizophora apiculata</v>
      </c>
      <c r="J2690" s="1" t="s">
        <v>21</v>
      </c>
      <c r="K2690" s="1" t="n">
        <v>9.9</v>
      </c>
      <c r="L2690" s="1" t="n">
        <v>9</v>
      </c>
      <c r="M2690" s="1"/>
      <c r="N2690" s="1"/>
      <c r="O2690" s="3"/>
      <c r="AMI2690" s="0"/>
      <c r="AMJ2690" s="0"/>
    </row>
    <row r="2691" s="18" customFormat="true" ht="13.8" hidden="false" customHeight="false" outlineLevel="0" collapsed="false">
      <c r="A2691" s="1" t="s">
        <v>91</v>
      </c>
      <c r="B2691" s="12" t="n">
        <v>42184</v>
      </c>
      <c r="C2691" s="1" t="s">
        <v>833</v>
      </c>
      <c r="D2691" s="1" t="s">
        <v>19</v>
      </c>
      <c r="E2691" s="1" t="s">
        <v>19</v>
      </c>
      <c r="F2691" s="1" t="s">
        <v>20</v>
      </c>
      <c r="G2691" s="1" t="n">
        <v>8</v>
      </c>
      <c r="H2691" s="1" t="n">
        <v>5</v>
      </c>
      <c r="I2691" s="23" t="str">
        <f aca="false">IF(J2691="RHAP", "Rhizophora apiculata", IF(J2691="EXAG", "Excoecaria agallocha", IF(J2691="BRPA", "Bruguiera parviflora", IF(J2691="XYMO", "Xylocarpus moluccensis", IF(J2691="BRCY", "Bruguiera cylindrica", IF(J2691="AVAL", "Avicennia alba", IF(J2691="AVOF", "Avicennia officinalis", IF(J2691="LURA", "Lumnitzera racemosa", IF(J2691="CETA", "Ceriops tagal", IF(J2691="XYGR", "Xylocarpus granatum", IF(J2691="AVMA", "Avicennia marina", IF(J2691="RHMU", "Rhizophora mucronata", IF(J2691="BRGY", "Bruguiera gymnorrhiza", IF(J2691="BRSE", "Bruguiera sexangula", IF(J2691="SOOV", "Sonneratia ovata", IF(J2691="SOCA", "Sonneratia caseolaris", IF(J2691="HELI", "Heritiera littoralis", IF(J2691="HESY", "Heritiera sylvatica", IF(J2691="NYFR", "Nypa fruticans", IF(J2691="CYRA", "Cynometra ramiflora", IF(J2691="PHPA", "Phoenix paludosa", IF(J2691="SCHY", "Scyphiphora hydrophyllacea", IF(J2691="DIMA", "Diospyros maritima", IF(J2691="POPI", "Pongamia pinnata", IF(J2691="MAPS", "Maniltoa psilogyne", IF(J2691="INBI", "Intsia bijuga", IF(J2691="ACEB", "Acanthus ebracteatus", IF(J2691="CAER", "Calamus erinaceus", IF(J2691="UNUN", "Unknown unknown",  IF(J2691="SOAL", "Sonneratia alba",  IF(J2691="AECO", "Aegiceras corniculatum", "" )) )))))))))))))))))))))))))))))</f>
        <v>Rhizophora apiculata</v>
      </c>
      <c r="J2691" s="1" t="s">
        <v>21</v>
      </c>
      <c r="K2691" s="1" t="n">
        <v>9.9</v>
      </c>
      <c r="L2691" s="1" t="n">
        <v>13</v>
      </c>
      <c r="M2691" s="1"/>
      <c r="N2691" s="1"/>
      <c r="O2691" s="3"/>
      <c r="AMI2691" s="0"/>
      <c r="AMJ2691" s="0"/>
    </row>
    <row r="2692" s="18" customFormat="true" ht="13.8" hidden="false" customHeight="false" outlineLevel="0" collapsed="false">
      <c r="A2692" s="1" t="s">
        <v>91</v>
      </c>
      <c r="B2692" s="12" t="n">
        <v>42184</v>
      </c>
      <c r="C2692" s="1" t="s">
        <v>833</v>
      </c>
      <c r="D2692" s="1" t="s">
        <v>19</v>
      </c>
      <c r="E2692" s="1" t="s">
        <v>19</v>
      </c>
      <c r="F2692" s="1" t="s">
        <v>20</v>
      </c>
      <c r="G2692" s="1" t="n">
        <v>8</v>
      </c>
      <c r="H2692" s="1" t="n">
        <v>5</v>
      </c>
      <c r="I2692" s="23" t="str">
        <f aca="false">IF(J2692="RHAP", "Rhizophora apiculata", IF(J2692="EXAG", "Excoecaria agallocha", IF(J2692="BRPA", "Bruguiera parviflora", IF(J2692="XYMO", "Xylocarpus moluccensis", IF(J2692="BRCY", "Bruguiera cylindrica", IF(J2692="AVAL", "Avicennia alba", IF(J2692="AVOF", "Avicennia officinalis", IF(J2692="LURA", "Lumnitzera racemosa", IF(J2692="CETA", "Ceriops tagal", IF(J2692="XYGR", "Xylocarpus granatum", IF(J2692="AVMA", "Avicennia marina", IF(J2692="RHMU", "Rhizophora mucronata", IF(J2692="BRGY", "Bruguiera gymnorrhiza", IF(J2692="BRSE", "Bruguiera sexangula", IF(J2692="SOOV", "Sonneratia ovata", IF(J2692="SOCA", "Sonneratia caseolaris", IF(J2692="HELI", "Heritiera littoralis", IF(J2692="HESY", "Heritiera sylvatica", IF(J2692="NYFR", "Nypa fruticans", IF(J2692="CYRA", "Cynometra ramiflora", IF(J2692="PHPA", "Phoenix paludosa", IF(J2692="SCHY", "Scyphiphora hydrophyllacea", IF(J2692="DIMA", "Diospyros maritima", IF(J2692="POPI", "Pongamia pinnata", IF(J2692="MAPS", "Maniltoa psilogyne", IF(J2692="INBI", "Intsia bijuga", IF(J2692="ACEB", "Acanthus ebracteatus", IF(J2692="CAER", "Calamus erinaceus", IF(J2692="UNUN", "Unknown unknown",  IF(J2692="SOAL", "Sonneratia alba",  IF(J2692="AECO", "Aegiceras corniculatum", "" )) )))))))))))))))))))))))))))))</f>
        <v>Avicennia officinalis</v>
      </c>
      <c r="J2692" s="1" t="s">
        <v>105</v>
      </c>
      <c r="K2692" s="1" t="n">
        <v>9.9</v>
      </c>
      <c r="L2692" s="1" t="n">
        <v>10</v>
      </c>
      <c r="M2692" s="1"/>
      <c r="N2692" s="1"/>
      <c r="O2692" s="3"/>
      <c r="AMI2692" s="0"/>
      <c r="AMJ2692" s="0"/>
    </row>
    <row r="2693" s="18" customFormat="true" ht="13.8" hidden="false" customHeight="false" outlineLevel="0" collapsed="false">
      <c r="A2693" s="1" t="s">
        <v>91</v>
      </c>
      <c r="B2693" s="12" t="n">
        <v>42184</v>
      </c>
      <c r="C2693" s="1" t="s">
        <v>833</v>
      </c>
      <c r="D2693" s="1" t="s">
        <v>19</v>
      </c>
      <c r="E2693" s="1" t="s">
        <v>19</v>
      </c>
      <c r="F2693" s="1" t="s">
        <v>20</v>
      </c>
      <c r="G2693" s="1" t="n">
        <v>8</v>
      </c>
      <c r="H2693" s="1" t="n">
        <v>5</v>
      </c>
      <c r="I2693" s="23" t="str">
        <f aca="false">IF(J2693="RHAP", "Rhizophora apiculata", IF(J2693="EXAG", "Excoecaria agallocha", IF(J2693="BRPA", "Bruguiera parviflora", IF(J2693="XYMO", "Xylocarpus moluccensis", IF(J2693="BRCY", "Bruguiera cylindrica", IF(J2693="AVAL", "Avicennia alba", IF(J2693="AVOF", "Avicennia officinalis", IF(J2693="LURA", "Lumnitzera racemosa", IF(J2693="CETA", "Ceriops tagal", IF(J2693="XYGR", "Xylocarpus granatum", IF(J2693="AVMA", "Avicennia marina", IF(J2693="RHMU", "Rhizophora mucronata", IF(J2693="BRGY", "Bruguiera gymnorrhiza", IF(J2693="BRSE", "Bruguiera sexangula", IF(J2693="SOOV", "Sonneratia ovata", IF(J2693="SOCA", "Sonneratia caseolaris", IF(J2693="HELI", "Heritiera littoralis", IF(J2693="HESY", "Heritiera sylvatica", IF(J2693="NYFR", "Nypa fruticans", IF(J2693="CYRA", "Cynometra ramiflora", IF(J2693="PHPA", "Phoenix paludosa", IF(J2693="SCHY", "Scyphiphora hydrophyllacea", IF(J2693="DIMA", "Diospyros maritima", IF(J2693="POPI", "Pongamia pinnata", IF(J2693="MAPS", "Maniltoa psilogyne", IF(J2693="INBI", "Intsia bijuga", IF(J2693="ACEB", "Acanthus ebracteatus", IF(J2693="CAER", "Calamus erinaceus", IF(J2693="UNUN", "Unknown unknown",  IF(J2693="SOAL", "Sonneratia alba",  IF(J2693="AECO", "Aegiceras corniculatum", "" )) )))))))))))))))))))))))))))))</f>
        <v>Avicennia officinalis</v>
      </c>
      <c r="J2693" s="1" t="s">
        <v>105</v>
      </c>
      <c r="K2693" s="1" t="n">
        <v>10.1</v>
      </c>
      <c r="L2693" s="1" t="n">
        <v>9</v>
      </c>
      <c r="M2693" s="1"/>
      <c r="N2693" s="1"/>
      <c r="O2693" s="3"/>
      <c r="AMI2693" s="0"/>
      <c r="AMJ2693" s="0"/>
    </row>
    <row r="2694" s="18" customFormat="true" ht="13.8" hidden="false" customHeight="false" outlineLevel="0" collapsed="false">
      <c r="A2694" s="1" t="s">
        <v>91</v>
      </c>
      <c r="B2694" s="12" t="n">
        <v>42184</v>
      </c>
      <c r="C2694" s="1" t="s">
        <v>833</v>
      </c>
      <c r="D2694" s="1" t="s">
        <v>19</v>
      </c>
      <c r="E2694" s="1" t="s">
        <v>19</v>
      </c>
      <c r="F2694" s="1" t="s">
        <v>20</v>
      </c>
      <c r="G2694" s="1" t="n">
        <v>8</v>
      </c>
      <c r="H2694" s="1" t="n">
        <v>5</v>
      </c>
      <c r="I2694" s="23" t="str">
        <f aca="false">IF(J2694="RHAP", "Rhizophora apiculata", IF(J2694="EXAG", "Excoecaria agallocha", IF(J2694="BRPA", "Bruguiera parviflora", IF(J2694="XYMO", "Xylocarpus moluccensis", IF(J2694="BRCY", "Bruguiera cylindrica", IF(J2694="AVAL", "Avicennia alba", IF(J2694="AVOF", "Avicennia officinalis", IF(J2694="LURA", "Lumnitzera racemosa", IF(J2694="CETA", "Ceriops tagal", IF(J2694="XYGR", "Xylocarpus granatum", IF(J2694="AVMA", "Avicennia marina", IF(J2694="RHMU", "Rhizophora mucronata", IF(J2694="BRGY", "Bruguiera gymnorrhiza", IF(J2694="BRSE", "Bruguiera sexangula", IF(J2694="SOOV", "Sonneratia ovata", IF(J2694="SOCA", "Sonneratia caseolaris", IF(J2694="HELI", "Heritiera littoralis", IF(J2694="HESY", "Heritiera sylvatica", IF(J2694="NYFR", "Nypa fruticans", IF(J2694="CYRA", "Cynometra ramiflora", IF(J2694="PHPA", "Phoenix paludosa", IF(J2694="SCHY", "Scyphiphora hydrophyllacea", IF(J2694="DIMA", "Diospyros maritima", IF(J2694="POPI", "Pongamia pinnata", IF(J2694="MAPS", "Maniltoa psilogyne", IF(J2694="INBI", "Intsia bijuga", IF(J2694="ACEB", "Acanthus ebracteatus", IF(J2694="CAER", "Calamus erinaceus", IF(J2694="UNUN", "Unknown unknown",  IF(J2694="SOAL", "Sonneratia alba",  IF(J2694="AECO", "Aegiceras corniculatum", "" )) )))))))))))))))))))))))))))))</f>
        <v>Rhizophora apiculata</v>
      </c>
      <c r="J2694" s="1" t="s">
        <v>21</v>
      </c>
      <c r="K2694" s="1" t="n">
        <v>10.3</v>
      </c>
      <c r="L2694" s="1" t="n">
        <v>13</v>
      </c>
      <c r="M2694" s="1"/>
      <c r="N2694" s="1"/>
      <c r="O2694" s="3"/>
      <c r="AMI2694" s="0"/>
      <c r="AMJ2694" s="0"/>
    </row>
    <row r="2695" s="18" customFormat="true" ht="13.8" hidden="false" customHeight="false" outlineLevel="0" collapsed="false">
      <c r="A2695" s="1" t="s">
        <v>91</v>
      </c>
      <c r="B2695" s="12" t="n">
        <v>42184</v>
      </c>
      <c r="C2695" s="1" t="s">
        <v>833</v>
      </c>
      <c r="D2695" s="1" t="s">
        <v>19</v>
      </c>
      <c r="E2695" s="1" t="s">
        <v>19</v>
      </c>
      <c r="F2695" s="1" t="s">
        <v>20</v>
      </c>
      <c r="G2695" s="1" t="n">
        <v>8</v>
      </c>
      <c r="H2695" s="1" t="n">
        <v>5</v>
      </c>
      <c r="I2695" s="23" t="str">
        <f aca="false">IF(J2695="RHAP", "Rhizophora apiculata", IF(J2695="EXAG", "Excoecaria agallocha", IF(J2695="BRPA", "Bruguiera parviflora", IF(J2695="XYMO", "Xylocarpus moluccensis", IF(J2695="BRCY", "Bruguiera cylindrica", IF(J2695="AVAL", "Avicennia alba", IF(J2695="AVOF", "Avicennia officinalis", IF(J2695="LURA", "Lumnitzera racemosa", IF(J2695="CETA", "Ceriops tagal", IF(J2695="XYGR", "Xylocarpus granatum", IF(J2695="AVMA", "Avicennia marina", IF(J2695="RHMU", "Rhizophora mucronata", IF(J2695="BRGY", "Bruguiera gymnorrhiza", IF(J2695="BRSE", "Bruguiera sexangula", IF(J2695="SOOV", "Sonneratia ovata", IF(J2695="SOCA", "Sonneratia caseolaris", IF(J2695="HELI", "Heritiera littoralis", IF(J2695="HESY", "Heritiera sylvatica", IF(J2695="NYFR", "Nypa fruticans", IF(J2695="CYRA", "Cynometra ramiflora", IF(J2695="PHPA", "Phoenix paludosa", IF(J2695="SCHY", "Scyphiphora hydrophyllacea", IF(J2695="DIMA", "Diospyros maritima", IF(J2695="POPI", "Pongamia pinnata", IF(J2695="MAPS", "Maniltoa psilogyne", IF(J2695="INBI", "Intsia bijuga", IF(J2695="ACEB", "Acanthus ebracteatus", IF(J2695="CAER", "Calamus erinaceus", IF(J2695="UNUN", "Unknown unknown",  IF(J2695="SOAL", "Sonneratia alba",  IF(J2695="AECO", "Aegiceras corniculatum", "" )) )))))))))))))))))))))))))))))</f>
        <v>Avicennia officinalis</v>
      </c>
      <c r="J2695" s="1" t="s">
        <v>105</v>
      </c>
      <c r="K2695" s="1" t="n">
        <v>13.6</v>
      </c>
      <c r="L2695" s="1" t="n">
        <v>12</v>
      </c>
      <c r="M2695" s="1"/>
      <c r="N2695" s="1"/>
      <c r="O2695" s="3"/>
      <c r="AMI2695" s="0"/>
      <c r="AMJ2695" s="0"/>
    </row>
    <row r="2696" s="18" customFormat="true" ht="13.8" hidden="false" customHeight="false" outlineLevel="0" collapsed="false">
      <c r="A2696" s="1" t="s">
        <v>91</v>
      </c>
      <c r="B2696" s="12" t="n">
        <v>42184</v>
      </c>
      <c r="C2696" s="1" t="s">
        <v>833</v>
      </c>
      <c r="D2696" s="1" t="s">
        <v>19</v>
      </c>
      <c r="E2696" s="1" t="s">
        <v>19</v>
      </c>
      <c r="F2696" s="1" t="s">
        <v>20</v>
      </c>
      <c r="G2696" s="1" t="n">
        <v>8</v>
      </c>
      <c r="H2696" s="1" t="n">
        <v>5</v>
      </c>
      <c r="I2696" s="23" t="str">
        <f aca="false">IF(J2696="RHAP", "Rhizophora apiculata", IF(J2696="EXAG", "Excoecaria agallocha", IF(J2696="BRPA", "Bruguiera parviflora", IF(J2696="XYMO", "Xylocarpus moluccensis", IF(J2696="BRCY", "Bruguiera cylindrica", IF(J2696="AVAL", "Avicennia alba", IF(J2696="AVOF", "Avicennia officinalis", IF(J2696="LURA", "Lumnitzera racemosa", IF(J2696="CETA", "Ceriops tagal", IF(J2696="XYGR", "Xylocarpus granatum", IF(J2696="AVMA", "Avicennia marina", IF(J2696="RHMU", "Rhizophora mucronata", IF(J2696="BRGY", "Bruguiera gymnorrhiza", IF(J2696="BRSE", "Bruguiera sexangula", IF(J2696="SOOV", "Sonneratia ovata", IF(J2696="SOCA", "Sonneratia caseolaris", IF(J2696="HELI", "Heritiera littoralis", IF(J2696="HESY", "Heritiera sylvatica", IF(J2696="NYFR", "Nypa fruticans", IF(J2696="CYRA", "Cynometra ramiflora", IF(J2696="PHPA", "Phoenix paludosa", IF(J2696="SCHY", "Scyphiphora hydrophyllacea", IF(J2696="DIMA", "Diospyros maritima", IF(J2696="POPI", "Pongamia pinnata", IF(J2696="MAPS", "Maniltoa psilogyne", IF(J2696="INBI", "Intsia bijuga", IF(J2696="ACEB", "Acanthus ebracteatus", IF(J2696="CAER", "Calamus erinaceus", IF(J2696="UNUN", "Unknown unknown",  IF(J2696="SOAL", "Sonneratia alba",  IF(J2696="AECO", "Aegiceras corniculatum", "" )) )))))))))))))))))))))))))))))</f>
        <v>Avicennia alba</v>
      </c>
      <c r="J2696" s="1" t="s">
        <v>27</v>
      </c>
      <c r="K2696" s="1" t="n">
        <v>15.3</v>
      </c>
      <c r="L2696" s="1" t="n">
        <v>3</v>
      </c>
      <c r="M2696" s="1" t="n">
        <v>15.8</v>
      </c>
      <c r="N2696" s="1" t="n">
        <v>3</v>
      </c>
      <c r="O2696" s="3"/>
      <c r="AMI2696" s="0"/>
      <c r="AMJ2696" s="0"/>
    </row>
    <row r="2697" s="18" customFormat="true" ht="13.8" hidden="false" customHeight="false" outlineLevel="0" collapsed="false">
      <c r="A2697" s="1" t="s">
        <v>91</v>
      </c>
      <c r="B2697" s="12" t="n">
        <v>42184</v>
      </c>
      <c r="C2697" s="1" t="s">
        <v>833</v>
      </c>
      <c r="D2697" s="1" t="s">
        <v>19</v>
      </c>
      <c r="E2697" s="1" t="s">
        <v>19</v>
      </c>
      <c r="F2697" s="1" t="s">
        <v>20</v>
      </c>
      <c r="G2697" s="1" t="n">
        <v>8</v>
      </c>
      <c r="H2697" s="1" t="n">
        <v>5</v>
      </c>
      <c r="I2697" s="23" t="str">
        <f aca="false">IF(J2697="RHAP", "Rhizophora apiculata", IF(J2697="EXAG", "Excoecaria agallocha", IF(J2697="BRPA", "Bruguiera parviflora", IF(J2697="XYMO", "Xylocarpus moluccensis", IF(J2697="BRCY", "Bruguiera cylindrica", IF(J2697="AVAL", "Avicennia alba", IF(J2697="AVOF", "Avicennia officinalis", IF(J2697="LURA", "Lumnitzera racemosa", IF(J2697="CETA", "Ceriops tagal", IF(J2697="XYGR", "Xylocarpus granatum", IF(J2697="AVMA", "Avicennia marina", IF(J2697="RHMU", "Rhizophora mucronata", IF(J2697="BRGY", "Bruguiera gymnorrhiza", IF(J2697="BRSE", "Bruguiera sexangula", IF(J2697="SOOV", "Sonneratia ovata", IF(J2697="SOCA", "Sonneratia caseolaris", IF(J2697="HELI", "Heritiera littoralis", IF(J2697="HESY", "Heritiera sylvatica", IF(J2697="NYFR", "Nypa fruticans", IF(J2697="CYRA", "Cynometra ramiflora", IF(J2697="PHPA", "Phoenix paludosa", IF(J2697="SCHY", "Scyphiphora hydrophyllacea", IF(J2697="DIMA", "Diospyros maritima", IF(J2697="POPI", "Pongamia pinnata", IF(J2697="MAPS", "Maniltoa psilogyne", IF(J2697="INBI", "Intsia bijuga", IF(J2697="ACEB", "Acanthus ebracteatus", IF(J2697="CAER", "Calamus erinaceus", IF(J2697="UNUN", "Unknown unknown",  IF(J2697="SOAL", "Sonneratia alba",  IF(J2697="AECO", "Aegiceras corniculatum", "" )) )))))))))))))))))))))))))))))</f>
        <v>Avicennia alba</v>
      </c>
      <c r="J2697" s="1" t="s">
        <v>27</v>
      </c>
      <c r="K2697" s="1" t="n">
        <v>16.3</v>
      </c>
      <c r="L2697" s="1" t="n">
        <v>12</v>
      </c>
      <c r="M2697" s="1"/>
      <c r="N2697" s="1"/>
      <c r="O2697" s="3"/>
      <c r="AMI2697" s="0"/>
      <c r="AMJ2697" s="0"/>
    </row>
    <row r="2698" s="18" customFormat="true" ht="13.8" hidden="false" customHeight="false" outlineLevel="0" collapsed="false">
      <c r="A2698" s="1" t="s">
        <v>91</v>
      </c>
      <c r="B2698" s="12" t="n">
        <v>42184</v>
      </c>
      <c r="C2698" s="1" t="s">
        <v>833</v>
      </c>
      <c r="D2698" s="1" t="s">
        <v>19</v>
      </c>
      <c r="E2698" s="1" t="s">
        <v>19</v>
      </c>
      <c r="F2698" s="1" t="s">
        <v>20</v>
      </c>
      <c r="G2698" s="1" t="n">
        <v>8</v>
      </c>
      <c r="H2698" s="1" t="n">
        <v>5</v>
      </c>
      <c r="I2698" s="23" t="str">
        <f aca="false">IF(J2698="RHAP", "Rhizophora apiculata", IF(J2698="EXAG", "Excoecaria agallocha", IF(J2698="BRPA", "Bruguiera parviflora", IF(J2698="XYMO", "Xylocarpus moluccensis", IF(J2698="BRCY", "Bruguiera cylindrica", IF(J2698="AVAL", "Avicennia alba", IF(J2698="AVOF", "Avicennia officinalis", IF(J2698="LURA", "Lumnitzera racemosa", IF(J2698="CETA", "Ceriops tagal", IF(J2698="XYGR", "Xylocarpus granatum", IF(J2698="AVMA", "Avicennia marina", IF(J2698="RHMU", "Rhizophora mucronata", IF(J2698="BRGY", "Bruguiera gymnorrhiza", IF(J2698="BRSE", "Bruguiera sexangula", IF(J2698="SOOV", "Sonneratia ovata", IF(J2698="SOCA", "Sonneratia caseolaris", IF(J2698="HELI", "Heritiera littoralis", IF(J2698="HESY", "Heritiera sylvatica", IF(J2698="NYFR", "Nypa fruticans", IF(J2698="CYRA", "Cynometra ramiflora", IF(J2698="PHPA", "Phoenix paludosa", IF(J2698="SCHY", "Scyphiphora hydrophyllacea", IF(J2698="DIMA", "Diospyros maritima", IF(J2698="POPI", "Pongamia pinnata", IF(J2698="MAPS", "Maniltoa psilogyne", IF(J2698="INBI", "Intsia bijuga", IF(J2698="ACEB", "Acanthus ebracteatus", IF(J2698="CAER", "Calamus erinaceus", IF(J2698="UNUN", "Unknown unknown",  IF(J2698="SOAL", "Sonneratia alba",  IF(J2698="AECO", "Aegiceras corniculatum", "" )) )))))))))))))))))))))))))))))</f>
        <v>Avicennia alba</v>
      </c>
      <c r="J2698" s="1" t="s">
        <v>27</v>
      </c>
      <c r="K2698" s="1" t="n">
        <v>16.4</v>
      </c>
      <c r="L2698" s="1" t="n">
        <v>3</v>
      </c>
      <c r="M2698" s="1" t="n">
        <v>17.1</v>
      </c>
      <c r="N2698" s="1" t="n">
        <v>3</v>
      </c>
      <c r="O2698" s="3"/>
      <c r="AMI2698" s="0"/>
      <c r="AMJ2698" s="0"/>
    </row>
    <row r="2699" s="18" customFormat="true" ht="13.8" hidden="false" customHeight="false" outlineLevel="0" collapsed="false">
      <c r="A2699" s="1" t="s">
        <v>91</v>
      </c>
      <c r="B2699" s="12" t="n">
        <v>42184</v>
      </c>
      <c r="C2699" s="1" t="s">
        <v>833</v>
      </c>
      <c r="D2699" s="1" t="s">
        <v>19</v>
      </c>
      <c r="E2699" s="1" t="s">
        <v>19</v>
      </c>
      <c r="F2699" s="1" t="s">
        <v>20</v>
      </c>
      <c r="G2699" s="1" t="n">
        <v>8</v>
      </c>
      <c r="H2699" s="1" t="n">
        <v>5</v>
      </c>
      <c r="I2699" s="23" t="str">
        <f aca="false">IF(J2699="RHAP", "Rhizophora apiculata", IF(J2699="EXAG", "Excoecaria agallocha", IF(J2699="BRPA", "Bruguiera parviflora", IF(J2699="XYMO", "Xylocarpus moluccensis", IF(J2699="BRCY", "Bruguiera cylindrica", IF(J2699="AVAL", "Avicennia alba", IF(J2699="AVOF", "Avicennia officinalis", IF(J2699="LURA", "Lumnitzera racemosa", IF(J2699="CETA", "Ceriops tagal", IF(J2699="XYGR", "Xylocarpus granatum", IF(J2699="AVMA", "Avicennia marina", IF(J2699="RHMU", "Rhizophora mucronata", IF(J2699="BRGY", "Bruguiera gymnorrhiza", IF(J2699="BRSE", "Bruguiera sexangula", IF(J2699="SOOV", "Sonneratia ovata", IF(J2699="SOCA", "Sonneratia caseolaris", IF(J2699="HELI", "Heritiera littoralis", IF(J2699="HESY", "Heritiera sylvatica", IF(J2699="NYFR", "Nypa fruticans", IF(J2699="CYRA", "Cynometra ramiflora", IF(J2699="PHPA", "Phoenix paludosa", IF(J2699="SCHY", "Scyphiphora hydrophyllacea", IF(J2699="DIMA", "Diospyros maritima", IF(J2699="POPI", "Pongamia pinnata", IF(J2699="MAPS", "Maniltoa psilogyne", IF(J2699="INBI", "Intsia bijuga", IF(J2699="ACEB", "Acanthus ebracteatus", IF(J2699="CAER", "Calamus erinaceus", IF(J2699="UNUN", "Unknown unknown",  IF(J2699="SOAL", "Sonneratia alba",  IF(J2699="AECO", "Aegiceras corniculatum", "" )) )))))))))))))))))))))))))))))</f>
        <v>Avicennia alba</v>
      </c>
      <c r="J2699" s="1" t="s">
        <v>27</v>
      </c>
      <c r="K2699" s="1" t="n">
        <v>20.5</v>
      </c>
      <c r="L2699" s="1" t="n">
        <v>8</v>
      </c>
      <c r="M2699" s="1" t="n">
        <v>26.2</v>
      </c>
      <c r="N2699" s="1" t="n">
        <v>3</v>
      </c>
      <c r="O2699" s="3"/>
      <c r="AMI2699" s="0"/>
      <c r="AMJ2699" s="0"/>
    </row>
    <row r="2700" s="18" customFormat="true" ht="13.8" hidden="false" customHeight="false" outlineLevel="0" collapsed="false">
      <c r="A2700" s="1" t="s">
        <v>91</v>
      </c>
      <c r="B2700" s="12" t="n">
        <v>42184</v>
      </c>
      <c r="C2700" s="1" t="s">
        <v>833</v>
      </c>
      <c r="D2700" s="1" t="s">
        <v>19</v>
      </c>
      <c r="E2700" s="1" t="s">
        <v>19</v>
      </c>
      <c r="F2700" s="1" t="s">
        <v>20</v>
      </c>
      <c r="G2700" s="1" t="n">
        <v>8</v>
      </c>
      <c r="H2700" s="1" t="n">
        <v>5</v>
      </c>
      <c r="I2700" s="23" t="str">
        <f aca="false">IF(J2700="RHAP", "Rhizophora apiculata", IF(J2700="EXAG", "Excoecaria agallocha", IF(J2700="BRPA", "Bruguiera parviflora", IF(J2700="XYMO", "Xylocarpus moluccensis", IF(J2700="BRCY", "Bruguiera cylindrica", IF(J2700="AVAL", "Avicennia alba", IF(J2700="AVOF", "Avicennia officinalis", IF(J2700="LURA", "Lumnitzera racemosa", IF(J2700="CETA", "Ceriops tagal", IF(J2700="XYGR", "Xylocarpus granatum", IF(J2700="AVMA", "Avicennia marina", IF(J2700="RHMU", "Rhizophora mucronata", IF(J2700="BRGY", "Bruguiera gymnorrhiza", IF(J2700="BRSE", "Bruguiera sexangula", IF(J2700="SOOV", "Sonneratia ovata", IF(J2700="SOCA", "Sonneratia caseolaris", IF(J2700="HELI", "Heritiera littoralis", IF(J2700="HESY", "Heritiera sylvatica", IF(J2700="NYFR", "Nypa fruticans", IF(J2700="CYRA", "Cynometra ramiflora", IF(J2700="PHPA", "Phoenix paludosa", IF(J2700="SCHY", "Scyphiphora hydrophyllacea", IF(J2700="DIMA", "Diospyros maritima", IF(J2700="POPI", "Pongamia pinnata", IF(J2700="MAPS", "Maniltoa psilogyne", IF(J2700="INBI", "Intsia bijuga", IF(J2700="ACEB", "Acanthus ebracteatus", IF(J2700="CAER", "Calamus erinaceus", IF(J2700="UNUN", "Unknown unknown",  IF(J2700="SOAL", "Sonneratia alba",  IF(J2700="AECO", "Aegiceras corniculatum", "" )) )))))))))))))))))))))))))))))</f>
        <v>Avicennia alba</v>
      </c>
      <c r="J2700" s="1" t="s">
        <v>27</v>
      </c>
      <c r="K2700" s="1" t="n">
        <v>22.8</v>
      </c>
      <c r="L2700" s="1" t="n">
        <v>19</v>
      </c>
      <c r="M2700" s="1"/>
      <c r="N2700" s="1"/>
      <c r="O2700" s="3"/>
      <c r="AMI2700" s="0"/>
      <c r="AMJ2700" s="0"/>
    </row>
    <row r="2701" s="18" customFormat="true" ht="13.8" hidden="false" customHeight="false" outlineLevel="0" collapsed="false">
      <c r="A2701" s="1" t="s">
        <v>91</v>
      </c>
      <c r="B2701" s="12" t="n">
        <v>42184</v>
      </c>
      <c r="C2701" s="1" t="s">
        <v>833</v>
      </c>
      <c r="D2701" s="1" t="s">
        <v>19</v>
      </c>
      <c r="E2701" s="1" t="s">
        <v>19</v>
      </c>
      <c r="F2701" s="1" t="s">
        <v>20</v>
      </c>
      <c r="G2701" s="1" t="n">
        <v>8</v>
      </c>
      <c r="H2701" s="1" t="n">
        <v>5</v>
      </c>
      <c r="I2701" s="23" t="str">
        <f aca="false">IF(J2701="RHAP", "Rhizophora apiculata", IF(J2701="EXAG", "Excoecaria agallocha", IF(J2701="BRPA", "Bruguiera parviflora", IF(J2701="XYMO", "Xylocarpus moluccensis", IF(J2701="BRCY", "Bruguiera cylindrica", IF(J2701="AVAL", "Avicennia alba", IF(J2701="AVOF", "Avicennia officinalis", IF(J2701="LURA", "Lumnitzera racemosa", IF(J2701="CETA", "Ceriops tagal", IF(J2701="XYGR", "Xylocarpus granatum", IF(J2701="AVMA", "Avicennia marina", IF(J2701="RHMU", "Rhizophora mucronata", IF(J2701="BRGY", "Bruguiera gymnorrhiza", IF(J2701="BRSE", "Bruguiera sexangula", IF(J2701="SOOV", "Sonneratia ovata", IF(J2701="SOCA", "Sonneratia caseolaris", IF(J2701="HELI", "Heritiera littoralis", IF(J2701="HESY", "Heritiera sylvatica", IF(J2701="NYFR", "Nypa fruticans", IF(J2701="CYRA", "Cynometra ramiflora", IF(J2701="PHPA", "Phoenix paludosa", IF(J2701="SCHY", "Scyphiphora hydrophyllacea", IF(J2701="DIMA", "Diospyros maritima", IF(J2701="POPI", "Pongamia pinnata", IF(J2701="MAPS", "Maniltoa psilogyne", IF(J2701="INBI", "Intsia bijuga", IF(J2701="ACEB", "Acanthus ebracteatus", IF(J2701="CAER", "Calamus erinaceus", IF(J2701="UNUN", "Unknown unknown",  IF(J2701="SOAL", "Sonneratia alba",  IF(J2701="AECO", "Aegiceras corniculatum", "" )) )))))))))))))))))))))))))))))</f>
        <v>Avicennia alba</v>
      </c>
      <c r="J2701" s="1" t="s">
        <v>27</v>
      </c>
      <c r="K2701" s="1" t="n">
        <v>23.9</v>
      </c>
      <c r="L2701" s="1" t="n">
        <v>16</v>
      </c>
      <c r="M2701" s="1"/>
      <c r="N2701" s="1"/>
      <c r="O2701" s="3"/>
      <c r="AMI2701" s="0"/>
      <c r="AMJ2701" s="0"/>
    </row>
    <row r="2702" s="18" customFormat="true" ht="13.8" hidden="false" customHeight="false" outlineLevel="0" collapsed="false">
      <c r="A2702" s="1" t="s">
        <v>91</v>
      </c>
      <c r="B2702" s="12" t="n">
        <v>42184</v>
      </c>
      <c r="C2702" s="1" t="s">
        <v>833</v>
      </c>
      <c r="D2702" s="1" t="s">
        <v>19</v>
      </c>
      <c r="E2702" s="1" t="s">
        <v>19</v>
      </c>
      <c r="F2702" s="1" t="s">
        <v>20</v>
      </c>
      <c r="G2702" s="1" t="n">
        <v>8</v>
      </c>
      <c r="H2702" s="1" t="n">
        <v>5</v>
      </c>
      <c r="I2702" s="23" t="str">
        <f aca="false">IF(J2702="RHAP", "Rhizophora apiculata", IF(J2702="EXAG", "Excoecaria agallocha", IF(J2702="BRPA", "Bruguiera parviflora", IF(J2702="XYMO", "Xylocarpus moluccensis", IF(J2702="BRCY", "Bruguiera cylindrica", IF(J2702="AVAL", "Avicennia alba", IF(J2702="AVOF", "Avicennia officinalis", IF(J2702="LURA", "Lumnitzera racemosa", IF(J2702="CETA", "Ceriops tagal", IF(J2702="XYGR", "Xylocarpus granatum", IF(J2702="AVMA", "Avicennia marina", IF(J2702="RHMU", "Rhizophora mucronata", IF(J2702="BRGY", "Bruguiera gymnorrhiza", IF(J2702="BRSE", "Bruguiera sexangula", IF(J2702="SOOV", "Sonneratia ovata", IF(J2702="SOCA", "Sonneratia caseolaris", IF(J2702="HELI", "Heritiera littoralis", IF(J2702="HESY", "Heritiera sylvatica", IF(J2702="NYFR", "Nypa fruticans", IF(J2702="CYRA", "Cynometra ramiflora", IF(J2702="PHPA", "Phoenix paludosa", IF(J2702="SCHY", "Scyphiphora hydrophyllacea", IF(J2702="DIMA", "Diospyros maritima", IF(J2702="POPI", "Pongamia pinnata", IF(J2702="MAPS", "Maniltoa psilogyne", IF(J2702="INBI", "Intsia bijuga", IF(J2702="ACEB", "Acanthus ebracteatus", IF(J2702="CAER", "Calamus erinaceus", IF(J2702="UNUN", "Unknown unknown",  IF(J2702="SOAL", "Sonneratia alba",  IF(J2702="AECO", "Aegiceras corniculatum", "" )) )))))))))))))))))))))))))))))</f>
        <v>Avicennia alba</v>
      </c>
      <c r="J2702" s="1" t="s">
        <v>27</v>
      </c>
      <c r="K2702" s="1" t="n">
        <v>27.3</v>
      </c>
      <c r="L2702" s="1" t="n">
        <v>15</v>
      </c>
      <c r="M2702" s="1"/>
      <c r="N2702" s="1"/>
      <c r="O2702" s="3"/>
      <c r="AMI2702" s="0"/>
      <c r="AMJ2702" s="0"/>
    </row>
    <row r="2703" s="18" customFormat="true" ht="13.8" hidden="false" customHeight="false" outlineLevel="0" collapsed="false">
      <c r="A2703" s="1" t="s">
        <v>91</v>
      </c>
      <c r="B2703" s="12" t="n">
        <v>42185</v>
      </c>
      <c r="C2703" s="1" t="s">
        <v>19</v>
      </c>
      <c r="D2703" s="1" t="s">
        <v>19</v>
      </c>
      <c r="E2703" s="1" t="s">
        <v>19</v>
      </c>
      <c r="F2703" s="1" t="s">
        <v>20</v>
      </c>
      <c r="G2703" s="1" t="n">
        <v>9</v>
      </c>
      <c r="H2703" s="1" t="n">
        <v>1</v>
      </c>
      <c r="I2703" s="23" t="str">
        <f aca="false">IF(J2703="RHAP", "Rhizophora apiculata", IF(J2703="EXAG", "Excoecaria agallocha", IF(J2703="BRPA", "Bruguiera parviflora", IF(J2703="XYMO", "Xylocarpus moluccensis", IF(J2703="BRCY", "Bruguiera cylindrica", IF(J2703="AVAL", "Avicennia alba", IF(J2703="AVOF", "Avicennia officinalis", IF(J2703="LURA", "Lumnitzera racemosa", IF(J2703="CETA", "Ceriops tagal", IF(J2703="XYGR", "Xylocarpus granatum", IF(J2703="AVMA", "Avicennia marina", IF(J2703="RHMU", "Rhizophora mucronata", IF(J2703="BRGY", "Bruguiera gymnorrhiza", IF(J2703="BRSE", "Bruguiera sexangula", IF(J2703="SOOV", "Sonneratia ovata", IF(J2703="SOCA", "Sonneratia caseolaris", IF(J2703="HELI", "Heritiera littoralis", IF(J2703="HESY", "Heritiera sylvatica", IF(J2703="NYFR", "Nypa fruticans", IF(J2703="CYRA", "Cynometra ramiflora", IF(J2703="PHPA", "Phoenix paludosa", IF(J2703="SCHY", "Scyphiphora hydrophyllacea", IF(J2703="DIMA", "Diospyros maritima", IF(J2703="POPI", "Pongamia pinnata", IF(J2703="MAPS", "Maniltoa psilogyne", IF(J2703="INBI", "Intsia bijuga", IF(J2703="ACEB", "Acanthus ebracteatus", IF(J2703="CAER", "Calamus erinaceus", IF(J2703="UNUN", "Unknown unknown",  IF(J2703="SOAL", "Sonneratia alba",  IF(J2703="AECO", "Aegiceras corniculatum", "" )) )))))))))))))))))))))))))))))</f>
        <v>Bruguiera cylindrica</v>
      </c>
      <c r="J2703" s="1" t="s">
        <v>98</v>
      </c>
      <c r="K2703" s="1" t="n">
        <v>5.1</v>
      </c>
      <c r="L2703" s="1" t="n">
        <v>8</v>
      </c>
      <c r="M2703" s="1"/>
      <c r="N2703" s="1"/>
      <c r="O2703" s="3"/>
      <c r="AMI2703" s="0"/>
      <c r="AMJ2703" s="0"/>
    </row>
    <row r="2704" s="18" customFormat="true" ht="13.8" hidden="false" customHeight="false" outlineLevel="0" collapsed="false">
      <c r="A2704" s="1" t="s">
        <v>91</v>
      </c>
      <c r="B2704" s="12" t="n">
        <v>42185</v>
      </c>
      <c r="C2704" s="1" t="s">
        <v>19</v>
      </c>
      <c r="D2704" s="1" t="s">
        <v>19</v>
      </c>
      <c r="E2704" s="1" t="s">
        <v>19</v>
      </c>
      <c r="F2704" s="1" t="s">
        <v>20</v>
      </c>
      <c r="G2704" s="1" t="n">
        <v>9</v>
      </c>
      <c r="H2704" s="1" t="n">
        <v>1</v>
      </c>
      <c r="I2704" s="23" t="str">
        <f aca="false">IF(J2704="RHAP", "Rhizophora apiculata", IF(J2704="EXAG", "Excoecaria agallocha", IF(J2704="BRPA", "Bruguiera parviflora", IF(J2704="XYMO", "Xylocarpus moluccensis", IF(J2704="BRCY", "Bruguiera cylindrica", IF(J2704="AVAL", "Avicennia alba", IF(J2704="AVOF", "Avicennia officinalis", IF(J2704="LURA", "Lumnitzera racemosa", IF(J2704="CETA", "Ceriops tagal", IF(J2704="XYGR", "Xylocarpus granatum", IF(J2704="AVMA", "Avicennia marina", IF(J2704="RHMU", "Rhizophora mucronata", IF(J2704="BRGY", "Bruguiera gymnorrhiza", IF(J2704="BRSE", "Bruguiera sexangula", IF(J2704="SOOV", "Sonneratia ovata", IF(J2704="SOCA", "Sonneratia caseolaris", IF(J2704="HELI", "Heritiera littoralis", IF(J2704="HESY", "Heritiera sylvatica", IF(J2704="NYFR", "Nypa fruticans", IF(J2704="CYRA", "Cynometra ramiflora", IF(J2704="PHPA", "Phoenix paludosa", IF(J2704="SCHY", "Scyphiphora hydrophyllacea", IF(J2704="DIMA", "Diospyros maritima", IF(J2704="POPI", "Pongamia pinnata", IF(J2704="MAPS", "Maniltoa psilogyne", IF(J2704="INBI", "Intsia bijuga", IF(J2704="ACEB", "Acanthus ebracteatus", IF(J2704="CAER", "Calamus erinaceus", IF(J2704="UNUN", "Unknown unknown",  IF(J2704="SOAL", "Sonneratia alba",  IF(J2704="AECO", "Aegiceras corniculatum", "" )) )))))))))))))))))))))))))))))</f>
        <v>Bruguiera cylindrica</v>
      </c>
      <c r="J2704" s="1" t="s">
        <v>98</v>
      </c>
      <c r="K2704" s="1" t="n">
        <v>5.4</v>
      </c>
      <c r="L2704" s="1" t="n">
        <v>7</v>
      </c>
      <c r="M2704" s="1"/>
      <c r="N2704" s="1"/>
      <c r="O2704" s="3"/>
      <c r="AMI2704" s="0"/>
      <c r="AMJ2704" s="0"/>
    </row>
    <row r="2705" s="18" customFormat="true" ht="13.8" hidden="false" customHeight="false" outlineLevel="0" collapsed="false">
      <c r="A2705" s="1" t="s">
        <v>91</v>
      </c>
      <c r="B2705" s="12" t="n">
        <v>42185</v>
      </c>
      <c r="C2705" s="1" t="s">
        <v>19</v>
      </c>
      <c r="D2705" s="1" t="s">
        <v>19</v>
      </c>
      <c r="E2705" s="1" t="s">
        <v>19</v>
      </c>
      <c r="F2705" s="1" t="s">
        <v>20</v>
      </c>
      <c r="G2705" s="1" t="n">
        <v>9</v>
      </c>
      <c r="H2705" s="1" t="n">
        <v>1</v>
      </c>
      <c r="I2705" s="23" t="str">
        <f aca="false">IF(J2705="RHAP", "Rhizophora apiculata", IF(J2705="EXAG", "Excoecaria agallocha", IF(J2705="BRPA", "Bruguiera parviflora", IF(J2705="XYMO", "Xylocarpus moluccensis", IF(J2705="BRCY", "Bruguiera cylindrica", IF(J2705="AVAL", "Avicennia alba", IF(J2705="AVOF", "Avicennia officinalis", IF(J2705="LURA", "Lumnitzera racemosa", IF(J2705="CETA", "Ceriops tagal", IF(J2705="XYGR", "Xylocarpus granatum", IF(J2705="AVMA", "Avicennia marina", IF(J2705="RHMU", "Rhizophora mucronata", IF(J2705="BRGY", "Bruguiera gymnorrhiza", IF(J2705="BRSE", "Bruguiera sexangula", IF(J2705="SOOV", "Sonneratia ovata", IF(J2705="SOCA", "Sonneratia caseolaris", IF(J2705="HELI", "Heritiera littoralis", IF(J2705="HESY", "Heritiera sylvatica", IF(J2705="NYFR", "Nypa fruticans", IF(J2705="CYRA", "Cynometra ramiflora", IF(J2705="PHPA", "Phoenix paludosa", IF(J2705="SCHY", "Scyphiphora hydrophyllacea", IF(J2705="DIMA", "Diospyros maritima", IF(J2705="POPI", "Pongamia pinnata", IF(J2705="MAPS", "Maniltoa psilogyne", IF(J2705="INBI", "Intsia bijuga", IF(J2705="ACEB", "Acanthus ebracteatus", IF(J2705="CAER", "Calamus erinaceus", IF(J2705="UNUN", "Unknown unknown",  IF(J2705="SOAL", "Sonneratia alba",  IF(J2705="AECO", "Aegiceras corniculatum", "" )) )))))))))))))))))))))))))))))</f>
        <v>Bruguiera cylindrica</v>
      </c>
      <c r="J2705" s="1" t="s">
        <v>98</v>
      </c>
      <c r="K2705" s="1" t="n">
        <v>5.5</v>
      </c>
      <c r="L2705" s="1" t="n">
        <v>7</v>
      </c>
      <c r="M2705" s="1"/>
      <c r="N2705" s="1"/>
      <c r="O2705" s="3"/>
      <c r="AMI2705" s="0"/>
      <c r="AMJ2705" s="0"/>
    </row>
    <row r="2706" s="18" customFormat="true" ht="13.8" hidden="false" customHeight="false" outlineLevel="0" collapsed="false">
      <c r="A2706" s="1" t="s">
        <v>91</v>
      </c>
      <c r="B2706" s="12" t="n">
        <v>42185</v>
      </c>
      <c r="C2706" s="1" t="s">
        <v>19</v>
      </c>
      <c r="D2706" s="1" t="s">
        <v>19</v>
      </c>
      <c r="E2706" s="1" t="s">
        <v>19</v>
      </c>
      <c r="F2706" s="1" t="s">
        <v>20</v>
      </c>
      <c r="G2706" s="1" t="n">
        <v>9</v>
      </c>
      <c r="H2706" s="1" t="n">
        <v>1</v>
      </c>
      <c r="I2706" s="23" t="str">
        <f aca="false">IF(J2706="RHAP", "Rhizophora apiculata", IF(J2706="EXAG", "Excoecaria agallocha", IF(J2706="BRPA", "Bruguiera parviflora", IF(J2706="XYMO", "Xylocarpus moluccensis", IF(J2706="BRCY", "Bruguiera cylindrica", IF(J2706="AVAL", "Avicennia alba", IF(J2706="AVOF", "Avicennia officinalis", IF(J2706="LURA", "Lumnitzera racemosa", IF(J2706="CETA", "Ceriops tagal", IF(J2706="XYGR", "Xylocarpus granatum", IF(J2706="AVMA", "Avicennia marina", IF(J2706="RHMU", "Rhizophora mucronata", IF(J2706="BRGY", "Bruguiera gymnorrhiza", IF(J2706="BRSE", "Bruguiera sexangula", IF(J2706="SOOV", "Sonneratia ovata", IF(J2706="SOCA", "Sonneratia caseolaris", IF(J2706="HELI", "Heritiera littoralis", IF(J2706="HESY", "Heritiera sylvatica", IF(J2706="NYFR", "Nypa fruticans", IF(J2706="CYRA", "Cynometra ramiflora", IF(J2706="PHPA", "Phoenix paludosa", IF(J2706="SCHY", "Scyphiphora hydrophyllacea", IF(J2706="DIMA", "Diospyros maritima", IF(J2706="POPI", "Pongamia pinnata", IF(J2706="MAPS", "Maniltoa psilogyne", IF(J2706="INBI", "Intsia bijuga", IF(J2706="ACEB", "Acanthus ebracteatus", IF(J2706="CAER", "Calamus erinaceus", IF(J2706="UNUN", "Unknown unknown",  IF(J2706="SOAL", "Sonneratia alba",  IF(J2706="AECO", "Aegiceras corniculatum", "" )) )))))))))))))))))))))))))))))</f>
        <v>Bruguiera cylindrica</v>
      </c>
      <c r="J2706" s="1" t="s">
        <v>98</v>
      </c>
      <c r="K2706" s="1" t="n">
        <v>5.5</v>
      </c>
      <c r="L2706" s="1" t="n">
        <v>8</v>
      </c>
      <c r="M2706" s="1"/>
      <c r="N2706" s="1"/>
      <c r="O2706" s="3"/>
      <c r="AMI2706" s="0"/>
      <c r="AMJ2706" s="0"/>
    </row>
    <row r="2707" s="18" customFormat="true" ht="13.8" hidden="false" customHeight="false" outlineLevel="0" collapsed="false">
      <c r="A2707" s="1" t="s">
        <v>91</v>
      </c>
      <c r="B2707" s="12" t="n">
        <v>42185</v>
      </c>
      <c r="C2707" s="1" t="s">
        <v>19</v>
      </c>
      <c r="D2707" s="1" t="s">
        <v>19</v>
      </c>
      <c r="E2707" s="1" t="s">
        <v>19</v>
      </c>
      <c r="F2707" s="1" t="s">
        <v>20</v>
      </c>
      <c r="G2707" s="1" t="n">
        <v>9</v>
      </c>
      <c r="H2707" s="1" t="n">
        <v>1</v>
      </c>
      <c r="I2707" s="23" t="str">
        <f aca="false">IF(J2707="RHAP", "Rhizophora apiculata", IF(J2707="EXAG", "Excoecaria agallocha", IF(J2707="BRPA", "Bruguiera parviflora", IF(J2707="XYMO", "Xylocarpus moluccensis", IF(J2707="BRCY", "Bruguiera cylindrica", IF(J2707="AVAL", "Avicennia alba", IF(J2707="AVOF", "Avicennia officinalis", IF(J2707="LURA", "Lumnitzera racemosa", IF(J2707="CETA", "Ceriops tagal", IF(J2707="XYGR", "Xylocarpus granatum", IF(J2707="AVMA", "Avicennia marina", IF(J2707="RHMU", "Rhizophora mucronata", IF(J2707="BRGY", "Bruguiera gymnorrhiza", IF(J2707="BRSE", "Bruguiera sexangula", IF(J2707="SOOV", "Sonneratia ovata", IF(J2707="SOCA", "Sonneratia caseolaris", IF(J2707="HELI", "Heritiera littoralis", IF(J2707="HESY", "Heritiera sylvatica", IF(J2707="NYFR", "Nypa fruticans", IF(J2707="CYRA", "Cynometra ramiflora", IF(J2707="PHPA", "Phoenix paludosa", IF(J2707="SCHY", "Scyphiphora hydrophyllacea", IF(J2707="DIMA", "Diospyros maritima", IF(J2707="POPI", "Pongamia pinnata", IF(J2707="MAPS", "Maniltoa psilogyne", IF(J2707="INBI", "Intsia bijuga", IF(J2707="ACEB", "Acanthus ebracteatus", IF(J2707="CAER", "Calamus erinaceus", IF(J2707="UNUN", "Unknown unknown",  IF(J2707="SOAL", "Sonneratia alba",  IF(J2707="AECO", "Aegiceras corniculatum", "" )) )))))))))))))))))))))))))))))</f>
        <v>Bruguiera cylindrica</v>
      </c>
      <c r="J2707" s="1" t="s">
        <v>98</v>
      </c>
      <c r="K2707" s="1" t="n">
        <v>5.5</v>
      </c>
      <c r="L2707" s="1" t="n">
        <v>10</v>
      </c>
      <c r="M2707" s="1"/>
      <c r="N2707" s="1"/>
      <c r="O2707" s="3"/>
      <c r="AMI2707" s="0"/>
      <c r="AMJ2707" s="0"/>
    </row>
    <row r="2708" s="18" customFormat="true" ht="13.8" hidden="false" customHeight="false" outlineLevel="0" collapsed="false">
      <c r="A2708" s="1" t="s">
        <v>91</v>
      </c>
      <c r="B2708" s="12" t="n">
        <v>42185</v>
      </c>
      <c r="C2708" s="1" t="s">
        <v>19</v>
      </c>
      <c r="D2708" s="1" t="s">
        <v>19</v>
      </c>
      <c r="E2708" s="1" t="s">
        <v>19</v>
      </c>
      <c r="F2708" s="1" t="s">
        <v>20</v>
      </c>
      <c r="G2708" s="1" t="n">
        <v>9</v>
      </c>
      <c r="H2708" s="1" t="n">
        <v>1</v>
      </c>
      <c r="I2708" s="23" t="str">
        <f aca="false">IF(J2708="RHAP", "Rhizophora apiculata", IF(J2708="EXAG", "Excoecaria agallocha", IF(J2708="BRPA", "Bruguiera parviflora", IF(J2708="XYMO", "Xylocarpus moluccensis", IF(J2708="BRCY", "Bruguiera cylindrica", IF(J2708="AVAL", "Avicennia alba", IF(J2708="AVOF", "Avicennia officinalis", IF(J2708="LURA", "Lumnitzera racemosa", IF(J2708="CETA", "Ceriops tagal", IF(J2708="XYGR", "Xylocarpus granatum", IF(J2708="AVMA", "Avicennia marina", IF(J2708="RHMU", "Rhizophora mucronata", IF(J2708="BRGY", "Bruguiera gymnorrhiza", IF(J2708="BRSE", "Bruguiera sexangula", IF(J2708="SOOV", "Sonneratia ovata", IF(J2708="SOCA", "Sonneratia caseolaris", IF(J2708="HELI", "Heritiera littoralis", IF(J2708="HESY", "Heritiera sylvatica", IF(J2708="NYFR", "Nypa fruticans", IF(J2708="CYRA", "Cynometra ramiflora", IF(J2708="PHPA", "Phoenix paludosa", IF(J2708="SCHY", "Scyphiphora hydrophyllacea", IF(J2708="DIMA", "Diospyros maritima", IF(J2708="POPI", "Pongamia pinnata", IF(J2708="MAPS", "Maniltoa psilogyne", IF(J2708="INBI", "Intsia bijuga", IF(J2708="ACEB", "Acanthus ebracteatus", IF(J2708="CAER", "Calamus erinaceus", IF(J2708="UNUN", "Unknown unknown",  IF(J2708="SOAL", "Sonneratia alba",  IF(J2708="AECO", "Aegiceras corniculatum", "" )) )))))))))))))))))))))))))))))</f>
        <v>Bruguiera cylindrica</v>
      </c>
      <c r="J2708" s="1" t="s">
        <v>98</v>
      </c>
      <c r="K2708" s="1" t="n">
        <v>5.5</v>
      </c>
      <c r="L2708" s="1" t="n">
        <v>8</v>
      </c>
      <c r="M2708" s="1"/>
      <c r="N2708" s="1"/>
      <c r="O2708" s="3"/>
      <c r="AMI2708" s="0"/>
      <c r="AMJ2708" s="0"/>
    </row>
    <row r="2709" s="18" customFormat="true" ht="13.8" hidden="false" customHeight="false" outlineLevel="0" collapsed="false">
      <c r="A2709" s="1" t="s">
        <v>91</v>
      </c>
      <c r="B2709" s="12" t="n">
        <v>42185</v>
      </c>
      <c r="C2709" s="1" t="s">
        <v>19</v>
      </c>
      <c r="D2709" s="1" t="s">
        <v>19</v>
      </c>
      <c r="E2709" s="1" t="s">
        <v>19</v>
      </c>
      <c r="F2709" s="1" t="s">
        <v>20</v>
      </c>
      <c r="G2709" s="1" t="n">
        <v>9</v>
      </c>
      <c r="H2709" s="1" t="n">
        <v>1</v>
      </c>
      <c r="I2709" s="23" t="str">
        <f aca="false">IF(J2709="RHAP", "Rhizophora apiculata", IF(J2709="EXAG", "Excoecaria agallocha", IF(J2709="BRPA", "Bruguiera parviflora", IF(J2709="XYMO", "Xylocarpus moluccensis", IF(J2709="BRCY", "Bruguiera cylindrica", IF(J2709="AVAL", "Avicennia alba", IF(J2709="AVOF", "Avicennia officinalis", IF(J2709="LURA", "Lumnitzera racemosa", IF(J2709="CETA", "Ceriops tagal", IF(J2709="XYGR", "Xylocarpus granatum", IF(J2709="AVMA", "Avicennia marina", IF(J2709="RHMU", "Rhizophora mucronata", IF(J2709="BRGY", "Bruguiera gymnorrhiza", IF(J2709="BRSE", "Bruguiera sexangula", IF(J2709="SOOV", "Sonneratia ovata", IF(J2709="SOCA", "Sonneratia caseolaris", IF(J2709="HELI", "Heritiera littoralis", IF(J2709="HESY", "Heritiera sylvatica", IF(J2709="NYFR", "Nypa fruticans", IF(J2709="CYRA", "Cynometra ramiflora", IF(J2709="PHPA", "Phoenix paludosa", IF(J2709="SCHY", "Scyphiphora hydrophyllacea", IF(J2709="DIMA", "Diospyros maritima", IF(J2709="POPI", "Pongamia pinnata", IF(J2709="MAPS", "Maniltoa psilogyne", IF(J2709="INBI", "Intsia bijuga", IF(J2709="ACEB", "Acanthus ebracteatus", IF(J2709="CAER", "Calamus erinaceus", IF(J2709="UNUN", "Unknown unknown",  IF(J2709="SOAL", "Sonneratia alba",  IF(J2709="AECO", "Aegiceras corniculatum", "" )) )))))))))))))))))))))))))))))</f>
        <v>Xylocarpus granatum</v>
      </c>
      <c r="J2709" s="1" t="s">
        <v>1022</v>
      </c>
      <c r="K2709" s="1" t="n">
        <v>5.6</v>
      </c>
      <c r="L2709" s="1" t="n">
        <v>3</v>
      </c>
      <c r="M2709" s="1"/>
      <c r="N2709" s="1"/>
      <c r="O2709" s="3"/>
      <c r="AMI2709" s="0"/>
      <c r="AMJ2709" s="0"/>
    </row>
    <row r="2710" s="18" customFormat="true" ht="13.8" hidden="false" customHeight="false" outlineLevel="0" collapsed="false">
      <c r="A2710" s="1" t="s">
        <v>91</v>
      </c>
      <c r="B2710" s="12" t="n">
        <v>42185</v>
      </c>
      <c r="C2710" s="1" t="s">
        <v>19</v>
      </c>
      <c r="D2710" s="1" t="s">
        <v>19</v>
      </c>
      <c r="E2710" s="1" t="s">
        <v>19</v>
      </c>
      <c r="F2710" s="1" t="s">
        <v>20</v>
      </c>
      <c r="G2710" s="1" t="n">
        <v>9</v>
      </c>
      <c r="H2710" s="1" t="n">
        <v>1</v>
      </c>
      <c r="I2710" s="23" t="str">
        <f aca="false">IF(J2710="RHAP", "Rhizophora apiculata", IF(J2710="EXAG", "Excoecaria agallocha", IF(J2710="BRPA", "Bruguiera parviflora", IF(J2710="XYMO", "Xylocarpus moluccensis", IF(J2710="BRCY", "Bruguiera cylindrica", IF(J2710="AVAL", "Avicennia alba", IF(J2710="AVOF", "Avicennia officinalis", IF(J2710="LURA", "Lumnitzera racemosa", IF(J2710="CETA", "Ceriops tagal", IF(J2710="XYGR", "Xylocarpus granatum", IF(J2710="AVMA", "Avicennia marina", IF(J2710="RHMU", "Rhizophora mucronata", IF(J2710="BRGY", "Bruguiera gymnorrhiza", IF(J2710="BRSE", "Bruguiera sexangula", IF(J2710="SOOV", "Sonneratia ovata", IF(J2710="SOCA", "Sonneratia caseolaris", IF(J2710="HELI", "Heritiera littoralis", IF(J2710="HESY", "Heritiera sylvatica", IF(J2710="NYFR", "Nypa fruticans", IF(J2710="CYRA", "Cynometra ramiflora", IF(J2710="PHPA", "Phoenix paludosa", IF(J2710="SCHY", "Scyphiphora hydrophyllacea", IF(J2710="DIMA", "Diospyros maritima", IF(J2710="POPI", "Pongamia pinnata", IF(J2710="MAPS", "Maniltoa psilogyne", IF(J2710="INBI", "Intsia bijuga", IF(J2710="ACEB", "Acanthus ebracteatus", IF(J2710="CAER", "Calamus erinaceus", IF(J2710="UNUN", "Unknown unknown",  IF(J2710="SOAL", "Sonneratia alba",  IF(J2710="AECO", "Aegiceras corniculatum", "" )) )))))))))))))))))))))))))))))</f>
        <v>Bruguiera cylindrica</v>
      </c>
      <c r="J2710" s="1" t="s">
        <v>98</v>
      </c>
      <c r="K2710" s="1" t="n">
        <v>6</v>
      </c>
      <c r="L2710" s="1" t="n">
        <v>8</v>
      </c>
      <c r="M2710" s="1"/>
      <c r="N2710" s="1"/>
      <c r="O2710" s="3"/>
      <c r="AMI2710" s="0"/>
      <c r="AMJ2710" s="0"/>
    </row>
    <row r="2711" s="18" customFormat="true" ht="13.8" hidden="false" customHeight="false" outlineLevel="0" collapsed="false">
      <c r="A2711" s="1" t="s">
        <v>91</v>
      </c>
      <c r="B2711" s="12" t="n">
        <v>42185</v>
      </c>
      <c r="C2711" s="1" t="s">
        <v>19</v>
      </c>
      <c r="D2711" s="1" t="s">
        <v>19</v>
      </c>
      <c r="E2711" s="1" t="s">
        <v>19</v>
      </c>
      <c r="F2711" s="1" t="s">
        <v>20</v>
      </c>
      <c r="G2711" s="1" t="n">
        <v>9</v>
      </c>
      <c r="H2711" s="1" t="n">
        <v>1</v>
      </c>
      <c r="I2711" s="23" t="str">
        <f aca="false">IF(J2711="RHAP", "Rhizophora apiculata", IF(J2711="EXAG", "Excoecaria agallocha", IF(J2711="BRPA", "Bruguiera parviflora", IF(J2711="XYMO", "Xylocarpus moluccensis", IF(J2711="BRCY", "Bruguiera cylindrica", IF(J2711="AVAL", "Avicennia alba", IF(J2711="AVOF", "Avicennia officinalis", IF(J2711="LURA", "Lumnitzera racemosa", IF(J2711="CETA", "Ceriops tagal", IF(J2711="XYGR", "Xylocarpus granatum", IF(J2711="AVMA", "Avicennia marina", IF(J2711="RHMU", "Rhizophora mucronata", IF(J2711="BRGY", "Bruguiera gymnorrhiza", IF(J2711="BRSE", "Bruguiera sexangula", IF(J2711="SOOV", "Sonneratia ovata", IF(J2711="SOCA", "Sonneratia caseolaris", IF(J2711="HELI", "Heritiera littoralis", IF(J2711="HESY", "Heritiera sylvatica", IF(J2711="NYFR", "Nypa fruticans", IF(J2711="CYRA", "Cynometra ramiflora", IF(J2711="PHPA", "Phoenix paludosa", IF(J2711="SCHY", "Scyphiphora hydrophyllacea", IF(J2711="DIMA", "Diospyros maritima", IF(J2711="POPI", "Pongamia pinnata", IF(J2711="MAPS", "Maniltoa psilogyne", IF(J2711="INBI", "Intsia bijuga", IF(J2711="ACEB", "Acanthus ebracteatus", IF(J2711="CAER", "Calamus erinaceus", IF(J2711="UNUN", "Unknown unknown",  IF(J2711="SOAL", "Sonneratia alba",  IF(J2711="AECO", "Aegiceras corniculatum", "" )) )))))))))))))))))))))))))))))</f>
        <v>Xylocarpus granatum</v>
      </c>
      <c r="J2711" s="1" t="s">
        <v>1022</v>
      </c>
      <c r="K2711" s="1" t="n">
        <v>6.2</v>
      </c>
      <c r="L2711" s="1" t="n">
        <v>5</v>
      </c>
      <c r="M2711" s="1"/>
      <c r="N2711" s="1"/>
      <c r="O2711" s="3"/>
      <c r="AMI2711" s="0"/>
      <c r="AMJ2711" s="0"/>
    </row>
    <row r="2712" s="18" customFormat="true" ht="13.8" hidden="false" customHeight="false" outlineLevel="0" collapsed="false">
      <c r="A2712" s="1" t="s">
        <v>91</v>
      </c>
      <c r="B2712" s="12" t="n">
        <v>42185</v>
      </c>
      <c r="C2712" s="1" t="s">
        <v>19</v>
      </c>
      <c r="D2712" s="1" t="s">
        <v>19</v>
      </c>
      <c r="E2712" s="1" t="s">
        <v>19</v>
      </c>
      <c r="F2712" s="1" t="s">
        <v>20</v>
      </c>
      <c r="G2712" s="1" t="n">
        <v>9</v>
      </c>
      <c r="H2712" s="1" t="n">
        <v>1</v>
      </c>
      <c r="I2712" s="23" t="str">
        <f aca="false">IF(J2712="RHAP", "Rhizophora apiculata", IF(J2712="EXAG", "Excoecaria agallocha", IF(J2712="BRPA", "Bruguiera parviflora", IF(J2712="XYMO", "Xylocarpus moluccensis", IF(J2712="BRCY", "Bruguiera cylindrica", IF(J2712="AVAL", "Avicennia alba", IF(J2712="AVOF", "Avicennia officinalis", IF(J2712="LURA", "Lumnitzera racemosa", IF(J2712="CETA", "Ceriops tagal", IF(J2712="XYGR", "Xylocarpus granatum", IF(J2712="AVMA", "Avicennia marina", IF(J2712="RHMU", "Rhizophora mucronata", IF(J2712="BRGY", "Bruguiera gymnorrhiza", IF(J2712="BRSE", "Bruguiera sexangula", IF(J2712="SOOV", "Sonneratia ovata", IF(J2712="SOCA", "Sonneratia caseolaris", IF(J2712="HELI", "Heritiera littoralis", IF(J2712="HESY", "Heritiera sylvatica", IF(J2712="NYFR", "Nypa fruticans", IF(J2712="CYRA", "Cynometra ramiflora", IF(J2712="PHPA", "Phoenix paludosa", IF(J2712="SCHY", "Scyphiphora hydrophyllacea", IF(J2712="DIMA", "Diospyros maritima", IF(J2712="POPI", "Pongamia pinnata", IF(J2712="MAPS", "Maniltoa psilogyne", IF(J2712="INBI", "Intsia bijuga", IF(J2712="ACEB", "Acanthus ebracteatus", IF(J2712="CAER", "Calamus erinaceus", IF(J2712="UNUN", "Unknown unknown",  IF(J2712="SOAL", "Sonneratia alba",  IF(J2712="AECO", "Aegiceras corniculatum", "" )) )))))))))))))))))))))))))))))</f>
        <v>Bruguiera cylindrica</v>
      </c>
      <c r="J2712" s="1" t="s">
        <v>98</v>
      </c>
      <c r="K2712" s="1" t="n">
        <v>6.9</v>
      </c>
      <c r="L2712" s="1" t="n">
        <v>8</v>
      </c>
      <c r="M2712" s="1"/>
      <c r="N2712" s="1"/>
      <c r="O2712" s="3"/>
      <c r="AMI2712" s="0"/>
      <c r="AMJ2712" s="0"/>
    </row>
    <row r="2713" s="18" customFormat="true" ht="13.8" hidden="false" customHeight="false" outlineLevel="0" collapsed="false">
      <c r="A2713" s="1" t="s">
        <v>91</v>
      </c>
      <c r="B2713" s="12" t="n">
        <v>42185</v>
      </c>
      <c r="C2713" s="1" t="s">
        <v>19</v>
      </c>
      <c r="D2713" s="1" t="s">
        <v>19</v>
      </c>
      <c r="E2713" s="1" t="s">
        <v>19</v>
      </c>
      <c r="F2713" s="1" t="s">
        <v>20</v>
      </c>
      <c r="G2713" s="1" t="n">
        <v>9</v>
      </c>
      <c r="H2713" s="1" t="n">
        <v>1</v>
      </c>
      <c r="I2713" s="23" t="str">
        <f aca="false">IF(J2713="RHAP", "Rhizophora apiculata", IF(J2713="EXAG", "Excoecaria agallocha", IF(J2713="BRPA", "Bruguiera parviflora", IF(J2713="XYMO", "Xylocarpus moluccensis", IF(J2713="BRCY", "Bruguiera cylindrica", IF(J2713="AVAL", "Avicennia alba", IF(J2713="AVOF", "Avicennia officinalis", IF(J2713="LURA", "Lumnitzera racemosa", IF(J2713="CETA", "Ceriops tagal", IF(J2713="XYGR", "Xylocarpus granatum", IF(J2713="AVMA", "Avicennia marina", IF(J2713="RHMU", "Rhizophora mucronata", IF(J2713="BRGY", "Bruguiera gymnorrhiza", IF(J2713="BRSE", "Bruguiera sexangula", IF(J2713="SOOV", "Sonneratia ovata", IF(J2713="SOCA", "Sonneratia caseolaris", IF(J2713="HELI", "Heritiera littoralis", IF(J2713="HESY", "Heritiera sylvatica", IF(J2713="NYFR", "Nypa fruticans", IF(J2713="CYRA", "Cynometra ramiflora", IF(J2713="PHPA", "Phoenix paludosa", IF(J2713="SCHY", "Scyphiphora hydrophyllacea", IF(J2713="DIMA", "Diospyros maritima", IF(J2713="POPI", "Pongamia pinnata", IF(J2713="MAPS", "Maniltoa psilogyne", IF(J2713="INBI", "Intsia bijuga", IF(J2713="ACEB", "Acanthus ebracteatus", IF(J2713="CAER", "Calamus erinaceus", IF(J2713="UNUN", "Unknown unknown",  IF(J2713="SOAL", "Sonneratia alba",  IF(J2713="AECO", "Aegiceras corniculatum", "" )) )))))))))))))))))))))))))))))</f>
        <v>Bruguiera cylindrica</v>
      </c>
      <c r="J2713" s="1" t="s">
        <v>98</v>
      </c>
      <c r="K2713" s="1" t="n">
        <v>6.9</v>
      </c>
      <c r="L2713" s="1" t="n">
        <v>9</v>
      </c>
      <c r="M2713" s="1"/>
      <c r="N2713" s="1"/>
      <c r="O2713" s="3"/>
      <c r="AMI2713" s="0"/>
      <c r="AMJ2713" s="0"/>
    </row>
    <row r="2714" s="18" customFormat="true" ht="13.8" hidden="false" customHeight="false" outlineLevel="0" collapsed="false">
      <c r="A2714" s="1" t="s">
        <v>91</v>
      </c>
      <c r="B2714" s="12" t="n">
        <v>42185</v>
      </c>
      <c r="C2714" s="1" t="s">
        <v>19</v>
      </c>
      <c r="D2714" s="1" t="s">
        <v>19</v>
      </c>
      <c r="E2714" s="1" t="s">
        <v>19</v>
      </c>
      <c r="F2714" s="1" t="s">
        <v>20</v>
      </c>
      <c r="G2714" s="1" t="n">
        <v>9</v>
      </c>
      <c r="H2714" s="1" t="n">
        <v>1</v>
      </c>
      <c r="I2714" s="23" t="str">
        <f aca="false">IF(J2714="RHAP", "Rhizophora apiculata", IF(J2714="EXAG", "Excoecaria agallocha", IF(J2714="BRPA", "Bruguiera parviflora", IF(J2714="XYMO", "Xylocarpus moluccensis", IF(J2714="BRCY", "Bruguiera cylindrica", IF(J2714="AVAL", "Avicennia alba", IF(J2714="AVOF", "Avicennia officinalis", IF(J2714="LURA", "Lumnitzera racemosa", IF(J2714="CETA", "Ceriops tagal", IF(J2714="XYGR", "Xylocarpus granatum", IF(J2714="AVMA", "Avicennia marina", IF(J2714="RHMU", "Rhizophora mucronata", IF(J2714="BRGY", "Bruguiera gymnorrhiza", IF(J2714="BRSE", "Bruguiera sexangula", IF(J2714="SOOV", "Sonneratia ovata", IF(J2714="SOCA", "Sonneratia caseolaris", IF(J2714="HELI", "Heritiera littoralis", IF(J2714="HESY", "Heritiera sylvatica", IF(J2714="NYFR", "Nypa fruticans", IF(J2714="CYRA", "Cynometra ramiflora", IF(J2714="PHPA", "Phoenix paludosa", IF(J2714="SCHY", "Scyphiphora hydrophyllacea", IF(J2714="DIMA", "Diospyros maritima", IF(J2714="POPI", "Pongamia pinnata", IF(J2714="MAPS", "Maniltoa psilogyne", IF(J2714="INBI", "Intsia bijuga", IF(J2714="ACEB", "Acanthus ebracteatus", IF(J2714="CAER", "Calamus erinaceus", IF(J2714="UNUN", "Unknown unknown",  IF(J2714="SOAL", "Sonneratia alba",  IF(J2714="AECO", "Aegiceras corniculatum", "" )) )))))))))))))))))))))))))))))</f>
        <v>Bruguiera cylindrica</v>
      </c>
      <c r="J2714" s="1" t="s">
        <v>98</v>
      </c>
      <c r="K2714" s="1" t="n">
        <v>7</v>
      </c>
      <c r="L2714" s="1" t="n">
        <v>8</v>
      </c>
      <c r="M2714" s="1"/>
      <c r="N2714" s="1"/>
      <c r="O2714" s="3"/>
      <c r="AMI2714" s="0"/>
      <c r="AMJ2714" s="0"/>
    </row>
    <row r="2715" s="18" customFormat="true" ht="13.8" hidden="false" customHeight="false" outlineLevel="0" collapsed="false">
      <c r="A2715" s="1" t="s">
        <v>91</v>
      </c>
      <c r="B2715" s="12" t="n">
        <v>42185</v>
      </c>
      <c r="C2715" s="1" t="s">
        <v>19</v>
      </c>
      <c r="D2715" s="1" t="s">
        <v>19</v>
      </c>
      <c r="E2715" s="1" t="s">
        <v>19</v>
      </c>
      <c r="F2715" s="1" t="s">
        <v>20</v>
      </c>
      <c r="G2715" s="1" t="n">
        <v>9</v>
      </c>
      <c r="H2715" s="1" t="n">
        <v>1</v>
      </c>
      <c r="I2715" s="23" t="str">
        <f aca="false">IF(J2715="RHAP", "Rhizophora apiculata", IF(J2715="EXAG", "Excoecaria agallocha", IF(J2715="BRPA", "Bruguiera parviflora", IF(J2715="XYMO", "Xylocarpus moluccensis", IF(J2715="BRCY", "Bruguiera cylindrica", IF(J2715="AVAL", "Avicennia alba", IF(J2715="AVOF", "Avicennia officinalis", IF(J2715="LURA", "Lumnitzera racemosa", IF(J2715="CETA", "Ceriops tagal", IF(J2715="XYGR", "Xylocarpus granatum", IF(J2715="AVMA", "Avicennia marina", IF(J2715="RHMU", "Rhizophora mucronata", IF(J2715="BRGY", "Bruguiera gymnorrhiza", IF(J2715="BRSE", "Bruguiera sexangula", IF(J2715="SOOV", "Sonneratia ovata", IF(J2715="SOCA", "Sonneratia caseolaris", IF(J2715="HELI", "Heritiera littoralis", IF(J2715="HESY", "Heritiera sylvatica", IF(J2715="NYFR", "Nypa fruticans", IF(J2715="CYRA", "Cynometra ramiflora", IF(J2715="PHPA", "Phoenix paludosa", IF(J2715="SCHY", "Scyphiphora hydrophyllacea", IF(J2715="DIMA", "Diospyros maritima", IF(J2715="POPI", "Pongamia pinnata", IF(J2715="MAPS", "Maniltoa psilogyne", IF(J2715="INBI", "Intsia bijuga", IF(J2715="ACEB", "Acanthus ebracteatus", IF(J2715="CAER", "Calamus erinaceus", IF(J2715="UNUN", "Unknown unknown",  IF(J2715="SOAL", "Sonneratia alba",  IF(J2715="AECO", "Aegiceras corniculatum", "" )) )))))))))))))))))))))))))))))</f>
        <v>Bruguiera cylindrica</v>
      </c>
      <c r="J2715" s="1" t="s">
        <v>98</v>
      </c>
      <c r="K2715" s="1" t="n">
        <v>7.1</v>
      </c>
      <c r="L2715" s="1" t="n">
        <v>9</v>
      </c>
      <c r="M2715" s="1"/>
      <c r="N2715" s="1"/>
      <c r="O2715" s="3"/>
      <c r="AMI2715" s="0"/>
      <c r="AMJ2715" s="0"/>
    </row>
    <row r="2716" s="18" customFormat="true" ht="13.8" hidden="false" customHeight="false" outlineLevel="0" collapsed="false">
      <c r="A2716" s="1" t="s">
        <v>91</v>
      </c>
      <c r="B2716" s="12" t="n">
        <v>42185</v>
      </c>
      <c r="C2716" s="1" t="s">
        <v>19</v>
      </c>
      <c r="D2716" s="1" t="s">
        <v>19</v>
      </c>
      <c r="E2716" s="1" t="s">
        <v>19</v>
      </c>
      <c r="F2716" s="1" t="s">
        <v>20</v>
      </c>
      <c r="G2716" s="1" t="n">
        <v>9</v>
      </c>
      <c r="H2716" s="1" t="n">
        <v>1</v>
      </c>
      <c r="I2716" s="23" t="str">
        <f aca="false">IF(J2716="RHAP", "Rhizophora apiculata", IF(J2716="EXAG", "Excoecaria agallocha", IF(J2716="BRPA", "Bruguiera parviflora", IF(J2716="XYMO", "Xylocarpus moluccensis", IF(J2716="BRCY", "Bruguiera cylindrica", IF(J2716="AVAL", "Avicennia alba", IF(J2716="AVOF", "Avicennia officinalis", IF(J2716="LURA", "Lumnitzera racemosa", IF(J2716="CETA", "Ceriops tagal", IF(J2716="XYGR", "Xylocarpus granatum", IF(J2716="AVMA", "Avicennia marina", IF(J2716="RHMU", "Rhizophora mucronata", IF(J2716="BRGY", "Bruguiera gymnorrhiza", IF(J2716="BRSE", "Bruguiera sexangula", IF(J2716="SOOV", "Sonneratia ovata", IF(J2716="SOCA", "Sonneratia caseolaris", IF(J2716="HELI", "Heritiera littoralis", IF(J2716="HESY", "Heritiera sylvatica", IF(J2716="NYFR", "Nypa fruticans", IF(J2716="CYRA", "Cynometra ramiflora", IF(J2716="PHPA", "Phoenix paludosa", IF(J2716="SCHY", "Scyphiphora hydrophyllacea", IF(J2716="DIMA", "Diospyros maritima", IF(J2716="POPI", "Pongamia pinnata", IF(J2716="MAPS", "Maniltoa psilogyne", IF(J2716="INBI", "Intsia bijuga", IF(J2716="ACEB", "Acanthus ebracteatus", IF(J2716="CAER", "Calamus erinaceus", IF(J2716="UNUN", "Unknown unknown",  IF(J2716="SOAL", "Sonneratia alba",  IF(J2716="AECO", "Aegiceras corniculatum", "" )) )))))))))))))))))))))))))))))</f>
        <v>Bruguiera cylindrica</v>
      </c>
      <c r="J2716" s="1" t="s">
        <v>98</v>
      </c>
      <c r="K2716" s="1" t="n">
        <v>7.2</v>
      </c>
      <c r="L2716" s="1" t="n">
        <v>8</v>
      </c>
      <c r="M2716" s="1"/>
      <c r="N2716" s="1"/>
      <c r="O2716" s="3"/>
      <c r="AMI2716" s="0"/>
      <c r="AMJ2716" s="0"/>
    </row>
    <row r="2717" s="18" customFormat="true" ht="13.8" hidden="false" customHeight="false" outlineLevel="0" collapsed="false">
      <c r="A2717" s="1" t="s">
        <v>91</v>
      </c>
      <c r="B2717" s="12" t="n">
        <v>42185</v>
      </c>
      <c r="C2717" s="1" t="s">
        <v>19</v>
      </c>
      <c r="D2717" s="1" t="s">
        <v>19</v>
      </c>
      <c r="E2717" s="1" t="s">
        <v>19</v>
      </c>
      <c r="F2717" s="1" t="s">
        <v>20</v>
      </c>
      <c r="G2717" s="1" t="n">
        <v>9</v>
      </c>
      <c r="H2717" s="1" t="n">
        <v>1</v>
      </c>
      <c r="I2717" s="23" t="str">
        <f aca="false">IF(J2717="RHAP", "Rhizophora apiculata", IF(J2717="EXAG", "Excoecaria agallocha", IF(J2717="BRPA", "Bruguiera parviflora", IF(J2717="XYMO", "Xylocarpus moluccensis", IF(J2717="BRCY", "Bruguiera cylindrica", IF(J2717="AVAL", "Avicennia alba", IF(J2717="AVOF", "Avicennia officinalis", IF(J2717="LURA", "Lumnitzera racemosa", IF(J2717="CETA", "Ceriops tagal", IF(J2717="XYGR", "Xylocarpus granatum", IF(J2717="AVMA", "Avicennia marina", IF(J2717="RHMU", "Rhizophora mucronata", IF(J2717="BRGY", "Bruguiera gymnorrhiza", IF(J2717="BRSE", "Bruguiera sexangula", IF(J2717="SOOV", "Sonneratia ovata", IF(J2717="SOCA", "Sonneratia caseolaris", IF(J2717="HELI", "Heritiera littoralis", IF(J2717="HESY", "Heritiera sylvatica", IF(J2717="NYFR", "Nypa fruticans", IF(J2717="CYRA", "Cynometra ramiflora", IF(J2717="PHPA", "Phoenix paludosa", IF(J2717="SCHY", "Scyphiphora hydrophyllacea", IF(J2717="DIMA", "Diospyros maritima", IF(J2717="POPI", "Pongamia pinnata", IF(J2717="MAPS", "Maniltoa psilogyne", IF(J2717="INBI", "Intsia bijuga", IF(J2717="ACEB", "Acanthus ebracteatus", IF(J2717="CAER", "Calamus erinaceus", IF(J2717="UNUN", "Unknown unknown",  IF(J2717="SOAL", "Sonneratia alba",  IF(J2717="AECO", "Aegiceras corniculatum", "" )) )))))))))))))))))))))))))))))</f>
        <v>Bruguiera cylindrica</v>
      </c>
      <c r="J2717" s="1" t="s">
        <v>98</v>
      </c>
      <c r="K2717" s="1" t="n">
        <v>7.4</v>
      </c>
      <c r="L2717" s="1" t="n">
        <v>8</v>
      </c>
      <c r="M2717" s="1"/>
      <c r="N2717" s="1"/>
      <c r="O2717" s="3"/>
      <c r="AMI2717" s="0"/>
      <c r="AMJ2717" s="0"/>
    </row>
    <row r="2718" s="18" customFormat="true" ht="13.8" hidden="false" customHeight="false" outlineLevel="0" collapsed="false">
      <c r="A2718" s="1" t="s">
        <v>91</v>
      </c>
      <c r="B2718" s="12" t="n">
        <v>42185</v>
      </c>
      <c r="C2718" s="1" t="s">
        <v>19</v>
      </c>
      <c r="D2718" s="1" t="s">
        <v>19</v>
      </c>
      <c r="E2718" s="1" t="s">
        <v>19</v>
      </c>
      <c r="F2718" s="1" t="s">
        <v>20</v>
      </c>
      <c r="G2718" s="1" t="n">
        <v>9</v>
      </c>
      <c r="H2718" s="1" t="n">
        <v>1</v>
      </c>
      <c r="I2718" s="23" t="str">
        <f aca="false">IF(J2718="RHAP", "Rhizophora apiculata", IF(J2718="EXAG", "Excoecaria agallocha", IF(J2718="BRPA", "Bruguiera parviflora", IF(J2718="XYMO", "Xylocarpus moluccensis", IF(J2718="BRCY", "Bruguiera cylindrica", IF(J2718="AVAL", "Avicennia alba", IF(J2718="AVOF", "Avicennia officinalis", IF(J2718="LURA", "Lumnitzera racemosa", IF(J2718="CETA", "Ceriops tagal", IF(J2718="XYGR", "Xylocarpus granatum", IF(J2718="AVMA", "Avicennia marina", IF(J2718="RHMU", "Rhizophora mucronata", IF(J2718="BRGY", "Bruguiera gymnorrhiza", IF(J2718="BRSE", "Bruguiera sexangula", IF(J2718="SOOV", "Sonneratia ovata", IF(J2718="SOCA", "Sonneratia caseolaris", IF(J2718="HELI", "Heritiera littoralis", IF(J2718="HESY", "Heritiera sylvatica", IF(J2718="NYFR", "Nypa fruticans", IF(J2718="CYRA", "Cynometra ramiflora", IF(J2718="PHPA", "Phoenix paludosa", IF(J2718="SCHY", "Scyphiphora hydrophyllacea", IF(J2718="DIMA", "Diospyros maritima", IF(J2718="POPI", "Pongamia pinnata", IF(J2718="MAPS", "Maniltoa psilogyne", IF(J2718="INBI", "Intsia bijuga", IF(J2718="ACEB", "Acanthus ebracteatus", IF(J2718="CAER", "Calamus erinaceus", IF(J2718="UNUN", "Unknown unknown",  IF(J2718="SOAL", "Sonneratia alba",  IF(J2718="AECO", "Aegiceras corniculatum", "" )) )))))))))))))))))))))))))))))</f>
        <v>Bruguiera cylindrica</v>
      </c>
      <c r="J2718" s="1" t="s">
        <v>98</v>
      </c>
      <c r="K2718" s="1" t="n">
        <v>7.4</v>
      </c>
      <c r="L2718" s="1" t="n">
        <v>11</v>
      </c>
      <c r="M2718" s="1"/>
      <c r="N2718" s="1"/>
      <c r="O2718" s="3"/>
      <c r="AMI2718" s="0"/>
      <c r="AMJ2718" s="0"/>
    </row>
    <row r="2719" s="18" customFormat="true" ht="13.8" hidden="false" customHeight="false" outlineLevel="0" collapsed="false">
      <c r="A2719" s="1" t="s">
        <v>91</v>
      </c>
      <c r="B2719" s="12" t="n">
        <v>42185</v>
      </c>
      <c r="C2719" s="1" t="s">
        <v>19</v>
      </c>
      <c r="D2719" s="1" t="s">
        <v>19</v>
      </c>
      <c r="E2719" s="1" t="s">
        <v>19</v>
      </c>
      <c r="F2719" s="1" t="s">
        <v>20</v>
      </c>
      <c r="G2719" s="1" t="n">
        <v>9</v>
      </c>
      <c r="H2719" s="1" t="n">
        <v>1</v>
      </c>
      <c r="I2719" s="23" t="str">
        <f aca="false">IF(J2719="RHAP", "Rhizophora apiculata", IF(J2719="EXAG", "Excoecaria agallocha", IF(J2719="BRPA", "Bruguiera parviflora", IF(J2719="XYMO", "Xylocarpus moluccensis", IF(J2719="BRCY", "Bruguiera cylindrica", IF(J2719="AVAL", "Avicennia alba", IF(J2719="AVOF", "Avicennia officinalis", IF(J2719="LURA", "Lumnitzera racemosa", IF(J2719="CETA", "Ceriops tagal", IF(J2719="XYGR", "Xylocarpus granatum", IF(J2719="AVMA", "Avicennia marina", IF(J2719="RHMU", "Rhizophora mucronata", IF(J2719="BRGY", "Bruguiera gymnorrhiza", IF(J2719="BRSE", "Bruguiera sexangula", IF(J2719="SOOV", "Sonneratia ovata", IF(J2719="SOCA", "Sonneratia caseolaris", IF(J2719="HELI", "Heritiera littoralis", IF(J2719="HESY", "Heritiera sylvatica", IF(J2719="NYFR", "Nypa fruticans", IF(J2719="CYRA", "Cynometra ramiflora", IF(J2719="PHPA", "Phoenix paludosa", IF(J2719="SCHY", "Scyphiphora hydrophyllacea", IF(J2719="DIMA", "Diospyros maritima", IF(J2719="POPI", "Pongamia pinnata", IF(J2719="MAPS", "Maniltoa psilogyne", IF(J2719="INBI", "Intsia bijuga", IF(J2719="ACEB", "Acanthus ebracteatus", IF(J2719="CAER", "Calamus erinaceus", IF(J2719="UNUN", "Unknown unknown",  IF(J2719="SOAL", "Sonneratia alba",  IF(J2719="AECO", "Aegiceras corniculatum", "" )) )))))))))))))))))))))))))))))</f>
        <v>Bruguiera cylindrica</v>
      </c>
      <c r="J2719" s="1" t="s">
        <v>98</v>
      </c>
      <c r="K2719" s="1" t="n">
        <v>7.9</v>
      </c>
      <c r="L2719" s="1" t="n">
        <v>10</v>
      </c>
      <c r="M2719" s="1"/>
      <c r="N2719" s="1"/>
      <c r="O2719" s="3"/>
      <c r="AMI2719" s="0"/>
      <c r="AMJ2719" s="0"/>
    </row>
    <row r="2720" s="18" customFormat="true" ht="13.8" hidden="false" customHeight="false" outlineLevel="0" collapsed="false">
      <c r="A2720" s="1" t="s">
        <v>91</v>
      </c>
      <c r="B2720" s="12" t="n">
        <v>42185</v>
      </c>
      <c r="C2720" s="1" t="s">
        <v>19</v>
      </c>
      <c r="D2720" s="1" t="s">
        <v>19</v>
      </c>
      <c r="E2720" s="1" t="s">
        <v>19</v>
      </c>
      <c r="F2720" s="1" t="s">
        <v>20</v>
      </c>
      <c r="G2720" s="1" t="n">
        <v>9</v>
      </c>
      <c r="H2720" s="1" t="n">
        <v>1</v>
      </c>
      <c r="I2720" s="23" t="str">
        <f aca="false">IF(J2720="RHAP", "Rhizophora apiculata", IF(J2720="EXAG", "Excoecaria agallocha", IF(J2720="BRPA", "Bruguiera parviflora", IF(J2720="XYMO", "Xylocarpus moluccensis", IF(J2720="BRCY", "Bruguiera cylindrica", IF(J2720="AVAL", "Avicennia alba", IF(J2720="AVOF", "Avicennia officinalis", IF(J2720="LURA", "Lumnitzera racemosa", IF(J2720="CETA", "Ceriops tagal", IF(J2720="XYGR", "Xylocarpus granatum", IF(J2720="AVMA", "Avicennia marina", IF(J2720="RHMU", "Rhizophora mucronata", IF(J2720="BRGY", "Bruguiera gymnorrhiza", IF(J2720="BRSE", "Bruguiera sexangula", IF(J2720="SOOV", "Sonneratia ovata", IF(J2720="SOCA", "Sonneratia caseolaris", IF(J2720="HELI", "Heritiera littoralis", IF(J2720="HESY", "Heritiera sylvatica", IF(J2720="NYFR", "Nypa fruticans", IF(J2720="CYRA", "Cynometra ramiflora", IF(J2720="PHPA", "Phoenix paludosa", IF(J2720="SCHY", "Scyphiphora hydrophyllacea", IF(J2720="DIMA", "Diospyros maritima", IF(J2720="POPI", "Pongamia pinnata", IF(J2720="MAPS", "Maniltoa psilogyne", IF(J2720="INBI", "Intsia bijuga", IF(J2720="ACEB", "Acanthus ebracteatus", IF(J2720="CAER", "Calamus erinaceus", IF(J2720="UNUN", "Unknown unknown",  IF(J2720="SOAL", "Sonneratia alba",  IF(J2720="AECO", "Aegiceras corniculatum", "" )) )))))))))))))))))))))))))))))</f>
        <v>Bruguiera cylindrica</v>
      </c>
      <c r="J2720" s="1" t="s">
        <v>98</v>
      </c>
      <c r="K2720" s="1" t="n">
        <v>8</v>
      </c>
      <c r="L2720" s="1" t="n">
        <v>8</v>
      </c>
      <c r="M2720" s="1"/>
      <c r="N2720" s="1"/>
      <c r="O2720" s="3"/>
      <c r="AMI2720" s="0"/>
      <c r="AMJ2720" s="0"/>
    </row>
    <row r="2721" s="18" customFormat="true" ht="13.8" hidden="false" customHeight="false" outlineLevel="0" collapsed="false">
      <c r="A2721" s="1" t="s">
        <v>91</v>
      </c>
      <c r="B2721" s="12" t="n">
        <v>42185</v>
      </c>
      <c r="C2721" s="1" t="s">
        <v>19</v>
      </c>
      <c r="D2721" s="1" t="s">
        <v>19</v>
      </c>
      <c r="E2721" s="1" t="s">
        <v>19</v>
      </c>
      <c r="F2721" s="1" t="s">
        <v>20</v>
      </c>
      <c r="G2721" s="1" t="n">
        <v>9</v>
      </c>
      <c r="H2721" s="1" t="n">
        <v>1</v>
      </c>
      <c r="I2721" s="23" t="str">
        <f aca="false">IF(J2721="RHAP", "Rhizophora apiculata", IF(J2721="EXAG", "Excoecaria agallocha", IF(J2721="BRPA", "Bruguiera parviflora", IF(J2721="XYMO", "Xylocarpus moluccensis", IF(J2721="BRCY", "Bruguiera cylindrica", IF(J2721="AVAL", "Avicennia alba", IF(J2721="AVOF", "Avicennia officinalis", IF(J2721="LURA", "Lumnitzera racemosa", IF(J2721="CETA", "Ceriops tagal", IF(J2721="XYGR", "Xylocarpus granatum", IF(J2721="AVMA", "Avicennia marina", IF(J2721="RHMU", "Rhizophora mucronata", IF(J2721="BRGY", "Bruguiera gymnorrhiza", IF(J2721="BRSE", "Bruguiera sexangula", IF(J2721="SOOV", "Sonneratia ovata", IF(J2721="SOCA", "Sonneratia caseolaris", IF(J2721="HELI", "Heritiera littoralis", IF(J2721="HESY", "Heritiera sylvatica", IF(J2721="NYFR", "Nypa fruticans", IF(J2721="CYRA", "Cynometra ramiflora", IF(J2721="PHPA", "Phoenix paludosa", IF(J2721="SCHY", "Scyphiphora hydrophyllacea", IF(J2721="DIMA", "Diospyros maritima", IF(J2721="POPI", "Pongamia pinnata", IF(J2721="MAPS", "Maniltoa psilogyne", IF(J2721="INBI", "Intsia bijuga", IF(J2721="ACEB", "Acanthus ebracteatus", IF(J2721="CAER", "Calamus erinaceus", IF(J2721="UNUN", "Unknown unknown",  IF(J2721="SOAL", "Sonneratia alba",  IF(J2721="AECO", "Aegiceras corniculatum", "" )) )))))))))))))))))))))))))))))</f>
        <v>Bruguiera cylindrica</v>
      </c>
      <c r="J2721" s="1" t="s">
        <v>98</v>
      </c>
      <c r="K2721" s="1" t="n">
        <v>8</v>
      </c>
      <c r="L2721" s="1" t="n">
        <v>8</v>
      </c>
      <c r="M2721" s="1"/>
      <c r="N2721" s="1"/>
      <c r="O2721" s="3"/>
      <c r="AMI2721" s="0"/>
      <c r="AMJ2721" s="0"/>
    </row>
    <row r="2722" s="18" customFormat="true" ht="13.8" hidden="false" customHeight="false" outlineLevel="0" collapsed="false">
      <c r="A2722" s="1" t="s">
        <v>91</v>
      </c>
      <c r="B2722" s="12" t="n">
        <v>42185</v>
      </c>
      <c r="C2722" s="1" t="s">
        <v>19</v>
      </c>
      <c r="D2722" s="1" t="s">
        <v>19</v>
      </c>
      <c r="E2722" s="1" t="s">
        <v>19</v>
      </c>
      <c r="F2722" s="1" t="s">
        <v>20</v>
      </c>
      <c r="G2722" s="1" t="n">
        <v>9</v>
      </c>
      <c r="H2722" s="1" t="n">
        <v>1</v>
      </c>
      <c r="I2722" s="23" t="str">
        <f aca="false">IF(J2722="RHAP", "Rhizophora apiculata", IF(J2722="EXAG", "Excoecaria agallocha", IF(J2722="BRPA", "Bruguiera parviflora", IF(J2722="XYMO", "Xylocarpus moluccensis", IF(J2722="BRCY", "Bruguiera cylindrica", IF(J2722="AVAL", "Avicennia alba", IF(J2722="AVOF", "Avicennia officinalis", IF(J2722="LURA", "Lumnitzera racemosa", IF(J2722="CETA", "Ceriops tagal", IF(J2722="XYGR", "Xylocarpus granatum", IF(J2722="AVMA", "Avicennia marina", IF(J2722="RHMU", "Rhizophora mucronata", IF(J2722="BRGY", "Bruguiera gymnorrhiza", IF(J2722="BRSE", "Bruguiera sexangula", IF(J2722="SOOV", "Sonneratia ovata", IF(J2722="SOCA", "Sonneratia caseolaris", IF(J2722="HELI", "Heritiera littoralis", IF(J2722="HESY", "Heritiera sylvatica", IF(J2722="NYFR", "Nypa fruticans", IF(J2722="CYRA", "Cynometra ramiflora", IF(J2722="PHPA", "Phoenix paludosa", IF(J2722="SCHY", "Scyphiphora hydrophyllacea", IF(J2722="DIMA", "Diospyros maritima", IF(J2722="POPI", "Pongamia pinnata", IF(J2722="MAPS", "Maniltoa psilogyne", IF(J2722="INBI", "Intsia bijuga", IF(J2722="ACEB", "Acanthus ebracteatus", IF(J2722="CAER", "Calamus erinaceus", IF(J2722="UNUN", "Unknown unknown",  IF(J2722="SOAL", "Sonneratia alba",  IF(J2722="AECO", "Aegiceras corniculatum", "" )) )))))))))))))))))))))))))))))</f>
        <v>Bruguiera cylindrica</v>
      </c>
      <c r="J2722" s="1" t="s">
        <v>98</v>
      </c>
      <c r="K2722" s="1" t="n">
        <v>8</v>
      </c>
      <c r="L2722" s="1" t="n">
        <v>8</v>
      </c>
      <c r="M2722" s="1"/>
      <c r="N2722" s="1"/>
      <c r="O2722" s="3"/>
      <c r="AMI2722" s="0"/>
      <c r="AMJ2722" s="0"/>
    </row>
    <row r="2723" s="18" customFormat="true" ht="13.8" hidden="false" customHeight="false" outlineLevel="0" collapsed="false">
      <c r="A2723" s="1" t="s">
        <v>91</v>
      </c>
      <c r="B2723" s="12" t="n">
        <v>42185</v>
      </c>
      <c r="C2723" s="1" t="s">
        <v>19</v>
      </c>
      <c r="D2723" s="1" t="s">
        <v>19</v>
      </c>
      <c r="E2723" s="1" t="s">
        <v>19</v>
      </c>
      <c r="F2723" s="1" t="s">
        <v>20</v>
      </c>
      <c r="G2723" s="1" t="n">
        <v>9</v>
      </c>
      <c r="H2723" s="1" t="n">
        <v>1</v>
      </c>
      <c r="I2723" s="23" t="str">
        <f aca="false">IF(J2723="RHAP", "Rhizophora apiculata", IF(J2723="EXAG", "Excoecaria agallocha", IF(J2723="BRPA", "Bruguiera parviflora", IF(J2723="XYMO", "Xylocarpus moluccensis", IF(J2723="BRCY", "Bruguiera cylindrica", IF(J2723="AVAL", "Avicennia alba", IF(J2723="AVOF", "Avicennia officinalis", IF(J2723="LURA", "Lumnitzera racemosa", IF(J2723="CETA", "Ceriops tagal", IF(J2723="XYGR", "Xylocarpus granatum", IF(J2723="AVMA", "Avicennia marina", IF(J2723="RHMU", "Rhizophora mucronata", IF(J2723="BRGY", "Bruguiera gymnorrhiza", IF(J2723="BRSE", "Bruguiera sexangula", IF(J2723="SOOV", "Sonneratia ovata", IF(J2723="SOCA", "Sonneratia caseolaris", IF(J2723="HELI", "Heritiera littoralis", IF(J2723="HESY", "Heritiera sylvatica", IF(J2723="NYFR", "Nypa fruticans", IF(J2723="CYRA", "Cynometra ramiflora", IF(J2723="PHPA", "Phoenix paludosa", IF(J2723="SCHY", "Scyphiphora hydrophyllacea", IF(J2723="DIMA", "Diospyros maritima", IF(J2723="POPI", "Pongamia pinnata", IF(J2723="MAPS", "Maniltoa psilogyne", IF(J2723="INBI", "Intsia bijuga", IF(J2723="ACEB", "Acanthus ebracteatus", IF(J2723="CAER", "Calamus erinaceus", IF(J2723="UNUN", "Unknown unknown",  IF(J2723="SOAL", "Sonneratia alba",  IF(J2723="AECO", "Aegiceras corniculatum", "" )) )))))))))))))))))))))))))))))</f>
        <v>Bruguiera cylindrica</v>
      </c>
      <c r="J2723" s="1" t="s">
        <v>98</v>
      </c>
      <c r="K2723" s="1" t="n">
        <v>8.1</v>
      </c>
      <c r="L2723" s="1" t="n">
        <v>8</v>
      </c>
      <c r="M2723" s="1"/>
      <c r="N2723" s="1"/>
      <c r="O2723" s="3"/>
      <c r="AMI2723" s="0"/>
      <c r="AMJ2723" s="0"/>
    </row>
    <row r="2724" s="18" customFormat="true" ht="13.8" hidden="false" customHeight="false" outlineLevel="0" collapsed="false">
      <c r="A2724" s="1" t="s">
        <v>91</v>
      </c>
      <c r="B2724" s="12" t="n">
        <v>42185</v>
      </c>
      <c r="C2724" s="1" t="s">
        <v>19</v>
      </c>
      <c r="D2724" s="1" t="s">
        <v>19</v>
      </c>
      <c r="E2724" s="1" t="s">
        <v>19</v>
      </c>
      <c r="F2724" s="1" t="s">
        <v>20</v>
      </c>
      <c r="G2724" s="1" t="n">
        <v>9</v>
      </c>
      <c r="H2724" s="1" t="n">
        <v>1</v>
      </c>
      <c r="I2724" s="23" t="str">
        <f aca="false">IF(J2724="RHAP", "Rhizophora apiculata", IF(J2724="EXAG", "Excoecaria agallocha", IF(J2724="BRPA", "Bruguiera parviflora", IF(J2724="XYMO", "Xylocarpus moluccensis", IF(J2724="BRCY", "Bruguiera cylindrica", IF(J2724="AVAL", "Avicennia alba", IF(J2724="AVOF", "Avicennia officinalis", IF(J2724="LURA", "Lumnitzera racemosa", IF(J2724="CETA", "Ceriops tagal", IF(J2724="XYGR", "Xylocarpus granatum", IF(J2724="AVMA", "Avicennia marina", IF(J2724="RHMU", "Rhizophora mucronata", IF(J2724="BRGY", "Bruguiera gymnorrhiza", IF(J2724="BRSE", "Bruguiera sexangula", IF(J2724="SOOV", "Sonneratia ovata", IF(J2724="SOCA", "Sonneratia caseolaris", IF(J2724="HELI", "Heritiera littoralis", IF(J2724="HESY", "Heritiera sylvatica", IF(J2724="NYFR", "Nypa fruticans", IF(J2724="CYRA", "Cynometra ramiflora", IF(J2724="PHPA", "Phoenix paludosa", IF(J2724="SCHY", "Scyphiphora hydrophyllacea", IF(J2724="DIMA", "Diospyros maritima", IF(J2724="POPI", "Pongamia pinnata", IF(J2724="MAPS", "Maniltoa psilogyne", IF(J2724="INBI", "Intsia bijuga", IF(J2724="ACEB", "Acanthus ebracteatus", IF(J2724="CAER", "Calamus erinaceus", IF(J2724="UNUN", "Unknown unknown",  IF(J2724="SOAL", "Sonneratia alba",  IF(J2724="AECO", "Aegiceras corniculatum", "" )) )))))))))))))))))))))))))))))</f>
        <v>Bruguiera cylindrica</v>
      </c>
      <c r="J2724" s="1" t="s">
        <v>98</v>
      </c>
      <c r="K2724" s="1" t="n">
        <v>8.2</v>
      </c>
      <c r="L2724" s="1" t="n">
        <v>9</v>
      </c>
      <c r="M2724" s="1"/>
      <c r="N2724" s="1"/>
      <c r="O2724" s="3"/>
      <c r="AMI2724" s="0"/>
      <c r="AMJ2724" s="0"/>
    </row>
    <row r="2725" s="18" customFormat="true" ht="13.8" hidden="false" customHeight="false" outlineLevel="0" collapsed="false">
      <c r="A2725" s="1" t="s">
        <v>91</v>
      </c>
      <c r="B2725" s="12" t="n">
        <v>42185</v>
      </c>
      <c r="C2725" s="1" t="s">
        <v>19</v>
      </c>
      <c r="D2725" s="1" t="s">
        <v>19</v>
      </c>
      <c r="E2725" s="1" t="s">
        <v>19</v>
      </c>
      <c r="F2725" s="1" t="s">
        <v>20</v>
      </c>
      <c r="G2725" s="1" t="n">
        <v>9</v>
      </c>
      <c r="H2725" s="1" t="n">
        <v>1</v>
      </c>
      <c r="I2725" s="23" t="str">
        <f aca="false">IF(J2725="RHAP", "Rhizophora apiculata", IF(J2725="EXAG", "Excoecaria agallocha", IF(J2725="BRPA", "Bruguiera parviflora", IF(J2725="XYMO", "Xylocarpus moluccensis", IF(J2725="BRCY", "Bruguiera cylindrica", IF(J2725="AVAL", "Avicennia alba", IF(J2725="AVOF", "Avicennia officinalis", IF(J2725="LURA", "Lumnitzera racemosa", IF(J2725="CETA", "Ceriops tagal", IF(J2725="XYGR", "Xylocarpus granatum", IF(J2725="AVMA", "Avicennia marina", IF(J2725="RHMU", "Rhizophora mucronata", IF(J2725="BRGY", "Bruguiera gymnorrhiza", IF(J2725="BRSE", "Bruguiera sexangula", IF(J2725="SOOV", "Sonneratia ovata", IF(J2725="SOCA", "Sonneratia caseolaris", IF(J2725="HELI", "Heritiera littoralis", IF(J2725="HESY", "Heritiera sylvatica", IF(J2725="NYFR", "Nypa fruticans", IF(J2725="CYRA", "Cynometra ramiflora", IF(J2725="PHPA", "Phoenix paludosa", IF(J2725="SCHY", "Scyphiphora hydrophyllacea", IF(J2725="DIMA", "Diospyros maritima", IF(J2725="POPI", "Pongamia pinnata", IF(J2725="MAPS", "Maniltoa psilogyne", IF(J2725="INBI", "Intsia bijuga", IF(J2725="ACEB", "Acanthus ebracteatus", IF(J2725="CAER", "Calamus erinaceus", IF(J2725="UNUN", "Unknown unknown",  IF(J2725="SOAL", "Sonneratia alba",  IF(J2725="AECO", "Aegiceras corniculatum", "" )) )))))))))))))))))))))))))))))</f>
        <v>Xylocarpus granatum</v>
      </c>
      <c r="J2725" s="1" t="s">
        <v>1022</v>
      </c>
      <c r="K2725" s="1" t="n">
        <v>8.7</v>
      </c>
      <c r="L2725" s="1" t="n">
        <v>8</v>
      </c>
      <c r="M2725" s="1"/>
      <c r="N2725" s="1"/>
      <c r="O2725" s="3"/>
      <c r="AMI2725" s="0"/>
      <c r="AMJ2725" s="0"/>
    </row>
    <row r="2726" s="18" customFormat="true" ht="13.8" hidden="false" customHeight="false" outlineLevel="0" collapsed="false">
      <c r="A2726" s="1" t="s">
        <v>91</v>
      </c>
      <c r="B2726" s="12" t="n">
        <v>42185</v>
      </c>
      <c r="C2726" s="1" t="s">
        <v>19</v>
      </c>
      <c r="D2726" s="1" t="s">
        <v>19</v>
      </c>
      <c r="E2726" s="1" t="s">
        <v>19</v>
      </c>
      <c r="F2726" s="1" t="s">
        <v>20</v>
      </c>
      <c r="G2726" s="1" t="n">
        <v>9</v>
      </c>
      <c r="H2726" s="1" t="n">
        <v>1</v>
      </c>
      <c r="I2726" s="23" t="str">
        <f aca="false">IF(J2726="RHAP", "Rhizophora apiculata", IF(J2726="EXAG", "Excoecaria agallocha", IF(J2726="BRPA", "Bruguiera parviflora", IF(J2726="XYMO", "Xylocarpus moluccensis", IF(J2726="BRCY", "Bruguiera cylindrica", IF(J2726="AVAL", "Avicennia alba", IF(J2726="AVOF", "Avicennia officinalis", IF(J2726="LURA", "Lumnitzera racemosa", IF(J2726="CETA", "Ceriops tagal", IF(J2726="XYGR", "Xylocarpus granatum", IF(J2726="AVMA", "Avicennia marina", IF(J2726="RHMU", "Rhizophora mucronata", IF(J2726="BRGY", "Bruguiera gymnorrhiza", IF(J2726="BRSE", "Bruguiera sexangula", IF(J2726="SOOV", "Sonneratia ovata", IF(J2726="SOCA", "Sonneratia caseolaris", IF(J2726="HELI", "Heritiera littoralis", IF(J2726="HESY", "Heritiera sylvatica", IF(J2726="NYFR", "Nypa fruticans", IF(J2726="CYRA", "Cynometra ramiflora", IF(J2726="PHPA", "Phoenix paludosa", IF(J2726="SCHY", "Scyphiphora hydrophyllacea", IF(J2726="DIMA", "Diospyros maritima", IF(J2726="POPI", "Pongamia pinnata", IF(J2726="MAPS", "Maniltoa psilogyne", IF(J2726="INBI", "Intsia bijuga", IF(J2726="ACEB", "Acanthus ebracteatus", IF(J2726="CAER", "Calamus erinaceus", IF(J2726="UNUN", "Unknown unknown",  IF(J2726="SOAL", "Sonneratia alba",  IF(J2726="AECO", "Aegiceras corniculatum", "" )) )))))))))))))))))))))))))))))</f>
        <v>Bruguiera cylindrica</v>
      </c>
      <c r="J2726" s="1" t="s">
        <v>98</v>
      </c>
      <c r="K2726" s="1" t="n">
        <v>8.7</v>
      </c>
      <c r="L2726" s="1" t="n">
        <v>8</v>
      </c>
      <c r="M2726" s="1"/>
      <c r="N2726" s="1"/>
      <c r="O2726" s="3"/>
      <c r="AMI2726" s="0"/>
      <c r="AMJ2726" s="0"/>
    </row>
    <row r="2727" s="18" customFormat="true" ht="13.8" hidden="false" customHeight="false" outlineLevel="0" collapsed="false">
      <c r="A2727" s="1" t="s">
        <v>91</v>
      </c>
      <c r="B2727" s="12" t="n">
        <v>42185</v>
      </c>
      <c r="C2727" s="1" t="s">
        <v>19</v>
      </c>
      <c r="D2727" s="1" t="s">
        <v>19</v>
      </c>
      <c r="E2727" s="1" t="s">
        <v>19</v>
      </c>
      <c r="F2727" s="1" t="s">
        <v>20</v>
      </c>
      <c r="G2727" s="1" t="n">
        <v>9</v>
      </c>
      <c r="H2727" s="1" t="n">
        <v>1</v>
      </c>
      <c r="I2727" s="23" t="str">
        <f aca="false">IF(J2727="RHAP", "Rhizophora apiculata", IF(J2727="EXAG", "Excoecaria agallocha", IF(J2727="BRPA", "Bruguiera parviflora", IF(J2727="XYMO", "Xylocarpus moluccensis", IF(J2727="BRCY", "Bruguiera cylindrica", IF(J2727="AVAL", "Avicennia alba", IF(J2727="AVOF", "Avicennia officinalis", IF(J2727="LURA", "Lumnitzera racemosa", IF(J2727="CETA", "Ceriops tagal", IF(J2727="XYGR", "Xylocarpus granatum", IF(J2727="AVMA", "Avicennia marina", IF(J2727="RHMU", "Rhizophora mucronata", IF(J2727="BRGY", "Bruguiera gymnorrhiza", IF(J2727="BRSE", "Bruguiera sexangula", IF(J2727="SOOV", "Sonneratia ovata", IF(J2727="SOCA", "Sonneratia caseolaris", IF(J2727="HELI", "Heritiera littoralis", IF(J2727="HESY", "Heritiera sylvatica", IF(J2727="NYFR", "Nypa fruticans", IF(J2727="CYRA", "Cynometra ramiflora", IF(J2727="PHPA", "Phoenix paludosa", IF(J2727="SCHY", "Scyphiphora hydrophyllacea", IF(J2727="DIMA", "Diospyros maritima", IF(J2727="POPI", "Pongamia pinnata", IF(J2727="MAPS", "Maniltoa psilogyne", IF(J2727="INBI", "Intsia bijuga", IF(J2727="ACEB", "Acanthus ebracteatus", IF(J2727="CAER", "Calamus erinaceus", IF(J2727="UNUN", "Unknown unknown",  IF(J2727="SOAL", "Sonneratia alba",  IF(J2727="AECO", "Aegiceras corniculatum", "" )) )))))))))))))))))))))))))))))</f>
        <v>Xylocarpus granatum</v>
      </c>
      <c r="J2727" s="1" t="s">
        <v>1022</v>
      </c>
      <c r="K2727" s="1" t="n">
        <v>8.8</v>
      </c>
      <c r="L2727" s="1" t="n">
        <v>6</v>
      </c>
      <c r="M2727" s="1"/>
      <c r="N2727" s="1"/>
      <c r="O2727" s="3"/>
      <c r="AMI2727" s="0"/>
      <c r="AMJ2727" s="0"/>
    </row>
    <row r="2728" s="18" customFormat="true" ht="13.8" hidden="false" customHeight="false" outlineLevel="0" collapsed="false">
      <c r="A2728" s="1" t="s">
        <v>91</v>
      </c>
      <c r="B2728" s="12" t="n">
        <v>42185</v>
      </c>
      <c r="C2728" s="1" t="s">
        <v>19</v>
      </c>
      <c r="D2728" s="1" t="s">
        <v>19</v>
      </c>
      <c r="E2728" s="1" t="s">
        <v>19</v>
      </c>
      <c r="F2728" s="1" t="s">
        <v>20</v>
      </c>
      <c r="G2728" s="1" t="n">
        <v>9</v>
      </c>
      <c r="H2728" s="1" t="n">
        <v>1</v>
      </c>
      <c r="I2728" s="23" t="str">
        <f aca="false">IF(J2728="RHAP", "Rhizophora apiculata", IF(J2728="EXAG", "Excoecaria agallocha", IF(J2728="BRPA", "Bruguiera parviflora", IF(J2728="XYMO", "Xylocarpus moluccensis", IF(J2728="BRCY", "Bruguiera cylindrica", IF(J2728="AVAL", "Avicennia alba", IF(J2728="AVOF", "Avicennia officinalis", IF(J2728="LURA", "Lumnitzera racemosa", IF(J2728="CETA", "Ceriops tagal", IF(J2728="XYGR", "Xylocarpus granatum", IF(J2728="AVMA", "Avicennia marina", IF(J2728="RHMU", "Rhizophora mucronata", IF(J2728="BRGY", "Bruguiera gymnorrhiza", IF(J2728="BRSE", "Bruguiera sexangula", IF(J2728="SOOV", "Sonneratia ovata", IF(J2728="SOCA", "Sonneratia caseolaris", IF(J2728="HELI", "Heritiera littoralis", IF(J2728="HESY", "Heritiera sylvatica", IF(J2728="NYFR", "Nypa fruticans", IF(J2728="CYRA", "Cynometra ramiflora", IF(J2728="PHPA", "Phoenix paludosa", IF(J2728="SCHY", "Scyphiphora hydrophyllacea", IF(J2728="DIMA", "Diospyros maritima", IF(J2728="POPI", "Pongamia pinnata", IF(J2728="MAPS", "Maniltoa psilogyne", IF(J2728="INBI", "Intsia bijuga", IF(J2728="ACEB", "Acanthus ebracteatus", IF(J2728="CAER", "Calamus erinaceus", IF(J2728="UNUN", "Unknown unknown",  IF(J2728="SOAL", "Sonneratia alba",  IF(J2728="AECO", "Aegiceras corniculatum", "" )) )))))))))))))))))))))))))))))</f>
        <v>Bruguiera cylindrica</v>
      </c>
      <c r="J2728" s="1" t="s">
        <v>98</v>
      </c>
      <c r="K2728" s="1" t="n">
        <v>9</v>
      </c>
      <c r="L2728" s="1" t="n">
        <v>9</v>
      </c>
      <c r="M2728" s="1"/>
      <c r="N2728" s="1"/>
      <c r="O2728" s="3"/>
      <c r="AMI2728" s="0"/>
      <c r="AMJ2728" s="0"/>
    </row>
    <row r="2729" s="18" customFormat="true" ht="13.8" hidden="false" customHeight="false" outlineLevel="0" collapsed="false">
      <c r="A2729" s="1" t="s">
        <v>91</v>
      </c>
      <c r="B2729" s="12" t="n">
        <v>42185</v>
      </c>
      <c r="C2729" s="1" t="s">
        <v>19</v>
      </c>
      <c r="D2729" s="1" t="s">
        <v>19</v>
      </c>
      <c r="E2729" s="1" t="s">
        <v>19</v>
      </c>
      <c r="F2729" s="1" t="s">
        <v>20</v>
      </c>
      <c r="G2729" s="1" t="n">
        <v>9</v>
      </c>
      <c r="H2729" s="1" t="n">
        <v>1</v>
      </c>
      <c r="I2729" s="23" t="str">
        <f aca="false">IF(J2729="RHAP", "Rhizophora apiculata", IF(J2729="EXAG", "Excoecaria agallocha", IF(J2729="BRPA", "Bruguiera parviflora", IF(J2729="XYMO", "Xylocarpus moluccensis", IF(J2729="BRCY", "Bruguiera cylindrica", IF(J2729="AVAL", "Avicennia alba", IF(J2729="AVOF", "Avicennia officinalis", IF(J2729="LURA", "Lumnitzera racemosa", IF(J2729="CETA", "Ceriops tagal", IF(J2729="XYGR", "Xylocarpus granatum", IF(J2729="AVMA", "Avicennia marina", IF(J2729="RHMU", "Rhizophora mucronata", IF(J2729="BRGY", "Bruguiera gymnorrhiza", IF(J2729="BRSE", "Bruguiera sexangula", IF(J2729="SOOV", "Sonneratia ovata", IF(J2729="SOCA", "Sonneratia caseolaris", IF(J2729="HELI", "Heritiera littoralis", IF(J2729="HESY", "Heritiera sylvatica", IF(J2729="NYFR", "Nypa fruticans", IF(J2729="CYRA", "Cynometra ramiflora", IF(J2729="PHPA", "Phoenix paludosa", IF(J2729="SCHY", "Scyphiphora hydrophyllacea", IF(J2729="DIMA", "Diospyros maritima", IF(J2729="POPI", "Pongamia pinnata", IF(J2729="MAPS", "Maniltoa psilogyne", IF(J2729="INBI", "Intsia bijuga", IF(J2729="ACEB", "Acanthus ebracteatus", IF(J2729="CAER", "Calamus erinaceus", IF(J2729="UNUN", "Unknown unknown",  IF(J2729="SOAL", "Sonneratia alba",  IF(J2729="AECO", "Aegiceras corniculatum", "" )) )))))))))))))))))))))))))))))</f>
        <v>Bruguiera cylindrica</v>
      </c>
      <c r="J2729" s="1" t="s">
        <v>98</v>
      </c>
      <c r="K2729" s="1" t="n">
        <v>9.2</v>
      </c>
      <c r="L2729" s="1" t="n">
        <v>9</v>
      </c>
      <c r="M2729" s="1"/>
      <c r="N2729" s="1"/>
      <c r="O2729" s="3"/>
      <c r="AMI2729" s="0"/>
      <c r="AMJ2729" s="0"/>
    </row>
    <row r="2730" s="18" customFormat="true" ht="13.8" hidden="false" customHeight="false" outlineLevel="0" collapsed="false">
      <c r="A2730" s="1" t="s">
        <v>91</v>
      </c>
      <c r="B2730" s="12" t="n">
        <v>42185</v>
      </c>
      <c r="C2730" s="1" t="s">
        <v>19</v>
      </c>
      <c r="D2730" s="1" t="s">
        <v>19</v>
      </c>
      <c r="E2730" s="1" t="s">
        <v>19</v>
      </c>
      <c r="F2730" s="1" t="s">
        <v>20</v>
      </c>
      <c r="G2730" s="1" t="n">
        <v>9</v>
      </c>
      <c r="H2730" s="1" t="n">
        <v>1</v>
      </c>
      <c r="I2730" s="23" t="str">
        <f aca="false">IF(J2730="RHAP", "Rhizophora apiculata", IF(J2730="EXAG", "Excoecaria agallocha", IF(J2730="BRPA", "Bruguiera parviflora", IF(J2730="XYMO", "Xylocarpus moluccensis", IF(J2730="BRCY", "Bruguiera cylindrica", IF(J2730="AVAL", "Avicennia alba", IF(J2730="AVOF", "Avicennia officinalis", IF(J2730="LURA", "Lumnitzera racemosa", IF(J2730="CETA", "Ceriops tagal", IF(J2730="XYGR", "Xylocarpus granatum", IF(J2730="AVMA", "Avicennia marina", IF(J2730="RHMU", "Rhizophora mucronata", IF(J2730="BRGY", "Bruguiera gymnorrhiza", IF(J2730="BRSE", "Bruguiera sexangula", IF(J2730="SOOV", "Sonneratia ovata", IF(J2730="SOCA", "Sonneratia caseolaris", IF(J2730="HELI", "Heritiera littoralis", IF(J2730="HESY", "Heritiera sylvatica", IF(J2730="NYFR", "Nypa fruticans", IF(J2730="CYRA", "Cynometra ramiflora", IF(J2730="PHPA", "Phoenix paludosa", IF(J2730="SCHY", "Scyphiphora hydrophyllacea", IF(J2730="DIMA", "Diospyros maritima", IF(J2730="POPI", "Pongamia pinnata", IF(J2730="MAPS", "Maniltoa psilogyne", IF(J2730="INBI", "Intsia bijuga", IF(J2730="ACEB", "Acanthus ebracteatus", IF(J2730="CAER", "Calamus erinaceus", IF(J2730="UNUN", "Unknown unknown",  IF(J2730="SOAL", "Sonneratia alba",  IF(J2730="AECO", "Aegiceras corniculatum", "" )) )))))))))))))))))))))))))))))</f>
        <v>Bruguiera cylindrica</v>
      </c>
      <c r="J2730" s="1" t="s">
        <v>98</v>
      </c>
      <c r="K2730" s="1" t="n">
        <v>9.4</v>
      </c>
      <c r="L2730" s="1" t="n">
        <v>9</v>
      </c>
      <c r="M2730" s="1"/>
      <c r="N2730" s="1"/>
      <c r="O2730" s="3"/>
      <c r="AMI2730" s="0"/>
      <c r="AMJ2730" s="0"/>
    </row>
    <row r="2731" s="18" customFormat="true" ht="13.8" hidden="false" customHeight="false" outlineLevel="0" collapsed="false">
      <c r="A2731" s="1" t="s">
        <v>91</v>
      </c>
      <c r="B2731" s="12" t="n">
        <v>42185</v>
      </c>
      <c r="C2731" s="1" t="s">
        <v>19</v>
      </c>
      <c r="D2731" s="1" t="s">
        <v>19</v>
      </c>
      <c r="E2731" s="1" t="s">
        <v>19</v>
      </c>
      <c r="F2731" s="1" t="s">
        <v>20</v>
      </c>
      <c r="G2731" s="1" t="n">
        <v>9</v>
      </c>
      <c r="H2731" s="1" t="n">
        <v>1</v>
      </c>
      <c r="I2731" s="23" t="str">
        <f aca="false">IF(J2731="RHAP", "Rhizophora apiculata", IF(J2731="EXAG", "Excoecaria agallocha", IF(J2731="BRPA", "Bruguiera parviflora", IF(J2731="XYMO", "Xylocarpus moluccensis", IF(J2731="BRCY", "Bruguiera cylindrica", IF(J2731="AVAL", "Avicennia alba", IF(J2731="AVOF", "Avicennia officinalis", IF(J2731="LURA", "Lumnitzera racemosa", IF(J2731="CETA", "Ceriops tagal", IF(J2731="XYGR", "Xylocarpus granatum", IF(J2731="AVMA", "Avicennia marina", IF(J2731="RHMU", "Rhizophora mucronata", IF(J2731="BRGY", "Bruguiera gymnorrhiza", IF(J2731="BRSE", "Bruguiera sexangula", IF(J2731="SOOV", "Sonneratia ovata", IF(J2731="SOCA", "Sonneratia caseolaris", IF(J2731="HELI", "Heritiera littoralis", IF(J2731="HESY", "Heritiera sylvatica", IF(J2731="NYFR", "Nypa fruticans", IF(J2731="CYRA", "Cynometra ramiflora", IF(J2731="PHPA", "Phoenix paludosa", IF(J2731="SCHY", "Scyphiphora hydrophyllacea", IF(J2731="DIMA", "Diospyros maritima", IF(J2731="POPI", "Pongamia pinnata", IF(J2731="MAPS", "Maniltoa psilogyne", IF(J2731="INBI", "Intsia bijuga", IF(J2731="ACEB", "Acanthus ebracteatus", IF(J2731="CAER", "Calamus erinaceus", IF(J2731="UNUN", "Unknown unknown",  IF(J2731="SOAL", "Sonneratia alba",  IF(J2731="AECO", "Aegiceras corniculatum", "" )) )))))))))))))))))))))))))))))</f>
        <v>Bruguiera cylindrica</v>
      </c>
      <c r="J2731" s="1" t="s">
        <v>98</v>
      </c>
      <c r="K2731" s="1" t="n">
        <v>9.6</v>
      </c>
      <c r="L2731" s="1" t="n">
        <v>11</v>
      </c>
      <c r="M2731" s="1"/>
      <c r="N2731" s="1"/>
      <c r="O2731" s="3"/>
      <c r="AMI2731" s="0"/>
      <c r="AMJ2731" s="0"/>
    </row>
    <row r="2732" s="18" customFormat="true" ht="13.8" hidden="false" customHeight="false" outlineLevel="0" collapsed="false">
      <c r="A2732" s="1" t="s">
        <v>91</v>
      </c>
      <c r="B2732" s="12" t="n">
        <v>42185</v>
      </c>
      <c r="C2732" s="1" t="s">
        <v>19</v>
      </c>
      <c r="D2732" s="1" t="s">
        <v>19</v>
      </c>
      <c r="E2732" s="1" t="s">
        <v>19</v>
      </c>
      <c r="F2732" s="1" t="s">
        <v>20</v>
      </c>
      <c r="G2732" s="1" t="n">
        <v>9</v>
      </c>
      <c r="H2732" s="1" t="n">
        <v>1</v>
      </c>
      <c r="I2732" s="23" t="str">
        <f aca="false">IF(J2732="RHAP", "Rhizophora apiculata", IF(J2732="EXAG", "Excoecaria agallocha", IF(J2732="BRPA", "Bruguiera parviflora", IF(J2732="XYMO", "Xylocarpus moluccensis", IF(J2732="BRCY", "Bruguiera cylindrica", IF(J2732="AVAL", "Avicennia alba", IF(J2732="AVOF", "Avicennia officinalis", IF(J2732="LURA", "Lumnitzera racemosa", IF(J2732="CETA", "Ceriops tagal", IF(J2732="XYGR", "Xylocarpus granatum", IF(J2732="AVMA", "Avicennia marina", IF(J2732="RHMU", "Rhizophora mucronata", IF(J2732="BRGY", "Bruguiera gymnorrhiza", IF(J2732="BRSE", "Bruguiera sexangula", IF(J2732="SOOV", "Sonneratia ovata", IF(J2732="SOCA", "Sonneratia caseolaris", IF(J2732="HELI", "Heritiera littoralis", IF(J2732="HESY", "Heritiera sylvatica", IF(J2732="NYFR", "Nypa fruticans", IF(J2732="CYRA", "Cynometra ramiflora", IF(J2732="PHPA", "Phoenix paludosa", IF(J2732="SCHY", "Scyphiphora hydrophyllacea", IF(J2732="DIMA", "Diospyros maritima", IF(J2732="POPI", "Pongamia pinnata", IF(J2732="MAPS", "Maniltoa psilogyne", IF(J2732="INBI", "Intsia bijuga", IF(J2732="ACEB", "Acanthus ebracteatus", IF(J2732="CAER", "Calamus erinaceus", IF(J2732="UNUN", "Unknown unknown",  IF(J2732="SOAL", "Sonneratia alba",  IF(J2732="AECO", "Aegiceras corniculatum", "" )) )))))))))))))))))))))))))))))</f>
        <v>Bruguiera cylindrica</v>
      </c>
      <c r="J2732" s="1" t="s">
        <v>98</v>
      </c>
      <c r="K2732" s="1" t="n">
        <v>10.3</v>
      </c>
      <c r="L2732" s="1" t="n">
        <v>8</v>
      </c>
      <c r="M2732" s="1"/>
      <c r="N2732" s="1"/>
      <c r="O2732" s="3"/>
      <c r="AMI2732" s="0"/>
      <c r="AMJ2732" s="0"/>
    </row>
    <row r="2733" s="18" customFormat="true" ht="13.8" hidden="false" customHeight="false" outlineLevel="0" collapsed="false">
      <c r="A2733" s="1" t="s">
        <v>91</v>
      </c>
      <c r="B2733" s="12" t="n">
        <v>42185</v>
      </c>
      <c r="C2733" s="1" t="s">
        <v>19</v>
      </c>
      <c r="D2733" s="1" t="s">
        <v>19</v>
      </c>
      <c r="E2733" s="1" t="s">
        <v>19</v>
      </c>
      <c r="F2733" s="1" t="s">
        <v>20</v>
      </c>
      <c r="G2733" s="1" t="n">
        <v>9</v>
      </c>
      <c r="H2733" s="1" t="n">
        <v>1</v>
      </c>
      <c r="I2733" s="23" t="str">
        <f aca="false">IF(J2733="RHAP", "Rhizophora apiculata", IF(J2733="EXAG", "Excoecaria agallocha", IF(J2733="BRPA", "Bruguiera parviflora", IF(J2733="XYMO", "Xylocarpus moluccensis", IF(J2733="BRCY", "Bruguiera cylindrica", IF(J2733="AVAL", "Avicennia alba", IF(J2733="AVOF", "Avicennia officinalis", IF(J2733="LURA", "Lumnitzera racemosa", IF(J2733="CETA", "Ceriops tagal", IF(J2733="XYGR", "Xylocarpus granatum", IF(J2733="AVMA", "Avicennia marina", IF(J2733="RHMU", "Rhizophora mucronata", IF(J2733="BRGY", "Bruguiera gymnorrhiza", IF(J2733="BRSE", "Bruguiera sexangula", IF(J2733="SOOV", "Sonneratia ovata", IF(J2733="SOCA", "Sonneratia caseolaris", IF(J2733="HELI", "Heritiera littoralis", IF(J2733="HESY", "Heritiera sylvatica", IF(J2733="NYFR", "Nypa fruticans", IF(J2733="CYRA", "Cynometra ramiflora", IF(J2733="PHPA", "Phoenix paludosa", IF(J2733="SCHY", "Scyphiphora hydrophyllacea", IF(J2733="DIMA", "Diospyros maritima", IF(J2733="POPI", "Pongamia pinnata", IF(J2733="MAPS", "Maniltoa psilogyne", IF(J2733="INBI", "Intsia bijuga", IF(J2733="ACEB", "Acanthus ebracteatus", IF(J2733="CAER", "Calamus erinaceus", IF(J2733="UNUN", "Unknown unknown",  IF(J2733="SOAL", "Sonneratia alba",  IF(J2733="AECO", "Aegiceras corniculatum", "" )) )))))))))))))))))))))))))))))</f>
        <v>Xylocarpus granatum</v>
      </c>
      <c r="J2733" s="1" t="s">
        <v>1022</v>
      </c>
      <c r="K2733" s="1" t="n">
        <v>10.6</v>
      </c>
      <c r="L2733" s="1" t="n">
        <v>11</v>
      </c>
      <c r="M2733" s="1"/>
      <c r="N2733" s="1"/>
      <c r="O2733" s="3"/>
      <c r="AMI2733" s="0"/>
      <c r="AMJ2733" s="0"/>
    </row>
    <row r="2734" s="18" customFormat="true" ht="13.8" hidden="false" customHeight="false" outlineLevel="0" collapsed="false">
      <c r="A2734" s="1" t="s">
        <v>91</v>
      </c>
      <c r="B2734" s="12" t="n">
        <v>42185</v>
      </c>
      <c r="C2734" s="1" t="s">
        <v>19</v>
      </c>
      <c r="D2734" s="1" t="s">
        <v>19</v>
      </c>
      <c r="E2734" s="1" t="s">
        <v>19</v>
      </c>
      <c r="F2734" s="1" t="s">
        <v>20</v>
      </c>
      <c r="G2734" s="1" t="n">
        <v>9</v>
      </c>
      <c r="H2734" s="1" t="n">
        <v>1</v>
      </c>
      <c r="I2734" s="23" t="str">
        <f aca="false">IF(J2734="RHAP", "Rhizophora apiculata", IF(J2734="EXAG", "Excoecaria agallocha", IF(J2734="BRPA", "Bruguiera parviflora", IF(J2734="XYMO", "Xylocarpus moluccensis", IF(J2734="BRCY", "Bruguiera cylindrica", IF(J2734="AVAL", "Avicennia alba", IF(J2734="AVOF", "Avicennia officinalis", IF(J2734="LURA", "Lumnitzera racemosa", IF(J2734="CETA", "Ceriops tagal", IF(J2734="XYGR", "Xylocarpus granatum", IF(J2734="AVMA", "Avicennia marina", IF(J2734="RHMU", "Rhizophora mucronata", IF(J2734="BRGY", "Bruguiera gymnorrhiza", IF(J2734="BRSE", "Bruguiera sexangula", IF(J2734="SOOV", "Sonneratia ovata", IF(J2734="SOCA", "Sonneratia caseolaris", IF(J2734="HELI", "Heritiera littoralis", IF(J2734="HESY", "Heritiera sylvatica", IF(J2734="NYFR", "Nypa fruticans", IF(J2734="CYRA", "Cynometra ramiflora", IF(J2734="PHPA", "Phoenix paludosa", IF(J2734="SCHY", "Scyphiphora hydrophyllacea", IF(J2734="DIMA", "Diospyros maritima", IF(J2734="POPI", "Pongamia pinnata", IF(J2734="MAPS", "Maniltoa psilogyne", IF(J2734="INBI", "Intsia bijuga", IF(J2734="ACEB", "Acanthus ebracteatus", IF(J2734="CAER", "Calamus erinaceus", IF(J2734="UNUN", "Unknown unknown",  IF(J2734="SOAL", "Sonneratia alba",  IF(J2734="AECO", "Aegiceras corniculatum", "" )) )))))))))))))))))))))))))))))</f>
        <v>Bruguiera cylindrica</v>
      </c>
      <c r="J2734" s="1" t="s">
        <v>98</v>
      </c>
      <c r="K2734" s="1" t="n">
        <v>10.8</v>
      </c>
      <c r="L2734" s="1" t="n">
        <v>9</v>
      </c>
      <c r="M2734" s="1"/>
      <c r="N2734" s="1"/>
      <c r="O2734" s="3"/>
      <c r="AMI2734" s="0"/>
      <c r="AMJ2734" s="0"/>
    </row>
    <row r="2735" s="18" customFormat="true" ht="13.8" hidden="false" customHeight="false" outlineLevel="0" collapsed="false">
      <c r="A2735" s="1" t="s">
        <v>91</v>
      </c>
      <c r="B2735" s="12" t="n">
        <v>42185</v>
      </c>
      <c r="C2735" s="1" t="s">
        <v>19</v>
      </c>
      <c r="D2735" s="1" t="s">
        <v>19</v>
      </c>
      <c r="E2735" s="1" t="s">
        <v>19</v>
      </c>
      <c r="F2735" s="1" t="s">
        <v>20</v>
      </c>
      <c r="G2735" s="1" t="n">
        <v>9</v>
      </c>
      <c r="H2735" s="1" t="n">
        <v>1</v>
      </c>
      <c r="I2735" s="23" t="str">
        <f aca="false">IF(J2735="RHAP", "Rhizophora apiculata", IF(J2735="EXAG", "Excoecaria agallocha", IF(J2735="BRPA", "Bruguiera parviflora", IF(J2735="XYMO", "Xylocarpus moluccensis", IF(J2735="BRCY", "Bruguiera cylindrica", IF(J2735="AVAL", "Avicennia alba", IF(J2735="AVOF", "Avicennia officinalis", IF(J2735="LURA", "Lumnitzera racemosa", IF(J2735="CETA", "Ceriops tagal", IF(J2735="XYGR", "Xylocarpus granatum", IF(J2735="AVMA", "Avicennia marina", IF(J2735="RHMU", "Rhizophora mucronata", IF(J2735="BRGY", "Bruguiera gymnorrhiza", IF(J2735="BRSE", "Bruguiera sexangula", IF(J2735="SOOV", "Sonneratia ovata", IF(J2735="SOCA", "Sonneratia caseolaris", IF(J2735="HELI", "Heritiera littoralis", IF(J2735="HESY", "Heritiera sylvatica", IF(J2735="NYFR", "Nypa fruticans", IF(J2735="CYRA", "Cynometra ramiflora", IF(J2735="PHPA", "Phoenix paludosa", IF(J2735="SCHY", "Scyphiphora hydrophyllacea", IF(J2735="DIMA", "Diospyros maritima", IF(J2735="POPI", "Pongamia pinnata", IF(J2735="MAPS", "Maniltoa psilogyne", IF(J2735="INBI", "Intsia bijuga", IF(J2735="ACEB", "Acanthus ebracteatus", IF(J2735="CAER", "Calamus erinaceus", IF(J2735="UNUN", "Unknown unknown",  IF(J2735="SOAL", "Sonneratia alba",  IF(J2735="AECO", "Aegiceras corniculatum", "" )) )))))))))))))))))))))))))))))</f>
        <v>Sonneratia ovata</v>
      </c>
      <c r="J2735" s="1" t="s">
        <v>1074</v>
      </c>
      <c r="K2735" s="1" t="n">
        <v>11</v>
      </c>
      <c r="L2735" s="1" t="n">
        <v>11</v>
      </c>
      <c r="M2735" s="1"/>
      <c r="N2735" s="1"/>
      <c r="O2735" s="3"/>
      <c r="AMI2735" s="0"/>
      <c r="AMJ2735" s="0"/>
    </row>
    <row r="2736" s="18" customFormat="true" ht="13.8" hidden="false" customHeight="false" outlineLevel="0" collapsed="false">
      <c r="A2736" s="1" t="s">
        <v>91</v>
      </c>
      <c r="B2736" s="12" t="n">
        <v>42185</v>
      </c>
      <c r="C2736" s="1" t="s">
        <v>19</v>
      </c>
      <c r="D2736" s="1" t="s">
        <v>19</v>
      </c>
      <c r="E2736" s="1" t="s">
        <v>19</v>
      </c>
      <c r="F2736" s="1" t="s">
        <v>20</v>
      </c>
      <c r="G2736" s="1" t="n">
        <v>9</v>
      </c>
      <c r="H2736" s="1" t="n">
        <v>1</v>
      </c>
      <c r="I2736" s="23" t="str">
        <f aca="false">IF(J2736="RHAP", "Rhizophora apiculata", IF(J2736="EXAG", "Excoecaria agallocha", IF(J2736="BRPA", "Bruguiera parviflora", IF(J2736="XYMO", "Xylocarpus moluccensis", IF(J2736="BRCY", "Bruguiera cylindrica", IF(J2736="AVAL", "Avicennia alba", IF(J2736="AVOF", "Avicennia officinalis", IF(J2736="LURA", "Lumnitzera racemosa", IF(J2736="CETA", "Ceriops tagal", IF(J2736="XYGR", "Xylocarpus granatum", IF(J2736="AVMA", "Avicennia marina", IF(J2736="RHMU", "Rhizophora mucronata", IF(J2736="BRGY", "Bruguiera gymnorrhiza", IF(J2736="BRSE", "Bruguiera sexangula", IF(J2736="SOOV", "Sonneratia ovata", IF(J2736="SOCA", "Sonneratia caseolaris", IF(J2736="HELI", "Heritiera littoralis", IF(J2736="HESY", "Heritiera sylvatica", IF(J2736="NYFR", "Nypa fruticans", IF(J2736="CYRA", "Cynometra ramiflora", IF(J2736="PHPA", "Phoenix paludosa", IF(J2736="SCHY", "Scyphiphora hydrophyllacea", IF(J2736="DIMA", "Diospyros maritima", IF(J2736="POPI", "Pongamia pinnata", IF(J2736="MAPS", "Maniltoa psilogyne", IF(J2736="INBI", "Intsia bijuga", IF(J2736="ACEB", "Acanthus ebracteatus", IF(J2736="CAER", "Calamus erinaceus", IF(J2736="UNUN", "Unknown unknown",  IF(J2736="SOAL", "Sonneratia alba",  IF(J2736="AECO", "Aegiceras corniculatum", "" )) )))))))))))))))))))))))))))))</f>
        <v>Xylocarpus granatum</v>
      </c>
      <c r="J2736" s="1" t="s">
        <v>1022</v>
      </c>
      <c r="K2736" s="1" t="n">
        <v>11.9</v>
      </c>
      <c r="L2736" s="1" t="n">
        <v>11</v>
      </c>
      <c r="M2736" s="1"/>
      <c r="N2736" s="1"/>
      <c r="O2736" s="3"/>
      <c r="AMI2736" s="0"/>
      <c r="AMJ2736" s="0"/>
    </row>
    <row r="2737" s="18" customFormat="true" ht="13.8" hidden="false" customHeight="false" outlineLevel="0" collapsed="false">
      <c r="A2737" s="1" t="s">
        <v>91</v>
      </c>
      <c r="B2737" s="12" t="n">
        <v>42185</v>
      </c>
      <c r="C2737" s="1" t="s">
        <v>19</v>
      </c>
      <c r="D2737" s="1" t="s">
        <v>19</v>
      </c>
      <c r="E2737" s="1" t="s">
        <v>19</v>
      </c>
      <c r="F2737" s="1" t="s">
        <v>20</v>
      </c>
      <c r="G2737" s="1" t="n">
        <v>9</v>
      </c>
      <c r="H2737" s="1" t="n">
        <v>1</v>
      </c>
      <c r="I2737" s="23" t="str">
        <f aca="false">IF(J2737="RHAP", "Rhizophora apiculata", IF(J2737="EXAG", "Excoecaria agallocha", IF(J2737="BRPA", "Bruguiera parviflora", IF(J2737="XYMO", "Xylocarpus moluccensis", IF(J2737="BRCY", "Bruguiera cylindrica", IF(J2737="AVAL", "Avicennia alba", IF(J2737="AVOF", "Avicennia officinalis", IF(J2737="LURA", "Lumnitzera racemosa", IF(J2737="CETA", "Ceriops tagal", IF(J2737="XYGR", "Xylocarpus granatum", IF(J2737="AVMA", "Avicennia marina", IF(J2737="RHMU", "Rhizophora mucronata", IF(J2737="BRGY", "Bruguiera gymnorrhiza", IF(J2737="BRSE", "Bruguiera sexangula", IF(J2737="SOOV", "Sonneratia ovata", IF(J2737="SOCA", "Sonneratia caseolaris", IF(J2737="HELI", "Heritiera littoralis", IF(J2737="HESY", "Heritiera sylvatica", IF(J2737="NYFR", "Nypa fruticans", IF(J2737="CYRA", "Cynometra ramiflora", IF(J2737="PHPA", "Phoenix paludosa", IF(J2737="SCHY", "Scyphiphora hydrophyllacea", IF(J2737="DIMA", "Diospyros maritima", IF(J2737="POPI", "Pongamia pinnata", IF(J2737="MAPS", "Maniltoa psilogyne", IF(J2737="INBI", "Intsia bijuga", IF(J2737="ACEB", "Acanthus ebracteatus", IF(J2737="CAER", "Calamus erinaceus", IF(J2737="UNUN", "Unknown unknown",  IF(J2737="SOAL", "Sonneratia alba",  IF(J2737="AECO", "Aegiceras corniculatum", "" )) )))))))))))))))))))))))))))))</f>
        <v>Xylocarpus granatum</v>
      </c>
      <c r="J2737" s="1" t="s">
        <v>1022</v>
      </c>
      <c r="K2737" s="1" t="n">
        <v>12.5</v>
      </c>
      <c r="L2737" s="1" t="n">
        <v>10</v>
      </c>
      <c r="M2737" s="1"/>
      <c r="N2737" s="1"/>
      <c r="O2737" s="3"/>
      <c r="AMI2737" s="0"/>
      <c r="AMJ2737" s="0"/>
    </row>
    <row r="2738" s="18" customFormat="true" ht="13.8" hidden="false" customHeight="false" outlineLevel="0" collapsed="false">
      <c r="A2738" s="1" t="s">
        <v>91</v>
      </c>
      <c r="B2738" s="12" t="n">
        <v>42185</v>
      </c>
      <c r="C2738" s="1" t="s">
        <v>19</v>
      </c>
      <c r="D2738" s="1" t="s">
        <v>19</v>
      </c>
      <c r="E2738" s="1" t="s">
        <v>19</v>
      </c>
      <c r="F2738" s="1" t="s">
        <v>20</v>
      </c>
      <c r="G2738" s="1" t="n">
        <v>9</v>
      </c>
      <c r="H2738" s="1" t="n">
        <v>1</v>
      </c>
      <c r="I2738" s="23" t="str">
        <f aca="false">IF(J2738="RHAP", "Rhizophora apiculata", IF(J2738="EXAG", "Excoecaria agallocha", IF(J2738="BRPA", "Bruguiera parviflora", IF(J2738="XYMO", "Xylocarpus moluccensis", IF(J2738="BRCY", "Bruguiera cylindrica", IF(J2738="AVAL", "Avicennia alba", IF(J2738="AVOF", "Avicennia officinalis", IF(J2738="LURA", "Lumnitzera racemosa", IF(J2738="CETA", "Ceriops tagal", IF(J2738="XYGR", "Xylocarpus granatum", IF(J2738="AVMA", "Avicennia marina", IF(J2738="RHMU", "Rhizophora mucronata", IF(J2738="BRGY", "Bruguiera gymnorrhiza", IF(J2738="BRSE", "Bruguiera sexangula", IF(J2738="SOOV", "Sonneratia ovata", IF(J2738="SOCA", "Sonneratia caseolaris", IF(J2738="HELI", "Heritiera littoralis", IF(J2738="HESY", "Heritiera sylvatica", IF(J2738="NYFR", "Nypa fruticans", IF(J2738="CYRA", "Cynometra ramiflora", IF(J2738="PHPA", "Phoenix paludosa", IF(J2738="SCHY", "Scyphiphora hydrophyllacea", IF(J2738="DIMA", "Diospyros maritima", IF(J2738="POPI", "Pongamia pinnata", IF(J2738="MAPS", "Maniltoa psilogyne", IF(J2738="INBI", "Intsia bijuga", IF(J2738="ACEB", "Acanthus ebracteatus", IF(J2738="CAER", "Calamus erinaceus", IF(J2738="UNUN", "Unknown unknown",  IF(J2738="SOAL", "Sonneratia alba",  IF(J2738="AECO", "Aegiceras corniculatum", "" )) )))))))))))))))))))))))))))))</f>
        <v>Bruguiera cylindrica</v>
      </c>
      <c r="J2738" s="1" t="s">
        <v>98</v>
      </c>
      <c r="K2738" s="1" t="n">
        <v>12.6</v>
      </c>
      <c r="L2738" s="1" t="n">
        <v>9</v>
      </c>
      <c r="M2738" s="1"/>
      <c r="N2738" s="1"/>
      <c r="O2738" s="3"/>
      <c r="AMI2738" s="0"/>
      <c r="AMJ2738" s="0"/>
    </row>
    <row r="2739" s="18" customFormat="true" ht="13.8" hidden="false" customHeight="false" outlineLevel="0" collapsed="false">
      <c r="A2739" s="1" t="s">
        <v>91</v>
      </c>
      <c r="B2739" s="12" t="n">
        <v>42185</v>
      </c>
      <c r="C2739" s="1" t="s">
        <v>19</v>
      </c>
      <c r="D2739" s="1" t="s">
        <v>19</v>
      </c>
      <c r="E2739" s="1" t="s">
        <v>19</v>
      </c>
      <c r="F2739" s="1" t="s">
        <v>20</v>
      </c>
      <c r="G2739" s="1" t="n">
        <v>9</v>
      </c>
      <c r="H2739" s="1" t="n">
        <v>1</v>
      </c>
      <c r="I2739" s="23" t="str">
        <f aca="false">IF(J2739="RHAP", "Rhizophora apiculata", IF(J2739="EXAG", "Excoecaria agallocha", IF(J2739="BRPA", "Bruguiera parviflora", IF(J2739="XYMO", "Xylocarpus moluccensis", IF(J2739="BRCY", "Bruguiera cylindrica", IF(J2739="AVAL", "Avicennia alba", IF(J2739="AVOF", "Avicennia officinalis", IF(J2739="LURA", "Lumnitzera racemosa", IF(J2739="CETA", "Ceriops tagal", IF(J2739="XYGR", "Xylocarpus granatum", IF(J2739="AVMA", "Avicennia marina", IF(J2739="RHMU", "Rhizophora mucronata", IF(J2739="BRGY", "Bruguiera gymnorrhiza", IF(J2739="BRSE", "Bruguiera sexangula", IF(J2739="SOOV", "Sonneratia ovata", IF(J2739="SOCA", "Sonneratia caseolaris", IF(J2739="HELI", "Heritiera littoralis", IF(J2739="HESY", "Heritiera sylvatica", IF(J2739="NYFR", "Nypa fruticans", IF(J2739="CYRA", "Cynometra ramiflora", IF(J2739="PHPA", "Phoenix paludosa", IF(J2739="SCHY", "Scyphiphora hydrophyllacea", IF(J2739="DIMA", "Diospyros maritima", IF(J2739="POPI", "Pongamia pinnata", IF(J2739="MAPS", "Maniltoa psilogyne", IF(J2739="INBI", "Intsia bijuga", IF(J2739="ACEB", "Acanthus ebracteatus", IF(J2739="CAER", "Calamus erinaceus", IF(J2739="UNUN", "Unknown unknown",  IF(J2739="SOAL", "Sonneratia alba",  IF(J2739="AECO", "Aegiceras corniculatum", "" )) )))))))))))))))))))))))))))))</f>
        <v>Sonneratia ovata</v>
      </c>
      <c r="J2739" s="1" t="s">
        <v>1074</v>
      </c>
      <c r="K2739" s="1" t="n">
        <v>13</v>
      </c>
      <c r="L2739" s="1" t="n">
        <v>10</v>
      </c>
      <c r="M2739" s="1"/>
      <c r="N2739" s="1"/>
      <c r="O2739" s="3"/>
      <c r="AMI2739" s="0"/>
      <c r="AMJ2739" s="0"/>
    </row>
    <row r="2740" s="18" customFormat="true" ht="13.8" hidden="false" customHeight="false" outlineLevel="0" collapsed="false">
      <c r="A2740" s="1" t="s">
        <v>91</v>
      </c>
      <c r="B2740" s="12" t="n">
        <v>42185</v>
      </c>
      <c r="C2740" s="1" t="s">
        <v>19</v>
      </c>
      <c r="D2740" s="1" t="s">
        <v>19</v>
      </c>
      <c r="E2740" s="1" t="s">
        <v>19</v>
      </c>
      <c r="F2740" s="1" t="s">
        <v>20</v>
      </c>
      <c r="G2740" s="1" t="n">
        <v>9</v>
      </c>
      <c r="H2740" s="1" t="n">
        <v>1</v>
      </c>
      <c r="I2740" s="23" t="str">
        <f aca="false">IF(J2740="RHAP", "Rhizophora apiculata", IF(J2740="EXAG", "Excoecaria agallocha", IF(J2740="BRPA", "Bruguiera parviflora", IF(J2740="XYMO", "Xylocarpus moluccensis", IF(J2740="BRCY", "Bruguiera cylindrica", IF(J2740="AVAL", "Avicennia alba", IF(J2740="AVOF", "Avicennia officinalis", IF(J2740="LURA", "Lumnitzera racemosa", IF(J2740="CETA", "Ceriops tagal", IF(J2740="XYGR", "Xylocarpus granatum", IF(J2740="AVMA", "Avicennia marina", IF(J2740="RHMU", "Rhizophora mucronata", IF(J2740="BRGY", "Bruguiera gymnorrhiza", IF(J2740="BRSE", "Bruguiera sexangula", IF(J2740="SOOV", "Sonneratia ovata", IF(J2740="SOCA", "Sonneratia caseolaris", IF(J2740="HELI", "Heritiera littoralis", IF(J2740="HESY", "Heritiera sylvatica", IF(J2740="NYFR", "Nypa fruticans", IF(J2740="CYRA", "Cynometra ramiflora", IF(J2740="PHPA", "Phoenix paludosa", IF(J2740="SCHY", "Scyphiphora hydrophyllacea", IF(J2740="DIMA", "Diospyros maritima", IF(J2740="POPI", "Pongamia pinnata", IF(J2740="MAPS", "Maniltoa psilogyne", IF(J2740="INBI", "Intsia bijuga", IF(J2740="ACEB", "Acanthus ebracteatus", IF(J2740="CAER", "Calamus erinaceus", IF(J2740="UNUN", "Unknown unknown",  IF(J2740="SOAL", "Sonneratia alba",  IF(J2740="AECO", "Aegiceras corniculatum", "" )) )))))))))))))))))))))))))))))</f>
        <v>Xylocarpus granatum</v>
      </c>
      <c r="J2740" s="1" t="s">
        <v>1022</v>
      </c>
      <c r="K2740" s="1" t="n">
        <v>13</v>
      </c>
      <c r="L2740" s="1" t="n">
        <v>12</v>
      </c>
      <c r="M2740" s="1"/>
      <c r="N2740" s="1"/>
      <c r="O2740" s="3"/>
      <c r="AMI2740" s="0"/>
      <c r="AMJ2740" s="0"/>
    </row>
    <row r="2741" s="18" customFormat="true" ht="13.8" hidden="false" customHeight="false" outlineLevel="0" collapsed="false">
      <c r="A2741" s="1" t="s">
        <v>91</v>
      </c>
      <c r="B2741" s="12" t="n">
        <v>42185</v>
      </c>
      <c r="C2741" s="1" t="s">
        <v>19</v>
      </c>
      <c r="D2741" s="1" t="s">
        <v>19</v>
      </c>
      <c r="E2741" s="1" t="s">
        <v>19</v>
      </c>
      <c r="F2741" s="1" t="s">
        <v>20</v>
      </c>
      <c r="G2741" s="1" t="n">
        <v>9</v>
      </c>
      <c r="H2741" s="1" t="n">
        <v>1</v>
      </c>
      <c r="I2741" s="23" t="str">
        <f aca="false">IF(J2741="RHAP", "Rhizophora apiculata", IF(J2741="EXAG", "Excoecaria agallocha", IF(J2741="BRPA", "Bruguiera parviflora", IF(J2741="XYMO", "Xylocarpus moluccensis", IF(J2741="BRCY", "Bruguiera cylindrica", IF(J2741="AVAL", "Avicennia alba", IF(J2741="AVOF", "Avicennia officinalis", IF(J2741="LURA", "Lumnitzera racemosa", IF(J2741="CETA", "Ceriops tagal", IF(J2741="XYGR", "Xylocarpus granatum", IF(J2741="AVMA", "Avicennia marina", IF(J2741="RHMU", "Rhizophora mucronata", IF(J2741="BRGY", "Bruguiera gymnorrhiza", IF(J2741="BRSE", "Bruguiera sexangula", IF(J2741="SOOV", "Sonneratia ovata", IF(J2741="SOCA", "Sonneratia caseolaris", IF(J2741="HELI", "Heritiera littoralis", IF(J2741="HESY", "Heritiera sylvatica", IF(J2741="NYFR", "Nypa fruticans", IF(J2741="CYRA", "Cynometra ramiflora", IF(J2741="PHPA", "Phoenix paludosa", IF(J2741="SCHY", "Scyphiphora hydrophyllacea", IF(J2741="DIMA", "Diospyros maritima", IF(J2741="POPI", "Pongamia pinnata", IF(J2741="MAPS", "Maniltoa psilogyne", IF(J2741="INBI", "Intsia bijuga", IF(J2741="ACEB", "Acanthus ebracteatus", IF(J2741="CAER", "Calamus erinaceus", IF(J2741="UNUN", "Unknown unknown",  IF(J2741="SOAL", "Sonneratia alba",  IF(J2741="AECO", "Aegiceras corniculatum", "" )) )))))))))))))))))))))))))))))</f>
        <v>Xylocarpus granatum</v>
      </c>
      <c r="J2741" s="1" t="s">
        <v>1022</v>
      </c>
      <c r="K2741" s="1" t="n">
        <v>13.1</v>
      </c>
      <c r="L2741" s="1" t="n">
        <v>10</v>
      </c>
      <c r="M2741" s="1"/>
      <c r="N2741" s="1"/>
      <c r="O2741" s="3"/>
      <c r="AMI2741" s="0"/>
      <c r="AMJ2741" s="0"/>
    </row>
    <row r="2742" s="18" customFormat="true" ht="13.8" hidden="false" customHeight="false" outlineLevel="0" collapsed="false">
      <c r="A2742" s="1" t="s">
        <v>91</v>
      </c>
      <c r="B2742" s="12" t="n">
        <v>42185</v>
      </c>
      <c r="C2742" s="1" t="s">
        <v>19</v>
      </c>
      <c r="D2742" s="1" t="s">
        <v>19</v>
      </c>
      <c r="E2742" s="1" t="s">
        <v>19</v>
      </c>
      <c r="F2742" s="1" t="s">
        <v>20</v>
      </c>
      <c r="G2742" s="1" t="n">
        <v>9</v>
      </c>
      <c r="H2742" s="1" t="n">
        <v>1</v>
      </c>
      <c r="I2742" s="23" t="str">
        <f aca="false">IF(J2742="RHAP", "Rhizophora apiculata", IF(J2742="EXAG", "Excoecaria agallocha", IF(J2742="BRPA", "Bruguiera parviflora", IF(J2742="XYMO", "Xylocarpus moluccensis", IF(J2742="BRCY", "Bruguiera cylindrica", IF(J2742="AVAL", "Avicennia alba", IF(J2742="AVOF", "Avicennia officinalis", IF(J2742="LURA", "Lumnitzera racemosa", IF(J2742="CETA", "Ceriops tagal", IF(J2742="XYGR", "Xylocarpus granatum", IF(J2742="AVMA", "Avicennia marina", IF(J2742="RHMU", "Rhizophora mucronata", IF(J2742="BRGY", "Bruguiera gymnorrhiza", IF(J2742="BRSE", "Bruguiera sexangula", IF(J2742="SOOV", "Sonneratia ovata", IF(J2742="SOCA", "Sonneratia caseolaris", IF(J2742="HELI", "Heritiera littoralis", IF(J2742="HESY", "Heritiera sylvatica", IF(J2742="NYFR", "Nypa fruticans", IF(J2742="CYRA", "Cynometra ramiflora", IF(J2742="PHPA", "Phoenix paludosa", IF(J2742="SCHY", "Scyphiphora hydrophyllacea", IF(J2742="DIMA", "Diospyros maritima", IF(J2742="POPI", "Pongamia pinnata", IF(J2742="MAPS", "Maniltoa psilogyne", IF(J2742="INBI", "Intsia bijuga", IF(J2742="ACEB", "Acanthus ebracteatus", IF(J2742="CAER", "Calamus erinaceus", IF(J2742="UNUN", "Unknown unknown",  IF(J2742="SOAL", "Sonneratia alba",  IF(J2742="AECO", "Aegiceras corniculatum", "" )) )))))))))))))))))))))))))))))</f>
        <v>Bruguiera cylindrica</v>
      </c>
      <c r="J2742" s="1" t="s">
        <v>98</v>
      </c>
      <c r="K2742" s="1" t="n">
        <v>13.2</v>
      </c>
      <c r="L2742" s="1" t="n">
        <v>12</v>
      </c>
      <c r="M2742" s="1"/>
      <c r="N2742" s="1"/>
      <c r="O2742" s="3"/>
      <c r="AMI2742" s="0"/>
      <c r="AMJ2742" s="0"/>
    </row>
    <row r="2743" s="18" customFormat="true" ht="13.8" hidden="false" customHeight="false" outlineLevel="0" collapsed="false">
      <c r="A2743" s="1" t="s">
        <v>91</v>
      </c>
      <c r="B2743" s="12" t="n">
        <v>42185</v>
      </c>
      <c r="C2743" s="1" t="s">
        <v>19</v>
      </c>
      <c r="D2743" s="1" t="s">
        <v>19</v>
      </c>
      <c r="E2743" s="1" t="s">
        <v>19</v>
      </c>
      <c r="F2743" s="1" t="s">
        <v>20</v>
      </c>
      <c r="G2743" s="1" t="n">
        <v>9</v>
      </c>
      <c r="H2743" s="1" t="n">
        <v>1</v>
      </c>
      <c r="I2743" s="23" t="str">
        <f aca="false">IF(J2743="RHAP", "Rhizophora apiculata", IF(J2743="EXAG", "Excoecaria agallocha", IF(J2743="BRPA", "Bruguiera parviflora", IF(J2743="XYMO", "Xylocarpus moluccensis", IF(J2743="BRCY", "Bruguiera cylindrica", IF(J2743="AVAL", "Avicennia alba", IF(J2743="AVOF", "Avicennia officinalis", IF(J2743="LURA", "Lumnitzera racemosa", IF(J2743="CETA", "Ceriops tagal", IF(J2743="XYGR", "Xylocarpus granatum", IF(J2743="AVMA", "Avicennia marina", IF(J2743="RHMU", "Rhizophora mucronata", IF(J2743="BRGY", "Bruguiera gymnorrhiza", IF(J2743="BRSE", "Bruguiera sexangula", IF(J2743="SOOV", "Sonneratia ovata", IF(J2743="SOCA", "Sonneratia caseolaris", IF(J2743="HELI", "Heritiera littoralis", IF(J2743="HESY", "Heritiera sylvatica", IF(J2743="NYFR", "Nypa fruticans", IF(J2743="CYRA", "Cynometra ramiflora", IF(J2743="PHPA", "Phoenix paludosa", IF(J2743="SCHY", "Scyphiphora hydrophyllacea", IF(J2743="DIMA", "Diospyros maritima", IF(J2743="POPI", "Pongamia pinnata", IF(J2743="MAPS", "Maniltoa psilogyne", IF(J2743="INBI", "Intsia bijuga", IF(J2743="ACEB", "Acanthus ebracteatus", IF(J2743="CAER", "Calamus erinaceus", IF(J2743="UNUN", "Unknown unknown",  IF(J2743="SOAL", "Sonneratia alba",  IF(J2743="AECO", "Aegiceras corniculatum", "" )) )))))))))))))))))))))))))))))</f>
        <v>Xylocarpus granatum</v>
      </c>
      <c r="J2743" s="1" t="s">
        <v>1022</v>
      </c>
      <c r="K2743" s="1" t="n">
        <v>13.8</v>
      </c>
      <c r="L2743" s="1" t="n">
        <v>11</v>
      </c>
      <c r="M2743" s="1"/>
      <c r="N2743" s="1" t="n">
        <v>2</v>
      </c>
      <c r="O2743" s="3"/>
      <c r="AMI2743" s="0"/>
      <c r="AMJ2743" s="0"/>
    </row>
    <row r="2744" s="18" customFormat="true" ht="13.8" hidden="false" customHeight="false" outlineLevel="0" collapsed="false">
      <c r="A2744" s="1" t="s">
        <v>91</v>
      </c>
      <c r="B2744" s="12" t="n">
        <v>42185</v>
      </c>
      <c r="C2744" s="1" t="s">
        <v>19</v>
      </c>
      <c r="D2744" s="1" t="s">
        <v>19</v>
      </c>
      <c r="E2744" s="1" t="s">
        <v>19</v>
      </c>
      <c r="F2744" s="1" t="s">
        <v>20</v>
      </c>
      <c r="G2744" s="1" t="n">
        <v>9</v>
      </c>
      <c r="H2744" s="1" t="n">
        <v>1</v>
      </c>
      <c r="I2744" s="23" t="str">
        <f aca="false">IF(J2744="RHAP", "Rhizophora apiculata", IF(J2744="EXAG", "Excoecaria agallocha", IF(J2744="BRPA", "Bruguiera parviflora", IF(J2744="XYMO", "Xylocarpus moluccensis", IF(J2744="BRCY", "Bruguiera cylindrica", IF(J2744="AVAL", "Avicennia alba", IF(J2744="AVOF", "Avicennia officinalis", IF(J2744="LURA", "Lumnitzera racemosa", IF(J2744="CETA", "Ceriops tagal", IF(J2744="XYGR", "Xylocarpus granatum", IF(J2744="AVMA", "Avicennia marina", IF(J2744="RHMU", "Rhizophora mucronata", IF(J2744="BRGY", "Bruguiera gymnorrhiza", IF(J2744="BRSE", "Bruguiera sexangula", IF(J2744="SOOV", "Sonneratia ovata", IF(J2744="SOCA", "Sonneratia caseolaris", IF(J2744="HELI", "Heritiera littoralis", IF(J2744="HESY", "Heritiera sylvatica", IF(J2744="NYFR", "Nypa fruticans", IF(J2744="CYRA", "Cynometra ramiflora", IF(J2744="PHPA", "Phoenix paludosa", IF(J2744="SCHY", "Scyphiphora hydrophyllacea", IF(J2744="DIMA", "Diospyros maritima", IF(J2744="POPI", "Pongamia pinnata", IF(J2744="MAPS", "Maniltoa psilogyne", IF(J2744="INBI", "Intsia bijuga", IF(J2744="ACEB", "Acanthus ebracteatus", IF(J2744="CAER", "Calamus erinaceus", IF(J2744="UNUN", "Unknown unknown",  IF(J2744="SOAL", "Sonneratia alba",  IF(J2744="AECO", "Aegiceras corniculatum", "" )) )))))))))))))))))))))))))))))</f>
        <v>Xylocarpus granatum</v>
      </c>
      <c r="J2744" s="1" t="s">
        <v>1022</v>
      </c>
      <c r="K2744" s="1" t="n">
        <v>14.5</v>
      </c>
      <c r="L2744" s="1" t="n">
        <v>10</v>
      </c>
      <c r="M2744" s="1"/>
      <c r="N2744" s="1"/>
      <c r="O2744" s="3"/>
      <c r="AMI2744" s="0"/>
      <c r="AMJ2744" s="0"/>
    </row>
    <row r="2745" s="18" customFormat="true" ht="13.8" hidden="false" customHeight="false" outlineLevel="0" collapsed="false">
      <c r="A2745" s="1" t="s">
        <v>91</v>
      </c>
      <c r="B2745" s="12" t="n">
        <v>42185</v>
      </c>
      <c r="C2745" s="1" t="s">
        <v>19</v>
      </c>
      <c r="D2745" s="1" t="s">
        <v>19</v>
      </c>
      <c r="E2745" s="1" t="s">
        <v>19</v>
      </c>
      <c r="F2745" s="1" t="s">
        <v>20</v>
      </c>
      <c r="G2745" s="1" t="n">
        <v>9</v>
      </c>
      <c r="H2745" s="1" t="n">
        <v>1</v>
      </c>
      <c r="I2745" s="23" t="str">
        <f aca="false">IF(J2745="RHAP", "Rhizophora apiculata", IF(J2745="EXAG", "Excoecaria agallocha", IF(J2745="BRPA", "Bruguiera parviflora", IF(J2745="XYMO", "Xylocarpus moluccensis", IF(J2745="BRCY", "Bruguiera cylindrica", IF(J2745="AVAL", "Avicennia alba", IF(J2745="AVOF", "Avicennia officinalis", IF(J2745="LURA", "Lumnitzera racemosa", IF(J2745="CETA", "Ceriops tagal", IF(J2745="XYGR", "Xylocarpus granatum", IF(J2745="AVMA", "Avicennia marina", IF(J2745="RHMU", "Rhizophora mucronata", IF(J2745="BRGY", "Bruguiera gymnorrhiza", IF(J2745="BRSE", "Bruguiera sexangula", IF(J2745="SOOV", "Sonneratia ovata", IF(J2745="SOCA", "Sonneratia caseolaris", IF(J2745="HELI", "Heritiera littoralis", IF(J2745="HESY", "Heritiera sylvatica", IF(J2745="NYFR", "Nypa fruticans", IF(J2745="CYRA", "Cynometra ramiflora", IF(J2745="PHPA", "Phoenix paludosa", IF(J2745="SCHY", "Scyphiphora hydrophyllacea", IF(J2745="DIMA", "Diospyros maritima", IF(J2745="POPI", "Pongamia pinnata", IF(J2745="MAPS", "Maniltoa psilogyne", IF(J2745="INBI", "Intsia bijuga", IF(J2745="ACEB", "Acanthus ebracteatus", IF(J2745="CAER", "Calamus erinaceus", IF(J2745="UNUN", "Unknown unknown",  IF(J2745="SOAL", "Sonneratia alba",  IF(J2745="AECO", "Aegiceras corniculatum", "" )) )))))))))))))))))))))))))))))</f>
        <v>Xylocarpus granatum</v>
      </c>
      <c r="J2745" s="1" t="s">
        <v>1022</v>
      </c>
      <c r="K2745" s="1" t="n">
        <v>15.1</v>
      </c>
      <c r="L2745" s="1" t="n">
        <v>12</v>
      </c>
      <c r="M2745" s="1"/>
      <c r="N2745" s="1" t="n">
        <v>2</v>
      </c>
      <c r="O2745" s="3"/>
      <c r="AMI2745" s="0"/>
      <c r="AMJ2745" s="0"/>
    </row>
    <row r="2746" s="18" customFormat="true" ht="13.8" hidden="false" customHeight="false" outlineLevel="0" collapsed="false">
      <c r="A2746" s="1" t="s">
        <v>91</v>
      </c>
      <c r="B2746" s="12" t="n">
        <v>42185</v>
      </c>
      <c r="C2746" s="1" t="s">
        <v>19</v>
      </c>
      <c r="D2746" s="1" t="s">
        <v>19</v>
      </c>
      <c r="E2746" s="1" t="s">
        <v>19</v>
      </c>
      <c r="F2746" s="1" t="s">
        <v>20</v>
      </c>
      <c r="G2746" s="1" t="n">
        <v>9</v>
      </c>
      <c r="H2746" s="1" t="n">
        <v>1</v>
      </c>
      <c r="I2746" s="23" t="str">
        <f aca="false">IF(J2746="RHAP", "Rhizophora apiculata", IF(J2746="EXAG", "Excoecaria agallocha", IF(J2746="BRPA", "Bruguiera parviflora", IF(J2746="XYMO", "Xylocarpus moluccensis", IF(J2746="BRCY", "Bruguiera cylindrica", IF(J2746="AVAL", "Avicennia alba", IF(J2746="AVOF", "Avicennia officinalis", IF(J2746="LURA", "Lumnitzera racemosa", IF(J2746="CETA", "Ceriops tagal", IF(J2746="XYGR", "Xylocarpus granatum", IF(J2746="AVMA", "Avicennia marina", IF(J2746="RHMU", "Rhizophora mucronata", IF(J2746="BRGY", "Bruguiera gymnorrhiza", IF(J2746="BRSE", "Bruguiera sexangula", IF(J2746="SOOV", "Sonneratia ovata", IF(J2746="SOCA", "Sonneratia caseolaris", IF(J2746="HELI", "Heritiera littoralis", IF(J2746="HESY", "Heritiera sylvatica", IF(J2746="NYFR", "Nypa fruticans", IF(J2746="CYRA", "Cynometra ramiflora", IF(J2746="PHPA", "Phoenix paludosa", IF(J2746="SCHY", "Scyphiphora hydrophyllacea", IF(J2746="DIMA", "Diospyros maritima", IF(J2746="POPI", "Pongamia pinnata", IF(J2746="MAPS", "Maniltoa psilogyne", IF(J2746="INBI", "Intsia bijuga", IF(J2746="ACEB", "Acanthus ebracteatus", IF(J2746="CAER", "Calamus erinaceus", IF(J2746="UNUN", "Unknown unknown",  IF(J2746="SOAL", "Sonneratia alba",  IF(J2746="AECO", "Aegiceras corniculatum", "" )) )))))))))))))))))))))))))))))</f>
        <v>Xylocarpus granatum</v>
      </c>
      <c r="J2746" s="1" t="s">
        <v>1022</v>
      </c>
      <c r="K2746" s="1" t="n">
        <v>15.2</v>
      </c>
      <c r="L2746" s="1" t="n">
        <v>9</v>
      </c>
      <c r="M2746" s="1"/>
      <c r="N2746" s="1"/>
      <c r="O2746" s="3"/>
      <c r="AMI2746" s="0"/>
      <c r="AMJ2746" s="0"/>
    </row>
    <row r="2747" s="18" customFormat="true" ht="13.8" hidden="false" customHeight="false" outlineLevel="0" collapsed="false">
      <c r="A2747" s="1" t="s">
        <v>91</v>
      </c>
      <c r="B2747" s="12" t="n">
        <v>42185</v>
      </c>
      <c r="C2747" s="1" t="s">
        <v>19</v>
      </c>
      <c r="D2747" s="1" t="s">
        <v>19</v>
      </c>
      <c r="E2747" s="1" t="s">
        <v>19</v>
      </c>
      <c r="F2747" s="1" t="s">
        <v>20</v>
      </c>
      <c r="G2747" s="1" t="n">
        <v>9</v>
      </c>
      <c r="H2747" s="1" t="n">
        <v>1</v>
      </c>
      <c r="I2747" s="23" t="str">
        <f aca="false">IF(J2747="RHAP", "Rhizophora apiculata", IF(J2747="EXAG", "Excoecaria agallocha", IF(J2747="BRPA", "Bruguiera parviflora", IF(J2747="XYMO", "Xylocarpus moluccensis", IF(J2747="BRCY", "Bruguiera cylindrica", IF(J2747="AVAL", "Avicennia alba", IF(J2747="AVOF", "Avicennia officinalis", IF(J2747="LURA", "Lumnitzera racemosa", IF(J2747="CETA", "Ceriops tagal", IF(J2747="XYGR", "Xylocarpus granatum", IF(J2747="AVMA", "Avicennia marina", IF(J2747="RHMU", "Rhizophora mucronata", IF(J2747="BRGY", "Bruguiera gymnorrhiza", IF(J2747="BRSE", "Bruguiera sexangula", IF(J2747="SOOV", "Sonneratia ovata", IF(J2747="SOCA", "Sonneratia caseolaris", IF(J2747="HELI", "Heritiera littoralis", IF(J2747="HESY", "Heritiera sylvatica", IF(J2747="NYFR", "Nypa fruticans", IF(J2747="CYRA", "Cynometra ramiflora", IF(J2747="PHPA", "Phoenix paludosa", IF(J2747="SCHY", "Scyphiphora hydrophyllacea", IF(J2747="DIMA", "Diospyros maritima", IF(J2747="POPI", "Pongamia pinnata", IF(J2747="MAPS", "Maniltoa psilogyne", IF(J2747="INBI", "Intsia bijuga", IF(J2747="ACEB", "Acanthus ebracteatus", IF(J2747="CAER", "Calamus erinaceus", IF(J2747="UNUN", "Unknown unknown",  IF(J2747="SOAL", "Sonneratia alba",  IF(J2747="AECO", "Aegiceras corniculatum", "" )) )))))))))))))))))))))))))))))</f>
        <v>Xylocarpus granatum</v>
      </c>
      <c r="J2747" s="1" t="s">
        <v>1022</v>
      </c>
      <c r="K2747" s="1" t="n">
        <v>15.2</v>
      </c>
      <c r="L2747" s="1" t="n">
        <v>12</v>
      </c>
      <c r="M2747" s="1"/>
      <c r="N2747" s="1"/>
      <c r="O2747" s="3"/>
      <c r="AMI2747" s="0"/>
      <c r="AMJ2747" s="0"/>
    </row>
    <row r="2748" s="18" customFormat="true" ht="13.8" hidden="false" customHeight="false" outlineLevel="0" collapsed="false">
      <c r="A2748" s="1" t="s">
        <v>91</v>
      </c>
      <c r="B2748" s="12" t="n">
        <v>42185</v>
      </c>
      <c r="C2748" s="1" t="s">
        <v>19</v>
      </c>
      <c r="D2748" s="1" t="s">
        <v>19</v>
      </c>
      <c r="E2748" s="1" t="s">
        <v>19</v>
      </c>
      <c r="F2748" s="1" t="s">
        <v>20</v>
      </c>
      <c r="G2748" s="1" t="n">
        <v>9</v>
      </c>
      <c r="H2748" s="1" t="n">
        <v>1</v>
      </c>
      <c r="I2748" s="23" t="str">
        <f aca="false">IF(J2748="RHAP", "Rhizophora apiculata", IF(J2748="EXAG", "Excoecaria agallocha", IF(J2748="BRPA", "Bruguiera parviflora", IF(J2748="XYMO", "Xylocarpus moluccensis", IF(J2748="BRCY", "Bruguiera cylindrica", IF(J2748="AVAL", "Avicennia alba", IF(J2748="AVOF", "Avicennia officinalis", IF(J2748="LURA", "Lumnitzera racemosa", IF(J2748="CETA", "Ceriops tagal", IF(J2748="XYGR", "Xylocarpus granatum", IF(J2748="AVMA", "Avicennia marina", IF(J2748="RHMU", "Rhizophora mucronata", IF(J2748="BRGY", "Bruguiera gymnorrhiza", IF(J2748="BRSE", "Bruguiera sexangula", IF(J2748="SOOV", "Sonneratia ovata", IF(J2748="SOCA", "Sonneratia caseolaris", IF(J2748="HELI", "Heritiera littoralis", IF(J2748="HESY", "Heritiera sylvatica", IF(J2748="NYFR", "Nypa fruticans", IF(J2748="CYRA", "Cynometra ramiflora", IF(J2748="PHPA", "Phoenix paludosa", IF(J2748="SCHY", "Scyphiphora hydrophyllacea", IF(J2748="DIMA", "Diospyros maritima", IF(J2748="POPI", "Pongamia pinnata", IF(J2748="MAPS", "Maniltoa psilogyne", IF(J2748="INBI", "Intsia bijuga", IF(J2748="ACEB", "Acanthus ebracteatus", IF(J2748="CAER", "Calamus erinaceus", IF(J2748="UNUN", "Unknown unknown",  IF(J2748="SOAL", "Sonneratia alba",  IF(J2748="AECO", "Aegiceras corniculatum", "" )) )))))))))))))))))))))))))))))</f>
        <v>Xylocarpus granatum</v>
      </c>
      <c r="J2748" s="1" t="s">
        <v>1022</v>
      </c>
      <c r="K2748" s="1" t="n">
        <v>16.7</v>
      </c>
      <c r="L2748" s="1" t="n">
        <v>12</v>
      </c>
      <c r="M2748" s="1"/>
      <c r="N2748" s="1" t="n">
        <v>2</v>
      </c>
      <c r="O2748" s="3"/>
      <c r="AMI2748" s="0"/>
      <c r="AMJ2748" s="0"/>
    </row>
    <row r="2749" s="18" customFormat="true" ht="13.8" hidden="false" customHeight="false" outlineLevel="0" collapsed="false">
      <c r="A2749" s="1" t="s">
        <v>91</v>
      </c>
      <c r="B2749" s="12" t="n">
        <v>42185</v>
      </c>
      <c r="C2749" s="1" t="s">
        <v>19</v>
      </c>
      <c r="D2749" s="1" t="s">
        <v>19</v>
      </c>
      <c r="E2749" s="1" t="s">
        <v>19</v>
      </c>
      <c r="F2749" s="1" t="s">
        <v>20</v>
      </c>
      <c r="G2749" s="1" t="n">
        <v>9</v>
      </c>
      <c r="H2749" s="1" t="n">
        <v>1</v>
      </c>
      <c r="I2749" s="23" t="str">
        <f aca="false">IF(J2749="RHAP", "Rhizophora apiculata", IF(J2749="EXAG", "Excoecaria agallocha", IF(J2749="BRPA", "Bruguiera parviflora", IF(J2749="XYMO", "Xylocarpus moluccensis", IF(J2749="BRCY", "Bruguiera cylindrica", IF(J2749="AVAL", "Avicennia alba", IF(J2749="AVOF", "Avicennia officinalis", IF(J2749="LURA", "Lumnitzera racemosa", IF(J2749="CETA", "Ceriops tagal", IF(J2749="XYGR", "Xylocarpus granatum", IF(J2749="AVMA", "Avicennia marina", IF(J2749="RHMU", "Rhizophora mucronata", IF(J2749="BRGY", "Bruguiera gymnorrhiza", IF(J2749="BRSE", "Bruguiera sexangula", IF(J2749="SOOV", "Sonneratia ovata", IF(J2749="SOCA", "Sonneratia caseolaris", IF(J2749="HELI", "Heritiera littoralis", IF(J2749="HESY", "Heritiera sylvatica", IF(J2749="NYFR", "Nypa fruticans", IF(J2749="CYRA", "Cynometra ramiflora", IF(J2749="PHPA", "Phoenix paludosa", IF(J2749="SCHY", "Scyphiphora hydrophyllacea", IF(J2749="DIMA", "Diospyros maritima", IF(J2749="POPI", "Pongamia pinnata", IF(J2749="MAPS", "Maniltoa psilogyne", IF(J2749="INBI", "Intsia bijuga", IF(J2749="ACEB", "Acanthus ebracteatus", IF(J2749="CAER", "Calamus erinaceus", IF(J2749="UNUN", "Unknown unknown",  IF(J2749="SOAL", "Sonneratia alba",  IF(J2749="AECO", "Aegiceras corniculatum", "" )) )))))))))))))))))))))))))))))</f>
        <v>Avicennia alba</v>
      </c>
      <c r="J2749" s="1" t="s">
        <v>27</v>
      </c>
      <c r="K2749" s="1" t="n">
        <v>17.2</v>
      </c>
      <c r="L2749" s="1" t="n">
        <v>11</v>
      </c>
      <c r="M2749" s="1"/>
      <c r="N2749" s="1"/>
      <c r="O2749" s="3"/>
      <c r="AMI2749" s="0"/>
      <c r="AMJ2749" s="0"/>
    </row>
    <row r="2750" s="18" customFormat="true" ht="13.8" hidden="false" customHeight="false" outlineLevel="0" collapsed="false">
      <c r="A2750" s="1" t="s">
        <v>91</v>
      </c>
      <c r="B2750" s="12" t="n">
        <v>42185</v>
      </c>
      <c r="C2750" s="1" t="s">
        <v>19</v>
      </c>
      <c r="D2750" s="1" t="s">
        <v>19</v>
      </c>
      <c r="E2750" s="1" t="s">
        <v>19</v>
      </c>
      <c r="F2750" s="1" t="s">
        <v>20</v>
      </c>
      <c r="G2750" s="1" t="n">
        <v>9</v>
      </c>
      <c r="H2750" s="1" t="n">
        <v>1</v>
      </c>
      <c r="I2750" s="23" t="str">
        <f aca="false">IF(J2750="RHAP", "Rhizophora apiculata", IF(J2750="EXAG", "Excoecaria agallocha", IF(J2750="BRPA", "Bruguiera parviflora", IF(J2750="XYMO", "Xylocarpus moluccensis", IF(J2750="BRCY", "Bruguiera cylindrica", IF(J2750="AVAL", "Avicennia alba", IF(J2750="AVOF", "Avicennia officinalis", IF(J2750="LURA", "Lumnitzera racemosa", IF(J2750="CETA", "Ceriops tagal", IF(J2750="XYGR", "Xylocarpus granatum", IF(J2750="AVMA", "Avicennia marina", IF(J2750="RHMU", "Rhizophora mucronata", IF(J2750="BRGY", "Bruguiera gymnorrhiza", IF(J2750="BRSE", "Bruguiera sexangula", IF(J2750="SOOV", "Sonneratia ovata", IF(J2750="SOCA", "Sonneratia caseolaris", IF(J2750="HELI", "Heritiera littoralis", IF(J2750="HESY", "Heritiera sylvatica", IF(J2750="NYFR", "Nypa fruticans", IF(J2750="CYRA", "Cynometra ramiflora", IF(J2750="PHPA", "Phoenix paludosa", IF(J2750="SCHY", "Scyphiphora hydrophyllacea", IF(J2750="DIMA", "Diospyros maritima", IF(J2750="POPI", "Pongamia pinnata", IF(J2750="MAPS", "Maniltoa psilogyne", IF(J2750="INBI", "Intsia bijuga", IF(J2750="ACEB", "Acanthus ebracteatus", IF(J2750="CAER", "Calamus erinaceus", IF(J2750="UNUN", "Unknown unknown",  IF(J2750="SOAL", "Sonneratia alba",  IF(J2750="AECO", "Aegiceras corniculatum", "" )) )))))))))))))))))))))))))))))</f>
        <v>Avicennia alba</v>
      </c>
      <c r="J2750" s="1" t="s">
        <v>27</v>
      </c>
      <c r="K2750" s="1" t="n">
        <v>18.5</v>
      </c>
      <c r="L2750" s="1" t="n">
        <v>11</v>
      </c>
      <c r="M2750" s="1"/>
      <c r="N2750" s="1"/>
      <c r="O2750" s="3"/>
      <c r="AMI2750" s="0"/>
      <c r="AMJ2750" s="0"/>
    </row>
    <row r="2751" s="18" customFormat="true" ht="13.8" hidden="false" customHeight="false" outlineLevel="0" collapsed="false">
      <c r="A2751" s="1" t="s">
        <v>91</v>
      </c>
      <c r="B2751" s="12" t="n">
        <v>42185</v>
      </c>
      <c r="C2751" s="1" t="s">
        <v>19</v>
      </c>
      <c r="D2751" s="1" t="s">
        <v>19</v>
      </c>
      <c r="E2751" s="1" t="s">
        <v>19</v>
      </c>
      <c r="F2751" s="1" t="s">
        <v>20</v>
      </c>
      <c r="G2751" s="1" t="n">
        <v>9</v>
      </c>
      <c r="H2751" s="1" t="n">
        <v>1</v>
      </c>
      <c r="I2751" s="23" t="str">
        <f aca="false">IF(J2751="RHAP", "Rhizophora apiculata", IF(J2751="EXAG", "Excoecaria agallocha", IF(J2751="BRPA", "Bruguiera parviflora", IF(J2751="XYMO", "Xylocarpus moluccensis", IF(J2751="BRCY", "Bruguiera cylindrica", IF(J2751="AVAL", "Avicennia alba", IF(J2751="AVOF", "Avicennia officinalis", IF(J2751="LURA", "Lumnitzera racemosa", IF(J2751="CETA", "Ceriops tagal", IF(J2751="XYGR", "Xylocarpus granatum", IF(J2751="AVMA", "Avicennia marina", IF(J2751="RHMU", "Rhizophora mucronata", IF(J2751="BRGY", "Bruguiera gymnorrhiza", IF(J2751="BRSE", "Bruguiera sexangula", IF(J2751="SOOV", "Sonneratia ovata", IF(J2751="SOCA", "Sonneratia caseolaris", IF(J2751="HELI", "Heritiera littoralis", IF(J2751="HESY", "Heritiera sylvatica", IF(J2751="NYFR", "Nypa fruticans", IF(J2751="CYRA", "Cynometra ramiflora", IF(J2751="PHPA", "Phoenix paludosa", IF(J2751="SCHY", "Scyphiphora hydrophyllacea", IF(J2751="DIMA", "Diospyros maritima", IF(J2751="POPI", "Pongamia pinnata", IF(J2751="MAPS", "Maniltoa psilogyne", IF(J2751="INBI", "Intsia bijuga", IF(J2751="ACEB", "Acanthus ebracteatus", IF(J2751="CAER", "Calamus erinaceus", IF(J2751="UNUN", "Unknown unknown",  IF(J2751="SOAL", "Sonneratia alba",  IF(J2751="AECO", "Aegiceras corniculatum", "" )) )))))))))))))))))))))))))))))</f>
        <v>Avicennia alba</v>
      </c>
      <c r="J2751" s="1" t="s">
        <v>27</v>
      </c>
      <c r="K2751" s="1" t="n">
        <v>39.4</v>
      </c>
      <c r="L2751" s="1" t="n">
        <v>15</v>
      </c>
      <c r="M2751" s="1"/>
      <c r="N2751" s="1"/>
      <c r="O2751" s="3"/>
      <c r="AMI2751" s="0"/>
      <c r="AMJ2751" s="0"/>
    </row>
    <row r="2752" s="18" customFormat="true" ht="13.8" hidden="false" customHeight="false" outlineLevel="0" collapsed="false">
      <c r="A2752" s="1" t="s">
        <v>91</v>
      </c>
      <c r="B2752" s="12" t="n">
        <v>42185</v>
      </c>
      <c r="C2752" s="1" t="s">
        <v>833</v>
      </c>
      <c r="D2752" s="1" t="s">
        <v>19</v>
      </c>
      <c r="E2752" s="1" t="s">
        <v>19</v>
      </c>
      <c r="F2752" s="1" t="s">
        <v>20</v>
      </c>
      <c r="G2752" s="1" t="n">
        <v>9</v>
      </c>
      <c r="H2752" s="1" t="n">
        <v>2</v>
      </c>
      <c r="I2752" s="23" t="str">
        <f aca="false">IF(J2752="RHAP", "Rhizophora apiculata", IF(J2752="EXAG", "Excoecaria agallocha", IF(J2752="BRPA", "Bruguiera parviflora", IF(J2752="XYMO", "Xylocarpus moluccensis", IF(J2752="BRCY", "Bruguiera cylindrica", IF(J2752="AVAL", "Avicennia alba", IF(J2752="AVOF", "Avicennia officinalis", IF(J2752="LURA", "Lumnitzera racemosa", IF(J2752="CETA", "Ceriops tagal", IF(J2752="XYGR", "Xylocarpus granatum", IF(J2752="AVMA", "Avicennia marina", IF(J2752="RHMU", "Rhizophora mucronata", IF(J2752="BRGY", "Bruguiera gymnorrhiza", IF(J2752="BRSE", "Bruguiera sexangula", IF(J2752="SOOV", "Sonneratia ovata", IF(J2752="SOCA", "Sonneratia caseolaris", IF(J2752="HELI", "Heritiera littoralis", IF(J2752="HESY", "Heritiera sylvatica", IF(J2752="NYFR", "Nypa fruticans", IF(J2752="CYRA", "Cynometra ramiflora", IF(J2752="PHPA", "Phoenix paludosa", IF(J2752="SCHY", "Scyphiphora hydrophyllacea", IF(J2752="DIMA", "Diospyros maritima", IF(J2752="POPI", "Pongamia pinnata", IF(J2752="MAPS", "Maniltoa psilogyne", IF(J2752="INBI", "Intsia bijuga", IF(J2752="ACEB", "Acanthus ebracteatus", IF(J2752="CAER", "Calamus erinaceus", IF(J2752="UNUN", "Unknown unknown",  IF(J2752="SOAL", "Sonneratia alba",  IF(J2752="AECO", "Aegiceras corniculatum", "" )) )))))))))))))))))))))))))))))</f>
        <v>Bruguiera cylindrica</v>
      </c>
      <c r="J2752" s="1" t="s">
        <v>98</v>
      </c>
      <c r="K2752" s="1" t="n">
        <v>5</v>
      </c>
      <c r="L2752" s="1" t="n">
        <v>7</v>
      </c>
      <c r="M2752" s="1"/>
      <c r="N2752" s="1"/>
      <c r="O2752" s="3"/>
      <c r="AMI2752" s="0"/>
      <c r="AMJ2752" s="0"/>
    </row>
    <row r="2753" s="18" customFormat="true" ht="13.8" hidden="false" customHeight="false" outlineLevel="0" collapsed="false">
      <c r="A2753" s="1" t="s">
        <v>91</v>
      </c>
      <c r="B2753" s="12" t="n">
        <v>42185</v>
      </c>
      <c r="C2753" s="1" t="s">
        <v>833</v>
      </c>
      <c r="D2753" s="1" t="s">
        <v>19</v>
      </c>
      <c r="E2753" s="1" t="s">
        <v>19</v>
      </c>
      <c r="F2753" s="1" t="s">
        <v>20</v>
      </c>
      <c r="G2753" s="1" t="n">
        <v>9</v>
      </c>
      <c r="H2753" s="1" t="n">
        <v>2</v>
      </c>
      <c r="I2753" s="23" t="str">
        <f aca="false">IF(J2753="RHAP", "Rhizophora apiculata", IF(J2753="EXAG", "Excoecaria agallocha", IF(J2753="BRPA", "Bruguiera parviflora", IF(J2753="XYMO", "Xylocarpus moluccensis", IF(J2753="BRCY", "Bruguiera cylindrica", IF(J2753="AVAL", "Avicennia alba", IF(J2753="AVOF", "Avicennia officinalis", IF(J2753="LURA", "Lumnitzera racemosa", IF(J2753="CETA", "Ceriops tagal", IF(J2753="XYGR", "Xylocarpus granatum", IF(J2753="AVMA", "Avicennia marina", IF(J2753="RHMU", "Rhizophora mucronata", IF(J2753="BRGY", "Bruguiera gymnorrhiza", IF(J2753="BRSE", "Bruguiera sexangula", IF(J2753="SOOV", "Sonneratia ovata", IF(J2753="SOCA", "Sonneratia caseolaris", IF(J2753="HELI", "Heritiera littoralis", IF(J2753="HESY", "Heritiera sylvatica", IF(J2753="NYFR", "Nypa fruticans", IF(J2753="CYRA", "Cynometra ramiflora", IF(J2753="PHPA", "Phoenix paludosa", IF(J2753="SCHY", "Scyphiphora hydrophyllacea", IF(J2753="DIMA", "Diospyros maritima", IF(J2753="POPI", "Pongamia pinnata", IF(J2753="MAPS", "Maniltoa psilogyne", IF(J2753="INBI", "Intsia bijuga", IF(J2753="ACEB", "Acanthus ebracteatus", IF(J2753="CAER", "Calamus erinaceus", IF(J2753="UNUN", "Unknown unknown",  IF(J2753="SOAL", "Sonneratia alba",  IF(J2753="AECO", "Aegiceras corniculatum", "" )) )))))))))))))))))))))))))))))</f>
        <v>Bruguiera cylindrica</v>
      </c>
      <c r="J2753" s="1" t="s">
        <v>98</v>
      </c>
      <c r="K2753" s="1" t="n">
        <v>5.1</v>
      </c>
      <c r="L2753" s="1" t="n">
        <v>7</v>
      </c>
      <c r="M2753" s="1"/>
      <c r="N2753" s="1"/>
      <c r="O2753" s="3"/>
      <c r="AMI2753" s="0"/>
      <c r="AMJ2753" s="0"/>
    </row>
    <row r="2754" s="18" customFormat="true" ht="13.8" hidden="false" customHeight="false" outlineLevel="0" collapsed="false">
      <c r="A2754" s="1" t="s">
        <v>91</v>
      </c>
      <c r="B2754" s="12" t="n">
        <v>42185</v>
      </c>
      <c r="C2754" s="1" t="s">
        <v>833</v>
      </c>
      <c r="D2754" s="1" t="s">
        <v>19</v>
      </c>
      <c r="E2754" s="1" t="s">
        <v>19</v>
      </c>
      <c r="F2754" s="1" t="s">
        <v>20</v>
      </c>
      <c r="G2754" s="1" t="n">
        <v>9</v>
      </c>
      <c r="H2754" s="1" t="n">
        <v>2</v>
      </c>
      <c r="I2754" s="23" t="str">
        <f aca="false">IF(J2754="RHAP", "Rhizophora apiculata", IF(J2754="EXAG", "Excoecaria agallocha", IF(J2754="BRPA", "Bruguiera parviflora", IF(J2754="XYMO", "Xylocarpus moluccensis", IF(J2754="BRCY", "Bruguiera cylindrica", IF(J2754="AVAL", "Avicennia alba", IF(J2754="AVOF", "Avicennia officinalis", IF(J2754="LURA", "Lumnitzera racemosa", IF(J2754="CETA", "Ceriops tagal", IF(J2754="XYGR", "Xylocarpus granatum", IF(J2754="AVMA", "Avicennia marina", IF(J2754="RHMU", "Rhizophora mucronata", IF(J2754="BRGY", "Bruguiera gymnorrhiza", IF(J2754="BRSE", "Bruguiera sexangula", IF(J2754="SOOV", "Sonneratia ovata", IF(J2754="SOCA", "Sonneratia caseolaris", IF(J2754="HELI", "Heritiera littoralis", IF(J2754="HESY", "Heritiera sylvatica", IF(J2754="NYFR", "Nypa fruticans", IF(J2754="CYRA", "Cynometra ramiflora", IF(J2754="PHPA", "Phoenix paludosa", IF(J2754="SCHY", "Scyphiphora hydrophyllacea", IF(J2754="DIMA", "Diospyros maritima", IF(J2754="POPI", "Pongamia pinnata", IF(J2754="MAPS", "Maniltoa psilogyne", IF(J2754="INBI", "Intsia bijuga", IF(J2754="ACEB", "Acanthus ebracteatus", IF(J2754="CAER", "Calamus erinaceus", IF(J2754="UNUN", "Unknown unknown",  IF(J2754="SOAL", "Sonneratia alba",  IF(J2754="AECO", "Aegiceras corniculatum", "" )) )))))))))))))))))))))))))))))</f>
        <v>Bruguiera cylindrica</v>
      </c>
      <c r="J2754" s="1" t="s">
        <v>98</v>
      </c>
      <c r="K2754" s="1" t="n">
        <v>5.1</v>
      </c>
      <c r="L2754" s="1" t="n">
        <v>6</v>
      </c>
      <c r="M2754" s="1"/>
      <c r="N2754" s="1"/>
      <c r="O2754" s="3"/>
      <c r="AMI2754" s="0"/>
      <c r="AMJ2754" s="0"/>
    </row>
    <row r="2755" s="18" customFormat="true" ht="13.8" hidden="false" customHeight="false" outlineLevel="0" collapsed="false">
      <c r="A2755" s="1" t="s">
        <v>91</v>
      </c>
      <c r="B2755" s="12" t="n">
        <v>42185</v>
      </c>
      <c r="C2755" s="1" t="s">
        <v>833</v>
      </c>
      <c r="D2755" s="1" t="s">
        <v>19</v>
      </c>
      <c r="E2755" s="1" t="s">
        <v>19</v>
      </c>
      <c r="F2755" s="1" t="s">
        <v>20</v>
      </c>
      <c r="G2755" s="1" t="n">
        <v>9</v>
      </c>
      <c r="H2755" s="1" t="n">
        <v>2</v>
      </c>
      <c r="I2755" s="23" t="str">
        <f aca="false">IF(J2755="RHAP", "Rhizophora apiculata", IF(J2755="EXAG", "Excoecaria agallocha", IF(J2755="BRPA", "Bruguiera parviflora", IF(J2755="XYMO", "Xylocarpus moluccensis", IF(J2755="BRCY", "Bruguiera cylindrica", IF(J2755="AVAL", "Avicennia alba", IF(J2755="AVOF", "Avicennia officinalis", IF(J2755="LURA", "Lumnitzera racemosa", IF(J2755="CETA", "Ceriops tagal", IF(J2755="XYGR", "Xylocarpus granatum", IF(J2755="AVMA", "Avicennia marina", IF(J2755="RHMU", "Rhizophora mucronata", IF(J2755="BRGY", "Bruguiera gymnorrhiza", IF(J2755="BRSE", "Bruguiera sexangula", IF(J2755="SOOV", "Sonneratia ovata", IF(J2755="SOCA", "Sonneratia caseolaris", IF(J2755="HELI", "Heritiera littoralis", IF(J2755="HESY", "Heritiera sylvatica", IF(J2755="NYFR", "Nypa fruticans", IF(J2755="CYRA", "Cynometra ramiflora", IF(J2755="PHPA", "Phoenix paludosa", IF(J2755="SCHY", "Scyphiphora hydrophyllacea", IF(J2755="DIMA", "Diospyros maritima", IF(J2755="POPI", "Pongamia pinnata", IF(J2755="MAPS", "Maniltoa psilogyne", IF(J2755="INBI", "Intsia bijuga", IF(J2755="ACEB", "Acanthus ebracteatus", IF(J2755="CAER", "Calamus erinaceus", IF(J2755="UNUN", "Unknown unknown",  IF(J2755="SOAL", "Sonneratia alba",  IF(J2755="AECO", "Aegiceras corniculatum", "" )) )))))))))))))))))))))))))))))</f>
        <v>Bruguiera cylindrica</v>
      </c>
      <c r="J2755" s="1" t="s">
        <v>98</v>
      </c>
      <c r="K2755" s="1" t="n">
        <v>5.1</v>
      </c>
      <c r="L2755" s="1" t="n">
        <v>7</v>
      </c>
      <c r="M2755" s="1"/>
      <c r="N2755" s="1"/>
      <c r="O2755" s="3"/>
      <c r="AMI2755" s="0"/>
      <c r="AMJ2755" s="0"/>
    </row>
    <row r="2756" s="18" customFormat="true" ht="13.8" hidden="false" customHeight="false" outlineLevel="0" collapsed="false">
      <c r="A2756" s="1" t="s">
        <v>91</v>
      </c>
      <c r="B2756" s="12" t="n">
        <v>42185</v>
      </c>
      <c r="C2756" s="1" t="s">
        <v>833</v>
      </c>
      <c r="D2756" s="1" t="s">
        <v>19</v>
      </c>
      <c r="E2756" s="1" t="s">
        <v>19</v>
      </c>
      <c r="F2756" s="1" t="s">
        <v>20</v>
      </c>
      <c r="G2756" s="1" t="n">
        <v>9</v>
      </c>
      <c r="H2756" s="1" t="n">
        <v>2</v>
      </c>
      <c r="I2756" s="23" t="str">
        <f aca="false">IF(J2756="RHAP", "Rhizophora apiculata", IF(J2756="EXAG", "Excoecaria agallocha", IF(J2756="BRPA", "Bruguiera parviflora", IF(J2756="XYMO", "Xylocarpus moluccensis", IF(J2756="BRCY", "Bruguiera cylindrica", IF(J2756="AVAL", "Avicennia alba", IF(J2756="AVOF", "Avicennia officinalis", IF(J2756="LURA", "Lumnitzera racemosa", IF(J2756="CETA", "Ceriops tagal", IF(J2756="XYGR", "Xylocarpus granatum", IF(J2756="AVMA", "Avicennia marina", IF(J2756="RHMU", "Rhizophora mucronata", IF(J2756="BRGY", "Bruguiera gymnorrhiza", IF(J2756="BRSE", "Bruguiera sexangula", IF(J2756="SOOV", "Sonneratia ovata", IF(J2756="SOCA", "Sonneratia caseolaris", IF(J2756="HELI", "Heritiera littoralis", IF(J2756="HESY", "Heritiera sylvatica", IF(J2756="NYFR", "Nypa fruticans", IF(J2756="CYRA", "Cynometra ramiflora", IF(J2756="PHPA", "Phoenix paludosa", IF(J2756="SCHY", "Scyphiphora hydrophyllacea", IF(J2756="DIMA", "Diospyros maritima", IF(J2756="POPI", "Pongamia pinnata", IF(J2756="MAPS", "Maniltoa psilogyne", IF(J2756="INBI", "Intsia bijuga", IF(J2756="ACEB", "Acanthus ebracteatus", IF(J2756="CAER", "Calamus erinaceus", IF(J2756="UNUN", "Unknown unknown",  IF(J2756="SOAL", "Sonneratia alba",  IF(J2756="AECO", "Aegiceras corniculatum", "" )) )))))))))))))))))))))))))))))</f>
        <v>Bruguiera cylindrica</v>
      </c>
      <c r="J2756" s="1" t="s">
        <v>98</v>
      </c>
      <c r="K2756" s="1" t="n">
        <v>5.2</v>
      </c>
      <c r="L2756" s="1" t="n">
        <v>6</v>
      </c>
      <c r="M2756" s="1"/>
      <c r="N2756" s="1"/>
      <c r="O2756" s="3"/>
      <c r="AMI2756" s="0"/>
      <c r="AMJ2756" s="0"/>
    </row>
    <row r="2757" s="18" customFormat="true" ht="13.8" hidden="false" customHeight="false" outlineLevel="0" collapsed="false">
      <c r="A2757" s="1" t="s">
        <v>91</v>
      </c>
      <c r="B2757" s="12" t="n">
        <v>42185</v>
      </c>
      <c r="C2757" s="1" t="s">
        <v>833</v>
      </c>
      <c r="D2757" s="1" t="s">
        <v>19</v>
      </c>
      <c r="E2757" s="1" t="s">
        <v>19</v>
      </c>
      <c r="F2757" s="1" t="s">
        <v>20</v>
      </c>
      <c r="G2757" s="1" t="n">
        <v>9</v>
      </c>
      <c r="H2757" s="1" t="n">
        <v>2</v>
      </c>
      <c r="I2757" s="23" t="str">
        <f aca="false">IF(J2757="RHAP", "Rhizophora apiculata", IF(J2757="EXAG", "Excoecaria agallocha", IF(J2757="BRPA", "Bruguiera parviflora", IF(J2757="XYMO", "Xylocarpus moluccensis", IF(J2757="BRCY", "Bruguiera cylindrica", IF(J2757="AVAL", "Avicennia alba", IF(J2757="AVOF", "Avicennia officinalis", IF(J2757="LURA", "Lumnitzera racemosa", IF(J2757="CETA", "Ceriops tagal", IF(J2757="XYGR", "Xylocarpus granatum", IF(J2757="AVMA", "Avicennia marina", IF(J2757="RHMU", "Rhizophora mucronata", IF(J2757="BRGY", "Bruguiera gymnorrhiza", IF(J2757="BRSE", "Bruguiera sexangula", IF(J2757="SOOV", "Sonneratia ovata", IF(J2757="SOCA", "Sonneratia caseolaris", IF(J2757="HELI", "Heritiera littoralis", IF(J2757="HESY", "Heritiera sylvatica", IF(J2757="NYFR", "Nypa fruticans", IF(J2757="CYRA", "Cynometra ramiflora", IF(J2757="PHPA", "Phoenix paludosa", IF(J2757="SCHY", "Scyphiphora hydrophyllacea", IF(J2757="DIMA", "Diospyros maritima", IF(J2757="POPI", "Pongamia pinnata", IF(J2757="MAPS", "Maniltoa psilogyne", IF(J2757="INBI", "Intsia bijuga", IF(J2757="ACEB", "Acanthus ebracteatus", IF(J2757="CAER", "Calamus erinaceus", IF(J2757="UNUN", "Unknown unknown",  IF(J2757="SOAL", "Sonneratia alba",  IF(J2757="AECO", "Aegiceras corniculatum", "" )) )))))))))))))))))))))))))))))</f>
        <v>Bruguiera cylindrica</v>
      </c>
      <c r="J2757" s="1" t="s">
        <v>98</v>
      </c>
      <c r="K2757" s="1" t="n">
        <v>5.3</v>
      </c>
      <c r="L2757" s="1" t="n">
        <v>6</v>
      </c>
      <c r="M2757" s="1"/>
      <c r="N2757" s="1"/>
      <c r="O2757" s="3"/>
      <c r="AMI2757" s="0"/>
      <c r="AMJ2757" s="0"/>
    </row>
    <row r="2758" s="18" customFormat="true" ht="13.8" hidden="false" customHeight="false" outlineLevel="0" collapsed="false">
      <c r="A2758" s="1" t="s">
        <v>91</v>
      </c>
      <c r="B2758" s="12" t="n">
        <v>42185</v>
      </c>
      <c r="C2758" s="1" t="s">
        <v>833</v>
      </c>
      <c r="D2758" s="1" t="s">
        <v>19</v>
      </c>
      <c r="E2758" s="1" t="s">
        <v>19</v>
      </c>
      <c r="F2758" s="1" t="s">
        <v>20</v>
      </c>
      <c r="G2758" s="1" t="n">
        <v>9</v>
      </c>
      <c r="H2758" s="1" t="n">
        <v>2</v>
      </c>
      <c r="I2758" s="23" t="str">
        <f aca="false">IF(J2758="RHAP", "Rhizophora apiculata", IF(J2758="EXAG", "Excoecaria agallocha", IF(J2758="BRPA", "Bruguiera parviflora", IF(J2758="XYMO", "Xylocarpus moluccensis", IF(J2758="BRCY", "Bruguiera cylindrica", IF(J2758="AVAL", "Avicennia alba", IF(J2758="AVOF", "Avicennia officinalis", IF(J2758="LURA", "Lumnitzera racemosa", IF(J2758="CETA", "Ceriops tagal", IF(J2758="XYGR", "Xylocarpus granatum", IF(J2758="AVMA", "Avicennia marina", IF(J2758="RHMU", "Rhizophora mucronata", IF(J2758="BRGY", "Bruguiera gymnorrhiza", IF(J2758="BRSE", "Bruguiera sexangula", IF(J2758="SOOV", "Sonneratia ovata", IF(J2758="SOCA", "Sonneratia caseolaris", IF(J2758="HELI", "Heritiera littoralis", IF(J2758="HESY", "Heritiera sylvatica", IF(J2758="NYFR", "Nypa fruticans", IF(J2758="CYRA", "Cynometra ramiflora", IF(J2758="PHPA", "Phoenix paludosa", IF(J2758="SCHY", "Scyphiphora hydrophyllacea", IF(J2758="DIMA", "Diospyros maritima", IF(J2758="POPI", "Pongamia pinnata", IF(J2758="MAPS", "Maniltoa psilogyne", IF(J2758="INBI", "Intsia bijuga", IF(J2758="ACEB", "Acanthus ebracteatus", IF(J2758="CAER", "Calamus erinaceus", IF(J2758="UNUN", "Unknown unknown",  IF(J2758="SOAL", "Sonneratia alba",  IF(J2758="AECO", "Aegiceras corniculatum", "" )) )))))))))))))))))))))))))))))</f>
        <v>Bruguiera cylindrica</v>
      </c>
      <c r="J2758" s="1" t="s">
        <v>98</v>
      </c>
      <c r="K2758" s="1" t="n">
        <v>5.3</v>
      </c>
      <c r="L2758" s="1" t="n">
        <v>6</v>
      </c>
      <c r="M2758" s="1"/>
      <c r="N2758" s="1"/>
      <c r="O2758" s="3"/>
      <c r="AMI2758" s="0"/>
      <c r="AMJ2758" s="0"/>
    </row>
    <row r="2759" s="18" customFormat="true" ht="13.8" hidden="false" customHeight="false" outlineLevel="0" collapsed="false">
      <c r="A2759" s="1" t="s">
        <v>91</v>
      </c>
      <c r="B2759" s="12" t="n">
        <v>42185</v>
      </c>
      <c r="C2759" s="1" t="s">
        <v>833</v>
      </c>
      <c r="D2759" s="1" t="s">
        <v>19</v>
      </c>
      <c r="E2759" s="1" t="s">
        <v>19</v>
      </c>
      <c r="F2759" s="1" t="s">
        <v>20</v>
      </c>
      <c r="G2759" s="1" t="n">
        <v>9</v>
      </c>
      <c r="H2759" s="1" t="n">
        <v>2</v>
      </c>
      <c r="I2759" s="23" t="str">
        <f aca="false">IF(J2759="RHAP", "Rhizophora apiculata", IF(J2759="EXAG", "Excoecaria agallocha", IF(J2759="BRPA", "Bruguiera parviflora", IF(J2759="XYMO", "Xylocarpus moluccensis", IF(J2759="BRCY", "Bruguiera cylindrica", IF(J2759="AVAL", "Avicennia alba", IF(J2759="AVOF", "Avicennia officinalis", IF(J2759="LURA", "Lumnitzera racemosa", IF(J2759="CETA", "Ceriops tagal", IF(J2759="XYGR", "Xylocarpus granatum", IF(J2759="AVMA", "Avicennia marina", IF(J2759="RHMU", "Rhizophora mucronata", IF(J2759="BRGY", "Bruguiera gymnorrhiza", IF(J2759="BRSE", "Bruguiera sexangula", IF(J2759="SOOV", "Sonneratia ovata", IF(J2759="SOCA", "Sonneratia caseolaris", IF(J2759="HELI", "Heritiera littoralis", IF(J2759="HESY", "Heritiera sylvatica", IF(J2759="NYFR", "Nypa fruticans", IF(J2759="CYRA", "Cynometra ramiflora", IF(J2759="PHPA", "Phoenix paludosa", IF(J2759="SCHY", "Scyphiphora hydrophyllacea", IF(J2759="DIMA", "Diospyros maritima", IF(J2759="POPI", "Pongamia pinnata", IF(J2759="MAPS", "Maniltoa psilogyne", IF(J2759="INBI", "Intsia bijuga", IF(J2759="ACEB", "Acanthus ebracteatus", IF(J2759="CAER", "Calamus erinaceus", IF(J2759="UNUN", "Unknown unknown",  IF(J2759="SOAL", "Sonneratia alba",  IF(J2759="AECO", "Aegiceras corniculatum", "" )) )))))))))))))))))))))))))))))</f>
        <v>Bruguiera cylindrica</v>
      </c>
      <c r="J2759" s="1" t="s">
        <v>98</v>
      </c>
      <c r="K2759" s="1" t="n">
        <v>5.3</v>
      </c>
      <c r="L2759" s="1" t="n">
        <v>5</v>
      </c>
      <c r="M2759" s="1"/>
      <c r="N2759" s="1"/>
      <c r="O2759" s="3"/>
      <c r="AMI2759" s="0"/>
      <c r="AMJ2759" s="0"/>
    </row>
    <row r="2760" s="18" customFormat="true" ht="13.8" hidden="false" customHeight="false" outlineLevel="0" collapsed="false">
      <c r="A2760" s="1" t="s">
        <v>91</v>
      </c>
      <c r="B2760" s="12" t="n">
        <v>42185</v>
      </c>
      <c r="C2760" s="1" t="s">
        <v>833</v>
      </c>
      <c r="D2760" s="1" t="s">
        <v>19</v>
      </c>
      <c r="E2760" s="1" t="s">
        <v>19</v>
      </c>
      <c r="F2760" s="1" t="s">
        <v>20</v>
      </c>
      <c r="G2760" s="1" t="n">
        <v>9</v>
      </c>
      <c r="H2760" s="1" t="n">
        <v>2</v>
      </c>
      <c r="I2760" s="23" t="str">
        <f aca="false">IF(J2760="RHAP", "Rhizophora apiculata", IF(J2760="EXAG", "Excoecaria agallocha", IF(J2760="BRPA", "Bruguiera parviflora", IF(J2760="XYMO", "Xylocarpus moluccensis", IF(J2760="BRCY", "Bruguiera cylindrica", IF(J2760="AVAL", "Avicennia alba", IF(J2760="AVOF", "Avicennia officinalis", IF(J2760="LURA", "Lumnitzera racemosa", IF(J2760="CETA", "Ceriops tagal", IF(J2760="XYGR", "Xylocarpus granatum", IF(J2760="AVMA", "Avicennia marina", IF(J2760="RHMU", "Rhizophora mucronata", IF(J2760="BRGY", "Bruguiera gymnorrhiza", IF(J2760="BRSE", "Bruguiera sexangula", IF(J2760="SOOV", "Sonneratia ovata", IF(J2760="SOCA", "Sonneratia caseolaris", IF(J2760="HELI", "Heritiera littoralis", IF(J2760="HESY", "Heritiera sylvatica", IF(J2760="NYFR", "Nypa fruticans", IF(J2760="CYRA", "Cynometra ramiflora", IF(J2760="PHPA", "Phoenix paludosa", IF(J2760="SCHY", "Scyphiphora hydrophyllacea", IF(J2760="DIMA", "Diospyros maritima", IF(J2760="POPI", "Pongamia pinnata", IF(J2760="MAPS", "Maniltoa psilogyne", IF(J2760="INBI", "Intsia bijuga", IF(J2760="ACEB", "Acanthus ebracteatus", IF(J2760="CAER", "Calamus erinaceus", IF(J2760="UNUN", "Unknown unknown",  IF(J2760="SOAL", "Sonneratia alba",  IF(J2760="AECO", "Aegiceras corniculatum", "" )) )))))))))))))))))))))))))))))</f>
        <v>Bruguiera cylindrica</v>
      </c>
      <c r="J2760" s="1" t="s">
        <v>98</v>
      </c>
      <c r="K2760" s="1" t="n">
        <v>5.4</v>
      </c>
      <c r="L2760" s="1" t="n">
        <v>7</v>
      </c>
      <c r="M2760" s="1"/>
      <c r="N2760" s="1"/>
      <c r="O2760" s="3"/>
      <c r="AMI2760" s="0"/>
      <c r="AMJ2760" s="0"/>
    </row>
    <row r="2761" s="18" customFormat="true" ht="13.8" hidden="false" customHeight="false" outlineLevel="0" collapsed="false">
      <c r="A2761" s="1" t="s">
        <v>91</v>
      </c>
      <c r="B2761" s="12" t="n">
        <v>42185</v>
      </c>
      <c r="C2761" s="1" t="s">
        <v>833</v>
      </c>
      <c r="D2761" s="1" t="s">
        <v>19</v>
      </c>
      <c r="E2761" s="1" t="s">
        <v>19</v>
      </c>
      <c r="F2761" s="1" t="s">
        <v>20</v>
      </c>
      <c r="G2761" s="1" t="n">
        <v>9</v>
      </c>
      <c r="H2761" s="1" t="n">
        <v>2</v>
      </c>
      <c r="I2761" s="23" t="str">
        <f aca="false">IF(J2761="RHAP", "Rhizophora apiculata", IF(J2761="EXAG", "Excoecaria agallocha", IF(J2761="BRPA", "Bruguiera parviflora", IF(J2761="XYMO", "Xylocarpus moluccensis", IF(J2761="BRCY", "Bruguiera cylindrica", IF(J2761="AVAL", "Avicennia alba", IF(J2761="AVOF", "Avicennia officinalis", IF(J2761="LURA", "Lumnitzera racemosa", IF(J2761="CETA", "Ceriops tagal", IF(J2761="XYGR", "Xylocarpus granatum", IF(J2761="AVMA", "Avicennia marina", IF(J2761="RHMU", "Rhizophora mucronata", IF(J2761="BRGY", "Bruguiera gymnorrhiza", IF(J2761="BRSE", "Bruguiera sexangula", IF(J2761="SOOV", "Sonneratia ovata", IF(J2761="SOCA", "Sonneratia caseolaris", IF(J2761="HELI", "Heritiera littoralis", IF(J2761="HESY", "Heritiera sylvatica", IF(J2761="NYFR", "Nypa fruticans", IF(J2761="CYRA", "Cynometra ramiflora", IF(J2761="PHPA", "Phoenix paludosa", IF(J2761="SCHY", "Scyphiphora hydrophyllacea", IF(J2761="DIMA", "Diospyros maritima", IF(J2761="POPI", "Pongamia pinnata", IF(J2761="MAPS", "Maniltoa psilogyne", IF(J2761="INBI", "Intsia bijuga", IF(J2761="ACEB", "Acanthus ebracteatus", IF(J2761="CAER", "Calamus erinaceus", IF(J2761="UNUN", "Unknown unknown",  IF(J2761="SOAL", "Sonneratia alba",  IF(J2761="AECO", "Aegiceras corniculatum", "" )) )))))))))))))))))))))))))))))</f>
        <v>Bruguiera cylindrica</v>
      </c>
      <c r="J2761" s="1" t="s">
        <v>98</v>
      </c>
      <c r="K2761" s="1" t="n">
        <v>5.4</v>
      </c>
      <c r="L2761" s="1" t="n">
        <v>5</v>
      </c>
      <c r="M2761" s="1"/>
      <c r="N2761" s="1"/>
      <c r="O2761" s="3"/>
      <c r="AMI2761" s="0"/>
      <c r="AMJ2761" s="0"/>
    </row>
    <row r="2762" s="18" customFormat="true" ht="13.8" hidden="false" customHeight="false" outlineLevel="0" collapsed="false">
      <c r="A2762" s="1" t="s">
        <v>91</v>
      </c>
      <c r="B2762" s="12" t="n">
        <v>42185</v>
      </c>
      <c r="C2762" s="1" t="s">
        <v>833</v>
      </c>
      <c r="D2762" s="1" t="s">
        <v>19</v>
      </c>
      <c r="E2762" s="1" t="s">
        <v>19</v>
      </c>
      <c r="F2762" s="1" t="s">
        <v>20</v>
      </c>
      <c r="G2762" s="1" t="n">
        <v>9</v>
      </c>
      <c r="H2762" s="1" t="n">
        <v>2</v>
      </c>
      <c r="I2762" s="23" t="str">
        <f aca="false">IF(J2762="RHAP", "Rhizophora apiculata", IF(J2762="EXAG", "Excoecaria agallocha", IF(J2762="BRPA", "Bruguiera parviflora", IF(J2762="XYMO", "Xylocarpus moluccensis", IF(J2762="BRCY", "Bruguiera cylindrica", IF(J2762="AVAL", "Avicennia alba", IF(J2762="AVOF", "Avicennia officinalis", IF(J2762="LURA", "Lumnitzera racemosa", IF(J2762="CETA", "Ceriops tagal", IF(J2762="XYGR", "Xylocarpus granatum", IF(J2762="AVMA", "Avicennia marina", IF(J2762="RHMU", "Rhizophora mucronata", IF(J2762="BRGY", "Bruguiera gymnorrhiza", IF(J2762="BRSE", "Bruguiera sexangula", IF(J2762="SOOV", "Sonneratia ovata", IF(J2762="SOCA", "Sonneratia caseolaris", IF(J2762="HELI", "Heritiera littoralis", IF(J2762="HESY", "Heritiera sylvatica", IF(J2762="NYFR", "Nypa fruticans", IF(J2762="CYRA", "Cynometra ramiflora", IF(J2762="PHPA", "Phoenix paludosa", IF(J2762="SCHY", "Scyphiphora hydrophyllacea", IF(J2762="DIMA", "Diospyros maritima", IF(J2762="POPI", "Pongamia pinnata", IF(J2762="MAPS", "Maniltoa psilogyne", IF(J2762="INBI", "Intsia bijuga", IF(J2762="ACEB", "Acanthus ebracteatus", IF(J2762="CAER", "Calamus erinaceus", IF(J2762="UNUN", "Unknown unknown",  IF(J2762="SOAL", "Sonneratia alba",  IF(J2762="AECO", "Aegiceras corniculatum", "" )) )))))))))))))))))))))))))))))</f>
        <v>Bruguiera cylindrica</v>
      </c>
      <c r="J2762" s="1" t="s">
        <v>98</v>
      </c>
      <c r="K2762" s="1" t="n">
        <v>5.5</v>
      </c>
      <c r="L2762" s="1" t="n">
        <v>7</v>
      </c>
      <c r="M2762" s="1"/>
      <c r="N2762" s="1"/>
      <c r="O2762" s="3"/>
      <c r="AMI2762" s="0"/>
      <c r="AMJ2762" s="0"/>
    </row>
    <row r="2763" s="18" customFormat="true" ht="13.8" hidden="false" customHeight="false" outlineLevel="0" collapsed="false">
      <c r="A2763" s="1" t="s">
        <v>91</v>
      </c>
      <c r="B2763" s="12" t="n">
        <v>42185</v>
      </c>
      <c r="C2763" s="1" t="s">
        <v>833</v>
      </c>
      <c r="D2763" s="1" t="s">
        <v>19</v>
      </c>
      <c r="E2763" s="1" t="s">
        <v>19</v>
      </c>
      <c r="F2763" s="1" t="s">
        <v>20</v>
      </c>
      <c r="G2763" s="1" t="n">
        <v>9</v>
      </c>
      <c r="H2763" s="1" t="n">
        <v>2</v>
      </c>
      <c r="I2763" s="23" t="str">
        <f aca="false">IF(J2763="RHAP", "Rhizophora apiculata", IF(J2763="EXAG", "Excoecaria agallocha", IF(J2763="BRPA", "Bruguiera parviflora", IF(J2763="XYMO", "Xylocarpus moluccensis", IF(J2763="BRCY", "Bruguiera cylindrica", IF(J2763="AVAL", "Avicennia alba", IF(J2763="AVOF", "Avicennia officinalis", IF(J2763="LURA", "Lumnitzera racemosa", IF(J2763="CETA", "Ceriops tagal", IF(J2763="XYGR", "Xylocarpus granatum", IF(J2763="AVMA", "Avicennia marina", IF(J2763="RHMU", "Rhizophora mucronata", IF(J2763="BRGY", "Bruguiera gymnorrhiza", IF(J2763="BRSE", "Bruguiera sexangula", IF(J2763="SOOV", "Sonneratia ovata", IF(J2763="SOCA", "Sonneratia caseolaris", IF(J2763="HELI", "Heritiera littoralis", IF(J2763="HESY", "Heritiera sylvatica", IF(J2763="NYFR", "Nypa fruticans", IF(J2763="CYRA", "Cynometra ramiflora", IF(J2763="PHPA", "Phoenix paludosa", IF(J2763="SCHY", "Scyphiphora hydrophyllacea", IF(J2763="DIMA", "Diospyros maritima", IF(J2763="POPI", "Pongamia pinnata", IF(J2763="MAPS", "Maniltoa psilogyne", IF(J2763="INBI", "Intsia bijuga", IF(J2763="ACEB", "Acanthus ebracteatus", IF(J2763="CAER", "Calamus erinaceus", IF(J2763="UNUN", "Unknown unknown",  IF(J2763="SOAL", "Sonneratia alba",  IF(J2763="AECO", "Aegiceras corniculatum", "" )) )))))))))))))))))))))))))))))</f>
        <v>Bruguiera cylindrica</v>
      </c>
      <c r="J2763" s="1" t="s">
        <v>98</v>
      </c>
      <c r="K2763" s="1" t="n">
        <v>5.5</v>
      </c>
      <c r="L2763" s="1" t="n">
        <v>4</v>
      </c>
      <c r="M2763" s="1"/>
      <c r="N2763" s="1"/>
      <c r="O2763" s="3"/>
      <c r="AMI2763" s="0"/>
      <c r="AMJ2763" s="0"/>
    </row>
    <row r="2764" s="18" customFormat="true" ht="13.8" hidden="false" customHeight="false" outlineLevel="0" collapsed="false">
      <c r="A2764" s="1" t="s">
        <v>91</v>
      </c>
      <c r="B2764" s="12" t="n">
        <v>42185</v>
      </c>
      <c r="C2764" s="1" t="s">
        <v>833</v>
      </c>
      <c r="D2764" s="1" t="s">
        <v>19</v>
      </c>
      <c r="E2764" s="1" t="s">
        <v>19</v>
      </c>
      <c r="F2764" s="1" t="s">
        <v>20</v>
      </c>
      <c r="G2764" s="1" t="n">
        <v>9</v>
      </c>
      <c r="H2764" s="1" t="n">
        <v>2</v>
      </c>
      <c r="I2764" s="23" t="str">
        <f aca="false">IF(J2764="RHAP", "Rhizophora apiculata", IF(J2764="EXAG", "Excoecaria agallocha", IF(J2764="BRPA", "Bruguiera parviflora", IF(J2764="XYMO", "Xylocarpus moluccensis", IF(J2764="BRCY", "Bruguiera cylindrica", IF(J2764="AVAL", "Avicennia alba", IF(J2764="AVOF", "Avicennia officinalis", IF(J2764="LURA", "Lumnitzera racemosa", IF(J2764="CETA", "Ceriops tagal", IF(J2764="XYGR", "Xylocarpus granatum", IF(J2764="AVMA", "Avicennia marina", IF(J2764="RHMU", "Rhizophora mucronata", IF(J2764="BRGY", "Bruguiera gymnorrhiza", IF(J2764="BRSE", "Bruguiera sexangula", IF(J2764="SOOV", "Sonneratia ovata", IF(J2764="SOCA", "Sonneratia caseolaris", IF(J2764="HELI", "Heritiera littoralis", IF(J2764="HESY", "Heritiera sylvatica", IF(J2764="NYFR", "Nypa fruticans", IF(J2764="CYRA", "Cynometra ramiflora", IF(J2764="PHPA", "Phoenix paludosa", IF(J2764="SCHY", "Scyphiphora hydrophyllacea", IF(J2764="DIMA", "Diospyros maritima", IF(J2764="POPI", "Pongamia pinnata", IF(J2764="MAPS", "Maniltoa psilogyne", IF(J2764="INBI", "Intsia bijuga", IF(J2764="ACEB", "Acanthus ebracteatus", IF(J2764="CAER", "Calamus erinaceus", IF(J2764="UNUN", "Unknown unknown",  IF(J2764="SOAL", "Sonneratia alba",  IF(J2764="AECO", "Aegiceras corniculatum", "" )) )))))))))))))))))))))))))))))</f>
        <v>Bruguiera cylindrica</v>
      </c>
      <c r="J2764" s="1" t="s">
        <v>98</v>
      </c>
      <c r="K2764" s="1" t="n">
        <v>5.5</v>
      </c>
      <c r="L2764" s="1" t="n">
        <v>5</v>
      </c>
      <c r="M2764" s="1"/>
      <c r="N2764" s="1"/>
      <c r="O2764" s="3"/>
      <c r="AMI2764" s="0"/>
      <c r="AMJ2764" s="0"/>
    </row>
    <row r="2765" s="18" customFormat="true" ht="13.8" hidden="false" customHeight="false" outlineLevel="0" collapsed="false">
      <c r="A2765" s="1" t="s">
        <v>91</v>
      </c>
      <c r="B2765" s="12" t="n">
        <v>42185</v>
      </c>
      <c r="C2765" s="1" t="s">
        <v>833</v>
      </c>
      <c r="D2765" s="1" t="s">
        <v>19</v>
      </c>
      <c r="E2765" s="1" t="s">
        <v>19</v>
      </c>
      <c r="F2765" s="1" t="s">
        <v>20</v>
      </c>
      <c r="G2765" s="1" t="n">
        <v>9</v>
      </c>
      <c r="H2765" s="1" t="n">
        <v>2</v>
      </c>
      <c r="I2765" s="23" t="str">
        <f aca="false">IF(J2765="RHAP", "Rhizophora apiculata", IF(J2765="EXAG", "Excoecaria agallocha", IF(J2765="BRPA", "Bruguiera parviflora", IF(J2765="XYMO", "Xylocarpus moluccensis", IF(J2765="BRCY", "Bruguiera cylindrica", IF(J2765="AVAL", "Avicennia alba", IF(J2765="AVOF", "Avicennia officinalis", IF(J2765="LURA", "Lumnitzera racemosa", IF(J2765="CETA", "Ceriops tagal", IF(J2765="XYGR", "Xylocarpus granatum", IF(J2765="AVMA", "Avicennia marina", IF(J2765="RHMU", "Rhizophora mucronata", IF(J2765="BRGY", "Bruguiera gymnorrhiza", IF(J2765="BRSE", "Bruguiera sexangula", IF(J2765="SOOV", "Sonneratia ovata", IF(J2765="SOCA", "Sonneratia caseolaris", IF(J2765="HELI", "Heritiera littoralis", IF(J2765="HESY", "Heritiera sylvatica", IF(J2765="NYFR", "Nypa fruticans", IF(J2765="CYRA", "Cynometra ramiflora", IF(J2765="PHPA", "Phoenix paludosa", IF(J2765="SCHY", "Scyphiphora hydrophyllacea", IF(J2765="DIMA", "Diospyros maritima", IF(J2765="POPI", "Pongamia pinnata", IF(J2765="MAPS", "Maniltoa psilogyne", IF(J2765="INBI", "Intsia bijuga", IF(J2765="ACEB", "Acanthus ebracteatus", IF(J2765="CAER", "Calamus erinaceus", IF(J2765="UNUN", "Unknown unknown",  IF(J2765="SOAL", "Sonneratia alba",  IF(J2765="AECO", "Aegiceras corniculatum", "" )) )))))))))))))))))))))))))))))</f>
        <v>Bruguiera cylindrica</v>
      </c>
      <c r="J2765" s="1" t="s">
        <v>98</v>
      </c>
      <c r="K2765" s="1" t="n">
        <v>5.5</v>
      </c>
      <c r="L2765" s="1" t="n">
        <v>4</v>
      </c>
      <c r="M2765" s="1"/>
      <c r="N2765" s="1"/>
      <c r="O2765" s="3"/>
      <c r="AMI2765" s="0"/>
      <c r="AMJ2765" s="0"/>
    </row>
    <row r="2766" s="18" customFormat="true" ht="13.8" hidden="false" customHeight="false" outlineLevel="0" collapsed="false">
      <c r="A2766" s="1" t="s">
        <v>91</v>
      </c>
      <c r="B2766" s="12" t="n">
        <v>42185</v>
      </c>
      <c r="C2766" s="1" t="s">
        <v>833</v>
      </c>
      <c r="D2766" s="1" t="s">
        <v>19</v>
      </c>
      <c r="E2766" s="1" t="s">
        <v>19</v>
      </c>
      <c r="F2766" s="1" t="s">
        <v>20</v>
      </c>
      <c r="G2766" s="1" t="n">
        <v>9</v>
      </c>
      <c r="H2766" s="1" t="n">
        <v>2</v>
      </c>
      <c r="I2766" s="23" t="str">
        <f aca="false">IF(J2766="RHAP", "Rhizophora apiculata", IF(J2766="EXAG", "Excoecaria agallocha", IF(J2766="BRPA", "Bruguiera parviflora", IF(J2766="XYMO", "Xylocarpus moluccensis", IF(J2766="BRCY", "Bruguiera cylindrica", IF(J2766="AVAL", "Avicennia alba", IF(J2766="AVOF", "Avicennia officinalis", IF(J2766="LURA", "Lumnitzera racemosa", IF(J2766="CETA", "Ceriops tagal", IF(J2766="XYGR", "Xylocarpus granatum", IF(J2766="AVMA", "Avicennia marina", IF(J2766="RHMU", "Rhizophora mucronata", IF(J2766="BRGY", "Bruguiera gymnorrhiza", IF(J2766="BRSE", "Bruguiera sexangula", IF(J2766="SOOV", "Sonneratia ovata", IF(J2766="SOCA", "Sonneratia caseolaris", IF(J2766="HELI", "Heritiera littoralis", IF(J2766="HESY", "Heritiera sylvatica", IF(J2766="NYFR", "Nypa fruticans", IF(J2766="CYRA", "Cynometra ramiflora", IF(J2766="PHPA", "Phoenix paludosa", IF(J2766="SCHY", "Scyphiphora hydrophyllacea", IF(J2766="DIMA", "Diospyros maritima", IF(J2766="POPI", "Pongamia pinnata", IF(J2766="MAPS", "Maniltoa psilogyne", IF(J2766="INBI", "Intsia bijuga", IF(J2766="ACEB", "Acanthus ebracteatus", IF(J2766="CAER", "Calamus erinaceus", IF(J2766="UNUN", "Unknown unknown",  IF(J2766="SOAL", "Sonneratia alba",  IF(J2766="AECO", "Aegiceras corniculatum", "" )) )))))))))))))))))))))))))))))</f>
        <v>Bruguiera cylindrica</v>
      </c>
      <c r="J2766" s="1" t="s">
        <v>98</v>
      </c>
      <c r="K2766" s="1" t="n">
        <v>5.6</v>
      </c>
      <c r="L2766" s="1" t="n">
        <v>6</v>
      </c>
      <c r="M2766" s="1"/>
      <c r="N2766" s="1"/>
      <c r="O2766" s="3"/>
      <c r="AMI2766" s="0"/>
      <c r="AMJ2766" s="0"/>
    </row>
    <row r="2767" s="18" customFormat="true" ht="13.8" hidden="false" customHeight="false" outlineLevel="0" collapsed="false">
      <c r="A2767" s="1" t="s">
        <v>91</v>
      </c>
      <c r="B2767" s="12" t="n">
        <v>42185</v>
      </c>
      <c r="C2767" s="1" t="s">
        <v>833</v>
      </c>
      <c r="D2767" s="1" t="s">
        <v>19</v>
      </c>
      <c r="E2767" s="1" t="s">
        <v>19</v>
      </c>
      <c r="F2767" s="1" t="s">
        <v>20</v>
      </c>
      <c r="G2767" s="1" t="n">
        <v>9</v>
      </c>
      <c r="H2767" s="1" t="n">
        <v>2</v>
      </c>
      <c r="I2767" s="23" t="str">
        <f aca="false">IF(J2767="RHAP", "Rhizophora apiculata", IF(J2767="EXAG", "Excoecaria agallocha", IF(J2767="BRPA", "Bruguiera parviflora", IF(J2767="XYMO", "Xylocarpus moluccensis", IF(J2767="BRCY", "Bruguiera cylindrica", IF(J2767="AVAL", "Avicennia alba", IF(J2767="AVOF", "Avicennia officinalis", IF(J2767="LURA", "Lumnitzera racemosa", IF(J2767="CETA", "Ceriops tagal", IF(J2767="XYGR", "Xylocarpus granatum", IF(J2767="AVMA", "Avicennia marina", IF(J2767="RHMU", "Rhizophora mucronata", IF(J2767="BRGY", "Bruguiera gymnorrhiza", IF(J2767="BRSE", "Bruguiera sexangula", IF(J2767="SOOV", "Sonneratia ovata", IF(J2767="SOCA", "Sonneratia caseolaris", IF(J2767="HELI", "Heritiera littoralis", IF(J2767="HESY", "Heritiera sylvatica", IF(J2767="NYFR", "Nypa fruticans", IF(J2767="CYRA", "Cynometra ramiflora", IF(J2767="PHPA", "Phoenix paludosa", IF(J2767="SCHY", "Scyphiphora hydrophyllacea", IF(J2767="DIMA", "Diospyros maritima", IF(J2767="POPI", "Pongamia pinnata", IF(J2767="MAPS", "Maniltoa psilogyne", IF(J2767="INBI", "Intsia bijuga", IF(J2767="ACEB", "Acanthus ebracteatus", IF(J2767="CAER", "Calamus erinaceus", IF(J2767="UNUN", "Unknown unknown",  IF(J2767="SOAL", "Sonneratia alba",  IF(J2767="AECO", "Aegiceras corniculatum", "" )) )))))))))))))))))))))))))))))</f>
        <v>Bruguiera cylindrica</v>
      </c>
      <c r="J2767" s="1" t="s">
        <v>98</v>
      </c>
      <c r="K2767" s="1" t="n">
        <v>5.7</v>
      </c>
      <c r="L2767" s="1" t="n">
        <v>7</v>
      </c>
      <c r="M2767" s="1"/>
      <c r="N2767" s="1"/>
      <c r="O2767" s="3"/>
      <c r="AMI2767" s="0"/>
      <c r="AMJ2767" s="0"/>
    </row>
    <row r="2768" s="18" customFormat="true" ht="13.8" hidden="false" customHeight="false" outlineLevel="0" collapsed="false">
      <c r="A2768" s="1" t="s">
        <v>91</v>
      </c>
      <c r="B2768" s="12" t="n">
        <v>42185</v>
      </c>
      <c r="C2768" s="1" t="s">
        <v>833</v>
      </c>
      <c r="D2768" s="1" t="s">
        <v>19</v>
      </c>
      <c r="E2768" s="1" t="s">
        <v>19</v>
      </c>
      <c r="F2768" s="1" t="s">
        <v>20</v>
      </c>
      <c r="G2768" s="1" t="n">
        <v>9</v>
      </c>
      <c r="H2768" s="1" t="n">
        <v>2</v>
      </c>
      <c r="I2768" s="23" t="str">
        <f aca="false">IF(J2768="RHAP", "Rhizophora apiculata", IF(J2768="EXAG", "Excoecaria agallocha", IF(J2768="BRPA", "Bruguiera parviflora", IF(J2768="XYMO", "Xylocarpus moluccensis", IF(J2768="BRCY", "Bruguiera cylindrica", IF(J2768="AVAL", "Avicennia alba", IF(J2768="AVOF", "Avicennia officinalis", IF(J2768="LURA", "Lumnitzera racemosa", IF(J2768="CETA", "Ceriops tagal", IF(J2768="XYGR", "Xylocarpus granatum", IF(J2768="AVMA", "Avicennia marina", IF(J2768="RHMU", "Rhizophora mucronata", IF(J2768="BRGY", "Bruguiera gymnorrhiza", IF(J2768="BRSE", "Bruguiera sexangula", IF(J2768="SOOV", "Sonneratia ovata", IF(J2768="SOCA", "Sonneratia caseolaris", IF(J2768="HELI", "Heritiera littoralis", IF(J2768="HESY", "Heritiera sylvatica", IF(J2768="NYFR", "Nypa fruticans", IF(J2768="CYRA", "Cynometra ramiflora", IF(J2768="PHPA", "Phoenix paludosa", IF(J2768="SCHY", "Scyphiphora hydrophyllacea", IF(J2768="DIMA", "Diospyros maritima", IF(J2768="POPI", "Pongamia pinnata", IF(J2768="MAPS", "Maniltoa psilogyne", IF(J2768="INBI", "Intsia bijuga", IF(J2768="ACEB", "Acanthus ebracteatus", IF(J2768="CAER", "Calamus erinaceus", IF(J2768="UNUN", "Unknown unknown",  IF(J2768="SOAL", "Sonneratia alba",  IF(J2768="AECO", "Aegiceras corniculatum", "" )) )))))))))))))))))))))))))))))</f>
        <v>Bruguiera cylindrica</v>
      </c>
      <c r="J2768" s="1" t="s">
        <v>98</v>
      </c>
      <c r="K2768" s="1" t="n">
        <v>5.8</v>
      </c>
      <c r="L2768" s="1" t="n">
        <v>7</v>
      </c>
      <c r="M2768" s="1"/>
      <c r="N2768" s="1"/>
      <c r="O2768" s="3"/>
      <c r="AMI2768" s="0"/>
      <c r="AMJ2768" s="0"/>
    </row>
    <row r="2769" s="18" customFormat="true" ht="13.8" hidden="false" customHeight="false" outlineLevel="0" collapsed="false">
      <c r="A2769" s="1" t="s">
        <v>91</v>
      </c>
      <c r="B2769" s="12" t="n">
        <v>42185</v>
      </c>
      <c r="C2769" s="1" t="s">
        <v>833</v>
      </c>
      <c r="D2769" s="1" t="s">
        <v>19</v>
      </c>
      <c r="E2769" s="1" t="s">
        <v>19</v>
      </c>
      <c r="F2769" s="1" t="s">
        <v>20</v>
      </c>
      <c r="G2769" s="1" t="n">
        <v>9</v>
      </c>
      <c r="H2769" s="1" t="n">
        <v>2</v>
      </c>
      <c r="I2769" s="23" t="str">
        <f aca="false">IF(J2769="RHAP", "Rhizophora apiculata", IF(J2769="EXAG", "Excoecaria agallocha", IF(J2769="BRPA", "Bruguiera parviflora", IF(J2769="XYMO", "Xylocarpus moluccensis", IF(J2769="BRCY", "Bruguiera cylindrica", IF(J2769="AVAL", "Avicennia alba", IF(J2769="AVOF", "Avicennia officinalis", IF(J2769="LURA", "Lumnitzera racemosa", IF(J2769="CETA", "Ceriops tagal", IF(J2769="XYGR", "Xylocarpus granatum", IF(J2769="AVMA", "Avicennia marina", IF(J2769="RHMU", "Rhizophora mucronata", IF(J2769="BRGY", "Bruguiera gymnorrhiza", IF(J2769="BRSE", "Bruguiera sexangula", IF(J2769="SOOV", "Sonneratia ovata", IF(J2769="SOCA", "Sonneratia caseolaris", IF(J2769="HELI", "Heritiera littoralis", IF(J2769="HESY", "Heritiera sylvatica", IF(J2769="NYFR", "Nypa fruticans", IF(J2769="CYRA", "Cynometra ramiflora", IF(J2769="PHPA", "Phoenix paludosa", IF(J2769="SCHY", "Scyphiphora hydrophyllacea", IF(J2769="DIMA", "Diospyros maritima", IF(J2769="POPI", "Pongamia pinnata", IF(J2769="MAPS", "Maniltoa psilogyne", IF(J2769="INBI", "Intsia bijuga", IF(J2769="ACEB", "Acanthus ebracteatus", IF(J2769="CAER", "Calamus erinaceus", IF(J2769="UNUN", "Unknown unknown",  IF(J2769="SOAL", "Sonneratia alba",  IF(J2769="AECO", "Aegiceras corniculatum", "" )) )))))))))))))))))))))))))))))</f>
        <v>Bruguiera cylindrica</v>
      </c>
      <c r="J2769" s="1" t="s">
        <v>98</v>
      </c>
      <c r="K2769" s="1" t="n">
        <v>5.8</v>
      </c>
      <c r="L2769" s="1" t="n">
        <v>7</v>
      </c>
      <c r="M2769" s="1"/>
      <c r="N2769" s="1"/>
      <c r="O2769" s="3"/>
      <c r="AMI2769" s="0"/>
      <c r="AMJ2769" s="0"/>
    </row>
    <row r="2770" s="18" customFormat="true" ht="13.8" hidden="false" customHeight="false" outlineLevel="0" collapsed="false">
      <c r="A2770" s="1" t="s">
        <v>91</v>
      </c>
      <c r="B2770" s="12" t="n">
        <v>42185</v>
      </c>
      <c r="C2770" s="1" t="s">
        <v>833</v>
      </c>
      <c r="D2770" s="1" t="s">
        <v>19</v>
      </c>
      <c r="E2770" s="1" t="s">
        <v>19</v>
      </c>
      <c r="F2770" s="1" t="s">
        <v>20</v>
      </c>
      <c r="G2770" s="1" t="n">
        <v>9</v>
      </c>
      <c r="H2770" s="1" t="n">
        <v>2</v>
      </c>
      <c r="I2770" s="23" t="str">
        <f aca="false">IF(J2770="RHAP", "Rhizophora apiculata", IF(J2770="EXAG", "Excoecaria agallocha", IF(J2770="BRPA", "Bruguiera parviflora", IF(J2770="XYMO", "Xylocarpus moluccensis", IF(J2770="BRCY", "Bruguiera cylindrica", IF(J2770="AVAL", "Avicennia alba", IF(J2770="AVOF", "Avicennia officinalis", IF(J2770="LURA", "Lumnitzera racemosa", IF(J2770="CETA", "Ceriops tagal", IF(J2770="XYGR", "Xylocarpus granatum", IF(J2770="AVMA", "Avicennia marina", IF(J2770="RHMU", "Rhizophora mucronata", IF(J2770="BRGY", "Bruguiera gymnorrhiza", IF(J2770="BRSE", "Bruguiera sexangula", IF(J2770="SOOV", "Sonneratia ovata", IF(J2770="SOCA", "Sonneratia caseolaris", IF(J2770="HELI", "Heritiera littoralis", IF(J2770="HESY", "Heritiera sylvatica", IF(J2770="NYFR", "Nypa fruticans", IF(J2770="CYRA", "Cynometra ramiflora", IF(J2770="PHPA", "Phoenix paludosa", IF(J2770="SCHY", "Scyphiphora hydrophyllacea", IF(J2770="DIMA", "Diospyros maritima", IF(J2770="POPI", "Pongamia pinnata", IF(J2770="MAPS", "Maniltoa psilogyne", IF(J2770="INBI", "Intsia bijuga", IF(J2770="ACEB", "Acanthus ebracteatus", IF(J2770="CAER", "Calamus erinaceus", IF(J2770="UNUN", "Unknown unknown",  IF(J2770="SOAL", "Sonneratia alba",  IF(J2770="AECO", "Aegiceras corniculatum", "" )) )))))))))))))))))))))))))))))</f>
        <v>Bruguiera cylindrica</v>
      </c>
      <c r="J2770" s="1" t="s">
        <v>98</v>
      </c>
      <c r="K2770" s="1" t="n">
        <v>5.8</v>
      </c>
      <c r="L2770" s="1" t="n">
        <v>6</v>
      </c>
      <c r="M2770" s="1"/>
      <c r="N2770" s="1"/>
      <c r="O2770" s="3"/>
      <c r="AMI2770" s="0"/>
      <c r="AMJ2770" s="0"/>
    </row>
    <row r="2771" s="18" customFormat="true" ht="13.8" hidden="false" customHeight="false" outlineLevel="0" collapsed="false">
      <c r="A2771" s="1" t="s">
        <v>91</v>
      </c>
      <c r="B2771" s="12" t="n">
        <v>42185</v>
      </c>
      <c r="C2771" s="1" t="s">
        <v>833</v>
      </c>
      <c r="D2771" s="1" t="s">
        <v>19</v>
      </c>
      <c r="E2771" s="1" t="s">
        <v>19</v>
      </c>
      <c r="F2771" s="1" t="s">
        <v>20</v>
      </c>
      <c r="G2771" s="1" t="n">
        <v>9</v>
      </c>
      <c r="H2771" s="1" t="n">
        <v>2</v>
      </c>
      <c r="I2771" s="23" t="str">
        <f aca="false">IF(J2771="RHAP", "Rhizophora apiculata", IF(J2771="EXAG", "Excoecaria agallocha", IF(J2771="BRPA", "Bruguiera parviflora", IF(J2771="XYMO", "Xylocarpus moluccensis", IF(J2771="BRCY", "Bruguiera cylindrica", IF(J2771="AVAL", "Avicennia alba", IF(J2771="AVOF", "Avicennia officinalis", IF(J2771="LURA", "Lumnitzera racemosa", IF(J2771="CETA", "Ceriops tagal", IF(J2771="XYGR", "Xylocarpus granatum", IF(J2771="AVMA", "Avicennia marina", IF(J2771="RHMU", "Rhizophora mucronata", IF(J2771="BRGY", "Bruguiera gymnorrhiza", IF(J2771="BRSE", "Bruguiera sexangula", IF(J2771="SOOV", "Sonneratia ovata", IF(J2771="SOCA", "Sonneratia caseolaris", IF(J2771="HELI", "Heritiera littoralis", IF(J2771="HESY", "Heritiera sylvatica", IF(J2771="NYFR", "Nypa fruticans", IF(J2771="CYRA", "Cynometra ramiflora", IF(J2771="PHPA", "Phoenix paludosa", IF(J2771="SCHY", "Scyphiphora hydrophyllacea", IF(J2771="DIMA", "Diospyros maritima", IF(J2771="POPI", "Pongamia pinnata", IF(J2771="MAPS", "Maniltoa psilogyne", IF(J2771="INBI", "Intsia bijuga", IF(J2771="ACEB", "Acanthus ebracteatus", IF(J2771="CAER", "Calamus erinaceus", IF(J2771="UNUN", "Unknown unknown",  IF(J2771="SOAL", "Sonneratia alba",  IF(J2771="AECO", "Aegiceras corniculatum", "" )) )))))))))))))))))))))))))))))</f>
        <v>Bruguiera cylindrica</v>
      </c>
      <c r="J2771" s="1" t="s">
        <v>98</v>
      </c>
      <c r="K2771" s="1" t="n">
        <v>6</v>
      </c>
      <c r="L2771" s="1" t="n">
        <v>6</v>
      </c>
      <c r="M2771" s="1"/>
      <c r="N2771" s="1"/>
      <c r="O2771" s="3"/>
      <c r="AMI2771" s="0"/>
      <c r="AMJ2771" s="0"/>
    </row>
    <row r="2772" s="18" customFormat="true" ht="13.8" hidden="false" customHeight="false" outlineLevel="0" collapsed="false">
      <c r="A2772" s="1" t="s">
        <v>91</v>
      </c>
      <c r="B2772" s="12" t="n">
        <v>42185</v>
      </c>
      <c r="C2772" s="1" t="s">
        <v>833</v>
      </c>
      <c r="D2772" s="1" t="s">
        <v>19</v>
      </c>
      <c r="E2772" s="1" t="s">
        <v>19</v>
      </c>
      <c r="F2772" s="1" t="s">
        <v>20</v>
      </c>
      <c r="G2772" s="1" t="n">
        <v>9</v>
      </c>
      <c r="H2772" s="1" t="n">
        <v>2</v>
      </c>
      <c r="I2772" s="23" t="str">
        <f aca="false">IF(J2772="RHAP", "Rhizophora apiculata", IF(J2772="EXAG", "Excoecaria agallocha", IF(J2772="BRPA", "Bruguiera parviflora", IF(J2772="XYMO", "Xylocarpus moluccensis", IF(J2772="BRCY", "Bruguiera cylindrica", IF(J2772="AVAL", "Avicennia alba", IF(J2772="AVOF", "Avicennia officinalis", IF(J2772="LURA", "Lumnitzera racemosa", IF(J2772="CETA", "Ceriops tagal", IF(J2772="XYGR", "Xylocarpus granatum", IF(J2772="AVMA", "Avicennia marina", IF(J2772="RHMU", "Rhizophora mucronata", IF(J2772="BRGY", "Bruguiera gymnorrhiza", IF(J2772="BRSE", "Bruguiera sexangula", IF(J2772="SOOV", "Sonneratia ovata", IF(J2772="SOCA", "Sonneratia caseolaris", IF(J2772="HELI", "Heritiera littoralis", IF(J2772="HESY", "Heritiera sylvatica", IF(J2772="NYFR", "Nypa fruticans", IF(J2772="CYRA", "Cynometra ramiflora", IF(J2772="PHPA", "Phoenix paludosa", IF(J2772="SCHY", "Scyphiphora hydrophyllacea", IF(J2772="DIMA", "Diospyros maritima", IF(J2772="POPI", "Pongamia pinnata", IF(J2772="MAPS", "Maniltoa psilogyne", IF(J2772="INBI", "Intsia bijuga", IF(J2772="ACEB", "Acanthus ebracteatus", IF(J2772="CAER", "Calamus erinaceus", IF(J2772="UNUN", "Unknown unknown",  IF(J2772="SOAL", "Sonneratia alba",  IF(J2772="AECO", "Aegiceras corniculatum", "" )) )))))))))))))))))))))))))))))</f>
        <v>Bruguiera cylindrica</v>
      </c>
      <c r="J2772" s="1" t="s">
        <v>98</v>
      </c>
      <c r="K2772" s="1" t="n">
        <v>6</v>
      </c>
      <c r="L2772" s="1" t="n">
        <v>5</v>
      </c>
      <c r="M2772" s="1"/>
      <c r="N2772" s="1" t="n">
        <v>2</v>
      </c>
      <c r="O2772" s="3"/>
      <c r="AMI2772" s="0"/>
      <c r="AMJ2772" s="0"/>
    </row>
    <row r="2773" s="18" customFormat="true" ht="13.8" hidden="false" customHeight="false" outlineLevel="0" collapsed="false">
      <c r="A2773" s="1" t="s">
        <v>91</v>
      </c>
      <c r="B2773" s="12" t="n">
        <v>42185</v>
      </c>
      <c r="C2773" s="1" t="s">
        <v>833</v>
      </c>
      <c r="D2773" s="1" t="s">
        <v>19</v>
      </c>
      <c r="E2773" s="1" t="s">
        <v>19</v>
      </c>
      <c r="F2773" s="1" t="s">
        <v>20</v>
      </c>
      <c r="G2773" s="1" t="n">
        <v>9</v>
      </c>
      <c r="H2773" s="1" t="n">
        <v>2</v>
      </c>
      <c r="I2773" s="23" t="str">
        <f aca="false">IF(J2773="RHAP", "Rhizophora apiculata", IF(J2773="EXAG", "Excoecaria agallocha", IF(J2773="BRPA", "Bruguiera parviflora", IF(J2773="XYMO", "Xylocarpus moluccensis", IF(J2773="BRCY", "Bruguiera cylindrica", IF(J2773="AVAL", "Avicennia alba", IF(J2773="AVOF", "Avicennia officinalis", IF(J2773="LURA", "Lumnitzera racemosa", IF(J2773="CETA", "Ceriops tagal", IF(J2773="XYGR", "Xylocarpus granatum", IF(J2773="AVMA", "Avicennia marina", IF(J2773="RHMU", "Rhizophora mucronata", IF(J2773="BRGY", "Bruguiera gymnorrhiza", IF(J2773="BRSE", "Bruguiera sexangula", IF(J2773="SOOV", "Sonneratia ovata", IF(J2773="SOCA", "Sonneratia caseolaris", IF(J2773="HELI", "Heritiera littoralis", IF(J2773="HESY", "Heritiera sylvatica", IF(J2773="NYFR", "Nypa fruticans", IF(J2773="CYRA", "Cynometra ramiflora", IF(J2773="PHPA", "Phoenix paludosa", IF(J2773="SCHY", "Scyphiphora hydrophyllacea", IF(J2773="DIMA", "Diospyros maritima", IF(J2773="POPI", "Pongamia pinnata", IF(J2773="MAPS", "Maniltoa psilogyne", IF(J2773="INBI", "Intsia bijuga", IF(J2773="ACEB", "Acanthus ebracteatus", IF(J2773="CAER", "Calamus erinaceus", IF(J2773="UNUN", "Unknown unknown",  IF(J2773="SOAL", "Sonneratia alba",  IF(J2773="AECO", "Aegiceras corniculatum", "" )) )))))))))))))))))))))))))))))</f>
        <v>Bruguiera cylindrica</v>
      </c>
      <c r="J2773" s="1" t="s">
        <v>98</v>
      </c>
      <c r="K2773" s="1" t="n">
        <v>6</v>
      </c>
      <c r="L2773" s="1" t="n">
        <v>7</v>
      </c>
      <c r="M2773" s="1"/>
      <c r="N2773" s="1"/>
      <c r="O2773" s="3"/>
      <c r="AMI2773" s="0"/>
      <c r="AMJ2773" s="0"/>
    </row>
    <row r="2774" s="18" customFormat="true" ht="13.8" hidden="false" customHeight="false" outlineLevel="0" collapsed="false">
      <c r="A2774" s="1" t="s">
        <v>91</v>
      </c>
      <c r="B2774" s="12" t="n">
        <v>42185</v>
      </c>
      <c r="C2774" s="1" t="s">
        <v>833</v>
      </c>
      <c r="D2774" s="1" t="s">
        <v>19</v>
      </c>
      <c r="E2774" s="1" t="s">
        <v>19</v>
      </c>
      <c r="F2774" s="1" t="s">
        <v>20</v>
      </c>
      <c r="G2774" s="1" t="n">
        <v>9</v>
      </c>
      <c r="H2774" s="1" t="n">
        <v>2</v>
      </c>
      <c r="I2774" s="23" t="str">
        <f aca="false">IF(J2774="RHAP", "Rhizophora apiculata", IF(J2774="EXAG", "Excoecaria agallocha", IF(J2774="BRPA", "Bruguiera parviflora", IF(J2774="XYMO", "Xylocarpus moluccensis", IF(J2774="BRCY", "Bruguiera cylindrica", IF(J2774="AVAL", "Avicennia alba", IF(J2774="AVOF", "Avicennia officinalis", IF(J2774="LURA", "Lumnitzera racemosa", IF(J2774="CETA", "Ceriops tagal", IF(J2774="XYGR", "Xylocarpus granatum", IF(J2774="AVMA", "Avicennia marina", IF(J2774="RHMU", "Rhizophora mucronata", IF(J2774="BRGY", "Bruguiera gymnorrhiza", IF(J2774="BRSE", "Bruguiera sexangula", IF(J2774="SOOV", "Sonneratia ovata", IF(J2774="SOCA", "Sonneratia caseolaris", IF(J2774="HELI", "Heritiera littoralis", IF(J2774="HESY", "Heritiera sylvatica", IF(J2774="NYFR", "Nypa fruticans", IF(J2774="CYRA", "Cynometra ramiflora", IF(J2774="PHPA", "Phoenix paludosa", IF(J2774="SCHY", "Scyphiphora hydrophyllacea", IF(J2774="DIMA", "Diospyros maritima", IF(J2774="POPI", "Pongamia pinnata", IF(J2774="MAPS", "Maniltoa psilogyne", IF(J2774="INBI", "Intsia bijuga", IF(J2774="ACEB", "Acanthus ebracteatus", IF(J2774="CAER", "Calamus erinaceus", IF(J2774="UNUN", "Unknown unknown",  IF(J2774="SOAL", "Sonneratia alba",  IF(J2774="AECO", "Aegiceras corniculatum", "" )) )))))))))))))))))))))))))))))</f>
        <v>Bruguiera cylindrica</v>
      </c>
      <c r="J2774" s="1" t="s">
        <v>98</v>
      </c>
      <c r="K2774" s="1" t="n">
        <v>6</v>
      </c>
      <c r="L2774" s="1" t="n">
        <v>7</v>
      </c>
      <c r="M2774" s="1"/>
      <c r="N2774" s="1"/>
      <c r="O2774" s="3"/>
      <c r="AMI2774" s="0"/>
      <c r="AMJ2774" s="0"/>
    </row>
    <row r="2775" s="18" customFormat="true" ht="13.8" hidden="false" customHeight="false" outlineLevel="0" collapsed="false">
      <c r="A2775" s="1" t="s">
        <v>91</v>
      </c>
      <c r="B2775" s="12" t="n">
        <v>42185</v>
      </c>
      <c r="C2775" s="1" t="s">
        <v>833</v>
      </c>
      <c r="D2775" s="1" t="s">
        <v>19</v>
      </c>
      <c r="E2775" s="1" t="s">
        <v>19</v>
      </c>
      <c r="F2775" s="1" t="s">
        <v>20</v>
      </c>
      <c r="G2775" s="1" t="n">
        <v>9</v>
      </c>
      <c r="H2775" s="1" t="n">
        <v>2</v>
      </c>
      <c r="I2775" s="23" t="str">
        <f aca="false">IF(J2775="RHAP", "Rhizophora apiculata", IF(J2775="EXAG", "Excoecaria agallocha", IF(J2775="BRPA", "Bruguiera parviflora", IF(J2775="XYMO", "Xylocarpus moluccensis", IF(J2775="BRCY", "Bruguiera cylindrica", IF(J2775="AVAL", "Avicennia alba", IF(J2775="AVOF", "Avicennia officinalis", IF(J2775="LURA", "Lumnitzera racemosa", IF(J2775="CETA", "Ceriops tagal", IF(J2775="XYGR", "Xylocarpus granatum", IF(J2775="AVMA", "Avicennia marina", IF(J2775="RHMU", "Rhizophora mucronata", IF(J2775="BRGY", "Bruguiera gymnorrhiza", IF(J2775="BRSE", "Bruguiera sexangula", IF(J2775="SOOV", "Sonneratia ovata", IF(J2775="SOCA", "Sonneratia caseolaris", IF(J2775="HELI", "Heritiera littoralis", IF(J2775="HESY", "Heritiera sylvatica", IF(J2775="NYFR", "Nypa fruticans", IF(J2775="CYRA", "Cynometra ramiflora", IF(J2775="PHPA", "Phoenix paludosa", IF(J2775="SCHY", "Scyphiphora hydrophyllacea", IF(J2775="DIMA", "Diospyros maritima", IF(J2775="POPI", "Pongamia pinnata", IF(J2775="MAPS", "Maniltoa psilogyne", IF(J2775="INBI", "Intsia bijuga", IF(J2775="ACEB", "Acanthus ebracteatus", IF(J2775="CAER", "Calamus erinaceus", IF(J2775="UNUN", "Unknown unknown",  IF(J2775="SOAL", "Sonneratia alba",  IF(J2775="AECO", "Aegiceras corniculatum", "" )) )))))))))))))))))))))))))))))</f>
        <v>Bruguiera cylindrica</v>
      </c>
      <c r="J2775" s="1" t="s">
        <v>98</v>
      </c>
      <c r="K2775" s="1" t="n">
        <v>6.1</v>
      </c>
      <c r="L2775" s="1" t="n">
        <v>6</v>
      </c>
      <c r="M2775" s="1"/>
      <c r="N2775" s="1"/>
      <c r="O2775" s="3"/>
      <c r="AMI2775" s="0"/>
      <c r="AMJ2775" s="0"/>
    </row>
    <row r="2776" s="18" customFormat="true" ht="13.8" hidden="false" customHeight="false" outlineLevel="0" collapsed="false">
      <c r="A2776" s="1" t="s">
        <v>91</v>
      </c>
      <c r="B2776" s="12" t="n">
        <v>42185</v>
      </c>
      <c r="C2776" s="1" t="s">
        <v>833</v>
      </c>
      <c r="D2776" s="1" t="s">
        <v>19</v>
      </c>
      <c r="E2776" s="1" t="s">
        <v>19</v>
      </c>
      <c r="F2776" s="1" t="s">
        <v>20</v>
      </c>
      <c r="G2776" s="1" t="n">
        <v>9</v>
      </c>
      <c r="H2776" s="1" t="n">
        <v>2</v>
      </c>
      <c r="I2776" s="23" t="str">
        <f aca="false">IF(J2776="RHAP", "Rhizophora apiculata", IF(J2776="EXAG", "Excoecaria agallocha", IF(J2776="BRPA", "Bruguiera parviflora", IF(J2776="XYMO", "Xylocarpus moluccensis", IF(J2776="BRCY", "Bruguiera cylindrica", IF(J2776="AVAL", "Avicennia alba", IF(J2776="AVOF", "Avicennia officinalis", IF(J2776="LURA", "Lumnitzera racemosa", IF(J2776="CETA", "Ceriops tagal", IF(J2776="XYGR", "Xylocarpus granatum", IF(J2776="AVMA", "Avicennia marina", IF(J2776="RHMU", "Rhizophora mucronata", IF(J2776="BRGY", "Bruguiera gymnorrhiza", IF(J2776="BRSE", "Bruguiera sexangula", IF(J2776="SOOV", "Sonneratia ovata", IF(J2776="SOCA", "Sonneratia caseolaris", IF(J2776="HELI", "Heritiera littoralis", IF(J2776="HESY", "Heritiera sylvatica", IF(J2776="NYFR", "Nypa fruticans", IF(J2776="CYRA", "Cynometra ramiflora", IF(J2776="PHPA", "Phoenix paludosa", IF(J2776="SCHY", "Scyphiphora hydrophyllacea", IF(J2776="DIMA", "Diospyros maritima", IF(J2776="POPI", "Pongamia pinnata", IF(J2776="MAPS", "Maniltoa psilogyne", IF(J2776="INBI", "Intsia bijuga", IF(J2776="ACEB", "Acanthus ebracteatus", IF(J2776="CAER", "Calamus erinaceus", IF(J2776="UNUN", "Unknown unknown",  IF(J2776="SOAL", "Sonneratia alba",  IF(J2776="AECO", "Aegiceras corniculatum", "" )) )))))))))))))))))))))))))))))</f>
        <v>Bruguiera cylindrica</v>
      </c>
      <c r="J2776" s="1" t="s">
        <v>98</v>
      </c>
      <c r="K2776" s="1" t="n">
        <v>6.2</v>
      </c>
      <c r="L2776" s="1" t="n">
        <v>7</v>
      </c>
      <c r="M2776" s="1"/>
      <c r="N2776" s="1"/>
      <c r="O2776" s="3"/>
      <c r="AMI2776" s="0"/>
      <c r="AMJ2776" s="0"/>
    </row>
    <row r="2777" s="18" customFormat="true" ht="13.8" hidden="false" customHeight="false" outlineLevel="0" collapsed="false">
      <c r="A2777" s="1" t="s">
        <v>91</v>
      </c>
      <c r="B2777" s="12" t="n">
        <v>42185</v>
      </c>
      <c r="C2777" s="1" t="s">
        <v>833</v>
      </c>
      <c r="D2777" s="1" t="s">
        <v>19</v>
      </c>
      <c r="E2777" s="1" t="s">
        <v>19</v>
      </c>
      <c r="F2777" s="1" t="s">
        <v>20</v>
      </c>
      <c r="G2777" s="1" t="n">
        <v>9</v>
      </c>
      <c r="H2777" s="1" t="n">
        <v>2</v>
      </c>
      <c r="I2777" s="23" t="str">
        <f aca="false">IF(J2777="RHAP", "Rhizophora apiculata", IF(J2777="EXAG", "Excoecaria agallocha", IF(J2777="BRPA", "Bruguiera parviflora", IF(J2777="XYMO", "Xylocarpus moluccensis", IF(J2777="BRCY", "Bruguiera cylindrica", IF(J2777="AVAL", "Avicennia alba", IF(J2777="AVOF", "Avicennia officinalis", IF(J2777="LURA", "Lumnitzera racemosa", IF(J2777="CETA", "Ceriops tagal", IF(J2777="XYGR", "Xylocarpus granatum", IF(J2777="AVMA", "Avicennia marina", IF(J2777="RHMU", "Rhizophora mucronata", IF(J2777="BRGY", "Bruguiera gymnorrhiza", IF(J2777="BRSE", "Bruguiera sexangula", IF(J2777="SOOV", "Sonneratia ovata", IF(J2777="SOCA", "Sonneratia caseolaris", IF(J2777="HELI", "Heritiera littoralis", IF(J2777="HESY", "Heritiera sylvatica", IF(J2777="NYFR", "Nypa fruticans", IF(J2777="CYRA", "Cynometra ramiflora", IF(J2777="PHPA", "Phoenix paludosa", IF(J2777="SCHY", "Scyphiphora hydrophyllacea", IF(J2777="DIMA", "Diospyros maritima", IF(J2777="POPI", "Pongamia pinnata", IF(J2777="MAPS", "Maniltoa psilogyne", IF(J2777="INBI", "Intsia bijuga", IF(J2777="ACEB", "Acanthus ebracteatus", IF(J2777="CAER", "Calamus erinaceus", IF(J2777="UNUN", "Unknown unknown",  IF(J2777="SOAL", "Sonneratia alba",  IF(J2777="AECO", "Aegiceras corniculatum", "" )) )))))))))))))))))))))))))))))</f>
        <v>Bruguiera cylindrica</v>
      </c>
      <c r="J2777" s="1" t="s">
        <v>98</v>
      </c>
      <c r="K2777" s="1" t="n">
        <v>6.2</v>
      </c>
      <c r="L2777" s="1" t="n">
        <v>7</v>
      </c>
      <c r="M2777" s="1"/>
      <c r="N2777" s="1"/>
      <c r="O2777" s="3"/>
      <c r="AMI2777" s="0"/>
      <c r="AMJ2777" s="0"/>
    </row>
    <row r="2778" s="18" customFormat="true" ht="13.8" hidden="false" customHeight="false" outlineLevel="0" collapsed="false">
      <c r="A2778" s="1" t="s">
        <v>91</v>
      </c>
      <c r="B2778" s="12" t="n">
        <v>42185</v>
      </c>
      <c r="C2778" s="1" t="s">
        <v>833</v>
      </c>
      <c r="D2778" s="1" t="s">
        <v>19</v>
      </c>
      <c r="E2778" s="1" t="s">
        <v>19</v>
      </c>
      <c r="F2778" s="1" t="s">
        <v>20</v>
      </c>
      <c r="G2778" s="1" t="n">
        <v>9</v>
      </c>
      <c r="H2778" s="1" t="n">
        <v>2</v>
      </c>
      <c r="I2778" s="23" t="str">
        <f aca="false">IF(J2778="RHAP", "Rhizophora apiculata", IF(J2778="EXAG", "Excoecaria agallocha", IF(J2778="BRPA", "Bruguiera parviflora", IF(J2778="XYMO", "Xylocarpus moluccensis", IF(J2778="BRCY", "Bruguiera cylindrica", IF(J2778="AVAL", "Avicennia alba", IF(J2778="AVOF", "Avicennia officinalis", IF(J2778="LURA", "Lumnitzera racemosa", IF(J2778="CETA", "Ceriops tagal", IF(J2778="XYGR", "Xylocarpus granatum", IF(J2778="AVMA", "Avicennia marina", IF(J2778="RHMU", "Rhizophora mucronata", IF(J2778="BRGY", "Bruguiera gymnorrhiza", IF(J2778="BRSE", "Bruguiera sexangula", IF(J2778="SOOV", "Sonneratia ovata", IF(J2778="SOCA", "Sonneratia caseolaris", IF(J2778="HELI", "Heritiera littoralis", IF(J2778="HESY", "Heritiera sylvatica", IF(J2778="NYFR", "Nypa fruticans", IF(J2778="CYRA", "Cynometra ramiflora", IF(J2778="PHPA", "Phoenix paludosa", IF(J2778="SCHY", "Scyphiphora hydrophyllacea", IF(J2778="DIMA", "Diospyros maritima", IF(J2778="POPI", "Pongamia pinnata", IF(J2778="MAPS", "Maniltoa psilogyne", IF(J2778="INBI", "Intsia bijuga", IF(J2778="ACEB", "Acanthus ebracteatus", IF(J2778="CAER", "Calamus erinaceus", IF(J2778="UNUN", "Unknown unknown",  IF(J2778="SOAL", "Sonneratia alba",  IF(J2778="AECO", "Aegiceras corniculatum", "" )) )))))))))))))))))))))))))))))</f>
        <v>Bruguiera cylindrica</v>
      </c>
      <c r="J2778" s="1" t="s">
        <v>98</v>
      </c>
      <c r="K2778" s="1" t="n">
        <v>6.2</v>
      </c>
      <c r="L2778" s="1" t="n">
        <v>6</v>
      </c>
      <c r="M2778" s="1"/>
      <c r="N2778" s="1"/>
      <c r="O2778" s="3"/>
      <c r="AMI2778" s="0"/>
      <c r="AMJ2778" s="0"/>
    </row>
    <row r="2779" s="18" customFormat="true" ht="13.8" hidden="false" customHeight="false" outlineLevel="0" collapsed="false">
      <c r="A2779" s="1" t="s">
        <v>91</v>
      </c>
      <c r="B2779" s="12" t="n">
        <v>42185</v>
      </c>
      <c r="C2779" s="1" t="s">
        <v>833</v>
      </c>
      <c r="D2779" s="1" t="s">
        <v>19</v>
      </c>
      <c r="E2779" s="1" t="s">
        <v>19</v>
      </c>
      <c r="F2779" s="1" t="s">
        <v>20</v>
      </c>
      <c r="G2779" s="1" t="n">
        <v>9</v>
      </c>
      <c r="H2779" s="1" t="n">
        <v>2</v>
      </c>
      <c r="I2779" s="23" t="str">
        <f aca="false">IF(J2779="RHAP", "Rhizophora apiculata", IF(J2779="EXAG", "Excoecaria agallocha", IF(J2779="BRPA", "Bruguiera parviflora", IF(J2779="XYMO", "Xylocarpus moluccensis", IF(J2779="BRCY", "Bruguiera cylindrica", IF(J2779="AVAL", "Avicennia alba", IF(J2779="AVOF", "Avicennia officinalis", IF(J2779="LURA", "Lumnitzera racemosa", IF(J2779="CETA", "Ceriops tagal", IF(J2779="XYGR", "Xylocarpus granatum", IF(J2779="AVMA", "Avicennia marina", IF(J2779="RHMU", "Rhizophora mucronata", IF(J2779="BRGY", "Bruguiera gymnorrhiza", IF(J2779="BRSE", "Bruguiera sexangula", IF(J2779="SOOV", "Sonneratia ovata", IF(J2779="SOCA", "Sonneratia caseolaris", IF(J2779="HELI", "Heritiera littoralis", IF(J2779="HESY", "Heritiera sylvatica", IF(J2779="NYFR", "Nypa fruticans", IF(J2779="CYRA", "Cynometra ramiflora", IF(J2779="PHPA", "Phoenix paludosa", IF(J2779="SCHY", "Scyphiphora hydrophyllacea", IF(J2779="DIMA", "Diospyros maritima", IF(J2779="POPI", "Pongamia pinnata", IF(J2779="MAPS", "Maniltoa psilogyne", IF(J2779="INBI", "Intsia bijuga", IF(J2779="ACEB", "Acanthus ebracteatus", IF(J2779="CAER", "Calamus erinaceus", IF(J2779="UNUN", "Unknown unknown",  IF(J2779="SOAL", "Sonneratia alba",  IF(J2779="AECO", "Aegiceras corniculatum", "" )) )))))))))))))))))))))))))))))</f>
        <v>Bruguiera cylindrica</v>
      </c>
      <c r="J2779" s="1" t="s">
        <v>98</v>
      </c>
      <c r="K2779" s="1" t="n">
        <v>6.2</v>
      </c>
      <c r="L2779" s="1" t="n">
        <v>6</v>
      </c>
      <c r="M2779" s="1"/>
      <c r="N2779" s="1"/>
      <c r="O2779" s="3"/>
      <c r="AMI2779" s="0"/>
      <c r="AMJ2779" s="0"/>
    </row>
    <row r="2780" s="18" customFormat="true" ht="13.8" hidden="false" customHeight="false" outlineLevel="0" collapsed="false">
      <c r="A2780" s="1" t="s">
        <v>91</v>
      </c>
      <c r="B2780" s="12" t="n">
        <v>42185</v>
      </c>
      <c r="C2780" s="1" t="s">
        <v>833</v>
      </c>
      <c r="D2780" s="1" t="s">
        <v>19</v>
      </c>
      <c r="E2780" s="1" t="s">
        <v>19</v>
      </c>
      <c r="F2780" s="1" t="s">
        <v>20</v>
      </c>
      <c r="G2780" s="1" t="n">
        <v>9</v>
      </c>
      <c r="H2780" s="1" t="n">
        <v>2</v>
      </c>
      <c r="I2780" s="23" t="str">
        <f aca="false">IF(J2780="RHAP", "Rhizophora apiculata", IF(J2780="EXAG", "Excoecaria agallocha", IF(J2780="BRPA", "Bruguiera parviflora", IF(J2780="XYMO", "Xylocarpus moluccensis", IF(J2780="BRCY", "Bruguiera cylindrica", IF(J2780="AVAL", "Avicennia alba", IF(J2780="AVOF", "Avicennia officinalis", IF(J2780="LURA", "Lumnitzera racemosa", IF(J2780="CETA", "Ceriops tagal", IF(J2780="XYGR", "Xylocarpus granatum", IF(J2780="AVMA", "Avicennia marina", IF(J2780="RHMU", "Rhizophora mucronata", IF(J2780="BRGY", "Bruguiera gymnorrhiza", IF(J2780="BRSE", "Bruguiera sexangula", IF(J2780="SOOV", "Sonneratia ovata", IF(J2780="SOCA", "Sonneratia caseolaris", IF(J2780="HELI", "Heritiera littoralis", IF(J2780="HESY", "Heritiera sylvatica", IF(J2780="NYFR", "Nypa fruticans", IF(J2780="CYRA", "Cynometra ramiflora", IF(J2780="PHPA", "Phoenix paludosa", IF(J2780="SCHY", "Scyphiphora hydrophyllacea", IF(J2780="DIMA", "Diospyros maritima", IF(J2780="POPI", "Pongamia pinnata", IF(J2780="MAPS", "Maniltoa psilogyne", IF(J2780="INBI", "Intsia bijuga", IF(J2780="ACEB", "Acanthus ebracteatus", IF(J2780="CAER", "Calamus erinaceus", IF(J2780="UNUN", "Unknown unknown",  IF(J2780="SOAL", "Sonneratia alba",  IF(J2780="AECO", "Aegiceras corniculatum", "" )) )))))))))))))))))))))))))))))</f>
        <v>Bruguiera cylindrica</v>
      </c>
      <c r="J2780" s="1" t="s">
        <v>98</v>
      </c>
      <c r="K2780" s="1" t="n">
        <v>6.3</v>
      </c>
      <c r="L2780" s="1" t="n">
        <v>7</v>
      </c>
      <c r="M2780" s="1"/>
      <c r="N2780" s="1"/>
      <c r="O2780" s="3"/>
      <c r="AMI2780" s="0"/>
      <c r="AMJ2780" s="0"/>
    </row>
    <row r="2781" s="18" customFormat="true" ht="13.8" hidden="false" customHeight="false" outlineLevel="0" collapsed="false">
      <c r="A2781" s="1" t="s">
        <v>91</v>
      </c>
      <c r="B2781" s="12" t="n">
        <v>42185</v>
      </c>
      <c r="C2781" s="1" t="s">
        <v>833</v>
      </c>
      <c r="D2781" s="1" t="s">
        <v>19</v>
      </c>
      <c r="E2781" s="1" t="s">
        <v>19</v>
      </c>
      <c r="F2781" s="1" t="s">
        <v>20</v>
      </c>
      <c r="G2781" s="1" t="n">
        <v>9</v>
      </c>
      <c r="H2781" s="1" t="n">
        <v>2</v>
      </c>
      <c r="I2781" s="23" t="str">
        <f aca="false">IF(J2781="RHAP", "Rhizophora apiculata", IF(J2781="EXAG", "Excoecaria agallocha", IF(J2781="BRPA", "Bruguiera parviflora", IF(J2781="XYMO", "Xylocarpus moluccensis", IF(J2781="BRCY", "Bruguiera cylindrica", IF(J2781="AVAL", "Avicennia alba", IF(J2781="AVOF", "Avicennia officinalis", IF(J2781="LURA", "Lumnitzera racemosa", IF(J2781="CETA", "Ceriops tagal", IF(J2781="XYGR", "Xylocarpus granatum", IF(J2781="AVMA", "Avicennia marina", IF(J2781="RHMU", "Rhizophora mucronata", IF(J2781="BRGY", "Bruguiera gymnorrhiza", IF(J2781="BRSE", "Bruguiera sexangula", IF(J2781="SOOV", "Sonneratia ovata", IF(J2781="SOCA", "Sonneratia caseolaris", IF(J2781="HELI", "Heritiera littoralis", IF(J2781="HESY", "Heritiera sylvatica", IF(J2781="NYFR", "Nypa fruticans", IF(J2781="CYRA", "Cynometra ramiflora", IF(J2781="PHPA", "Phoenix paludosa", IF(J2781="SCHY", "Scyphiphora hydrophyllacea", IF(J2781="DIMA", "Diospyros maritima", IF(J2781="POPI", "Pongamia pinnata", IF(J2781="MAPS", "Maniltoa psilogyne", IF(J2781="INBI", "Intsia bijuga", IF(J2781="ACEB", "Acanthus ebracteatus", IF(J2781="CAER", "Calamus erinaceus", IF(J2781="UNUN", "Unknown unknown",  IF(J2781="SOAL", "Sonneratia alba",  IF(J2781="AECO", "Aegiceras corniculatum", "" )) )))))))))))))))))))))))))))))</f>
        <v>Bruguiera cylindrica</v>
      </c>
      <c r="J2781" s="1" t="s">
        <v>98</v>
      </c>
      <c r="K2781" s="1" t="n">
        <v>6.4</v>
      </c>
      <c r="L2781" s="1" t="n">
        <v>7</v>
      </c>
      <c r="M2781" s="1"/>
      <c r="N2781" s="1"/>
      <c r="O2781" s="3"/>
      <c r="AMI2781" s="0"/>
      <c r="AMJ2781" s="0"/>
    </row>
    <row r="2782" s="18" customFormat="true" ht="13.8" hidden="false" customHeight="false" outlineLevel="0" collapsed="false">
      <c r="A2782" s="1" t="s">
        <v>91</v>
      </c>
      <c r="B2782" s="12" t="n">
        <v>42185</v>
      </c>
      <c r="C2782" s="1" t="s">
        <v>833</v>
      </c>
      <c r="D2782" s="1" t="s">
        <v>19</v>
      </c>
      <c r="E2782" s="1" t="s">
        <v>19</v>
      </c>
      <c r="F2782" s="1" t="s">
        <v>20</v>
      </c>
      <c r="G2782" s="1" t="n">
        <v>9</v>
      </c>
      <c r="H2782" s="1" t="n">
        <v>2</v>
      </c>
      <c r="I2782" s="23" t="str">
        <f aca="false">IF(J2782="RHAP", "Rhizophora apiculata", IF(J2782="EXAG", "Excoecaria agallocha", IF(J2782="BRPA", "Bruguiera parviflora", IF(J2782="XYMO", "Xylocarpus moluccensis", IF(J2782="BRCY", "Bruguiera cylindrica", IF(J2782="AVAL", "Avicennia alba", IF(J2782="AVOF", "Avicennia officinalis", IF(J2782="LURA", "Lumnitzera racemosa", IF(J2782="CETA", "Ceriops tagal", IF(J2782="XYGR", "Xylocarpus granatum", IF(J2782="AVMA", "Avicennia marina", IF(J2782="RHMU", "Rhizophora mucronata", IF(J2782="BRGY", "Bruguiera gymnorrhiza", IF(J2782="BRSE", "Bruguiera sexangula", IF(J2782="SOOV", "Sonneratia ovata", IF(J2782="SOCA", "Sonneratia caseolaris", IF(J2782="HELI", "Heritiera littoralis", IF(J2782="HESY", "Heritiera sylvatica", IF(J2782="NYFR", "Nypa fruticans", IF(J2782="CYRA", "Cynometra ramiflora", IF(J2782="PHPA", "Phoenix paludosa", IF(J2782="SCHY", "Scyphiphora hydrophyllacea", IF(J2782="DIMA", "Diospyros maritima", IF(J2782="POPI", "Pongamia pinnata", IF(J2782="MAPS", "Maniltoa psilogyne", IF(J2782="INBI", "Intsia bijuga", IF(J2782="ACEB", "Acanthus ebracteatus", IF(J2782="CAER", "Calamus erinaceus", IF(J2782="UNUN", "Unknown unknown",  IF(J2782="SOAL", "Sonneratia alba",  IF(J2782="AECO", "Aegiceras corniculatum", "" )) )))))))))))))))))))))))))))))</f>
        <v>Bruguiera cylindrica</v>
      </c>
      <c r="J2782" s="1" t="s">
        <v>98</v>
      </c>
      <c r="K2782" s="1" t="n">
        <v>6.4</v>
      </c>
      <c r="L2782" s="1" t="n">
        <v>6</v>
      </c>
      <c r="M2782" s="1"/>
      <c r="N2782" s="1"/>
      <c r="O2782" s="3"/>
      <c r="AMI2782" s="0"/>
      <c r="AMJ2782" s="0"/>
    </row>
    <row r="2783" s="18" customFormat="true" ht="13.8" hidden="false" customHeight="false" outlineLevel="0" collapsed="false">
      <c r="A2783" s="1" t="s">
        <v>91</v>
      </c>
      <c r="B2783" s="12" t="n">
        <v>42185</v>
      </c>
      <c r="C2783" s="1" t="s">
        <v>833</v>
      </c>
      <c r="D2783" s="1" t="s">
        <v>19</v>
      </c>
      <c r="E2783" s="1" t="s">
        <v>19</v>
      </c>
      <c r="F2783" s="1" t="s">
        <v>20</v>
      </c>
      <c r="G2783" s="1" t="n">
        <v>9</v>
      </c>
      <c r="H2783" s="1" t="n">
        <v>2</v>
      </c>
      <c r="I2783" s="23" t="str">
        <f aca="false">IF(J2783="RHAP", "Rhizophora apiculata", IF(J2783="EXAG", "Excoecaria agallocha", IF(J2783="BRPA", "Bruguiera parviflora", IF(J2783="XYMO", "Xylocarpus moluccensis", IF(J2783="BRCY", "Bruguiera cylindrica", IF(J2783="AVAL", "Avicennia alba", IF(J2783="AVOF", "Avicennia officinalis", IF(J2783="LURA", "Lumnitzera racemosa", IF(J2783="CETA", "Ceriops tagal", IF(J2783="XYGR", "Xylocarpus granatum", IF(J2783="AVMA", "Avicennia marina", IF(J2783="RHMU", "Rhizophora mucronata", IF(J2783="BRGY", "Bruguiera gymnorrhiza", IF(J2783="BRSE", "Bruguiera sexangula", IF(J2783="SOOV", "Sonneratia ovata", IF(J2783="SOCA", "Sonneratia caseolaris", IF(J2783="HELI", "Heritiera littoralis", IF(J2783="HESY", "Heritiera sylvatica", IF(J2783="NYFR", "Nypa fruticans", IF(J2783="CYRA", "Cynometra ramiflora", IF(J2783="PHPA", "Phoenix paludosa", IF(J2783="SCHY", "Scyphiphora hydrophyllacea", IF(J2783="DIMA", "Diospyros maritima", IF(J2783="POPI", "Pongamia pinnata", IF(J2783="MAPS", "Maniltoa psilogyne", IF(J2783="INBI", "Intsia bijuga", IF(J2783="ACEB", "Acanthus ebracteatus", IF(J2783="CAER", "Calamus erinaceus", IF(J2783="UNUN", "Unknown unknown",  IF(J2783="SOAL", "Sonneratia alba",  IF(J2783="AECO", "Aegiceras corniculatum", "" )) )))))))))))))))))))))))))))))</f>
        <v>Bruguiera cylindrica</v>
      </c>
      <c r="J2783" s="1" t="s">
        <v>98</v>
      </c>
      <c r="K2783" s="1" t="n">
        <v>6.4</v>
      </c>
      <c r="L2783" s="1" t="n">
        <v>9</v>
      </c>
      <c r="M2783" s="1"/>
      <c r="N2783" s="1"/>
      <c r="O2783" s="3"/>
      <c r="AMI2783" s="0"/>
      <c r="AMJ2783" s="0"/>
    </row>
    <row r="2784" s="18" customFormat="true" ht="13.8" hidden="false" customHeight="false" outlineLevel="0" collapsed="false">
      <c r="A2784" s="1" t="s">
        <v>91</v>
      </c>
      <c r="B2784" s="12" t="n">
        <v>42185</v>
      </c>
      <c r="C2784" s="1" t="s">
        <v>833</v>
      </c>
      <c r="D2784" s="1" t="s">
        <v>19</v>
      </c>
      <c r="E2784" s="1" t="s">
        <v>19</v>
      </c>
      <c r="F2784" s="1" t="s">
        <v>20</v>
      </c>
      <c r="G2784" s="1" t="n">
        <v>9</v>
      </c>
      <c r="H2784" s="1" t="n">
        <v>2</v>
      </c>
      <c r="I2784" s="23" t="str">
        <f aca="false">IF(J2784="RHAP", "Rhizophora apiculata", IF(J2784="EXAG", "Excoecaria agallocha", IF(J2784="BRPA", "Bruguiera parviflora", IF(J2784="XYMO", "Xylocarpus moluccensis", IF(J2784="BRCY", "Bruguiera cylindrica", IF(J2784="AVAL", "Avicennia alba", IF(J2784="AVOF", "Avicennia officinalis", IF(J2784="LURA", "Lumnitzera racemosa", IF(J2784="CETA", "Ceriops tagal", IF(J2784="XYGR", "Xylocarpus granatum", IF(J2784="AVMA", "Avicennia marina", IF(J2784="RHMU", "Rhizophora mucronata", IF(J2784="BRGY", "Bruguiera gymnorrhiza", IF(J2784="BRSE", "Bruguiera sexangula", IF(J2784="SOOV", "Sonneratia ovata", IF(J2784="SOCA", "Sonneratia caseolaris", IF(J2784="HELI", "Heritiera littoralis", IF(J2784="HESY", "Heritiera sylvatica", IF(J2784="NYFR", "Nypa fruticans", IF(J2784="CYRA", "Cynometra ramiflora", IF(J2784="PHPA", "Phoenix paludosa", IF(J2784="SCHY", "Scyphiphora hydrophyllacea", IF(J2784="DIMA", "Diospyros maritima", IF(J2784="POPI", "Pongamia pinnata", IF(J2784="MAPS", "Maniltoa psilogyne", IF(J2784="INBI", "Intsia bijuga", IF(J2784="ACEB", "Acanthus ebracteatus", IF(J2784="CAER", "Calamus erinaceus", IF(J2784="UNUN", "Unknown unknown",  IF(J2784="SOAL", "Sonneratia alba",  IF(J2784="AECO", "Aegiceras corniculatum", "" )) )))))))))))))))))))))))))))))</f>
        <v>Bruguiera cylindrica</v>
      </c>
      <c r="J2784" s="1" t="s">
        <v>98</v>
      </c>
      <c r="K2784" s="1" t="n">
        <v>6.5</v>
      </c>
      <c r="L2784" s="1" t="n">
        <v>6</v>
      </c>
      <c r="M2784" s="1"/>
      <c r="N2784" s="1" t="n">
        <v>2</v>
      </c>
      <c r="O2784" s="3"/>
      <c r="AMI2784" s="0"/>
      <c r="AMJ2784" s="0"/>
    </row>
    <row r="2785" s="18" customFormat="true" ht="13.8" hidden="false" customHeight="false" outlineLevel="0" collapsed="false">
      <c r="A2785" s="1" t="s">
        <v>91</v>
      </c>
      <c r="B2785" s="12" t="n">
        <v>42185</v>
      </c>
      <c r="C2785" s="1" t="s">
        <v>833</v>
      </c>
      <c r="D2785" s="1" t="s">
        <v>19</v>
      </c>
      <c r="E2785" s="1" t="s">
        <v>19</v>
      </c>
      <c r="F2785" s="1" t="s">
        <v>20</v>
      </c>
      <c r="G2785" s="1" t="n">
        <v>9</v>
      </c>
      <c r="H2785" s="1" t="n">
        <v>2</v>
      </c>
      <c r="I2785" s="23" t="str">
        <f aca="false">IF(J2785="RHAP", "Rhizophora apiculata", IF(J2785="EXAG", "Excoecaria agallocha", IF(J2785="BRPA", "Bruguiera parviflora", IF(J2785="XYMO", "Xylocarpus moluccensis", IF(J2785="BRCY", "Bruguiera cylindrica", IF(J2785="AVAL", "Avicennia alba", IF(J2785="AVOF", "Avicennia officinalis", IF(J2785="LURA", "Lumnitzera racemosa", IF(J2785="CETA", "Ceriops tagal", IF(J2785="XYGR", "Xylocarpus granatum", IF(J2785="AVMA", "Avicennia marina", IF(J2785="RHMU", "Rhizophora mucronata", IF(J2785="BRGY", "Bruguiera gymnorrhiza", IF(J2785="BRSE", "Bruguiera sexangula", IF(J2785="SOOV", "Sonneratia ovata", IF(J2785="SOCA", "Sonneratia caseolaris", IF(J2785="HELI", "Heritiera littoralis", IF(J2785="HESY", "Heritiera sylvatica", IF(J2785="NYFR", "Nypa fruticans", IF(J2785="CYRA", "Cynometra ramiflora", IF(J2785="PHPA", "Phoenix paludosa", IF(J2785="SCHY", "Scyphiphora hydrophyllacea", IF(J2785="DIMA", "Diospyros maritima", IF(J2785="POPI", "Pongamia pinnata", IF(J2785="MAPS", "Maniltoa psilogyne", IF(J2785="INBI", "Intsia bijuga", IF(J2785="ACEB", "Acanthus ebracteatus", IF(J2785="CAER", "Calamus erinaceus", IF(J2785="UNUN", "Unknown unknown",  IF(J2785="SOAL", "Sonneratia alba",  IF(J2785="AECO", "Aegiceras corniculatum", "" )) )))))))))))))))))))))))))))))</f>
        <v>Bruguiera cylindrica</v>
      </c>
      <c r="J2785" s="1" t="s">
        <v>98</v>
      </c>
      <c r="K2785" s="1" t="n">
        <v>6.5</v>
      </c>
      <c r="L2785" s="1" t="n">
        <v>8</v>
      </c>
      <c r="M2785" s="1"/>
      <c r="N2785" s="1"/>
      <c r="O2785" s="3"/>
      <c r="AMI2785" s="0"/>
      <c r="AMJ2785" s="0"/>
    </row>
    <row r="2786" s="18" customFormat="true" ht="13.8" hidden="false" customHeight="false" outlineLevel="0" collapsed="false">
      <c r="A2786" s="1" t="s">
        <v>91</v>
      </c>
      <c r="B2786" s="12" t="n">
        <v>42185</v>
      </c>
      <c r="C2786" s="1" t="s">
        <v>833</v>
      </c>
      <c r="D2786" s="1" t="s">
        <v>19</v>
      </c>
      <c r="E2786" s="1" t="s">
        <v>19</v>
      </c>
      <c r="F2786" s="1" t="s">
        <v>20</v>
      </c>
      <c r="G2786" s="1" t="n">
        <v>9</v>
      </c>
      <c r="H2786" s="1" t="n">
        <v>2</v>
      </c>
      <c r="I2786" s="23" t="str">
        <f aca="false">IF(J2786="RHAP", "Rhizophora apiculata", IF(J2786="EXAG", "Excoecaria agallocha", IF(J2786="BRPA", "Bruguiera parviflora", IF(J2786="XYMO", "Xylocarpus moluccensis", IF(J2786="BRCY", "Bruguiera cylindrica", IF(J2786="AVAL", "Avicennia alba", IF(J2786="AVOF", "Avicennia officinalis", IF(J2786="LURA", "Lumnitzera racemosa", IF(J2786="CETA", "Ceriops tagal", IF(J2786="XYGR", "Xylocarpus granatum", IF(J2786="AVMA", "Avicennia marina", IF(J2786="RHMU", "Rhizophora mucronata", IF(J2786="BRGY", "Bruguiera gymnorrhiza", IF(J2786="BRSE", "Bruguiera sexangula", IF(J2786="SOOV", "Sonneratia ovata", IF(J2786="SOCA", "Sonneratia caseolaris", IF(J2786="HELI", "Heritiera littoralis", IF(J2786="HESY", "Heritiera sylvatica", IF(J2786="NYFR", "Nypa fruticans", IF(J2786="CYRA", "Cynometra ramiflora", IF(J2786="PHPA", "Phoenix paludosa", IF(J2786="SCHY", "Scyphiphora hydrophyllacea", IF(J2786="DIMA", "Diospyros maritima", IF(J2786="POPI", "Pongamia pinnata", IF(J2786="MAPS", "Maniltoa psilogyne", IF(J2786="INBI", "Intsia bijuga", IF(J2786="ACEB", "Acanthus ebracteatus", IF(J2786="CAER", "Calamus erinaceus", IF(J2786="UNUN", "Unknown unknown",  IF(J2786="SOAL", "Sonneratia alba",  IF(J2786="AECO", "Aegiceras corniculatum", "" )) )))))))))))))))))))))))))))))</f>
        <v>Bruguiera cylindrica</v>
      </c>
      <c r="J2786" s="1" t="s">
        <v>98</v>
      </c>
      <c r="K2786" s="1" t="n">
        <v>6.9</v>
      </c>
      <c r="L2786" s="1" t="n">
        <v>8</v>
      </c>
      <c r="M2786" s="1"/>
      <c r="N2786" s="1"/>
      <c r="O2786" s="3"/>
      <c r="AMI2786" s="0"/>
      <c r="AMJ2786" s="0"/>
    </row>
    <row r="2787" s="18" customFormat="true" ht="13.8" hidden="false" customHeight="false" outlineLevel="0" collapsed="false">
      <c r="A2787" s="1" t="s">
        <v>91</v>
      </c>
      <c r="B2787" s="12" t="n">
        <v>42185</v>
      </c>
      <c r="C2787" s="1" t="s">
        <v>833</v>
      </c>
      <c r="D2787" s="1" t="s">
        <v>19</v>
      </c>
      <c r="E2787" s="1" t="s">
        <v>19</v>
      </c>
      <c r="F2787" s="1" t="s">
        <v>20</v>
      </c>
      <c r="G2787" s="1" t="n">
        <v>9</v>
      </c>
      <c r="H2787" s="1" t="n">
        <v>2</v>
      </c>
      <c r="I2787" s="23" t="str">
        <f aca="false">IF(J2787="RHAP", "Rhizophora apiculata", IF(J2787="EXAG", "Excoecaria agallocha", IF(J2787="BRPA", "Bruguiera parviflora", IF(J2787="XYMO", "Xylocarpus moluccensis", IF(J2787="BRCY", "Bruguiera cylindrica", IF(J2787="AVAL", "Avicennia alba", IF(J2787="AVOF", "Avicennia officinalis", IF(J2787="LURA", "Lumnitzera racemosa", IF(J2787="CETA", "Ceriops tagal", IF(J2787="XYGR", "Xylocarpus granatum", IF(J2787="AVMA", "Avicennia marina", IF(J2787="RHMU", "Rhizophora mucronata", IF(J2787="BRGY", "Bruguiera gymnorrhiza", IF(J2787="BRSE", "Bruguiera sexangula", IF(J2787="SOOV", "Sonneratia ovata", IF(J2787="SOCA", "Sonneratia caseolaris", IF(J2787="HELI", "Heritiera littoralis", IF(J2787="HESY", "Heritiera sylvatica", IF(J2787="NYFR", "Nypa fruticans", IF(J2787="CYRA", "Cynometra ramiflora", IF(J2787="PHPA", "Phoenix paludosa", IF(J2787="SCHY", "Scyphiphora hydrophyllacea", IF(J2787="DIMA", "Diospyros maritima", IF(J2787="POPI", "Pongamia pinnata", IF(J2787="MAPS", "Maniltoa psilogyne", IF(J2787="INBI", "Intsia bijuga", IF(J2787="ACEB", "Acanthus ebracteatus", IF(J2787="CAER", "Calamus erinaceus", IF(J2787="UNUN", "Unknown unknown",  IF(J2787="SOAL", "Sonneratia alba",  IF(J2787="AECO", "Aegiceras corniculatum", "" )) )))))))))))))))))))))))))))))</f>
        <v>Bruguiera cylindrica</v>
      </c>
      <c r="J2787" s="1" t="s">
        <v>98</v>
      </c>
      <c r="K2787" s="1" t="n">
        <v>6.9</v>
      </c>
      <c r="L2787" s="1" t="n">
        <v>8</v>
      </c>
      <c r="M2787" s="1"/>
      <c r="N2787" s="1"/>
      <c r="O2787" s="3"/>
      <c r="AMI2787" s="0"/>
      <c r="AMJ2787" s="0"/>
    </row>
    <row r="2788" s="18" customFormat="true" ht="13.8" hidden="false" customHeight="false" outlineLevel="0" collapsed="false">
      <c r="A2788" s="1" t="s">
        <v>91</v>
      </c>
      <c r="B2788" s="12" t="n">
        <v>42185</v>
      </c>
      <c r="C2788" s="1" t="s">
        <v>833</v>
      </c>
      <c r="D2788" s="1" t="s">
        <v>19</v>
      </c>
      <c r="E2788" s="1" t="s">
        <v>19</v>
      </c>
      <c r="F2788" s="1" t="s">
        <v>20</v>
      </c>
      <c r="G2788" s="1" t="n">
        <v>9</v>
      </c>
      <c r="H2788" s="1" t="n">
        <v>2</v>
      </c>
      <c r="I2788" s="23" t="str">
        <f aca="false">IF(J2788="RHAP", "Rhizophora apiculata", IF(J2788="EXAG", "Excoecaria agallocha", IF(J2788="BRPA", "Bruguiera parviflora", IF(J2788="XYMO", "Xylocarpus moluccensis", IF(J2788="BRCY", "Bruguiera cylindrica", IF(J2788="AVAL", "Avicennia alba", IF(J2788="AVOF", "Avicennia officinalis", IF(J2788="LURA", "Lumnitzera racemosa", IF(J2788="CETA", "Ceriops tagal", IF(J2788="XYGR", "Xylocarpus granatum", IF(J2788="AVMA", "Avicennia marina", IF(J2788="RHMU", "Rhizophora mucronata", IF(J2788="BRGY", "Bruguiera gymnorrhiza", IF(J2788="BRSE", "Bruguiera sexangula", IF(J2788="SOOV", "Sonneratia ovata", IF(J2788="SOCA", "Sonneratia caseolaris", IF(J2788="HELI", "Heritiera littoralis", IF(J2788="HESY", "Heritiera sylvatica", IF(J2788="NYFR", "Nypa fruticans", IF(J2788="CYRA", "Cynometra ramiflora", IF(J2788="PHPA", "Phoenix paludosa", IF(J2788="SCHY", "Scyphiphora hydrophyllacea", IF(J2788="DIMA", "Diospyros maritima", IF(J2788="POPI", "Pongamia pinnata", IF(J2788="MAPS", "Maniltoa psilogyne", IF(J2788="INBI", "Intsia bijuga", IF(J2788="ACEB", "Acanthus ebracteatus", IF(J2788="CAER", "Calamus erinaceus", IF(J2788="UNUN", "Unknown unknown",  IF(J2788="SOAL", "Sonneratia alba",  IF(J2788="AECO", "Aegiceras corniculatum", "" )) )))))))))))))))))))))))))))))</f>
        <v>Bruguiera cylindrica</v>
      </c>
      <c r="J2788" s="1" t="s">
        <v>98</v>
      </c>
      <c r="K2788" s="1" t="n">
        <v>6.9</v>
      </c>
      <c r="L2788" s="1" t="n">
        <v>8</v>
      </c>
      <c r="M2788" s="1"/>
      <c r="N2788" s="1"/>
      <c r="O2788" s="3"/>
      <c r="AMI2788" s="0"/>
      <c r="AMJ2788" s="0"/>
    </row>
    <row r="2789" s="18" customFormat="true" ht="13.8" hidden="false" customHeight="false" outlineLevel="0" collapsed="false">
      <c r="A2789" s="1" t="s">
        <v>91</v>
      </c>
      <c r="B2789" s="12" t="n">
        <v>42185</v>
      </c>
      <c r="C2789" s="1" t="s">
        <v>833</v>
      </c>
      <c r="D2789" s="1" t="s">
        <v>19</v>
      </c>
      <c r="E2789" s="1" t="s">
        <v>19</v>
      </c>
      <c r="F2789" s="1" t="s">
        <v>20</v>
      </c>
      <c r="G2789" s="1" t="n">
        <v>9</v>
      </c>
      <c r="H2789" s="1" t="n">
        <v>2</v>
      </c>
      <c r="I2789" s="23" t="str">
        <f aca="false">IF(J2789="RHAP", "Rhizophora apiculata", IF(J2789="EXAG", "Excoecaria agallocha", IF(J2789="BRPA", "Bruguiera parviflora", IF(J2789="XYMO", "Xylocarpus moluccensis", IF(J2789="BRCY", "Bruguiera cylindrica", IF(J2789="AVAL", "Avicennia alba", IF(J2789="AVOF", "Avicennia officinalis", IF(J2789="LURA", "Lumnitzera racemosa", IF(J2789="CETA", "Ceriops tagal", IF(J2789="XYGR", "Xylocarpus granatum", IF(J2789="AVMA", "Avicennia marina", IF(J2789="RHMU", "Rhizophora mucronata", IF(J2789="BRGY", "Bruguiera gymnorrhiza", IF(J2789="BRSE", "Bruguiera sexangula", IF(J2789="SOOV", "Sonneratia ovata", IF(J2789="SOCA", "Sonneratia caseolaris", IF(J2789="HELI", "Heritiera littoralis", IF(J2789="HESY", "Heritiera sylvatica", IF(J2789="NYFR", "Nypa fruticans", IF(J2789="CYRA", "Cynometra ramiflora", IF(J2789="PHPA", "Phoenix paludosa", IF(J2789="SCHY", "Scyphiphora hydrophyllacea", IF(J2789="DIMA", "Diospyros maritima", IF(J2789="POPI", "Pongamia pinnata", IF(J2789="MAPS", "Maniltoa psilogyne", IF(J2789="INBI", "Intsia bijuga", IF(J2789="ACEB", "Acanthus ebracteatus", IF(J2789="CAER", "Calamus erinaceus", IF(J2789="UNUN", "Unknown unknown",  IF(J2789="SOAL", "Sonneratia alba",  IF(J2789="AECO", "Aegiceras corniculatum", "" )) )))))))))))))))))))))))))))))</f>
        <v>Bruguiera cylindrica</v>
      </c>
      <c r="J2789" s="1" t="s">
        <v>98</v>
      </c>
      <c r="K2789" s="1" t="n">
        <v>7</v>
      </c>
      <c r="L2789" s="1" t="n">
        <v>6</v>
      </c>
      <c r="M2789" s="1"/>
      <c r="N2789" s="1"/>
      <c r="O2789" s="3"/>
      <c r="AMI2789" s="0"/>
      <c r="AMJ2789" s="0"/>
    </row>
    <row r="2790" s="18" customFormat="true" ht="13.8" hidden="false" customHeight="false" outlineLevel="0" collapsed="false">
      <c r="A2790" s="1" t="s">
        <v>91</v>
      </c>
      <c r="B2790" s="12" t="n">
        <v>42185</v>
      </c>
      <c r="C2790" s="1" t="s">
        <v>833</v>
      </c>
      <c r="D2790" s="1" t="s">
        <v>19</v>
      </c>
      <c r="E2790" s="1" t="s">
        <v>19</v>
      </c>
      <c r="F2790" s="1" t="s">
        <v>20</v>
      </c>
      <c r="G2790" s="1" t="n">
        <v>9</v>
      </c>
      <c r="H2790" s="1" t="n">
        <v>2</v>
      </c>
      <c r="I2790" s="23" t="str">
        <f aca="false">IF(J2790="RHAP", "Rhizophora apiculata", IF(J2790="EXAG", "Excoecaria agallocha", IF(J2790="BRPA", "Bruguiera parviflora", IF(J2790="XYMO", "Xylocarpus moluccensis", IF(J2790="BRCY", "Bruguiera cylindrica", IF(J2790="AVAL", "Avicennia alba", IF(J2790="AVOF", "Avicennia officinalis", IF(J2790="LURA", "Lumnitzera racemosa", IF(J2790="CETA", "Ceriops tagal", IF(J2790="XYGR", "Xylocarpus granatum", IF(J2790="AVMA", "Avicennia marina", IF(J2790="RHMU", "Rhizophora mucronata", IF(J2790="BRGY", "Bruguiera gymnorrhiza", IF(J2790="BRSE", "Bruguiera sexangula", IF(J2790="SOOV", "Sonneratia ovata", IF(J2790="SOCA", "Sonneratia caseolaris", IF(J2790="HELI", "Heritiera littoralis", IF(J2790="HESY", "Heritiera sylvatica", IF(J2790="NYFR", "Nypa fruticans", IF(J2790="CYRA", "Cynometra ramiflora", IF(J2790="PHPA", "Phoenix paludosa", IF(J2790="SCHY", "Scyphiphora hydrophyllacea", IF(J2790="DIMA", "Diospyros maritima", IF(J2790="POPI", "Pongamia pinnata", IF(J2790="MAPS", "Maniltoa psilogyne", IF(J2790="INBI", "Intsia bijuga", IF(J2790="ACEB", "Acanthus ebracteatus", IF(J2790="CAER", "Calamus erinaceus", IF(J2790="UNUN", "Unknown unknown",  IF(J2790="SOAL", "Sonneratia alba",  IF(J2790="AECO", "Aegiceras corniculatum", "" )) )))))))))))))))))))))))))))))</f>
        <v>Bruguiera cylindrica</v>
      </c>
      <c r="J2790" s="1" t="s">
        <v>98</v>
      </c>
      <c r="K2790" s="1" t="n">
        <v>7.1</v>
      </c>
      <c r="L2790" s="1" t="n">
        <v>6</v>
      </c>
      <c r="M2790" s="1"/>
      <c r="N2790" s="1"/>
      <c r="O2790" s="3"/>
      <c r="AMI2790" s="0"/>
      <c r="AMJ2790" s="0"/>
    </row>
    <row r="2791" s="18" customFormat="true" ht="13.8" hidden="false" customHeight="false" outlineLevel="0" collapsed="false">
      <c r="A2791" s="1" t="s">
        <v>91</v>
      </c>
      <c r="B2791" s="12" t="n">
        <v>42185</v>
      </c>
      <c r="C2791" s="1" t="s">
        <v>833</v>
      </c>
      <c r="D2791" s="1" t="s">
        <v>19</v>
      </c>
      <c r="E2791" s="1" t="s">
        <v>19</v>
      </c>
      <c r="F2791" s="1" t="s">
        <v>20</v>
      </c>
      <c r="G2791" s="1" t="n">
        <v>9</v>
      </c>
      <c r="H2791" s="1" t="n">
        <v>2</v>
      </c>
      <c r="I2791" s="23" t="str">
        <f aca="false">IF(J2791="RHAP", "Rhizophora apiculata", IF(J2791="EXAG", "Excoecaria agallocha", IF(J2791="BRPA", "Bruguiera parviflora", IF(J2791="XYMO", "Xylocarpus moluccensis", IF(J2791="BRCY", "Bruguiera cylindrica", IF(J2791="AVAL", "Avicennia alba", IF(J2791="AVOF", "Avicennia officinalis", IF(J2791="LURA", "Lumnitzera racemosa", IF(J2791="CETA", "Ceriops tagal", IF(J2791="XYGR", "Xylocarpus granatum", IF(J2791="AVMA", "Avicennia marina", IF(J2791="RHMU", "Rhizophora mucronata", IF(J2791="BRGY", "Bruguiera gymnorrhiza", IF(J2791="BRSE", "Bruguiera sexangula", IF(J2791="SOOV", "Sonneratia ovata", IF(J2791="SOCA", "Sonneratia caseolaris", IF(J2791="HELI", "Heritiera littoralis", IF(J2791="HESY", "Heritiera sylvatica", IF(J2791="NYFR", "Nypa fruticans", IF(J2791="CYRA", "Cynometra ramiflora", IF(J2791="PHPA", "Phoenix paludosa", IF(J2791="SCHY", "Scyphiphora hydrophyllacea", IF(J2791="DIMA", "Diospyros maritima", IF(J2791="POPI", "Pongamia pinnata", IF(J2791="MAPS", "Maniltoa psilogyne", IF(J2791="INBI", "Intsia bijuga", IF(J2791="ACEB", "Acanthus ebracteatus", IF(J2791="CAER", "Calamus erinaceus", IF(J2791="UNUN", "Unknown unknown",  IF(J2791="SOAL", "Sonneratia alba",  IF(J2791="AECO", "Aegiceras corniculatum", "" )) )))))))))))))))))))))))))))))</f>
        <v>Bruguiera cylindrica</v>
      </c>
      <c r="J2791" s="1" t="s">
        <v>98</v>
      </c>
      <c r="K2791" s="1" t="n">
        <v>7.1</v>
      </c>
      <c r="L2791" s="1" t="n">
        <v>7</v>
      </c>
      <c r="M2791" s="1"/>
      <c r="N2791" s="1"/>
      <c r="O2791" s="3"/>
      <c r="AMI2791" s="0"/>
      <c r="AMJ2791" s="0"/>
    </row>
    <row r="2792" s="18" customFormat="true" ht="13.8" hidden="false" customHeight="false" outlineLevel="0" collapsed="false">
      <c r="A2792" s="1" t="s">
        <v>91</v>
      </c>
      <c r="B2792" s="12" t="n">
        <v>42185</v>
      </c>
      <c r="C2792" s="1" t="s">
        <v>833</v>
      </c>
      <c r="D2792" s="1" t="s">
        <v>19</v>
      </c>
      <c r="E2792" s="1" t="s">
        <v>19</v>
      </c>
      <c r="F2792" s="1" t="s">
        <v>20</v>
      </c>
      <c r="G2792" s="1" t="n">
        <v>9</v>
      </c>
      <c r="H2792" s="1" t="n">
        <v>2</v>
      </c>
      <c r="I2792" s="23" t="str">
        <f aca="false">IF(J2792="RHAP", "Rhizophora apiculata", IF(J2792="EXAG", "Excoecaria agallocha", IF(J2792="BRPA", "Bruguiera parviflora", IF(J2792="XYMO", "Xylocarpus moluccensis", IF(J2792="BRCY", "Bruguiera cylindrica", IF(J2792="AVAL", "Avicennia alba", IF(J2792="AVOF", "Avicennia officinalis", IF(J2792="LURA", "Lumnitzera racemosa", IF(J2792="CETA", "Ceriops tagal", IF(J2792="XYGR", "Xylocarpus granatum", IF(J2792="AVMA", "Avicennia marina", IF(J2792="RHMU", "Rhizophora mucronata", IF(J2792="BRGY", "Bruguiera gymnorrhiza", IF(J2792="BRSE", "Bruguiera sexangula", IF(J2792="SOOV", "Sonneratia ovata", IF(J2792="SOCA", "Sonneratia caseolaris", IF(J2792="HELI", "Heritiera littoralis", IF(J2792="HESY", "Heritiera sylvatica", IF(J2792="NYFR", "Nypa fruticans", IF(J2792="CYRA", "Cynometra ramiflora", IF(J2792="PHPA", "Phoenix paludosa", IF(J2792="SCHY", "Scyphiphora hydrophyllacea", IF(J2792="DIMA", "Diospyros maritima", IF(J2792="POPI", "Pongamia pinnata", IF(J2792="MAPS", "Maniltoa psilogyne", IF(J2792="INBI", "Intsia bijuga", IF(J2792="ACEB", "Acanthus ebracteatus", IF(J2792="CAER", "Calamus erinaceus", IF(J2792="UNUN", "Unknown unknown",  IF(J2792="SOAL", "Sonneratia alba",  IF(J2792="AECO", "Aegiceras corniculatum", "" )) )))))))))))))))))))))))))))))</f>
        <v>Bruguiera cylindrica</v>
      </c>
      <c r="J2792" s="1" t="s">
        <v>98</v>
      </c>
      <c r="K2792" s="1" t="n">
        <v>7.1</v>
      </c>
      <c r="L2792" s="1" t="n">
        <v>6</v>
      </c>
      <c r="M2792" s="1"/>
      <c r="N2792" s="1"/>
      <c r="O2792" s="3"/>
      <c r="AMI2792" s="0"/>
      <c r="AMJ2792" s="0"/>
    </row>
    <row r="2793" s="18" customFormat="true" ht="13.8" hidden="false" customHeight="false" outlineLevel="0" collapsed="false">
      <c r="A2793" s="1" t="s">
        <v>91</v>
      </c>
      <c r="B2793" s="12" t="n">
        <v>42185</v>
      </c>
      <c r="C2793" s="1" t="s">
        <v>833</v>
      </c>
      <c r="D2793" s="1" t="s">
        <v>19</v>
      </c>
      <c r="E2793" s="1" t="s">
        <v>19</v>
      </c>
      <c r="F2793" s="1" t="s">
        <v>20</v>
      </c>
      <c r="G2793" s="1" t="n">
        <v>9</v>
      </c>
      <c r="H2793" s="1" t="n">
        <v>2</v>
      </c>
      <c r="I2793" s="23" t="str">
        <f aca="false">IF(J2793="RHAP", "Rhizophora apiculata", IF(J2793="EXAG", "Excoecaria agallocha", IF(J2793="BRPA", "Bruguiera parviflora", IF(J2793="XYMO", "Xylocarpus moluccensis", IF(J2793="BRCY", "Bruguiera cylindrica", IF(J2793="AVAL", "Avicennia alba", IF(J2793="AVOF", "Avicennia officinalis", IF(J2793="LURA", "Lumnitzera racemosa", IF(J2793="CETA", "Ceriops tagal", IF(J2793="XYGR", "Xylocarpus granatum", IF(J2793="AVMA", "Avicennia marina", IF(J2793="RHMU", "Rhizophora mucronata", IF(J2793="BRGY", "Bruguiera gymnorrhiza", IF(J2793="BRSE", "Bruguiera sexangula", IF(J2793="SOOV", "Sonneratia ovata", IF(J2793="SOCA", "Sonneratia caseolaris", IF(J2793="HELI", "Heritiera littoralis", IF(J2793="HESY", "Heritiera sylvatica", IF(J2793="NYFR", "Nypa fruticans", IF(J2793="CYRA", "Cynometra ramiflora", IF(J2793="PHPA", "Phoenix paludosa", IF(J2793="SCHY", "Scyphiphora hydrophyllacea", IF(J2793="DIMA", "Diospyros maritima", IF(J2793="POPI", "Pongamia pinnata", IF(J2793="MAPS", "Maniltoa psilogyne", IF(J2793="INBI", "Intsia bijuga", IF(J2793="ACEB", "Acanthus ebracteatus", IF(J2793="CAER", "Calamus erinaceus", IF(J2793="UNUN", "Unknown unknown",  IF(J2793="SOAL", "Sonneratia alba",  IF(J2793="AECO", "Aegiceras corniculatum", "" )) )))))))))))))))))))))))))))))</f>
        <v>Bruguiera cylindrica</v>
      </c>
      <c r="J2793" s="1" t="s">
        <v>98</v>
      </c>
      <c r="K2793" s="1" t="n">
        <v>7.2</v>
      </c>
      <c r="L2793" s="1" t="n">
        <v>7</v>
      </c>
      <c r="M2793" s="1"/>
      <c r="N2793" s="1"/>
      <c r="O2793" s="3"/>
      <c r="AMI2793" s="0"/>
      <c r="AMJ2793" s="0"/>
    </row>
    <row r="2794" s="18" customFormat="true" ht="13.8" hidden="false" customHeight="false" outlineLevel="0" collapsed="false">
      <c r="A2794" s="1" t="s">
        <v>91</v>
      </c>
      <c r="B2794" s="12" t="n">
        <v>42185</v>
      </c>
      <c r="C2794" s="1" t="s">
        <v>833</v>
      </c>
      <c r="D2794" s="1" t="s">
        <v>19</v>
      </c>
      <c r="E2794" s="1" t="s">
        <v>19</v>
      </c>
      <c r="F2794" s="1" t="s">
        <v>20</v>
      </c>
      <c r="G2794" s="1" t="n">
        <v>9</v>
      </c>
      <c r="H2794" s="1" t="n">
        <v>2</v>
      </c>
      <c r="I2794" s="23" t="str">
        <f aca="false">IF(J2794="RHAP", "Rhizophora apiculata", IF(J2794="EXAG", "Excoecaria agallocha", IF(J2794="BRPA", "Bruguiera parviflora", IF(J2794="XYMO", "Xylocarpus moluccensis", IF(J2794="BRCY", "Bruguiera cylindrica", IF(J2794="AVAL", "Avicennia alba", IF(J2794="AVOF", "Avicennia officinalis", IF(J2794="LURA", "Lumnitzera racemosa", IF(J2794="CETA", "Ceriops tagal", IF(J2794="XYGR", "Xylocarpus granatum", IF(J2794="AVMA", "Avicennia marina", IF(J2794="RHMU", "Rhizophora mucronata", IF(J2794="BRGY", "Bruguiera gymnorrhiza", IF(J2794="BRSE", "Bruguiera sexangula", IF(J2794="SOOV", "Sonneratia ovata", IF(J2794="SOCA", "Sonneratia caseolaris", IF(J2794="HELI", "Heritiera littoralis", IF(J2794="HESY", "Heritiera sylvatica", IF(J2794="NYFR", "Nypa fruticans", IF(J2794="CYRA", "Cynometra ramiflora", IF(J2794="PHPA", "Phoenix paludosa", IF(J2794="SCHY", "Scyphiphora hydrophyllacea", IF(J2794="DIMA", "Diospyros maritima", IF(J2794="POPI", "Pongamia pinnata", IF(J2794="MAPS", "Maniltoa psilogyne", IF(J2794="INBI", "Intsia bijuga", IF(J2794="ACEB", "Acanthus ebracteatus", IF(J2794="CAER", "Calamus erinaceus", IF(J2794="UNUN", "Unknown unknown",  IF(J2794="SOAL", "Sonneratia alba",  IF(J2794="AECO", "Aegiceras corniculatum", "" )) )))))))))))))))))))))))))))))</f>
        <v>Bruguiera cylindrica</v>
      </c>
      <c r="J2794" s="1" t="s">
        <v>98</v>
      </c>
      <c r="K2794" s="1" t="n">
        <v>7.2</v>
      </c>
      <c r="L2794" s="1" t="n">
        <v>6</v>
      </c>
      <c r="M2794" s="1"/>
      <c r="N2794" s="1"/>
      <c r="O2794" s="3"/>
      <c r="AMI2794" s="0"/>
      <c r="AMJ2794" s="0"/>
    </row>
    <row r="2795" s="18" customFormat="true" ht="13.8" hidden="false" customHeight="false" outlineLevel="0" collapsed="false">
      <c r="A2795" s="1" t="s">
        <v>91</v>
      </c>
      <c r="B2795" s="12" t="n">
        <v>42185</v>
      </c>
      <c r="C2795" s="1" t="s">
        <v>833</v>
      </c>
      <c r="D2795" s="1" t="s">
        <v>19</v>
      </c>
      <c r="E2795" s="1" t="s">
        <v>19</v>
      </c>
      <c r="F2795" s="1" t="s">
        <v>20</v>
      </c>
      <c r="G2795" s="1" t="n">
        <v>9</v>
      </c>
      <c r="H2795" s="1" t="n">
        <v>2</v>
      </c>
      <c r="I2795" s="23" t="str">
        <f aca="false">IF(J2795="RHAP", "Rhizophora apiculata", IF(J2795="EXAG", "Excoecaria agallocha", IF(J2795="BRPA", "Bruguiera parviflora", IF(J2795="XYMO", "Xylocarpus moluccensis", IF(J2795="BRCY", "Bruguiera cylindrica", IF(J2795="AVAL", "Avicennia alba", IF(J2795="AVOF", "Avicennia officinalis", IF(J2795="LURA", "Lumnitzera racemosa", IF(J2795="CETA", "Ceriops tagal", IF(J2795="XYGR", "Xylocarpus granatum", IF(J2795="AVMA", "Avicennia marina", IF(J2795="RHMU", "Rhizophora mucronata", IF(J2795="BRGY", "Bruguiera gymnorrhiza", IF(J2795="BRSE", "Bruguiera sexangula", IF(J2795="SOOV", "Sonneratia ovata", IF(J2795="SOCA", "Sonneratia caseolaris", IF(J2795="HELI", "Heritiera littoralis", IF(J2795="HESY", "Heritiera sylvatica", IF(J2795="NYFR", "Nypa fruticans", IF(J2795="CYRA", "Cynometra ramiflora", IF(J2795="PHPA", "Phoenix paludosa", IF(J2795="SCHY", "Scyphiphora hydrophyllacea", IF(J2795="DIMA", "Diospyros maritima", IF(J2795="POPI", "Pongamia pinnata", IF(J2795="MAPS", "Maniltoa psilogyne", IF(J2795="INBI", "Intsia bijuga", IF(J2795="ACEB", "Acanthus ebracteatus", IF(J2795="CAER", "Calamus erinaceus", IF(J2795="UNUN", "Unknown unknown",  IF(J2795="SOAL", "Sonneratia alba",  IF(J2795="AECO", "Aegiceras corniculatum", "" )) )))))))))))))))))))))))))))))</f>
        <v>Bruguiera cylindrica</v>
      </c>
      <c r="J2795" s="1" t="s">
        <v>98</v>
      </c>
      <c r="K2795" s="1" t="n">
        <v>7.3</v>
      </c>
      <c r="L2795" s="1" t="n">
        <v>6</v>
      </c>
      <c r="M2795" s="1"/>
      <c r="N2795" s="1"/>
      <c r="O2795" s="3"/>
      <c r="AMI2795" s="0"/>
      <c r="AMJ2795" s="0"/>
    </row>
    <row r="2796" s="18" customFormat="true" ht="13.8" hidden="false" customHeight="false" outlineLevel="0" collapsed="false">
      <c r="A2796" s="1" t="s">
        <v>91</v>
      </c>
      <c r="B2796" s="12" t="n">
        <v>42185</v>
      </c>
      <c r="C2796" s="1" t="s">
        <v>833</v>
      </c>
      <c r="D2796" s="1" t="s">
        <v>19</v>
      </c>
      <c r="E2796" s="1" t="s">
        <v>19</v>
      </c>
      <c r="F2796" s="1" t="s">
        <v>20</v>
      </c>
      <c r="G2796" s="1" t="n">
        <v>9</v>
      </c>
      <c r="H2796" s="1" t="n">
        <v>2</v>
      </c>
      <c r="I2796" s="23" t="str">
        <f aca="false">IF(J2796="RHAP", "Rhizophora apiculata", IF(J2796="EXAG", "Excoecaria agallocha", IF(J2796="BRPA", "Bruguiera parviflora", IF(J2796="XYMO", "Xylocarpus moluccensis", IF(J2796="BRCY", "Bruguiera cylindrica", IF(J2796="AVAL", "Avicennia alba", IF(J2796="AVOF", "Avicennia officinalis", IF(J2796="LURA", "Lumnitzera racemosa", IF(J2796="CETA", "Ceriops tagal", IF(J2796="XYGR", "Xylocarpus granatum", IF(J2796="AVMA", "Avicennia marina", IF(J2796="RHMU", "Rhizophora mucronata", IF(J2796="BRGY", "Bruguiera gymnorrhiza", IF(J2796="BRSE", "Bruguiera sexangula", IF(J2796="SOOV", "Sonneratia ovata", IF(J2796="SOCA", "Sonneratia caseolaris", IF(J2796="HELI", "Heritiera littoralis", IF(J2796="HESY", "Heritiera sylvatica", IF(J2796="NYFR", "Nypa fruticans", IF(J2796="CYRA", "Cynometra ramiflora", IF(J2796="PHPA", "Phoenix paludosa", IF(J2796="SCHY", "Scyphiphora hydrophyllacea", IF(J2796="DIMA", "Diospyros maritima", IF(J2796="POPI", "Pongamia pinnata", IF(J2796="MAPS", "Maniltoa psilogyne", IF(J2796="INBI", "Intsia bijuga", IF(J2796="ACEB", "Acanthus ebracteatus", IF(J2796="CAER", "Calamus erinaceus", IF(J2796="UNUN", "Unknown unknown",  IF(J2796="SOAL", "Sonneratia alba",  IF(J2796="AECO", "Aegiceras corniculatum", "" )) )))))))))))))))))))))))))))))</f>
        <v>Bruguiera cylindrica</v>
      </c>
      <c r="J2796" s="1" t="s">
        <v>98</v>
      </c>
      <c r="K2796" s="1" t="n">
        <v>7.3</v>
      </c>
      <c r="L2796" s="1" t="n">
        <v>7</v>
      </c>
      <c r="M2796" s="1"/>
      <c r="N2796" s="1"/>
      <c r="O2796" s="3"/>
      <c r="AMI2796" s="0"/>
      <c r="AMJ2796" s="0"/>
    </row>
    <row r="2797" s="18" customFormat="true" ht="13.8" hidden="false" customHeight="false" outlineLevel="0" collapsed="false">
      <c r="A2797" s="1" t="s">
        <v>91</v>
      </c>
      <c r="B2797" s="12" t="n">
        <v>42185</v>
      </c>
      <c r="C2797" s="1" t="s">
        <v>833</v>
      </c>
      <c r="D2797" s="1" t="s">
        <v>19</v>
      </c>
      <c r="E2797" s="1" t="s">
        <v>19</v>
      </c>
      <c r="F2797" s="1" t="s">
        <v>20</v>
      </c>
      <c r="G2797" s="1" t="n">
        <v>9</v>
      </c>
      <c r="H2797" s="1" t="n">
        <v>2</v>
      </c>
      <c r="I2797" s="23" t="str">
        <f aca="false">IF(J2797="RHAP", "Rhizophora apiculata", IF(J2797="EXAG", "Excoecaria agallocha", IF(J2797="BRPA", "Bruguiera parviflora", IF(J2797="XYMO", "Xylocarpus moluccensis", IF(J2797="BRCY", "Bruguiera cylindrica", IF(J2797="AVAL", "Avicennia alba", IF(J2797="AVOF", "Avicennia officinalis", IF(J2797="LURA", "Lumnitzera racemosa", IF(J2797="CETA", "Ceriops tagal", IF(J2797="XYGR", "Xylocarpus granatum", IF(J2797="AVMA", "Avicennia marina", IF(J2797="RHMU", "Rhizophora mucronata", IF(J2797="BRGY", "Bruguiera gymnorrhiza", IF(J2797="BRSE", "Bruguiera sexangula", IF(J2797="SOOV", "Sonneratia ovata", IF(J2797="SOCA", "Sonneratia caseolaris", IF(J2797="HELI", "Heritiera littoralis", IF(J2797="HESY", "Heritiera sylvatica", IF(J2797="NYFR", "Nypa fruticans", IF(J2797="CYRA", "Cynometra ramiflora", IF(J2797="PHPA", "Phoenix paludosa", IF(J2797="SCHY", "Scyphiphora hydrophyllacea", IF(J2797="DIMA", "Diospyros maritima", IF(J2797="POPI", "Pongamia pinnata", IF(J2797="MAPS", "Maniltoa psilogyne", IF(J2797="INBI", "Intsia bijuga", IF(J2797="ACEB", "Acanthus ebracteatus", IF(J2797="CAER", "Calamus erinaceus", IF(J2797="UNUN", "Unknown unknown",  IF(J2797="SOAL", "Sonneratia alba",  IF(J2797="AECO", "Aegiceras corniculatum", "" )) )))))))))))))))))))))))))))))</f>
        <v>Bruguiera cylindrica</v>
      </c>
      <c r="J2797" s="1" t="s">
        <v>98</v>
      </c>
      <c r="K2797" s="1" t="n">
        <v>7.3</v>
      </c>
      <c r="L2797" s="1" t="n">
        <v>7</v>
      </c>
      <c r="M2797" s="1"/>
      <c r="N2797" s="1"/>
      <c r="O2797" s="3"/>
      <c r="AMI2797" s="0"/>
      <c r="AMJ2797" s="0"/>
    </row>
    <row r="2798" s="18" customFormat="true" ht="13.8" hidden="false" customHeight="false" outlineLevel="0" collapsed="false">
      <c r="A2798" s="1" t="s">
        <v>91</v>
      </c>
      <c r="B2798" s="12" t="n">
        <v>42185</v>
      </c>
      <c r="C2798" s="1" t="s">
        <v>833</v>
      </c>
      <c r="D2798" s="1" t="s">
        <v>19</v>
      </c>
      <c r="E2798" s="1" t="s">
        <v>19</v>
      </c>
      <c r="F2798" s="1" t="s">
        <v>20</v>
      </c>
      <c r="G2798" s="1" t="n">
        <v>9</v>
      </c>
      <c r="H2798" s="1" t="n">
        <v>2</v>
      </c>
      <c r="I2798" s="23" t="str">
        <f aca="false">IF(J2798="RHAP", "Rhizophora apiculata", IF(J2798="EXAG", "Excoecaria agallocha", IF(J2798="BRPA", "Bruguiera parviflora", IF(J2798="XYMO", "Xylocarpus moluccensis", IF(J2798="BRCY", "Bruguiera cylindrica", IF(J2798="AVAL", "Avicennia alba", IF(J2798="AVOF", "Avicennia officinalis", IF(J2798="LURA", "Lumnitzera racemosa", IF(J2798="CETA", "Ceriops tagal", IF(J2798="XYGR", "Xylocarpus granatum", IF(J2798="AVMA", "Avicennia marina", IF(J2798="RHMU", "Rhizophora mucronata", IF(J2798="BRGY", "Bruguiera gymnorrhiza", IF(J2798="BRSE", "Bruguiera sexangula", IF(J2798="SOOV", "Sonneratia ovata", IF(J2798="SOCA", "Sonneratia caseolaris", IF(J2798="HELI", "Heritiera littoralis", IF(J2798="HESY", "Heritiera sylvatica", IF(J2798="NYFR", "Nypa fruticans", IF(J2798="CYRA", "Cynometra ramiflora", IF(J2798="PHPA", "Phoenix paludosa", IF(J2798="SCHY", "Scyphiphora hydrophyllacea", IF(J2798="DIMA", "Diospyros maritima", IF(J2798="POPI", "Pongamia pinnata", IF(J2798="MAPS", "Maniltoa psilogyne", IF(J2798="INBI", "Intsia bijuga", IF(J2798="ACEB", "Acanthus ebracteatus", IF(J2798="CAER", "Calamus erinaceus", IF(J2798="UNUN", "Unknown unknown",  IF(J2798="SOAL", "Sonneratia alba",  IF(J2798="AECO", "Aegiceras corniculatum", "" )) )))))))))))))))))))))))))))))</f>
        <v>Bruguiera cylindrica</v>
      </c>
      <c r="J2798" s="1" t="s">
        <v>98</v>
      </c>
      <c r="K2798" s="1" t="n">
        <v>7.5</v>
      </c>
      <c r="L2798" s="1" t="n">
        <v>6</v>
      </c>
      <c r="M2798" s="1"/>
      <c r="N2798" s="1"/>
      <c r="O2798" s="3"/>
      <c r="AMI2798" s="0"/>
      <c r="AMJ2798" s="0"/>
    </row>
    <row r="2799" s="18" customFormat="true" ht="13.8" hidden="false" customHeight="false" outlineLevel="0" collapsed="false">
      <c r="A2799" s="1" t="s">
        <v>91</v>
      </c>
      <c r="B2799" s="12" t="n">
        <v>42185</v>
      </c>
      <c r="C2799" s="1" t="s">
        <v>833</v>
      </c>
      <c r="D2799" s="1" t="s">
        <v>19</v>
      </c>
      <c r="E2799" s="1" t="s">
        <v>19</v>
      </c>
      <c r="F2799" s="1" t="s">
        <v>20</v>
      </c>
      <c r="G2799" s="1" t="n">
        <v>9</v>
      </c>
      <c r="H2799" s="1" t="n">
        <v>2</v>
      </c>
      <c r="I2799" s="23" t="str">
        <f aca="false">IF(J2799="RHAP", "Rhizophora apiculata", IF(J2799="EXAG", "Excoecaria agallocha", IF(J2799="BRPA", "Bruguiera parviflora", IF(J2799="XYMO", "Xylocarpus moluccensis", IF(J2799="BRCY", "Bruguiera cylindrica", IF(J2799="AVAL", "Avicennia alba", IF(J2799="AVOF", "Avicennia officinalis", IF(J2799="LURA", "Lumnitzera racemosa", IF(J2799="CETA", "Ceriops tagal", IF(J2799="XYGR", "Xylocarpus granatum", IF(J2799="AVMA", "Avicennia marina", IF(J2799="RHMU", "Rhizophora mucronata", IF(J2799="BRGY", "Bruguiera gymnorrhiza", IF(J2799="BRSE", "Bruguiera sexangula", IF(J2799="SOOV", "Sonneratia ovata", IF(J2799="SOCA", "Sonneratia caseolaris", IF(J2799="HELI", "Heritiera littoralis", IF(J2799="HESY", "Heritiera sylvatica", IF(J2799="NYFR", "Nypa fruticans", IF(J2799="CYRA", "Cynometra ramiflora", IF(J2799="PHPA", "Phoenix paludosa", IF(J2799="SCHY", "Scyphiphora hydrophyllacea", IF(J2799="DIMA", "Diospyros maritima", IF(J2799="POPI", "Pongamia pinnata", IF(J2799="MAPS", "Maniltoa psilogyne", IF(J2799="INBI", "Intsia bijuga", IF(J2799="ACEB", "Acanthus ebracteatus", IF(J2799="CAER", "Calamus erinaceus", IF(J2799="UNUN", "Unknown unknown",  IF(J2799="SOAL", "Sonneratia alba",  IF(J2799="AECO", "Aegiceras corniculatum", "" )) )))))))))))))))))))))))))))))</f>
        <v>Bruguiera cylindrica</v>
      </c>
      <c r="J2799" s="1" t="s">
        <v>98</v>
      </c>
      <c r="K2799" s="1" t="n">
        <v>7.5</v>
      </c>
      <c r="L2799" s="1" t="n">
        <v>8</v>
      </c>
      <c r="M2799" s="1"/>
      <c r="N2799" s="1"/>
      <c r="O2799" s="3"/>
      <c r="AMI2799" s="0"/>
      <c r="AMJ2799" s="0"/>
    </row>
    <row r="2800" s="18" customFormat="true" ht="13.8" hidden="false" customHeight="false" outlineLevel="0" collapsed="false">
      <c r="A2800" s="1" t="s">
        <v>91</v>
      </c>
      <c r="B2800" s="12" t="n">
        <v>42185</v>
      </c>
      <c r="C2800" s="1" t="s">
        <v>833</v>
      </c>
      <c r="D2800" s="1" t="s">
        <v>19</v>
      </c>
      <c r="E2800" s="1" t="s">
        <v>19</v>
      </c>
      <c r="F2800" s="1" t="s">
        <v>20</v>
      </c>
      <c r="G2800" s="1" t="n">
        <v>9</v>
      </c>
      <c r="H2800" s="1" t="n">
        <v>2</v>
      </c>
      <c r="I2800" s="23" t="str">
        <f aca="false">IF(J2800="RHAP", "Rhizophora apiculata", IF(J2800="EXAG", "Excoecaria agallocha", IF(J2800="BRPA", "Bruguiera parviflora", IF(J2800="XYMO", "Xylocarpus moluccensis", IF(J2800="BRCY", "Bruguiera cylindrica", IF(J2800="AVAL", "Avicennia alba", IF(J2800="AVOF", "Avicennia officinalis", IF(J2800="LURA", "Lumnitzera racemosa", IF(J2800="CETA", "Ceriops tagal", IF(J2800="XYGR", "Xylocarpus granatum", IF(J2800="AVMA", "Avicennia marina", IF(J2800="RHMU", "Rhizophora mucronata", IF(J2800="BRGY", "Bruguiera gymnorrhiza", IF(J2800="BRSE", "Bruguiera sexangula", IF(J2800="SOOV", "Sonneratia ovata", IF(J2800="SOCA", "Sonneratia caseolaris", IF(J2800="HELI", "Heritiera littoralis", IF(J2800="HESY", "Heritiera sylvatica", IF(J2800="NYFR", "Nypa fruticans", IF(J2800="CYRA", "Cynometra ramiflora", IF(J2800="PHPA", "Phoenix paludosa", IF(J2800="SCHY", "Scyphiphora hydrophyllacea", IF(J2800="DIMA", "Diospyros maritima", IF(J2800="POPI", "Pongamia pinnata", IF(J2800="MAPS", "Maniltoa psilogyne", IF(J2800="INBI", "Intsia bijuga", IF(J2800="ACEB", "Acanthus ebracteatus", IF(J2800="CAER", "Calamus erinaceus", IF(J2800="UNUN", "Unknown unknown",  IF(J2800="SOAL", "Sonneratia alba",  IF(J2800="AECO", "Aegiceras corniculatum", "" )) )))))))))))))))))))))))))))))</f>
        <v>Bruguiera cylindrica</v>
      </c>
      <c r="J2800" s="1" t="s">
        <v>98</v>
      </c>
      <c r="K2800" s="1" t="n">
        <v>7.5</v>
      </c>
      <c r="L2800" s="1" t="n">
        <v>7</v>
      </c>
      <c r="M2800" s="1"/>
      <c r="N2800" s="1"/>
      <c r="O2800" s="3"/>
      <c r="AMI2800" s="0"/>
      <c r="AMJ2800" s="0"/>
    </row>
    <row r="2801" s="18" customFormat="true" ht="13.8" hidden="false" customHeight="false" outlineLevel="0" collapsed="false">
      <c r="A2801" s="1" t="s">
        <v>91</v>
      </c>
      <c r="B2801" s="12" t="n">
        <v>42185</v>
      </c>
      <c r="C2801" s="1" t="s">
        <v>833</v>
      </c>
      <c r="D2801" s="1" t="s">
        <v>19</v>
      </c>
      <c r="E2801" s="1" t="s">
        <v>19</v>
      </c>
      <c r="F2801" s="1" t="s">
        <v>20</v>
      </c>
      <c r="G2801" s="1" t="n">
        <v>9</v>
      </c>
      <c r="H2801" s="1" t="n">
        <v>2</v>
      </c>
      <c r="I2801" s="23" t="str">
        <f aca="false">IF(J2801="RHAP", "Rhizophora apiculata", IF(J2801="EXAG", "Excoecaria agallocha", IF(J2801="BRPA", "Bruguiera parviflora", IF(J2801="XYMO", "Xylocarpus moluccensis", IF(J2801="BRCY", "Bruguiera cylindrica", IF(J2801="AVAL", "Avicennia alba", IF(J2801="AVOF", "Avicennia officinalis", IF(J2801="LURA", "Lumnitzera racemosa", IF(J2801="CETA", "Ceriops tagal", IF(J2801="XYGR", "Xylocarpus granatum", IF(J2801="AVMA", "Avicennia marina", IF(J2801="RHMU", "Rhizophora mucronata", IF(J2801="BRGY", "Bruguiera gymnorrhiza", IF(J2801="BRSE", "Bruguiera sexangula", IF(J2801="SOOV", "Sonneratia ovata", IF(J2801="SOCA", "Sonneratia caseolaris", IF(J2801="HELI", "Heritiera littoralis", IF(J2801="HESY", "Heritiera sylvatica", IF(J2801="NYFR", "Nypa fruticans", IF(J2801="CYRA", "Cynometra ramiflora", IF(J2801="PHPA", "Phoenix paludosa", IF(J2801="SCHY", "Scyphiphora hydrophyllacea", IF(J2801="DIMA", "Diospyros maritima", IF(J2801="POPI", "Pongamia pinnata", IF(J2801="MAPS", "Maniltoa psilogyne", IF(J2801="INBI", "Intsia bijuga", IF(J2801="ACEB", "Acanthus ebracteatus", IF(J2801="CAER", "Calamus erinaceus", IF(J2801="UNUN", "Unknown unknown",  IF(J2801="SOAL", "Sonneratia alba",  IF(J2801="AECO", "Aegiceras corniculatum", "" )) )))))))))))))))))))))))))))))</f>
        <v>Bruguiera cylindrica</v>
      </c>
      <c r="J2801" s="1" t="s">
        <v>98</v>
      </c>
      <c r="K2801" s="1" t="n">
        <v>7.5</v>
      </c>
      <c r="L2801" s="1" t="n">
        <v>8</v>
      </c>
      <c r="M2801" s="1"/>
      <c r="N2801" s="1"/>
      <c r="O2801" s="3"/>
      <c r="AMI2801" s="0"/>
      <c r="AMJ2801" s="0"/>
    </row>
    <row r="2802" s="18" customFormat="true" ht="13.8" hidden="false" customHeight="false" outlineLevel="0" collapsed="false">
      <c r="A2802" s="1" t="s">
        <v>91</v>
      </c>
      <c r="B2802" s="12" t="n">
        <v>42185</v>
      </c>
      <c r="C2802" s="1" t="s">
        <v>833</v>
      </c>
      <c r="D2802" s="1" t="s">
        <v>19</v>
      </c>
      <c r="E2802" s="1" t="s">
        <v>19</v>
      </c>
      <c r="F2802" s="1" t="s">
        <v>20</v>
      </c>
      <c r="G2802" s="1" t="n">
        <v>9</v>
      </c>
      <c r="H2802" s="1" t="n">
        <v>2</v>
      </c>
      <c r="I2802" s="23" t="str">
        <f aca="false">IF(J2802="RHAP", "Rhizophora apiculata", IF(J2802="EXAG", "Excoecaria agallocha", IF(J2802="BRPA", "Bruguiera parviflora", IF(J2802="XYMO", "Xylocarpus moluccensis", IF(J2802="BRCY", "Bruguiera cylindrica", IF(J2802="AVAL", "Avicennia alba", IF(J2802="AVOF", "Avicennia officinalis", IF(J2802="LURA", "Lumnitzera racemosa", IF(J2802="CETA", "Ceriops tagal", IF(J2802="XYGR", "Xylocarpus granatum", IF(J2802="AVMA", "Avicennia marina", IF(J2802="RHMU", "Rhizophora mucronata", IF(J2802="BRGY", "Bruguiera gymnorrhiza", IF(J2802="BRSE", "Bruguiera sexangula", IF(J2802="SOOV", "Sonneratia ovata", IF(J2802="SOCA", "Sonneratia caseolaris", IF(J2802="HELI", "Heritiera littoralis", IF(J2802="HESY", "Heritiera sylvatica", IF(J2802="NYFR", "Nypa fruticans", IF(J2802="CYRA", "Cynometra ramiflora", IF(J2802="PHPA", "Phoenix paludosa", IF(J2802="SCHY", "Scyphiphora hydrophyllacea", IF(J2802="DIMA", "Diospyros maritima", IF(J2802="POPI", "Pongamia pinnata", IF(J2802="MAPS", "Maniltoa psilogyne", IF(J2802="INBI", "Intsia bijuga", IF(J2802="ACEB", "Acanthus ebracteatus", IF(J2802="CAER", "Calamus erinaceus", IF(J2802="UNUN", "Unknown unknown",  IF(J2802="SOAL", "Sonneratia alba",  IF(J2802="AECO", "Aegiceras corniculatum", "" )) )))))))))))))))))))))))))))))</f>
        <v>Bruguiera cylindrica</v>
      </c>
      <c r="J2802" s="1" t="s">
        <v>98</v>
      </c>
      <c r="K2802" s="1" t="n">
        <v>7.6</v>
      </c>
      <c r="L2802" s="1" t="n">
        <v>7</v>
      </c>
      <c r="M2802" s="1"/>
      <c r="N2802" s="1"/>
      <c r="O2802" s="3"/>
      <c r="AMI2802" s="0"/>
      <c r="AMJ2802" s="0"/>
    </row>
    <row r="2803" s="18" customFormat="true" ht="13.8" hidden="false" customHeight="false" outlineLevel="0" collapsed="false">
      <c r="A2803" s="1" t="s">
        <v>91</v>
      </c>
      <c r="B2803" s="12" t="n">
        <v>42185</v>
      </c>
      <c r="C2803" s="1" t="s">
        <v>833</v>
      </c>
      <c r="D2803" s="1" t="s">
        <v>19</v>
      </c>
      <c r="E2803" s="1" t="s">
        <v>19</v>
      </c>
      <c r="F2803" s="1" t="s">
        <v>20</v>
      </c>
      <c r="G2803" s="1" t="n">
        <v>9</v>
      </c>
      <c r="H2803" s="1" t="n">
        <v>2</v>
      </c>
      <c r="I2803" s="23" t="str">
        <f aca="false">IF(J2803="RHAP", "Rhizophora apiculata", IF(J2803="EXAG", "Excoecaria agallocha", IF(J2803="BRPA", "Bruguiera parviflora", IF(J2803="XYMO", "Xylocarpus moluccensis", IF(J2803="BRCY", "Bruguiera cylindrica", IF(J2803="AVAL", "Avicennia alba", IF(J2803="AVOF", "Avicennia officinalis", IF(J2803="LURA", "Lumnitzera racemosa", IF(J2803="CETA", "Ceriops tagal", IF(J2803="XYGR", "Xylocarpus granatum", IF(J2803="AVMA", "Avicennia marina", IF(J2803="RHMU", "Rhizophora mucronata", IF(J2803="BRGY", "Bruguiera gymnorrhiza", IF(J2803="BRSE", "Bruguiera sexangula", IF(J2803="SOOV", "Sonneratia ovata", IF(J2803="SOCA", "Sonneratia caseolaris", IF(J2803="HELI", "Heritiera littoralis", IF(J2803="HESY", "Heritiera sylvatica", IF(J2803="NYFR", "Nypa fruticans", IF(J2803="CYRA", "Cynometra ramiflora", IF(J2803="PHPA", "Phoenix paludosa", IF(J2803="SCHY", "Scyphiphora hydrophyllacea", IF(J2803="DIMA", "Diospyros maritima", IF(J2803="POPI", "Pongamia pinnata", IF(J2803="MAPS", "Maniltoa psilogyne", IF(J2803="INBI", "Intsia bijuga", IF(J2803="ACEB", "Acanthus ebracteatus", IF(J2803="CAER", "Calamus erinaceus", IF(J2803="UNUN", "Unknown unknown",  IF(J2803="SOAL", "Sonneratia alba",  IF(J2803="AECO", "Aegiceras corniculatum", "" )) )))))))))))))))))))))))))))))</f>
        <v>Bruguiera cylindrica</v>
      </c>
      <c r="J2803" s="1" t="s">
        <v>98</v>
      </c>
      <c r="K2803" s="1" t="n">
        <v>7.7</v>
      </c>
      <c r="L2803" s="1" t="n">
        <v>8</v>
      </c>
      <c r="M2803" s="1"/>
      <c r="N2803" s="1"/>
      <c r="O2803" s="3"/>
      <c r="AMI2803" s="0"/>
      <c r="AMJ2803" s="0"/>
    </row>
    <row r="2804" s="18" customFormat="true" ht="13.8" hidden="false" customHeight="false" outlineLevel="0" collapsed="false">
      <c r="A2804" s="1" t="s">
        <v>91</v>
      </c>
      <c r="B2804" s="12" t="n">
        <v>42185</v>
      </c>
      <c r="C2804" s="1" t="s">
        <v>833</v>
      </c>
      <c r="D2804" s="1" t="s">
        <v>19</v>
      </c>
      <c r="E2804" s="1" t="s">
        <v>19</v>
      </c>
      <c r="F2804" s="1" t="s">
        <v>20</v>
      </c>
      <c r="G2804" s="1" t="n">
        <v>9</v>
      </c>
      <c r="H2804" s="1" t="n">
        <v>2</v>
      </c>
      <c r="I2804" s="23" t="str">
        <f aca="false">IF(J2804="RHAP", "Rhizophora apiculata", IF(J2804="EXAG", "Excoecaria agallocha", IF(J2804="BRPA", "Bruguiera parviflora", IF(J2804="XYMO", "Xylocarpus moluccensis", IF(J2804="BRCY", "Bruguiera cylindrica", IF(J2804="AVAL", "Avicennia alba", IF(J2804="AVOF", "Avicennia officinalis", IF(J2804="LURA", "Lumnitzera racemosa", IF(J2804="CETA", "Ceriops tagal", IF(J2804="XYGR", "Xylocarpus granatum", IF(J2804="AVMA", "Avicennia marina", IF(J2804="RHMU", "Rhizophora mucronata", IF(J2804="BRGY", "Bruguiera gymnorrhiza", IF(J2804="BRSE", "Bruguiera sexangula", IF(J2804="SOOV", "Sonneratia ovata", IF(J2804="SOCA", "Sonneratia caseolaris", IF(J2804="HELI", "Heritiera littoralis", IF(J2804="HESY", "Heritiera sylvatica", IF(J2804="NYFR", "Nypa fruticans", IF(J2804="CYRA", "Cynometra ramiflora", IF(J2804="PHPA", "Phoenix paludosa", IF(J2804="SCHY", "Scyphiphora hydrophyllacea", IF(J2804="DIMA", "Diospyros maritima", IF(J2804="POPI", "Pongamia pinnata", IF(J2804="MAPS", "Maniltoa psilogyne", IF(J2804="INBI", "Intsia bijuga", IF(J2804="ACEB", "Acanthus ebracteatus", IF(J2804="CAER", "Calamus erinaceus", IF(J2804="UNUN", "Unknown unknown",  IF(J2804="SOAL", "Sonneratia alba",  IF(J2804="AECO", "Aegiceras corniculatum", "" )) )))))))))))))))))))))))))))))</f>
        <v>Bruguiera cylindrica</v>
      </c>
      <c r="J2804" s="1" t="s">
        <v>98</v>
      </c>
      <c r="K2804" s="1" t="n">
        <v>8</v>
      </c>
      <c r="L2804" s="1" t="n">
        <v>7</v>
      </c>
      <c r="M2804" s="1"/>
      <c r="N2804" s="1" t="n">
        <v>2</v>
      </c>
      <c r="O2804" s="3"/>
      <c r="AMI2804" s="0"/>
      <c r="AMJ2804" s="0"/>
    </row>
    <row r="2805" s="18" customFormat="true" ht="13.8" hidden="false" customHeight="false" outlineLevel="0" collapsed="false">
      <c r="A2805" s="1" t="s">
        <v>91</v>
      </c>
      <c r="B2805" s="12" t="n">
        <v>42185</v>
      </c>
      <c r="C2805" s="1" t="s">
        <v>833</v>
      </c>
      <c r="D2805" s="1" t="s">
        <v>19</v>
      </c>
      <c r="E2805" s="1" t="s">
        <v>19</v>
      </c>
      <c r="F2805" s="1" t="s">
        <v>20</v>
      </c>
      <c r="G2805" s="1" t="n">
        <v>9</v>
      </c>
      <c r="H2805" s="1" t="n">
        <v>2</v>
      </c>
      <c r="I2805" s="23" t="str">
        <f aca="false">IF(J2805="RHAP", "Rhizophora apiculata", IF(J2805="EXAG", "Excoecaria agallocha", IF(J2805="BRPA", "Bruguiera parviflora", IF(J2805="XYMO", "Xylocarpus moluccensis", IF(J2805="BRCY", "Bruguiera cylindrica", IF(J2805="AVAL", "Avicennia alba", IF(J2805="AVOF", "Avicennia officinalis", IF(J2805="LURA", "Lumnitzera racemosa", IF(J2805="CETA", "Ceriops tagal", IF(J2805="XYGR", "Xylocarpus granatum", IF(J2805="AVMA", "Avicennia marina", IF(J2805="RHMU", "Rhizophora mucronata", IF(J2805="BRGY", "Bruguiera gymnorrhiza", IF(J2805="BRSE", "Bruguiera sexangula", IF(J2805="SOOV", "Sonneratia ovata", IF(J2805="SOCA", "Sonneratia caseolaris", IF(J2805="HELI", "Heritiera littoralis", IF(J2805="HESY", "Heritiera sylvatica", IF(J2805="NYFR", "Nypa fruticans", IF(J2805="CYRA", "Cynometra ramiflora", IF(J2805="PHPA", "Phoenix paludosa", IF(J2805="SCHY", "Scyphiphora hydrophyllacea", IF(J2805="DIMA", "Diospyros maritima", IF(J2805="POPI", "Pongamia pinnata", IF(J2805="MAPS", "Maniltoa psilogyne", IF(J2805="INBI", "Intsia bijuga", IF(J2805="ACEB", "Acanthus ebracteatus", IF(J2805="CAER", "Calamus erinaceus", IF(J2805="UNUN", "Unknown unknown",  IF(J2805="SOAL", "Sonneratia alba",  IF(J2805="AECO", "Aegiceras corniculatum", "" )) )))))))))))))))))))))))))))))</f>
        <v>Bruguiera cylindrica</v>
      </c>
      <c r="J2805" s="1" t="s">
        <v>98</v>
      </c>
      <c r="K2805" s="1" t="n">
        <v>8.2</v>
      </c>
      <c r="L2805" s="1" t="n">
        <v>8</v>
      </c>
      <c r="M2805" s="1"/>
      <c r="N2805" s="1"/>
      <c r="O2805" s="3"/>
      <c r="AMI2805" s="0"/>
      <c r="AMJ2805" s="0"/>
    </row>
    <row r="2806" s="18" customFormat="true" ht="13.8" hidden="false" customHeight="false" outlineLevel="0" collapsed="false">
      <c r="A2806" s="1" t="s">
        <v>91</v>
      </c>
      <c r="B2806" s="12" t="n">
        <v>42185</v>
      </c>
      <c r="C2806" s="1" t="s">
        <v>833</v>
      </c>
      <c r="D2806" s="1" t="s">
        <v>19</v>
      </c>
      <c r="E2806" s="1" t="s">
        <v>19</v>
      </c>
      <c r="F2806" s="1" t="s">
        <v>20</v>
      </c>
      <c r="G2806" s="1" t="n">
        <v>9</v>
      </c>
      <c r="H2806" s="1" t="n">
        <v>2</v>
      </c>
      <c r="I2806" s="23" t="str">
        <f aca="false">IF(J2806="RHAP", "Rhizophora apiculata", IF(J2806="EXAG", "Excoecaria agallocha", IF(J2806="BRPA", "Bruguiera parviflora", IF(J2806="XYMO", "Xylocarpus moluccensis", IF(J2806="BRCY", "Bruguiera cylindrica", IF(J2806="AVAL", "Avicennia alba", IF(J2806="AVOF", "Avicennia officinalis", IF(J2806="LURA", "Lumnitzera racemosa", IF(J2806="CETA", "Ceriops tagal", IF(J2806="XYGR", "Xylocarpus granatum", IF(J2806="AVMA", "Avicennia marina", IF(J2806="RHMU", "Rhizophora mucronata", IF(J2806="BRGY", "Bruguiera gymnorrhiza", IF(J2806="BRSE", "Bruguiera sexangula", IF(J2806="SOOV", "Sonneratia ovata", IF(J2806="SOCA", "Sonneratia caseolaris", IF(J2806="HELI", "Heritiera littoralis", IF(J2806="HESY", "Heritiera sylvatica", IF(J2806="NYFR", "Nypa fruticans", IF(J2806="CYRA", "Cynometra ramiflora", IF(J2806="PHPA", "Phoenix paludosa", IF(J2806="SCHY", "Scyphiphora hydrophyllacea", IF(J2806="DIMA", "Diospyros maritima", IF(J2806="POPI", "Pongamia pinnata", IF(J2806="MAPS", "Maniltoa psilogyne", IF(J2806="INBI", "Intsia bijuga", IF(J2806="ACEB", "Acanthus ebracteatus", IF(J2806="CAER", "Calamus erinaceus", IF(J2806="UNUN", "Unknown unknown",  IF(J2806="SOAL", "Sonneratia alba",  IF(J2806="AECO", "Aegiceras corniculatum", "" )) )))))))))))))))))))))))))))))</f>
        <v>Bruguiera cylindrica</v>
      </c>
      <c r="J2806" s="1" t="s">
        <v>98</v>
      </c>
      <c r="K2806" s="1" t="n">
        <v>8.8</v>
      </c>
      <c r="L2806" s="1" t="n">
        <v>7</v>
      </c>
      <c r="M2806" s="1"/>
      <c r="N2806" s="1"/>
      <c r="O2806" s="3"/>
      <c r="AMI2806" s="0"/>
      <c r="AMJ2806" s="0"/>
    </row>
    <row r="2807" s="18" customFormat="true" ht="13.8" hidden="false" customHeight="false" outlineLevel="0" collapsed="false">
      <c r="A2807" s="1" t="s">
        <v>91</v>
      </c>
      <c r="B2807" s="12" t="n">
        <v>42185</v>
      </c>
      <c r="C2807" s="1" t="s">
        <v>833</v>
      </c>
      <c r="D2807" s="1" t="s">
        <v>19</v>
      </c>
      <c r="E2807" s="1" t="s">
        <v>19</v>
      </c>
      <c r="F2807" s="1" t="s">
        <v>20</v>
      </c>
      <c r="G2807" s="1" t="n">
        <v>9</v>
      </c>
      <c r="H2807" s="1" t="n">
        <v>2</v>
      </c>
      <c r="I2807" s="23" t="str">
        <f aca="false">IF(J2807="RHAP", "Rhizophora apiculata", IF(J2807="EXAG", "Excoecaria agallocha", IF(J2807="BRPA", "Bruguiera parviflora", IF(J2807="XYMO", "Xylocarpus moluccensis", IF(J2807="BRCY", "Bruguiera cylindrica", IF(J2807="AVAL", "Avicennia alba", IF(J2807="AVOF", "Avicennia officinalis", IF(J2807="LURA", "Lumnitzera racemosa", IF(J2807="CETA", "Ceriops tagal", IF(J2807="XYGR", "Xylocarpus granatum", IF(J2807="AVMA", "Avicennia marina", IF(J2807="RHMU", "Rhizophora mucronata", IF(J2807="BRGY", "Bruguiera gymnorrhiza", IF(J2807="BRSE", "Bruguiera sexangula", IF(J2807="SOOV", "Sonneratia ovata", IF(J2807="SOCA", "Sonneratia caseolaris", IF(J2807="HELI", "Heritiera littoralis", IF(J2807="HESY", "Heritiera sylvatica", IF(J2807="NYFR", "Nypa fruticans", IF(J2807="CYRA", "Cynometra ramiflora", IF(J2807="PHPA", "Phoenix paludosa", IF(J2807="SCHY", "Scyphiphora hydrophyllacea", IF(J2807="DIMA", "Diospyros maritima", IF(J2807="POPI", "Pongamia pinnata", IF(J2807="MAPS", "Maniltoa psilogyne", IF(J2807="INBI", "Intsia bijuga", IF(J2807="ACEB", "Acanthus ebracteatus", IF(J2807="CAER", "Calamus erinaceus", IF(J2807="UNUN", "Unknown unknown",  IF(J2807="SOAL", "Sonneratia alba",  IF(J2807="AECO", "Aegiceras corniculatum", "" )) )))))))))))))))))))))))))))))</f>
        <v>Bruguiera cylindrica</v>
      </c>
      <c r="J2807" s="1" t="s">
        <v>98</v>
      </c>
      <c r="K2807" s="1" t="n">
        <v>9.8</v>
      </c>
      <c r="L2807" s="1" t="n">
        <v>8</v>
      </c>
      <c r="M2807" s="1"/>
      <c r="N2807" s="1"/>
      <c r="O2807" s="3"/>
      <c r="AMI2807" s="0"/>
      <c r="AMJ2807" s="0"/>
    </row>
    <row r="2808" s="18" customFormat="true" ht="13.8" hidden="false" customHeight="false" outlineLevel="0" collapsed="false">
      <c r="A2808" s="1" t="s">
        <v>91</v>
      </c>
      <c r="B2808" s="12" t="n">
        <v>42185</v>
      </c>
      <c r="C2808" s="1" t="s">
        <v>833</v>
      </c>
      <c r="D2808" s="1" t="s">
        <v>19</v>
      </c>
      <c r="E2808" s="1" t="s">
        <v>19</v>
      </c>
      <c r="F2808" s="1" t="s">
        <v>20</v>
      </c>
      <c r="G2808" s="1" t="n">
        <v>9</v>
      </c>
      <c r="H2808" s="1" t="n">
        <v>2</v>
      </c>
      <c r="I2808" s="23" t="str">
        <f aca="false">IF(J2808="RHAP", "Rhizophora apiculata", IF(J2808="EXAG", "Excoecaria agallocha", IF(J2808="BRPA", "Bruguiera parviflora", IF(J2808="XYMO", "Xylocarpus moluccensis", IF(J2808="BRCY", "Bruguiera cylindrica", IF(J2808="AVAL", "Avicennia alba", IF(J2808="AVOF", "Avicennia officinalis", IF(J2808="LURA", "Lumnitzera racemosa", IF(J2808="CETA", "Ceriops tagal", IF(J2808="XYGR", "Xylocarpus granatum", IF(J2808="AVMA", "Avicennia marina", IF(J2808="RHMU", "Rhizophora mucronata", IF(J2808="BRGY", "Bruguiera gymnorrhiza", IF(J2808="BRSE", "Bruguiera sexangula", IF(J2808="SOOV", "Sonneratia ovata", IF(J2808="SOCA", "Sonneratia caseolaris", IF(J2808="HELI", "Heritiera littoralis", IF(J2808="HESY", "Heritiera sylvatica", IF(J2808="NYFR", "Nypa fruticans", IF(J2808="CYRA", "Cynometra ramiflora", IF(J2808="PHPA", "Phoenix paludosa", IF(J2808="SCHY", "Scyphiphora hydrophyllacea", IF(J2808="DIMA", "Diospyros maritima", IF(J2808="POPI", "Pongamia pinnata", IF(J2808="MAPS", "Maniltoa psilogyne", IF(J2808="INBI", "Intsia bijuga", IF(J2808="ACEB", "Acanthus ebracteatus", IF(J2808="CAER", "Calamus erinaceus", IF(J2808="UNUN", "Unknown unknown",  IF(J2808="SOAL", "Sonneratia alba",  IF(J2808="AECO", "Aegiceras corniculatum", "" )) )))))))))))))))))))))))))))))</f>
        <v>Bruguiera cylindrica</v>
      </c>
      <c r="J2808" s="1" t="s">
        <v>98</v>
      </c>
      <c r="K2808" s="1" t="n">
        <v>10</v>
      </c>
      <c r="L2808" s="1" t="n">
        <v>7</v>
      </c>
      <c r="M2808" s="1"/>
      <c r="N2808" s="1"/>
      <c r="O2808" s="3"/>
      <c r="AMI2808" s="0"/>
      <c r="AMJ2808" s="0"/>
    </row>
    <row r="2809" s="18" customFormat="true" ht="13.8" hidden="false" customHeight="false" outlineLevel="0" collapsed="false">
      <c r="A2809" s="1" t="s">
        <v>91</v>
      </c>
      <c r="B2809" s="12" t="n">
        <v>42185</v>
      </c>
      <c r="C2809" s="1" t="s">
        <v>833</v>
      </c>
      <c r="D2809" s="1" t="s">
        <v>19</v>
      </c>
      <c r="E2809" s="1" t="s">
        <v>19</v>
      </c>
      <c r="F2809" s="1" t="s">
        <v>20</v>
      </c>
      <c r="G2809" s="1" t="n">
        <v>9</v>
      </c>
      <c r="H2809" s="1" t="n">
        <v>2</v>
      </c>
      <c r="I2809" s="23" t="str">
        <f aca="false">IF(J2809="RHAP", "Rhizophora apiculata", IF(J2809="EXAG", "Excoecaria agallocha", IF(J2809="BRPA", "Bruguiera parviflora", IF(J2809="XYMO", "Xylocarpus moluccensis", IF(J2809="BRCY", "Bruguiera cylindrica", IF(J2809="AVAL", "Avicennia alba", IF(J2809="AVOF", "Avicennia officinalis", IF(J2809="LURA", "Lumnitzera racemosa", IF(J2809="CETA", "Ceriops tagal", IF(J2809="XYGR", "Xylocarpus granatum", IF(J2809="AVMA", "Avicennia marina", IF(J2809="RHMU", "Rhizophora mucronata", IF(J2809="BRGY", "Bruguiera gymnorrhiza", IF(J2809="BRSE", "Bruguiera sexangula", IF(J2809="SOOV", "Sonneratia ovata", IF(J2809="SOCA", "Sonneratia caseolaris", IF(J2809="HELI", "Heritiera littoralis", IF(J2809="HESY", "Heritiera sylvatica", IF(J2809="NYFR", "Nypa fruticans", IF(J2809="CYRA", "Cynometra ramiflora", IF(J2809="PHPA", "Phoenix paludosa", IF(J2809="SCHY", "Scyphiphora hydrophyllacea", IF(J2809="DIMA", "Diospyros maritima", IF(J2809="POPI", "Pongamia pinnata", IF(J2809="MAPS", "Maniltoa psilogyne", IF(J2809="INBI", "Intsia bijuga", IF(J2809="ACEB", "Acanthus ebracteatus", IF(J2809="CAER", "Calamus erinaceus", IF(J2809="UNUN", "Unknown unknown",  IF(J2809="SOAL", "Sonneratia alba",  IF(J2809="AECO", "Aegiceras corniculatum", "" )) )))))))))))))))))))))))))))))</f>
        <v>Bruguiera cylindrica</v>
      </c>
      <c r="J2809" s="1" t="s">
        <v>98</v>
      </c>
      <c r="K2809" s="1" t="n">
        <v>10.3</v>
      </c>
      <c r="L2809" s="1" t="n">
        <v>8</v>
      </c>
      <c r="M2809" s="1"/>
      <c r="N2809" s="1"/>
      <c r="O2809" s="3"/>
      <c r="AMI2809" s="0"/>
      <c r="AMJ2809" s="0"/>
    </row>
    <row r="2810" s="18" customFormat="true" ht="13.8" hidden="false" customHeight="false" outlineLevel="0" collapsed="false">
      <c r="A2810" s="1" t="s">
        <v>91</v>
      </c>
      <c r="B2810" s="12" t="n">
        <v>42185</v>
      </c>
      <c r="C2810" s="1" t="s">
        <v>833</v>
      </c>
      <c r="D2810" s="1" t="s">
        <v>19</v>
      </c>
      <c r="E2810" s="1" t="s">
        <v>19</v>
      </c>
      <c r="F2810" s="1" t="s">
        <v>20</v>
      </c>
      <c r="G2810" s="1" t="n">
        <v>9</v>
      </c>
      <c r="H2810" s="1" t="n">
        <v>2</v>
      </c>
      <c r="I2810" s="23" t="str">
        <f aca="false">IF(J2810="RHAP", "Rhizophora apiculata", IF(J2810="EXAG", "Excoecaria agallocha", IF(J2810="BRPA", "Bruguiera parviflora", IF(J2810="XYMO", "Xylocarpus moluccensis", IF(J2810="BRCY", "Bruguiera cylindrica", IF(J2810="AVAL", "Avicennia alba", IF(J2810="AVOF", "Avicennia officinalis", IF(J2810="LURA", "Lumnitzera racemosa", IF(J2810="CETA", "Ceriops tagal", IF(J2810="XYGR", "Xylocarpus granatum", IF(J2810="AVMA", "Avicennia marina", IF(J2810="RHMU", "Rhizophora mucronata", IF(J2810="BRGY", "Bruguiera gymnorrhiza", IF(J2810="BRSE", "Bruguiera sexangula", IF(J2810="SOOV", "Sonneratia ovata", IF(J2810="SOCA", "Sonneratia caseolaris", IF(J2810="HELI", "Heritiera littoralis", IF(J2810="HESY", "Heritiera sylvatica", IF(J2810="NYFR", "Nypa fruticans", IF(J2810="CYRA", "Cynometra ramiflora", IF(J2810="PHPA", "Phoenix paludosa", IF(J2810="SCHY", "Scyphiphora hydrophyllacea", IF(J2810="DIMA", "Diospyros maritima", IF(J2810="POPI", "Pongamia pinnata", IF(J2810="MAPS", "Maniltoa psilogyne", IF(J2810="INBI", "Intsia bijuga", IF(J2810="ACEB", "Acanthus ebracteatus", IF(J2810="CAER", "Calamus erinaceus", IF(J2810="UNUN", "Unknown unknown",  IF(J2810="SOAL", "Sonneratia alba",  IF(J2810="AECO", "Aegiceras corniculatum", "" )) )))))))))))))))))))))))))))))</f>
        <v>Bruguiera cylindrica</v>
      </c>
      <c r="J2810" s="1" t="s">
        <v>98</v>
      </c>
      <c r="K2810" s="1" t="n">
        <v>12</v>
      </c>
      <c r="L2810" s="1" t="n">
        <v>8</v>
      </c>
      <c r="M2810" s="1"/>
      <c r="N2810" s="1"/>
      <c r="O2810" s="3"/>
      <c r="AMI2810" s="0"/>
      <c r="AMJ2810" s="0"/>
    </row>
    <row r="2811" s="18" customFormat="true" ht="13.8" hidden="false" customHeight="false" outlineLevel="0" collapsed="false">
      <c r="A2811" s="1" t="s">
        <v>91</v>
      </c>
      <c r="B2811" s="12" t="n">
        <v>42185</v>
      </c>
      <c r="C2811" s="1" t="s">
        <v>833</v>
      </c>
      <c r="D2811" s="1" t="s">
        <v>19</v>
      </c>
      <c r="E2811" s="1" t="s">
        <v>19</v>
      </c>
      <c r="F2811" s="1" t="s">
        <v>20</v>
      </c>
      <c r="G2811" s="1" t="n">
        <v>9</v>
      </c>
      <c r="H2811" s="1" t="n">
        <v>2</v>
      </c>
      <c r="I2811" s="23" t="str">
        <f aca="false">IF(J2811="RHAP", "Rhizophora apiculata", IF(J2811="EXAG", "Excoecaria agallocha", IF(J2811="BRPA", "Bruguiera parviflora", IF(J2811="XYMO", "Xylocarpus moluccensis", IF(J2811="BRCY", "Bruguiera cylindrica", IF(J2811="AVAL", "Avicennia alba", IF(J2811="AVOF", "Avicennia officinalis", IF(J2811="LURA", "Lumnitzera racemosa", IF(J2811="CETA", "Ceriops tagal", IF(J2811="XYGR", "Xylocarpus granatum", IF(J2811="AVMA", "Avicennia marina", IF(J2811="RHMU", "Rhizophora mucronata", IF(J2811="BRGY", "Bruguiera gymnorrhiza", IF(J2811="BRSE", "Bruguiera sexangula", IF(J2811="SOOV", "Sonneratia ovata", IF(J2811="SOCA", "Sonneratia caseolaris", IF(J2811="HELI", "Heritiera littoralis", IF(J2811="HESY", "Heritiera sylvatica", IF(J2811="NYFR", "Nypa fruticans", IF(J2811="CYRA", "Cynometra ramiflora", IF(J2811="PHPA", "Phoenix paludosa", IF(J2811="SCHY", "Scyphiphora hydrophyllacea", IF(J2811="DIMA", "Diospyros maritima", IF(J2811="POPI", "Pongamia pinnata", IF(J2811="MAPS", "Maniltoa psilogyne", IF(J2811="INBI", "Intsia bijuga", IF(J2811="ACEB", "Acanthus ebracteatus", IF(J2811="CAER", "Calamus erinaceus", IF(J2811="UNUN", "Unknown unknown",  IF(J2811="SOAL", "Sonneratia alba",  IF(J2811="AECO", "Aegiceras corniculatum", "" )) )))))))))))))))))))))))))))))</f>
        <v>Bruguiera cylindrica</v>
      </c>
      <c r="J2811" s="1" t="s">
        <v>98</v>
      </c>
      <c r="K2811" s="1" t="n">
        <v>12</v>
      </c>
      <c r="L2811" s="1" t="n">
        <v>8</v>
      </c>
      <c r="M2811" s="1"/>
      <c r="N2811" s="1"/>
      <c r="O2811" s="3"/>
      <c r="AMI2811" s="0"/>
      <c r="AMJ2811" s="0"/>
    </row>
    <row r="2812" s="18" customFormat="true" ht="13.8" hidden="false" customHeight="false" outlineLevel="0" collapsed="false">
      <c r="A2812" s="1" t="s">
        <v>91</v>
      </c>
      <c r="B2812" s="12" t="n">
        <v>42185</v>
      </c>
      <c r="C2812" s="1" t="s">
        <v>833</v>
      </c>
      <c r="D2812" s="1" t="s">
        <v>19</v>
      </c>
      <c r="E2812" s="1" t="s">
        <v>19</v>
      </c>
      <c r="F2812" s="1" t="s">
        <v>20</v>
      </c>
      <c r="G2812" s="1" t="n">
        <v>9</v>
      </c>
      <c r="H2812" s="1" t="n">
        <v>2</v>
      </c>
      <c r="I2812" s="23" t="str">
        <f aca="false">IF(J2812="RHAP", "Rhizophora apiculata", IF(J2812="EXAG", "Excoecaria agallocha", IF(J2812="BRPA", "Bruguiera parviflora", IF(J2812="XYMO", "Xylocarpus moluccensis", IF(J2812="BRCY", "Bruguiera cylindrica", IF(J2812="AVAL", "Avicennia alba", IF(J2812="AVOF", "Avicennia officinalis", IF(J2812="LURA", "Lumnitzera racemosa", IF(J2812="CETA", "Ceriops tagal", IF(J2812="XYGR", "Xylocarpus granatum", IF(J2812="AVMA", "Avicennia marina", IF(J2812="RHMU", "Rhizophora mucronata", IF(J2812="BRGY", "Bruguiera gymnorrhiza", IF(J2812="BRSE", "Bruguiera sexangula", IF(J2812="SOOV", "Sonneratia ovata", IF(J2812="SOCA", "Sonneratia caseolaris", IF(J2812="HELI", "Heritiera littoralis", IF(J2812="HESY", "Heritiera sylvatica", IF(J2812="NYFR", "Nypa fruticans", IF(J2812="CYRA", "Cynometra ramiflora", IF(J2812="PHPA", "Phoenix paludosa", IF(J2812="SCHY", "Scyphiphora hydrophyllacea", IF(J2812="DIMA", "Diospyros maritima", IF(J2812="POPI", "Pongamia pinnata", IF(J2812="MAPS", "Maniltoa psilogyne", IF(J2812="INBI", "Intsia bijuga", IF(J2812="ACEB", "Acanthus ebracteatus", IF(J2812="CAER", "Calamus erinaceus", IF(J2812="UNUN", "Unknown unknown",  IF(J2812="SOAL", "Sonneratia alba",  IF(J2812="AECO", "Aegiceras corniculatum", "" )) )))))))))))))))))))))))))))))</f>
        <v>Bruguiera cylindrica</v>
      </c>
      <c r="J2812" s="1" t="s">
        <v>98</v>
      </c>
      <c r="K2812" s="1" t="n">
        <v>12.6</v>
      </c>
      <c r="L2812" s="1" t="n">
        <v>7</v>
      </c>
      <c r="M2812" s="1"/>
      <c r="N2812" s="1"/>
      <c r="O2812" s="3"/>
      <c r="AMI2812" s="0"/>
      <c r="AMJ2812" s="0"/>
    </row>
    <row r="2813" s="18" customFormat="true" ht="13.8" hidden="false" customHeight="false" outlineLevel="0" collapsed="false">
      <c r="A2813" s="1" t="s">
        <v>91</v>
      </c>
      <c r="B2813" s="12" t="n">
        <v>42185</v>
      </c>
      <c r="C2813" s="1" t="s">
        <v>833</v>
      </c>
      <c r="D2813" s="1" t="s">
        <v>19</v>
      </c>
      <c r="E2813" s="1" t="s">
        <v>19</v>
      </c>
      <c r="F2813" s="1" t="s">
        <v>20</v>
      </c>
      <c r="G2813" s="1" t="n">
        <v>9</v>
      </c>
      <c r="H2813" s="1" t="n">
        <v>2</v>
      </c>
      <c r="I2813" s="23" t="str">
        <f aca="false">IF(J2813="RHAP", "Rhizophora apiculata", IF(J2813="EXAG", "Excoecaria agallocha", IF(J2813="BRPA", "Bruguiera parviflora", IF(J2813="XYMO", "Xylocarpus moluccensis", IF(J2813="BRCY", "Bruguiera cylindrica", IF(J2813="AVAL", "Avicennia alba", IF(J2813="AVOF", "Avicennia officinalis", IF(J2813="LURA", "Lumnitzera racemosa", IF(J2813="CETA", "Ceriops tagal", IF(J2813="XYGR", "Xylocarpus granatum", IF(J2813="AVMA", "Avicennia marina", IF(J2813="RHMU", "Rhizophora mucronata", IF(J2813="BRGY", "Bruguiera gymnorrhiza", IF(J2813="BRSE", "Bruguiera sexangula", IF(J2813="SOOV", "Sonneratia ovata", IF(J2813="SOCA", "Sonneratia caseolaris", IF(J2813="HELI", "Heritiera littoralis", IF(J2813="HESY", "Heritiera sylvatica", IF(J2813="NYFR", "Nypa fruticans", IF(J2813="CYRA", "Cynometra ramiflora", IF(J2813="PHPA", "Phoenix paludosa", IF(J2813="SCHY", "Scyphiphora hydrophyllacea", IF(J2813="DIMA", "Diospyros maritima", IF(J2813="POPI", "Pongamia pinnata", IF(J2813="MAPS", "Maniltoa psilogyne", IF(J2813="INBI", "Intsia bijuga", IF(J2813="ACEB", "Acanthus ebracteatus", IF(J2813="CAER", "Calamus erinaceus", IF(J2813="UNUN", "Unknown unknown",  IF(J2813="SOAL", "Sonneratia alba",  IF(J2813="AECO", "Aegiceras corniculatum", "" )) )))))))))))))))))))))))))))))</f>
        <v>Bruguiera cylindrica</v>
      </c>
      <c r="J2813" s="1" t="s">
        <v>98</v>
      </c>
      <c r="K2813" s="1" t="n">
        <v>13.1</v>
      </c>
      <c r="L2813" s="1" t="n">
        <v>7</v>
      </c>
      <c r="M2813" s="1"/>
      <c r="N2813" s="1" t="n">
        <v>2</v>
      </c>
      <c r="O2813" s="3"/>
      <c r="AMI2813" s="0"/>
      <c r="AMJ2813" s="0"/>
    </row>
    <row r="2814" s="18" customFormat="true" ht="13.8" hidden="false" customHeight="false" outlineLevel="0" collapsed="false">
      <c r="A2814" s="1" t="s">
        <v>91</v>
      </c>
      <c r="B2814" s="12" t="n">
        <v>42185</v>
      </c>
      <c r="C2814" s="1" t="s">
        <v>833</v>
      </c>
      <c r="D2814" s="1" t="s">
        <v>19</v>
      </c>
      <c r="E2814" s="1" t="s">
        <v>19</v>
      </c>
      <c r="F2814" s="1" t="s">
        <v>20</v>
      </c>
      <c r="G2814" s="1" t="n">
        <v>9</v>
      </c>
      <c r="H2814" s="1" t="n">
        <v>2</v>
      </c>
      <c r="I2814" s="23" t="str">
        <f aca="false">IF(J2814="RHAP", "Rhizophora apiculata", IF(J2814="EXAG", "Excoecaria agallocha", IF(J2814="BRPA", "Bruguiera parviflora", IF(J2814="XYMO", "Xylocarpus moluccensis", IF(J2814="BRCY", "Bruguiera cylindrica", IF(J2814="AVAL", "Avicennia alba", IF(J2814="AVOF", "Avicennia officinalis", IF(J2814="LURA", "Lumnitzera racemosa", IF(J2814="CETA", "Ceriops tagal", IF(J2814="XYGR", "Xylocarpus granatum", IF(J2814="AVMA", "Avicennia marina", IF(J2814="RHMU", "Rhizophora mucronata", IF(J2814="BRGY", "Bruguiera gymnorrhiza", IF(J2814="BRSE", "Bruguiera sexangula", IF(J2814="SOOV", "Sonneratia ovata", IF(J2814="SOCA", "Sonneratia caseolaris", IF(J2814="HELI", "Heritiera littoralis", IF(J2814="HESY", "Heritiera sylvatica", IF(J2814="NYFR", "Nypa fruticans", IF(J2814="CYRA", "Cynometra ramiflora", IF(J2814="PHPA", "Phoenix paludosa", IF(J2814="SCHY", "Scyphiphora hydrophyllacea", IF(J2814="DIMA", "Diospyros maritima", IF(J2814="POPI", "Pongamia pinnata", IF(J2814="MAPS", "Maniltoa psilogyne", IF(J2814="INBI", "Intsia bijuga", IF(J2814="ACEB", "Acanthus ebracteatus", IF(J2814="CAER", "Calamus erinaceus", IF(J2814="UNUN", "Unknown unknown",  IF(J2814="SOAL", "Sonneratia alba",  IF(J2814="AECO", "Aegiceras corniculatum", "" )) )))))))))))))))))))))))))))))</f>
        <v>Bruguiera cylindrica</v>
      </c>
      <c r="J2814" s="1" t="s">
        <v>98</v>
      </c>
      <c r="K2814" s="1" t="n">
        <v>15.8</v>
      </c>
      <c r="L2814" s="1" t="n">
        <v>9</v>
      </c>
      <c r="M2814" s="1"/>
      <c r="N2814" s="1"/>
      <c r="O2814" s="3"/>
      <c r="AMI2814" s="0"/>
      <c r="AMJ2814" s="0"/>
    </row>
    <row r="2815" s="18" customFormat="true" ht="13.8" hidden="false" customHeight="false" outlineLevel="0" collapsed="false">
      <c r="A2815" s="1" t="s">
        <v>91</v>
      </c>
      <c r="B2815" s="12" t="n">
        <v>42185</v>
      </c>
      <c r="C2815" s="1" t="s">
        <v>833</v>
      </c>
      <c r="D2815" s="1" t="s">
        <v>19</v>
      </c>
      <c r="E2815" s="1" t="s">
        <v>19</v>
      </c>
      <c r="F2815" s="1" t="s">
        <v>20</v>
      </c>
      <c r="G2815" s="1" t="n">
        <v>9</v>
      </c>
      <c r="H2815" s="1" t="n">
        <v>2</v>
      </c>
      <c r="I2815" s="23" t="str">
        <f aca="false">IF(J2815="RHAP", "Rhizophora apiculata", IF(J2815="EXAG", "Excoecaria agallocha", IF(J2815="BRPA", "Bruguiera parviflora", IF(J2815="XYMO", "Xylocarpus moluccensis", IF(J2815="BRCY", "Bruguiera cylindrica", IF(J2815="AVAL", "Avicennia alba", IF(J2815="AVOF", "Avicennia officinalis", IF(J2815="LURA", "Lumnitzera racemosa", IF(J2815="CETA", "Ceriops tagal", IF(J2815="XYGR", "Xylocarpus granatum", IF(J2815="AVMA", "Avicennia marina", IF(J2815="RHMU", "Rhizophora mucronata", IF(J2815="BRGY", "Bruguiera gymnorrhiza", IF(J2815="BRSE", "Bruguiera sexangula", IF(J2815="SOOV", "Sonneratia ovata", IF(J2815="SOCA", "Sonneratia caseolaris", IF(J2815="HELI", "Heritiera littoralis", IF(J2815="HESY", "Heritiera sylvatica", IF(J2815="NYFR", "Nypa fruticans", IF(J2815="CYRA", "Cynometra ramiflora", IF(J2815="PHPA", "Phoenix paludosa", IF(J2815="SCHY", "Scyphiphora hydrophyllacea", IF(J2815="DIMA", "Diospyros maritima", IF(J2815="POPI", "Pongamia pinnata", IF(J2815="MAPS", "Maniltoa psilogyne", IF(J2815="INBI", "Intsia bijuga", IF(J2815="ACEB", "Acanthus ebracteatus", IF(J2815="CAER", "Calamus erinaceus", IF(J2815="UNUN", "Unknown unknown",  IF(J2815="SOAL", "Sonneratia alba",  IF(J2815="AECO", "Aegiceras corniculatum", "" )) )))))))))))))))))))))))))))))</f>
        <v>Bruguiera cylindrica</v>
      </c>
      <c r="J2815" s="1" t="s">
        <v>98</v>
      </c>
      <c r="K2815" s="1" t="n">
        <v>18.9</v>
      </c>
      <c r="L2815" s="1" t="n">
        <v>8</v>
      </c>
      <c r="M2815" s="1"/>
      <c r="N2815" s="1"/>
      <c r="O2815" s="3"/>
      <c r="AMI2815" s="0"/>
      <c r="AMJ2815" s="0"/>
    </row>
    <row r="2816" s="18" customFormat="true" ht="13.8" hidden="false" customHeight="false" outlineLevel="0" collapsed="false">
      <c r="A2816" s="1" t="s">
        <v>91</v>
      </c>
      <c r="B2816" s="12" t="n">
        <v>42185</v>
      </c>
      <c r="C2816" s="1" t="s">
        <v>833</v>
      </c>
      <c r="D2816" s="1" t="s">
        <v>19</v>
      </c>
      <c r="E2816" s="1" t="s">
        <v>19</v>
      </c>
      <c r="F2816" s="1" t="s">
        <v>20</v>
      </c>
      <c r="G2816" s="1" t="n">
        <v>9</v>
      </c>
      <c r="H2816" s="1" t="n">
        <v>2</v>
      </c>
      <c r="I2816" s="23" t="str">
        <f aca="false">IF(J2816="RHAP", "Rhizophora apiculata", IF(J2816="EXAG", "Excoecaria agallocha", IF(J2816="BRPA", "Bruguiera parviflora", IF(J2816="XYMO", "Xylocarpus moluccensis", IF(J2816="BRCY", "Bruguiera cylindrica", IF(J2816="AVAL", "Avicennia alba", IF(J2816="AVOF", "Avicennia officinalis", IF(J2816="LURA", "Lumnitzera racemosa", IF(J2816="CETA", "Ceriops tagal", IF(J2816="XYGR", "Xylocarpus granatum", IF(J2816="AVMA", "Avicennia marina", IF(J2816="RHMU", "Rhizophora mucronata", IF(J2816="BRGY", "Bruguiera gymnorrhiza", IF(J2816="BRSE", "Bruguiera sexangula", IF(J2816="SOOV", "Sonneratia ovata", IF(J2816="SOCA", "Sonneratia caseolaris", IF(J2816="HELI", "Heritiera littoralis", IF(J2816="HESY", "Heritiera sylvatica", IF(J2816="NYFR", "Nypa fruticans", IF(J2816="CYRA", "Cynometra ramiflora", IF(J2816="PHPA", "Phoenix paludosa", IF(J2816="SCHY", "Scyphiphora hydrophyllacea", IF(J2816="DIMA", "Diospyros maritima", IF(J2816="POPI", "Pongamia pinnata", IF(J2816="MAPS", "Maniltoa psilogyne", IF(J2816="INBI", "Intsia bijuga", IF(J2816="ACEB", "Acanthus ebracteatus", IF(J2816="CAER", "Calamus erinaceus", IF(J2816="UNUN", "Unknown unknown",  IF(J2816="SOAL", "Sonneratia alba",  IF(J2816="AECO", "Aegiceras corniculatum", "" )) )))))))))))))))))))))))))))))</f>
        <v>Avicennia alba</v>
      </c>
      <c r="J2816" s="1" t="s">
        <v>27</v>
      </c>
      <c r="K2816" s="1" t="n">
        <v>20.3</v>
      </c>
      <c r="L2816" s="1" t="n">
        <v>10</v>
      </c>
      <c r="M2816" s="1"/>
      <c r="N2816" s="1"/>
      <c r="O2816" s="3"/>
      <c r="AMI2816" s="0"/>
      <c r="AMJ2816" s="0"/>
    </row>
    <row r="2817" s="18" customFormat="true" ht="13.8" hidden="false" customHeight="false" outlineLevel="0" collapsed="false">
      <c r="A2817" s="1" t="s">
        <v>91</v>
      </c>
      <c r="B2817" s="12" t="n">
        <v>42185</v>
      </c>
      <c r="C2817" s="1" t="s">
        <v>19</v>
      </c>
      <c r="D2817" s="1" t="s">
        <v>19</v>
      </c>
      <c r="E2817" s="1" t="s">
        <v>19</v>
      </c>
      <c r="F2817" s="1" t="s">
        <v>20</v>
      </c>
      <c r="G2817" s="1" t="n">
        <v>9</v>
      </c>
      <c r="H2817" s="1" t="n">
        <v>3</v>
      </c>
      <c r="I2817" s="23" t="str">
        <f aca="false">IF(J2817="RHAP", "Rhizophora apiculata", IF(J2817="EXAG", "Excoecaria agallocha", IF(J2817="BRPA", "Bruguiera parviflora", IF(J2817="XYMO", "Xylocarpus moluccensis", IF(J2817="BRCY", "Bruguiera cylindrica", IF(J2817="AVAL", "Avicennia alba", IF(J2817="AVOF", "Avicennia officinalis", IF(J2817="LURA", "Lumnitzera racemosa", IF(J2817="CETA", "Ceriops tagal", IF(J2817="XYGR", "Xylocarpus granatum", IF(J2817="AVMA", "Avicennia marina", IF(J2817="RHMU", "Rhizophora mucronata", IF(J2817="BRGY", "Bruguiera gymnorrhiza", IF(J2817="BRSE", "Bruguiera sexangula", IF(J2817="SOOV", "Sonneratia ovata", IF(J2817="SOCA", "Sonneratia caseolaris", IF(J2817="HELI", "Heritiera littoralis", IF(J2817="HESY", "Heritiera sylvatica", IF(J2817="NYFR", "Nypa fruticans", IF(J2817="CYRA", "Cynometra ramiflora", IF(J2817="PHPA", "Phoenix paludosa", IF(J2817="SCHY", "Scyphiphora hydrophyllacea", IF(J2817="DIMA", "Diospyros maritima", IF(J2817="POPI", "Pongamia pinnata", IF(J2817="MAPS", "Maniltoa psilogyne", IF(J2817="INBI", "Intsia bijuga", IF(J2817="ACEB", "Acanthus ebracteatus", IF(J2817="CAER", "Calamus erinaceus", IF(J2817="UNUN", "Unknown unknown",  IF(J2817="SOAL", "Sonneratia alba",  IF(J2817="AECO", "Aegiceras corniculatum", "" )) )))))))))))))))))))))))))))))</f>
        <v>Bruguiera cylindrica</v>
      </c>
      <c r="J2817" s="1" t="s">
        <v>98</v>
      </c>
      <c r="K2817" s="1" t="n">
        <v>5.1</v>
      </c>
      <c r="L2817" s="1" t="n">
        <v>5</v>
      </c>
      <c r="M2817" s="1"/>
      <c r="N2817" s="1"/>
      <c r="O2817" s="3"/>
      <c r="AMI2817" s="0"/>
      <c r="AMJ2817" s="0"/>
    </row>
    <row r="2818" s="18" customFormat="true" ht="13.8" hidden="false" customHeight="false" outlineLevel="0" collapsed="false">
      <c r="A2818" s="1" t="s">
        <v>91</v>
      </c>
      <c r="B2818" s="12" t="n">
        <v>42185</v>
      </c>
      <c r="C2818" s="1" t="s">
        <v>19</v>
      </c>
      <c r="D2818" s="1" t="s">
        <v>19</v>
      </c>
      <c r="E2818" s="1" t="s">
        <v>19</v>
      </c>
      <c r="F2818" s="1" t="s">
        <v>20</v>
      </c>
      <c r="G2818" s="1" t="n">
        <v>9</v>
      </c>
      <c r="H2818" s="1" t="n">
        <v>3</v>
      </c>
      <c r="I2818" s="23" t="str">
        <f aca="false">IF(J2818="RHAP", "Rhizophora apiculata", IF(J2818="EXAG", "Excoecaria agallocha", IF(J2818="BRPA", "Bruguiera parviflora", IF(J2818="XYMO", "Xylocarpus moluccensis", IF(J2818="BRCY", "Bruguiera cylindrica", IF(J2818="AVAL", "Avicennia alba", IF(J2818="AVOF", "Avicennia officinalis", IF(J2818="LURA", "Lumnitzera racemosa", IF(J2818="CETA", "Ceriops tagal", IF(J2818="XYGR", "Xylocarpus granatum", IF(J2818="AVMA", "Avicennia marina", IF(J2818="RHMU", "Rhizophora mucronata", IF(J2818="BRGY", "Bruguiera gymnorrhiza", IF(J2818="BRSE", "Bruguiera sexangula", IF(J2818="SOOV", "Sonneratia ovata", IF(J2818="SOCA", "Sonneratia caseolaris", IF(J2818="HELI", "Heritiera littoralis", IF(J2818="HESY", "Heritiera sylvatica", IF(J2818="NYFR", "Nypa fruticans", IF(J2818="CYRA", "Cynometra ramiflora", IF(J2818="PHPA", "Phoenix paludosa", IF(J2818="SCHY", "Scyphiphora hydrophyllacea", IF(J2818="DIMA", "Diospyros maritima", IF(J2818="POPI", "Pongamia pinnata", IF(J2818="MAPS", "Maniltoa psilogyne", IF(J2818="INBI", "Intsia bijuga", IF(J2818="ACEB", "Acanthus ebracteatus", IF(J2818="CAER", "Calamus erinaceus", IF(J2818="UNUN", "Unknown unknown",  IF(J2818="SOAL", "Sonneratia alba",  IF(J2818="AECO", "Aegiceras corniculatum", "" )) )))))))))))))))))))))))))))))</f>
        <v>Bruguiera cylindrica</v>
      </c>
      <c r="J2818" s="1" t="s">
        <v>98</v>
      </c>
      <c r="K2818" s="1" t="n">
        <v>5.1</v>
      </c>
      <c r="L2818" s="1" t="n">
        <v>5</v>
      </c>
      <c r="M2818" s="1"/>
      <c r="N2818" s="1"/>
      <c r="O2818" s="3"/>
      <c r="AMI2818" s="0"/>
      <c r="AMJ2818" s="0"/>
    </row>
    <row r="2819" s="18" customFormat="true" ht="13.8" hidden="false" customHeight="false" outlineLevel="0" collapsed="false">
      <c r="A2819" s="1" t="s">
        <v>91</v>
      </c>
      <c r="B2819" s="12" t="n">
        <v>42185</v>
      </c>
      <c r="C2819" s="1" t="s">
        <v>19</v>
      </c>
      <c r="D2819" s="1" t="s">
        <v>19</v>
      </c>
      <c r="E2819" s="1" t="s">
        <v>19</v>
      </c>
      <c r="F2819" s="1" t="s">
        <v>20</v>
      </c>
      <c r="G2819" s="1" t="n">
        <v>9</v>
      </c>
      <c r="H2819" s="1" t="n">
        <v>3</v>
      </c>
      <c r="I2819" s="23" t="str">
        <f aca="false">IF(J2819="RHAP", "Rhizophora apiculata", IF(J2819="EXAG", "Excoecaria agallocha", IF(J2819="BRPA", "Bruguiera parviflora", IF(J2819="XYMO", "Xylocarpus moluccensis", IF(J2819="BRCY", "Bruguiera cylindrica", IF(J2819="AVAL", "Avicennia alba", IF(J2819="AVOF", "Avicennia officinalis", IF(J2819="LURA", "Lumnitzera racemosa", IF(J2819="CETA", "Ceriops tagal", IF(J2819="XYGR", "Xylocarpus granatum", IF(J2819="AVMA", "Avicennia marina", IF(J2819="RHMU", "Rhizophora mucronata", IF(J2819="BRGY", "Bruguiera gymnorrhiza", IF(J2819="BRSE", "Bruguiera sexangula", IF(J2819="SOOV", "Sonneratia ovata", IF(J2819="SOCA", "Sonneratia caseolaris", IF(J2819="HELI", "Heritiera littoralis", IF(J2819="HESY", "Heritiera sylvatica", IF(J2819="NYFR", "Nypa fruticans", IF(J2819="CYRA", "Cynometra ramiflora", IF(J2819="PHPA", "Phoenix paludosa", IF(J2819="SCHY", "Scyphiphora hydrophyllacea", IF(J2819="DIMA", "Diospyros maritima", IF(J2819="POPI", "Pongamia pinnata", IF(J2819="MAPS", "Maniltoa psilogyne", IF(J2819="INBI", "Intsia bijuga", IF(J2819="ACEB", "Acanthus ebracteatus", IF(J2819="CAER", "Calamus erinaceus", IF(J2819="UNUN", "Unknown unknown",  IF(J2819="SOAL", "Sonneratia alba",  IF(J2819="AECO", "Aegiceras corniculatum", "" )) )))))))))))))))))))))))))))))</f>
        <v>Bruguiera cylindrica</v>
      </c>
      <c r="J2819" s="1" t="s">
        <v>98</v>
      </c>
      <c r="K2819" s="1" t="n">
        <v>5.2</v>
      </c>
      <c r="L2819" s="1" t="n">
        <v>5</v>
      </c>
      <c r="M2819" s="1"/>
      <c r="N2819" s="1"/>
      <c r="O2819" s="3"/>
      <c r="AMI2819" s="0"/>
      <c r="AMJ2819" s="0"/>
    </row>
    <row r="2820" s="18" customFormat="true" ht="13.8" hidden="false" customHeight="false" outlineLevel="0" collapsed="false">
      <c r="A2820" s="1" t="s">
        <v>91</v>
      </c>
      <c r="B2820" s="12" t="n">
        <v>42185</v>
      </c>
      <c r="C2820" s="1" t="s">
        <v>19</v>
      </c>
      <c r="D2820" s="1" t="s">
        <v>19</v>
      </c>
      <c r="E2820" s="1" t="s">
        <v>19</v>
      </c>
      <c r="F2820" s="1" t="s">
        <v>20</v>
      </c>
      <c r="G2820" s="1" t="n">
        <v>9</v>
      </c>
      <c r="H2820" s="1" t="n">
        <v>3</v>
      </c>
      <c r="I2820" s="23" t="str">
        <f aca="false">IF(J2820="RHAP", "Rhizophora apiculata", IF(J2820="EXAG", "Excoecaria agallocha", IF(J2820="BRPA", "Bruguiera parviflora", IF(J2820="XYMO", "Xylocarpus moluccensis", IF(J2820="BRCY", "Bruguiera cylindrica", IF(J2820="AVAL", "Avicennia alba", IF(J2820="AVOF", "Avicennia officinalis", IF(J2820="LURA", "Lumnitzera racemosa", IF(J2820="CETA", "Ceriops tagal", IF(J2820="XYGR", "Xylocarpus granatum", IF(J2820="AVMA", "Avicennia marina", IF(J2820="RHMU", "Rhizophora mucronata", IF(J2820="BRGY", "Bruguiera gymnorrhiza", IF(J2820="BRSE", "Bruguiera sexangula", IF(J2820="SOOV", "Sonneratia ovata", IF(J2820="SOCA", "Sonneratia caseolaris", IF(J2820="HELI", "Heritiera littoralis", IF(J2820="HESY", "Heritiera sylvatica", IF(J2820="NYFR", "Nypa fruticans", IF(J2820="CYRA", "Cynometra ramiflora", IF(J2820="PHPA", "Phoenix paludosa", IF(J2820="SCHY", "Scyphiphora hydrophyllacea", IF(J2820="DIMA", "Diospyros maritima", IF(J2820="POPI", "Pongamia pinnata", IF(J2820="MAPS", "Maniltoa psilogyne", IF(J2820="INBI", "Intsia bijuga", IF(J2820="ACEB", "Acanthus ebracteatus", IF(J2820="CAER", "Calamus erinaceus", IF(J2820="UNUN", "Unknown unknown",  IF(J2820="SOAL", "Sonneratia alba",  IF(J2820="AECO", "Aegiceras corniculatum", "" )) )))))))))))))))))))))))))))))</f>
        <v>Bruguiera cylindrica</v>
      </c>
      <c r="J2820" s="1" t="s">
        <v>98</v>
      </c>
      <c r="K2820" s="1" t="n">
        <v>5.2</v>
      </c>
      <c r="L2820" s="1" t="n">
        <v>5</v>
      </c>
      <c r="M2820" s="1"/>
      <c r="N2820" s="1" t="n">
        <v>2</v>
      </c>
      <c r="O2820" s="3"/>
      <c r="AMI2820" s="0"/>
      <c r="AMJ2820" s="0"/>
    </row>
    <row r="2821" s="18" customFormat="true" ht="13.8" hidden="false" customHeight="false" outlineLevel="0" collapsed="false">
      <c r="A2821" s="1" t="s">
        <v>91</v>
      </c>
      <c r="B2821" s="12" t="n">
        <v>42185</v>
      </c>
      <c r="C2821" s="1" t="s">
        <v>19</v>
      </c>
      <c r="D2821" s="1" t="s">
        <v>19</v>
      </c>
      <c r="E2821" s="1" t="s">
        <v>19</v>
      </c>
      <c r="F2821" s="1" t="s">
        <v>20</v>
      </c>
      <c r="G2821" s="1" t="n">
        <v>9</v>
      </c>
      <c r="H2821" s="1" t="n">
        <v>3</v>
      </c>
      <c r="I2821" s="23" t="str">
        <f aca="false">IF(J2821="RHAP", "Rhizophora apiculata", IF(J2821="EXAG", "Excoecaria agallocha", IF(J2821="BRPA", "Bruguiera parviflora", IF(J2821="XYMO", "Xylocarpus moluccensis", IF(J2821="BRCY", "Bruguiera cylindrica", IF(J2821="AVAL", "Avicennia alba", IF(J2821="AVOF", "Avicennia officinalis", IF(J2821="LURA", "Lumnitzera racemosa", IF(J2821="CETA", "Ceriops tagal", IF(J2821="XYGR", "Xylocarpus granatum", IF(J2821="AVMA", "Avicennia marina", IF(J2821="RHMU", "Rhizophora mucronata", IF(J2821="BRGY", "Bruguiera gymnorrhiza", IF(J2821="BRSE", "Bruguiera sexangula", IF(J2821="SOOV", "Sonneratia ovata", IF(J2821="SOCA", "Sonneratia caseolaris", IF(J2821="HELI", "Heritiera littoralis", IF(J2821="HESY", "Heritiera sylvatica", IF(J2821="NYFR", "Nypa fruticans", IF(J2821="CYRA", "Cynometra ramiflora", IF(J2821="PHPA", "Phoenix paludosa", IF(J2821="SCHY", "Scyphiphora hydrophyllacea", IF(J2821="DIMA", "Diospyros maritima", IF(J2821="POPI", "Pongamia pinnata", IF(J2821="MAPS", "Maniltoa psilogyne", IF(J2821="INBI", "Intsia bijuga", IF(J2821="ACEB", "Acanthus ebracteatus", IF(J2821="CAER", "Calamus erinaceus", IF(J2821="UNUN", "Unknown unknown",  IF(J2821="SOAL", "Sonneratia alba",  IF(J2821="AECO", "Aegiceras corniculatum", "" )) )))))))))))))))))))))))))))))</f>
        <v>Bruguiera cylindrica</v>
      </c>
      <c r="J2821" s="1" t="s">
        <v>98</v>
      </c>
      <c r="K2821" s="1" t="n">
        <v>5.2</v>
      </c>
      <c r="L2821" s="1" t="n">
        <v>5</v>
      </c>
      <c r="M2821" s="1"/>
      <c r="N2821" s="1"/>
      <c r="O2821" s="3"/>
      <c r="AMI2821" s="0"/>
      <c r="AMJ2821" s="0"/>
    </row>
    <row r="2822" s="18" customFormat="true" ht="13.8" hidden="false" customHeight="false" outlineLevel="0" collapsed="false">
      <c r="A2822" s="1" t="s">
        <v>91</v>
      </c>
      <c r="B2822" s="12" t="n">
        <v>42185</v>
      </c>
      <c r="C2822" s="1" t="s">
        <v>19</v>
      </c>
      <c r="D2822" s="1" t="s">
        <v>19</v>
      </c>
      <c r="E2822" s="1" t="s">
        <v>19</v>
      </c>
      <c r="F2822" s="1" t="s">
        <v>20</v>
      </c>
      <c r="G2822" s="1" t="n">
        <v>9</v>
      </c>
      <c r="H2822" s="1" t="n">
        <v>3</v>
      </c>
      <c r="I2822" s="23" t="str">
        <f aca="false">IF(J2822="RHAP", "Rhizophora apiculata", IF(J2822="EXAG", "Excoecaria agallocha", IF(J2822="BRPA", "Bruguiera parviflora", IF(J2822="XYMO", "Xylocarpus moluccensis", IF(J2822="BRCY", "Bruguiera cylindrica", IF(J2822="AVAL", "Avicennia alba", IF(J2822="AVOF", "Avicennia officinalis", IF(J2822="LURA", "Lumnitzera racemosa", IF(J2822="CETA", "Ceriops tagal", IF(J2822="XYGR", "Xylocarpus granatum", IF(J2822="AVMA", "Avicennia marina", IF(J2822="RHMU", "Rhizophora mucronata", IF(J2822="BRGY", "Bruguiera gymnorrhiza", IF(J2822="BRSE", "Bruguiera sexangula", IF(J2822="SOOV", "Sonneratia ovata", IF(J2822="SOCA", "Sonneratia caseolaris", IF(J2822="HELI", "Heritiera littoralis", IF(J2822="HESY", "Heritiera sylvatica", IF(J2822="NYFR", "Nypa fruticans", IF(J2822="CYRA", "Cynometra ramiflora", IF(J2822="PHPA", "Phoenix paludosa", IF(J2822="SCHY", "Scyphiphora hydrophyllacea", IF(J2822="DIMA", "Diospyros maritima", IF(J2822="POPI", "Pongamia pinnata", IF(J2822="MAPS", "Maniltoa psilogyne", IF(J2822="INBI", "Intsia bijuga", IF(J2822="ACEB", "Acanthus ebracteatus", IF(J2822="CAER", "Calamus erinaceus", IF(J2822="UNUN", "Unknown unknown",  IF(J2822="SOAL", "Sonneratia alba",  IF(J2822="AECO", "Aegiceras corniculatum", "" )) )))))))))))))))))))))))))))))</f>
        <v>Bruguiera cylindrica</v>
      </c>
      <c r="J2822" s="1" t="s">
        <v>98</v>
      </c>
      <c r="K2822" s="1" t="n">
        <v>5.3</v>
      </c>
      <c r="L2822" s="1" t="n">
        <v>5</v>
      </c>
      <c r="M2822" s="1"/>
      <c r="N2822" s="1"/>
      <c r="O2822" s="3"/>
      <c r="AMI2822" s="0"/>
      <c r="AMJ2822" s="0"/>
    </row>
    <row r="2823" s="18" customFormat="true" ht="13.8" hidden="false" customHeight="false" outlineLevel="0" collapsed="false">
      <c r="A2823" s="1" t="s">
        <v>91</v>
      </c>
      <c r="B2823" s="12" t="n">
        <v>42185</v>
      </c>
      <c r="C2823" s="1" t="s">
        <v>19</v>
      </c>
      <c r="D2823" s="1" t="s">
        <v>19</v>
      </c>
      <c r="E2823" s="1" t="s">
        <v>19</v>
      </c>
      <c r="F2823" s="1" t="s">
        <v>20</v>
      </c>
      <c r="G2823" s="1" t="n">
        <v>9</v>
      </c>
      <c r="H2823" s="1" t="n">
        <v>3</v>
      </c>
      <c r="I2823" s="23" t="str">
        <f aca="false">IF(J2823="RHAP", "Rhizophora apiculata", IF(J2823="EXAG", "Excoecaria agallocha", IF(J2823="BRPA", "Bruguiera parviflora", IF(J2823="XYMO", "Xylocarpus moluccensis", IF(J2823="BRCY", "Bruguiera cylindrica", IF(J2823="AVAL", "Avicennia alba", IF(J2823="AVOF", "Avicennia officinalis", IF(J2823="LURA", "Lumnitzera racemosa", IF(J2823="CETA", "Ceriops tagal", IF(J2823="XYGR", "Xylocarpus granatum", IF(J2823="AVMA", "Avicennia marina", IF(J2823="RHMU", "Rhizophora mucronata", IF(J2823="BRGY", "Bruguiera gymnorrhiza", IF(J2823="BRSE", "Bruguiera sexangula", IF(J2823="SOOV", "Sonneratia ovata", IF(J2823="SOCA", "Sonneratia caseolaris", IF(J2823="HELI", "Heritiera littoralis", IF(J2823="HESY", "Heritiera sylvatica", IF(J2823="NYFR", "Nypa fruticans", IF(J2823="CYRA", "Cynometra ramiflora", IF(J2823="PHPA", "Phoenix paludosa", IF(J2823="SCHY", "Scyphiphora hydrophyllacea", IF(J2823="DIMA", "Diospyros maritima", IF(J2823="POPI", "Pongamia pinnata", IF(J2823="MAPS", "Maniltoa psilogyne", IF(J2823="INBI", "Intsia bijuga", IF(J2823="ACEB", "Acanthus ebracteatus", IF(J2823="CAER", "Calamus erinaceus", IF(J2823="UNUN", "Unknown unknown",  IF(J2823="SOAL", "Sonneratia alba",  IF(J2823="AECO", "Aegiceras corniculatum", "" )) )))))))))))))))))))))))))))))</f>
        <v>Bruguiera cylindrica</v>
      </c>
      <c r="J2823" s="1" t="s">
        <v>98</v>
      </c>
      <c r="K2823" s="1" t="n">
        <v>5.3</v>
      </c>
      <c r="L2823" s="1" t="n">
        <v>7</v>
      </c>
      <c r="M2823" s="1"/>
      <c r="N2823" s="1"/>
      <c r="O2823" s="3"/>
      <c r="AMI2823" s="0"/>
      <c r="AMJ2823" s="0"/>
    </row>
    <row r="2824" s="18" customFormat="true" ht="13.8" hidden="false" customHeight="false" outlineLevel="0" collapsed="false">
      <c r="A2824" s="1" t="s">
        <v>91</v>
      </c>
      <c r="B2824" s="12" t="n">
        <v>42185</v>
      </c>
      <c r="C2824" s="1" t="s">
        <v>19</v>
      </c>
      <c r="D2824" s="1" t="s">
        <v>19</v>
      </c>
      <c r="E2824" s="1" t="s">
        <v>19</v>
      </c>
      <c r="F2824" s="1" t="s">
        <v>20</v>
      </c>
      <c r="G2824" s="1" t="n">
        <v>9</v>
      </c>
      <c r="H2824" s="1" t="n">
        <v>3</v>
      </c>
      <c r="I2824" s="23" t="str">
        <f aca="false">IF(J2824="RHAP", "Rhizophora apiculata", IF(J2824="EXAG", "Excoecaria agallocha", IF(J2824="BRPA", "Bruguiera parviflora", IF(J2824="XYMO", "Xylocarpus moluccensis", IF(J2824="BRCY", "Bruguiera cylindrica", IF(J2824="AVAL", "Avicennia alba", IF(J2824="AVOF", "Avicennia officinalis", IF(J2824="LURA", "Lumnitzera racemosa", IF(J2824="CETA", "Ceriops tagal", IF(J2824="XYGR", "Xylocarpus granatum", IF(J2824="AVMA", "Avicennia marina", IF(J2824="RHMU", "Rhizophora mucronata", IF(J2824="BRGY", "Bruguiera gymnorrhiza", IF(J2824="BRSE", "Bruguiera sexangula", IF(J2824="SOOV", "Sonneratia ovata", IF(J2824="SOCA", "Sonneratia caseolaris", IF(J2824="HELI", "Heritiera littoralis", IF(J2824="HESY", "Heritiera sylvatica", IF(J2824="NYFR", "Nypa fruticans", IF(J2824="CYRA", "Cynometra ramiflora", IF(J2824="PHPA", "Phoenix paludosa", IF(J2824="SCHY", "Scyphiphora hydrophyllacea", IF(J2824="DIMA", "Diospyros maritima", IF(J2824="POPI", "Pongamia pinnata", IF(J2824="MAPS", "Maniltoa psilogyne", IF(J2824="INBI", "Intsia bijuga", IF(J2824="ACEB", "Acanthus ebracteatus", IF(J2824="CAER", "Calamus erinaceus", IF(J2824="UNUN", "Unknown unknown",  IF(J2824="SOAL", "Sonneratia alba",  IF(J2824="AECO", "Aegiceras corniculatum", "" )) )))))))))))))))))))))))))))))</f>
        <v>Bruguiera cylindrica</v>
      </c>
      <c r="J2824" s="1" t="s">
        <v>98</v>
      </c>
      <c r="K2824" s="1" t="n">
        <v>5.5</v>
      </c>
      <c r="L2824" s="1" t="n">
        <v>4</v>
      </c>
      <c r="M2824" s="1" t="n">
        <v>6</v>
      </c>
      <c r="N2824" s="1" t="n">
        <v>3</v>
      </c>
      <c r="O2824" s="3"/>
      <c r="AMI2824" s="0"/>
      <c r="AMJ2824" s="0"/>
    </row>
    <row r="2825" s="18" customFormat="true" ht="13.8" hidden="false" customHeight="false" outlineLevel="0" collapsed="false">
      <c r="A2825" s="1" t="s">
        <v>91</v>
      </c>
      <c r="B2825" s="12" t="n">
        <v>42185</v>
      </c>
      <c r="C2825" s="1" t="s">
        <v>19</v>
      </c>
      <c r="D2825" s="1" t="s">
        <v>19</v>
      </c>
      <c r="E2825" s="1" t="s">
        <v>19</v>
      </c>
      <c r="F2825" s="1" t="s">
        <v>20</v>
      </c>
      <c r="G2825" s="1" t="n">
        <v>9</v>
      </c>
      <c r="H2825" s="1" t="n">
        <v>3</v>
      </c>
      <c r="I2825" s="23" t="str">
        <f aca="false">IF(J2825="RHAP", "Rhizophora apiculata", IF(J2825="EXAG", "Excoecaria agallocha", IF(J2825="BRPA", "Bruguiera parviflora", IF(J2825="XYMO", "Xylocarpus moluccensis", IF(J2825="BRCY", "Bruguiera cylindrica", IF(J2825="AVAL", "Avicennia alba", IF(J2825="AVOF", "Avicennia officinalis", IF(J2825="LURA", "Lumnitzera racemosa", IF(J2825="CETA", "Ceriops tagal", IF(J2825="XYGR", "Xylocarpus granatum", IF(J2825="AVMA", "Avicennia marina", IF(J2825="RHMU", "Rhizophora mucronata", IF(J2825="BRGY", "Bruguiera gymnorrhiza", IF(J2825="BRSE", "Bruguiera sexangula", IF(J2825="SOOV", "Sonneratia ovata", IF(J2825="SOCA", "Sonneratia caseolaris", IF(J2825="HELI", "Heritiera littoralis", IF(J2825="HESY", "Heritiera sylvatica", IF(J2825="NYFR", "Nypa fruticans", IF(J2825="CYRA", "Cynometra ramiflora", IF(J2825="PHPA", "Phoenix paludosa", IF(J2825="SCHY", "Scyphiphora hydrophyllacea", IF(J2825="DIMA", "Diospyros maritima", IF(J2825="POPI", "Pongamia pinnata", IF(J2825="MAPS", "Maniltoa psilogyne", IF(J2825="INBI", "Intsia bijuga", IF(J2825="ACEB", "Acanthus ebracteatus", IF(J2825="CAER", "Calamus erinaceus", IF(J2825="UNUN", "Unknown unknown",  IF(J2825="SOAL", "Sonneratia alba",  IF(J2825="AECO", "Aegiceras corniculatum", "" )) )))))))))))))))))))))))))))))</f>
        <v>Bruguiera cylindrica</v>
      </c>
      <c r="J2825" s="1" t="s">
        <v>98</v>
      </c>
      <c r="K2825" s="1" t="n">
        <v>5.5</v>
      </c>
      <c r="L2825" s="1" t="n">
        <v>5</v>
      </c>
      <c r="M2825" s="1"/>
      <c r="N2825" s="1"/>
      <c r="O2825" s="3"/>
      <c r="AMI2825" s="0"/>
      <c r="AMJ2825" s="0"/>
    </row>
    <row r="2826" s="18" customFormat="true" ht="13.8" hidden="false" customHeight="false" outlineLevel="0" collapsed="false">
      <c r="A2826" s="1" t="s">
        <v>91</v>
      </c>
      <c r="B2826" s="12" t="n">
        <v>42185</v>
      </c>
      <c r="C2826" s="1" t="s">
        <v>19</v>
      </c>
      <c r="D2826" s="1" t="s">
        <v>19</v>
      </c>
      <c r="E2826" s="1" t="s">
        <v>19</v>
      </c>
      <c r="F2826" s="1" t="s">
        <v>20</v>
      </c>
      <c r="G2826" s="1" t="n">
        <v>9</v>
      </c>
      <c r="H2826" s="1" t="n">
        <v>3</v>
      </c>
      <c r="I2826" s="23" t="str">
        <f aca="false">IF(J2826="RHAP", "Rhizophora apiculata", IF(J2826="EXAG", "Excoecaria agallocha", IF(J2826="BRPA", "Bruguiera parviflora", IF(J2826="XYMO", "Xylocarpus moluccensis", IF(J2826="BRCY", "Bruguiera cylindrica", IF(J2826="AVAL", "Avicennia alba", IF(J2826="AVOF", "Avicennia officinalis", IF(J2826="LURA", "Lumnitzera racemosa", IF(J2826="CETA", "Ceriops tagal", IF(J2826="XYGR", "Xylocarpus granatum", IF(J2826="AVMA", "Avicennia marina", IF(J2826="RHMU", "Rhizophora mucronata", IF(J2826="BRGY", "Bruguiera gymnorrhiza", IF(J2826="BRSE", "Bruguiera sexangula", IF(J2826="SOOV", "Sonneratia ovata", IF(J2826="SOCA", "Sonneratia caseolaris", IF(J2826="HELI", "Heritiera littoralis", IF(J2826="HESY", "Heritiera sylvatica", IF(J2826="NYFR", "Nypa fruticans", IF(J2826="CYRA", "Cynometra ramiflora", IF(J2826="PHPA", "Phoenix paludosa", IF(J2826="SCHY", "Scyphiphora hydrophyllacea", IF(J2826="DIMA", "Diospyros maritima", IF(J2826="POPI", "Pongamia pinnata", IF(J2826="MAPS", "Maniltoa psilogyne", IF(J2826="INBI", "Intsia bijuga", IF(J2826="ACEB", "Acanthus ebracteatus", IF(J2826="CAER", "Calamus erinaceus", IF(J2826="UNUN", "Unknown unknown",  IF(J2826="SOAL", "Sonneratia alba",  IF(J2826="AECO", "Aegiceras corniculatum", "" )) )))))))))))))))))))))))))))))</f>
        <v>Bruguiera cylindrica</v>
      </c>
      <c r="J2826" s="1" t="s">
        <v>98</v>
      </c>
      <c r="K2826" s="1" t="n">
        <v>5.5</v>
      </c>
      <c r="L2826" s="1" t="n">
        <v>7</v>
      </c>
      <c r="M2826" s="1"/>
      <c r="N2826" s="1"/>
      <c r="O2826" s="3"/>
      <c r="AMI2826" s="0"/>
      <c r="AMJ2826" s="0"/>
    </row>
    <row r="2827" s="18" customFormat="true" ht="13.8" hidden="false" customHeight="false" outlineLevel="0" collapsed="false">
      <c r="A2827" s="1" t="s">
        <v>91</v>
      </c>
      <c r="B2827" s="12" t="n">
        <v>42185</v>
      </c>
      <c r="C2827" s="1" t="s">
        <v>19</v>
      </c>
      <c r="D2827" s="1" t="s">
        <v>19</v>
      </c>
      <c r="E2827" s="1" t="s">
        <v>19</v>
      </c>
      <c r="F2827" s="1" t="s">
        <v>20</v>
      </c>
      <c r="G2827" s="1" t="n">
        <v>9</v>
      </c>
      <c r="H2827" s="1" t="n">
        <v>3</v>
      </c>
      <c r="I2827" s="23" t="str">
        <f aca="false">IF(J2827="RHAP", "Rhizophora apiculata", IF(J2827="EXAG", "Excoecaria agallocha", IF(J2827="BRPA", "Bruguiera parviflora", IF(J2827="XYMO", "Xylocarpus moluccensis", IF(J2827="BRCY", "Bruguiera cylindrica", IF(J2827="AVAL", "Avicennia alba", IF(J2827="AVOF", "Avicennia officinalis", IF(J2827="LURA", "Lumnitzera racemosa", IF(J2827="CETA", "Ceriops tagal", IF(J2827="XYGR", "Xylocarpus granatum", IF(J2827="AVMA", "Avicennia marina", IF(J2827="RHMU", "Rhizophora mucronata", IF(J2827="BRGY", "Bruguiera gymnorrhiza", IF(J2827="BRSE", "Bruguiera sexangula", IF(J2827="SOOV", "Sonneratia ovata", IF(J2827="SOCA", "Sonneratia caseolaris", IF(J2827="HELI", "Heritiera littoralis", IF(J2827="HESY", "Heritiera sylvatica", IF(J2827="NYFR", "Nypa fruticans", IF(J2827="CYRA", "Cynometra ramiflora", IF(J2827="PHPA", "Phoenix paludosa", IF(J2827="SCHY", "Scyphiphora hydrophyllacea", IF(J2827="DIMA", "Diospyros maritima", IF(J2827="POPI", "Pongamia pinnata", IF(J2827="MAPS", "Maniltoa psilogyne", IF(J2827="INBI", "Intsia bijuga", IF(J2827="ACEB", "Acanthus ebracteatus", IF(J2827="CAER", "Calamus erinaceus", IF(J2827="UNUN", "Unknown unknown",  IF(J2827="SOAL", "Sonneratia alba",  IF(J2827="AECO", "Aegiceras corniculatum", "" )) )))))))))))))))))))))))))))))</f>
        <v>Bruguiera cylindrica</v>
      </c>
      <c r="J2827" s="1" t="s">
        <v>98</v>
      </c>
      <c r="K2827" s="1" t="n">
        <v>5.6</v>
      </c>
      <c r="L2827" s="1" t="n">
        <v>8</v>
      </c>
      <c r="M2827" s="1"/>
      <c r="N2827" s="1"/>
      <c r="O2827" s="3"/>
      <c r="AMI2827" s="0"/>
      <c r="AMJ2827" s="0"/>
    </row>
    <row r="2828" s="18" customFormat="true" ht="13.8" hidden="false" customHeight="false" outlineLevel="0" collapsed="false">
      <c r="A2828" s="1" t="s">
        <v>91</v>
      </c>
      <c r="B2828" s="12" t="n">
        <v>42185</v>
      </c>
      <c r="C2828" s="1" t="s">
        <v>19</v>
      </c>
      <c r="D2828" s="1" t="s">
        <v>19</v>
      </c>
      <c r="E2828" s="1" t="s">
        <v>19</v>
      </c>
      <c r="F2828" s="1" t="s">
        <v>20</v>
      </c>
      <c r="G2828" s="1" t="n">
        <v>9</v>
      </c>
      <c r="H2828" s="1" t="n">
        <v>3</v>
      </c>
      <c r="I2828" s="23" t="str">
        <f aca="false">IF(J2828="RHAP", "Rhizophora apiculata", IF(J2828="EXAG", "Excoecaria agallocha", IF(J2828="BRPA", "Bruguiera parviflora", IF(J2828="XYMO", "Xylocarpus moluccensis", IF(J2828="BRCY", "Bruguiera cylindrica", IF(J2828="AVAL", "Avicennia alba", IF(J2828="AVOF", "Avicennia officinalis", IF(J2828="LURA", "Lumnitzera racemosa", IF(J2828="CETA", "Ceriops tagal", IF(J2828="XYGR", "Xylocarpus granatum", IF(J2828="AVMA", "Avicennia marina", IF(J2828="RHMU", "Rhizophora mucronata", IF(J2828="BRGY", "Bruguiera gymnorrhiza", IF(J2828="BRSE", "Bruguiera sexangula", IF(J2828="SOOV", "Sonneratia ovata", IF(J2828="SOCA", "Sonneratia caseolaris", IF(J2828="HELI", "Heritiera littoralis", IF(J2828="HESY", "Heritiera sylvatica", IF(J2828="NYFR", "Nypa fruticans", IF(J2828="CYRA", "Cynometra ramiflora", IF(J2828="PHPA", "Phoenix paludosa", IF(J2828="SCHY", "Scyphiphora hydrophyllacea", IF(J2828="DIMA", "Diospyros maritima", IF(J2828="POPI", "Pongamia pinnata", IF(J2828="MAPS", "Maniltoa psilogyne", IF(J2828="INBI", "Intsia bijuga", IF(J2828="ACEB", "Acanthus ebracteatus", IF(J2828="CAER", "Calamus erinaceus", IF(J2828="UNUN", "Unknown unknown",  IF(J2828="SOAL", "Sonneratia alba",  IF(J2828="AECO", "Aegiceras corniculatum", "" )) )))))))))))))))))))))))))))))</f>
        <v>Bruguiera cylindrica</v>
      </c>
      <c r="J2828" s="1" t="s">
        <v>98</v>
      </c>
      <c r="K2828" s="1" t="n">
        <v>5.6</v>
      </c>
      <c r="L2828" s="1" t="n">
        <v>5</v>
      </c>
      <c r="M2828" s="1"/>
      <c r="N2828" s="1"/>
      <c r="O2828" s="3"/>
      <c r="AMI2828" s="0"/>
      <c r="AMJ2828" s="0"/>
    </row>
    <row r="2829" s="18" customFormat="true" ht="13.8" hidden="false" customHeight="false" outlineLevel="0" collapsed="false">
      <c r="A2829" s="1" t="s">
        <v>91</v>
      </c>
      <c r="B2829" s="12" t="n">
        <v>42185</v>
      </c>
      <c r="C2829" s="1" t="s">
        <v>19</v>
      </c>
      <c r="D2829" s="1" t="s">
        <v>19</v>
      </c>
      <c r="E2829" s="1" t="s">
        <v>19</v>
      </c>
      <c r="F2829" s="1" t="s">
        <v>20</v>
      </c>
      <c r="G2829" s="1" t="n">
        <v>9</v>
      </c>
      <c r="H2829" s="1" t="n">
        <v>3</v>
      </c>
      <c r="I2829" s="23" t="str">
        <f aca="false">IF(J2829="RHAP", "Rhizophora apiculata", IF(J2829="EXAG", "Excoecaria agallocha", IF(J2829="BRPA", "Bruguiera parviflora", IF(J2829="XYMO", "Xylocarpus moluccensis", IF(J2829="BRCY", "Bruguiera cylindrica", IF(J2829="AVAL", "Avicennia alba", IF(J2829="AVOF", "Avicennia officinalis", IF(J2829="LURA", "Lumnitzera racemosa", IF(J2829="CETA", "Ceriops tagal", IF(J2829="XYGR", "Xylocarpus granatum", IF(J2829="AVMA", "Avicennia marina", IF(J2829="RHMU", "Rhizophora mucronata", IF(J2829="BRGY", "Bruguiera gymnorrhiza", IF(J2829="BRSE", "Bruguiera sexangula", IF(J2829="SOOV", "Sonneratia ovata", IF(J2829="SOCA", "Sonneratia caseolaris", IF(J2829="HELI", "Heritiera littoralis", IF(J2829="HESY", "Heritiera sylvatica", IF(J2829="NYFR", "Nypa fruticans", IF(J2829="CYRA", "Cynometra ramiflora", IF(J2829="PHPA", "Phoenix paludosa", IF(J2829="SCHY", "Scyphiphora hydrophyllacea", IF(J2829="DIMA", "Diospyros maritima", IF(J2829="POPI", "Pongamia pinnata", IF(J2829="MAPS", "Maniltoa psilogyne", IF(J2829="INBI", "Intsia bijuga", IF(J2829="ACEB", "Acanthus ebracteatus", IF(J2829="CAER", "Calamus erinaceus", IF(J2829="UNUN", "Unknown unknown",  IF(J2829="SOAL", "Sonneratia alba",  IF(J2829="AECO", "Aegiceras corniculatum", "" )) )))))))))))))))))))))))))))))</f>
        <v>Bruguiera cylindrica</v>
      </c>
      <c r="J2829" s="1" t="s">
        <v>98</v>
      </c>
      <c r="K2829" s="1" t="n">
        <v>5.6</v>
      </c>
      <c r="L2829" s="1" t="n">
        <v>7</v>
      </c>
      <c r="M2829" s="1"/>
      <c r="N2829" s="1"/>
      <c r="O2829" s="3"/>
      <c r="AMI2829" s="0"/>
      <c r="AMJ2829" s="0"/>
    </row>
    <row r="2830" s="18" customFormat="true" ht="13.8" hidden="false" customHeight="false" outlineLevel="0" collapsed="false">
      <c r="A2830" s="1" t="s">
        <v>91</v>
      </c>
      <c r="B2830" s="12" t="n">
        <v>42185</v>
      </c>
      <c r="C2830" s="1" t="s">
        <v>19</v>
      </c>
      <c r="D2830" s="1" t="s">
        <v>19</v>
      </c>
      <c r="E2830" s="1" t="s">
        <v>19</v>
      </c>
      <c r="F2830" s="1" t="s">
        <v>20</v>
      </c>
      <c r="G2830" s="1" t="n">
        <v>9</v>
      </c>
      <c r="H2830" s="1" t="n">
        <v>3</v>
      </c>
      <c r="I2830" s="23" t="str">
        <f aca="false">IF(J2830="RHAP", "Rhizophora apiculata", IF(J2830="EXAG", "Excoecaria agallocha", IF(J2830="BRPA", "Bruguiera parviflora", IF(J2830="XYMO", "Xylocarpus moluccensis", IF(J2830="BRCY", "Bruguiera cylindrica", IF(J2830="AVAL", "Avicennia alba", IF(J2830="AVOF", "Avicennia officinalis", IF(J2830="LURA", "Lumnitzera racemosa", IF(J2830="CETA", "Ceriops tagal", IF(J2830="XYGR", "Xylocarpus granatum", IF(J2830="AVMA", "Avicennia marina", IF(J2830="RHMU", "Rhizophora mucronata", IF(J2830="BRGY", "Bruguiera gymnorrhiza", IF(J2830="BRSE", "Bruguiera sexangula", IF(J2830="SOOV", "Sonneratia ovata", IF(J2830="SOCA", "Sonneratia caseolaris", IF(J2830="HELI", "Heritiera littoralis", IF(J2830="HESY", "Heritiera sylvatica", IF(J2830="NYFR", "Nypa fruticans", IF(J2830="CYRA", "Cynometra ramiflora", IF(J2830="PHPA", "Phoenix paludosa", IF(J2830="SCHY", "Scyphiphora hydrophyllacea", IF(J2830="DIMA", "Diospyros maritima", IF(J2830="POPI", "Pongamia pinnata", IF(J2830="MAPS", "Maniltoa psilogyne", IF(J2830="INBI", "Intsia bijuga", IF(J2830="ACEB", "Acanthus ebracteatus", IF(J2830="CAER", "Calamus erinaceus", IF(J2830="UNUN", "Unknown unknown",  IF(J2830="SOAL", "Sonneratia alba",  IF(J2830="AECO", "Aegiceras corniculatum", "" )) )))))))))))))))))))))))))))))</f>
        <v>Bruguiera cylindrica</v>
      </c>
      <c r="J2830" s="1" t="s">
        <v>98</v>
      </c>
      <c r="K2830" s="1" t="n">
        <v>5.6</v>
      </c>
      <c r="L2830" s="1" t="n">
        <v>6</v>
      </c>
      <c r="M2830" s="1"/>
      <c r="N2830" s="1"/>
      <c r="O2830" s="3"/>
      <c r="AMI2830" s="0"/>
      <c r="AMJ2830" s="0"/>
    </row>
    <row r="2831" s="18" customFormat="true" ht="13.8" hidden="false" customHeight="false" outlineLevel="0" collapsed="false">
      <c r="A2831" s="1" t="s">
        <v>91</v>
      </c>
      <c r="B2831" s="12" t="n">
        <v>42185</v>
      </c>
      <c r="C2831" s="1" t="s">
        <v>19</v>
      </c>
      <c r="D2831" s="1" t="s">
        <v>19</v>
      </c>
      <c r="E2831" s="1" t="s">
        <v>19</v>
      </c>
      <c r="F2831" s="1" t="s">
        <v>20</v>
      </c>
      <c r="G2831" s="1" t="n">
        <v>9</v>
      </c>
      <c r="H2831" s="1" t="n">
        <v>3</v>
      </c>
      <c r="I2831" s="23" t="str">
        <f aca="false">IF(J2831="RHAP", "Rhizophora apiculata", IF(J2831="EXAG", "Excoecaria agallocha", IF(J2831="BRPA", "Bruguiera parviflora", IF(J2831="XYMO", "Xylocarpus moluccensis", IF(J2831="BRCY", "Bruguiera cylindrica", IF(J2831="AVAL", "Avicennia alba", IF(J2831="AVOF", "Avicennia officinalis", IF(J2831="LURA", "Lumnitzera racemosa", IF(J2831="CETA", "Ceriops tagal", IF(J2831="XYGR", "Xylocarpus granatum", IF(J2831="AVMA", "Avicennia marina", IF(J2831="RHMU", "Rhizophora mucronata", IF(J2831="BRGY", "Bruguiera gymnorrhiza", IF(J2831="BRSE", "Bruguiera sexangula", IF(J2831="SOOV", "Sonneratia ovata", IF(J2831="SOCA", "Sonneratia caseolaris", IF(J2831="HELI", "Heritiera littoralis", IF(J2831="HESY", "Heritiera sylvatica", IF(J2831="NYFR", "Nypa fruticans", IF(J2831="CYRA", "Cynometra ramiflora", IF(J2831="PHPA", "Phoenix paludosa", IF(J2831="SCHY", "Scyphiphora hydrophyllacea", IF(J2831="DIMA", "Diospyros maritima", IF(J2831="POPI", "Pongamia pinnata", IF(J2831="MAPS", "Maniltoa psilogyne", IF(J2831="INBI", "Intsia bijuga", IF(J2831="ACEB", "Acanthus ebracteatus", IF(J2831="CAER", "Calamus erinaceus", IF(J2831="UNUN", "Unknown unknown",  IF(J2831="SOAL", "Sonneratia alba",  IF(J2831="AECO", "Aegiceras corniculatum", "" )) )))))))))))))))))))))))))))))</f>
        <v>Bruguiera cylindrica</v>
      </c>
      <c r="J2831" s="1" t="s">
        <v>98</v>
      </c>
      <c r="K2831" s="1" t="n">
        <v>5.6</v>
      </c>
      <c r="L2831" s="1" t="n">
        <v>6</v>
      </c>
      <c r="M2831" s="1"/>
      <c r="N2831" s="1"/>
      <c r="O2831" s="3"/>
      <c r="AMI2831" s="0"/>
      <c r="AMJ2831" s="0"/>
    </row>
    <row r="2832" s="18" customFormat="true" ht="13.8" hidden="false" customHeight="false" outlineLevel="0" collapsed="false">
      <c r="A2832" s="1" t="s">
        <v>91</v>
      </c>
      <c r="B2832" s="12" t="n">
        <v>42185</v>
      </c>
      <c r="C2832" s="1" t="s">
        <v>19</v>
      </c>
      <c r="D2832" s="1" t="s">
        <v>19</v>
      </c>
      <c r="E2832" s="1" t="s">
        <v>19</v>
      </c>
      <c r="F2832" s="1" t="s">
        <v>20</v>
      </c>
      <c r="G2832" s="1" t="n">
        <v>9</v>
      </c>
      <c r="H2832" s="1" t="n">
        <v>3</v>
      </c>
      <c r="I2832" s="23" t="str">
        <f aca="false">IF(J2832="RHAP", "Rhizophora apiculata", IF(J2832="EXAG", "Excoecaria agallocha", IF(J2832="BRPA", "Bruguiera parviflora", IF(J2832="XYMO", "Xylocarpus moluccensis", IF(J2832="BRCY", "Bruguiera cylindrica", IF(J2832="AVAL", "Avicennia alba", IF(J2832="AVOF", "Avicennia officinalis", IF(J2832="LURA", "Lumnitzera racemosa", IF(J2832="CETA", "Ceriops tagal", IF(J2832="XYGR", "Xylocarpus granatum", IF(J2832="AVMA", "Avicennia marina", IF(J2832="RHMU", "Rhizophora mucronata", IF(J2832="BRGY", "Bruguiera gymnorrhiza", IF(J2832="BRSE", "Bruguiera sexangula", IF(J2832="SOOV", "Sonneratia ovata", IF(J2832="SOCA", "Sonneratia caseolaris", IF(J2832="HELI", "Heritiera littoralis", IF(J2832="HESY", "Heritiera sylvatica", IF(J2832="NYFR", "Nypa fruticans", IF(J2832="CYRA", "Cynometra ramiflora", IF(J2832="PHPA", "Phoenix paludosa", IF(J2832="SCHY", "Scyphiphora hydrophyllacea", IF(J2832="DIMA", "Diospyros maritima", IF(J2832="POPI", "Pongamia pinnata", IF(J2832="MAPS", "Maniltoa psilogyne", IF(J2832="INBI", "Intsia bijuga", IF(J2832="ACEB", "Acanthus ebracteatus", IF(J2832="CAER", "Calamus erinaceus", IF(J2832="UNUN", "Unknown unknown",  IF(J2832="SOAL", "Sonneratia alba",  IF(J2832="AECO", "Aegiceras corniculatum", "" )) )))))))))))))))))))))))))))))</f>
        <v>Bruguiera cylindrica</v>
      </c>
      <c r="J2832" s="1" t="s">
        <v>98</v>
      </c>
      <c r="K2832" s="1" t="n">
        <v>5.8</v>
      </c>
      <c r="L2832" s="1" t="n">
        <v>6</v>
      </c>
      <c r="M2832" s="1"/>
      <c r="N2832" s="1"/>
      <c r="O2832" s="3"/>
      <c r="AMI2832" s="0"/>
      <c r="AMJ2832" s="0"/>
    </row>
    <row r="2833" s="18" customFormat="true" ht="13.8" hidden="false" customHeight="false" outlineLevel="0" collapsed="false">
      <c r="A2833" s="1" t="s">
        <v>91</v>
      </c>
      <c r="B2833" s="12" t="n">
        <v>42185</v>
      </c>
      <c r="C2833" s="1" t="s">
        <v>19</v>
      </c>
      <c r="D2833" s="1" t="s">
        <v>19</v>
      </c>
      <c r="E2833" s="1" t="s">
        <v>19</v>
      </c>
      <c r="F2833" s="1" t="s">
        <v>20</v>
      </c>
      <c r="G2833" s="1" t="n">
        <v>9</v>
      </c>
      <c r="H2833" s="1" t="n">
        <v>3</v>
      </c>
      <c r="I2833" s="23" t="str">
        <f aca="false">IF(J2833="RHAP", "Rhizophora apiculata", IF(J2833="EXAG", "Excoecaria agallocha", IF(J2833="BRPA", "Bruguiera parviflora", IF(J2833="XYMO", "Xylocarpus moluccensis", IF(J2833="BRCY", "Bruguiera cylindrica", IF(J2833="AVAL", "Avicennia alba", IF(J2833="AVOF", "Avicennia officinalis", IF(J2833="LURA", "Lumnitzera racemosa", IF(J2833="CETA", "Ceriops tagal", IF(J2833="XYGR", "Xylocarpus granatum", IF(J2833="AVMA", "Avicennia marina", IF(J2833="RHMU", "Rhizophora mucronata", IF(J2833="BRGY", "Bruguiera gymnorrhiza", IF(J2833="BRSE", "Bruguiera sexangula", IF(J2833="SOOV", "Sonneratia ovata", IF(J2833="SOCA", "Sonneratia caseolaris", IF(J2833="HELI", "Heritiera littoralis", IF(J2833="HESY", "Heritiera sylvatica", IF(J2833="NYFR", "Nypa fruticans", IF(J2833="CYRA", "Cynometra ramiflora", IF(J2833="PHPA", "Phoenix paludosa", IF(J2833="SCHY", "Scyphiphora hydrophyllacea", IF(J2833="DIMA", "Diospyros maritima", IF(J2833="POPI", "Pongamia pinnata", IF(J2833="MAPS", "Maniltoa psilogyne", IF(J2833="INBI", "Intsia bijuga", IF(J2833="ACEB", "Acanthus ebracteatus", IF(J2833="CAER", "Calamus erinaceus", IF(J2833="UNUN", "Unknown unknown",  IF(J2833="SOAL", "Sonneratia alba",  IF(J2833="AECO", "Aegiceras corniculatum", "" )) )))))))))))))))))))))))))))))</f>
        <v>Bruguiera cylindrica</v>
      </c>
      <c r="J2833" s="1" t="s">
        <v>98</v>
      </c>
      <c r="K2833" s="1" t="n">
        <v>5.8</v>
      </c>
      <c r="L2833" s="1" t="n">
        <v>8</v>
      </c>
      <c r="M2833" s="1"/>
      <c r="N2833" s="1"/>
      <c r="O2833" s="3"/>
      <c r="AMI2833" s="0"/>
      <c r="AMJ2833" s="0"/>
    </row>
    <row r="2834" s="18" customFormat="true" ht="13.8" hidden="false" customHeight="false" outlineLevel="0" collapsed="false">
      <c r="A2834" s="1" t="s">
        <v>91</v>
      </c>
      <c r="B2834" s="12" t="n">
        <v>42185</v>
      </c>
      <c r="C2834" s="1" t="s">
        <v>19</v>
      </c>
      <c r="D2834" s="1" t="s">
        <v>19</v>
      </c>
      <c r="E2834" s="1" t="s">
        <v>19</v>
      </c>
      <c r="F2834" s="1" t="s">
        <v>20</v>
      </c>
      <c r="G2834" s="1" t="n">
        <v>9</v>
      </c>
      <c r="H2834" s="1" t="n">
        <v>3</v>
      </c>
      <c r="I2834" s="23" t="str">
        <f aca="false">IF(J2834="RHAP", "Rhizophora apiculata", IF(J2834="EXAG", "Excoecaria agallocha", IF(J2834="BRPA", "Bruguiera parviflora", IF(J2834="XYMO", "Xylocarpus moluccensis", IF(J2834="BRCY", "Bruguiera cylindrica", IF(J2834="AVAL", "Avicennia alba", IF(J2834="AVOF", "Avicennia officinalis", IF(J2834="LURA", "Lumnitzera racemosa", IF(J2834="CETA", "Ceriops tagal", IF(J2834="XYGR", "Xylocarpus granatum", IF(J2834="AVMA", "Avicennia marina", IF(J2834="RHMU", "Rhizophora mucronata", IF(J2834="BRGY", "Bruguiera gymnorrhiza", IF(J2834="BRSE", "Bruguiera sexangula", IF(J2834="SOOV", "Sonneratia ovata", IF(J2834="SOCA", "Sonneratia caseolaris", IF(J2834="HELI", "Heritiera littoralis", IF(J2834="HESY", "Heritiera sylvatica", IF(J2834="NYFR", "Nypa fruticans", IF(J2834="CYRA", "Cynometra ramiflora", IF(J2834="PHPA", "Phoenix paludosa", IF(J2834="SCHY", "Scyphiphora hydrophyllacea", IF(J2834="DIMA", "Diospyros maritima", IF(J2834="POPI", "Pongamia pinnata", IF(J2834="MAPS", "Maniltoa psilogyne", IF(J2834="INBI", "Intsia bijuga", IF(J2834="ACEB", "Acanthus ebracteatus", IF(J2834="CAER", "Calamus erinaceus", IF(J2834="UNUN", "Unknown unknown",  IF(J2834="SOAL", "Sonneratia alba",  IF(J2834="AECO", "Aegiceras corniculatum", "" )) )))))))))))))))))))))))))))))</f>
        <v>Bruguiera cylindrica</v>
      </c>
      <c r="J2834" s="1" t="s">
        <v>98</v>
      </c>
      <c r="K2834" s="1" t="n">
        <v>5.8</v>
      </c>
      <c r="L2834" s="1" t="n">
        <v>5</v>
      </c>
      <c r="M2834" s="1"/>
      <c r="N2834" s="1"/>
      <c r="O2834" s="3"/>
      <c r="AMI2834" s="0"/>
      <c r="AMJ2834" s="0"/>
    </row>
    <row r="2835" s="18" customFormat="true" ht="13.8" hidden="false" customHeight="false" outlineLevel="0" collapsed="false">
      <c r="A2835" s="1" t="s">
        <v>91</v>
      </c>
      <c r="B2835" s="12" t="n">
        <v>42185</v>
      </c>
      <c r="C2835" s="1" t="s">
        <v>19</v>
      </c>
      <c r="D2835" s="1" t="s">
        <v>19</v>
      </c>
      <c r="E2835" s="1" t="s">
        <v>19</v>
      </c>
      <c r="F2835" s="1" t="s">
        <v>20</v>
      </c>
      <c r="G2835" s="1" t="n">
        <v>9</v>
      </c>
      <c r="H2835" s="1" t="n">
        <v>3</v>
      </c>
      <c r="I2835" s="23" t="str">
        <f aca="false">IF(J2835="RHAP", "Rhizophora apiculata", IF(J2835="EXAG", "Excoecaria agallocha", IF(J2835="BRPA", "Bruguiera parviflora", IF(J2835="XYMO", "Xylocarpus moluccensis", IF(J2835="BRCY", "Bruguiera cylindrica", IF(J2835="AVAL", "Avicennia alba", IF(J2835="AVOF", "Avicennia officinalis", IF(J2835="LURA", "Lumnitzera racemosa", IF(J2835="CETA", "Ceriops tagal", IF(J2835="XYGR", "Xylocarpus granatum", IF(J2835="AVMA", "Avicennia marina", IF(J2835="RHMU", "Rhizophora mucronata", IF(J2835="BRGY", "Bruguiera gymnorrhiza", IF(J2835="BRSE", "Bruguiera sexangula", IF(J2835="SOOV", "Sonneratia ovata", IF(J2835="SOCA", "Sonneratia caseolaris", IF(J2835="HELI", "Heritiera littoralis", IF(J2835="HESY", "Heritiera sylvatica", IF(J2835="NYFR", "Nypa fruticans", IF(J2835="CYRA", "Cynometra ramiflora", IF(J2835="PHPA", "Phoenix paludosa", IF(J2835="SCHY", "Scyphiphora hydrophyllacea", IF(J2835="DIMA", "Diospyros maritima", IF(J2835="POPI", "Pongamia pinnata", IF(J2835="MAPS", "Maniltoa psilogyne", IF(J2835="INBI", "Intsia bijuga", IF(J2835="ACEB", "Acanthus ebracteatus", IF(J2835="CAER", "Calamus erinaceus", IF(J2835="UNUN", "Unknown unknown",  IF(J2835="SOAL", "Sonneratia alba",  IF(J2835="AECO", "Aegiceras corniculatum", "" )) )))))))))))))))))))))))))))))</f>
        <v>Bruguiera cylindrica</v>
      </c>
      <c r="J2835" s="1" t="s">
        <v>98</v>
      </c>
      <c r="K2835" s="1" t="n">
        <v>5.9</v>
      </c>
      <c r="L2835" s="1" t="n">
        <v>5</v>
      </c>
      <c r="M2835" s="1"/>
      <c r="N2835" s="1"/>
      <c r="O2835" s="3"/>
      <c r="AMI2835" s="0"/>
      <c r="AMJ2835" s="0"/>
    </row>
    <row r="2836" s="18" customFormat="true" ht="13.8" hidden="false" customHeight="false" outlineLevel="0" collapsed="false">
      <c r="A2836" s="1" t="s">
        <v>91</v>
      </c>
      <c r="B2836" s="12" t="n">
        <v>42185</v>
      </c>
      <c r="C2836" s="1" t="s">
        <v>19</v>
      </c>
      <c r="D2836" s="1" t="s">
        <v>19</v>
      </c>
      <c r="E2836" s="1" t="s">
        <v>19</v>
      </c>
      <c r="F2836" s="1" t="s">
        <v>20</v>
      </c>
      <c r="G2836" s="1" t="n">
        <v>9</v>
      </c>
      <c r="H2836" s="1" t="n">
        <v>3</v>
      </c>
      <c r="I2836" s="23" t="str">
        <f aca="false">IF(J2836="RHAP", "Rhizophora apiculata", IF(J2836="EXAG", "Excoecaria agallocha", IF(J2836="BRPA", "Bruguiera parviflora", IF(J2836="XYMO", "Xylocarpus moluccensis", IF(J2836="BRCY", "Bruguiera cylindrica", IF(J2836="AVAL", "Avicennia alba", IF(J2836="AVOF", "Avicennia officinalis", IF(J2836="LURA", "Lumnitzera racemosa", IF(J2836="CETA", "Ceriops tagal", IF(J2836="XYGR", "Xylocarpus granatum", IF(J2836="AVMA", "Avicennia marina", IF(J2836="RHMU", "Rhizophora mucronata", IF(J2836="BRGY", "Bruguiera gymnorrhiza", IF(J2836="BRSE", "Bruguiera sexangula", IF(J2836="SOOV", "Sonneratia ovata", IF(J2836="SOCA", "Sonneratia caseolaris", IF(J2836="HELI", "Heritiera littoralis", IF(J2836="HESY", "Heritiera sylvatica", IF(J2836="NYFR", "Nypa fruticans", IF(J2836="CYRA", "Cynometra ramiflora", IF(J2836="PHPA", "Phoenix paludosa", IF(J2836="SCHY", "Scyphiphora hydrophyllacea", IF(J2836="DIMA", "Diospyros maritima", IF(J2836="POPI", "Pongamia pinnata", IF(J2836="MAPS", "Maniltoa psilogyne", IF(J2836="INBI", "Intsia bijuga", IF(J2836="ACEB", "Acanthus ebracteatus", IF(J2836="CAER", "Calamus erinaceus", IF(J2836="UNUN", "Unknown unknown",  IF(J2836="SOAL", "Sonneratia alba",  IF(J2836="AECO", "Aegiceras corniculatum", "" )) )))))))))))))))))))))))))))))</f>
        <v>Bruguiera cylindrica</v>
      </c>
      <c r="J2836" s="1" t="s">
        <v>98</v>
      </c>
      <c r="K2836" s="1" t="n">
        <v>5.9</v>
      </c>
      <c r="L2836" s="1" t="n">
        <v>7</v>
      </c>
      <c r="M2836" s="1"/>
      <c r="N2836" s="1"/>
      <c r="O2836" s="3"/>
      <c r="AMI2836" s="0"/>
      <c r="AMJ2836" s="0"/>
    </row>
    <row r="2837" s="18" customFormat="true" ht="13.8" hidden="false" customHeight="false" outlineLevel="0" collapsed="false">
      <c r="A2837" s="1" t="s">
        <v>91</v>
      </c>
      <c r="B2837" s="12" t="n">
        <v>42185</v>
      </c>
      <c r="C2837" s="1" t="s">
        <v>19</v>
      </c>
      <c r="D2837" s="1" t="s">
        <v>19</v>
      </c>
      <c r="E2837" s="1" t="s">
        <v>19</v>
      </c>
      <c r="F2837" s="1" t="s">
        <v>20</v>
      </c>
      <c r="G2837" s="1" t="n">
        <v>9</v>
      </c>
      <c r="H2837" s="1" t="n">
        <v>3</v>
      </c>
      <c r="I2837" s="23" t="str">
        <f aca="false">IF(J2837="RHAP", "Rhizophora apiculata", IF(J2837="EXAG", "Excoecaria agallocha", IF(J2837="BRPA", "Bruguiera parviflora", IF(J2837="XYMO", "Xylocarpus moluccensis", IF(J2837="BRCY", "Bruguiera cylindrica", IF(J2837="AVAL", "Avicennia alba", IF(J2837="AVOF", "Avicennia officinalis", IF(J2837="LURA", "Lumnitzera racemosa", IF(J2837="CETA", "Ceriops tagal", IF(J2837="XYGR", "Xylocarpus granatum", IF(J2837="AVMA", "Avicennia marina", IF(J2837="RHMU", "Rhizophora mucronata", IF(J2837="BRGY", "Bruguiera gymnorrhiza", IF(J2837="BRSE", "Bruguiera sexangula", IF(J2837="SOOV", "Sonneratia ovata", IF(J2837="SOCA", "Sonneratia caseolaris", IF(J2837="HELI", "Heritiera littoralis", IF(J2837="HESY", "Heritiera sylvatica", IF(J2837="NYFR", "Nypa fruticans", IF(J2837="CYRA", "Cynometra ramiflora", IF(J2837="PHPA", "Phoenix paludosa", IF(J2837="SCHY", "Scyphiphora hydrophyllacea", IF(J2837="DIMA", "Diospyros maritima", IF(J2837="POPI", "Pongamia pinnata", IF(J2837="MAPS", "Maniltoa psilogyne", IF(J2837="INBI", "Intsia bijuga", IF(J2837="ACEB", "Acanthus ebracteatus", IF(J2837="CAER", "Calamus erinaceus", IF(J2837="UNUN", "Unknown unknown",  IF(J2837="SOAL", "Sonneratia alba",  IF(J2837="AECO", "Aegiceras corniculatum", "" )) )))))))))))))))))))))))))))))</f>
        <v>Bruguiera cylindrica</v>
      </c>
      <c r="J2837" s="1" t="s">
        <v>98</v>
      </c>
      <c r="K2837" s="1" t="n">
        <v>5.9</v>
      </c>
      <c r="L2837" s="1" t="n">
        <v>6</v>
      </c>
      <c r="M2837" s="1"/>
      <c r="N2837" s="1"/>
      <c r="O2837" s="3"/>
      <c r="AMI2837" s="0"/>
      <c r="AMJ2837" s="0"/>
    </row>
    <row r="2838" s="18" customFormat="true" ht="13.8" hidden="false" customHeight="false" outlineLevel="0" collapsed="false">
      <c r="A2838" s="1" t="s">
        <v>91</v>
      </c>
      <c r="B2838" s="12" t="n">
        <v>42185</v>
      </c>
      <c r="C2838" s="1" t="s">
        <v>19</v>
      </c>
      <c r="D2838" s="1" t="s">
        <v>19</v>
      </c>
      <c r="E2838" s="1" t="s">
        <v>19</v>
      </c>
      <c r="F2838" s="1" t="s">
        <v>20</v>
      </c>
      <c r="G2838" s="1" t="n">
        <v>9</v>
      </c>
      <c r="H2838" s="1" t="n">
        <v>3</v>
      </c>
      <c r="I2838" s="23" t="str">
        <f aca="false">IF(J2838="RHAP", "Rhizophora apiculata", IF(J2838="EXAG", "Excoecaria agallocha", IF(J2838="BRPA", "Bruguiera parviflora", IF(J2838="XYMO", "Xylocarpus moluccensis", IF(J2838="BRCY", "Bruguiera cylindrica", IF(J2838="AVAL", "Avicennia alba", IF(J2838="AVOF", "Avicennia officinalis", IF(J2838="LURA", "Lumnitzera racemosa", IF(J2838="CETA", "Ceriops tagal", IF(J2838="XYGR", "Xylocarpus granatum", IF(J2838="AVMA", "Avicennia marina", IF(J2838="RHMU", "Rhizophora mucronata", IF(J2838="BRGY", "Bruguiera gymnorrhiza", IF(J2838="BRSE", "Bruguiera sexangula", IF(J2838="SOOV", "Sonneratia ovata", IF(J2838="SOCA", "Sonneratia caseolaris", IF(J2838="HELI", "Heritiera littoralis", IF(J2838="HESY", "Heritiera sylvatica", IF(J2838="NYFR", "Nypa fruticans", IF(J2838="CYRA", "Cynometra ramiflora", IF(J2838="PHPA", "Phoenix paludosa", IF(J2838="SCHY", "Scyphiphora hydrophyllacea", IF(J2838="DIMA", "Diospyros maritima", IF(J2838="POPI", "Pongamia pinnata", IF(J2838="MAPS", "Maniltoa psilogyne", IF(J2838="INBI", "Intsia bijuga", IF(J2838="ACEB", "Acanthus ebracteatus", IF(J2838="CAER", "Calamus erinaceus", IF(J2838="UNUN", "Unknown unknown",  IF(J2838="SOAL", "Sonneratia alba",  IF(J2838="AECO", "Aegiceras corniculatum", "" )) )))))))))))))))))))))))))))))</f>
        <v>Bruguiera cylindrica</v>
      </c>
      <c r="J2838" s="1" t="s">
        <v>98</v>
      </c>
      <c r="K2838" s="1" t="n">
        <v>5.9</v>
      </c>
      <c r="L2838" s="1" t="n">
        <v>7</v>
      </c>
      <c r="M2838" s="1"/>
      <c r="N2838" s="1"/>
      <c r="O2838" s="3"/>
      <c r="AMI2838" s="0"/>
      <c r="AMJ2838" s="0"/>
    </row>
    <row r="2839" s="18" customFormat="true" ht="13.8" hidden="false" customHeight="false" outlineLevel="0" collapsed="false">
      <c r="A2839" s="1" t="s">
        <v>91</v>
      </c>
      <c r="B2839" s="12" t="n">
        <v>42185</v>
      </c>
      <c r="C2839" s="1" t="s">
        <v>19</v>
      </c>
      <c r="D2839" s="1" t="s">
        <v>19</v>
      </c>
      <c r="E2839" s="1" t="s">
        <v>19</v>
      </c>
      <c r="F2839" s="1" t="s">
        <v>20</v>
      </c>
      <c r="G2839" s="1" t="n">
        <v>9</v>
      </c>
      <c r="H2839" s="1" t="n">
        <v>3</v>
      </c>
      <c r="I2839" s="23" t="str">
        <f aca="false">IF(J2839="RHAP", "Rhizophora apiculata", IF(J2839="EXAG", "Excoecaria agallocha", IF(J2839="BRPA", "Bruguiera parviflora", IF(J2839="XYMO", "Xylocarpus moluccensis", IF(J2839="BRCY", "Bruguiera cylindrica", IF(J2839="AVAL", "Avicennia alba", IF(J2839="AVOF", "Avicennia officinalis", IF(J2839="LURA", "Lumnitzera racemosa", IF(J2839="CETA", "Ceriops tagal", IF(J2839="XYGR", "Xylocarpus granatum", IF(J2839="AVMA", "Avicennia marina", IF(J2839="RHMU", "Rhizophora mucronata", IF(J2839="BRGY", "Bruguiera gymnorrhiza", IF(J2839="BRSE", "Bruguiera sexangula", IF(J2839="SOOV", "Sonneratia ovata", IF(J2839="SOCA", "Sonneratia caseolaris", IF(J2839="HELI", "Heritiera littoralis", IF(J2839="HESY", "Heritiera sylvatica", IF(J2839="NYFR", "Nypa fruticans", IF(J2839="CYRA", "Cynometra ramiflora", IF(J2839="PHPA", "Phoenix paludosa", IF(J2839="SCHY", "Scyphiphora hydrophyllacea", IF(J2839="DIMA", "Diospyros maritima", IF(J2839="POPI", "Pongamia pinnata", IF(J2839="MAPS", "Maniltoa psilogyne", IF(J2839="INBI", "Intsia bijuga", IF(J2839="ACEB", "Acanthus ebracteatus", IF(J2839="CAER", "Calamus erinaceus", IF(J2839="UNUN", "Unknown unknown",  IF(J2839="SOAL", "Sonneratia alba",  IF(J2839="AECO", "Aegiceras corniculatum", "" )) )))))))))))))))))))))))))))))</f>
        <v>Bruguiera cylindrica</v>
      </c>
      <c r="J2839" s="1" t="s">
        <v>98</v>
      </c>
      <c r="K2839" s="1" t="n">
        <v>5.9</v>
      </c>
      <c r="L2839" s="1" t="n">
        <v>8</v>
      </c>
      <c r="M2839" s="1"/>
      <c r="N2839" s="1"/>
      <c r="O2839" s="3"/>
      <c r="AMI2839" s="0"/>
      <c r="AMJ2839" s="0"/>
    </row>
    <row r="2840" s="18" customFormat="true" ht="13.8" hidden="false" customHeight="false" outlineLevel="0" collapsed="false">
      <c r="A2840" s="1" t="s">
        <v>91</v>
      </c>
      <c r="B2840" s="12" t="n">
        <v>42185</v>
      </c>
      <c r="C2840" s="1" t="s">
        <v>19</v>
      </c>
      <c r="D2840" s="1" t="s">
        <v>19</v>
      </c>
      <c r="E2840" s="1" t="s">
        <v>19</v>
      </c>
      <c r="F2840" s="1" t="s">
        <v>20</v>
      </c>
      <c r="G2840" s="1" t="n">
        <v>9</v>
      </c>
      <c r="H2840" s="1" t="n">
        <v>3</v>
      </c>
      <c r="I2840" s="23" t="str">
        <f aca="false">IF(J2840="RHAP", "Rhizophora apiculata", IF(J2840="EXAG", "Excoecaria agallocha", IF(J2840="BRPA", "Bruguiera parviflora", IF(J2840="XYMO", "Xylocarpus moluccensis", IF(J2840="BRCY", "Bruguiera cylindrica", IF(J2840="AVAL", "Avicennia alba", IF(J2840="AVOF", "Avicennia officinalis", IF(J2840="LURA", "Lumnitzera racemosa", IF(J2840="CETA", "Ceriops tagal", IF(J2840="XYGR", "Xylocarpus granatum", IF(J2840="AVMA", "Avicennia marina", IF(J2840="RHMU", "Rhizophora mucronata", IF(J2840="BRGY", "Bruguiera gymnorrhiza", IF(J2840="BRSE", "Bruguiera sexangula", IF(J2840="SOOV", "Sonneratia ovata", IF(J2840="SOCA", "Sonneratia caseolaris", IF(J2840="HELI", "Heritiera littoralis", IF(J2840="HESY", "Heritiera sylvatica", IF(J2840="NYFR", "Nypa fruticans", IF(J2840="CYRA", "Cynometra ramiflora", IF(J2840="PHPA", "Phoenix paludosa", IF(J2840="SCHY", "Scyphiphora hydrophyllacea", IF(J2840="DIMA", "Diospyros maritima", IF(J2840="POPI", "Pongamia pinnata", IF(J2840="MAPS", "Maniltoa psilogyne", IF(J2840="INBI", "Intsia bijuga", IF(J2840="ACEB", "Acanthus ebracteatus", IF(J2840="CAER", "Calamus erinaceus", IF(J2840="UNUN", "Unknown unknown",  IF(J2840="SOAL", "Sonneratia alba",  IF(J2840="AECO", "Aegiceras corniculatum", "" )) )))))))))))))))))))))))))))))</f>
        <v>Bruguiera cylindrica</v>
      </c>
      <c r="J2840" s="1" t="s">
        <v>98</v>
      </c>
      <c r="K2840" s="1" t="n">
        <v>6</v>
      </c>
      <c r="L2840" s="1" t="n">
        <v>7</v>
      </c>
      <c r="M2840" s="1"/>
      <c r="N2840" s="1"/>
      <c r="O2840" s="3"/>
      <c r="AMI2840" s="0"/>
      <c r="AMJ2840" s="0"/>
    </row>
    <row r="2841" s="18" customFormat="true" ht="13.8" hidden="false" customHeight="false" outlineLevel="0" collapsed="false">
      <c r="A2841" s="1" t="s">
        <v>91</v>
      </c>
      <c r="B2841" s="12" t="n">
        <v>42185</v>
      </c>
      <c r="C2841" s="1" t="s">
        <v>19</v>
      </c>
      <c r="D2841" s="1" t="s">
        <v>19</v>
      </c>
      <c r="E2841" s="1" t="s">
        <v>19</v>
      </c>
      <c r="F2841" s="1" t="s">
        <v>20</v>
      </c>
      <c r="G2841" s="1" t="n">
        <v>9</v>
      </c>
      <c r="H2841" s="1" t="n">
        <v>3</v>
      </c>
      <c r="I2841" s="23" t="str">
        <f aca="false">IF(J2841="RHAP", "Rhizophora apiculata", IF(J2841="EXAG", "Excoecaria agallocha", IF(J2841="BRPA", "Bruguiera parviflora", IF(J2841="XYMO", "Xylocarpus moluccensis", IF(J2841="BRCY", "Bruguiera cylindrica", IF(J2841="AVAL", "Avicennia alba", IF(J2841="AVOF", "Avicennia officinalis", IF(J2841="LURA", "Lumnitzera racemosa", IF(J2841="CETA", "Ceriops tagal", IF(J2841="XYGR", "Xylocarpus granatum", IF(J2841="AVMA", "Avicennia marina", IF(J2841="RHMU", "Rhizophora mucronata", IF(J2841="BRGY", "Bruguiera gymnorrhiza", IF(J2841="BRSE", "Bruguiera sexangula", IF(J2841="SOOV", "Sonneratia ovata", IF(J2841="SOCA", "Sonneratia caseolaris", IF(J2841="HELI", "Heritiera littoralis", IF(J2841="HESY", "Heritiera sylvatica", IF(J2841="NYFR", "Nypa fruticans", IF(J2841="CYRA", "Cynometra ramiflora", IF(J2841="PHPA", "Phoenix paludosa", IF(J2841="SCHY", "Scyphiphora hydrophyllacea", IF(J2841="DIMA", "Diospyros maritima", IF(J2841="POPI", "Pongamia pinnata", IF(J2841="MAPS", "Maniltoa psilogyne", IF(J2841="INBI", "Intsia bijuga", IF(J2841="ACEB", "Acanthus ebracteatus", IF(J2841="CAER", "Calamus erinaceus", IF(J2841="UNUN", "Unknown unknown",  IF(J2841="SOAL", "Sonneratia alba",  IF(J2841="AECO", "Aegiceras corniculatum", "" )) )))))))))))))))))))))))))))))</f>
        <v>Bruguiera cylindrica</v>
      </c>
      <c r="J2841" s="1" t="s">
        <v>98</v>
      </c>
      <c r="K2841" s="1" t="n">
        <v>6.1</v>
      </c>
      <c r="L2841" s="1" t="n">
        <v>7</v>
      </c>
      <c r="M2841" s="1"/>
      <c r="N2841" s="1"/>
      <c r="O2841" s="3"/>
      <c r="AMI2841" s="0"/>
      <c r="AMJ2841" s="0"/>
    </row>
    <row r="2842" s="18" customFormat="true" ht="13.8" hidden="false" customHeight="false" outlineLevel="0" collapsed="false">
      <c r="A2842" s="1" t="s">
        <v>91</v>
      </c>
      <c r="B2842" s="12" t="n">
        <v>42185</v>
      </c>
      <c r="C2842" s="1" t="s">
        <v>19</v>
      </c>
      <c r="D2842" s="1" t="s">
        <v>19</v>
      </c>
      <c r="E2842" s="1" t="s">
        <v>19</v>
      </c>
      <c r="F2842" s="1" t="s">
        <v>20</v>
      </c>
      <c r="G2842" s="1" t="n">
        <v>9</v>
      </c>
      <c r="H2842" s="1" t="n">
        <v>3</v>
      </c>
      <c r="I2842" s="23" t="str">
        <f aca="false">IF(J2842="RHAP", "Rhizophora apiculata", IF(J2842="EXAG", "Excoecaria agallocha", IF(J2842="BRPA", "Bruguiera parviflora", IF(J2842="XYMO", "Xylocarpus moluccensis", IF(J2842="BRCY", "Bruguiera cylindrica", IF(J2842="AVAL", "Avicennia alba", IF(J2842="AVOF", "Avicennia officinalis", IF(J2842="LURA", "Lumnitzera racemosa", IF(J2842="CETA", "Ceriops tagal", IF(J2842="XYGR", "Xylocarpus granatum", IF(J2842="AVMA", "Avicennia marina", IF(J2842="RHMU", "Rhizophora mucronata", IF(J2842="BRGY", "Bruguiera gymnorrhiza", IF(J2842="BRSE", "Bruguiera sexangula", IF(J2842="SOOV", "Sonneratia ovata", IF(J2842="SOCA", "Sonneratia caseolaris", IF(J2842="HELI", "Heritiera littoralis", IF(J2842="HESY", "Heritiera sylvatica", IF(J2842="NYFR", "Nypa fruticans", IF(J2842="CYRA", "Cynometra ramiflora", IF(J2842="PHPA", "Phoenix paludosa", IF(J2842="SCHY", "Scyphiphora hydrophyllacea", IF(J2842="DIMA", "Diospyros maritima", IF(J2842="POPI", "Pongamia pinnata", IF(J2842="MAPS", "Maniltoa psilogyne", IF(J2842="INBI", "Intsia bijuga", IF(J2842="ACEB", "Acanthus ebracteatus", IF(J2842="CAER", "Calamus erinaceus", IF(J2842="UNUN", "Unknown unknown",  IF(J2842="SOAL", "Sonneratia alba",  IF(J2842="AECO", "Aegiceras corniculatum", "" )) )))))))))))))))))))))))))))))</f>
        <v>Bruguiera cylindrica</v>
      </c>
      <c r="J2842" s="1" t="s">
        <v>98</v>
      </c>
      <c r="K2842" s="1" t="n">
        <v>6.2</v>
      </c>
      <c r="L2842" s="1" t="n">
        <v>6</v>
      </c>
      <c r="M2842" s="1"/>
      <c r="N2842" s="1" t="n">
        <v>1</v>
      </c>
      <c r="O2842" s="3"/>
      <c r="AMI2842" s="0"/>
      <c r="AMJ2842" s="0"/>
    </row>
    <row r="2843" s="18" customFormat="true" ht="13.8" hidden="false" customHeight="false" outlineLevel="0" collapsed="false">
      <c r="A2843" s="1" t="s">
        <v>91</v>
      </c>
      <c r="B2843" s="12" t="n">
        <v>42185</v>
      </c>
      <c r="C2843" s="1" t="s">
        <v>19</v>
      </c>
      <c r="D2843" s="1" t="s">
        <v>19</v>
      </c>
      <c r="E2843" s="1" t="s">
        <v>19</v>
      </c>
      <c r="F2843" s="1" t="s">
        <v>20</v>
      </c>
      <c r="G2843" s="1" t="n">
        <v>9</v>
      </c>
      <c r="H2843" s="1" t="n">
        <v>3</v>
      </c>
      <c r="I2843" s="23" t="str">
        <f aca="false">IF(J2843="RHAP", "Rhizophora apiculata", IF(J2843="EXAG", "Excoecaria agallocha", IF(J2843="BRPA", "Bruguiera parviflora", IF(J2843="XYMO", "Xylocarpus moluccensis", IF(J2843="BRCY", "Bruguiera cylindrica", IF(J2843="AVAL", "Avicennia alba", IF(J2843="AVOF", "Avicennia officinalis", IF(J2843="LURA", "Lumnitzera racemosa", IF(J2843="CETA", "Ceriops tagal", IF(J2843="XYGR", "Xylocarpus granatum", IF(J2843="AVMA", "Avicennia marina", IF(J2843="RHMU", "Rhizophora mucronata", IF(J2843="BRGY", "Bruguiera gymnorrhiza", IF(J2843="BRSE", "Bruguiera sexangula", IF(J2843="SOOV", "Sonneratia ovata", IF(J2843="SOCA", "Sonneratia caseolaris", IF(J2843="HELI", "Heritiera littoralis", IF(J2843="HESY", "Heritiera sylvatica", IF(J2843="NYFR", "Nypa fruticans", IF(J2843="CYRA", "Cynometra ramiflora", IF(J2843="PHPA", "Phoenix paludosa", IF(J2843="SCHY", "Scyphiphora hydrophyllacea", IF(J2843="DIMA", "Diospyros maritima", IF(J2843="POPI", "Pongamia pinnata", IF(J2843="MAPS", "Maniltoa psilogyne", IF(J2843="INBI", "Intsia bijuga", IF(J2843="ACEB", "Acanthus ebracteatus", IF(J2843="CAER", "Calamus erinaceus", IF(J2843="UNUN", "Unknown unknown",  IF(J2843="SOAL", "Sonneratia alba",  IF(J2843="AECO", "Aegiceras corniculatum", "" )) )))))))))))))))))))))))))))))</f>
        <v>Bruguiera cylindrica</v>
      </c>
      <c r="J2843" s="1" t="s">
        <v>98</v>
      </c>
      <c r="K2843" s="1" t="n">
        <v>6.2</v>
      </c>
      <c r="L2843" s="1" t="n">
        <v>6</v>
      </c>
      <c r="M2843" s="1"/>
      <c r="N2843" s="1"/>
      <c r="O2843" s="3"/>
      <c r="AMI2843" s="0"/>
      <c r="AMJ2843" s="0"/>
    </row>
    <row r="2844" s="18" customFormat="true" ht="13.8" hidden="false" customHeight="false" outlineLevel="0" collapsed="false">
      <c r="A2844" s="1" t="s">
        <v>91</v>
      </c>
      <c r="B2844" s="12" t="n">
        <v>42185</v>
      </c>
      <c r="C2844" s="1" t="s">
        <v>19</v>
      </c>
      <c r="D2844" s="1" t="s">
        <v>19</v>
      </c>
      <c r="E2844" s="1" t="s">
        <v>19</v>
      </c>
      <c r="F2844" s="1" t="s">
        <v>20</v>
      </c>
      <c r="G2844" s="1" t="n">
        <v>9</v>
      </c>
      <c r="H2844" s="1" t="n">
        <v>3</v>
      </c>
      <c r="I2844" s="23" t="str">
        <f aca="false">IF(J2844="RHAP", "Rhizophora apiculata", IF(J2844="EXAG", "Excoecaria agallocha", IF(J2844="BRPA", "Bruguiera parviflora", IF(J2844="XYMO", "Xylocarpus moluccensis", IF(J2844="BRCY", "Bruguiera cylindrica", IF(J2844="AVAL", "Avicennia alba", IF(J2844="AVOF", "Avicennia officinalis", IF(J2844="LURA", "Lumnitzera racemosa", IF(J2844="CETA", "Ceriops tagal", IF(J2844="XYGR", "Xylocarpus granatum", IF(J2844="AVMA", "Avicennia marina", IF(J2844="RHMU", "Rhizophora mucronata", IF(J2844="BRGY", "Bruguiera gymnorrhiza", IF(J2844="BRSE", "Bruguiera sexangula", IF(J2844="SOOV", "Sonneratia ovata", IF(J2844="SOCA", "Sonneratia caseolaris", IF(J2844="HELI", "Heritiera littoralis", IF(J2844="HESY", "Heritiera sylvatica", IF(J2844="NYFR", "Nypa fruticans", IF(J2844="CYRA", "Cynometra ramiflora", IF(J2844="PHPA", "Phoenix paludosa", IF(J2844="SCHY", "Scyphiphora hydrophyllacea", IF(J2844="DIMA", "Diospyros maritima", IF(J2844="POPI", "Pongamia pinnata", IF(J2844="MAPS", "Maniltoa psilogyne", IF(J2844="INBI", "Intsia bijuga", IF(J2844="ACEB", "Acanthus ebracteatus", IF(J2844="CAER", "Calamus erinaceus", IF(J2844="UNUN", "Unknown unknown",  IF(J2844="SOAL", "Sonneratia alba",  IF(J2844="AECO", "Aegiceras corniculatum", "" )) )))))))))))))))))))))))))))))</f>
        <v>Bruguiera cylindrica</v>
      </c>
      <c r="J2844" s="1" t="s">
        <v>98</v>
      </c>
      <c r="K2844" s="1" t="n">
        <v>6.2</v>
      </c>
      <c r="L2844" s="1" t="n">
        <v>6</v>
      </c>
      <c r="M2844" s="1"/>
      <c r="N2844" s="1"/>
      <c r="O2844" s="3"/>
      <c r="AMI2844" s="0"/>
      <c r="AMJ2844" s="0"/>
    </row>
    <row r="2845" s="18" customFormat="true" ht="13.8" hidden="false" customHeight="false" outlineLevel="0" collapsed="false">
      <c r="A2845" s="1" t="s">
        <v>91</v>
      </c>
      <c r="B2845" s="12" t="n">
        <v>42185</v>
      </c>
      <c r="C2845" s="1" t="s">
        <v>19</v>
      </c>
      <c r="D2845" s="1" t="s">
        <v>19</v>
      </c>
      <c r="E2845" s="1" t="s">
        <v>19</v>
      </c>
      <c r="F2845" s="1" t="s">
        <v>20</v>
      </c>
      <c r="G2845" s="1" t="n">
        <v>9</v>
      </c>
      <c r="H2845" s="1" t="n">
        <v>3</v>
      </c>
      <c r="I2845" s="23" t="str">
        <f aca="false">IF(J2845="RHAP", "Rhizophora apiculata", IF(J2845="EXAG", "Excoecaria agallocha", IF(J2845="BRPA", "Bruguiera parviflora", IF(J2845="XYMO", "Xylocarpus moluccensis", IF(J2845="BRCY", "Bruguiera cylindrica", IF(J2845="AVAL", "Avicennia alba", IF(J2845="AVOF", "Avicennia officinalis", IF(J2845="LURA", "Lumnitzera racemosa", IF(J2845="CETA", "Ceriops tagal", IF(J2845="XYGR", "Xylocarpus granatum", IF(J2845="AVMA", "Avicennia marina", IF(J2845="RHMU", "Rhizophora mucronata", IF(J2845="BRGY", "Bruguiera gymnorrhiza", IF(J2845="BRSE", "Bruguiera sexangula", IF(J2845="SOOV", "Sonneratia ovata", IF(J2845="SOCA", "Sonneratia caseolaris", IF(J2845="HELI", "Heritiera littoralis", IF(J2845="HESY", "Heritiera sylvatica", IF(J2845="NYFR", "Nypa fruticans", IF(J2845="CYRA", "Cynometra ramiflora", IF(J2845="PHPA", "Phoenix paludosa", IF(J2845="SCHY", "Scyphiphora hydrophyllacea", IF(J2845="DIMA", "Diospyros maritima", IF(J2845="POPI", "Pongamia pinnata", IF(J2845="MAPS", "Maniltoa psilogyne", IF(J2845="INBI", "Intsia bijuga", IF(J2845="ACEB", "Acanthus ebracteatus", IF(J2845="CAER", "Calamus erinaceus", IF(J2845="UNUN", "Unknown unknown",  IF(J2845="SOAL", "Sonneratia alba",  IF(J2845="AECO", "Aegiceras corniculatum", "" )) )))))))))))))))))))))))))))))</f>
        <v>Bruguiera cylindrica</v>
      </c>
      <c r="J2845" s="1" t="s">
        <v>98</v>
      </c>
      <c r="K2845" s="1" t="n">
        <v>6.2</v>
      </c>
      <c r="L2845" s="1" t="n">
        <v>7</v>
      </c>
      <c r="M2845" s="1"/>
      <c r="N2845" s="1"/>
      <c r="O2845" s="3"/>
      <c r="AMI2845" s="0"/>
      <c r="AMJ2845" s="0"/>
    </row>
    <row r="2846" s="18" customFormat="true" ht="13.8" hidden="false" customHeight="false" outlineLevel="0" collapsed="false">
      <c r="A2846" s="1" t="s">
        <v>91</v>
      </c>
      <c r="B2846" s="12" t="n">
        <v>42185</v>
      </c>
      <c r="C2846" s="1" t="s">
        <v>19</v>
      </c>
      <c r="D2846" s="1" t="s">
        <v>19</v>
      </c>
      <c r="E2846" s="1" t="s">
        <v>19</v>
      </c>
      <c r="F2846" s="1" t="s">
        <v>20</v>
      </c>
      <c r="G2846" s="1" t="n">
        <v>9</v>
      </c>
      <c r="H2846" s="1" t="n">
        <v>3</v>
      </c>
      <c r="I2846" s="23" t="str">
        <f aca="false">IF(J2846="RHAP", "Rhizophora apiculata", IF(J2846="EXAG", "Excoecaria agallocha", IF(J2846="BRPA", "Bruguiera parviflora", IF(J2846="XYMO", "Xylocarpus moluccensis", IF(J2846="BRCY", "Bruguiera cylindrica", IF(J2846="AVAL", "Avicennia alba", IF(J2846="AVOF", "Avicennia officinalis", IF(J2846="LURA", "Lumnitzera racemosa", IF(J2846="CETA", "Ceriops tagal", IF(J2846="XYGR", "Xylocarpus granatum", IF(J2846="AVMA", "Avicennia marina", IF(J2846="RHMU", "Rhizophora mucronata", IF(J2846="BRGY", "Bruguiera gymnorrhiza", IF(J2846="BRSE", "Bruguiera sexangula", IF(J2846="SOOV", "Sonneratia ovata", IF(J2846="SOCA", "Sonneratia caseolaris", IF(J2846="HELI", "Heritiera littoralis", IF(J2846="HESY", "Heritiera sylvatica", IF(J2846="NYFR", "Nypa fruticans", IF(J2846="CYRA", "Cynometra ramiflora", IF(J2846="PHPA", "Phoenix paludosa", IF(J2846="SCHY", "Scyphiphora hydrophyllacea", IF(J2846="DIMA", "Diospyros maritima", IF(J2846="POPI", "Pongamia pinnata", IF(J2846="MAPS", "Maniltoa psilogyne", IF(J2846="INBI", "Intsia bijuga", IF(J2846="ACEB", "Acanthus ebracteatus", IF(J2846="CAER", "Calamus erinaceus", IF(J2846="UNUN", "Unknown unknown",  IF(J2846="SOAL", "Sonneratia alba",  IF(J2846="AECO", "Aegiceras corniculatum", "" )) )))))))))))))))))))))))))))))</f>
        <v>Bruguiera cylindrica</v>
      </c>
      <c r="J2846" s="1" t="s">
        <v>98</v>
      </c>
      <c r="K2846" s="1" t="n">
        <v>6.3</v>
      </c>
      <c r="L2846" s="1" t="n">
        <v>6</v>
      </c>
      <c r="M2846" s="1"/>
      <c r="N2846" s="1"/>
      <c r="O2846" s="3"/>
      <c r="AMI2846" s="0"/>
      <c r="AMJ2846" s="0"/>
    </row>
    <row r="2847" s="18" customFormat="true" ht="13.8" hidden="false" customHeight="false" outlineLevel="0" collapsed="false">
      <c r="A2847" s="1" t="s">
        <v>91</v>
      </c>
      <c r="B2847" s="12" t="n">
        <v>42185</v>
      </c>
      <c r="C2847" s="1" t="s">
        <v>19</v>
      </c>
      <c r="D2847" s="1" t="s">
        <v>19</v>
      </c>
      <c r="E2847" s="1" t="s">
        <v>19</v>
      </c>
      <c r="F2847" s="1" t="s">
        <v>20</v>
      </c>
      <c r="G2847" s="1" t="n">
        <v>9</v>
      </c>
      <c r="H2847" s="1" t="n">
        <v>3</v>
      </c>
      <c r="I2847" s="23" t="str">
        <f aca="false">IF(J2847="RHAP", "Rhizophora apiculata", IF(J2847="EXAG", "Excoecaria agallocha", IF(J2847="BRPA", "Bruguiera parviflora", IF(J2847="XYMO", "Xylocarpus moluccensis", IF(J2847="BRCY", "Bruguiera cylindrica", IF(J2847="AVAL", "Avicennia alba", IF(J2847="AVOF", "Avicennia officinalis", IF(J2847="LURA", "Lumnitzera racemosa", IF(J2847="CETA", "Ceriops tagal", IF(J2847="XYGR", "Xylocarpus granatum", IF(J2847="AVMA", "Avicennia marina", IF(J2847="RHMU", "Rhizophora mucronata", IF(J2847="BRGY", "Bruguiera gymnorrhiza", IF(J2847="BRSE", "Bruguiera sexangula", IF(J2847="SOOV", "Sonneratia ovata", IF(J2847="SOCA", "Sonneratia caseolaris", IF(J2847="HELI", "Heritiera littoralis", IF(J2847="HESY", "Heritiera sylvatica", IF(J2847="NYFR", "Nypa fruticans", IF(J2847="CYRA", "Cynometra ramiflora", IF(J2847="PHPA", "Phoenix paludosa", IF(J2847="SCHY", "Scyphiphora hydrophyllacea", IF(J2847="DIMA", "Diospyros maritima", IF(J2847="POPI", "Pongamia pinnata", IF(J2847="MAPS", "Maniltoa psilogyne", IF(J2847="INBI", "Intsia bijuga", IF(J2847="ACEB", "Acanthus ebracteatus", IF(J2847="CAER", "Calamus erinaceus", IF(J2847="UNUN", "Unknown unknown",  IF(J2847="SOAL", "Sonneratia alba",  IF(J2847="AECO", "Aegiceras corniculatum", "" )) )))))))))))))))))))))))))))))</f>
        <v>Bruguiera cylindrica</v>
      </c>
      <c r="J2847" s="1" t="s">
        <v>98</v>
      </c>
      <c r="K2847" s="1" t="n">
        <v>6.3</v>
      </c>
      <c r="L2847" s="1" t="n">
        <v>6</v>
      </c>
      <c r="M2847" s="1"/>
      <c r="N2847" s="1"/>
      <c r="O2847" s="3"/>
      <c r="AMI2847" s="0"/>
      <c r="AMJ2847" s="0"/>
    </row>
    <row r="2848" s="18" customFormat="true" ht="13.8" hidden="false" customHeight="false" outlineLevel="0" collapsed="false">
      <c r="A2848" s="1" t="s">
        <v>91</v>
      </c>
      <c r="B2848" s="12" t="n">
        <v>42185</v>
      </c>
      <c r="C2848" s="1" t="s">
        <v>19</v>
      </c>
      <c r="D2848" s="1" t="s">
        <v>19</v>
      </c>
      <c r="E2848" s="1" t="s">
        <v>19</v>
      </c>
      <c r="F2848" s="1" t="s">
        <v>20</v>
      </c>
      <c r="G2848" s="1" t="n">
        <v>9</v>
      </c>
      <c r="H2848" s="1" t="n">
        <v>3</v>
      </c>
      <c r="I2848" s="23" t="str">
        <f aca="false">IF(J2848="RHAP", "Rhizophora apiculata", IF(J2848="EXAG", "Excoecaria agallocha", IF(J2848="BRPA", "Bruguiera parviflora", IF(J2848="XYMO", "Xylocarpus moluccensis", IF(J2848="BRCY", "Bruguiera cylindrica", IF(J2848="AVAL", "Avicennia alba", IF(J2848="AVOF", "Avicennia officinalis", IF(J2848="LURA", "Lumnitzera racemosa", IF(J2848="CETA", "Ceriops tagal", IF(J2848="XYGR", "Xylocarpus granatum", IF(J2848="AVMA", "Avicennia marina", IF(J2848="RHMU", "Rhizophora mucronata", IF(J2848="BRGY", "Bruguiera gymnorrhiza", IF(J2848="BRSE", "Bruguiera sexangula", IF(J2848="SOOV", "Sonneratia ovata", IF(J2848="SOCA", "Sonneratia caseolaris", IF(J2848="HELI", "Heritiera littoralis", IF(J2848="HESY", "Heritiera sylvatica", IF(J2848="NYFR", "Nypa fruticans", IF(J2848="CYRA", "Cynometra ramiflora", IF(J2848="PHPA", "Phoenix paludosa", IF(J2848="SCHY", "Scyphiphora hydrophyllacea", IF(J2848="DIMA", "Diospyros maritima", IF(J2848="POPI", "Pongamia pinnata", IF(J2848="MAPS", "Maniltoa psilogyne", IF(J2848="INBI", "Intsia bijuga", IF(J2848="ACEB", "Acanthus ebracteatus", IF(J2848="CAER", "Calamus erinaceus", IF(J2848="UNUN", "Unknown unknown",  IF(J2848="SOAL", "Sonneratia alba",  IF(J2848="AECO", "Aegiceras corniculatum", "" )) )))))))))))))))))))))))))))))</f>
        <v>Bruguiera cylindrica</v>
      </c>
      <c r="J2848" s="1" t="s">
        <v>98</v>
      </c>
      <c r="K2848" s="1" t="n">
        <v>6.4</v>
      </c>
      <c r="L2848" s="1" t="n">
        <v>7</v>
      </c>
      <c r="M2848" s="1"/>
      <c r="N2848" s="1"/>
      <c r="O2848" s="3"/>
      <c r="AMI2848" s="0"/>
      <c r="AMJ2848" s="0"/>
    </row>
    <row r="2849" s="18" customFormat="true" ht="13.8" hidden="false" customHeight="false" outlineLevel="0" collapsed="false">
      <c r="A2849" s="1" t="s">
        <v>91</v>
      </c>
      <c r="B2849" s="12" t="n">
        <v>42185</v>
      </c>
      <c r="C2849" s="1" t="s">
        <v>19</v>
      </c>
      <c r="D2849" s="1" t="s">
        <v>19</v>
      </c>
      <c r="E2849" s="1" t="s">
        <v>19</v>
      </c>
      <c r="F2849" s="1" t="s">
        <v>20</v>
      </c>
      <c r="G2849" s="1" t="n">
        <v>9</v>
      </c>
      <c r="H2849" s="1" t="n">
        <v>3</v>
      </c>
      <c r="I2849" s="23" t="str">
        <f aca="false">IF(J2849="RHAP", "Rhizophora apiculata", IF(J2849="EXAG", "Excoecaria agallocha", IF(J2849="BRPA", "Bruguiera parviflora", IF(J2849="XYMO", "Xylocarpus moluccensis", IF(J2849="BRCY", "Bruguiera cylindrica", IF(J2849="AVAL", "Avicennia alba", IF(J2849="AVOF", "Avicennia officinalis", IF(J2849="LURA", "Lumnitzera racemosa", IF(J2849="CETA", "Ceriops tagal", IF(J2849="XYGR", "Xylocarpus granatum", IF(J2849="AVMA", "Avicennia marina", IF(J2849="RHMU", "Rhizophora mucronata", IF(J2849="BRGY", "Bruguiera gymnorrhiza", IF(J2849="BRSE", "Bruguiera sexangula", IF(J2849="SOOV", "Sonneratia ovata", IF(J2849="SOCA", "Sonneratia caseolaris", IF(J2849="HELI", "Heritiera littoralis", IF(J2849="HESY", "Heritiera sylvatica", IF(J2849="NYFR", "Nypa fruticans", IF(J2849="CYRA", "Cynometra ramiflora", IF(J2849="PHPA", "Phoenix paludosa", IF(J2849="SCHY", "Scyphiphora hydrophyllacea", IF(J2849="DIMA", "Diospyros maritima", IF(J2849="POPI", "Pongamia pinnata", IF(J2849="MAPS", "Maniltoa psilogyne", IF(J2849="INBI", "Intsia bijuga", IF(J2849="ACEB", "Acanthus ebracteatus", IF(J2849="CAER", "Calamus erinaceus", IF(J2849="UNUN", "Unknown unknown",  IF(J2849="SOAL", "Sonneratia alba",  IF(J2849="AECO", "Aegiceras corniculatum", "" )) )))))))))))))))))))))))))))))</f>
        <v>Bruguiera cylindrica</v>
      </c>
      <c r="J2849" s="1" t="s">
        <v>98</v>
      </c>
      <c r="K2849" s="1" t="n">
        <v>6.8</v>
      </c>
      <c r="L2849" s="1" t="n">
        <v>5</v>
      </c>
      <c r="M2849" s="1"/>
      <c r="N2849" s="1"/>
      <c r="O2849" s="3"/>
      <c r="AMI2849" s="0"/>
      <c r="AMJ2849" s="0"/>
    </row>
    <row r="2850" s="18" customFormat="true" ht="13.8" hidden="false" customHeight="false" outlineLevel="0" collapsed="false">
      <c r="A2850" s="1" t="s">
        <v>91</v>
      </c>
      <c r="B2850" s="12" t="n">
        <v>42185</v>
      </c>
      <c r="C2850" s="1" t="s">
        <v>19</v>
      </c>
      <c r="D2850" s="1" t="s">
        <v>19</v>
      </c>
      <c r="E2850" s="1" t="s">
        <v>19</v>
      </c>
      <c r="F2850" s="1" t="s">
        <v>20</v>
      </c>
      <c r="G2850" s="1" t="n">
        <v>9</v>
      </c>
      <c r="H2850" s="1" t="n">
        <v>3</v>
      </c>
      <c r="I2850" s="23" t="str">
        <f aca="false">IF(J2850="RHAP", "Rhizophora apiculata", IF(J2850="EXAG", "Excoecaria agallocha", IF(J2850="BRPA", "Bruguiera parviflora", IF(J2850="XYMO", "Xylocarpus moluccensis", IF(J2850="BRCY", "Bruguiera cylindrica", IF(J2850="AVAL", "Avicennia alba", IF(J2850="AVOF", "Avicennia officinalis", IF(J2850="LURA", "Lumnitzera racemosa", IF(J2850="CETA", "Ceriops tagal", IF(J2850="XYGR", "Xylocarpus granatum", IF(J2850="AVMA", "Avicennia marina", IF(J2850="RHMU", "Rhizophora mucronata", IF(J2850="BRGY", "Bruguiera gymnorrhiza", IF(J2850="BRSE", "Bruguiera sexangula", IF(J2850="SOOV", "Sonneratia ovata", IF(J2850="SOCA", "Sonneratia caseolaris", IF(J2850="HELI", "Heritiera littoralis", IF(J2850="HESY", "Heritiera sylvatica", IF(J2850="NYFR", "Nypa fruticans", IF(J2850="CYRA", "Cynometra ramiflora", IF(J2850="PHPA", "Phoenix paludosa", IF(J2850="SCHY", "Scyphiphora hydrophyllacea", IF(J2850="DIMA", "Diospyros maritima", IF(J2850="POPI", "Pongamia pinnata", IF(J2850="MAPS", "Maniltoa psilogyne", IF(J2850="INBI", "Intsia bijuga", IF(J2850="ACEB", "Acanthus ebracteatus", IF(J2850="CAER", "Calamus erinaceus", IF(J2850="UNUN", "Unknown unknown",  IF(J2850="SOAL", "Sonneratia alba",  IF(J2850="AECO", "Aegiceras corniculatum", "" )) )))))))))))))))))))))))))))))</f>
        <v>Bruguiera cylindrica</v>
      </c>
      <c r="J2850" s="1" t="s">
        <v>98</v>
      </c>
      <c r="K2850" s="1" t="n">
        <v>6.8</v>
      </c>
      <c r="L2850" s="1" t="n">
        <v>7</v>
      </c>
      <c r="M2850" s="1"/>
      <c r="N2850" s="1"/>
      <c r="O2850" s="3"/>
      <c r="AMI2850" s="0"/>
      <c r="AMJ2850" s="0"/>
    </row>
    <row r="2851" s="18" customFormat="true" ht="13.8" hidden="false" customHeight="false" outlineLevel="0" collapsed="false">
      <c r="A2851" s="1" t="s">
        <v>91</v>
      </c>
      <c r="B2851" s="12" t="n">
        <v>42185</v>
      </c>
      <c r="C2851" s="1" t="s">
        <v>19</v>
      </c>
      <c r="D2851" s="1" t="s">
        <v>19</v>
      </c>
      <c r="E2851" s="1" t="s">
        <v>19</v>
      </c>
      <c r="F2851" s="1" t="s">
        <v>20</v>
      </c>
      <c r="G2851" s="1" t="n">
        <v>9</v>
      </c>
      <c r="H2851" s="1" t="n">
        <v>3</v>
      </c>
      <c r="I2851" s="23" t="str">
        <f aca="false">IF(J2851="RHAP", "Rhizophora apiculata", IF(J2851="EXAG", "Excoecaria agallocha", IF(J2851="BRPA", "Bruguiera parviflora", IF(J2851="XYMO", "Xylocarpus moluccensis", IF(J2851="BRCY", "Bruguiera cylindrica", IF(J2851="AVAL", "Avicennia alba", IF(J2851="AVOF", "Avicennia officinalis", IF(J2851="LURA", "Lumnitzera racemosa", IF(J2851="CETA", "Ceriops tagal", IF(J2851="XYGR", "Xylocarpus granatum", IF(J2851="AVMA", "Avicennia marina", IF(J2851="RHMU", "Rhizophora mucronata", IF(J2851="BRGY", "Bruguiera gymnorrhiza", IF(J2851="BRSE", "Bruguiera sexangula", IF(J2851="SOOV", "Sonneratia ovata", IF(J2851="SOCA", "Sonneratia caseolaris", IF(J2851="HELI", "Heritiera littoralis", IF(J2851="HESY", "Heritiera sylvatica", IF(J2851="NYFR", "Nypa fruticans", IF(J2851="CYRA", "Cynometra ramiflora", IF(J2851="PHPA", "Phoenix paludosa", IF(J2851="SCHY", "Scyphiphora hydrophyllacea", IF(J2851="DIMA", "Diospyros maritima", IF(J2851="POPI", "Pongamia pinnata", IF(J2851="MAPS", "Maniltoa psilogyne", IF(J2851="INBI", "Intsia bijuga", IF(J2851="ACEB", "Acanthus ebracteatus", IF(J2851="CAER", "Calamus erinaceus", IF(J2851="UNUN", "Unknown unknown",  IF(J2851="SOAL", "Sonneratia alba",  IF(J2851="AECO", "Aegiceras corniculatum", "" )) )))))))))))))))))))))))))))))</f>
        <v>Bruguiera cylindrica</v>
      </c>
      <c r="J2851" s="1" t="s">
        <v>98</v>
      </c>
      <c r="K2851" s="1" t="n">
        <v>6.8</v>
      </c>
      <c r="L2851" s="1" t="n">
        <v>6</v>
      </c>
      <c r="M2851" s="1"/>
      <c r="N2851" s="1"/>
      <c r="O2851" s="3"/>
      <c r="AMI2851" s="0"/>
      <c r="AMJ2851" s="0"/>
    </row>
    <row r="2852" s="18" customFormat="true" ht="13.8" hidden="false" customHeight="false" outlineLevel="0" collapsed="false">
      <c r="A2852" s="1" t="s">
        <v>91</v>
      </c>
      <c r="B2852" s="12" t="n">
        <v>42185</v>
      </c>
      <c r="C2852" s="1" t="s">
        <v>19</v>
      </c>
      <c r="D2852" s="1" t="s">
        <v>19</v>
      </c>
      <c r="E2852" s="1" t="s">
        <v>19</v>
      </c>
      <c r="F2852" s="1" t="s">
        <v>20</v>
      </c>
      <c r="G2852" s="1" t="n">
        <v>9</v>
      </c>
      <c r="H2852" s="1" t="n">
        <v>3</v>
      </c>
      <c r="I2852" s="23" t="str">
        <f aca="false">IF(J2852="RHAP", "Rhizophora apiculata", IF(J2852="EXAG", "Excoecaria agallocha", IF(J2852="BRPA", "Bruguiera parviflora", IF(J2852="XYMO", "Xylocarpus moluccensis", IF(J2852="BRCY", "Bruguiera cylindrica", IF(J2852="AVAL", "Avicennia alba", IF(J2852="AVOF", "Avicennia officinalis", IF(J2852="LURA", "Lumnitzera racemosa", IF(J2852="CETA", "Ceriops tagal", IF(J2852="XYGR", "Xylocarpus granatum", IF(J2852="AVMA", "Avicennia marina", IF(J2852="RHMU", "Rhizophora mucronata", IF(J2852="BRGY", "Bruguiera gymnorrhiza", IF(J2852="BRSE", "Bruguiera sexangula", IF(J2852="SOOV", "Sonneratia ovata", IF(J2852="SOCA", "Sonneratia caseolaris", IF(J2852="HELI", "Heritiera littoralis", IF(J2852="HESY", "Heritiera sylvatica", IF(J2852="NYFR", "Nypa fruticans", IF(J2852="CYRA", "Cynometra ramiflora", IF(J2852="PHPA", "Phoenix paludosa", IF(J2852="SCHY", "Scyphiphora hydrophyllacea", IF(J2852="DIMA", "Diospyros maritima", IF(J2852="POPI", "Pongamia pinnata", IF(J2852="MAPS", "Maniltoa psilogyne", IF(J2852="INBI", "Intsia bijuga", IF(J2852="ACEB", "Acanthus ebracteatus", IF(J2852="CAER", "Calamus erinaceus", IF(J2852="UNUN", "Unknown unknown",  IF(J2852="SOAL", "Sonneratia alba",  IF(J2852="AECO", "Aegiceras corniculatum", "" )) )))))))))))))))))))))))))))))</f>
        <v>Bruguiera cylindrica</v>
      </c>
      <c r="J2852" s="1" t="s">
        <v>98</v>
      </c>
      <c r="K2852" s="1" t="n">
        <v>6.8</v>
      </c>
      <c r="L2852" s="1" t="n">
        <v>7</v>
      </c>
      <c r="M2852" s="1"/>
      <c r="N2852" s="1"/>
      <c r="O2852" s="3"/>
      <c r="AMI2852" s="0"/>
      <c r="AMJ2852" s="0"/>
    </row>
    <row r="2853" s="18" customFormat="true" ht="13.8" hidden="false" customHeight="false" outlineLevel="0" collapsed="false">
      <c r="A2853" s="1" t="s">
        <v>91</v>
      </c>
      <c r="B2853" s="12" t="n">
        <v>42185</v>
      </c>
      <c r="C2853" s="1" t="s">
        <v>19</v>
      </c>
      <c r="D2853" s="1" t="s">
        <v>19</v>
      </c>
      <c r="E2853" s="1" t="s">
        <v>19</v>
      </c>
      <c r="F2853" s="1" t="s">
        <v>20</v>
      </c>
      <c r="G2853" s="1" t="n">
        <v>9</v>
      </c>
      <c r="H2853" s="1" t="n">
        <v>3</v>
      </c>
      <c r="I2853" s="23" t="str">
        <f aca="false">IF(J2853="RHAP", "Rhizophora apiculata", IF(J2853="EXAG", "Excoecaria agallocha", IF(J2853="BRPA", "Bruguiera parviflora", IF(J2853="XYMO", "Xylocarpus moluccensis", IF(J2853="BRCY", "Bruguiera cylindrica", IF(J2853="AVAL", "Avicennia alba", IF(J2853="AVOF", "Avicennia officinalis", IF(J2853="LURA", "Lumnitzera racemosa", IF(J2853="CETA", "Ceriops tagal", IF(J2853="XYGR", "Xylocarpus granatum", IF(J2853="AVMA", "Avicennia marina", IF(J2853="RHMU", "Rhizophora mucronata", IF(J2853="BRGY", "Bruguiera gymnorrhiza", IF(J2853="BRSE", "Bruguiera sexangula", IF(J2853="SOOV", "Sonneratia ovata", IF(J2853="SOCA", "Sonneratia caseolaris", IF(J2853="HELI", "Heritiera littoralis", IF(J2853="HESY", "Heritiera sylvatica", IF(J2853="NYFR", "Nypa fruticans", IF(J2853="CYRA", "Cynometra ramiflora", IF(J2853="PHPA", "Phoenix paludosa", IF(J2853="SCHY", "Scyphiphora hydrophyllacea", IF(J2853="DIMA", "Diospyros maritima", IF(J2853="POPI", "Pongamia pinnata", IF(J2853="MAPS", "Maniltoa psilogyne", IF(J2853="INBI", "Intsia bijuga", IF(J2853="ACEB", "Acanthus ebracteatus", IF(J2853="CAER", "Calamus erinaceus", IF(J2853="UNUN", "Unknown unknown",  IF(J2853="SOAL", "Sonneratia alba",  IF(J2853="AECO", "Aegiceras corniculatum", "" )) )))))))))))))))))))))))))))))</f>
        <v>Bruguiera cylindrica</v>
      </c>
      <c r="J2853" s="1" t="s">
        <v>98</v>
      </c>
      <c r="K2853" s="1" t="n">
        <v>6.8</v>
      </c>
      <c r="L2853" s="1" t="n">
        <v>7</v>
      </c>
      <c r="M2853" s="1"/>
      <c r="N2853" s="1"/>
      <c r="O2853" s="3"/>
      <c r="AMI2853" s="0"/>
      <c r="AMJ2853" s="0"/>
    </row>
    <row r="2854" s="18" customFormat="true" ht="13.8" hidden="false" customHeight="false" outlineLevel="0" collapsed="false">
      <c r="A2854" s="1" t="s">
        <v>91</v>
      </c>
      <c r="B2854" s="12" t="n">
        <v>42185</v>
      </c>
      <c r="C2854" s="1" t="s">
        <v>19</v>
      </c>
      <c r="D2854" s="1" t="s">
        <v>19</v>
      </c>
      <c r="E2854" s="1" t="s">
        <v>19</v>
      </c>
      <c r="F2854" s="1" t="s">
        <v>20</v>
      </c>
      <c r="G2854" s="1" t="n">
        <v>9</v>
      </c>
      <c r="H2854" s="1" t="n">
        <v>3</v>
      </c>
      <c r="I2854" s="23" t="str">
        <f aca="false">IF(J2854="RHAP", "Rhizophora apiculata", IF(J2854="EXAG", "Excoecaria agallocha", IF(J2854="BRPA", "Bruguiera parviflora", IF(J2854="XYMO", "Xylocarpus moluccensis", IF(J2854="BRCY", "Bruguiera cylindrica", IF(J2854="AVAL", "Avicennia alba", IF(J2854="AVOF", "Avicennia officinalis", IF(J2854="LURA", "Lumnitzera racemosa", IF(J2854="CETA", "Ceriops tagal", IF(J2854="XYGR", "Xylocarpus granatum", IF(J2854="AVMA", "Avicennia marina", IF(J2854="RHMU", "Rhizophora mucronata", IF(J2854="BRGY", "Bruguiera gymnorrhiza", IF(J2854="BRSE", "Bruguiera sexangula", IF(J2854="SOOV", "Sonneratia ovata", IF(J2854="SOCA", "Sonneratia caseolaris", IF(J2854="HELI", "Heritiera littoralis", IF(J2854="HESY", "Heritiera sylvatica", IF(J2854="NYFR", "Nypa fruticans", IF(J2854="CYRA", "Cynometra ramiflora", IF(J2854="PHPA", "Phoenix paludosa", IF(J2854="SCHY", "Scyphiphora hydrophyllacea", IF(J2854="DIMA", "Diospyros maritima", IF(J2854="POPI", "Pongamia pinnata", IF(J2854="MAPS", "Maniltoa psilogyne", IF(J2854="INBI", "Intsia bijuga", IF(J2854="ACEB", "Acanthus ebracteatus", IF(J2854="CAER", "Calamus erinaceus", IF(J2854="UNUN", "Unknown unknown",  IF(J2854="SOAL", "Sonneratia alba",  IF(J2854="AECO", "Aegiceras corniculatum", "" )) )))))))))))))))))))))))))))))</f>
        <v>Bruguiera cylindrica</v>
      </c>
      <c r="J2854" s="1" t="s">
        <v>98</v>
      </c>
      <c r="K2854" s="1" t="n">
        <v>6.9</v>
      </c>
      <c r="L2854" s="1" t="n">
        <v>7</v>
      </c>
      <c r="M2854" s="1"/>
      <c r="N2854" s="1"/>
      <c r="O2854" s="3"/>
      <c r="AMI2854" s="0"/>
      <c r="AMJ2854" s="0"/>
    </row>
    <row r="2855" s="18" customFormat="true" ht="13.8" hidden="false" customHeight="false" outlineLevel="0" collapsed="false">
      <c r="A2855" s="1" t="s">
        <v>91</v>
      </c>
      <c r="B2855" s="12" t="n">
        <v>42185</v>
      </c>
      <c r="C2855" s="1" t="s">
        <v>19</v>
      </c>
      <c r="D2855" s="1" t="s">
        <v>19</v>
      </c>
      <c r="E2855" s="1" t="s">
        <v>19</v>
      </c>
      <c r="F2855" s="1" t="s">
        <v>20</v>
      </c>
      <c r="G2855" s="1" t="n">
        <v>9</v>
      </c>
      <c r="H2855" s="1" t="n">
        <v>3</v>
      </c>
      <c r="I2855" s="23" t="str">
        <f aca="false">IF(J2855="RHAP", "Rhizophora apiculata", IF(J2855="EXAG", "Excoecaria agallocha", IF(J2855="BRPA", "Bruguiera parviflora", IF(J2855="XYMO", "Xylocarpus moluccensis", IF(J2855="BRCY", "Bruguiera cylindrica", IF(J2855="AVAL", "Avicennia alba", IF(J2855="AVOF", "Avicennia officinalis", IF(J2855="LURA", "Lumnitzera racemosa", IF(J2855="CETA", "Ceriops tagal", IF(J2855="XYGR", "Xylocarpus granatum", IF(J2855="AVMA", "Avicennia marina", IF(J2855="RHMU", "Rhizophora mucronata", IF(J2855="BRGY", "Bruguiera gymnorrhiza", IF(J2855="BRSE", "Bruguiera sexangula", IF(J2855="SOOV", "Sonneratia ovata", IF(J2855="SOCA", "Sonneratia caseolaris", IF(J2855="HELI", "Heritiera littoralis", IF(J2855="HESY", "Heritiera sylvatica", IF(J2855="NYFR", "Nypa fruticans", IF(J2855="CYRA", "Cynometra ramiflora", IF(J2855="PHPA", "Phoenix paludosa", IF(J2855="SCHY", "Scyphiphora hydrophyllacea", IF(J2855="DIMA", "Diospyros maritima", IF(J2855="POPI", "Pongamia pinnata", IF(J2855="MAPS", "Maniltoa psilogyne", IF(J2855="INBI", "Intsia bijuga", IF(J2855="ACEB", "Acanthus ebracteatus", IF(J2855="CAER", "Calamus erinaceus", IF(J2855="UNUN", "Unknown unknown",  IF(J2855="SOAL", "Sonneratia alba",  IF(J2855="AECO", "Aegiceras corniculatum", "" )) )))))))))))))))))))))))))))))</f>
        <v>Bruguiera cylindrica</v>
      </c>
      <c r="J2855" s="1" t="s">
        <v>98</v>
      </c>
      <c r="K2855" s="1" t="n">
        <v>7.1</v>
      </c>
      <c r="L2855" s="1" t="n">
        <v>7</v>
      </c>
      <c r="M2855" s="1"/>
      <c r="N2855" s="1"/>
      <c r="O2855" s="3"/>
      <c r="AMI2855" s="0"/>
      <c r="AMJ2855" s="0"/>
    </row>
    <row r="2856" s="18" customFormat="true" ht="13.8" hidden="false" customHeight="false" outlineLevel="0" collapsed="false">
      <c r="A2856" s="1" t="s">
        <v>91</v>
      </c>
      <c r="B2856" s="12" t="n">
        <v>42185</v>
      </c>
      <c r="C2856" s="1" t="s">
        <v>19</v>
      </c>
      <c r="D2856" s="1" t="s">
        <v>19</v>
      </c>
      <c r="E2856" s="1" t="s">
        <v>19</v>
      </c>
      <c r="F2856" s="1" t="s">
        <v>20</v>
      </c>
      <c r="G2856" s="1" t="n">
        <v>9</v>
      </c>
      <c r="H2856" s="1" t="n">
        <v>3</v>
      </c>
      <c r="I2856" s="23" t="str">
        <f aca="false">IF(J2856="RHAP", "Rhizophora apiculata", IF(J2856="EXAG", "Excoecaria agallocha", IF(J2856="BRPA", "Bruguiera parviflora", IF(J2856="XYMO", "Xylocarpus moluccensis", IF(J2856="BRCY", "Bruguiera cylindrica", IF(J2856="AVAL", "Avicennia alba", IF(J2856="AVOF", "Avicennia officinalis", IF(J2856="LURA", "Lumnitzera racemosa", IF(J2856="CETA", "Ceriops tagal", IF(J2856="XYGR", "Xylocarpus granatum", IF(J2856="AVMA", "Avicennia marina", IF(J2856="RHMU", "Rhizophora mucronata", IF(J2856="BRGY", "Bruguiera gymnorrhiza", IF(J2856="BRSE", "Bruguiera sexangula", IF(J2856="SOOV", "Sonneratia ovata", IF(J2856="SOCA", "Sonneratia caseolaris", IF(J2856="HELI", "Heritiera littoralis", IF(J2856="HESY", "Heritiera sylvatica", IF(J2856="NYFR", "Nypa fruticans", IF(J2856="CYRA", "Cynometra ramiflora", IF(J2856="PHPA", "Phoenix paludosa", IF(J2856="SCHY", "Scyphiphora hydrophyllacea", IF(J2856="DIMA", "Diospyros maritima", IF(J2856="POPI", "Pongamia pinnata", IF(J2856="MAPS", "Maniltoa psilogyne", IF(J2856="INBI", "Intsia bijuga", IF(J2856="ACEB", "Acanthus ebracteatus", IF(J2856="CAER", "Calamus erinaceus", IF(J2856="UNUN", "Unknown unknown",  IF(J2856="SOAL", "Sonneratia alba",  IF(J2856="AECO", "Aegiceras corniculatum", "" )) )))))))))))))))))))))))))))))</f>
        <v>Bruguiera cylindrica</v>
      </c>
      <c r="J2856" s="1" t="s">
        <v>98</v>
      </c>
      <c r="K2856" s="1" t="n">
        <v>7.1</v>
      </c>
      <c r="L2856" s="1" t="n">
        <v>7</v>
      </c>
      <c r="M2856" s="1"/>
      <c r="N2856" s="1"/>
      <c r="O2856" s="3"/>
      <c r="AMI2856" s="0"/>
      <c r="AMJ2856" s="0"/>
    </row>
    <row r="2857" s="18" customFormat="true" ht="13.8" hidden="false" customHeight="false" outlineLevel="0" collapsed="false">
      <c r="A2857" s="1" t="s">
        <v>91</v>
      </c>
      <c r="B2857" s="12" t="n">
        <v>42185</v>
      </c>
      <c r="C2857" s="1" t="s">
        <v>19</v>
      </c>
      <c r="D2857" s="1" t="s">
        <v>19</v>
      </c>
      <c r="E2857" s="1" t="s">
        <v>19</v>
      </c>
      <c r="F2857" s="1" t="s">
        <v>20</v>
      </c>
      <c r="G2857" s="1" t="n">
        <v>9</v>
      </c>
      <c r="H2857" s="1" t="n">
        <v>3</v>
      </c>
      <c r="I2857" s="23" t="str">
        <f aca="false">IF(J2857="RHAP", "Rhizophora apiculata", IF(J2857="EXAG", "Excoecaria agallocha", IF(J2857="BRPA", "Bruguiera parviflora", IF(J2857="XYMO", "Xylocarpus moluccensis", IF(J2857="BRCY", "Bruguiera cylindrica", IF(J2857="AVAL", "Avicennia alba", IF(J2857="AVOF", "Avicennia officinalis", IF(J2857="LURA", "Lumnitzera racemosa", IF(J2857="CETA", "Ceriops tagal", IF(J2857="XYGR", "Xylocarpus granatum", IF(J2857="AVMA", "Avicennia marina", IF(J2857="RHMU", "Rhizophora mucronata", IF(J2857="BRGY", "Bruguiera gymnorrhiza", IF(J2857="BRSE", "Bruguiera sexangula", IF(J2857="SOOV", "Sonneratia ovata", IF(J2857="SOCA", "Sonneratia caseolaris", IF(J2857="HELI", "Heritiera littoralis", IF(J2857="HESY", "Heritiera sylvatica", IF(J2857="NYFR", "Nypa fruticans", IF(J2857="CYRA", "Cynometra ramiflora", IF(J2857="PHPA", "Phoenix paludosa", IF(J2857="SCHY", "Scyphiphora hydrophyllacea", IF(J2857="DIMA", "Diospyros maritima", IF(J2857="POPI", "Pongamia pinnata", IF(J2857="MAPS", "Maniltoa psilogyne", IF(J2857="INBI", "Intsia bijuga", IF(J2857="ACEB", "Acanthus ebracteatus", IF(J2857="CAER", "Calamus erinaceus", IF(J2857="UNUN", "Unknown unknown",  IF(J2857="SOAL", "Sonneratia alba",  IF(J2857="AECO", "Aegiceras corniculatum", "" )) )))))))))))))))))))))))))))))</f>
        <v>Bruguiera cylindrica</v>
      </c>
      <c r="J2857" s="1" t="s">
        <v>98</v>
      </c>
      <c r="K2857" s="1" t="n">
        <v>7.2</v>
      </c>
      <c r="L2857" s="1" t="n">
        <v>8</v>
      </c>
      <c r="M2857" s="1"/>
      <c r="N2857" s="1"/>
      <c r="O2857" s="3"/>
      <c r="AMI2857" s="0"/>
      <c r="AMJ2857" s="0"/>
    </row>
    <row r="2858" s="18" customFormat="true" ht="13.8" hidden="false" customHeight="false" outlineLevel="0" collapsed="false">
      <c r="A2858" s="1" t="s">
        <v>91</v>
      </c>
      <c r="B2858" s="12" t="n">
        <v>42185</v>
      </c>
      <c r="C2858" s="1" t="s">
        <v>19</v>
      </c>
      <c r="D2858" s="1" t="s">
        <v>19</v>
      </c>
      <c r="E2858" s="1" t="s">
        <v>19</v>
      </c>
      <c r="F2858" s="1" t="s">
        <v>20</v>
      </c>
      <c r="G2858" s="1" t="n">
        <v>9</v>
      </c>
      <c r="H2858" s="1" t="n">
        <v>3</v>
      </c>
      <c r="I2858" s="23" t="str">
        <f aca="false">IF(J2858="RHAP", "Rhizophora apiculata", IF(J2858="EXAG", "Excoecaria agallocha", IF(J2858="BRPA", "Bruguiera parviflora", IF(J2858="XYMO", "Xylocarpus moluccensis", IF(J2858="BRCY", "Bruguiera cylindrica", IF(J2858="AVAL", "Avicennia alba", IF(J2858="AVOF", "Avicennia officinalis", IF(J2858="LURA", "Lumnitzera racemosa", IF(J2858="CETA", "Ceriops tagal", IF(J2858="XYGR", "Xylocarpus granatum", IF(J2858="AVMA", "Avicennia marina", IF(J2858="RHMU", "Rhizophora mucronata", IF(J2858="BRGY", "Bruguiera gymnorrhiza", IF(J2858="BRSE", "Bruguiera sexangula", IF(J2858="SOOV", "Sonneratia ovata", IF(J2858="SOCA", "Sonneratia caseolaris", IF(J2858="HELI", "Heritiera littoralis", IF(J2858="HESY", "Heritiera sylvatica", IF(J2858="NYFR", "Nypa fruticans", IF(J2858="CYRA", "Cynometra ramiflora", IF(J2858="PHPA", "Phoenix paludosa", IF(J2858="SCHY", "Scyphiphora hydrophyllacea", IF(J2858="DIMA", "Diospyros maritima", IF(J2858="POPI", "Pongamia pinnata", IF(J2858="MAPS", "Maniltoa psilogyne", IF(J2858="INBI", "Intsia bijuga", IF(J2858="ACEB", "Acanthus ebracteatus", IF(J2858="CAER", "Calamus erinaceus", IF(J2858="UNUN", "Unknown unknown",  IF(J2858="SOAL", "Sonneratia alba",  IF(J2858="AECO", "Aegiceras corniculatum", "" )) )))))))))))))))))))))))))))))</f>
        <v>Bruguiera cylindrica</v>
      </c>
      <c r="J2858" s="1" t="s">
        <v>98</v>
      </c>
      <c r="K2858" s="1" t="n">
        <v>7.3</v>
      </c>
      <c r="L2858" s="1" t="n">
        <v>6</v>
      </c>
      <c r="M2858" s="1"/>
      <c r="N2858" s="1"/>
      <c r="O2858" s="3"/>
      <c r="AMI2858" s="0"/>
      <c r="AMJ2858" s="0"/>
    </row>
    <row r="2859" s="18" customFormat="true" ht="13.8" hidden="false" customHeight="false" outlineLevel="0" collapsed="false">
      <c r="A2859" s="1" t="s">
        <v>91</v>
      </c>
      <c r="B2859" s="12" t="n">
        <v>42185</v>
      </c>
      <c r="C2859" s="1" t="s">
        <v>19</v>
      </c>
      <c r="D2859" s="1" t="s">
        <v>19</v>
      </c>
      <c r="E2859" s="1" t="s">
        <v>19</v>
      </c>
      <c r="F2859" s="1" t="s">
        <v>20</v>
      </c>
      <c r="G2859" s="1" t="n">
        <v>9</v>
      </c>
      <c r="H2859" s="1" t="n">
        <v>3</v>
      </c>
      <c r="I2859" s="23" t="str">
        <f aca="false">IF(J2859="RHAP", "Rhizophora apiculata", IF(J2859="EXAG", "Excoecaria agallocha", IF(J2859="BRPA", "Bruguiera parviflora", IF(J2859="XYMO", "Xylocarpus moluccensis", IF(J2859="BRCY", "Bruguiera cylindrica", IF(J2859="AVAL", "Avicennia alba", IF(J2859="AVOF", "Avicennia officinalis", IF(J2859="LURA", "Lumnitzera racemosa", IF(J2859="CETA", "Ceriops tagal", IF(J2859="XYGR", "Xylocarpus granatum", IF(J2859="AVMA", "Avicennia marina", IF(J2859="RHMU", "Rhizophora mucronata", IF(J2859="BRGY", "Bruguiera gymnorrhiza", IF(J2859="BRSE", "Bruguiera sexangula", IF(J2859="SOOV", "Sonneratia ovata", IF(J2859="SOCA", "Sonneratia caseolaris", IF(J2859="HELI", "Heritiera littoralis", IF(J2859="HESY", "Heritiera sylvatica", IF(J2859="NYFR", "Nypa fruticans", IF(J2859="CYRA", "Cynometra ramiflora", IF(J2859="PHPA", "Phoenix paludosa", IF(J2859="SCHY", "Scyphiphora hydrophyllacea", IF(J2859="DIMA", "Diospyros maritima", IF(J2859="POPI", "Pongamia pinnata", IF(J2859="MAPS", "Maniltoa psilogyne", IF(J2859="INBI", "Intsia bijuga", IF(J2859="ACEB", "Acanthus ebracteatus", IF(J2859="CAER", "Calamus erinaceus", IF(J2859="UNUN", "Unknown unknown",  IF(J2859="SOAL", "Sonneratia alba",  IF(J2859="AECO", "Aegiceras corniculatum", "" )) )))))))))))))))))))))))))))))</f>
        <v>Bruguiera cylindrica</v>
      </c>
      <c r="J2859" s="1" t="s">
        <v>98</v>
      </c>
      <c r="K2859" s="1" t="n">
        <v>7.3</v>
      </c>
      <c r="L2859" s="1" t="n">
        <v>7</v>
      </c>
      <c r="M2859" s="1"/>
      <c r="N2859" s="1"/>
      <c r="O2859" s="3"/>
      <c r="AMI2859" s="0"/>
      <c r="AMJ2859" s="0"/>
    </row>
    <row r="2860" s="18" customFormat="true" ht="13.8" hidden="false" customHeight="false" outlineLevel="0" collapsed="false">
      <c r="A2860" s="1" t="s">
        <v>91</v>
      </c>
      <c r="B2860" s="12" t="n">
        <v>42185</v>
      </c>
      <c r="C2860" s="1" t="s">
        <v>19</v>
      </c>
      <c r="D2860" s="1" t="s">
        <v>19</v>
      </c>
      <c r="E2860" s="1" t="s">
        <v>19</v>
      </c>
      <c r="F2860" s="1" t="s">
        <v>20</v>
      </c>
      <c r="G2860" s="1" t="n">
        <v>9</v>
      </c>
      <c r="H2860" s="1" t="n">
        <v>3</v>
      </c>
      <c r="I2860" s="23" t="str">
        <f aca="false">IF(J2860="RHAP", "Rhizophora apiculata", IF(J2860="EXAG", "Excoecaria agallocha", IF(J2860="BRPA", "Bruguiera parviflora", IF(J2860="XYMO", "Xylocarpus moluccensis", IF(J2860="BRCY", "Bruguiera cylindrica", IF(J2860="AVAL", "Avicennia alba", IF(J2860="AVOF", "Avicennia officinalis", IF(J2860="LURA", "Lumnitzera racemosa", IF(J2860="CETA", "Ceriops tagal", IF(J2860="XYGR", "Xylocarpus granatum", IF(J2860="AVMA", "Avicennia marina", IF(J2860="RHMU", "Rhizophora mucronata", IF(J2860="BRGY", "Bruguiera gymnorrhiza", IF(J2860="BRSE", "Bruguiera sexangula", IF(J2860="SOOV", "Sonneratia ovata", IF(J2860="SOCA", "Sonneratia caseolaris", IF(J2860="HELI", "Heritiera littoralis", IF(J2860="HESY", "Heritiera sylvatica", IF(J2860="NYFR", "Nypa fruticans", IF(J2860="CYRA", "Cynometra ramiflora", IF(J2860="PHPA", "Phoenix paludosa", IF(J2860="SCHY", "Scyphiphora hydrophyllacea", IF(J2860="DIMA", "Diospyros maritima", IF(J2860="POPI", "Pongamia pinnata", IF(J2860="MAPS", "Maniltoa psilogyne", IF(J2860="INBI", "Intsia bijuga", IF(J2860="ACEB", "Acanthus ebracteatus", IF(J2860="CAER", "Calamus erinaceus", IF(J2860="UNUN", "Unknown unknown",  IF(J2860="SOAL", "Sonneratia alba",  IF(J2860="AECO", "Aegiceras corniculatum", "" )) )))))))))))))))))))))))))))))</f>
        <v>Bruguiera cylindrica</v>
      </c>
      <c r="J2860" s="1" t="s">
        <v>98</v>
      </c>
      <c r="K2860" s="1" t="n">
        <v>7.3</v>
      </c>
      <c r="L2860" s="1" t="n">
        <v>6</v>
      </c>
      <c r="M2860" s="1"/>
      <c r="N2860" s="1"/>
      <c r="O2860" s="3"/>
      <c r="AMI2860" s="0"/>
      <c r="AMJ2860" s="0"/>
    </row>
    <row r="2861" s="18" customFormat="true" ht="13.8" hidden="false" customHeight="false" outlineLevel="0" collapsed="false">
      <c r="A2861" s="1" t="s">
        <v>91</v>
      </c>
      <c r="B2861" s="12" t="n">
        <v>42185</v>
      </c>
      <c r="C2861" s="1" t="s">
        <v>19</v>
      </c>
      <c r="D2861" s="1" t="s">
        <v>19</v>
      </c>
      <c r="E2861" s="1" t="s">
        <v>19</v>
      </c>
      <c r="F2861" s="1" t="s">
        <v>20</v>
      </c>
      <c r="G2861" s="1" t="n">
        <v>9</v>
      </c>
      <c r="H2861" s="1" t="n">
        <v>3</v>
      </c>
      <c r="I2861" s="23" t="str">
        <f aca="false">IF(J2861="RHAP", "Rhizophora apiculata", IF(J2861="EXAG", "Excoecaria agallocha", IF(J2861="BRPA", "Bruguiera parviflora", IF(J2861="XYMO", "Xylocarpus moluccensis", IF(J2861="BRCY", "Bruguiera cylindrica", IF(J2861="AVAL", "Avicennia alba", IF(J2861="AVOF", "Avicennia officinalis", IF(J2861="LURA", "Lumnitzera racemosa", IF(J2861="CETA", "Ceriops tagal", IF(J2861="XYGR", "Xylocarpus granatum", IF(J2861="AVMA", "Avicennia marina", IF(J2861="RHMU", "Rhizophora mucronata", IF(J2861="BRGY", "Bruguiera gymnorrhiza", IF(J2861="BRSE", "Bruguiera sexangula", IF(J2861="SOOV", "Sonneratia ovata", IF(J2861="SOCA", "Sonneratia caseolaris", IF(J2861="HELI", "Heritiera littoralis", IF(J2861="HESY", "Heritiera sylvatica", IF(J2861="NYFR", "Nypa fruticans", IF(J2861="CYRA", "Cynometra ramiflora", IF(J2861="PHPA", "Phoenix paludosa", IF(J2861="SCHY", "Scyphiphora hydrophyllacea", IF(J2861="DIMA", "Diospyros maritima", IF(J2861="POPI", "Pongamia pinnata", IF(J2861="MAPS", "Maniltoa psilogyne", IF(J2861="INBI", "Intsia bijuga", IF(J2861="ACEB", "Acanthus ebracteatus", IF(J2861="CAER", "Calamus erinaceus", IF(J2861="UNUN", "Unknown unknown",  IF(J2861="SOAL", "Sonneratia alba",  IF(J2861="AECO", "Aegiceras corniculatum", "" )) )))))))))))))))))))))))))))))</f>
        <v>Bruguiera cylindrica</v>
      </c>
      <c r="J2861" s="1" t="s">
        <v>98</v>
      </c>
      <c r="K2861" s="1" t="n">
        <v>7.5</v>
      </c>
      <c r="L2861" s="1" t="n">
        <v>8</v>
      </c>
      <c r="M2861" s="1"/>
      <c r="N2861" s="1"/>
      <c r="O2861" s="3"/>
      <c r="AMI2861" s="0"/>
      <c r="AMJ2861" s="0"/>
    </row>
    <row r="2862" s="18" customFormat="true" ht="13.8" hidden="false" customHeight="false" outlineLevel="0" collapsed="false">
      <c r="A2862" s="1" t="s">
        <v>91</v>
      </c>
      <c r="B2862" s="12" t="n">
        <v>42185</v>
      </c>
      <c r="C2862" s="1" t="s">
        <v>19</v>
      </c>
      <c r="D2862" s="1" t="s">
        <v>19</v>
      </c>
      <c r="E2862" s="1" t="s">
        <v>19</v>
      </c>
      <c r="F2862" s="1" t="s">
        <v>20</v>
      </c>
      <c r="G2862" s="1" t="n">
        <v>9</v>
      </c>
      <c r="H2862" s="1" t="n">
        <v>3</v>
      </c>
      <c r="I2862" s="23" t="str">
        <f aca="false">IF(J2862="RHAP", "Rhizophora apiculata", IF(J2862="EXAG", "Excoecaria agallocha", IF(J2862="BRPA", "Bruguiera parviflora", IF(J2862="XYMO", "Xylocarpus moluccensis", IF(J2862="BRCY", "Bruguiera cylindrica", IF(J2862="AVAL", "Avicennia alba", IF(J2862="AVOF", "Avicennia officinalis", IF(J2862="LURA", "Lumnitzera racemosa", IF(J2862="CETA", "Ceriops tagal", IF(J2862="XYGR", "Xylocarpus granatum", IF(J2862="AVMA", "Avicennia marina", IF(J2862="RHMU", "Rhizophora mucronata", IF(J2862="BRGY", "Bruguiera gymnorrhiza", IF(J2862="BRSE", "Bruguiera sexangula", IF(J2862="SOOV", "Sonneratia ovata", IF(J2862="SOCA", "Sonneratia caseolaris", IF(J2862="HELI", "Heritiera littoralis", IF(J2862="HESY", "Heritiera sylvatica", IF(J2862="NYFR", "Nypa fruticans", IF(J2862="CYRA", "Cynometra ramiflora", IF(J2862="PHPA", "Phoenix paludosa", IF(J2862="SCHY", "Scyphiphora hydrophyllacea", IF(J2862="DIMA", "Diospyros maritima", IF(J2862="POPI", "Pongamia pinnata", IF(J2862="MAPS", "Maniltoa psilogyne", IF(J2862="INBI", "Intsia bijuga", IF(J2862="ACEB", "Acanthus ebracteatus", IF(J2862="CAER", "Calamus erinaceus", IF(J2862="UNUN", "Unknown unknown",  IF(J2862="SOAL", "Sonneratia alba",  IF(J2862="AECO", "Aegiceras corniculatum", "" )) )))))))))))))))))))))))))))))</f>
        <v>Bruguiera cylindrica</v>
      </c>
      <c r="J2862" s="1" t="s">
        <v>98</v>
      </c>
      <c r="K2862" s="1" t="n">
        <v>7.5</v>
      </c>
      <c r="L2862" s="1" t="n">
        <v>7</v>
      </c>
      <c r="M2862" s="1"/>
      <c r="N2862" s="1"/>
      <c r="O2862" s="3"/>
      <c r="AMI2862" s="0"/>
      <c r="AMJ2862" s="0"/>
    </row>
    <row r="2863" s="18" customFormat="true" ht="13.8" hidden="false" customHeight="false" outlineLevel="0" collapsed="false">
      <c r="A2863" s="1" t="s">
        <v>91</v>
      </c>
      <c r="B2863" s="12" t="n">
        <v>42185</v>
      </c>
      <c r="C2863" s="1" t="s">
        <v>19</v>
      </c>
      <c r="D2863" s="1" t="s">
        <v>19</v>
      </c>
      <c r="E2863" s="1" t="s">
        <v>19</v>
      </c>
      <c r="F2863" s="1" t="s">
        <v>20</v>
      </c>
      <c r="G2863" s="1" t="n">
        <v>9</v>
      </c>
      <c r="H2863" s="1" t="n">
        <v>3</v>
      </c>
      <c r="I2863" s="23" t="str">
        <f aca="false">IF(J2863="RHAP", "Rhizophora apiculata", IF(J2863="EXAG", "Excoecaria agallocha", IF(J2863="BRPA", "Bruguiera parviflora", IF(J2863="XYMO", "Xylocarpus moluccensis", IF(J2863="BRCY", "Bruguiera cylindrica", IF(J2863="AVAL", "Avicennia alba", IF(J2863="AVOF", "Avicennia officinalis", IF(J2863="LURA", "Lumnitzera racemosa", IF(J2863="CETA", "Ceriops tagal", IF(J2863="XYGR", "Xylocarpus granatum", IF(J2863="AVMA", "Avicennia marina", IF(J2863="RHMU", "Rhizophora mucronata", IF(J2863="BRGY", "Bruguiera gymnorrhiza", IF(J2863="BRSE", "Bruguiera sexangula", IF(J2863="SOOV", "Sonneratia ovata", IF(J2863="SOCA", "Sonneratia caseolaris", IF(J2863="HELI", "Heritiera littoralis", IF(J2863="HESY", "Heritiera sylvatica", IF(J2863="NYFR", "Nypa fruticans", IF(J2863="CYRA", "Cynometra ramiflora", IF(J2863="PHPA", "Phoenix paludosa", IF(J2863="SCHY", "Scyphiphora hydrophyllacea", IF(J2863="DIMA", "Diospyros maritima", IF(J2863="POPI", "Pongamia pinnata", IF(J2863="MAPS", "Maniltoa psilogyne", IF(J2863="INBI", "Intsia bijuga", IF(J2863="ACEB", "Acanthus ebracteatus", IF(J2863="CAER", "Calamus erinaceus", IF(J2863="UNUN", "Unknown unknown",  IF(J2863="SOAL", "Sonneratia alba",  IF(J2863="AECO", "Aegiceras corniculatum", "" )) )))))))))))))))))))))))))))))</f>
        <v>Bruguiera cylindrica</v>
      </c>
      <c r="J2863" s="1" t="s">
        <v>98</v>
      </c>
      <c r="K2863" s="1" t="n">
        <v>7.6</v>
      </c>
      <c r="L2863" s="1" t="n">
        <v>8</v>
      </c>
      <c r="M2863" s="1"/>
      <c r="N2863" s="1"/>
      <c r="O2863" s="3"/>
      <c r="AMI2863" s="0"/>
      <c r="AMJ2863" s="0"/>
    </row>
    <row r="2864" s="18" customFormat="true" ht="13.8" hidden="false" customHeight="false" outlineLevel="0" collapsed="false">
      <c r="A2864" s="1" t="s">
        <v>91</v>
      </c>
      <c r="B2864" s="12" t="n">
        <v>42185</v>
      </c>
      <c r="C2864" s="1" t="s">
        <v>19</v>
      </c>
      <c r="D2864" s="1" t="s">
        <v>19</v>
      </c>
      <c r="E2864" s="1" t="s">
        <v>19</v>
      </c>
      <c r="F2864" s="1" t="s">
        <v>20</v>
      </c>
      <c r="G2864" s="1" t="n">
        <v>9</v>
      </c>
      <c r="H2864" s="1" t="n">
        <v>3</v>
      </c>
      <c r="I2864" s="23" t="str">
        <f aca="false">IF(J2864="RHAP", "Rhizophora apiculata", IF(J2864="EXAG", "Excoecaria agallocha", IF(J2864="BRPA", "Bruguiera parviflora", IF(J2864="XYMO", "Xylocarpus moluccensis", IF(J2864="BRCY", "Bruguiera cylindrica", IF(J2864="AVAL", "Avicennia alba", IF(J2864="AVOF", "Avicennia officinalis", IF(J2864="LURA", "Lumnitzera racemosa", IF(J2864="CETA", "Ceriops tagal", IF(J2864="XYGR", "Xylocarpus granatum", IF(J2864="AVMA", "Avicennia marina", IF(J2864="RHMU", "Rhizophora mucronata", IF(J2864="BRGY", "Bruguiera gymnorrhiza", IF(J2864="BRSE", "Bruguiera sexangula", IF(J2864="SOOV", "Sonneratia ovata", IF(J2864="SOCA", "Sonneratia caseolaris", IF(J2864="HELI", "Heritiera littoralis", IF(J2864="HESY", "Heritiera sylvatica", IF(J2864="NYFR", "Nypa fruticans", IF(J2864="CYRA", "Cynometra ramiflora", IF(J2864="PHPA", "Phoenix paludosa", IF(J2864="SCHY", "Scyphiphora hydrophyllacea", IF(J2864="DIMA", "Diospyros maritima", IF(J2864="POPI", "Pongamia pinnata", IF(J2864="MAPS", "Maniltoa psilogyne", IF(J2864="INBI", "Intsia bijuga", IF(J2864="ACEB", "Acanthus ebracteatus", IF(J2864="CAER", "Calamus erinaceus", IF(J2864="UNUN", "Unknown unknown",  IF(J2864="SOAL", "Sonneratia alba",  IF(J2864="AECO", "Aegiceras corniculatum", "" )) )))))))))))))))))))))))))))))</f>
        <v>Bruguiera cylindrica</v>
      </c>
      <c r="J2864" s="1" t="s">
        <v>98</v>
      </c>
      <c r="K2864" s="1" t="n">
        <v>7.8</v>
      </c>
      <c r="L2864" s="1" t="n">
        <v>7</v>
      </c>
      <c r="M2864" s="1"/>
      <c r="N2864" s="1"/>
      <c r="O2864" s="3"/>
      <c r="AMI2864" s="0"/>
      <c r="AMJ2864" s="0"/>
    </row>
    <row r="2865" s="18" customFormat="true" ht="13.8" hidden="false" customHeight="false" outlineLevel="0" collapsed="false">
      <c r="A2865" s="1" t="s">
        <v>91</v>
      </c>
      <c r="B2865" s="12" t="n">
        <v>42185</v>
      </c>
      <c r="C2865" s="1" t="s">
        <v>19</v>
      </c>
      <c r="D2865" s="1" t="s">
        <v>19</v>
      </c>
      <c r="E2865" s="1" t="s">
        <v>19</v>
      </c>
      <c r="F2865" s="1" t="s">
        <v>20</v>
      </c>
      <c r="G2865" s="1" t="n">
        <v>9</v>
      </c>
      <c r="H2865" s="1" t="n">
        <v>3</v>
      </c>
      <c r="I2865" s="23" t="str">
        <f aca="false">IF(J2865="RHAP", "Rhizophora apiculata", IF(J2865="EXAG", "Excoecaria agallocha", IF(J2865="BRPA", "Bruguiera parviflora", IF(J2865="XYMO", "Xylocarpus moluccensis", IF(J2865="BRCY", "Bruguiera cylindrica", IF(J2865="AVAL", "Avicennia alba", IF(J2865="AVOF", "Avicennia officinalis", IF(J2865="LURA", "Lumnitzera racemosa", IF(J2865="CETA", "Ceriops tagal", IF(J2865="XYGR", "Xylocarpus granatum", IF(J2865="AVMA", "Avicennia marina", IF(J2865="RHMU", "Rhizophora mucronata", IF(J2865="BRGY", "Bruguiera gymnorrhiza", IF(J2865="BRSE", "Bruguiera sexangula", IF(J2865="SOOV", "Sonneratia ovata", IF(J2865="SOCA", "Sonneratia caseolaris", IF(J2865="HELI", "Heritiera littoralis", IF(J2865="HESY", "Heritiera sylvatica", IF(J2865="NYFR", "Nypa fruticans", IF(J2865="CYRA", "Cynometra ramiflora", IF(J2865="PHPA", "Phoenix paludosa", IF(J2865="SCHY", "Scyphiphora hydrophyllacea", IF(J2865="DIMA", "Diospyros maritima", IF(J2865="POPI", "Pongamia pinnata", IF(J2865="MAPS", "Maniltoa psilogyne", IF(J2865="INBI", "Intsia bijuga", IF(J2865="ACEB", "Acanthus ebracteatus", IF(J2865="CAER", "Calamus erinaceus", IF(J2865="UNUN", "Unknown unknown",  IF(J2865="SOAL", "Sonneratia alba",  IF(J2865="AECO", "Aegiceras corniculatum", "" )) )))))))))))))))))))))))))))))</f>
        <v>Bruguiera cylindrica</v>
      </c>
      <c r="J2865" s="1" t="s">
        <v>98</v>
      </c>
      <c r="K2865" s="1" t="n">
        <v>7.8</v>
      </c>
      <c r="L2865" s="1" t="n">
        <v>7</v>
      </c>
      <c r="M2865" s="1"/>
      <c r="N2865" s="1"/>
      <c r="O2865" s="3"/>
      <c r="AMI2865" s="0"/>
      <c r="AMJ2865" s="0"/>
    </row>
    <row r="2866" s="18" customFormat="true" ht="13.8" hidden="false" customHeight="false" outlineLevel="0" collapsed="false">
      <c r="A2866" s="1" t="s">
        <v>91</v>
      </c>
      <c r="B2866" s="12" t="n">
        <v>42185</v>
      </c>
      <c r="C2866" s="1" t="s">
        <v>19</v>
      </c>
      <c r="D2866" s="1" t="s">
        <v>19</v>
      </c>
      <c r="E2866" s="1" t="s">
        <v>19</v>
      </c>
      <c r="F2866" s="1" t="s">
        <v>20</v>
      </c>
      <c r="G2866" s="1" t="n">
        <v>9</v>
      </c>
      <c r="H2866" s="1" t="n">
        <v>3</v>
      </c>
      <c r="I2866" s="23" t="str">
        <f aca="false">IF(J2866="RHAP", "Rhizophora apiculata", IF(J2866="EXAG", "Excoecaria agallocha", IF(J2866="BRPA", "Bruguiera parviflora", IF(J2866="XYMO", "Xylocarpus moluccensis", IF(J2866="BRCY", "Bruguiera cylindrica", IF(J2866="AVAL", "Avicennia alba", IF(J2866="AVOF", "Avicennia officinalis", IF(J2866="LURA", "Lumnitzera racemosa", IF(J2866="CETA", "Ceriops tagal", IF(J2866="XYGR", "Xylocarpus granatum", IF(J2866="AVMA", "Avicennia marina", IF(J2866="RHMU", "Rhizophora mucronata", IF(J2866="BRGY", "Bruguiera gymnorrhiza", IF(J2866="BRSE", "Bruguiera sexangula", IF(J2866="SOOV", "Sonneratia ovata", IF(J2866="SOCA", "Sonneratia caseolaris", IF(J2866="HELI", "Heritiera littoralis", IF(J2866="HESY", "Heritiera sylvatica", IF(J2866="NYFR", "Nypa fruticans", IF(J2866="CYRA", "Cynometra ramiflora", IF(J2866="PHPA", "Phoenix paludosa", IF(J2866="SCHY", "Scyphiphora hydrophyllacea", IF(J2866="DIMA", "Diospyros maritima", IF(J2866="POPI", "Pongamia pinnata", IF(J2866="MAPS", "Maniltoa psilogyne", IF(J2866="INBI", "Intsia bijuga", IF(J2866="ACEB", "Acanthus ebracteatus", IF(J2866="CAER", "Calamus erinaceus", IF(J2866="UNUN", "Unknown unknown",  IF(J2866="SOAL", "Sonneratia alba",  IF(J2866="AECO", "Aegiceras corniculatum", "" )) )))))))))))))))))))))))))))))</f>
        <v>Bruguiera cylindrica</v>
      </c>
      <c r="J2866" s="1" t="s">
        <v>98</v>
      </c>
      <c r="K2866" s="1" t="n">
        <v>7.9</v>
      </c>
      <c r="L2866" s="1" t="n">
        <v>7</v>
      </c>
      <c r="M2866" s="1"/>
      <c r="N2866" s="1"/>
      <c r="O2866" s="3"/>
      <c r="AMI2866" s="0"/>
      <c r="AMJ2866" s="0"/>
    </row>
    <row r="2867" s="18" customFormat="true" ht="13.8" hidden="false" customHeight="false" outlineLevel="0" collapsed="false">
      <c r="A2867" s="1" t="s">
        <v>91</v>
      </c>
      <c r="B2867" s="12" t="n">
        <v>42185</v>
      </c>
      <c r="C2867" s="1" t="s">
        <v>19</v>
      </c>
      <c r="D2867" s="1" t="s">
        <v>19</v>
      </c>
      <c r="E2867" s="1" t="s">
        <v>19</v>
      </c>
      <c r="F2867" s="1" t="s">
        <v>20</v>
      </c>
      <c r="G2867" s="1" t="n">
        <v>9</v>
      </c>
      <c r="H2867" s="1" t="n">
        <v>3</v>
      </c>
      <c r="I2867" s="23" t="str">
        <f aca="false">IF(J2867="RHAP", "Rhizophora apiculata", IF(J2867="EXAG", "Excoecaria agallocha", IF(J2867="BRPA", "Bruguiera parviflora", IF(J2867="XYMO", "Xylocarpus moluccensis", IF(J2867="BRCY", "Bruguiera cylindrica", IF(J2867="AVAL", "Avicennia alba", IF(J2867="AVOF", "Avicennia officinalis", IF(J2867="LURA", "Lumnitzera racemosa", IF(J2867="CETA", "Ceriops tagal", IF(J2867="XYGR", "Xylocarpus granatum", IF(J2867="AVMA", "Avicennia marina", IF(J2867="RHMU", "Rhizophora mucronata", IF(J2867="BRGY", "Bruguiera gymnorrhiza", IF(J2867="BRSE", "Bruguiera sexangula", IF(J2867="SOOV", "Sonneratia ovata", IF(J2867="SOCA", "Sonneratia caseolaris", IF(J2867="HELI", "Heritiera littoralis", IF(J2867="HESY", "Heritiera sylvatica", IF(J2867="NYFR", "Nypa fruticans", IF(J2867="CYRA", "Cynometra ramiflora", IF(J2867="PHPA", "Phoenix paludosa", IF(J2867="SCHY", "Scyphiphora hydrophyllacea", IF(J2867="DIMA", "Diospyros maritima", IF(J2867="POPI", "Pongamia pinnata", IF(J2867="MAPS", "Maniltoa psilogyne", IF(J2867="INBI", "Intsia bijuga", IF(J2867="ACEB", "Acanthus ebracteatus", IF(J2867="CAER", "Calamus erinaceus", IF(J2867="UNUN", "Unknown unknown",  IF(J2867="SOAL", "Sonneratia alba",  IF(J2867="AECO", "Aegiceras corniculatum", "" )) )))))))))))))))))))))))))))))</f>
        <v>Bruguiera cylindrica</v>
      </c>
      <c r="J2867" s="1" t="s">
        <v>98</v>
      </c>
      <c r="K2867" s="1" t="n">
        <v>7.9</v>
      </c>
      <c r="L2867" s="1" t="n">
        <v>8</v>
      </c>
      <c r="M2867" s="1"/>
      <c r="N2867" s="1"/>
      <c r="O2867" s="3"/>
      <c r="AMI2867" s="0"/>
      <c r="AMJ2867" s="0"/>
    </row>
    <row r="2868" s="18" customFormat="true" ht="13.8" hidden="false" customHeight="false" outlineLevel="0" collapsed="false">
      <c r="A2868" s="1" t="s">
        <v>91</v>
      </c>
      <c r="B2868" s="12" t="n">
        <v>42185</v>
      </c>
      <c r="C2868" s="1" t="s">
        <v>19</v>
      </c>
      <c r="D2868" s="1" t="s">
        <v>19</v>
      </c>
      <c r="E2868" s="1" t="s">
        <v>19</v>
      </c>
      <c r="F2868" s="1" t="s">
        <v>20</v>
      </c>
      <c r="G2868" s="1" t="n">
        <v>9</v>
      </c>
      <c r="H2868" s="1" t="n">
        <v>3</v>
      </c>
      <c r="I2868" s="23" t="str">
        <f aca="false">IF(J2868="RHAP", "Rhizophora apiculata", IF(J2868="EXAG", "Excoecaria agallocha", IF(J2868="BRPA", "Bruguiera parviflora", IF(J2868="XYMO", "Xylocarpus moluccensis", IF(J2868="BRCY", "Bruguiera cylindrica", IF(J2868="AVAL", "Avicennia alba", IF(J2868="AVOF", "Avicennia officinalis", IF(J2868="LURA", "Lumnitzera racemosa", IF(J2868="CETA", "Ceriops tagal", IF(J2868="XYGR", "Xylocarpus granatum", IF(J2868="AVMA", "Avicennia marina", IF(J2868="RHMU", "Rhizophora mucronata", IF(J2868="BRGY", "Bruguiera gymnorrhiza", IF(J2868="BRSE", "Bruguiera sexangula", IF(J2868="SOOV", "Sonneratia ovata", IF(J2868="SOCA", "Sonneratia caseolaris", IF(J2868="HELI", "Heritiera littoralis", IF(J2868="HESY", "Heritiera sylvatica", IF(J2868="NYFR", "Nypa fruticans", IF(J2868="CYRA", "Cynometra ramiflora", IF(J2868="PHPA", "Phoenix paludosa", IF(J2868="SCHY", "Scyphiphora hydrophyllacea", IF(J2868="DIMA", "Diospyros maritima", IF(J2868="POPI", "Pongamia pinnata", IF(J2868="MAPS", "Maniltoa psilogyne", IF(J2868="INBI", "Intsia bijuga", IF(J2868="ACEB", "Acanthus ebracteatus", IF(J2868="CAER", "Calamus erinaceus", IF(J2868="UNUN", "Unknown unknown",  IF(J2868="SOAL", "Sonneratia alba",  IF(J2868="AECO", "Aegiceras corniculatum", "" )) )))))))))))))))))))))))))))))</f>
        <v>Bruguiera cylindrica</v>
      </c>
      <c r="J2868" s="1" t="s">
        <v>98</v>
      </c>
      <c r="K2868" s="1" t="n">
        <v>8</v>
      </c>
      <c r="L2868" s="1" t="n">
        <v>9</v>
      </c>
      <c r="M2868" s="1"/>
      <c r="N2868" s="1"/>
      <c r="O2868" s="3"/>
      <c r="AMI2868" s="0"/>
      <c r="AMJ2868" s="0"/>
    </row>
    <row r="2869" s="18" customFormat="true" ht="13.8" hidden="false" customHeight="false" outlineLevel="0" collapsed="false">
      <c r="A2869" s="1" t="s">
        <v>91</v>
      </c>
      <c r="B2869" s="12" t="n">
        <v>42185</v>
      </c>
      <c r="C2869" s="1" t="s">
        <v>19</v>
      </c>
      <c r="D2869" s="1" t="s">
        <v>19</v>
      </c>
      <c r="E2869" s="1" t="s">
        <v>19</v>
      </c>
      <c r="F2869" s="1" t="s">
        <v>20</v>
      </c>
      <c r="G2869" s="1" t="n">
        <v>9</v>
      </c>
      <c r="H2869" s="1" t="n">
        <v>3</v>
      </c>
      <c r="I2869" s="23" t="str">
        <f aca="false">IF(J2869="RHAP", "Rhizophora apiculata", IF(J2869="EXAG", "Excoecaria agallocha", IF(J2869="BRPA", "Bruguiera parviflora", IF(J2869="XYMO", "Xylocarpus moluccensis", IF(J2869="BRCY", "Bruguiera cylindrica", IF(J2869="AVAL", "Avicennia alba", IF(J2869="AVOF", "Avicennia officinalis", IF(J2869="LURA", "Lumnitzera racemosa", IF(J2869="CETA", "Ceriops tagal", IF(J2869="XYGR", "Xylocarpus granatum", IF(J2869="AVMA", "Avicennia marina", IF(J2869="RHMU", "Rhizophora mucronata", IF(J2869="BRGY", "Bruguiera gymnorrhiza", IF(J2869="BRSE", "Bruguiera sexangula", IF(J2869="SOOV", "Sonneratia ovata", IF(J2869="SOCA", "Sonneratia caseolaris", IF(J2869="HELI", "Heritiera littoralis", IF(J2869="HESY", "Heritiera sylvatica", IF(J2869="NYFR", "Nypa fruticans", IF(J2869="CYRA", "Cynometra ramiflora", IF(J2869="PHPA", "Phoenix paludosa", IF(J2869="SCHY", "Scyphiphora hydrophyllacea", IF(J2869="DIMA", "Diospyros maritima", IF(J2869="POPI", "Pongamia pinnata", IF(J2869="MAPS", "Maniltoa psilogyne", IF(J2869="INBI", "Intsia bijuga", IF(J2869="ACEB", "Acanthus ebracteatus", IF(J2869="CAER", "Calamus erinaceus", IF(J2869="UNUN", "Unknown unknown",  IF(J2869="SOAL", "Sonneratia alba",  IF(J2869="AECO", "Aegiceras corniculatum", "" )) )))))))))))))))))))))))))))))</f>
        <v>Bruguiera cylindrica</v>
      </c>
      <c r="J2869" s="1" t="s">
        <v>98</v>
      </c>
      <c r="K2869" s="1" t="n">
        <v>8.2</v>
      </c>
      <c r="L2869" s="1" t="n">
        <v>9</v>
      </c>
      <c r="M2869" s="1"/>
      <c r="N2869" s="1"/>
      <c r="O2869" s="3"/>
      <c r="AMI2869" s="0"/>
      <c r="AMJ2869" s="0"/>
    </row>
    <row r="2870" s="18" customFormat="true" ht="13.8" hidden="false" customHeight="false" outlineLevel="0" collapsed="false">
      <c r="A2870" s="1" t="s">
        <v>91</v>
      </c>
      <c r="B2870" s="12" t="n">
        <v>42185</v>
      </c>
      <c r="C2870" s="1" t="s">
        <v>19</v>
      </c>
      <c r="D2870" s="1" t="s">
        <v>19</v>
      </c>
      <c r="E2870" s="1" t="s">
        <v>19</v>
      </c>
      <c r="F2870" s="1" t="s">
        <v>20</v>
      </c>
      <c r="G2870" s="1" t="n">
        <v>9</v>
      </c>
      <c r="H2870" s="1" t="n">
        <v>3</v>
      </c>
      <c r="I2870" s="23" t="str">
        <f aca="false">IF(J2870="RHAP", "Rhizophora apiculata", IF(J2870="EXAG", "Excoecaria agallocha", IF(J2870="BRPA", "Bruguiera parviflora", IF(J2870="XYMO", "Xylocarpus moluccensis", IF(J2870="BRCY", "Bruguiera cylindrica", IF(J2870="AVAL", "Avicennia alba", IF(J2870="AVOF", "Avicennia officinalis", IF(J2870="LURA", "Lumnitzera racemosa", IF(J2870="CETA", "Ceriops tagal", IF(J2870="XYGR", "Xylocarpus granatum", IF(J2870="AVMA", "Avicennia marina", IF(J2870="RHMU", "Rhizophora mucronata", IF(J2870="BRGY", "Bruguiera gymnorrhiza", IF(J2870="BRSE", "Bruguiera sexangula", IF(J2870="SOOV", "Sonneratia ovata", IF(J2870="SOCA", "Sonneratia caseolaris", IF(J2870="HELI", "Heritiera littoralis", IF(J2870="HESY", "Heritiera sylvatica", IF(J2870="NYFR", "Nypa fruticans", IF(J2870="CYRA", "Cynometra ramiflora", IF(J2870="PHPA", "Phoenix paludosa", IF(J2870="SCHY", "Scyphiphora hydrophyllacea", IF(J2870="DIMA", "Diospyros maritima", IF(J2870="POPI", "Pongamia pinnata", IF(J2870="MAPS", "Maniltoa psilogyne", IF(J2870="INBI", "Intsia bijuga", IF(J2870="ACEB", "Acanthus ebracteatus", IF(J2870="CAER", "Calamus erinaceus", IF(J2870="UNUN", "Unknown unknown",  IF(J2870="SOAL", "Sonneratia alba",  IF(J2870="AECO", "Aegiceras corniculatum", "" )) )))))))))))))))))))))))))))))</f>
        <v>Bruguiera cylindrica</v>
      </c>
      <c r="J2870" s="1" t="s">
        <v>98</v>
      </c>
      <c r="K2870" s="1" t="n">
        <v>8.3</v>
      </c>
      <c r="L2870" s="1" t="n">
        <v>7</v>
      </c>
      <c r="M2870" s="1"/>
      <c r="N2870" s="1"/>
      <c r="O2870" s="3"/>
      <c r="AMI2870" s="0"/>
      <c r="AMJ2870" s="0"/>
    </row>
    <row r="2871" s="18" customFormat="true" ht="13.8" hidden="false" customHeight="false" outlineLevel="0" collapsed="false">
      <c r="A2871" s="1" t="s">
        <v>91</v>
      </c>
      <c r="B2871" s="12" t="n">
        <v>42185</v>
      </c>
      <c r="C2871" s="1" t="s">
        <v>19</v>
      </c>
      <c r="D2871" s="1" t="s">
        <v>19</v>
      </c>
      <c r="E2871" s="1" t="s">
        <v>19</v>
      </c>
      <c r="F2871" s="1" t="s">
        <v>20</v>
      </c>
      <c r="G2871" s="1" t="n">
        <v>9</v>
      </c>
      <c r="H2871" s="1" t="n">
        <v>3</v>
      </c>
      <c r="I2871" s="23" t="str">
        <f aca="false">IF(J2871="RHAP", "Rhizophora apiculata", IF(J2871="EXAG", "Excoecaria agallocha", IF(J2871="BRPA", "Bruguiera parviflora", IF(J2871="XYMO", "Xylocarpus moluccensis", IF(J2871="BRCY", "Bruguiera cylindrica", IF(J2871="AVAL", "Avicennia alba", IF(J2871="AVOF", "Avicennia officinalis", IF(J2871="LURA", "Lumnitzera racemosa", IF(J2871="CETA", "Ceriops tagal", IF(J2871="XYGR", "Xylocarpus granatum", IF(J2871="AVMA", "Avicennia marina", IF(J2871="RHMU", "Rhizophora mucronata", IF(J2871="BRGY", "Bruguiera gymnorrhiza", IF(J2871="BRSE", "Bruguiera sexangula", IF(J2871="SOOV", "Sonneratia ovata", IF(J2871="SOCA", "Sonneratia caseolaris", IF(J2871="HELI", "Heritiera littoralis", IF(J2871="HESY", "Heritiera sylvatica", IF(J2871="NYFR", "Nypa fruticans", IF(J2871="CYRA", "Cynometra ramiflora", IF(J2871="PHPA", "Phoenix paludosa", IF(J2871="SCHY", "Scyphiphora hydrophyllacea", IF(J2871="DIMA", "Diospyros maritima", IF(J2871="POPI", "Pongamia pinnata", IF(J2871="MAPS", "Maniltoa psilogyne", IF(J2871="INBI", "Intsia bijuga", IF(J2871="ACEB", "Acanthus ebracteatus", IF(J2871="CAER", "Calamus erinaceus", IF(J2871="UNUN", "Unknown unknown",  IF(J2871="SOAL", "Sonneratia alba",  IF(J2871="AECO", "Aegiceras corniculatum", "" )) )))))))))))))))))))))))))))))</f>
        <v>Bruguiera cylindrica</v>
      </c>
      <c r="J2871" s="1" t="s">
        <v>98</v>
      </c>
      <c r="K2871" s="1" t="n">
        <v>8.7</v>
      </c>
      <c r="L2871" s="1" t="n">
        <v>7</v>
      </c>
      <c r="M2871" s="1"/>
      <c r="N2871" s="1"/>
      <c r="O2871" s="3"/>
      <c r="AMI2871" s="0"/>
      <c r="AMJ2871" s="0"/>
    </row>
    <row r="2872" s="18" customFormat="true" ht="13.8" hidden="false" customHeight="false" outlineLevel="0" collapsed="false">
      <c r="A2872" s="1" t="s">
        <v>91</v>
      </c>
      <c r="B2872" s="12" t="n">
        <v>42185</v>
      </c>
      <c r="C2872" s="1" t="s">
        <v>19</v>
      </c>
      <c r="D2872" s="1" t="s">
        <v>19</v>
      </c>
      <c r="E2872" s="1" t="s">
        <v>19</v>
      </c>
      <c r="F2872" s="1" t="s">
        <v>20</v>
      </c>
      <c r="G2872" s="1" t="n">
        <v>9</v>
      </c>
      <c r="H2872" s="1" t="n">
        <v>3</v>
      </c>
      <c r="I2872" s="23" t="str">
        <f aca="false">IF(J2872="RHAP", "Rhizophora apiculata", IF(J2872="EXAG", "Excoecaria agallocha", IF(J2872="BRPA", "Bruguiera parviflora", IF(J2872="XYMO", "Xylocarpus moluccensis", IF(J2872="BRCY", "Bruguiera cylindrica", IF(J2872="AVAL", "Avicennia alba", IF(J2872="AVOF", "Avicennia officinalis", IF(J2872="LURA", "Lumnitzera racemosa", IF(J2872="CETA", "Ceriops tagal", IF(J2872="XYGR", "Xylocarpus granatum", IF(J2872="AVMA", "Avicennia marina", IF(J2872="RHMU", "Rhizophora mucronata", IF(J2872="BRGY", "Bruguiera gymnorrhiza", IF(J2872="BRSE", "Bruguiera sexangula", IF(J2872="SOOV", "Sonneratia ovata", IF(J2872="SOCA", "Sonneratia caseolaris", IF(J2872="HELI", "Heritiera littoralis", IF(J2872="HESY", "Heritiera sylvatica", IF(J2872="NYFR", "Nypa fruticans", IF(J2872="CYRA", "Cynometra ramiflora", IF(J2872="PHPA", "Phoenix paludosa", IF(J2872="SCHY", "Scyphiphora hydrophyllacea", IF(J2872="DIMA", "Diospyros maritima", IF(J2872="POPI", "Pongamia pinnata", IF(J2872="MAPS", "Maniltoa psilogyne", IF(J2872="INBI", "Intsia bijuga", IF(J2872="ACEB", "Acanthus ebracteatus", IF(J2872="CAER", "Calamus erinaceus", IF(J2872="UNUN", "Unknown unknown",  IF(J2872="SOAL", "Sonneratia alba",  IF(J2872="AECO", "Aegiceras corniculatum", "" )) )))))))))))))))))))))))))))))</f>
        <v>Bruguiera cylindrica</v>
      </c>
      <c r="J2872" s="1" t="s">
        <v>98</v>
      </c>
      <c r="K2872" s="1" t="n">
        <v>8.9</v>
      </c>
      <c r="L2872" s="1" t="n">
        <v>8</v>
      </c>
      <c r="M2872" s="1"/>
      <c r="N2872" s="1"/>
      <c r="O2872" s="3"/>
      <c r="AMI2872" s="0"/>
      <c r="AMJ2872" s="0"/>
    </row>
    <row r="2873" s="18" customFormat="true" ht="13.8" hidden="false" customHeight="false" outlineLevel="0" collapsed="false">
      <c r="A2873" s="1" t="s">
        <v>91</v>
      </c>
      <c r="B2873" s="12" t="n">
        <v>42185</v>
      </c>
      <c r="C2873" s="1" t="s">
        <v>19</v>
      </c>
      <c r="D2873" s="1" t="s">
        <v>19</v>
      </c>
      <c r="E2873" s="1" t="s">
        <v>19</v>
      </c>
      <c r="F2873" s="1" t="s">
        <v>20</v>
      </c>
      <c r="G2873" s="1" t="n">
        <v>9</v>
      </c>
      <c r="H2873" s="1" t="n">
        <v>3</v>
      </c>
      <c r="I2873" s="23" t="str">
        <f aca="false">IF(J2873="RHAP", "Rhizophora apiculata", IF(J2873="EXAG", "Excoecaria agallocha", IF(J2873="BRPA", "Bruguiera parviflora", IF(J2873="XYMO", "Xylocarpus moluccensis", IF(J2873="BRCY", "Bruguiera cylindrica", IF(J2873="AVAL", "Avicennia alba", IF(J2873="AVOF", "Avicennia officinalis", IF(J2873="LURA", "Lumnitzera racemosa", IF(J2873="CETA", "Ceriops tagal", IF(J2873="XYGR", "Xylocarpus granatum", IF(J2873="AVMA", "Avicennia marina", IF(J2873="RHMU", "Rhizophora mucronata", IF(J2873="BRGY", "Bruguiera gymnorrhiza", IF(J2873="BRSE", "Bruguiera sexangula", IF(J2873="SOOV", "Sonneratia ovata", IF(J2873="SOCA", "Sonneratia caseolaris", IF(J2873="HELI", "Heritiera littoralis", IF(J2873="HESY", "Heritiera sylvatica", IF(J2873="NYFR", "Nypa fruticans", IF(J2873="CYRA", "Cynometra ramiflora", IF(J2873="PHPA", "Phoenix paludosa", IF(J2873="SCHY", "Scyphiphora hydrophyllacea", IF(J2873="DIMA", "Diospyros maritima", IF(J2873="POPI", "Pongamia pinnata", IF(J2873="MAPS", "Maniltoa psilogyne", IF(J2873="INBI", "Intsia bijuga", IF(J2873="ACEB", "Acanthus ebracteatus", IF(J2873="CAER", "Calamus erinaceus", IF(J2873="UNUN", "Unknown unknown",  IF(J2873="SOAL", "Sonneratia alba",  IF(J2873="AECO", "Aegiceras corniculatum", "" )) )))))))))))))))))))))))))))))</f>
        <v>Bruguiera cylindrica</v>
      </c>
      <c r="J2873" s="1" t="s">
        <v>98</v>
      </c>
      <c r="K2873" s="1" t="n">
        <v>9.5</v>
      </c>
      <c r="L2873" s="1" t="n">
        <v>7</v>
      </c>
      <c r="M2873" s="1"/>
      <c r="N2873" s="1"/>
      <c r="O2873" s="3"/>
      <c r="AMI2873" s="0"/>
      <c r="AMJ2873" s="0"/>
    </row>
    <row r="2874" s="18" customFormat="true" ht="13.8" hidden="false" customHeight="false" outlineLevel="0" collapsed="false">
      <c r="A2874" s="1" t="s">
        <v>91</v>
      </c>
      <c r="B2874" s="12" t="n">
        <v>42185</v>
      </c>
      <c r="C2874" s="1" t="s">
        <v>19</v>
      </c>
      <c r="D2874" s="1" t="s">
        <v>19</v>
      </c>
      <c r="E2874" s="1" t="s">
        <v>19</v>
      </c>
      <c r="F2874" s="1" t="s">
        <v>20</v>
      </c>
      <c r="G2874" s="1" t="n">
        <v>9</v>
      </c>
      <c r="H2874" s="1" t="n">
        <v>3</v>
      </c>
      <c r="I2874" s="23" t="str">
        <f aca="false">IF(J2874="RHAP", "Rhizophora apiculata", IF(J2874="EXAG", "Excoecaria agallocha", IF(J2874="BRPA", "Bruguiera parviflora", IF(J2874="XYMO", "Xylocarpus moluccensis", IF(J2874="BRCY", "Bruguiera cylindrica", IF(J2874="AVAL", "Avicennia alba", IF(J2874="AVOF", "Avicennia officinalis", IF(J2874="LURA", "Lumnitzera racemosa", IF(J2874="CETA", "Ceriops tagal", IF(J2874="XYGR", "Xylocarpus granatum", IF(J2874="AVMA", "Avicennia marina", IF(J2874="RHMU", "Rhizophora mucronata", IF(J2874="BRGY", "Bruguiera gymnorrhiza", IF(J2874="BRSE", "Bruguiera sexangula", IF(J2874="SOOV", "Sonneratia ovata", IF(J2874="SOCA", "Sonneratia caseolaris", IF(J2874="HELI", "Heritiera littoralis", IF(J2874="HESY", "Heritiera sylvatica", IF(J2874="NYFR", "Nypa fruticans", IF(J2874="CYRA", "Cynometra ramiflora", IF(J2874="PHPA", "Phoenix paludosa", IF(J2874="SCHY", "Scyphiphora hydrophyllacea", IF(J2874="DIMA", "Diospyros maritima", IF(J2874="POPI", "Pongamia pinnata", IF(J2874="MAPS", "Maniltoa psilogyne", IF(J2874="INBI", "Intsia bijuga", IF(J2874="ACEB", "Acanthus ebracteatus", IF(J2874="CAER", "Calamus erinaceus", IF(J2874="UNUN", "Unknown unknown",  IF(J2874="SOAL", "Sonneratia alba",  IF(J2874="AECO", "Aegiceras corniculatum", "" )) )))))))))))))))))))))))))))))</f>
        <v>Bruguiera cylindrica</v>
      </c>
      <c r="J2874" s="1" t="s">
        <v>98</v>
      </c>
      <c r="K2874" s="1" t="n">
        <v>9.5</v>
      </c>
      <c r="L2874" s="1" t="n">
        <v>8</v>
      </c>
      <c r="M2874" s="1"/>
      <c r="N2874" s="1"/>
      <c r="O2874" s="3"/>
      <c r="AMI2874" s="0"/>
      <c r="AMJ2874" s="0"/>
    </row>
    <row r="2875" s="18" customFormat="true" ht="13.8" hidden="false" customHeight="false" outlineLevel="0" collapsed="false">
      <c r="A2875" s="1" t="s">
        <v>91</v>
      </c>
      <c r="B2875" s="12" t="n">
        <v>42185</v>
      </c>
      <c r="C2875" s="1" t="s">
        <v>19</v>
      </c>
      <c r="D2875" s="1" t="s">
        <v>19</v>
      </c>
      <c r="E2875" s="1" t="s">
        <v>19</v>
      </c>
      <c r="F2875" s="1" t="s">
        <v>20</v>
      </c>
      <c r="G2875" s="1" t="n">
        <v>9</v>
      </c>
      <c r="H2875" s="1" t="n">
        <v>3</v>
      </c>
      <c r="I2875" s="23" t="str">
        <f aca="false">IF(J2875="RHAP", "Rhizophora apiculata", IF(J2875="EXAG", "Excoecaria agallocha", IF(J2875="BRPA", "Bruguiera parviflora", IF(J2875="XYMO", "Xylocarpus moluccensis", IF(J2875="BRCY", "Bruguiera cylindrica", IF(J2875="AVAL", "Avicennia alba", IF(J2875="AVOF", "Avicennia officinalis", IF(J2875="LURA", "Lumnitzera racemosa", IF(J2875="CETA", "Ceriops tagal", IF(J2875="XYGR", "Xylocarpus granatum", IF(J2875="AVMA", "Avicennia marina", IF(J2875="RHMU", "Rhizophora mucronata", IF(J2875="BRGY", "Bruguiera gymnorrhiza", IF(J2875="BRSE", "Bruguiera sexangula", IF(J2875="SOOV", "Sonneratia ovata", IF(J2875="SOCA", "Sonneratia caseolaris", IF(J2875="HELI", "Heritiera littoralis", IF(J2875="HESY", "Heritiera sylvatica", IF(J2875="NYFR", "Nypa fruticans", IF(J2875="CYRA", "Cynometra ramiflora", IF(J2875="PHPA", "Phoenix paludosa", IF(J2875="SCHY", "Scyphiphora hydrophyllacea", IF(J2875="DIMA", "Diospyros maritima", IF(J2875="POPI", "Pongamia pinnata", IF(J2875="MAPS", "Maniltoa psilogyne", IF(J2875="INBI", "Intsia bijuga", IF(J2875="ACEB", "Acanthus ebracteatus", IF(J2875="CAER", "Calamus erinaceus", IF(J2875="UNUN", "Unknown unknown",  IF(J2875="SOAL", "Sonneratia alba",  IF(J2875="AECO", "Aegiceras corniculatum", "" )) )))))))))))))))))))))))))))))</f>
        <v>Bruguiera cylindrica</v>
      </c>
      <c r="J2875" s="1" t="s">
        <v>98</v>
      </c>
      <c r="K2875" s="1" t="n">
        <v>9.8</v>
      </c>
      <c r="L2875" s="1" t="n">
        <v>8</v>
      </c>
      <c r="M2875" s="1"/>
      <c r="N2875" s="1"/>
      <c r="O2875" s="3"/>
      <c r="AMI2875" s="0"/>
      <c r="AMJ2875" s="0"/>
    </row>
    <row r="2876" s="18" customFormat="true" ht="13.8" hidden="false" customHeight="false" outlineLevel="0" collapsed="false">
      <c r="A2876" s="1" t="s">
        <v>91</v>
      </c>
      <c r="B2876" s="12" t="n">
        <v>42185</v>
      </c>
      <c r="C2876" s="1" t="s">
        <v>19</v>
      </c>
      <c r="D2876" s="1" t="s">
        <v>19</v>
      </c>
      <c r="E2876" s="1" t="s">
        <v>19</v>
      </c>
      <c r="F2876" s="1" t="s">
        <v>20</v>
      </c>
      <c r="G2876" s="1" t="n">
        <v>9</v>
      </c>
      <c r="H2876" s="1" t="n">
        <v>3</v>
      </c>
      <c r="I2876" s="23" t="str">
        <f aca="false">IF(J2876="RHAP", "Rhizophora apiculata", IF(J2876="EXAG", "Excoecaria agallocha", IF(J2876="BRPA", "Bruguiera parviflora", IF(J2876="XYMO", "Xylocarpus moluccensis", IF(J2876="BRCY", "Bruguiera cylindrica", IF(J2876="AVAL", "Avicennia alba", IF(J2876="AVOF", "Avicennia officinalis", IF(J2876="LURA", "Lumnitzera racemosa", IF(J2876="CETA", "Ceriops tagal", IF(J2876="XYGR", "Xylocarpus granatum", IF(J2876="AVMA", "Avicennia marina", IF(J2876="RHMU", "Rhizophora mucronata", IF(J2876="BRGY", "Bruguiera gymnorrhiza", IF(J2876="BRSE", "Bruguiera sexangula", IF(J2876="SOOV", "Sonneratia ovata", IF(J2876="SOCA", "Sonneratia caseolaris", IF(J2876="HELI", "Heritiera littoralis", IF(J2876="HESY", "Heritiera sylvatica", IF(J2876="NYFR", "Nypa fruticans", IF(J2876="CYRA", "Cynometra ramiflora", IF(J2876="PHPA", "Phoenix paludosa", IF(J2876="SCHY", "Scyphiphora hydrophyllacea", IF(J2876="DIMA", "Diospyros maritima", IF(J2876="POPI", "Pongamia pinnata", IF(J2876="MAPS", "Maniltoa psilogyne", IF(J2876="INBI", "Intsia bijuga", IF(J2876="ACEB", "Acanthus ebracteatus", IF(J2876="CAER", "Calamus erinaceus", IF(J2876="UNUN", "Unknown unknown",  IF(J2876="SOAL", "Sonneratia alba",  IF(J2876="AECO", "Aegiceras corniculatum", "" )) )))))))))))))))))))))))))))))</f>
        <v>Bruguiera cylindrica</v>
      </c>
      <c r="J2876" s="1" t="s">
        <v>98</v>
      </c>
      <c r="K2876" s="1" t="n">
        <v>9.9</v>
      </c>
      <c r="L2876" s="1" t="n">
        <v>8</v>
      </c>
      <c r="M2876" s="1"/>
      <c r="N2876" s="1"/>
      <c r="O2876" s="3"/>
      <c r="AMI2876" s="0"/>
      <c r="AMJ2876" s="0"/>
    </row>
    <row r="2877" s="18" customFormat="true" ht="13.8" hidden="false" customHeight="false" outlineLevel="0" collapsed="false">
      <c r="A2877" s="1" t="s">
        <v>91</v>
      </c>
      <c r="B2877" s="12" t="n">
        <v>42185</v>
      </c>
      <c r="C2877" s="1" t="s">
        <v>19</v>
      </c>
      <c r="D2877" s="1" t="s">
        <v>19</v>
      </c>
      <c r="E2877" s="1" t="s">
        <v>19</v>
      </c>
      <c r="F2877" s="1" t="s">
        <v>20</v>
      </c>
      <c r="G2877" s="1" t="n">
        <v>9</v>
      </c>
      <c r="H2877" s="1" t="n">
        <v>3</v>
      </c>
      <c r="I2877" s="23" t="str">
        <f aca="false">IF(J2877="RHAP", "Rhizophora apiculata", IF(J2877="EXAG", "Excoecaria agallocha", IF(J2877="BRPA", "Bruguiera parviflora", IF(J2877="XYMO", "Xylocarpus moluccensis", IF(J2877="BRCY", "Bruguiera cylindrica", IF(J2877="AVAL", "Avicennia alba", IF(J2877="AVOF", "Avicennia officinalis", IF(J2877="LURA", "Lumnitzera racemosa", IF(J2877="CETA", "Ceriops tagal", IF(J2877="XYGR", "Xylocarpus granatum", IF(J2877="AVMA", "Avicennia marina", IF(J2877="RHMU", "Rhizophora mucronata", IF(J2877="BRGY", "Bruguiera gymnorrhiza", IF(J2877="BRSE", "Bruguiera sexangula", IF(J2877="SOOV", "Sonneratia ovata", IF(J2877="SOCA", "Sonneratia caseolaris", IF(J2877="HELI", "Heritiera littoralis", IF(J2877="HESY", "Heritiera sylvatica", IF(J2877="NYFR", "Nypa fruticans", IF(J2877="CYRA", "Cynometra ramiflora", IF(J2877="PHPA", "Phoenix paludosa", IF(J2877="SCHY", "Scyphiphora hydrophyllacea", IF(J2877="DIMA", "Diospyros maritima", IF(J2877="POPI", "Pongamia pinnata", IF(J2877="MAPS", "Maniltoa psilogyne", IF(J2877="INBI", "Intsia bijuga", IF(J2877="ACEB", "Acanthus ebracteatus", IF(J2877="CAER", "Calamus erinaceus", IF(J2877="UNUN", "Unknown unknown",  IF(J2877="SOAL", "Sonneratia alba",  IF(J2877="AECO", "Aegiceras corniculatum", "" )) )))))))))))))))))))))))))))))</f>
        <v>Bruguiera cylindrica</v>
      </c>
      <c r="J2877" s="1" t="s">
        <v>98</v>
      </c>
      <c r="K2877" s="1" t="n">
        <v>9.9</v>
      </c>
      <c r="L2877" s="1" t="n">
        <v>8</v>
      </c>
      <c r="M2877" s="1"/>
      <c r="N2877" s="1"/>
      <c r="O2877" s="3"/>
      <c r="AMI2877" s="0"/>
      <c r="AMJ2877" s="0"/>
    </row>
    <row r="2878" s="18" customFormat="true" ht="13.8" hidden="false" customHeight="false" outlineLevel="0" collapsed="false">
      <c r="A2878" s="1" t="s">
        <v>91</v>
      </c>
      <c r="B2878" s="12" t="n">
        <v>42185</v>
      </c>
      <c r="C2878" s="1" t="s">
        <v>19</v>
      </c>
      <c r="D2878" s="1" t="s">
        <v>19</v>
      </c>
      <c r="E2878" s="1" t="s">
        <v>19</v>
      </c>
      <c r="F2878" s="1" t="s">
        <v>20</v>
      </c>
      <c r="G2878" s="1" t="n">
        <v>9</v>
      </c>
      <c r="H2878" s="1" t="n">
        <v>3</v>
      </c>
      <c r="I2878" s="23" t="str">
        <f aca="false">IF(J2878="RHAP", "Rhizophora apiculata", IF(J2878="EXAG", "Excoecaria agallocha", IF(J2878="BRPA", "Bruguiera parviflora", IF(J2878="XYMO", "Xylocarpus moluccensis", IF(J2878="BRCY", "Bruguiera cylindrica", IF(J2878="AVAL", "Avicennia alba", IF(J2878="AVOF", "Avicennia officinalis", IF(J2878="LURA", "Lumnitzera racemosa", IF(J2878="CETA", "Ceriops tagal", IF(J2878="XYGR", "Xylocarpus granatum", IF(J2878="AVMA", "Avicennia marina", IF(J2878="RHMU", "Rhizophora mucronata", IF(J2878="BRGY", "Bruguiera gymnorrhiza", IF(J2878="BRSE", "Bruguiera sexangula", IF(J2878="SOOV", "Sonneratia ovata", IF(J2878="SOCA", "Sonneratia caseolaris", IF(J2878="HELI", "Heritiera littoralis", IF(J2878="HESY", "Heritiera sylvatica", IF(J2878="NYFR", "Nypa fruticans", IF(J2878="CYRA", "Cynometra ramiflora", IF(J2878="PHPA", "Phoenix paludosa", IF(J2878="SCHY", "Scyphiphora hydrophyllacea", IF(J2878="DIMA", "Diospyros maritima", IF(J2878="POPI", "Pongamia pinnata", IF(J2878="MAPS", "Maniltoa psilogyne", IF(J2878="INBI", "Intsia bijuga", IF(J2878="ACEB", "Acanthus ebracteatus", IF(J2878="CAER", "Calamus erinaceus", IF(J2878="UNUN", "Unknown unknown",  IF(J2878="SOAL", "Sonneratia alba",  IF(J2878="AECO", "Aegiceras corniculatum", "" )) )))))))))))))))))))))))))))))</f>
        <v>Bruguiera cylindrica</v>
      </c>
      <c r="J2878" s="1" t="s">
        <v>98</v>
      </c>
      <c r="K2878" s="1" t="n">
        <v>9.9</v>
      </c>
      <c r="L2878" s="1" t="n">
        <v>10</v>
      </c>
      <c r="M2878" s="1"/>
      <c r="N2878" s="1"/>
      <c r="O2878" s="3"/>
      <c r="AMI2878" s="0"/>
      <c r="AMJ2878" s="0"/>
    </row>
    <row r="2879" s="18" customFormat="true" ht="13.8" hidden="false" customHeight="false" outlineLevel="0" collapsed="false">
      <c r="A2879" s="1" t="s">
        <v>91</v>
      </c>
      <c r="B2879" s="12" t="n">
        <v>42185</v>
      </c>
      <c r="C2879" s="1" t="s">
        <v>19</v>
      </c>
      <c r="D2879" s="1" t="s">
        <v>19</v>
      </c>
      <c r="E2879" s="1" t="s">
        <v>19</v>
      </c>
      <c r="F2879" s="1" t="s">
        <v>20</v>
      </c>
      <c r="G2879" s="1" t="n">
        <v>9</v>
      </c>
      <c r="H2879" s="1" t="n">
        <v>3</v>
      </c>
      <c r="I2879" s="23" t="str">
        <f aca="false">IF(J2879="RHAP", "Rhizophora apiculata", IF(J2879="EXAG", "Excoecaria agallocha", IF(J2879="BRPA", "Bruguiera parviflora", IF(J2879="XYMO", "Xylocarpus moluccensis", IF(J2879="BRCY", "Bruguiera cylindrica", IF(J2879="AVAL", "Avicennia alba", IF(J2879="AVOF", "Avicennia officinalis", IF(J2879="LURA", "Lumnitzera racemosa", IF(J2879="CETA", "Ceriops tagal", IF(J2879="XYGR", "Xylocarpus granatum", IF(J2879="AVMA", "Avicennia marina", IF(J2879="RHMU", "Rhizophora mucronata", IF(J2879="BRGY", "Bruguiera gymnorrhiza", IF(J2879="BRSE", "Bruguiera sexangula", IF(J2879="SOOV", "Sonneratia ovata", IF(J2879="SOCA", "Sonneratia caseolaris", IF(J2879="HELI", "Heritiera littoralis", IF(J2879="HESY", "Heritiera sylvatica", IF(J2879="NYFR", "Nypa fruticans", IF(J2879="CYRA", "Cynometra ramiflora", IF(J2879="PHPA", "Phoenix paludosa", IF(J2879="SCHY", "Scyphiphora hydrophyllacea", IF(J2879="DIMA", "Diospyros maritima", IF(J2879="POPI", "Pongamia pinnata", IF(J2879="MAPS", "Maniltoa psilogyne", IF(J2879="INBI", "Intsia bijuga", IF(J2879="ACEB", "Acanthus ebracteatus", IF(J2879="CAER", "Calamus erinaceus", IF(J2879="UNUN", "Unknown unknown",  IF(J2879="SOAL", "Sonneratia alba",  IF(J2879="AECO", "Aegiceras corniculatum", "" )) )))))))))))))))))))))))))))))</f>
        <v>Bruguiera cylindrica</v>
      </c>
      <c r="J2879" s="1" t="s">
        <v>98</v>
      </c>
      <c r="K2879" s="1" t="n">
        <v>10.3</v>
      </c>
      <c r="L2879" s="1" t="n">
        <v>8</v>
      </c>
      <c r="M2879" s="1"/>
      <c r="N2879" s="1"/>
      <c r="O2879" s="3"/>
      <c r="AMI2879" s="0"/>
      <c r="AMJ2879" s="0"/>
    </row>
    <row r="2880" s="18" customFormat="true" ht="13.8" hidden="false" customHeight="false" outlineLevel="0" collapsed="false">
      <c r="A2880" s="1" t="s">
        <v>91</v>
      </c>
      <c r="B2880" s="12" t="n">
        <v>42185</v>
      </c>
      <c r="C2880" s="1" t="s">
        <v>19</v>
      </c>
      <c r="D2880" s="1" t="s">
        <v>19</v>
      </c>
      <c r="E2880" s="1" t="s">
        <v>19</v>
      </c>
      <c r="F2880" s="1" t="s">
        <v>20</v>
      </c>
      <c r="G2880" s="1" t="n">
        <v>9</v>
      </c>
      <c r="H2880" s="1" t="n">
        <v>3</v>
      </c>
      <c r="I2880" s="23" t="str">
        <f aca="false">IF(J2880="RHAP", "Rhizophora apiculata", IF(J2880="EXAG", "Excoecaria agallocha", IF(J2880="BRPA", "Bruguiera parviflora", IF(J2880="XYMO", "Xylocarpus moluccensis", IF(J2880="BRCY", "Bruguiera cylindrica", IF(J2880="AVAL", "Avicennia alba", IF(J2880="AVOF", "Avicennia officinalis", IF(J2880="LURA", "Lumnitzera racemosa", IF(J2880="CETA", "Ceriops tagal", IF(J2880="XYGR", "Xylocarpus granatum", IF(J2880="AVMA", "Avicennia marina", IF(J2880="RHMU", "Rhizophora mucronata", IF(J2880="BRGY", "Bruguiera gymnorrhiza", IF(J2880="BRSE", "Bruguiera sexangula", IF(J2880="SOOV", "Sonneratia ovata", IF(J2880="SOCA", "Sonneratia caseolaris", IF(J2880="HELI", "Heritiera littoralis", IF(J2880="HESY", "Heritiera sylvatica", IF(J2880="NYFR", "Nypa fruticans", IF(J2880="CYRA", "Cynometra ramiflora", IF(J2880="PHPA", "Phoenix paludosa", IF(J2880="SCHY", "Scyphiphora hydrophyllacea", IF(J2880="DIMA", "Diospyros maritima", IF(J2880="POPI", "Pongamia pinnata", IF(J2880="MAPS", "Maniltoa psilogyne", IF(J2880="INBI", "Intsia bijuga", IF(J2880="ACEB", "Acanthus ebracteatus", IF(J2880="CAER", "Calamus erinaceus", IF(J2880="UNUN", "Unknown unknown",  IF(J2880="SOAL", "Sonneratia alba",  IF(J2880="AECO", "Aegiceras corniculatum", "" )) )))))))))))))))))))))))))))))</f>
        <v>Bruguiera cylindrica</v>
      </c>
      <c r="J2880" s="1" t="s">
        <v>98</v>
      </c>
      <c r="K2880" s="1" t="n">
        <v>10.7</v>
      </c>
      <c r="L2880" s="1" t="n">
        <v>9</v>
      </c>
      <c r="M2880" s="1"/>
      <c r="N2880" s="1"/>
      <c r="O2880" s="3"/>
      <c r="AMI2880" s="0"/>
      <c r="AMJ2880" s="0"/>
    </row>
    <row r="2881" s="18" customFormat="true" ht="13.8" hidden="false" customHeight="false" outlineLevel="0" collapsed="false">
      <c r="A2881" s="1" t="s">
        <v>91</v>
      </c>
      <c r="B2881" s="12" t="n">
        <v>42185</v>
      </c>
      <c r="C2881" s="1" t="s">
        <v>19</v>
      </c>
      <c r="D2881" s="1" t="s">
        <v>19</v>
      </c>
      <c r="E2881" s="1" t="s">
        <v>19</v>
      </c>
      <c r="F2881" s="1" t="s">
        <v>20</v>
      </c>
      <c r="G2881" s="1" t="n">
        <v>9</v>
      </c>
      <c r="H2881" s="1" t="n">
        <v>3</v>
      </c>
      <c r="I2881" s="23" t="str">
        <f aca="false">IF(J2881="RHAP", "Rhizophora apiculata", IF(J2881="EXAG", "Excoecaria agallocha", IF(J2881="BRPA", "Bruguiera parviflora", IF(J2881="XYMO", "Xylocarpus moluccensis", IF(J2881="BRCY", "Bruguiera cylindrica", IF(J2881="AVAL", "Avicennia alba", IF(J2881="AVOF", "Avicennia officinalis", IF(J2881="LURA", "Lumnitzera racemosa", IF(J2881="CETA", "Ceriops tagal", IF(J2881="XYGR", "Xylocarpus granatum", IF(J2881="AVMA", "Avicennia marina", IF(J2881="RHMU", "Rhizophora mucronata", IF(J2881="BRGY", "Bruguiera gymnorrhiza", IF(J2881="BRSE", "Bruguiera sexangula", IF(J2881="SOOV", "Sonneratia ovata", IF(J2881="SOCA", "Sonneratia caseolaris", IF(J2881="HELI", "Heritiera littoralis", IF(J2881="HESY", "Heritiera sylvatica", IF(J2881="NYFR", "Nypa fruticans", IF(J2881="CYRA", "Cynometra ramiflora", IF(J2881="PHPA", "Phoenix paludosa", IF(J2881="SCHY", "Scyphiphora hydrophyllacea", IF(J2881="DIMA", "Diospyros maritima", IF(J2881="POPI", "Pongamia pinnata", IF(J2881="MAPS", "Maniltoa psilogyne", IF(J2881="INBI", "Intsia bijuga", IF(J2881="ACEB", "Acanthus ebracteatus", IF(J2881="CAER", "Calamus erinaceus", IF(J2881="UNUN", "Unknown unknown",  IF(J2881="SOAL", "Sonneratia alba",  IF(J2881="AECO", "Aegiceras corniculatum", "" )) )))))))))))))))))))))))))))))</f>
        <v>Avicennia alba</v>
      </c>
      <c r="J2881" s="1" t="s">
        <v>27</v>
      </c>
      <c r="K2881" s="1" t="n">
        <v>19.9</v>
      </c>
      <c r="L2881" s="1" t="n">
        <v>13</v>
      </c>
      <c r="M2881" s="1"/>
      <c r="N2881" s="1"/>
      <c r="O2881" s="3"/>
      <c r="AMI2881" s="0"/>
      <c r="AMJ2881" s="0"/>
    </row>
    <row r="2882" s="18" customFormat="true" ht="13.8" hidden="false" customHeight="false" outlineLevel="0" collapsed="false">
      <c r="A2882" s="1" t="s">
        <v>91</v>
      </c>
      <c r="B2882" s="12" t="n">
        <v>42185</v>
      </c>
      <c r="C2882" s="1" t="s">
        <v>19</v>
      </c>
      <c r="D2882" s="1" t="s">
        <v>19</v>
      </c>
      <c r="E2882" s="1" t="s">
        <v>19</v>
      </c>
      <c r="F2882" s="1" t="s">
        <v>20</v>
      </c>
      <c r="G2882" s="1" t="n">
        <v>9</v>
      </c>
      <c r="H2882" s="1" t="n">
        <v>3</v>
      </c>
      <c r="I2882" s="23" t="str">
        <f aca="false">IF(J2882="RHAP", "Rhizophora apiculata", IF(J2882="EXAG", "Excoecaria agallocha", IF(J2882="BRPA", "Bruguiera parviflora", IF(J2882="XYMO", "Xylocarpus moluccensis", IF(J2882="BRCY", "Bruguiera cylindrica", IF(J2882="AVAL", "Avicennia alba", IF(J2882="AVOF", "Avicennia officinalis", IF(J2882="LURA", "Lumnitzera racemosa", IF(J2882="CETA", "Ceriops tagal", IF(J2882="XYGR", "Xylocarpus granatum", IF(J2882="AVMA", "Avicennia marina", IF(J2882="RHMU", "Rhizophora mucronata", IF(J2882="BRGY", "Bruguiera gymnorrhiza", IF(J2882="BRSE", "Bruguiera sexangula", IF(J2882="SOOV", "Sonneratia ovata", IF(J2882="SOCA", "Sonneratia caseolaris", IF(J2882="HELI", "Heritiera littoralis", IF(J2882="HESY", "Heritiera sylvatica", IF(J2882="NYFR", "Nypa fruticans", IF(J2882="CYRA", "Cynometra ramiflora", IF(J2882="PHPA", "Phoenix paludosa", IF(J2882="SCHY", "Scyphiphora hydrophyllacea", IF(J2882="DIMA", "Diospyros maritima", IF(J2882="POPI", "Pongamia pinnata", IF(J2882="MAPS", "Maniltoa psilogyne", IF(J2882="INBI", "Intsia bijuga", IF(J2882="ACEB", "Acanthus ebracteatus", IF(J2882="CAER", "Calamus erinaceus", IF(J2882="UNUN", "Unknown unknown",  IF(J2882="SOAL", "Sonneratia alba",  IF(J2882="AECO", "Aegiceras corniculatum", "" )) )))))))))))))))))))))))))))))</f>
        <v>Avicennia alba</v>
      </c>
      <c r="J2882" s="1" t="s">
        <v>27</v>
      </c>
      <c r="K2882" s="1" t="n">
        <v>27.1</v>
      </c>
      <c r="L2882" s="1" t="n">
        <v>13</v>
      </c>
      <c r="M2882" s="1"/>
      <c r="N2882" s="1"/>
      <c r="O2882" s="3"/>
      <c r="AMI2882" s="0"/>
      <c r="AMJ2882" s="0"/>
    </row>
    <row r="2883" s="18" customFormat="true" ht="13.8" hidden="false" customHeight="false" outlineLevel="0" collapsed="false">
      <c r="A2883" s="1" t="s">
        <v>91</v>
      </c>
      <c r="B2883" s="12" t="n">
        <v>42185</v>
      </c>
      <c r="C2883" s="1" t="s">
        <v>833</v>
      </c>
      <c r="D2883" s="1" t="s">
        <v>19</v>
      </c>
      <c r="E2883" s="1" t="s">
        <v>19</v>
      </c>
      <c r="F2883" s="1" t="s">
        <v>20</v>
      </c>
      <c r="G2883" s="1" t="n">
        <v>9</v>
      </c>
      <c r="H2883" s="1" t="n">
        <v>4</v>
      </c>
      <c r="I2883" s="23" t="str">
        <f aca="false">IF(J2883="RHAP", "Rhizophora apiculata", IF(J2883="EXAG", "Excoecaria agallocha", IF(J2883="BRPA", "Bruguiera parviflora", IF(J2883="XYMO", "Xylocarpus moluccensis", IF(J2883="BRCY", "Bruguiera cylindrica", IF(J2883="AVAL", "Avicennia alba", IF(J2883="AVOF", "Avicennia officinalis", IF(J2883="LURA", "Lumnitzera racemosa", IF(J2883="CETA", "Ceriops tagal", IF(J2883="XYGR", "Xylocarpus granatum", IF(J2883="AVMA", "Avicennia marina", IF(J2883="RHMU", "Rhizophora mucronata", IF(J2883="BRGY", "Bruguiera gymnorrhiza", IF(J2883="BRSE", "Bruguiera sexangula", IF(J2883="SOOV", "Sonneratia ovata", IF(J2883="SOCA", "Sonneratia caseolaris", IF(J2883="HELI", "Heritiera littoralis", IF(J2883="HESY", "Heritiera sylvatica", IF(J2883="NYFR", "Nypa fruticans", IF(J2883="CYRA", "Cynometra ramiflora", IF(J2883="PHPA", "Phoenix paludosa", IF(J2883="SCHY", "Scyphiphora hydrophyllacea", IF(J2883="DIMA", "Diospyros maritima", IF(J2883="POPI", "Pongamia pinnata", IF(J2883="MAPS", "Maniltoa psilogyne", IF(J2883="INBI", "Intsia bijuga", IF(J2883="ACEB", "Acanthus ebracteatus", IF(J2883="CAER", "Calamus erinaceus", IF(J2883="UNUN", "Unknown unknown",  IF(J2883="SOAL", "Sonneratia alba",  IF(J2883="AECO", "Aegiceras corniculatum", "" )) )))))))))))))))))))))))))))))</f>
        <v>Avicennia officinalis</v>
      </c>
      <c r="J2883" s="1" t="s">
        <v>105</v>
      </c>
      <c r="K2883" s="1" t="n">
        <v>4.1</v>
      </c>
      <c r="L2883" s="1" t="n">
        <v>6</v>
      </c>
      <c r="M2883" s="1" t="n">
        <v>6</v>
      </c>
      <c r="N2883" s="1" t="n">
        <v>3</v>
      </c>
      <c r="O2883" s="3"/>
      <c r="AMI2883" s="0"/>
      <c r="AMJ2883" s="0"/>
    </row>
    <row r="2884" s="18" customFormat="true" ht="13.8" hidden="false" customHeight="false" outlineLevel="0" collapsed="false">
      <c r="A2884" s="1" t="s">
        <v>91</v>
      </c>
      <c r="B2884" s="12" t="n">
        <v>42185</v>
      </c>
      <c r="C2884" s="1" t="s">
        <v>833</v>
      </c>
      <c r="D2884" s="1" t="s">
        <v>19</v>
      </c>
      <c r="E2884" s="1" t="s">
        <v>19</v>
      </c>
      <c r="F2884" s="1" t="s">
        <v>20</v>
      </c>
      <c r="G2884" s="1" t="n">
        <v>9</v>
      </c>
      <c r="H2884" s="1" t="n">
        <v>4</v>
      </c>
      <c r="I2884" s="23" t="str">
        <f aca="false">IF(J2884="RHAP", "Rhizophora apiculata", IF(J2884="EXAG", "Excoecaria agallocha", IF(J2884="BRPA", "Bruguiera parviflora", IF(J2884="XYMO", "Xylocarpus moluccensis", IF(J2884="BRCY", "Bruguiera cylindrica", IF(J2884="AVAL", "Avicennia alba", IF(J2884="AVOF", "Avicennia officinalis", IF(J2884="LURA", "Lumnitzera racemosa", IF(J2884="CETA", "Ceriops tagal", IF(J2884="XYGR", "Xylocarpus granatum", IF(J2884="AVMA", "Avicennia marina", IF(J2884="RHMU", "Rhizophora mucronata", IF(J2884="BRGY", "Bruguiera gymnorrhiza", IF(J2884="BRSE", "Bruguiera sexangula", IF(J2884="SOOV", "Sonneratia ovata", IF(J2884="SOCA", "Sonneratia caseolaris", IF(J2884="HELI", "Heritiera littoralis", IF(J2884="HESY", "Heritiera sylvatica", IF(J2884="NYFR", "Nypa fruticans", IF(J2884="CYRA", "Cynometra ramiflora", IF(J2884="PHPA", "Phoenix paludosa", IF(J2884="SCHY", "Scyphiphora hydrophyllacea", IF(J2884="DIMA", "Diospyros maritima", IF(J2884="POPI", "Pongamia pinnata", IF(J2884="MAPS", "Maniltoa psilogyne", IF(J2884="INBI", "Intsia bijuga", IF(J2884="ACEB", "Acanthus ebracteatus", IF(J2884="CAER", "Calamus erinaceus", IF(J2884="UNUN", "Unknown unknown",  IF(J2884="SOAL", "Sonneratia alba",  IF(J2884="AECO", "Aegiceras corniculatum", "" )) )))))))))))))))))))))))))))))</f>
        <v>Bruguiera cylindrica</v>
      </c>
      <c r="J2884" s="1" t="s">
        <v>98</v>
      </c>
      <c r="K2884" s="1" t="n">
        <v>4.5</v>
      </c>
      <c r="L2884" s="1" t="n">
        <v>4</v>
      </c>
      <c r="M2884" s="1" t="n">
        <v>6</v>
      </c>
      <c r="N2884" s="1" t="n">
        <v>1</v>
      </c>
      <c r="O2884" s="3"/>
      <c r="AMI2884" s="0"/>
      <c r="AMJ2884" s="0"/>
    </row>
    <row r="2885" s="18" customFormat="true" ht="13.8" hidden="false" customHeight="false" outlineLevel="0" collapsed="false">
      <c r="A2885" s="1" t="s">
        <v>91</v>
      </c>
      <c r="B2885" s="12" t="n">
        <v>42185</v>
      </c>
      <c r="C2885" s="1" t="s">
        <v>833</v>
      </c>
      <c r="D2885" s="1" t="s">
        <v>19</v>
      </c>
      <c r="E2885" s="1" t="s">
        <v>19</v>
      </c>
      <c r="F2885" s="1" t="s">
        <v>20</v>
      </c>
      <c r="G2885" s="1" t="n">
        <v>9</v>
      </c>
      <c r="H2885" s="1" t="n">
        <v>4</v>
      </c>
      <c r="I2885" s="23" t="str">
        <f aca="false">IF(J2885="RHAP", "Rhizophora apiculata", IF(J2885="EXAG", "Excoecaria agallocha", IF(J2885="BRPA", "Bruguiera parviflora", IF(J2885="XYMO", "Xylocarpus moluccensis", IF(J2885="BRCY", "Bruguiera cylindrica", IF(J2885="AVAL", "Avicennia alba", IF(J2885="AVOF", "Avicennia officinalis", IF(J2885="LURA", "Lumnitzera racemosa", IF(J2885="CETA", "Ceriops tagal", IF(J2885="XYGR", "Xylocarpus granatum", IF(J2885="AVMA", "Avicennia marina", IF(J2885="RHMU", "Rhizophora mucronata", IF(J2885="BRGY", "Bruguiera gymnorrhiza", IF(J2885="BRSE", "Bruguiera sexangula", IF(J2885="SOOV", "Sonneratia ovata", IF(J2885="SOCA", "Sonneratia caseolaris", IF(J2885="HELI", "Heritiera littoralis", IF(J2885="HESY", "Heritiera sylvatica", IF(J2885="NYFR", "Nypa fruticans", IF(J2885="CYRA", "Cynometra ramiflora", IF(J2885="PHPA", "Phoenix paludosa", IF(J2885="SCHY", "Scyphiphora hydrophyllacea", IF(J2885="DIMA", "Diospyros maritima", IF(J2885="POPI", "Pongamia pinnata", IF(J2885="MAPS", "Maniltoa psilogyne", IF(J2885="INBI", "Intsia bijuga", IF(J2885="ACEB", "Acanthus ebracteatus", IF(J2885="CAER", "Calamus erinaceus", IF(J2885="UNUN", "Unknown unknown",  IF(J2885="SOAL", "Sonneratia alba",  IF(J2885="AECO", "Aegiceras corniculatum", "" )) )))))))))))))))))))))))))))))</f>
        <v>Bruguiera cylindrica</v>
      </c>
      <c r="J2885" s="1" t="s">
        <v>98</v>
      </c>
      <c r="K2885" s="1" t="n">
        <v>5.1</v>
      </c>
      <c r="L2885" s="1" t="n">
        <v>6</v>
      </c>
      <c r="M2885" s="1"/>
      <c r="N2885" s="1"/>
      <c r="O2885" s="3"/>
      <c r="AMI2885" s="0"/>
      <c r="AMJ2885" s="0"/>
    </row>
    <row r="2886" s="18" customFormat="true" ht="13.8" hidden="false" customHeight="false" outlineLevel="0" collapsed="false">
      <c r="A2886" s="1" t="s">
        <v>91</v>
      </c>
      <c r="B2886" s="12" t="n">
        <v>42185</v>
      </c>
      <c r="C2886" s="1" t="s">
        <v>833</v>
      </c>
      <c r="D2886" s="1" t="s">
        <v>19</v>
      </c>
      <c r="E2886" s="1" t="s">
        <v>19</v>
      </c>
      <c r="F2886" s="1" t="s">
        <v>20</v>
      </c>
      <c r="G2886" s="1" t="n">
        <v>9</v>
      </c>
      <c r="H2886" s="1" t="n">
        <v>4</v>
      </c>
      <c r="I2886" s="23" t="str">
        <f aca="false">IF(J2886="RHAP", "Rhizophora apiculata", IF(J2886="EXAG", "Excoecaria agallocha", IF(J2886="BRPA", "Bruguiera parviflora", IF(J2886="XYMO", "Xylocarpus moluccensis", IF(J2886="BRCY", "Bruguiera cylindrica", IF(J2886="AVAL", "Avicennia alba", IF(J2886="AVOF", "Avicennia officinalis", IF(J2886="LURA", "Lumnitzera racemosa", IF(J2886="CETA", "Ceriops tagal", IF(J2886="XYGR", "Xylocarpus granatum", IF(J2886="AVMA", "Avicennia marina", IF(J2886="RHMU", "Rhizophora mucronata", IF(J2886="BRGY", "Bruguiera gymnorrhiza", IF(J2886="BRSE", "Bruguiera sexangula", IF(J2886="SOOV", "Sonneratia ovata", IF(J2886="SOCA", "Sonneratia caseolaris", IF(J2886="HELI", "Heritiera littoralis", IF(J2886="HESY", "Heritiera sylvatica", IF(J2886="NYFR", "Nypa fruticans", IF(J2886="CYRA", "Cynometra ramiflora", IF(J2886="PHPA", "Phoenix paludosa", IF(J2886="SCHY", "Scyphiphora hydrophyllacea", IF(J2886="DIMA", "Diospyros maritima", IF(J2886="POPI", "Pongamia pinnata", IF(J2886="MAPS", "Maniltoa psilogyne", IF(J2886="INBI", "Intsia bijuga", IF(J2886="ACEB", "Acanthus ebracteatus", IF(J2886="CAER", "Calamus erinaceus", IF(J2886="UNUN", "Unknown unknown",  IF(J2886="SOAL", "Sonneratia alba",  IF(J2886="AECO", "Aegiceras corniculatum", "" )) )))))))))))))))))))))))))))))</f>
        <v>Bruguiera cylindrica</v>
      </c>
      <c r="J2886" s="1" t="s">
        <v>98</v>
      </c>
      <c r="K2886" s="1" t="n">
        <v>5.1</v>
      </c>
      <c r="L2886" s="1" t="n">
        <v>8</v>
      </c>
      <c r="M2886" s="1"/>
      <c r="N2886" s="1"/>
      <c r="O2886" s="3"/>
      <c r="AMI2886" s="0"/>
      <c r="AMJ2886" s="0"/>
    </row>
    <row r="2887" s="18" customFormat="true" ht="13.8" hidden="false" customHeight="false" outlineLevel="0" collapsed="false">
      <c r="A2887" s="1" t="s">
        <v>91</v>
      </c>
      <c r="B2887" s="12" t="n">
        <v>42185</v>
      </c>
      <c r="C2887" s="1" t="s">
        <v>833</v>
      </c>
      <c r="D2887" s="1" t="s">
        <v>19</v>
      </c>
      <c r="E2887" s="1" t="s">
        <v>19</v>
      </c>
      <c r="F2887" s="1" t="s">
        <v>20</v>
      </c>
      <c r="G2887" s="1" t="n">
        <v>9</v>
      </c>
      <c r="H2887" s="1" t="n">
        <v>4</v>
      </c>
      <c r="I2887" s="23" t="str">
        <f aca="false">IF(J2887="RHAP", "Rhizophora apiculata", IF(J2887="EXAG", "Excoecaria agallocha", IF(J2887="BRPA", "Bruguiera parviflora", IF(J2887="XYMO", "Xylocarpus moluccensis", IF(J2887="BRCY", "Bruguiera cylindrica", IF(J2887="AVAL", "Avicennia alba", IF(J2887="AVOF", "Avicennia officinalis", IF(J2887="LURA", "Lumnitzera racemosa", IF(J2887="CETA", "Ceriops tagal", IF(J2887="XYGR", "Xylocarpus granatum", IF(J2887="AVMA", "Avicennia marina", IF(J2887="RHMU", "Rhizophora mucronata", IF(J2887="BRGY", "Bruguiera gymnorrhiza", IF(J2887="BRSE", "Bruguiera sexangula", IF(J2887="SOOV", "Sonneratia ovata", IF(J2887="SOCA", "Sonneratia caseolaris", IF(J2887="HELI", "Heritiera littoralis", IF(J2887="HESY", "Heritiera sylvatica", IF(J2887="NYFR", "Nypa fruticans", IF(J2887="CYRA", "Cynometra ramiflora", IF(J2887="PHPA", "Phoenix paludosa", IF(J2887="SCHY", "Scyphiphora hydrophyllacea", IF(J2887="DIMA", "Diospyros maritima", IF(J2887="POPI", "Pongamia pinnata", IF(J2887="MAPS", "Maniltoa psilogyne", IF(J2887="INBI", "Intsia bijuga", IF(J2887="ACEB", "Acanthus ebracteatus", IF(J2887="CAER", "Calamus erinaceus", IF(J2887="UNUN", "Unknown unknown",  IF(J2887="SOAL", "Sonneratia alba",  IF(J2887="AECO", "Aegiceras corniculatum", "" )) )))))))))))))))))))))))))))))</f>
        <v>Bruguiera cylindrica</v>
      </c>
      <c r="J2887" s="1" t="s">
        <v>98</v>
      </c>
      <c r="K2887" s="1" t="n">
        <v>5.1</v>
      </c>
      <c r="L2887" s="1" t="n">
        <v>6</v>
      </c>
      <c r="M2887" s="1"/>
      <c r="N2887" s="1"/>
      <c r="O2887" s="3"/>
      <c r="AMI2887" s="0"/>
      <c r="AMJ2887" s="0"/>
    </row>
    <row r="2888" s="18" customFormat="true" ht="13.8" hidden="false" customHeight="false" outlineLevel="0" collapsed="false">
      <c r="A2888" s="1" t="s">
        <v>91</v>
      </c>
      <c r="B2888" s="12" t="n">
        <v>42185</v>
      </c>
      <c r="C2888" s="1" t="s">
        <v>833</v>
      </c>
      <c r="D2888" s="1" t="s">
        <v>19</v>
      </c>
      <c r="E2888" s="1" t="s">
        <v>19</v>
      </c>
      <c r="F2888" s="1" t="s">
        <v>20</v>
      </c>
      <c r="G2888" s="1" t="n">
        <v>9</v>
      </c>
      <c r="H2888" s="1" t="n">
        <v>4</v>
      </c>
      <c r="I2888" s="23" t="str">
        <f aca="false">IF(J2888="RHAP", "Rhizophora apiculata", IF(J2888="EXAG", "Excoecaria agallocha", IF(J2888="BRPA", "Bruguiera parviflora", IF(J2888="XYMO", "Xylocarpus moluccensis", IF(J2888="BRCY", "Bruguiera cylindrica", IF(J2888="AVAL", "Avicennia alba", IF(J2888="AVOF", "Avicennia officinalis", IF(J2888="LURA", "Lumnitzera racemosa", IF(J2888="CETA", "Ceriops tagal", IF(J2888="XYGR", "Xylocarpus granatum", IF(J2888="AVMA", "Avicennia marina", IF(J2888="RHMU", "Rhizophora mucronata", IF(J2888="BRGY", "Bruguiera gymnorrhiza", IF(J2888="BRSE", "Bruguiera sexangula", IF(J2888="SOOV", "Sonneratia ovata", IF(J2888="SOCA", "Sonneratia caseolaris", IF(J2888="HELI", "Heritiera littoralis", IF(J2888="HESY", "Heritiera sylvatica", IF(J2888="NYFR", "Nypa fruticans", IF(J2888="CYRA", "Cynometra ramiflora", IF(J2888="PHPA", "Phoenix paludosa", IF(J2888="SCHY", "Scyphiphora hydrophyllacea", IF(J2888="DIMA", "Diospyros maritima", IF(J2888="POPI", "Pongamia pinnata", IF(J2888="MAPS", "Maniltoa psilogyne", IF(J2888="INBI", "Intsia bijuga", IF(J2888="ACEB", "Acanthus ebracteatus", IF(J2888="CAER", "Calamus erinaceus", IF(J2888="UNUN", "Unknown unknown",  IF(J2888="SOAL", "Sonneratia alba",  IF(J2888="AECO", "Aegiceras corniculatum", "" )) )))))))))))))))))))))))))))))</f>
        <v>Bruguiera cylindrica</v>
      </c>
      <c r="J2888" s="1" t="s">
        <v>98</v>
      </c>
      <c r="K2888" s="1" t="n">
        <v>5.2</v>
      </c>
      <c r="L2888" s="1" t="n">
        <v>7</v>
      </c>
      <c r="M2888" s="1"/>
      <c r="N2888" s="1"/>
      <c r="O2888" s="3"/>
      <c r="AMI2888" s="0"/>
      <c r="AMJ2888" s="0"/>
    </row>
    <row r="2889" s="18" customFormat="true" ht="13.8" hidden="false" customHeight="false" outlineLevel="0" collapsed="false">
      <c r="A2889" s="1" t="s">
        <v>91</v>
      </c>
      <c r="B2889" s="12" t="n">
        <v>42185</v>
      </c>
      <c r="C2889" s="1" t="s">
        <v>833</v>
      </c>
      <c r="D2889" s="1" t="s">
        <v>19</v>
      </c>
      <c r="E2889" s="1" t="s">
        <v>19</v>
      </c>
      <c r="F2889" s="1" t="s">
        <v>20</v>
      </c>
      <c r="G2889" s="1" t="n">
        <v>9</v>
      </c>
      <c r="H2889" s="1" t="n">
        <v>4</v>
      </c>
      <c r="I2889" s="23" t="str">
        <f aca="false">IF(J2889="RHAP", "Rhizophora apiculata", IF(J2889="EXAG", "Excoecaria agallocha", IF(J2889="BRPA", "Bruguiera parviflora", IF(J2889="XYMO", "Xylocarpus moluccensis", IF(J2889="BRCY", "Bruguiera cylindrica", IF(J2889="AVAL", "Avicennia alba", IF(J2889="AVOF", "Avicennia officinalis", IF(J2889="LURA", "Lumnitzera racemosa", IF(J2889="CETA", "Ceriops tagal", IF(J2889="XYGR", "Xylocarpus granatum", IF(J2889="AVMA", "Avicennia marina", IF(J2889="RHMU", "Rhizophora mucronata", IF(J2889="BRGY", "Bruguiera gymnorrhiza", IF(J2889="BRSE", "Bruguiera sexangula", IF(J2889="SOOV", "Sonneratia ovata", IF(J2889="SOCA", "Sonneratia caseolaris", IF(J2889="HELI", "Heritiera littoralis", IF(J2889="HESY", "Heritiera sylvatica", IF(J2889="NYFR", "Nypa fruticans", IF(J2889="CYRA", "Cynometra ramiflora", IF(J2889="PHPA", "Phoenix paludosa", IF(J2889="SCHY", "Scyphiphora hydrophyllacea", IF(J2889="DIMA", "Diospyros maritima", IF(J2889="POPI", "Pongamia pinnata", IF(J2889="MAPS", "Maniltoa psilogyne", IF(J2889="INBI", "Intsia bijuga", IF(J2889="ACEB", "Acanthus ebracteatus", IF(J2889="CAER", "Calamus erinaceus", IF(J2889="UNUN", "Unknown unknown",  IF(J2889="SOAL", "Sonneratia alba",  IF(J2889="AECO", "Aegiceras corniculatum", "" )) )))))))))))))))))))))))))))))</f>
        <v>Bruguiera cylindrica</v>
      </c>
      <c r="J2889" s="1" t="s">
        <v>98</v>
      </c>
      <c r="K2889" s="1" t="n">
        <v>5.2</v>
      </c>
      <c r="L2889" s="1" t="n">
        <v>6</v>
      </c>
      <c r="M2889" s="1"/>
      <c r="N2889" s="1"/>
      <c r="O2889" s="3"/>
      <c r="AMI2889" s="0"/>
      <c r="AMJ2889" s="0"/>
    </row>
    <row r="2890" s="18" customFormat="true" ht="13.8" hidden="false" customHeight="false" outlineLevel="0" collapsed="false">
      <c r="A2890" s="1" t="s">
        <v>91</v>
      </c>
      <c r="B2890" s="12" t="n">
        <v>42185</v>
      </c>
      <c r="C2890" s="1" t="s">
        <v>833</v>
      </c>
      <c r="D2890" s="1" t="s">
        <v>19</v>
      </c>
      <c r="E2890" s="1" t="s">
        <v>19</v>
      </c>
      <c r="F2890" s="1" t="s">
        <v>20</v>
      </c>
      <c r="G2890" s="1" t="n">
        <v>9</v>
      </c>
      <c r="H2890" s="1" t="n">
        <v>4</v>
      </c>
      <c r="I2890" s="23" t="str">
        <f aca="false">IF(J2890="RHAP", "Rhizophora apiculata", IF(J2890="EXAG", "Excoecaria agallocha", IF(J2890="BRPA", "Bruguiera parviflora", IF(J2890="XYMO", "Xylocarpus moluccensis", IF(J2890="BRCY", "Bruguiera cylindrica", IF(J2890="AVAL", "Avicennia alba", IF(J2890="AVOF", "Avicennia officinalis", IF(J2890="LURA", "Lumnitzera racemosa", IF(J2890="CETA", "Ceriops tagal", IF(J2890="XYGR", "Xylocarpus granatum", IF(J2890="AVMA", "Avicennia marina", IF(J2890="RHMU", "Rhizophora mucronata", IF(J2890="BRGY", "Bruguiera gymnorrhiza", IF(J2890="BRSE", "Bruguiera sexangula", IF(J2890="SOOV", "Sonneratia ovata", IF(J2890="SOCA", "Sonneratia caseolaris", IF(J2890="HELI", "Heritiera littoralis", IF(J2890="HESY", "Heritiera sylvatica", IF(J2890="NYFR", "Nypa fruticans", IF(J2890="CYRA", "Cynometra ramiflora", IF(J2890="PHPA", "Phoenix paludosa", IF(J2890="SCHY", "Scyphiphora hydrophyllacea", IF(J2890="DIMA", "Diospyros maritima", IF(J2890="POPI", "Pongamia pinnata", IF(J2890="MAPS", "Maniltoa psilogyne", IF(J2890="INBI", "Intsia bijuga", IF(J2890="ACEB", "Acanthus ebracteatus", IF(J2890="CAER", "Calamus erinaceus", IF(J2890="UNUN", "Unknown unknown",  IF(J2890="SOAL", "Sonneratia alba",  IF(J2890="AECO", "Aegiceras corniculatum", "" )) )))))))))))))))))))))))))))))</f>
        <v>Bruguiera cylindrica</v>
      </c>
      <c r="J2890" s="1" t="s">
        <v>98</v>
      </c>
      <c r="K2890" s="1" t="n">
        <v>5.2</v>
      </c>
      <c r="L2890" s="1" t="n">
        <v>6</v>
      </c>
      <c r="M2890" s="1"/>
      <c r="N2890" s="1"/>
      <c r="O2890" s="3"/>
      <c r="AMI2890" s="0"/>
      <c r="AMJ2890" s="0"/>
    </row>
    <row r="2891" s="18" customFormat="true" ht="13.8" hidden="false" customHeight="false" outlineLevel="0" collapsed="false">
      <c r="A2891" s="1" t="s">
        <v>91</v>
      </c>
      <c r="B2891" s="12" t="n">
        <v>42185</v>
      </c>
      <c r="C2891" s="1" t="s">
        <v>833</v>
      </c>
      <c r="D2891" s="1" t="s">
        <v>19</v>
      </c>
      <c r="E2891" s="1" t="s">
        <v>19</v>
      </c>
      <c r="F2891" s="1" t="s">
        <v>20</v>
      </c>
      <c r="G2891" s="1" t="n">
        <v>9</v>
      </c>
      <c r="H2891" s="1" t="n">
        <v>4</v>
      </c>
      <c r="I2891" s="23" t="str">
        <f aca="false">IF(J2891="RHAP", "Rhizophora apiculata", IF(J2891="EXAG", "Excoecaria agallocha", IF(J2891="BRPA", "Bruguiera parviflora", IF(J2891="XYMO", "Xylocarpus moluccensis", IF(J2891="BRCY", "Bruguiera cylindrica", IF(J2891="AVAL", "Avicennia alba", IF(J2891="AVOF", "Avicennia officinalis", IF(J2891="LURA", "Lumnitzera racemosa", IF(J2891="CETA", "Ceriops tagal", IF(J2891="XYGR", "Xylocarpus granatum", IF(J2891="AVMA", "Avicennia marina", IF(J2891="RHMU", "Rhizophora mucronata", IF(J2891="BRGY", "Bruguiera gymnorrhiza", IF(J2891="BRSE", "Bruguiera sexangula", IF(J2891="SOOV", "Sonneratia ovata", IF(J2891="SOCA", "Sonneratia caseolaris", IF(J2891="HELI", "Heritiera littoralis", IF(J2891="HESY", "Heritiera sylvatica", IF(J2891="NYFR", "Nypa fruticans", IF(J2891="CYRA", "Cynometra ramiflora", IF(J2891="PHPA", "Phoenix paludosa", IF(J2891="SCHY", "Scyphiphora hydrophyllacea", IF(J2891="DIMA", "Diospyros maritima", IF(J2891="POPI", "Pongamia pinnata", IF(J2891="MAPS", "Maniltoa psilogyne", IF(J2891="INBI", "Intsia bijuga", IF(J2891="ACEB", "Acanthus ebracteatus", IF(J2891="CAER", "Calamus erinaceus", IF(J2891="UNUN", "Unknown unknown",  IF(J2891="SOAL", "Sonneratia alba",  IF(J2891="AECO", "Aegiceras corniculatum", "" )) )))))))))))))))))))))))))))))</f>
        <v>Bruguiera cylindrica</v>
      </c>
      <c r="J2891" s="1" t="s">
        <v>98</v>
      </c>
      <c r="K2891" s="1" t="n">
        <v>5.3</v>
      </c>
      <c r="L2891" s="1" t="n">
        <v>7</v>
      </c>
      <c r="M2891" s="1"/>
      <c r="N2891" s="1"/>
      <c r="O2891" s="3"/>
      <c r="AMI2891" s="0"/>
      <c r="AMJ2891" s="0"/>
    </row>
    <row r="2892" s="18" customFormat="true" ht="13.8" hidden="false" customHeight="false" outlineLevel="0" collapsed="false">
      <c r="A2892" s="1" t="s">
        <v>91</v>
      </c>
      <c r="B2892" s="12" t="n">
        <v>42185</v>
      </c>
      <c r="C2892" s="1" t="s">
        <v>833</v>
      </c>
      <c r="D2892" s="1" t="s">
        <v>19</v>
      </c>
      <c r="E2892" s="1" t="s">
        <v>19</v>
      </c>
      <c r="F2892" s="1" t="s">
        <v>20</v>
      </c>
      <c r="G2892" s="1" t="n">
        <v>9</v>
      </c>
      <c r="H2892" s="1" t="n">
        <v>4</v>
      </c>
      <c r="I2892" s="23" t="str">
        <f aca="false">IF(J2892="RHAP", "Rhizophora apiculata", IF(J2892="EXAG", "Excoecaria agallocha", IF(J2892="BRPA", "Bruguiera parviflora", IF(J2892="XYMO", "Xylocarpus moluccensis", IF(J2892="BRCY", "Bruguiera cylindrica", IF(J2892="AVAL", "Avicennia alba", IF(J2892="AVOF", "Avicennia officinalis", IF(J2892="LURA", "Lumnitzera racemosa", IF(J2892="CETA", "Ceriops tagal", IF(J2892="XYGR", "Xylocarpus granatum", IF(J2892="AVMA", "Avicennia marina", IF(J2892="RHMU", "Rhizophora mucronata", IF(J2892="BRGY", "Bruguiera gymnorrhiza", IF(J2892="BRSE", "Bruguiera sexangula", IF(J2892="SOOV", "Sonneratia ovata", IF(J2892="SOCA", "Sonneratia caseolaris", IF(J2892="HELI", "Heritiera littoralis", IF(J2892="HESY", "Heritiera sylvatica", IF(J2892="NYFR", "Nypa fruticans", IF(J2892="CYRA", "Cynometra ramiflora", IF(J2892="PHPA", "Phoenix paludosa", IF(J2892="SCHY", "Scyphiphora hydrophyllacea", IF(J2892="DIMA", "Diospyros maritima", IF(J2892="POPI", "Pongamia pinnata", IF(J2892="MAPS", "Maniltoa psilogyne", IF(J2892="INBI", "Intsia bijuga", IF(J2892="ACEB", "Acanthus ebracteatus", IF(J2892="CAER", "Calamus erinaceus", IF(J2892="UNUN", "Unknown unknown",  IF(J2892="SOAL", "Sonneratia alba",  IF(J2892="AECO", "Aegiceras corniculatum", "" )) )))))))))))))))))))))))))))))</f>
        <v>Bruguiera cylindrica</v>
      </c>
      <c r="J2892" s="1" t="s">
        <v>98</v>
      </c>
      <c r="K2892" s="1" t="n">
        <v>5.3</v>
      </c>
      <c r="L2892" s="1" t="n">
        <v>5</v>
      </c>
      <c r="M2892" s="1"/>
      <c r="N2892" s="1" t="n">
        <v>2</v>
      </c>
      <c r="O2892" s="3"/>
      <c r="AMI2892" s="0"/>
      <c r="AMJ2892" s="0"/>
    </row>
    <row r="2893" s="18" customFormat="true" ht="13.8" hidden="false" customHeight="false" outlineLevel="0" collapsed="false">
      <c r="A2893" s="1" t="s">
        <v>91</v>
      </c>
      <c r="B2893" s="12" t="n">
        <v>42185</v>
      </c>
      <c r="C2893" s="1" t="s">
        <v>833</v>
      </c>
      <c r="D2893" s="1" t="s">
        <v>19</v>
      </c>
      <c r="E2893" s="1" t="s">
        <v>19</v>
      </c>
      <c r="F2893" s="1" t="s">
        <v>20</v>
      </c>
      <c r="G2893" s="1" t="n">
        <v>9</v>
      </c>
      <c r="H2893" s="1" t="n">
        <v>4</v>
      </c>
      <c r="I2893" s="23" t="str">
        <f aca="false">IF(J2893="RHAP", "Rhizophora apiculata", IF(J2893="EXAG", "Excoecaria agallocha", IF(J2893="BRPA", "Bruguiera parviflora", IF(J2893="XYMO", "Xylocarpus moluccensis", IF(J2893="BRCY", "Bruguiera cylindrica", IF(J2893="AVAL", "Avicennia alba", IF(J2893="AVOF", "Avicennia officinalis", IF(J2893="LURA", "Lumnitzera racemosa", IF(J2893="CETA", "Ceriops tagal", IF(J2893="XYGR", "Xylocarpus granatum", IF(J2893="AVMA", "Avicennia marina", IF(J2893="RHMU", "Rhizophora mucronata", IF(J2893="BRGY", "Bruguiera gymnorrhiza", IF(J2893="BRSE", "Bruguiera sexangula", IF(J2893="SOOV", "Sonneratia ovata", IF(J2893="SOCA", "Sonneratia caseolaris", IF(J2893="HELI", "Heritiera littoralis", IF(J2893="HESY", "Heritiera sylvatica", IF(J2893="NYFR", "Nypa fruticans", IF(J2893="CYRA", "Cynometra ramiflora", IF(J2893="PHPA", "Phoenix paludosa", IF(J2893="SCHY", "Scyphiphora hydrophyllacea", IF(J2893="DIMA", "Diospyros maritima", IF(J2893="POPI", "Pongamia pinnata", IF(J2893="MAPS", "Maniltoa psilogyne", IF(J2893="INBI", "Intsia bijuga", IF(J2893="ACEB", "Acanthus ebracteatus", IF(J2893="CAER", "Calamus erinaceus", IF(J2893="UNUN", "Unknown unknown",  IF(J2893="SOAL", "Sonneratia alba",  IF(J2893="AECO", "Aegiceras corniculatum", "" )) )))))))))))))))))))))))))))))</f>
        <v>Bruguiera cylindrica</v>
      </c>
      <c r="J2893" s="1" t="s">
        <v>98</v>
      </c>
      <c r="K2893" s="1" t="n">
        <v>5.3</v>
      </c>
      <c r="L2893" s="1" t="n">
        <v>5</v>
      </c>
      <c r="M2893" s="1"/>
      <c r="N2893" s="1"/>
      <c r="O2893" s="3"/>
      <c r="AMI2893" s="0"/>
      <c r="AMJ2893" s="0"/>
    </row>
    <row r="2894" s="18" customFormat="true" ht="13.8" hidden="false" customHeight="false" outlineLevel="0" collapsed="false">
      <c r="A2894" s="1" t="s">
        <v>91</v>
      </c>
      <c r="B2894" s="12" t="n">
        <v>42185</v>
      </c>
      <c r="C2894" s="1" t="s">
        <v>833</v>
      </c>
      <c r="D2894" s="1" t="s">
        <v>19</v>
      </c>
      <c r="E2894" s="1" t="s">
        <v>19</v>
      </c>
      <c r="F2894" s="1" t="s">
        <v>20</v>
      </c>
      <c r="G2894" s="1" t="n">
        <v>9</v>
      </c>
      <c r="H2894" s="1" t="n">
        <v>4</v>
      </c>
      <c r="I2894" s="23" t="str">
        <f aca="false">IF(J2894="RHAP", "Rhizophora apiculata", IF(J2894="EXAG", "Excoecaria agallocha", IF(J2894="BRPA", "Bruguiera parviflora", IF(J2894="XYMO", "Xylocarpus moluccensis", IF(J2894="BRCY", "Bruguiera cylindrica", IF(J2894="AVAL", "Avicennia alba", IF(J2894="AVOF", "Avicennia officinalis", IF(J2894="LURA", "Lumnitzera racemosa", IF(J2894="CETA", "Ceriops tagal", IF(J2894="XYGR", "Xylocarpus granatum", IF(J2894="AVMA", "Avicennia marina", IF(J2894="RHMU", "Rhizophora mucronata", IF(J2894="BRGY", "Bruguiera gymnorrhiza", IF(J2894="BRSE", "Bruguiera sexangula", IF(J2894="SOOV", "Sonneratia ovata", IF(J2894="SOCA", "Sonneratia caseolaris", IF(J2894="HELI", "Heritiera littoralis", IF(J2894="HESY", "Heritiera sylvatica", IF(J2894="NYFR", "Nypa fruticans", IF(J2894="CYRA", "Cynometra ramiflora", IF(J2894="PHPA", "Phoenix paludosa", IF(J2894="SCHY", "Scyphiphora hydrophyllacea", IF(J2894="DIMA", "Diospyros maritima", IF(J2894="POPI", "Pongamia pinnata", IF(J2894="MAPS", "Maniltoa psilogyne", IF(J2894="INBI", "Intsia bijuga", IF(J2894="ACEB", "Acanthus ebracteatus", IF(J2894="CAER", "Calamus erinaceus", IF(J2894="UNUN", "Unknown unknown",  IF(J2894="SOAL", "Sonneratia alba",  IF(J2894="AECO", "Aegiceras corniculatum", "" )) )))))))))))))))))))))))))))))</f>
        <v>Bruguiera cylindrica</v>
      </c>
      <c r="J2894" s="1" t="s">
        <v>98</v>
      </c>
      <c r="K2894" s="1" t="n">
        <v>5.4</v>
      </c>
      <c r="L2894" s="1" t="n">
        <v>8</v>
      </c>
      <c r="M2894" s="1"/>
      <c r="N2894" s="1"/>
      <c r="O2894" s="3"/>
      <c r="AMI2894" s="0"/>
      <c r="AMJ2894" s="0"/>
    </row>
    <row r="2895" s="18" customFormat="true" ht="13.8" hidden="false" customHeight="false" outlineLevel="0" collapsed="false">
      <c r="A2895" s="1" t="s">
        <v>91</v>
      </c>
      <c r="B2895" s="12" t="n">
        <v>42185</v>
      </c>
      <c r="C2895" s="1" t="s">
        <v>833</v>
      </c>
      <c r="D2895" s="1" t="s">
        <v>19</v>
      </c>
      <c r="E2895" s="1" t="s">
        <v>19</v>
      </c>
      <c r="F2895" s="1" t="s">
        <v>20</v>
      </c>
      <c r="G2895" s="1" t="n">
        <v>9</v>
      </c>
      <c r="H2895" s="1" t="n">
        <v>4</v>
      </c>
      <c r="I2895" s="23" t="str">
        <f aca="false">IF(J2895="RHAP", "Rhizophora apiculata", IF(J2895="EXAG", "Excoecaria agallocha", IF(J2895="BRPA", "Bruguiera parviflora", IF(J2895="XYMO", "Xylocarpus moluccensis", IF(J2895="BRCY", "Bruguiera cylindrica", IF(J2895="AVAL", "Avicennia alba", IF(J2895="AVOF", "Avicennia officinalis", IF(J2895="LURA", "Lumnitzera racemosa", IF(J2895="CETA", "Ceriops tagal", IF(J2895="XYGR", "Xylocarpus granatum", IF(J2895="AVMA", "Avicennia marina", IF(J2895="RHMU", "Rhizophora mucronata", IF(J2895="BRGY", "Bruguiera gymnorrhiza", IF(J2895="BRSE", "Bruguiera sexangula", IF(J2895="SOOV", "Sonneratia ovata", IF(J2895="SOCA", "Sonneratia caseolaris", IF(J2895="HELI", "Heritiera littoralis", IF(J2895="HESY", "Heritiera sylvatica", IF(J2895="NYFR", "Nypa fruticans", IF(J2895="CYRA", "Cynometra ramiflora", IF(J2895="PHPA", "Phoenix paludosa", IF(J2895="SCHY", "Scyphiphora hydrophyllacea", IF(J2895="DIMA", "Diospyros maritima", IF(J2895="POPI", "Pongamia pinnata", IF(J2895="MAPS", "Maniltoa psilogyne", IF(J2895="INBI", "Intsia bijuga", IF(J2895="ACEB", "Acanthus ebracteatus", IF(J2895="CAER", "Calamus erinaceus", IF(J2895="UNUN", "Unknown unknown",  IF(J2895="SOAL", "Sonneratia alba",  IF(J2895="AECO", "Aegiceras corniculatum", "" )) )))))))))))))))))))))))))))))</f>
        <v>Bruguiera cylindrica</v>
      </c>
      <c r="J2895" s="1" t="s">
        <v>98</v>
      </c>
      <c r="K2895" s="1" t="n">
        <v>5.5</v>
      </c>
      <c r="L2895" s="1" t="n">
        <v>7</v>
      </c>
      <c r="M2895" s="1"/>
      <c r="N2895" s="1"/>
      <c r="O2895" s="3"/>
      <c r="AMI2895" s="0"/>
      <c r="AMJ2895" s="0"/>
    </row>
    <row r="2896" s="18" customFormat="true" ht="13.8" hidden="false" customHeight="false" outlineLevel="0" collapsed="false">
      <c r="A2896" s="1" t="s">
        <v>91</v>
      </c>
      <c r="B2896" s="12" t="n">
        <v>42185</v>
      </c>
      <c r="C2896" s="1" t="s">
        <v>833</v>
      </c>
      <c r="D2896" s="1" t="s">
        <v>19</v>
      </c>
      <c r="E2896" s="1" t="s">
        <v>19</v>
      </c>
      <c r="F2896" s="1" t="s">
        <v>20</v>
      </c>
      <c r="G2896" s="1" t="n">
        <v>9</v>
      </c>
      <c r="H2896" s="1" t="n">
        <v>4</v>
      </c>
      <c r="I2896" s="23" t="str">
        <f aca="false">IF(J2896="RHAP", "Rhizophora apiculata", IF(J2896="EXAG", "Excoecaria agallocha", IF(J2896="BRPA", "Bruguiera parviflora", IF(J2896="XYMO", "Xylocarpus moluccensis", IF(J2896="BRCY", "Bruguiera cylindrica", IF(J2896="AVAL", "Avicennia alba", IF(J2896="AVOF", "Avicennia officinalis", IF(J2896="LURA", "Lumnitzera racemosa", IF(J2896="CETA", "Ceriops tagal", IF(J2896="XYGR", "Xylocarpus granatum", IF(J2896="AVMA", "Avicennia marina", IF(J2896="RHMU", "Rhizophora mucronata", IF(J2896="BRGY", "Bruguiera gymnorrhiza", IF(J2896="BRSE", "Bruguiera sexangula", IF(J2896="SOOV", "Sonneratia ovata", IF(J2896="SOCA", "Sonneratia caseolaris", IF(J2896="HELI", "Heritiera littoralis", IF(J2896="HESY", "Heritiera sylvatica", IF(J2896="NYFR", "Nypa fruticans", IF(J2896="CYRA", "Cynometra ramiflora", IF(J2896="PHPA", "Phoenix paludosa", IF(J2896="SCHY", "Scyphiphora hydrophyllacea", IF(J2896="DIMA", "Diospyros maritima", IF(J2896="POPI", "Pongamia pinnata", IF(J2896="MAPS", "Maniltoa psilogyne", IF(J2896="INBI", "Intsia bijuga", IF(J2896="ACEB", "Acanthus ebracteatus", IF(J2896="CAER", "Calamus erinaceus", IF(J2896="UNUN", "Unknown unknown",  IF(J2896="SOAL", "Sonneratia alba",  IF(J2896="AECO", "Aegiceras corniculatum", "" )) )))))))))))))))))))))))))))))</f>
        <v>Bruguiera cylindrica</v>
      </c>
      <c r="J2896" s="1" t="s">
        <v>98</v>
      </c>
      <c r="K2896" s="1" t="n">
        <v>5.5</v>
      </c>
      <c r="L2896" s="1" t="n">
        <v>7</v>
      </c>
      <c r="M2896" s="1"/>
      <c r="N2896" s="1"/>
      <c r="O2896" s="3"/>
      <c r="AMI2896" s="0"/>
      <c r="AMJ2896" s="0"/>
    </row>
    <row r="2897" s="18" customFormat="true" ht="13.8" hidden="false" customHeight="false" outlineLevel="0" collapsed="false">
      <c r="A2897" s="1" t="s">
        <v>91</v>
      </c>
      <c r="B2897" s="12" t="n">
        <v>42185</v>
      </c>
      <c r="C2897" s="1" t="s">
        <v>833</v>
      </c>
      <c r="D2897" s="1" t="s">
        <v>19</v>
      </c>
      <c r="E2897" s="1" t="s">
        <v>19</v>
      </c>
      <c r="F2897" s="1" t="s">
        <v>20</v>
      </c>
      <c r="G2897" s="1" t="n">
        <v>9</v>
      </c>
      <c r="H2897" s="1" t="n">
        <v>4</v>
      </c>
      <c r="I2897" s="23" t="str">
        <f aca="false">IF(J2897="RHAP", "Rhizophora apiculata", IF(J2897="EXAG", "Excoecaria agallocha", IF(J2897="BRPA", "Bruguiera parviflora", IF(J2897="XYMO", "Xylocarpus moluccensis", IF(J2897="BRCY", "Bruguiera cylindrica", IF(J2897="AVAL", "Avicennia alba", IF(J2897="AVOF", "Avicennia officinalis", IF(J2897="LURA", "Lumnitzera racemosa", IF(J2897="CETA", "Ceriops tagal", IF(J2897="XYGR", "Xylocarpus granatum", IF(J2897="AVMA", "Avicennia marina", IF(J2897="RHMU", "Rhizophora mucronata", IF(J2897="BRGY", "Bruguiera gymnorrhiza", IF(J2897="BRSE", "Bruguiera sexangula", IF(J2897="SOOV", "Sonneratia ovata", IF(J2897="SOCA", "Sonneratia caseolaris", IF(J2897="HELI", "Heritiera littoralis", IF(J2897="HESY", "Heritiera sylvatica", IF(J2897="NYFR", "Nypa fruticans", IF(J2897="CYRA", "Cynometra ramiflora", IF(J2897="PHPA", "Phoenix paludosa", IF(J2897="SCHY", "Scyphiphora hydrophyllacea", IF(J2897="DIMA", "Diospyros maritima", IF(J2897="POPI", "Pongamia pinnata", IF(J2897="MAPS", "Maniltoa psilogyne", IF(J2897="INBI", "Intsia bijuga", IF(J2897="ACEB", "Acanthus ebracteatus", IF(J2897="CAER", "Calamus erinaceus", IF(J2897="UNUN", "Unknown unknown",  IF(J2897="SOAL", "Sonneratia alba",  IF(J2897="AECO", "Aegiceras corniculatum", "" )) )))))))))))))))))))))))))))))</f>
        <v>Bruguiera cylindrica</v>
      </c>
      <c r="J2897" s="1" t="s">
        <v>98</v>
      </c>
      <c r="K2897" s="1" t="n">
        <v>5.5</v>
      </c>
      <c r="L2897" s="1" t="n">
        <v>7</v>
      </c>
      <c r="M2897" s="1"/>
      <c r="N2897" s="1"/>
      <c r="O2897" s="3"/>
      <c r="AMI2897" s="0"/>
      <c r="AMJ2897" s="0"/>
    </row>
    <row r="2898" s="18" customFormat="true" ht="13.8" hidden="false" customHeight="false" outlineLevel="0" collapsed="false">
      <c r="A2898" s="1" t="s">
        <v>91</v>
      </c>
      <c r="B2898" s="12" t="n">
        <v>42185</v>
      </c>
      <c r="C2898" s="1" t="s">
        <v>833</v>
      </c>
      <c r="D2898" s="1" t="s">
        <v>19</v>
      </c>
      <c r="E2898" s="1" t="s">
        <v>19</v>
      </c>
      <c r="F2898" s="1" t="s">
        <v>20</v>
      </c>
      <c r="G2898" s="1" t="n">
        <v>9</v>
      </c>
      <c r="H2898" s="1" t="n">
        <v>4</v>
      </c>
      <c r="I2898" s="23" t="str">
        <f aca="false">IF(J2898="RHAP", "Rhizophora apiculata", IF(J2898="EXAG", "Excoecaria agallocha", IF(J2898="BRPA", "Bruguiera parviflora", IF(J2898="XYMO", "Xylocarpus moluccensis", IF(J2898="BRCY", "Bruguiera cylindrica", IF(J2898="AVAL", "Avicennia alba", IF(J2898="AVOF", "Avicennia officinalis", IF(J2898="LURA", "Lumnitzera racemosa", IF(J2898="CETA", "Ceriops tagal", IF(J2898="XYGR", "Xylocarpus granatum", IF(J2898="AVMA", "Avicennia marina", IF(J2898="RHMU", "Rhizophora mucronata", IF(J2898="BRGY", "Bruguiera gymnorrhiza", IF(J2898="BRSE", "Bruguiera sexangula", IF(J2898="SOOV", "Sonneratia ovata", IF(J2898="SOCA", "Sonneratia caseolaris", IF(J2898="HELI", "Heritiera littoralis", IF(J2898="HESY", "Heritiera sylvatica", IF(J2898="NYFR", "Nypa fruticans", IF(J2898="CYRA", "Cynometra ramiflora", IF(J2898="PHPA", "Phoenix paludosa", IF(J2898="SCHY", "Scyphiphora hydrophyllacea", IF(J2898="DIMA", "Diospyros maritima", IF(J2898="POPI", "Pongamia pinnata", IF(J2898="MAPS", "Maniltoa psilogyne", IF(J2898="INBI", "Intsia bijuga", IF(J2898="ACEB", "Acanthus ebracteatus", IF(J2898="CAER", "Calamus erinaceus", IF(J2898="UNUN", "Unknown unknown",  IF(J2898="SOAL", "Sonneratia alba",  IF(J2898="AECO", "Aegiceras corniculatum", "" )) )))))))))))))))))))))))))))))</f>
        <v>Bruguiera cylindrica</v>
      </c>
      <c r="J2898" s="1" t="s">
        <v>98</v>
      </c>
      <c r="K2898" s="1" t="n">
        <v>5.6</v>
      </c>
      <c r="L2898" s="1" t="n">
        <v>7</v>
      </c>
      <c r="M2898" s="1"/>
      <c r="N2898" s="1"/>
      <c r="O2898" s="3"/>
      <c r="AMI2898" s="0"/>
      <c r="AMJ2898" s="0"/>
    </row>
    <row r="2899" s="18" customFormat="true" ht="13.8" hidden="false" customHeight="false" outlineLevel="0" collapsed="false">
      <c r="A2899" s="1" t="s">
        <v>91</v>
      </c>
      <c r="B2899" s="12" t="n">
        <v>42185</v>
      </c>
      <c r="C2899" s="1" t="s">
        <v>833</v>
      </c>
      <c r="D2899" s="1" t="s">
        <v>19</v>
      </c>
      <c r="E2899" s="1" t="s">
        <v>19</v>
      </c>
      <c r="F2899" s="1" t="s">
        <v>20</v>
      </c>
      <c r="G2899" s="1" t="n">
        <v>9</v>
      </c>
      <c r="H2899" s="1" t="n">
        <v>4</v>
      </c>
      <c r="I2899" s="23" t="str">
        <f aca="false">IF(J2899="RHAP", "Rhizophora apiculata", IF(J2899="EXAG", "Excoecaria agallocha", IF(J2899="BRPA", "Bruguiera parviflora", IF(J2899="XYMO", "Xylocarpus moluccensis", IF(J2899="BRCY", "Bruguiera cylindrica", IF(J2899="AVAL", "Avicennia alba", IF(J2899="AVOF", "Avicennia officinalis", IF(J2899="LURA", "Lumnitzera racemosa", IF(J2899="CETA", "Ceriops tagal", IF(J2899="XYGR", "Xylocarpus granatum", IF(J2899="AVMA", "Avicennia marina", IF(J2899="RHMU", "Rhizophora mucronata", IF(J2899="BRGY", "Bruguiera gymnorrhiza", IF(J2899="BRSE", "Bruguiera sexangula", IF(J2899="SOOV", "Sonneratia ovata", IF(J2899="SOCA", "Sonneratia caseolaris", IF(J2899="HELI", "Heritiera littoralis", IF(J2899="HESY", "Heritiera sylvatica", IF(J2899="NYFR", "Nypa fruticans", IF(J2899="CYRA", "Cynometra ramiflora", IF(J2899="PHPA", "Phoenix paludosa", IF(J2899="SCHY", "Scyphiphora hydrophyllacea", IF(J2899="DIMA", "Diospyros maritima", IF(J2899="POPI", "Pongamia pinnata", IF(J2899="MAPS", "Maniltoa psilogyne", IF(J2899="INBI", "Intsia bijuga", IF(J2899="ACEB", "Acanthus ebracteatus", IF(J2899="CAER", "Calamus erinaceus", IF(J2899="UNUN", "Unknown unknown",  IF(J2899="SOAL", "Sonneratia alba",  IF(J2899="AECO", "Aegiceras corniculatum", "" )) )))))))))))))))))))))))))))))</f>
        <v>Bruguiera cylindrica</v>
      </c>
      <c r="J2899" s="1" t="s">
        <v>98</v>
      </c>
      <c r="K2899" s="1" t="n">
        <v>5.6</v>
      </c>
      <c r="L2899" s="1" t="n">
        <v>7</v>
      </c>
      <c r="M2899" s="1"/>
      <c r="N2899" s="1"/>
      <c r="O2899" s="3"/>
      <c r="AMI2899" s="0"/>
      <c r="AMJ2899" s="0"/>
    </row>
    <row r="2900" s="18" customFormat="true" ht="13.8" hidden="false" customHeight="false" outlineLevel="0" collapsed="false">
      <c r="A2900" s="1" t="s">
        <v>91</v>
      </c>
      <c r="B2900" s="12" t="n">
        <v>42185</v>
      </c>
      <c r="C2900" s="1" t="s">
        <v>833</v>
      </c>
      <c r="D2900" s="1" t="s">
        <v>19</v>
      </c>
      <c r="E2900" s="1" t="s">
        <v>19</v>
      </c>
      <c r="F2900" s="1" t="s">
        <v>20</v>
      </c>
      <c r="G2900" s="1" t="n">
        <v>9</v>
      </c>
      <c r="H2900" s="1" t="n">
        <v>4</v>
      </c>
      <c r="I2900" s="23" t="str">
        <f aca="false">IF(J2900="RHAP", "Rhizophora apiculata", IF(J2900="EXAG", "Excoecaria agallocha", IF(J2900="BRPA", "Bruguiera parviflora", IF(J2900="XYMO", "Xylocarpus moluccensis", IF(J2900="BRCY", "Bruguiera cylindrica", IF(J2900="AVAL", "Avicennia alba", IF(J2900="AVOF", "Avicennia officinalis", IF(J2900="LURA", "Lumnitzera racemosa", IF(J2900="CETA", "Ceriops tagal", IF(J2900="XYGR", "Xylocarpus granatum", IF(J2900="AVMA", "Avicennia marina", IF(J2900="RHMU", "Rhizophora mucronata", IF(J2900="BRGY", "Bruguiera gymnorrhiza", IF(J2900="BRSE", "Bruguiera sexangula", IF(J2900="SOOV", "Sonneratia ovata", IF(J2900="SOCA", "Sonneratia caseolaris", IF(J2900="HELI", "Heritiera littoralis", IF(J2900="HESY", "Heritiera sylvatica", IF(J2900="NYFR", "Nypa fruticans", IF(J2900="CYRA", "Cynometra ramiflora", IF(J2900="PHPA", "Phoenix paludosa", IF(J2900="SCHY", "Scyphiphora hydrophyllacea", IF(J2900="DIMA", "Diospyros maritima", IF(J2900="POPI", "Pongamia pinnata", IF(J2900="MAPS", "Maniltoa psilogyne", IF(J2900="INBI", "Intsia bijuga", IF(J2900="ACEB", "Acanthus ebracteatus", IF(J2900="CAER", "Calamus erinaceus", IF(J2900="UNUN", "Unknown unknown",  IF(J2900="SOAL", "Sonneratia alba",  IF(J2900="AECO", "Aegiceras corniculatum", "" )) )))))))))))))))))))))))))))))</f>
        <v>Bruguiera cylindrica</v>
      </c>
      <c r="J2900" s="1" t="s">
        <v>98</v>
      </c>
      <c r="K2900" s="1" t="n">
        <v>5.7</v>
      </c>
      <c r="L2900" s="1" t="n">
        <v>8</v>
      </c>
      <c r="M2900" s="1"/>
      <c r="N2900" s="1"/>
      <c r="O2900" s="3"/>
      <c r="AMI2900" s="0"/>
      <c r="AMJ2900" s="0"/>
    </row>
    <row r="2901" s="18" customFormat="true" ht="13.8" hidden="false" customHeight="false" outlineLevel="0" collapsed="false">
      <c r="A2901" s="1" t="s">
        <v>91</v>
      </c>
      <c r="B2901" s="12" t="n">
        <v>42185</v>
      </c>
      <c r="C2901" s="1" t="s">
        <v>833</v>
      </c>
      <c r="D2901" s="1" t="s">
        <v>19</v>
      </c>
      <c r="E2901" s="1" t="s">
        <v>19</v>
      </c>
      <c r="F2901" s="1" t="s">
        <v>20</v>
      </c>
      <c r="G2901" s="1" t="n">
        <v>9</v>
      </c>
      <c r="H2901" s="1" t="n">
        <v>4</v>
      </c>
      <c r="I2901" s="23" t="str">
        <f aca="false">IF(J2901="RHAP", "Rhizophora apiculata", IF(J2901="EXAG", "Excoecaria agallocha", IF(J2901="BRPA", "Bruguiera parviflora", IF(J2901="XYMO", "Xylocarpus moluccensis", IF(J2901="BRCY", "Bruguiera cylindrica", IF(J2901="AVAL", "Avicennia alba", IF(J2901="AVOF", "Avicennia officinalis", IF(J2901="LURA", "Lumnitzera racemosa", IF(J2901="CETA", "Ceriops tagal", IF(J2901="XYGR", "Xylocarpus granatum", IF(J2901="AVMA", "Avicennia marina", IF(J2901="RHMU", "Rhizophora mucronata", IF(J2901="BRGY", "Bruguiera gymnorrhiza", IF(J2901="BRSE", "Bruguiera sexangula", IF(J2901="SOOV", "Sonneratia ovata", IF(J2901="SOCA", "Sonneratia caseolaris", IF(J2901="HELI", "Heritiera littoralis", IF(J2901="HESY", "Heritiera sylvatica", IF(J2901="NYFR", "Nypa fruticans", IF(J2901="CYRA", "Cynometra ramiflora", IF(J2901="PHPA", "Phoenix paludosa", IF(J2901="SCHY", "Scyphiphora hydrophyllacea", IF(J2901="DIMA", "Diospyros maritima", IF(J2901="POPI", "Pongamia pinnata", IF(J2901="MAPS", "Maniltoa psilogyne", IF(J2901="INBI", "Intsia bijuga", IF(J2901="ACEB", "Acanthus ebracteatus", IF(J2901="CAER", "Calamus erinaceus", IF(J2901="UNUN", "Unknown unknown",  IF(J2901="SOAL", "Sonneratia alba",  IF(J2901="AECO", "Aegiceras corniculatum", "" )) )))))))))))))))))))))))))))))</f>
        <v>Bruguiera cylindrica</v>
      </c>
      <c r="J2901" s="1" t="s">
        <v>98</v>
      </c>
      <c r="K2901" s="1" t="n">
        <v>5.7</v>
      </c>
      <c r="L2901" s="1" t="n">
        <v>6</v>
      </c>
      <c r="M2901" s="1"/>
      <c r="N2901" s="1"/>
      <c r="O2901" s="3"/>
      <c r="AMI2901" s="0"/>
      <c r="AMJ2901" s="0"/>
    </row>
    <row r="2902" s="18" customFormat="true" ht="13.8" hidden="false" customHeight="false" outlineLevel="0" collapsed="false">
      <c r="A2902" s="1" t="s">
        <v>91</v>
      </c>
      <c r="B2902" s="12" t="n">
        <v>42185</v>
      </c>
      <c r="C2902" s="1" t="s">
        <v>833</v>
      </c>
      <c r="D2902" s="1" t="s">
        <v>19</v>
      </c>
      <c r="E2902" s="1" t="s">
        <v>19</v>
      </c>
      <c r="F2902" s="1" t="s">
        <v>20</v>
      </c>
      <c r="G2902" s="1" t="n">
        <v>9</v>
      </c>
      <c r="H2902" s="1" t="n">
        <v>4</v>
      </c>
      <c r="I2902" s="23" t="str">
        <f aca="false">IF(J2902="RHAP", "Rhizophora apiculata", IF(J2902="EXAG", "Excoecaria agallocha", IF(J2902="BRPA", "Bruguiera parviflora", IF(J2902="XYMO", "Xylocarpus moluccensis", IF(J2902="BRCY", "Bruguiera cylindrica", IF(J2902="AVAL", "Avicennia alba", IF(J2902="AVOF", "Avicennia officinalis", IF(J2902="LURA", "Lumnitzera racemosa", IF(J2902="CETA", "Ceriops tagal", IF(J2902="XYGR", "Xylocarpus granatum", IF(J2902="AVMA", "Avicennia marina", IF(J2902="RHMU", "Rhizophora mucronata", IF(J2902="BRGY", "Bruguiera gymnorrhiza", IF(J2902="BRSE", "Bruguiera sexangula", IF(J2902="SOOV", "Sonneratia ovata", IF(J2902="SOCA", "Sonneratia caseolaris", IF(J2902="HELI", "Heritiera littoralis", IF(J2902="HESY", "Heritiera sylvatica", IF(J2902="NYFR", "Nypa fruticans", IF(J2902="CYRA", "Cynometra ramiflora", IF(J2902="PHPA", "Phoenix paludosa", IF(J2902="SCHY", "Scyphiphora hydrophyllacea", IF(J2902="DIMA", "Diospyros maritima", IF(J2902="POPI", "Pongamia pinnata", IF(J2902="MAPS", "Maniltoa psilogyne", IF(J2902="INBI", "Intsia bijuga", IF(J2902="ACEB", "Acanthus ebracteatus", IF(J2902="CAER", "Calamus erinaceus", IF(J2902="UNUN", "Unknown unknown",  IF(J2902="SOAL", "Sonneratia alba",  IF(J2902="AECO", "Aegiceras corniculatum", "" )) )))))))))))))))))))))))))))))</f>
        <v>Bruguiera cylindrica</v>
      </c>
      <c r="J2902" s="1" t="s">
        <v>98</v>
      </c>
      <c r="K2902" s="1" t="n">
        <v>5.7</v>
      </c>
      <c r="L2902" s="1" t="n">
        <v>8</v>
      </c>
      <c r="M2902" s="1"/>
      <c r="N2902" s="1"/>
      <c r="O2902" s="3"/>
      <c r="AMI2902" s="0"/>
      <c r="AMJ2902" s="0"/>
    </row>
    <row r="2903" s="18" customFormat="true" ht="13.8" hidden="false" customHeight="false" outlineLevel="0" collapsed="false">
      <c r="A2903" s="1" t="s">
        <v>91</v>
      </c>
      <c r="B2903" s="12" t="n">
        <v>42185</v>
      </c>
      <c r="C2903" s="1" t="s">
        <v>833</v>
      </c>
      <c r="D2903" s="1" t="s">
        <v>19</v>
      </c>
      <c r="E2903" s="1" t="s">
        <v>19</v>
      </c>
      <c r="F2903" s="1" t="s">
        <v>20</v>
      </c>
      <c r="G2903" s="1" t="n">
        <v>9</v>
      </c>
      <c r="H2903" s="1" t="n">
        <v>4</v>
      </c>
      <c r="I2903" s="23" t="str">
        <f aca="false">IF(J2903="RHAP", "Rhizophora apiculata", IF(J2903="EXAG", "Excoecaria agallocha", IF(J2903="BRPA", "Bruguiera parviflora", IF(J2903="XYMO", "Xylocarpus moluccensis", IF(J2903="BRCY", "Bruguiera cylindrica", IF(J2903="AVAL", "Avicennia alba", IF(J2903="AVOF", "Avicennia officinalis", IF(J2903="LURA", "Lumnitzera racemosa", IF(J2903="CETA", "Ceriops tagal", IF(J2903="XYGR", "Xylocarpus granatum", IF(J2903="AVMA", "Avicennia marina", IF(J2903="RHMU", "Rhizophora mucronata", IF(J2903="BRGY", "Bruguiera gymnorrhiza", IF(J2903="BRSE", "Bruguiera sexangula", IF(J2903="SOOV", "Sonneratia ovata", IF(J2903="SOCA", "Sonneratia caseolaris", IF(J2903="HELI", "Heritiera littoralis", IF(J2903="HESY", "Heritiera sylvatica", IF(J2903="NYFR", "Nypa fruticans", IF(J2903="CYRA", "Cynometra ramiflora", IF(J2903="PHPA", "Phoenix paludosa", IF(J2903="SCHY", "Scyphiphora hydrophyllacea", IF(J2903="DIMA", "Diospyros maritima", IF(J2903="POPI", "Pongamia pinnata", IF(J2903="MAPS", "Maniltoa psilogyne", IF(J2903="INBI", "Intsia bijuga", IF(J2903="ACEB", "Acanthus ebracteatus", IF(J2903="CAER", "Calamus erinaceus", IF(J2903="UNUN", "Unknown unknown",  IF(J2903="SOAL", "Sonneratia alba",  IF(J2903="AECO", "Aegiceras corniculatum", "" )) )))))))))))))))))))))))))))))</f>
        <v>Bruguiera cylindrica</v>
      </c>
      <c r="J2903" s="1" t="s">
        <v>98</v>
      </c>
      <c r="K2903" s="1" t="n">
        <v>5.7</v>
      </c>
      <c r="L2903" s="1" t="n">
        <v>7</v>
      </c>
      <c r="M2903" s="1"/>
      <c r="N2903" s="1"/>
      <c r="O2903" s="3"/>
      <c r="AMI2903" s="0"/>
      <c r="AMJ2903" s="0"/>
    </row>
    <row r="2904" s="18" customFormat="true" ht="13.8" hidden="false" customHeight="false" outlineLevel="0" collapsed="false">
      <c r="A2904" s="1" t="s">
        <v>91</v>
      </c>
      <c r="B2904" s="12" t="n">
        <v>42185</v>
      </c>
      <c r="C2904" s="1" t="s">
        <v>833</v>
      </c>
      <c r="D2904" s="1" t="s">
        <v>19</v>
      </c>
      <c r="E2904" s="1" t="s">
        <v>19</v>
      </c>
      <c r="F2904" s="1" t="s">
        <v>20</v>
      </c>
      <c r="G2904" s="1" t="n">
        <v>9</v>
      </c>
      <c r="H2904" s="1" t="n">
        <v>4</v>
      </c>
      <c r="I2904" s="23" t="str">
        <f aca="false">IF(J2904="RHAP", "Rhizophora apiculata", IF(J2904="EXAG", "Excoecaria agallocha", IF(J2904="BRPA", "Bruguiera parviflora", IF(J2904="XYMO", "Xylocarpus moluccensis", IF(J2904="BRCY", "Bruguiera cylindrica", IF(J2904="AVAL", "Avicennia alba", IF(J2904="AVOF", "Avicennia officinalis", IF(J2904="LURA", "Lumnitzera racemosa", IF(J2904="CETA", "Ceriops tagal", IF(J2904="XYGR", "Xylocarpus granatum", IF(J2904="AVMA", "Avicennia marina", IF(J2904="RHMU", "Rhizophora mucronata", IF(J2904="BRGY", "Bruguiera gymnorrhiza", IF(J2904="BRSE", "Bruguiera sexangula", IF(J2904="SOOV", "Sonneratia ovata", IF(J2904="SOCA", "Sonneratia caseolaris", IF(J2904="HELI", "Heritiera littoralis", IF(J2904="HESY", "Heritiera sylvatica", IF(J2904="NYFR", "Nypa fruticans", IF(J2904="CYRA", "Cynometra ramiflora", IF(J2904="PHPA", "Phoenix paludosa", IF(J2904="SCHY", "Scyphiphora hydrophyllacea", IF(J2904="DIMA", "Diospyros maritima", IF(J2904="POPI", "Pongamia pinnata", IF(J2904="MAPS", "Maniltoa psilogyne", IF(J2904="INBI", "Intsia bijuga", IF(J2904="ACEB", "Acanthus ebracteatus", IF(J2904="CAER", "Calamus erinaceus", IF(J2904="UNUN", "Unknown unknown",  IF(J2904="SOAL", "Sonneratia alba",  IF(J2904="AECO", "Aegiceras corniculatum", "" )) )))))))))))))))))))))))))))))</f>
        <v>Bruguiera cylindrica</v>
      </c>
      <c r="J2904" s="1" t="s">
        <v>98</v>
      </c>
      <c r="K2904" s="1" t="n">
        <v>5.7</v>
      </c>
      <c r="L2904" s="1" t="n">
        <v>7</v>
      </c>
      <c r="M2904" s="1"/>
      <c r="N2904" s="1"/>
      <c r="O2904" s="3"/>
      <c r="AMI2904" s="0"/>
      <c r="AMJ2904" s="0"/>
    </row>
    <row r="2905" s="18" customFormat="true" ht="13.8" hidden="false" customHeight="false" outlineLevel="0" collapsed="false">
      <c r="A2905" s="1" t="s">
        <v>91</v>
      </c>
      <c r="B2905" s="12" t="n">
        <v>42185</v>
      </c>
      <c r="C2905" s="1" t="s">
        <v>833</v>
      </c>
      <c r="D2905" s="1" t="s">
        <v>19</v>
      </c>
      <c r="E2905" s="1" t="s">
        <v>19</v>
      </c>
      <c r="F2905" s="1" t="s">
        <v>20</v>
      </c>
      <c r="G2905" s="1" t="n">
        <v>9</v>
      </c>
      <c r="H2905" s="1" t="n">
        <v>4</v>
      </c>
      <c r="I2905" s="23" t="str">
        <f aca="false">IF(J2905="RHAP", "Rhizophora apiculata", IF(J2905="EXAG", "Excoecaria agallocha", IF(J2905="BRPA", "Bruguiera parviflora", IF(J2905="XYMO", "Xylocarpus moluccensis", IF(J2905="BRCY", "Bruguiera cylindrica", IF(J2905="AVAL", "Avicennia alba", IF(J2905="AVOF", "Avicennia officinalis", IF(J2905="LURA", "Lumnitzera racemosa", IF(J2905="CETA", "Ceriops tagal", IF(J2905="XYGR", "Xylocarpus granatum", IF(J2905="AVMA", "Avicennia marina", IF(J2905="RHMU", "Rhizophora mucronata", IF(J2905="BRGY", "Bruguiera gymnorrhiza", IF(J2905="BRSE", "Bruguiera sexangula", IF(J2905="SOOV", "Sonneratia ovata", IF(J2905="SOCA", "Sonneratia caseolaris", IF(J2905="HELI", "Heritiera littoralis", IF(J2905="HESY", "Heritiera sylvatica", IF(J2905="NYFR", "Nypa fruticans", IF(J2905="CYRA", "Cynometra ramiflora", IF(J2905="PHPA", "Phoenix paludosa", IF(J2905="SCHY", "Scyphiphora hydrophyllacea", IF(J2905="DIMA", "Diospyros maritima", IF(J2905="POPI", "Pongamia pinnata", IF(J2905="MAPS", "Maniltoa psilogyne", IF(J2905="INBI", "Intsia bijuga", IF(J2905="ACEB", "Acanthus ebracteatus", IF(J2905="CAER", "Calamus erinaceus", IF(J2905="UNUN", "Unknown unknown",  IF(J2905="SOAL", "Sonneratia alba",  IF(J2905="AECO", "Aegiceras corniculatum", "" )) )))))))))))))))))))))))))))))</f>
        <v>Bruguiera cylindrica</v>
      </c>
      <c r="J2905" s="1" t="s">
        <v>98</v>
      </c>
      <c r="K2905" s="1" t="n">
        <v>5.8</v>
      </c>
      <c r="L2905" s="1" t="n">
        <v>6</v>
      </c>
      <c r="M2905" s="1"/>
      <c r="N2905" s="1"/>
      <c r="O2905" s="3"/>
      <c r="AMI2905" s="0"/>
      <c r="AMJ2905" s="0"/>
    </row>
    <row r="2906" s="18" customFormat="true" ht="13.8" hidden="false" customHeight="false" outlineLevel="0" collapsed="false">
      <c r="A2906" s="1" t="s">
        <v>91</v>
      </c>
      <c r="B2906" s="12" t="n">
        <v>42185</v>
      </c>
      <c r="C2906" s="1" t="s">
        <v>833</v>
      </c>
      <c r="D2906" s="1" t="s">
        <v>19</v>
      </c>
      <c r="E2906" s="1" t="s">
        <v>19</v>
      </c>
      <c r="F2906" s="1" t="s">
        <v>20</v>
      </c>
      <c r="G2906" s="1" t="n">
        <v>9</v>
      </c>
      <c r="H2906" s="1" t="n">
        <v>4</v>
      </c>
      <c r="I2906" s="23" t="str">
        <f aca="false">IF(J2906="RHAP", "Rhizophora apiculata", IF(J2906="EXAG", "Excoecaria agallocha", IF(J2906="BRPA", "Bruguiera parviflora", IF(J2906="XYMO", "Xylocarpus moluccensis", IF(J2906="BRCY", "Bruguiera cylindrica", IF(J2906="AVAL", "Avicennia alba", IF(J2906="AVOF", "Avicennia officinalis", IF(J2906="LURA", "Lumnitzera racemosa", IF(J2906="CETA", "Ceriops tagal", IF(J2906="XYGR", "Xylocarpus granatum", IF(J2906="AVMA", "Avicennia marina", IF(J2906="RHMU", "Rhizophora mucronata", IF(J2906="BRGY", "Bruguiera gymnorrhiza", IF(J2906="BRSE", "Bruguiera sexangula", IF(J2906="SOOV", "Sonneratia ovata", IF(J2906="SOCA", "Sonneratia caseolaris", IF(J2906="HELI", "Heritiera littoralis", IF(J2906="HESY", "Heritiera sylvatica", IF(J2906="NYFR", "Nypa fruticans", IF(J2906="CYRA", "Cynometra ramiflora", IF(J2906="PHPA", "Phoenix paludosa", IF(J2906="SCHY", "Scyphiphora hydrophyllacea", IF(J2906="DIMA", "Diospyros maritima", IF(J2906="POPI", "Pongamia pinnata", IF(J2906="MAPS", "Maniltoa psilogyne", IF(J2906="INBI", "Intsia bijuga", IF(J2906="ACEB", "Acanthus ebracteatus", IF(J2906="CAER", "Calamus erinaceus", IF(J2906="UNUN", "Unknown unknown",  IF(J2906="SOAL", "Sonneratia alba",  IF(J2906="AECO", "Aegiceras corniculatum", "" )) )))))))))))))))))))))))))))))</f>
        <v>Bruguiera cylindrica</v>
      </c>
      <c r="J2906" s="1" t="s">
        <v>98</v>
      </c>
      <c r="K2906" s="1" t="n">
        <v>5.8</v>
      </c>
      <c r="L2906" s="1" t="n">
        <v>7</v>
      </c>
      <c r="M2906" s="1"/>
      <c r="N2906" s="1" t="n">
        <v>2</v>
      </c>
      <c r="O2906" s="3"/>
      <c r="AMI2906" s="0"/>
      <c r="AMJ2906" s="0"/>
    </row>
    <row r="2907" s="18" customFormat="true" ht="13.8" hidden="false" customHeight="false" outlineLevel="0" collapsed="false">
      <c r="A2907" s="1" t="s">
        <v>91</v>
      </c>
      <c r="B2907" s="12" t="n">
        <v>42185</v>
      </c>
      <c r="C2907" s="1" t="s">
        <v>833</v>
      </c>
      <c r="D2907" s="1" t="s">
        <v>19</v>
      </c>
      <c r="E2907" s="1" t="s">
        <v>19</v>
      </c>
      <c r="F2907" s="1" t="s">
        <v>20</v>
      </c>
      <c r="G2907" s="1" t="n">
        <v>9</v>
      </c>
      <c r="H2907" s="1" t="n">
        <v>4</v>
      </c>
      <c r="I2907" s="23" t="str">
        <f aca="false">IF(J2907="RHAP", "Rhizophora apiculata", IF(J2907="EXAG", "Excoecaria agallocha", IF(J2907="BRPA", "Bruguiera parviflora", IF(J2907="XYMO", "Xylocarpus moluccensis", IF(J2907="BRCY", "Bruguiera cylindrica", IF(J2907="AVAL", "Avicennia alba", IF(J2907="AVOF", "Avicennia officinalis", IF(J2907="LURA", "Lumnitzera racemosa", IF(J2907="CETA", "Ceriops tagal", IF(J2907="XYGR", "Xylocarpus granatum", IF(J2907="AVMA", "Avicennia marina", IF(J2907="RHMU", "Rhizophora mucronata", IF(J2907="BRGY", "Bruguiera gymnorrhiza", IF(J2907="BRSE", "Bruguiera sexangula", IF(J2907="SOOV", "Sonneratia ovata", IF(J2907="SOCA", "Sonneratia caseolaris", IF(J2907="HELI", "Heritiera littoralis", IF(J2907="HESY", "Heritiera sylvatica", IF(J2907="NYFR", "Nypa fruticans", IF(J2907="CYRA", "Cynometra ramiflora", IF(J2907="PHPA", "Phoenix paludosa", IF(J2907="SCHY", "Scyphiphora hydrophyllacea", IF(J2907="DIMA", "Diospyros maritima", IF(J2907="POPI", "Pongamia pinnata", IF(J2907="MAPS", "Maniltoa psilogyne", IF(J2907="INBI", "Intsia bijuga", IF(J2907="ACEB", "Acanthus ebracteatus", IF(J2907="CAER", "Calamus erinaceus", IF(J2907="UNUN", "Unknown unknown",  IF(J2907="SOAL", "Sonneratia alba",  IF(J2907="AECO", "Aegiceras corniculatum", "" )) )))))))))))))))))))))))))))))</f>
        <v>Bruguiera cylindrica</v>
      </c>
      <c r="J2907" s="1" t="s">
        <v>98</v>
      </c>
      <c r="K2907" s="1" t="n">
        <v>5.8</v>
      </c>
      <c r="L2907" s="1" t="n">
        <v>6</v>
      </c>
      <c r="M2907" s="1"/>
      <c r="N2907" s="1"/>
      <c r="O2907" s="3"/>
      <c r="AMI2907" s="0"/>
      <c r="AMJ2907" s="0"/>
    </row>
    <row r="2908" s="18" customFormat="true" ht="13.8" hidden="false" customHeight="false" outlineLevel="0" collapsed="false">
      <c r="A2908" s="1" t="s">
        <v>91</v>
      </c>
      <c r="B2908" s="12" t="n">
        <v>42185</v>
      </c>
      <c r="C2908" s="1" t="s">
        <v>833</v>
      </c>
      <c r="D2908" s="1" t="s">
        <v>19</v>
      </c>
      <c r="E2908" s="1" t="s">
        <v>19</v>
      </c>
      <c r="F2908" s="1" t="s">
        <v>20</v>
      </c>
      <c r="G2908" s="1" t="n">
        <v>9</v>
      </c>
      <c r="H2908" s="1" t="n">
        <v>4</v>
      </c>
      <c r="I2908" s="23" t="str">
        <f aca="false">IF(J2908="RHAP", "Rhizophora apiculata", IF(J2908="EXAG", "Excoecaria agallocha", IF(J2908="BRPA", "Bruguiera parviflora", IF(J2908="XYMO", "Xylocarpus moluccensis", IF(J2908="BRCY", "Bruguiera cylindrica", IF(J2908="AVAL", "Avicennia alba", IF(J2908="AVOF", "Avicennia officinalis", IF(J2908="LURA", "Lumnitzera racemosa", IF(J2908="CETA", "Ceriops tagal", IF(J2908="XYGR", "Xylocarpus granatum", IF(J2908="AVMA", "Avicennia marina", IF(J2908="RHMU", "Rhizophora mucronata", IF(J2908="BRGY", "Bruguiera gymnorrhiza", IF(J2908="BRSE", "Bruguiera sexangula", IF(J2908="SOOV", "Sonneratia ovata", IF(J2908="SOCA", "Sonneratia caseolaris", IF(J2908="HELI", "Heritiera littoralis", IF(J2908="HESY", "Heritiera sylvatica", IF(J2908="NYFR", "Nypa fruticans", IF(J2908="CYRA", "Cynometra ramiflora", IF(J2908="PHPA", "Phoenix paludosa", IF(J2908="SCHY", "Scyphiphora hydrophyllacea", IF(J2908="DIMA", "Diospyros maritima", IF(J2908="POPI", "Pongamia pinnata", IF(J2908="MAPS", "Maniltoa psilogyne", IF(J2908="INBI", "Intsia bijuga", IF(J2908="ACEB", "Acanthus ebracteatus", IF(J2908="CAER", "Calamus erinaceus", IF(J2908="UNUN", "Unknown unknown",  IF(J2908="SOAL", "Sonneratia alba",  IF(J2908="AECO", "Aegiceras corniculatum", "" )) )))))))))))))))))))))))))))))</f>
        <v>Bruguiera cylindrica</v>
      </c>
      <c r="J2908" s="1" t="s">
        <v>98</v>
      </c>
      <c r="K2908" s="1" t="n">
        <v>5.8</v>
      </c>
      <c r="L2908" s="1" t="n">
        <v>7</v>
      </c>
      <c r="M2908" s="1"/>
      <c r="N2908" s="1"/>
      <c r="O2908" s="3"/>
      <c r="AMI2908" s="0"/>
      <c r="AMJ2908" s="0"/>
    </row>
    <row r="2909" s="18" customFormat="true" ht="13.8" hidden="false" customHeight="false" outlineLevel="0" collapsed="false">
      <c r="A2909" s="1" t="s">
        <v>91</v>
      </c>
      <c r="B2909" s="12" t="n">
        <v>42185</v>
      </c>
      <c r="C2909" s="1" t="s">
        <v>833</v>
      </c>
      <c r="D2909" s="1" t="s">
        <v>19</v>
      </c>
      <c r="E2909" s="1" t="s">
        <v>19</v>
      </c>
      <c r="F2909" s="1" t="s">
        <v>20</v>
      </c>
      <c r="G2909" s="1" t="n">
        <v>9</v>
      </c>
      <c r="H2909" s="1" t="n">
        <v>4</v>
      </c>
      <c r="I2909" s="23" t="str">
        <f aca="false">IF(J2909="RHAP", "Rhizophora apiculata", IF(J2909="EXAG", "Excoecaria agallocha", IF(J2909="BRPA", "Bruguiera parviflora", IF(J2909="XYMO", "Xylocarpus moluccensis", IF(J2909="BRCY", "Bruguiera cylindrica", IF(J2909="AVAL", "Avicennia alba", IF(J2909="AVOF", "Avicennia officinalis", IF(J2909="LURA", "Lumnitzera racemosa", IF(J2909="CETA", "Ceriops tagal", IF(J2909="XYGR", "Xylocarpus granatum", IF(J2909="AVMA", "Avicennia marina", IF(J2909="RHMU", "Rhizophora mucronata", IF(J2909="BRGY", "Bruguiera gymnorrhiza", IF(J2909="BRSE", "Bruguiera sexangula", IF(J2909="SOOV", "Sonneratia ovata", IF(J2909="SOCA", "Sonneratia caseolaris", IF(J2909="HELI", "Heritiera littoralis", IF(J2909="HESY", "Heritiera sylvatica", IF(J2909="NYFR", "Nypa fruticans", IF(J2909="CYRA", "Cynometra ramiflora", IF(J2909="PHPA", "Phoenix paludosa", IF(J2909="SCHY", "Scyphiphora hydrophyllacea", IF(J2909="DIMA", "Diospyros maritima", IF(J2909="POPI", "Pongamia pinnata", IF(J2909="MAPS", "Maniltoa psilogyne", IF(J2909="INBI", "Intsia bijuga", IF(J2909="ACEB", "Acanthus ebracteatus", IF(J2909="CAER", "Calamus erinaceus", IF(J2909="UNUN", "Unknown unknown",  IF(J2909="SOAL", "Sonneratia alba",  IF(J2909="AECO", "Aegiceras corniculatum", "" )) )))))))))))))))))))))))))))))</f>
        <v>Bruguiera cylindrica</v>
      </c>
      <c r="J2909" s="1" t="s">
        <v>98</v>
      </c>
      <c r="K2909" s="1" t="n">
        <v>5.9</v>
      </c>
      <c r="L2909" s="1" t="n">
        <v>6</v>
      </c>
      <c r="M2909" s="1"/>
      <c r="N2909" s="1"/>
      <c r="O2909" s="3"/>
      <c r="AMI2909" s="0"/>
      <c r="AMJ2909" s="0"/>
    </row>
    <row r="2910" s="18" customFormat="true" ht="13.8" hidden="false" customHeight="false" outlineLevel="0" collapsed="false">
      <c r="A2910" s="1" t="s">
        <v>91</v>
      </c>
      <c r="B2910" s="12" t="n">
        <v>42185</v>
      </c>
      <c r="C2910" s="1" t="s">
        <v>833</v>
      </c>
      <c r="D2910" s="1" t="s">
        <v>19</v>
      </c>
      <c r="E2910" s="1" t="s">
        <v>19</v>
      </c>
      <c r="F2910" s="1" t="s">
        <v>20</v>
      </c>
      <c r="G2910" s="1" t="n">
        <v>9</v>
      </c>
      <c r="H2910" s="1" t="n">
        <v>4</v>
      </c>
      <c r="I2910" s="23" t="str">
        <f aca="false">IF(J2910="RHAP", "Rhizophora apiculata", IF(J2910="EXAG", "Excoecaria agallocha", IF(J2910="BRPA", "Bruguiera parviflora", IF(J2910="XYMO", "Xylocarpus moluccensis", IF(J2910="BRCY", "Bruguiera cylindrica", IF(J2910="AVAL", "Avicennia alba", IF(J2910="AVOF", "Avicennia officinalis", IF(J2910="LURA", "Lumnitzera racemosa", IF(J2910="CETA", "Ceriops tagal", IF(J2910="XYGR", "Xylocarpus granatum", IF(J2910="AVMA", "Avicennia marina", IF(J2910="RHMU", "Rhizophora mucronata", IF(J2910="BRGY", "Bruguiera gymnorrhiza", IF(J2910="BRSE", "Bruguiera sexangula", IF(J2910="SOOV", "Sonneratia ovata", IF(J2910="SOCA", "Sonneratia caseolaris", IF(J2910="HELI", "Heritiera littoralis", IF(J2910="HESY", "Heritiera sylvatica", IF(J2910="NYFR", "Nypa fruticans", IF(J2910="CYRA", "Cynometra ramiflora", IF(J2910="PHPA", "Phoenix paludosa", IF(J2910="SCHY", "Scyphiphora hydrophyllacea", IF(J2910="DIMA", "Diospyros maritima", IF(J2910="POPI", "Pongamia pinnata", IF(J2910="MAPS", "Maniltoa psilogyne", IF(J2910="INBI", "Intsia bijuga", IF(J2910="ACEB", "Acanthus ebracteatus", IF(J2910="CAER", "Calamus erinaceus", IF(J2910="UNUN", "Unknown unknown",  IF(J2910="SOAL", "Sonneratia alba",  IF(J2910="AECO", "Aegiceras corniculatum", "" )) )))))))))))))))))))))))))))))</f>
        <v>Bruguiera cylindrica</v>
      </c>
      <c r="J2910" s="1" t="s">
        <v>98</v>
      </c>
      <c r="K2910" s="1" t="n">
        <v>6</v>
      </c>
      <c r="L2910" s="1" t="n">
        <v>9</v>
      </c>
      <c r="M2910" s="1"/>
      <c r="N2910" s="1"/>
      <c r="O2910" s="3"/>
      <c r="AMI2910" s="0"/>
      <c r="AMJ2910" s="0"/>
    </row>
    <row r="2911" s="18" customFormat="true" ht="13.8" hidden="false" customHeight="false" outlineLevel="0" collapsed="false">
      <c r="A2911" s="1" t="s">
        <v>91</v>
      </c>
      <c r="B2911" s="12" t="n">
        <v>42185</v>
      </c>
      <c r="C2911" s="1" t="s">
        <v>833</v>
      </c>
      <c r="D2911" s="1" t="s">
        <v>19</v>
      </c>
      <c r="E2911" s="1" t="s">
        <v>19</v>
      </c>
      <c r="F2911" s="1" t="s">
        <v>20</v>
      </c>
      <c r="G2911" s="1" t="n">
        <v>9</v>
      </c>
      <c r="H2911" s="1" t="n">
        <v>4</v>
      </c>
      <c r="I2911" s="23" t="str">
        <f aca="false">IF(J2911="RHAP", "Rhizophora apiculata", IF(J2911="EXAG", "Excoecaria agallocha", IF(J2911="BRPA", "Bruguiera parviflora", IF(J2911="XYMO", "Xylocarpus moluccensis", IF(J2911="BRCY", "Bruguiera cylindrica", IF(J2911="AVAL", "Avicennia alba", IF(J2911="AVOF", "Avicennia officinalis", IF(J2911="LURA", "Lumnitzera racemosa", IF(J2911="CETA", "Ceriops tagal", IF(J2911="XYGR", "Xylocarpus granatum", IF(J2911="AVMA", "Avicennia marina", IF(J2911="RHMU", "Rhizophora mucronata", IF(J2911="BRGY", "Bruguiera gymnorrhiza", IF(J2911="BRSE", "Bruguiera sexangula", IF(J2911="SOOV", "Sonneratia ovata", IF(J2911="SOCA", "Sonneratia caseolaris", IF(J2911="HELI", "Heritiera littoralis", IF(J2911="HESY", "Heritiera sylvatica", IF(J2911="NYFR", "Nypa fruticans", IF(J2911="CYRA", "Cynometra ramiflora", IF(J2911="PHPA", "Phoenix paludosa", IF(J2911="SCHY", "Scyphiphora hydrophyllacea", IF(J2911="DIMA", "Diospyros maritima", IF(J2911="POPI", "Pongamia pinnata", IF(J2911="MAPS", "Maniltoa psilogyne", IF(J2911="INBI", "Intsia bijuga", IF(J2911="ACEB", "Acanthus ebracteatus", IF(J2911="CAER", "Calamus erinaceus", IF(J2911="UNUN", "Unknown unknown",  IF(J2911="SOAL", "Sonneratia alba",  IF(J2911="AECO", "Aegiceras corniculatum", "" )) )))))))))))))))))))))))))))))</f>
        <v>Lumnitzera racemosa</v>
      </c>
      <c r="J2911" s="1" t="s">
        <v>1029</v>
      </c>
      <c r="K2911" s="1" t="n">
        <v>6</v>
      </c>
      <c r="L2911" s="1" t="n">
        <v>9</v>
      </c>
      <c r="M2911" s="1"/>
      <c r="N2911" s="1" t="n">
        <v>2</v>
      </c>
      <c r="O2911" s="3"/>
      <c r="AMI2911" s="0"/>
      <c r="AMJ2911" s="0"/>
    </row>
    <row r="2912" s="18" customFormat="true" ht="13.8" hidden="false" customHeight="false" outlineLevel="0" collapsed="false">
      <c r="A2912" s="1" t="s">
        <v>91</v>
      </c>
      <c r="B2912" s="12" t="n">
        <v>42185</v>
      </c>
      <c r="C2912" s="1" t="s">
        <v>833</v>
      </c>
      <c r="D2912" s="1" t="s">
        <v>19</v>
      </c>
      <c r="E2912" s="1" t="s">
        <v>19</v>
      </c>
      <c r="F2912" s="1" t="s">
        <v>20</v>
      </c>
      <c r="G2912" s="1" t="n">
        <v>9</v>
      </c>
      <c r="H2912" s="1" t="n">
        <v>4</v>
      </c>
      <c r="I2912" s="23" t="str">
        <f aca="false">IF(J2912="RHAP", "Rhizophora apiculata", IF(J2912="EXAG", "Excoecaria agallocha", IF(J2912="BRPA", "Bruguiera parviflora", IF(J2912="XYMO", "Xylocarpus moluccensis", IF(J2912="BRCY", "Bruguiera cylindrica", IF(J2912="AVAL", "Avicennia alba", IF(J2912="AVOF", "Avicennia officinalis", IF(J2912="LURA", "Lumnitzera racemosa", IF(J2912="CETA", "Ceriops tagal", IF(J2912="XYGR", "Xylocarpus granatum", IF(J2912="AVMA", "Avicennia marina", IF(J2912="RHMU", "Rhizophora mucronata", IF(J2912="BRGY", "Bruguiera gymnorrhiza", IF(J2912="BRSE", "Bruguiera sexangula", IF(J2912="SOOV", "Sonneratia ovata", IF(J2912="SOCA", "Sonneratia caseolaris", IF(J2912="HELI", "Heritiera littoralis", IF(J2912="HESY", "Heritiera sylvatica", IF(J2912="NYFR", "Nypa fruticans", IF(J2912="CYRA", "Cynometra ramiflora", IF(J2912="PHPA", "Phoenix paludosa", IF(J2912="SCHY", "Scyphiphora hydrophyllacea", IF(J2912="DIMA", "Diospyros maritima", IF(J2912="POPI", "Pongamia pinnata", IF(J2912="MAPS", "Maniltoa psilogyne", IF(J2912="INBI", "Intsia bijuga", IF(J2912="ACEB", "Acanthus ebracteatus", IF(J2912="CAER", "Calamus erinaceus", IF(J2912="UNUN", "Unknown unknown",  IF(J2912="SOAL", "Sonneratia alba",  IF(J2912="AECO", "Aegiceras corniculatum", "" )) )))))))))))))))))))))))))))))</f>
        <v>Bruguiera cylindrica</v>
      </c>
      <c r="J2912" s="1" t="s">
        <v>98</v>
      </c>
      <c r="K2912" s="1" t="n">
        <v>6</v>
      </c>
      <c r="L2912" s="1" t="n">
        <v>5</v>
      </c>
      <c r="M2912" s="1"/>
      <c r="N2912" s="1" t="n">
        <v>2</v>
      </c>
      <c r="O2912" s="3"/>
      <c r="AMI2912" s="0"/>
      <c r="AMJ2912" s="0"/>
    </row>
    <row r="2913" s="18" customFormat="true" ht="13.8" hidden="false" customHeight="false" outlineLevel="0" collapsed="false">
      <c r="A2913" s="1" t="s">
        <v>91</v>
      </c>
      <c r="B2913" s="12" t="n">
        <v>42185</v>
      </c>
      <c r="C2913" s="1" t="s">
        <v>833</v>
      </c>
      <c r="D2913" s="1" t="s">
        <v>19</v>
      </c>
      <c r="E2913" s="1" t="s">
        <v>19</v>
      </c>
      <c r="F2913" s="1" t="s">
        <v>20</v>
      </c>
      <c r="G2913" s="1" t="n">
        <v>9</v>
      </c>
      <c r="H2913" s="1" t="n">
        <v>4</v>
      </c>
      <c r="I2913" s="23" t="str">
        <f aca="false">IF(J2913="RHAP", "Rhizophora apiculata", IF(J2913="EXAG", "Excoecaria agallocha", IF(J2913="BRPA", "Bruguiera parviflora", IF(J2913="XYMO", "Xylocarpus moluccensis", IF(J2913="BRCY", "Bruguiera cylindrica", IF(J2913="AVAL", "Avicennia alba", IF(J2913="AVOF", "Avicennia officinalis", IF(J2913="LURA", "Lumnitzera racemosa", IF(J2913="CETA", "Ceriops tagal", IF(J2913="XYGR", "Xylocarpus granatum", IF(J2913="AVMA", "Avicennia marina", IF(J2913="RHMU", "Rhizophora mucronata", IF(J2913="BRGY", "Bruguiera gymnorrhiza", IF(J2913="BRSE", "Bruguiera sexangula", IF(J2913="SOOV", "Sonneratia ovata", IF(J2913="SOCA", "Sonneratia caseolaris", IF(J2913="HELI", "Heritiera littoralis", IF(J2913="HESY", "Heritiera sylvatica", IF(J2913="NYFR", "Nypa fruticans", IF(J2913="CYRA", "Cynometra ramiflora", IF(J2913="PHPA", "Phoenix paludosa", IF(J2913="SCHY", "Scyphiphora hydrophyllacea", IF(J2913="DIMA", "Diospyros maritima", IF(J2913="POPI", "Pongamia pinnata", IF(J2913="MAPS", "Maniltoa psilogyne", IF(J2913="INBI", "Intsia bijuga", IF(J2913="ACEB", "Acanthus ebracteatus", IF(J2913="CAER", "Calamus erinaceus", IF(J2913="UNUN", "Unknown unknown",  IF(J2913="SOAL", "Sonneratia alba",  IF(J2913="AECO", "Aegiceras corniculatum", "" )) )))))))))))))))))))))))))))))</f>
        <v>Bruguiera cylindrica</v>
      </c>
      <c r="J2913" s="1" t="s">
        <v>98</v>
      </c>
      <c r="K2913" s="1" t="n">
        <v>6</v>
      </c>
      <c r="L2913" s="1" t="n">
        <v>7</v>
      </c>
      <c r="M2913" s="1"/>
      <c r="N2913" s="1"/>
      <c r="O2913" s="3"/>
      <c r="AMI2913" s="0"/>
      <c r="AMJ2913" s="0"/>
    </row>
    <row r="2914" s="18" customFormat="true" ht="13.8" hidden="false" customHeight="false" outlineLevel="0" collapsed="false">
      <c r="A2914" s="1" t="s">
        <v>91</v>
      </c>
      <c r="B2914" s="12" t="n">
        <v>42185</v>
      </c>
      <c r="C2914" s="1" t="s">
        <v>833</v>
      </c>
      <c r="D2914" s="1" t="s">
        <v>19</v>
      </c>
      <c r="E2914" s="1" t="s">
        <v>19</v>
      </c>
      <c r="F2914" s="1" t="s">
        <v>20</v>
      </c>
      <c r="G2914" s="1" t="n">
        <v>9</v>
      </c>
      <c r="H2914" s="1" t="n">
        <v>4</v>
      </c>
      <c r="I2914" s="23" t="str">
        <f aca="false">IF(J2914="RHAP", "Rhizophora apiculata", IF(J2914="EXAG", "Excoecaria agallocha", IF(J2914="BRPA", "Bruguiera parviflora", IF(J2914="XYMO", "Xylocarpus moluccensis", IF(J2914="BRCY", "Bruguiera cylindrica", IF(J2914="AVAL", "Avicennia alba", IF(J2914="AVOF", "Avicennia officinalis", IF(J2914="LURA", "Lumnitzera racemosa", IF(J2914="CETA", "Ceriops tagal", IF(J2914="XYGR", "Xylocarpus granatum", IF(J2914="AVMA", "Avicennia marina", IF(J2914="RHMU", "Rhizophora mucronata", IF(J2914="BRGY", "Bruguiera gymnorrhiza", IF(J2914="BRSE", "Bruguiera sexangula", IF(J2914="SOOV", "Sonneratia ovata", IF(J2914="SOCA", "Sonneratia caseolaris", IF(J2914="HELI", "Heritiera littoralis", IF(J2914="HESY", "Heritiera sylvatica", IF(J2914="NYFR", "Nypa fruticans", IF(J2914="CYRA", "Cynometra ramiflora", IF(J2914="PHPA", "Phoenix paludosa", IF(J2914="SCHY", "Scyphiphora hydrophyllacea", IF(J2914="DIMA", "Diospyros maritima", IF(J2914="POPI", "Pongamia pinnata", IF(J2914="MAPS", "Maniltoa psilogyne", IF(J2914="INBI", "Intsia bijuga", IF(J2914="ACEB", "Acanthus ebracteatus", IF(J2914="CAER", "Calamus erinaceus", IF(J2914="UNUN", "Unknown unknown",  IF(J2914="SOAL", "Sonneratia alba",  IF(J2914="AECO", "Aegiceras corniculatum", "" )) )))))))))))))))))))))))))))))</f>
        <v>Bruguiera cylindrica</v>
      </c>
      <c r="J2914" s="1" t="s">
        <v>98</v>
      </c>
      <c r="K2914" s="1" t="n">
        <v>6.2</v>
      </c>
      <c r="L2914" s="1" t="n">
        <v>7</v>
      </c>
      <c r="M2914" s="1"/>
      <c r="N2914" s="1"/>
      <c r="O2914" s="3"/>
      <c r="AMI2914" s="0"/>
      <c r="AMJ2914" s="0"/>
    </row>
    <row r="2915" s="18" customFormat="true" ht="13.8" hidden="false" customHeight="false" outlineLevel="0" collapsed="false">
      <c r="A2915" s="1" t="s">
        <v>91</v>
      </c>
      <c r="B2915" s="12" t="n">
        <v>42185</v>
      </c>
      <c r="C2915" s="1" t="s">
        <v>833</v>
      </c>
      <c r="D2915" s="1" t="s">
        <v>19</v>
      </c>
      <c r="E2915" s="1" t="s">
        <v>19</v>
      </c>
      <c r="F2915" s="1" t="s">
        <v>20</v>
      </c>
      <c r="G2915" s="1" t="n">
        <v>9</v>
      </c>
      <c r="H2915" s="1" t="n">
        <v>4</v>
      </c>
      <c r="I2915" s="23" t="str">
        <f aca="false">IF(J2915="RHAP", "Rhizophora apiculata", IF(J2915="EXAG", "Excoecaria agallocha", IF(J2915="BRPA", "Bruguiera parviflora", IF(J2915="XYMO", "Xylocarpus moluccensis", IF(J2915="BRCY", "Bruguiera cylindrica", IF(J2915="AVAL", "Avicennia alba", IF(J2915="AVOF", "Avicennia officinalis", IF(J2915="LURA", "Lumnitzera racemosa", IF(J2915="CETA", "Ceriops tagal", IF(J2915="XYGR", "Xylocarpus granatum", IF(J2915="AVMA", "Avicennia marina", IF(J2915="RHMU", "Rhizophora mucronata", IF(J2915="BRGY", "Bruguiera gymnorrhiza", IF(J2915="BRSE", "Bruguiera sexangula", IF(J2915="SOOV", "Sonneratia ovata", IF(J2915="SOCA", "Sonneratia caseolaris", IF(J2915="HELI", "Heritiera littoralis", IF(J2915="HESY", "Heritiera sylvatica", IF(J2915="NYFR", "Nypa fruticans", IF(J2915="CYRA", "Cynometra ramiflora", IF(J2915="PHPA", "Phoenix paludosa", IF(J2915="SCHY", "Scyphiphora hydrophyllacea", IF(J2915="DIMA", "Diospyros maritima", IF(J2915="POPI", "Pongamia pinnata", IF(J2915="MAPS", "Maniltoa psilogyne", IF(J2915="INBI", "Intsia bijuga", IF(J2915="ACEB", "Acanthus ebracteatus", IF(J2915="CAER", "Calamus erinaceus", IF(J2915="UNUN", "Unknown unknown",  IF(J2915="SOAL", "Sonneratia alba",  IF(J2915="AECO", "Aegiceras corniculatum", "" )) )))))))))))))))))))))))))))))</f>
        <v>Bruguiera cylindrica</v>
      </c>
      <c r="J2915" s="1" t="s">
        <v>98</v>
      </c>
      <c r="K2915" s="1" t="n">
        <v>6.4</v>
      </c>
      <c r="L2915" s="1" t="n">
        <v>7</v>
      </c>
      <c r="M2915" s="1"/>
      <c r="N2915" s="1"/>
      <c r="O2915" s="3"/>
      <c r="AMI2915" s="0"/>
      <c r="AMJ2915" s="0"/>
    </row>
    <row r="2916" s="18" customFormat="true" ht="13.8" hidden="false" customHeight="false" outlineLevel="0" collapsed="false">
      <c r="A2916" s="1" t="s">
        <v>91</v>
      </c>
      <c r="B2916" s="12" t="n">
        <v>42185</v>
      </c>
      <c r="C2916" s="1" t="s">
        <v>833</v>
      </c>
      <c r="D2916" s="1" t="s">
        <v>19</v>
      </c>
      <c r="E2916" s="1" t="s">
        <v>19</v>
      </c>
      <c r="F2916" s="1" t="s">
        <v>20</v>
      </c>
      <c r="G2916" s="1" t="n">
        <v>9</v>
      </c>
      <c r="H2916" s="1" t="n">
        <v>4</v>
      </c>
      <c r="I2916" s="23" t="str">
        <f aca="false">IF(J2916="RHAP", "Rhizophora apiculata", IF(J2916="EXAG", "Excoecaria agallocha", IF(J2916="BRPA", "Bruguiera parviflora", IF(J2916="XYMO", "Xylocarpus moluccensis", IF(J2916="BRCY", "Bruguiera cylindrica", IF(J2916="AVAL", "Avicennia alba", IF(J2916="AVOF", "Avicennia officinalis", IF(J2916="LURA", "Lumnitzera racemosa", IF(J2916="CETA", "Ceriops tagal", IF(J2916="XYGR", "Xylocarpus granatum", IF(J2916="AVMA", "Avicennia marina", IF(J2916="RHMU", "Rhizophora mucronata", IF(J2916="BRGY", "Bruguiera gymnorrhiza", IF(J2916="BRSE", "Bruguiera sexangula", IF(J2916="SOOV", "Sonneratia ovata", IF(J2916="SOCA", "Sonneratia caseolaris", IF(J2916="HELI", "Heritiera littoralis", IF(J2916="HESY", "Heritiera sylvatica", IF(J2916="NYFR", "Nypa fruticans", IF(J2916="CYRA", "Cynometra ramiflora", IF(J2916="PHPA", "Phoenix paludosa", IF(J2916="SCHY", "Scyphiphora hydrophyllacea", IF(J2916="DIMA", "Diospyros maritima", IF(J2916="POPI", "Pongamia pinnata", IF(J2916="MAPS", "Maniltoa psilogyne", IF(J2916="INBI", "Intsia bijuga", IF(J2916="ACEB", "Acanthus ebracteatus", IF(J2916="CAER", "Calamus erinaceus", IF(J2916="UNUN", "Unknown unknown",  IF(J2916="SOAL", "Sonneratia alba",  IF(J2916="AECO", "Aegiceras corniculatum", "" )) )))))))))))))))))))))))))))))</f>
        <v>Bruguiera cylindrica</v>
      </c>
      <c r="J2916" s="1" t="s">
        <v>98</v>
      </c>
      <c r="K2916" s="1" t="n">
        <v>6.4</v>
      </c>
      <c r="L2916" s="1" t="n">
        <v>7</v>
      </c>
      <c r="M2916" s="1"/>
      <c r="N2916" s="1"/>
      <c r="O2916" s="3"/>
      <c r="AMI2916" s="0"/>
      <c r="AMJ2916" s="0"/>
    </row>
    <row r="2917" s="18" customFormat="true" ht="13.8" hidden="false" customHeight="false" outlineLevel="0" collapsed="false">
      <c r="A2917" s="1" t="s">
        <v>91</v>
      </c>
      <c r="B2917" s="12" t="n">
        <v>42185</v>
      </c>
      <c r="C2917" s="1" t="s">
        <v>833</v>
      </c>
      <c r="D2917" s="1" t="s">
        <v>19</v>
      </c>
      <c r="E2917" s="1" t="s">
        <v>19</v>
      </c>
      <c r="F2917" s="1" t="s">
        <v>20</v>
      </c>
      <c r="G2917" s="1" t="n">
        <v>9</v>
      </c>
      <c r="H2917" s="1" t="n">
        <v>4</v>
      </c>
      <c r="I2917" s="23" t="str">
        <f aca="false">IF(J2917="RHAP", "Rhizophora apiculata", IF(J2917="EXAG", "Excoecaria agallocha", IF(J2917="BRPA", "Bruguiera parviflora", IF(J2917="XYMO", "Xylocarpus moluccensis", IF(J2917="BRCY", "Bruguiera cylindrica", IF(J2917="AVAL", "Avicennia alba", IF(J2917="AVOF", "Avicennia officinalis", IF(J2917="LURA", "Lumnitzera racemosa", IF(J2917="CETA", "Ceriops tagal", IF(J2917="XYGR", "Xylocarpus granatum", IF(J2917="AVMA", "Avicennia marina", IF(J2917="RHMU", "Rhizophora mucronata", IF(J2917="BRGY", "Bruguiera gymnorrhiza", IF(J2917="BRSE", "Bruguiera sexangula", IF(J2917="SOOV", "Sonneratia ovata", IF(J2917="SOCA", "Sonneratia caseolaris", IF(J2917="HELI", "Heritiera littoralis", IF(J2917="HESY", "Heritiera sylvatica", IF(J2917="NYFR", "Nypa fruticans", IF(J2917="CYRA", "Cynometra ramiflora", IF(J2917="PHPA", "Phoenix paludosa", IF(J2917="SCHY", "Scyphiphora hydrophyllacea", IF(J2917="DIMA", "Diospyros maritima", IF(J2917="POPI", "Pongamia pinnata", IF(J2917="MAPS", "Maniltoa psilogyne", IF(J2917="INBI", "Intsia bijuga", IF(J2917="ACEB", "Acanthus ebracteatus", IF(J2917="CAER", "Calamus erinaceus", IF(J2917="UNUN", "Unknown unknown",  IF(J2917="SOAL", "Sonneratia alba",  IF(J2917="AECO", "Aegiceras corniculatum", "" )) )))))))))))))))))))))))))))))</f>
        <v>Bruguiera cylindrica</v>
      </c>
      <c r="J2917" s="1" t="s">
        <v>98</v>
      </c>
      <c r="K2917" s="1" t="n">
        <v>6.5</v>
      </c>
      <c r="L2917" s="1" t="n">
        <v>9</v>
      </c>
      <c r="M2917" s="1"/>
      <c r="N2917" s="1"/>
      <c r="O2917" s="3"/>
      <c r="AMI2917" s="0"/>
      <c r="AMJ2917" s="0"/>
    </row>
    <row r="2918" s="18" customFormat="true" ht="13.8" hidden="false" customHeight="false" outlineLevel="0" collapsed="false">
      <c r="A2918" s="1" t="s">
        <v>91</v>
      </c>
      <c r="B2918" s="12" t="n">
        <v>42185</v>
      </c>
      <c r="C2918" s="1" t="s">
        <v>833</v>
      </c>
      <c r="D2918" s="1" t="s">
        <v>19</v>
      </c>
      <c r="E2918" s="1" t="s">
        <v>19</v>
      </c>
      <c r="F2918" s="1" t="s">
        <v>20</v>
      </c>
      <c r="G2918" s="1" t="n">
        <v>9</v>
      </c>
      <c r="H2918" s="1" t="n">
        <v>4</v>
      </c>
      <c r="I2918" s="23" t="str">
        <f aca="false">IF(J2918="RHAP", "Rhizophora apiculata", IF(J2918="EXAG", "Excoecaria agallocha", IF(J2918="BRPA", "Bruguiera parviflora", IF(J2918="XYMO", "Xylocarpus moluccensis", IF(J2918="BRCY", "Bruguiera cylindrica", IF(J2918="AVAL", "Avicennia alba", IF(J2918="AVOF", "Avicennia officinalis", IF(J2918="LURA", "Lumnitzera racemosa", IF(J2918="CETA", "Ceriops tagal", IF(J2918="XYGR", "Xylocarpus granatum", IF(J2918="AVMA", "Avicennia marina", IF(J2918="RHMU", "Rhizophora mucronata", IF(J2918="BRGY", "Bruguiera gymnorrhiza", IF(J2918="BRSE", "Bruguiera sexangula", IF(J2918="SOOV", "Sonneratia ovata", IF(J2918="SOCA", "Sonneratia caseolaris", IF(J2918="HELI", "Heritiera littoralis", IF(J2918="HESY", "Heritiera sylvatica", IF(J2918="NYFR", "Nypa fruticans", IF(J2918="CYRA", "Cynometra ramiflora", IF(J2918="PHPA", "Phoenix paludosa", IF(J2918="SCHY", "Scyphiphora hydrophyllacea", IF(J2918="DIMA", "Diospyros maritima", IF(J2918="POPI", "Pongamia pinnata", IF(J2918="MAPS", "Maniltoa psilogyne", IF(J2918="INBI", "Intsia bijuga", IF(J2918="ACEB", "Acanthus ebracteatus", IF(J2918="CAER", "Calamus erinaceus", IF(J2918="UNUN", "Unknown unknown",  IF(J2918="SOAL", "Sonneratia alba",  IF(J2918="AECO", "Aegiceras corniculatum", "" )) )))))))))))))))))))))))))))))</f>
        <v>Lumnitzera racemosa</v>
      </c>
      <c r="J2918" s="1" t="s">
        <v>1029</v>
      </c>
      <c r="K2918" s="1" t="n">
        <v>6.5</v>
      </c>
      <c r="L2918" s="1" t="n">
        <v>9</v>
      </c>
      <c r="M2918" s="1"/>
      <c r="N2918" s="1" t="n">
        <v>2</v>
      </c>
      <c r="O2918" s="3"/>
      <c r="AMI2918" s="0"/>
      <c r="AMJ2918" s="0"/>
    </row>
    <row r="2919" s="18" customFormat="true" ht="13.8" hidden="false" customHeight="false" outlineLevel="0" collapsed="false">
      <c r="A2919" s="1" t="s">
        <v>91</v>
      </c>
      <c r="B2919" s="12" t="n">
        <v>42185</v>
      </c>
      <c r="C2919" s="1" t="s">
        <v>833</v>
      </c>
      <c r="D2919" s="1" t="s">
        <v>19</v>
      </c>
      <c r="E2919" s="1" t="s">
        <v>19</v>
      </c>
      <c r="F2919" s="1" t="s">
        <v>20</v>
      </c>
      <c r="G2919" s="1" t="n">
        <v>9</v>
      </c>
      <c r="H2919" s="1" t="n">
        <v>4</v>
      </c>
      <c r="I2919" s="23" t="str">
        <f aca="false">IF(J2919="RHAP", "Rhizophora apiculata", IF(J2919="EXAG", "Excoecaria agallocha", IF(J2919="BRPA", "Bruguiera parviflora", IF(J2919="XYMO", "Xylocarpus moluccensis", IF(J2919="BRCY", "Bruguiera cylindrica", IF(J2919="AVAL", "Avicennia alba", IF(J2919="AVOF", "Avicennia officinalis", IF(J2919="LURA", "Lumnitzera racemosa", IF(J2919="CETA", "Ceriops tagal", IF(J2919="XYGR", "Xylocarpus granatum", IF(J2919="AVMA", "Avicennia marina", IF(J2919="RHMU", "Rhizophora mucronata", IF(J2919="BRGY", "Bruguiera gymnorrhiza", IF(J2919="BRSE", "Bruguiera sexangula", IF(J2919="SOOV", "Sonneratia ovata", IF(J2919="SOCA", "Sonneratia caseolaris", IF(J2919="HELI", "Heritiera littoralis", IF(J2919="HESY", "Heritiera sylvatica", IF(J2919="NYFR", "Nypa fruticans", IF(J2919="CYRA", "Cynometra ramiflora", IF(J2919="PHPA", "Phoenix paludosa", IF(J2919="SCHY", "Scyphiphora hydrophyllacea", IF(J2919="DIMA", "Diospyros maritima", IF(J2919="POPI", "Pongamia pinnata", IF(J2919="MAPS", "Maniltoa psilogyne", IF(J2919="INBI", "Intsia bijuga", IF(J2919="ACEB", "Acanthus ebracteatus", IF(J2919="CAER", "Calamus erinaceus", IF(J2919="UNUN", "Unknown unknown",  IF(J2919="SOAL", "Sonneratia alba",  IF(J2919="AECO", "Aegiceras corniculatum", "" )) )))))))))))))))))))))))))))))</f>
        <v>Bruguiera cylindrica</v>
      </c>
      <c r="J2919" s="1" t="s">
        <v>98</v>
      </c>
      <c r="K2919" s="1" t="n">
        <v>6.5</v>
      </c>
      <c r="L2919" s="1" t="n">
        <v>8</v>
      </c>
      <c r="M2919" s="1"/>
      <c r="N2919" s="1"/>
      <c r="O2919" s="3"/>
      <c r="AMI2919" s="0"/>
      <c r="AMJ2919" s="0"/>
    </row>
    <row r="2920" s="18" customFormat="true" ht="13.8" hidden="false" customHeight="false" outlineLevel="0" collapsed="false">
      <c r="A2920" s="1" t="s">
        <v>91</v>
      </c>
      <c r="B2920" s="12" t="n">
        <v>42185</v>
      </c>
      <c r="C2920" s="1" t="s">
        <v>833</v>
      </c>
      <c r="D2920" s="1" t="s">
        <v>19</v>
      </c>
      <c r="E2920" s="1" t="s">
        <v>19</v>
      </c>
      <c r="F2920" s="1" t="s">
        <v>20</v>
      </c>
      <c r="G2920" s="1" t="n">
        <v>9</v>
      </c>
      <c r="H2920" s="1" t="n">
        <v>4</v>
      </c>
      <c r="I2920" s="23" t="str">
        <f aca="false">IF(J2920="RHAP", "Rhizophora apiculata", IF(J2920="EXAG", "Excoecaria agallocha", IF(J2920="BRPA", "Bruguiera parviflora", IF(J2920="XYMO", "Xylocarpus moluccensis", IF(J2920="BRCY", "Bruguiera cylindrica", IF(J2920="AVAL", "Avicennia alba", IF(J2920="AVOF", "Avicennia officinalis", IF(J2920="LURA", "Lumnitzera racemosa", IF(J2920="CETA", "Ceriops tagal", IF(J2920="XYGR", "Xylocarpus granatum", IF(J2920="AVMA", "Avicennia marina", IF(J2920="RHMU", "Rhizophora mucronata", IF(J2920="BRGY", "Bruguiera gymnorrhiza", IF(J2920="BRSE", "Bruguiera sexangula", IF(J2920="SOOV", "Sonneratia ovata", IF(J2920="SOCA", "Sonneratia caseolaris", IF(J2920="HELI", "Heritiera littoralis", IF(J2920="HESY", "Heritiera sylvatica", IF(J2920="NYFR", "Nypa fruticans", IF(J2920="CYRA", "Cynometra ramiflora", IF(J2920="PHPA", "Phoenix paludosa", IF(J2920="SCHY", "Scyphiphora hydrophyllacea", IF(J2920="DIMA", "Diospyros maritima", IF(J2920="POPI", "Pongamia pinnata", IF(J2920="MAPS", "Maniltoa psilogyne", IF(J2920="INBI", "Intsia bijuga", IF(J2920="ACEB", "Acanthus ebracteatus", IF(J2920="CAER", "Calamus erinaceus", IF(J2920="UNUN", "Unknown unknown",  IF(J2920="SOAL", "Sonneratia alba",  IF(J2920="AECO", "Aegiceras corniculatum", "" )) )))))))))))))))))))))))))))))</f>
        <v>Bruguiera cylindrica</v>
      </c>
      <c r="J2920" s="1" t="s">
        <v>98</v>
      </c>
      <c r="K2920" s="1" t="n">
        <v>6.9</v>
      </c>
      <c r="L2920" s="1" t="n">
        <v>7</v>
      </c>
      <c r="M2920" s="1"/>
      <c r="N2920" s="1"/>
      <c r="O2920" s="3"/>
      <c r="AMI2920" s="0"/>
      <c r="AMJ2920" s="0"/>
    </row>
    <row r="2921" s="18" customFormat="true" ht="13.8" hidden="false" customHeight="false" outlineLevel="0" collapsed="false">
      <c r="A2921" s="1" t="s">
        <v>91</v>
      </c>
      <c r="B2921" s="12" t="n">
        <v>42185</v>
      </c>
      <c r="C2921" s="1" t="s">
        <v>833</v>
      </c>
      <c r="D2921" s="1" t="s">
        <v>19</v>
      </c>
      <c r="E2921" s="1" t="s">
        <v>19</v>
      </c>
      <c r="F2921" s="1" t="s">
        <v>20</v>
      </c>
      <c r="G2921" s="1" t="n">
        <v>9</v>
      </c>
      <c r="H2921" s="1" t="n">
        <v>4</v>
      </c>
      <c r="I2921" s="23" t="str">
        <f aca="false">IF(J2921="RHAP", "Rhizophora apiculata", IF(J2921="EXAG", "Excoecaria agallocha", IF(J2921="BRPA", "Bruguiera parviflora", IF(J2921="XYMO", "Xylocarpus moluccensis", IF(J2921="BRCY", "Bruguiera cylindrica", IF(J2921="AVAL", "Avicennia alba", IF(J2921="AVOF", "Avicennia officinalis", IF(J2921="LURA", "Lumnitzera racemosa", IF(J2921="CETA", "Ceriops tagal", IF(J2921="XYGR", "Xylocarpus granatum", IF(J2921="AVMA", "Avicennia marina", IF(J2921="RHMU", "Rhizophora mucronata", IF(J2921="BRGY", "Bruguiera gymnorrhiza", IF(J2921="BRSE", "Bruguiera sexangula", IF(J2921="SOOV", "Sonneratia ovata", IF(J2921="SOCA", "Sonneratia caseolaris", IF(J2921="HELI", "Heritiera littoralis", IF(J2921="HESY", "Heritiera sylvatica", IF(J2921="NYFR", "Nypa fruticans", IF(J2921="CYRA", "Cynometra ramiflora", IF(J2921="PHPA", "Phoenix paludosa", IF(J2921="SCHY", "Scyphiphora hydrophyllacea", IF(J2921="DIMA", "Diospyros maritima", IF(J2921="POPI", "Pongamia pinnata", IF(J2921="MAPS", "Maniltoa psilogyne", IF(J2921="INBI", "Intsia bijuga", IF(J2921="ACEB", "Acanthus ebracteatus", IF(J2921="CAER", "Calamus erinaceus", IF(J2921="UNUN", "Unknown unknown",  IF(J2921="SOAL", "Sonneratia alba",  IF(J2921="AECO", "Aegiceras corniculatum", "" )) )))))))))))))))))))))))))))))</f>
        <v>Bruguiera cylindrica</v>
      </c>
      <c r="J2921" s="1" t="s">
        <v>98</v>
      </c>
      <c r="K2921" s="1" t="n">
        <v>7.2</v>
      </c>
      <c r="L2921" s="1" t="n">
        <v>9</v>
      </c>
      <c r="M2921" s="1"/>
      <c r="N2921" s="1"/>
      <c r="O2921" s="3"/>
      <c r="AMI2921" s="0"/>
      <c r="AMJ2921" s="0"/>
    </row>
    <row r="2922" s="18" customFormat="true" ht="13.8" hidden="false" customHeight="false" outlineLevel="0" collapsed="false">
      <c r="A2922" s="1" t="s">
        <v>91</v>
      </c>
      <c r="B2922" s="12" t="n">
        <v>42185</v>
      </c>
      <c r="C2922" s="1" t="s">
        <v>833</v>
      </c>
      <c r="D2922" s="1" t="s">
        <v>19</v>
      </c>
      <c r="E2922" s="1" t="s">
        <v>19</v>
      </c>
      <c r="F2922" s="1" t="s">
        <v>20</v>
      </c>
      <c r="G2922" s="1" t="n">
        <v>9</v>
      </c>
      <c r="H2922" s="1" t="n">
        <v>4</v>
      </c>
      <c r="I2922" s="23" t="str">
        <f aca="false">IF(J2922="RHAP", "Rhizophora apiculata", IF(J2922="EXAG", "Excoecaria agallocha", IF(J2922="BRPA", "Bruguiera parviflora", IF(J2922="XYMO", "Xylocarpus moluccensis", IF(J2922="BRCY", "Bruguiera cylindrica", IF(J2922="AVAL", "Avicennia alba", IF(J2922="AVOF", "Avicennia officinalis", IF(J2922="LURA", "Lumnitzera racemosa", IF(J2922="CETA", "Ceriops tagal", IF(J2922="XYGR", "Xylocarpus granatum", IF(J2922="AVMA", "Avicennia marina", IF(J2922="RHMU", "Rhizophora mucronata", IF(J2922="BRGY", "Bruguiera gymnorrhiza", IF(J2922="BRSE", "Bruguiera sexangula", IF(J2922="SOOV", "Sonneratia ovata", IF(J2922="SOCA", "Sonneratia caseolaris", IF(J2922="HELI", "Heritiera littoralis", IF(J2922="HESY", "Heritiera sylvatica", IF(J2922="NYFR", "Nypa fruticans", IF(J2922="CYRA", "Cynometra ramiflora", IF(J2922="PHPA", "Phoenix paludosa", IF(J2922="SCHY", "Scyphiphora hydrophyllacea", IF(J2922="DIMA", "Diospyros maritima", IF(J2922="POPI", "Pongamia pinnata", IF(J2922="MAPS", "Maniltoa psilogyne", IF(J2922="INBI", "Intsia bijuga", IF(J2922="ACEB", "Acanthus ebracteatus", IF(J2922="CAER", "Calamus erinaceus", IF(J2922="UNUN", "Unknown unknown",  IF(J2922="SOAL", "Sonneratia alba",  IF(J2922="AECO", "Aegiceras corniculatum", "" )) )))))))))))))))))))))))))))))</f>
        <v>Bruguiera cylindrica</v>
      </c>
      <c r="J2922" s="1" t="s">
        <v>98</v>
      </c>
      <c r="K2922" s="1" t="n">
        <v>7.3</v>
      </c>
      <c r="L2922" s="1" t="n">
        <v>7</v>
      </c>
      <c r="M2922" s="1"/>
      <c r="N2922" s="1"/>
      <c r="O2922" s="3"/>
      <c r="AMI2922" s="0"/>
      <c r="AMJ2922" s="0"/>
    </row>
    <row r="2923" s="18" customFormat="true" ht="13.8" hidden="false" customHeight="false" outlineLevel="0" collapsed="false">
      <c r="A2923" s="1" t="s">
        <v>91</v>
      </c>
      <c r="B2923" s="12" t="n">
        <v>42185</v>
      </c>
      <c r="C2923" s="1" t="s">
        <v>833</v>
      </c>
      <c r="D2923" s="1" t="s">
        <v>19</v>
      </c>
      <c r="E2923" s="1" t="s">
        <v>19</v>
      </c>
      <c r="F2923" s="1" t="s">
        <v>20</v>
      </c>
      <c r="G2923" s="1" t="n">
        <v>9</v>
      </c>
      <c r="H2923" s="1" t="n">
        <v>4</v>
      </c>
      <c r="I2923" s="23" t="str">
        <f aca="false">IF(J2923="RHAP", "Rhizophora apiculata", IF(J2923="EXAG", "Excoecaria agallocha", IF(J2923="BRPA", "Bruguiera parviflora", IF(J2923="XYMO", "Xylocarpus moluccensis", IF(J2923="BRCY", "Bruguiera cylindrica", IF(J2923="AVAL", "Avicennia alba", IF(J2923="AVOF", "Avicennia officinalis", IF(J2923="LURA", "Lumnitzera racemosa", IF(J2923="CETA", "Ceriops tagal", IF(J2923="XYGR", "Xylocarpus granatum", IF(J2923="AVMA", "Avicennia marina", IF(J2923="RHMU", "Rhizophora mucronata", IF(J2923="BRGY", "Bruguiera gymnorrhiza", IF(J2923="BRSE", "Bruguiera sexangula", IF(J2923="SOOV", "Sonneratia ovata", IF(J2923="SOCA", "Sonneratia caseolaris", IF(J2923="HELI", "Heritiera littoralis", IF(J2923="HESY", "Heritiera sylvatica", IF(J2923="NYFR", "Nypa fruticans", IF(J2923="CYRA", "Cynometra ramiflora", IF(J2923="PHPA", "Phoenix paludosa", IF(J2923="SCHY", "Scyphiphora hydrophyllacea", IF(J2923="DIMA", "Diospyros maritima", IF(J2923="POPI", "Pongamia pinnata", IF(J2923="MAPS", "Maniltoa psilogyne", IF(J2923="INBI", "Intsia bijuga", IF(J2923="ACEB", "Acanthus ebracteatus", IF(J2923="CAER", "Calamus erinaceus", IF(J2923="UNUN", "Unknown unknown",  IF(J2923="SOAL", "Sonneratia alba",  IF(J2923="AECO", "Aegiceras corniculatum", "" )) )))))))))))))))))))))))))))))</f>
        <v>Rhizophora apiculata</v>
      </c>
      <c r="J2923" s="1" t="s">
        <v>21</v>
      </c>
      <c r="K2923" s="1" t="n">
        <v>7.4</v>
      </c>
      <c r="L2923" s="1" t="n">
        <v>8</v>
      </c>
      <c r="M2923" s="1"/>
      <c r="N2923" s="1"/>
      <c r="O2923" s="3"/>
      <c r="AMI2923" s="0"/>
      <c r="AMJ2923" s="0"/>
    </row>
    <row r="2924" s="18" customFormat="true" ht="13.8" hidden="false" customHeight="false" outlineLevel="0" collapsed="false">
      <c r="A2924" s="1" t="s">
        <v>91</v>
      </c>
      <c r="B2924" s="12" t="n">
        <v>42185</v>
      </c>
      <c r="C2924" s="1" t="s">
        <v>833</v>
      </c>
      <c r="D2924" s="1" t="s">
        <v>19</v>
      </c>
      <c r="E2924" s="1" t="s">
        <v>19</v>
      </c>
      <c r="F2924" s="1" t="s">
        <v>20</v>
      </c>
      <c r="G2924" s="1" t="n">
        <v>9</v>
      </c>
      <c r="H2924" s="1" t="n">
        <v>4</v>
      </c>
      <c r="I2924" s="23" t="str">
        <f aca="false">IF(J2924="RHAP", "Rhizophora apiculata", IF(J2924="EXAG", "Excoecaria agallocha", IF(J2924="BRPA", "Bruguiera parviflora", IF(J2924="XYMO", "Xylocarpus moluccensis", IF(J2924="BRCY", "Bruguiera cylindrica", IF(J2924="AVAL", "Avicennia alba", IF(J2924="AVOF", "Avicennia officinalis", IF(J2924="LURA", "Lumnitzera racemosa", IF(J2924="CETA", "Ceriops tagal", IF(J2924="XYGR", "Xylocarpus granatum", IF(J2924="AVMA", "Avicennia marina", IF(J2924="RHMU", "Rhizophora mucronata", IF(J2924="BRGY", "Bruguiera gymnorrhiza", IF(J2924="BRSE", "Bruguiera sexangula", IF(J2924="SOOV", "Sonneratia ovata", IF(J2924="SOCA", "Sonneratia caseolaris", IF(J2924="HELI", "Heritiera littoralis", IF(J2924="HESY", "Heritiera sylvatica", IF(J2924="NYFR", "Nypa fruticans", IF(J2924="CYRA", "Cynometra ramiflora", IF(J2924="PHPA", "Phoenix paludosa", IF(J2924="SCHY", "Scyphiphora hydrophyllacea", IF(J2924="DIMA", "Diospyros maritima", IF(J2924="POPI", "Pongamia pinnata", IF(J2924="MAPS", "Maniltoa psilogyne", IF(J2924="INBI", "Intsia bijuga", IF(J2924="ACEB", "Acanthus ebracteatus", IF(J2924="CAER", "Calamus erinaceus", IF(J2924="UNUN", "Unknown unknown",  IF(J2924="SOAL", "Sonneratia alba",  IF(J2924="AECO", "Aegiceras corniculatum", "" )) )))))))))))))))))))))))))))))</f>
        <v>Bruguiera cylindrica</v>
      </c>
      <c r="J2924" s="1" t="s">
        <v>98</v>
      </c>
      <c r="K2924" s="1" t="n">
        <v>7.4</v>
      </c>
      <c r="L2924" s="1" t="n">
        <v>9</v>
      </c>
      <c r="M2924" s="1"/>
      <c r="N2924" s="1"/>
      <c r="O2924" s="3"/>
      <c r="AMI2924" s="0"/>
      <c r="AMJ2924" s="0"/>
    </row>
    <row r="2925" s="18" customFormat="true" ht="13.8" hidden="false" customHeight="false" outlineLevel="0" collapsed="false">
      <c r="A2925" s="1" t="s">
        <v>91</v>
      </c>
      <c r="B2925" s="12" t="n">
        <v>42185</v>
      </c>
      <c r="C2925" s="1" t="s">
        <v>833</v>
      </c>
      <c r="D2925" s="1" t="s">
        <v>19</v>
      </c>
      <c r="E2925" s="1" t="s">
        <v>19</v>
      </c>
      <c r="F2925" s="1" t="s">
        <v>20</v>
      </c>
      <c r="G2925" s="1" t="n">
        <v>9</v>
      </c>
      <c r="H2925" s="1" t="n">
        <v>4</v>
      </c>
      <c r="I2925" s="23" t="str">
        <f aca="false">IF(J2925="RHAP", "Rhizophora apiculata", IF(J2925="EXAG", "Excoecaria agallocha", IF(J2925="BRPA", "Bruguiera parviflora", IF(J2925="XYMO", "Xylocarpus moluccensis", IF(J2925="BRCY", "Bruguiera cylindrica", IF(J2925="AVAL", "Avicennia alba", IF(J2925="AVOF", "Avicennia officinalis", IF(J2925="LURA", "Lumnitzera racemosa", IF(J2925="CETA", "Ceriops tagal", IF(J2925="XYGR", "Xylocarpus granatum", IF(J2925="AVMA", "Avicennia marina", IF(J2925="RHMU", "Rhizophora mucronata", IF(J2925="BRGY", "Bruguiera gymnorrhiza", IF(J2925="BRSE", "Bruguiera sexangula", IF(J2925="SOOV", "Sonneratia ovata", IF(J2925="SOCA", "Sonneratia caseolaris", IF(J2925="HELI", "Heritiera littoralis", IF(J2925="HESY", "Heritiera sylvatica", IF(J2925="NYFR", "Nypa fruticans", IF(J2925="CYRA", "Cynometra ramiflora", IF(J2925="PHPA", "Phoenix paludosa", IF(J2925="SCHY", "Scyphiphora hydrophyllacea", IF(J2925="DIMA", "Diospyros maritima", IF(J2925="POPI", "Pongamia pinnata", IF(J2925="MAPS", "Maniltoa psilogyne", IF(J2925="INBI", "Intsia bijuga", IF(J2925="ACEB", "Acanthus ebracteatus", IF(J2925="CAER", "Calamus erinaceus", IF(J2925="UNUN", "Unknown unknown",  IF(J2925="SOAL", "Sonneratia alba",  IF(J2925="AECO", "Aegiceras corniculatum", "" )) )))))))))))))))))))))))))))))</f>
        <v>Bruguiera cylindrica</v>
      </c>
      <c r="J2925" s="1" t="s">
        <v>98</v>
      </c>
      <c r="K2925" s="1" t="n">
        <v>8.1</v>
      </c>
      <c r="L2925" s="1" t="n">
        <v>8</v>
      </c>
      <c r="M2925" s="1"/>
      <c r="N2925" s="1"/>
      <c r="O2925" s="3"/>
      <c r="AMI2925" s="0"/>
      <c r="AMJ2925" s="0"/>
    </row>
    <row r="2926" s="18" customFormat="true" ht="13.8" hidden="false" customHeight="false" outlineLevel="0" collapsed="false">
      <c r="A2926" s="1" t="s">
        <v>91</v>
      </c>
      <c r="B2926" s="12" t="n">
        <v>42185</v>
      </c>
      <c r="C2926" s="1" t="s">
        <v>833</v>
      </c>
      <c r="D2926" s="1" t="s">
        <v>19</v>
      </c>
      <c r="E2926" s="1" t="s">
        <v>19</v>
      </c>
      <c r="F2926" s="1" t="s">
        <v>20</v>
      </c>
      <c r="G2926" s="1" t="n">
        <v>9</v>
      </c>
      <c r="H2926" s="1" t="n">
        <v>4</v>
      </c>
      <c r="I2926" s="23" t="str">
        <f aca="false">IF(J2926="RHAP", "Rhizophora apiculata", IF(J2926="EXAG", "Excoecaria agallocha", IF(J2926="BRPA", "Bruguiera parviflora", IF(J2926="XYMO", "Xylocarpus moluccensis", IF(J2926="BRCY", "Bruguiera cylindrica", IF(J2926="AVAL", "Avicennia alba", IF(J2926="AVOF", "Avicennia officinalis", IF(J2926="LURA", "Lumnitzera racemosa", IF(J2926="CETA", "Ceriops tagal", IF(J2926="XYGR", "Xylocarpus granatum", IF(J2926="AVMA", "Avicennia marina", IF(J2926="RHMU", "Rhizophora mucronata", IF(J2926="BRGY", "Bruguiera gymnorrhiza", IF(J2926="BRSE", "Bruguiera sexangula", IF(J2926="SOOV", "Sonneratia ovata", IF(J2926="SOCA", "Sonneratia caseolaris", IF(J2926="HELI", "Heritiera littoralis", IF(J2926="HESY", "Heritiera sylvatica", IF(J2926="NYFR", "Nypa fruticans", IF(J2926="CYRA", "Cynometra ramiflora", IF(J2926="PHPA", "Phoenix paludosa", IF(J2926="SCHY", "Scyphiphora hydrophyllacea", IF(J2926="DIMA", "Diospyros maritima", IF(J2926="POPI", "Pongamia pinnata", IF(J2926="MAPS", "Maniltoa psilogyne", IF(J2926="INBI", "Intsia bijuga", IF(J2926="ACEB", "Acanthus ebracteatus", IF(J2926="CAER", "Calamus erinaceus", IF(J2926="UNUN", "Unknown unknown",  IF(J2926="SOAL", "Sonneratia alba",  IF(J2926="AECO", "Aegiceras corniculatum", "" )) )))))))))))))))))))))))))))))</f>
        <v>Rhizophora apiculata</v>
      </c>
      <c r="J2926" s="1" t="s">
        <v>21</v>
      </c>
      <c r="K2926" s="1" t="n">
        <v>8.2</v>
      </c>
      <c r="L2926" s="1" t="n">
        <v>10</v>
      </c>
      <c r="M2926" s="1"/>
      <c r="N2926" s="1"/>
      <c r="O2926" s="3"/>
      <c r="AMI2926" s="0"/>
      <c r="AMJ2926" s="0"/>
    </row>
    <row r="2927" s="18" customFormat="true" ht="13.8" hidden="false" customHeight="false" outlineLevel="0" collapsed="false">
      <c r="A2927" s="1" t="s">
        <v>91</v>
      </c>
      <c r="B2927" s="12" t="n">
        <v>42185</v>
      </c>
      <c r="C2927" s="1" t="s">
        <v>833</v>
      </c>
      <c r="D2927" s="1" t="s">
        <v>19</v>
      </c>
      <c r="E2927" s="1" t="s">
        <v>19</v>
      </c>
      <c r="F2927" s="1" t="s">
        <v>20</v>
      </c>
      <c r="G2927" s="1" t="n">
        <v>9</v>
      </c>
      <c r="H2927" s="1" t="n">
        <v>4</v>
      </c>
      <c r="I2927" s="23" t="str">
        <f aca="false">IF(J2927="RHAP", "Rhizophora apiculata", IF(J2927="EXAG", "Excoecaria agallocha", IF(J2927="BRPA", "Bruguiera parviflora", IF(J2927="XYMO", "Xylocarpus moluccensis", IF(J2927="BRCY", "Bruguiera cylindrica", IF(J2927="AVAL", "Avicennia alba", IF(J2927="AVOF", "Avicennia officinalis", IF(J2927="LURA", "Lumnitzera racemosa", IF(J2927="CETA", "Ceriops tagal", IF(J2927="XYGR", "Xylocarpus granatum", IF(J2927="AVMA", "Avicennia marina", IF(J2927="RHMU", "Rhizophora mucronata", IF(J2927="BRGY", "Bruguiera gymnorrhiza", IF(J2927="BRSE", "Bruguiera sexangula", IF(J2927="SOOV", "Sonneratia ovata", IF(J2927="SOCA", "Sonneratia caseolaris", IF(J2927="HELI", "Heritiera littoralis", IF(J2927="HESY", "Heritiera sylvatica", IF(J2927="NYFR", "Nypa fruticans", IF(J2927="CYRA", "Cynometra ramiflora", IF(J2927="PHPA", "Phoenix paludosa", IF(J2927="SCHY", "Scyphiphora hydrophyllacea", IF(J2927="DIMA", "Diospyros maritima", IF(J2927="POPI", "Pongamia pinnata", IF(J2927="MAPS", "Maniltoa psilogyne", IF(J2927="INBI", "Intsia bijuga", IF(J2927="ACEB", "Acanthus ebracteatus", IF(J2927="CAER", "Calamus erinaceus", IF(J2927="UNUN", "Unknown unknown",  IF(J2927="SOAL", "Sonneratia alba",  IF(J2927="AECO", "Aegiceras corniculatum", "" )) )))))))))))))))))))))))))))))</f>
        <v>Bruguiera cylindrica</v>
      </c>
      <c r="J2927" s="1" t="s">
        <v>98</v>
      </c>
      <c r="K2927" s="1" t="n">
        <v>8.5</v>
      </c>
      <c r="L2927" s="1" t="n">
        <v>10</v>
      </c>
      <c r="M2927" s="1"/>
      <c r="N2927" s="1"/>
      <c r="O2927" s="3"/>
      <c r="AMI2927" s="0"/>
      <c r="AMJ2927" s="0"/>
    </row>
    <row r="2928" s="18" customFormat="true" ht="13.8" hidden="false" customHeight="false" outlineLevel="0" collapsed="false">
      <c r="A2928" s="1" t="s">
        <v>91</v>
      </c>
      <c r="B2928" s="12" t="n">
        <v>42185</v>
      </c>
      <c r="C2928" s="1" t="s">
        <v>833</v>
      </c>
      <c r="D2928" s="1" t="s">
        <v>19</v>
      </c>
      <c r="E2928" s="1" t="s">
        <v>19</v>
      </c>
      <c r="F2928" s="1" t="s">
        <v>20</v>
      </c>
      <c r="G2928" s="1" t="n">
        <v>9</v>
      </c>
      <c r="H2928" s="1" t="n">
        <v>4</v>
      </c>
      <c r="I2928" s="23" t="str">
        <f aca="false">IF(J2928="RHAP", "Rhizophora apiculata", IF(J2928="EXAG", "Excoecaria agallocha", IF(J2928="BRPA", "Bruguiera parviflora", IF(J2928="XYMO", "Xylocarpus moluccensis", IF(J2928="BRCY", "Bruguiera cylindrica", IF(J2928="AVAL", "Avicennia alba", IF(J2928="AVOF", "Avicennia officinalis", IF(J2928="LURA", "Lumnitzera racemosa", IF(J2928="CETA", "Ceriops tagal", IF(J2928="XYGR", "Xylocarpus granatum", IF(J2928="AVMA", "Avicennia marina", IF(J2928="RHMU", "Rhizophora mucronata", IF(J2928="BRGY", "Bruguiera gymnorrhiza", IF(J2928="BRSE", "Bruguiera sexangula", IF(J2928="SOOV", "Sonneratia ovata", IF(J2928="SOCA", "Sonneratia caseolaris", IF(J2928="HELI", "Heritiera littoralis", IF(J2928="HESY", "Heritiera sylvatica", IF(J2928="NYFR", "Nypa fruticans", IF(J2928="CYRA", "Cynometra ramiflora", IF(J2928="PHPA", "Phoenix paludosa", IF(J2928="SCHY", "Scyphiphora hydrophyllacea", IF(J2928="DIMA", "Diospyros maritima", IF(J2928="POPI", "Pongamia pinnata", IF(J2928="MAPS", "Maniltoa psilogyne", IF(J2928="INBI", "Intsia bijuga", IF(J2928="ACEB", "Acanthus ebracteatus", IF(J2928="CAER", "Calamus erinaceus", IF(J2928="UNUN", "Unknown unknown",  IF(J2928="SOAL", "Sonneratia alba",  IF(J2928="AECO", "Aegiceras corniculatum", "" )) )))))))))))))))))))))))))))))</f>
        <v>Rhizophora apiculata</v>
      </c>
      <c r="J2928" s="1" t="s">
        <v>21</v>
      </c>
      <c r="K2928" s="1" t="n">
        <v>8.7</v>
      </c>
      <c r="L2928" s="1" t="n">
        <v>12</v>
      </c>
      <c r="M2928" s="1"/>
      <c r="N2928" s="1"/>
      <c r="O2928" s="3"/>
      <c r="AMI2928" s="0"/>
      <c r="AMJ2928" s="0"/>
    </row>
    <row r="2929" s="18" customFormat="true" ht="13.8" hidden="false" customHeight="false" outlineLevel="0" collapsed="false">
      <c r="A2929" s="1" t="s">
        <v>91</v>
      </c>
      <c r="B2929" s="12" t="n">
        <v>42185</v>
      </c>
      <c r="C2929" s="1" t="s">
        <v>833</v>
      </c>
      <c r="D2929" s="1" t="s">
        <v>19</v>
      </c>
      <c r="E2929" s="1" t="s">
        <v>19</v>
      </c>
      <c r="F2929" s="1" t="s">
        <v>20</v>
      </c>
      <c r="G2929" s="1" t="n">
        <v>9</v>
      </c>
      <c r="H2929" s="1" t="n">
        <v>4</v>
      </c>
      <c r="I2929" s="23" t="str">
        <f aca="false">IF(J2929="RHAP", "Rhizophora apiculata", IF(J2929="EXAG", "Excoecaria agallocha", IF(J2929="BRPA", "Bruguiera parviflora", IF(J2929="XYMO", "Xylocarpus moluccensis", IF(J2929="BRCY", "Bruguiera cylindrica", IF(J2929="AVAL", "Avicennia alba", IF(J2929="AVOF", "Avicennia officinalis", IF(J2929="LURA", "Lumnitzera racemosa", IF(J2929="CETA", "Ceriops tagal", IF(J2929="XYGR", "Xylocarpus granatum", IF(J2929="AVMA", "Avicennia marina", IF(J2929="RHMU", "Rhizophora mucronata", IF(J2929="BRGY", "Bruguiera gymnorrhiza", IF(J2929="BRSE", "Bruguiera sexangula", IF(J2929="SOOV", "Sonneratia ovata", IF(J2929="SOCA", "Sonneratia caseolaris", IF(J2929="HELI", "Heritiera littoralis", IF(J2929="HESY", "Heritiera sylvatica", IF(J2929="NYFR", "Nypa fruticans", IF(J2929="CYRA", "Cynometra ramiflora", IF(J2929="PHPA", "Phoenix paludosa", IF(J2929="SCHY", "Scyphiphora hydrophyllacea", IF(J2929="DIMA", "Diospyros maritima", IF(J2929="POPI", "Pongamia pinnata", IF(J2929="MAPS", "Maniltoa psilogyne", IF(J2929="INBI", "Intsia bijuga", IF(J2929="ACEB", "Acanthus ebracteatus", IF(J2929="CAER", "Calamus erinaceus", IF(J2929="UNUN", "Unknown unknown",  IF(J2929="SOAL", "Sonneratia alba",  IF(J2929="AECO", "Aegiceras corniculatum", "" )) )))))))))))))))))))))))))))))</f>
        <v>Rhizophora apiculata</v>
      </c>
      <c r="J2929" s="1" t="s">
        <v>21</v>
      </c>
      <c r="K2929" s="1" t="n">
        <v>8.9</v>
      </c>
      <c r="L2929" s="1" t="n">
        <v>11</v>
      </c>
      <c r="M2929" s="1"/>
      <c r="N2929" s="1"/>
      <c r="O2929" s="3"/>
      <c r="AMI2929" s="0"/>
      <c r="AMJ2929" s="0"/>
    </row>
    <row r="2930" s="18" customFormat="true" ht="13.8" hidden="false" customHeight="false" outlineLevel="0" collapsed="false">
      <c r="A2930" s="1" t="s">
        <v>91</v>
      </c>
      <c r="B2930" s="12" t="n">
        <v>42185</v>
      </c>
      <c r="C2930" s="1" t="s">
        <v>833</v>
      </c>
      <c r="D2930" s="1" t="s">
        <v>19</v>
      </c>
      <c r="E2930" s="1" t="s">
        <v>19</v>
      </c>
      <c r="F2930" s="1" t="s">
        <v>20</v>
      </c>
      <c r="G2930" s="1" t="n">
        <v>9</v>
      </c>
      <c r="H2930" s="1" t="n">
        <v>4</v>
      </c>
      <c r="I2930" s="23" t="str">
        <f aca="false">IF(J2930="RHAP", "Rhizophora apiculata", IF(J2930="EXAG", "Excoecaria agallocha", IF(J2930="BRPA", "Bruguiera parviflora", IF(J2930="XYMO", "Xylocarpus moluccensis", IF(J2930="BRCY", "Bruguiera cylindrica", IF(J2930="AVAL", "Avicennia alba", IF(J2930="AVOF", "Avicennia officinalis", IF(J2930="LURA", "Lumnitzera racemosa", IF(J2930="CETA", "Ceriops tagal", IF(J2930="XYGR", "Xylocarpus granatum", IF(J2930="AVMA", "Avicennia marina", IF(J2930="RHMU", "Rhizophora mucronata", IF(J2930="BRGY", "Bruguiera gymnorrhiza", IF(J2930="BRSE", "Bruguiera sexangula", IF(J2930="SOOV", "Sonneratia ovata", IF(J2930="SOCA", "Sonneratia caseolaris", IF(J2930="HELI", "Heritiera littoralis", IF(J2930="HESY", "Heritiera sylvatica", IF(J2930="NYFR", "Nypa fruticans", IF(J2930="CYRA", "Cynometra ramiflora", IF(J2930="PHPA", "Phoenix paludosa", IF(J2930="SCHY", "Scyphiphora hydrophyllacea", IF(J2930="DIMA", "Diospyros maritima", IF(J2930="POPI", "Pongamia pinnata", IF(J2930="MAPS", "Maniltoa psilogyne", IF(J2930="INBI", "Intsia bijuga", IF(J2930="ACEB", "Acanthus ebracteatus", IF(J2930="CAER", "Calamus erinaceus", IF(J2930="UNUN", "Unknown unknown",  IF(J2930="SOAL", "Sonneratia alba",  IF(J2930="AECO", "Aegiceras corniculatum", "" )) )))))))))))))))))))))))))))))</f>
        <v>Rhizophora apiculata</v>
      </c>
      <c r="J2930" s="1" t="s">
        <v>21</v>
      </c>
      <c r="K2930" s="1" t="n">
        <v>9.6</v>
      </c>
      <c r="L2930" s="1" t="n">
        <v>12</v>
      </c>
      <c r="M2930" s="1"/>
      <c r="N2930" s="1"/>
      <c r="O2930" s="3"/>
      <c r="AMI2930" s="0"/>
      <c r="AMJ2930" s="0"/>
    </row>
    <row r="2931" s="18" customFormat="true" ht="13.8" hidden="false" customHeight="false" outlineLevel="0" collapsed="false">
      <c r="A2931" s="1" t="s">
        <v>91</v>
      </c>
      <c r="B2931" s="12" t="n">
        <v>42185</v>
      </c>
      <c r="C2931" s="1" t="s">
        <v>833</v>
      </c>
      <c r="D2931" s="1" t="s">
        <v>19</v>
      </c>
      <c r="E2931" s="1" t="s">
        <v>19</v>
      </c>
      <c r="F2931" s="1" t="s">
        <v>20</v>
      </c>
      <c r="G2931" s="1" t="n">
        <v>9</v>
      </c>
      <c r="H2931" s="1" t="n">
        <v>4</v>
      </c>
      <c r="I2931" s="23" t="str">
        <f aca="false">IF(J2931="RHAP", "Rhizophora apiculata", IF(J2931="EXAG", "Excoecaria agallocha", IF(J2931="BRPA", "Bruguiera parviflora", IF(J2931="XYMO", "Xylocarpus moluccensis", IF(J2931="BRCY", "Bruguiera cylindrica", IF(J2931="AVAL", "Avicennia alba", IF(J2931="AVOF", "Avicennia officinalis", IF(J2931="LURA", "Lumnitzera racemosa", IF(J2931="CETA", "Ceriops tagal", IF(J2931="XYGR", "Xylocarpus granatum", IF(J2931="AVMA", "Avicennia marina", IF(J2931="RHMU", "Rhizophora mucronata", IF(J2931="BRGY", "Bruguiera gymnorrhiza", IF(J2931="BRSE", "Bruguiera sexangula", IF(J2931="SOOV", "Sonneratia ovata", IF(J2931="SOCA", "Sonneratia caseolaris", IF(J2931="HELI", "Heritiera littoralis", IF(J2931="HESY", "Heritiera sylvatica", IF(J2931="NYFR", "Nypa fruticans", IF(J2931="CYRA", "Cynometra ramiflora", IF(J2931="PHPA", "Phoenix paludosa", IF(J2931="SCHY", "Scyphiphora hydrophyllacea", IF(J2931="DIMA", "Diospyros maritima", IF(J2931="POPI", "Pongamia pinnata", IF(J2931="MAPS", "Maniltoa psilogyne", IF(J2931="INBI", "Intsia bijuga", IF(J2931="ACEB", "Acanthus ebracteatus", IF(J2931="CAER", "Calamus erinaceus", IF(J2931="UNUN", "Unknown unknown",  IF(J2931="SOAL", "Sonneratia alba",  IF(J2931="AECO", "Aegiceras corniculatum", "" )) )))))))))))))))))))))))))))))</f>
        <v>Rhizophora apiculata</v>
      </c>
      <c r="J2931" s="1" t="s">
        <v>21</v>
      </c>
      <c r="K2931" s="1" t="n">
        <v>10.4</v>
      </c>
      <c r="L2931" s="1" t="n">
        <v>12</v>
      </c>
      <c r="M2931" s="1"/>
      <c r="N2931" s="1"/>
      <c r="O2931" s="3"/>
      <c r="AMI2931" s="0"/>
      <c r="AMJ2931" s="0"/>
    </row>
    <row r="2932" s="18" customFormat="true" ht="13.8" hidden="false" customHeight="false" outlineLevel="0" collapsed="false">
      <c r="A2932" s="1" t="s">
        <v>91</v>
      </c>
      <c r="B2932" s="12" t="n">
        <v>42185</v>
      </c>
      <c r="C2932" s="1" t="s">
        <v>833</v>
      </c>
      <c r="D2932" s="1" t="s">
        <v>19</v>
      </c>
      <c r="E2932" s="1" t="s">
        <v>19</v>
      </c>
      <c r="F2932" s="1" t="s">
        <v>20</v>
      </c>
      <c r="G2932" s="1" t="n">
        <v>9</v>
      </c>
      <c r="H2932" s="1" t="n">
        <v>4</v>
      </c>
      <c r="I2932" s="23" t="str">
        <f aca="false">IF(J2932="RHAP", "Rhizophora apiculata", IF(J2932="EXAG", "Excoecaria agallocha", IF(J2932="BRPA", "Bruguiera parviflora", IF(J2932="XYMO", "Xylocarpus moluccensis", IF(J2932="BRCY", "Bruguiera cylindrica", IF(J2932="AVAL", "Avicennia alba", IF(J2932="AVOF", "Avicennia officinalis", IF(J2932="LURA", "Lumnitzera racemosa", IF(J2932="CETA", "Ceriops tagal", IF(J2932="XYGR", "Xylocarpus granatum", IF(J2932="AVMA", "Avicennia marina", IF(J2932="RHMU", "Rhizophora mucronata", IF(J2932="BRGY", "Bruguiera gymnorrhiza", IF(J2932="BRSE", "Bruguiera sexangula", IF(J2932="SOOV", "Sonneratia ovata", IF(J2932="SOCA", "Sonneratia caseolaris", IF(J2932="HELI", "Heritiera littoralis", IF(J2932="HESY", "Heritiera sylvatica", IF(J2932="NYFR", "Nypa fruticans", IF(J2932="CYRA", "Cynometra ramiflora", IF(J2932="PHPA", "Phoenix paludosa", IF(J2932="SCHY", "Scyphiphora hydrophyllacea", IF(J2932="DIMA", "Diospyros maritima", IF(J2932="POPI", "Pongamia pinnata", IF(J2932="MAPS", "Maniltoa psilogyne", IF(J2932="INBI", "Intsia bijuga", IF(J2932="ACEB", "Acanthus ebracteatus", IF(J2932="CAER", "Calamus erinaceus", IF(J2932="UNUN", "Unknown unknown",  IF(J2932="SOAL", "Sonneratia alba",  IF(J2932="AECO", "Aegiceras corniculatum", "" )) )))))))))))))))))))))))))))))</f>
        <v>Rhizophora apiculata</v>
      </c>
      <c r="J2932" s="1" t="s">
        <v>21</v>
      </c>
      <c r="K2932" s="1" t="n">
        <v>10.9</v>
      </c>
      <c r="L2932" s="1" t="n">
        <v>12</v>
      </c>
      <c r="M2932" s="1"/>
      <c r="N2932" s="1"/>
      <c r="O2932" s="3"/>
      <c r="AMI2932" s="0"/>
      <c r="AMJ2932" s="0"/>
    </row>
    <row r="2933" s="18" customFormat="true" ht="13.8" hidden="false" customHeight="false" outlineLevel="0" collapsed="false">
      <c r="A2933" s="1" t="s">
        <v>91</v>
      </c>
      <c r="B2933" s="12" t="n">
        <v>42185</v>
      </c>
      <c r="C2933" s="1" t="s">
        <v>833</v>
      </c>
      <c r="D2933" s="1" t="s">
        <v>19</v>
      </c>
      <c r="E2933" s="1" t="s">
        <v>19</v>
      </c>
      <c r="F2933" s="1" t="s">
        <v>20</v>
      </c>
      <c r="G2933" s="1" t="n">
        <v>9</v>
      </c>
      <c r="H2933" s="1" t="n">
        <v>4</v>
      </c>
      <c r="I2933" s="23" t="str">
        <f aca="false">IF(J2933="RHAP", "Rhizophora apiculata", IF(J2933="EXAG", "Excoecaria agallocha", IF(J2933="BRPA", "Bruguiera parviflora", IF(J2933="XYMO", "Xylocarpus moluccensis", IF(J2933="BRCY", "Bruguiera cylindrica", IF(J2933="AVAL", "Avicennia alba", IF(J2933="AVOF", "Avicennia officinalis", IF(J2933="LURA", "Lumnitzera racemosa", IF(J2933="CETA", "Ceriops tagal", IF(J2933="XYGR", "Xylocarpus granatum", IF(J2933="AVMA", "Avicennia marina", IF(J2933="RHMU", "Rhizophora mucronata", IF(J2933="BRGY", "Bruguiera gymnorrhiza", IF(J2933="BRSE", "Bruguiera sexangula", IF(J2933="SOOV", "Sonneratia ovata", IF(J2933="SOCA", "Sonneratia caseolaris", IF(J2933="HELI", "Heritiera littoralis", IF(J2933="HESY", "Heritiera sylvatica", IF(J2933="NYFR", "Nypa fruticans", IF(J2933="CYRA", "Cynometra ramiflora", IF(J2933="PHPA", "Phoenix paludosa", IF(J2933="SCHY", "Scyphiphora hydrophyllacea", IF(J2933="DIMA", "Diospyros maritima", IF(J2933="POPI", "Pongamia pinnata", IF(J2933="MAPS", "Maniltoa psilogyne", IF(J2933="INBI", "Intsia bijuga", IF(J2933="ACEB", "Acanthus ebracteatus", IF(J2933="CAER", "Calamus erinaceus", IF(J2933="UNUN", "Unknown unknown",  IF(J2933="SOAL", "Sonneratia alba",  IF(J2933="AECO", "Aegiceras corniculatum", "" )) )))))))))))))))))))))))))))))</f>
        <v>Rhizophora apiculata</v>
      </c>
      <c r="J2933" s="1" t="s">
        <v>21</v>
      </c>
      <c r="K2933" s="1" t="n">
        <v>11.1</v>
      </c>
      <c r="L2933" s="1" t="n">
        <v>12</v>
      </c>
      <c r="M2933" s="1"/>
      <c r="N2933" s="1"/>
      <c r="O2933" s="3"/>
      <c r="AMI2933" s="0"/>
      <c r="AMJ2933" s="0"/>
    </row>
    <row r="2934" s="18" customFormat="true" ht="13.8" hidden="false" customHeight="false" outlineLevel="0" collapsed="false">
      <c r="A2934" s="1" t="s">
        <v>91</v>
      </c>
      <c r="B2934" s="12" t="n">
        <v>42185</v>
      </c>
      <c r="C2934" s="1" t="s">
        <v>833</v>
      </c>
      <c r="D2934" s="1" t="s">
        <v>19</v>
      </c>
      <c r="E2934" s="1" t="s">
        <v>19</v>
      </c>
      <c r="F2934" s="1" t="s">
        <v>20</v>
      </c>
      <c r="G2934" s="1" t="n">
        <v>9</v>
      </c>
      <c r="H2934" s="1" t="n">
        <v>4</v>
      </c>
      <c r="I2934" s="23" t="str">
        <f aca="false">IF(J2934="RHAP", "Rhizophora apiculata", IF(J2934="EXAG", "Excoecaria agallocha", IF(J2934="BRPA", "Bruguiera parviflora", IF(J2934="XYMO", "Xylocarpus moluccensis", IF(J2934="BRCY", "Bruguiera cylindrica", IF(J2934="AVAL", "Avicennia alba", IF(J2934="AVOF", "Avicennia officinalis", IF(J2934="LURA", "Lumnitzera racemosa", IF(J2934="CETA", "Ceriops tagal", IF(J2934="XYGR", "Xylocarpus granatum", IF(J2934="AVMA", "Avicennia marina", IF(J2934="RHMU", "Rhizophora mucronata", IF(J2934="BRGY", "Bruguiera gymnorrhiza", IF(J2934="BRSE", "Bruguiera sexangula", IF(J2934="SOOV", "Sonneratia ovata", IF(J2934="SOCA", "Sonneratia caseolaris", IF(J2934="HELI", "Heritiera littoralis", IF(J2934="HESY", "Heritiera sylvatica", IF(J2934="NYFR", "Nypa fruticans", IF(J2934="CYRA", "Cynometra ramiflora", IF(J2934="PHPA", "Phoenix paludosa", IF(J2934="SCHY", "Scyphiphora hydrophyllacea", IF(J2934="DIMA", "Diospyros maritima", IF(J2934="POPI", "Pongamia pinnata", IF(J2934="MAPS", "Maniltoa psilogyne", IF(J2934="INBI", "Intsia bijuga", IF(J2934="ACEB", "Acanthus ebracteatus", IF(J2934="CAER", "Calamus erinaceus", IF(J2934="UNUN", "Unknown unknown",  IF(J2934="SOAL", "Sonneratia alba",  IF(J2934="AECO", "Aegiceras corniculatum", "" )) )))))))))))))))))))))))))))))</f>
        <v>Rhizophora apiculata</v>
      </c>
      <c r="J2934" s="1" t="s">
        <v>21</v>
      </c>
      <c r="K2934" s="1" t="n">
        <v>13.9</v>
      </c>
      <c r="L2934" s="1" t="n">
        <v>14</v>
      </c>
      <c r="M2934" s="1"/>
      <c r="N2934" s="1"/>
      <c r="O2934" s="3"/>
      <c r="AMI2934" s="0"/>
      <c r="AMJ2934" s="0"/>
    </row>
    <row r="2935" s="18" customFormat="true" ht="13.8" hidden="false" customHeight="false" outlineLevel="0" collapsed="false">
      <c r="A2935" s="1" t="s">
        <v>91</v>
      </c>
      <c r="B2935" s="12" t="n">
        <v>42185</v>
      </c>
      <c r="C2935" s="1" t="s">
        <v>833</v>
      </c>
      <c r="D2935" s="1" t="s">
        <v>19</v>
      </c>
      <c r="E2935" s="1" t="s">
        <v>19</v>
      </c>
      <c r="F2935" s="1" t="s">
        <v>20</v>
      </c>
      <c r="G2935" s="1" t="n">
        <v>9</v>
      </c>
      <c r="H2935" s="1" t="n">
        <v>4</v>
      </c>
      <c r="I2935" s="23" t="str">
        <f aca="false">IF(J2935="RHAP", "Rhizophora apiculata", IF(J2935="EXAG", "Excoecaria agallocha", IF(J2935="BRPA", "Bruguiera parviflora", IF(J2935="XYMO", "Xylocarpus moluccensis", IF(J2935="BRCY", "Bruguiera cylindrica", IF(J2935="AVAL", "Avicennia alba", IF(J2935="AVOF", "Avicennia officinalis", IF(J2935="LURA", "Lumnitzera racemosa", IF(J2935="CETA", "Ceriops tagal", IF(J2935="XYGR", "Xylocarpus granatum", IF(J2935="AVMA", "Avicennia marina", IF(J2935="RHMU", "Rhizophora mucronata", IF(J2935="BRGY", "Bruguiera gymnorrhiza", IF(J2935="BRSE", "Bruguiera sexangula", IF(J2935="SOOV", "Sonneratia ovata", IF(J2935="SOCA", "Sonneratia caseolaris", IF(J2935="HELI", "Heritiera littoralis", IF(J2935="HESY", "Heritiera sylvatica", IF(J2935="NYFR", "Nypa fruticans", IF(J2935="CYRA", "Cynometra ramiflora", IF(J2935="PHPA", "Phoenix paludosa", IF(J2935="SCHY", "Scyphiphora hydrophyllacea", IF(J2935="DIMA", "Diospyros maritima", IF(J2935="POPI", "Pongamia pinnata", IF(J2935="MAPS", "Maniltoa psilogyne", IF(J2935="INBI", "Intsia bijuga", IF(J2935="ACEB", "Acanthus ebracteatus", IF(J2935="CAER", "Calamus erinaceus", IF(J2935="UNUN", "Unknown unknown",  IF(J2935="SOAL", "Sonneratia alba",  IF(J2935="AECO", "Aegiceras corniculatum", "" )) )))))))))))))))))))))))))))))</f>
        <v>Avicennia officinalis</v>
      </c>
      <c r="J2935" s="1" t="s">
        <v>105</v>
      </c>
      <c r="K2935" s="1" t="n">
        <v>21.3</v>
      </c>
      <c r="L2935" s="1" t="n">
        <v>12</v>
      </c>
      <c r="M2935" s="1"/>
      <c r="N2935" s="1"/>
      <c r="O2935" s="3"/>
      <c r="AMI2935" s="0"/>
      <c r="AMJ2935" s="0"/>
    </row>
    <row r="2936" s="18" customFormat="true" ht="13.8" hidden="false" customHeight="false" outlineLevel="0" collapsed="false">
      <c r="A2936" s="1" t="s">
        <v>91</v>
      </c>
      <c r="B2936" s="12" t="n">
        <v>42185</v>
      </c>
      <c r="C2936" s="1" t="s">
        <v>833</v>
      </c>
      <c r="D2936" s="1" t="s">
        <v>19</v>
      </c>
      <c r="E2936" s="1" t="s">
        <v>19</v>
      </c>
      <c r="F2936" s="1" t="s">
        <v>20</v>
      </c>
      <c r="G2936" s="1" t="n">
        <v>9</v>
      </c>
      <c r="H2936" s="1" t="n">
        <v>4</v>
      </c>
      <c r="I2936" s="23" t="str">
        <f aca="false">IF(J2936="RHAP", "Rhizophora apiculata", IF(J2936="EXAG", "Excoecaria agallocha", IF(J2936="BRPA", "Bruguiera parviflora", IF(J2936="XYMO", "Xylocarpus moluccensis", IF(J2936="BRCY", "Bruguiera cylindrica", IF(J2936="AVAL", "Avicennia alba", IF(J2936="AVOF", "Avicennia officinalis", IF(J2936="LURA", "Lumnitzera racemosa", IF(J2936="CETA", "Ceriops tagal", IF(J2936="XYGR", "Xylocarpus granatum", IF(J2936="AVMA", "Avicennia marina", IF(J2936="RHMU", "Rhizophora mucronata", IF(J2936="BRGY", "Bruguiera gymnorrhiza", IF(J2936="BRSE", "Bruguiera sexangula", IF(J2936="SOOV", "Sonneratia ovata", IF(J2936="SOCA", "Sonneratia caseolaris", IF(J2936="HELI", "Heritiera littoralis", IF(J2936="HESY", "Heritiera sylvatica", IF(J2936="NYFR", "Nypa fruticans", IF(J2936="CYRA", "Cynometra ramiflora", IF(J2936="PHPA", "Phoenix paludosa", IF(J2936="SCHY", "Scyphiphora hydrophyllacea", IF(J2936="DIMA", "Diospyros maritima", IF(J2936="POPI", "Pongamia pinnata", IF(J2936="MAPS", "Maniltoa psilogyne", IF(J2936="INBI", "Intsia bijuga", IF(J2936="ACEB", "Acanthus ebracteatus", IF(J2936="CAER", "Calamus erinaceus", IF(J2936="UNUN", "Unknown unknown",  IF(J2936="SOAL", "Sonneratia alba",  IF(J2936="AECO", "Aegiceras corniculatum", "" )) )))))))))))))))))))))))))))))</f>
        <v>Avicennia officinalis</v>
      </c>
      <c r="J2936" s="1" t="s">
        <v>105</v>
      </c>
      <c r="K2936" s="1" t="n">
        <v>25.3</v>
      </c>
      <c r="L2936" s="1" t="n">
        <v>12</v>
      </c>
      <c r="M2936" s="1"/>
      <c r="N2936" s="1"/>
      <c r="O2936" s="3"/>
      <c r="AMI2936" s="0"/>
      <c r="AMJ2936" s="0"/>
    </row>
    <row r="2937" s="18" customFormat="true" ht="13.8" hidden="false" customHeight="false" outlineLevel="0" collapsed="false">
      <c r="A2937" s="1" t="s">
        <v>91</v>
      </c>
      <c r="B2937" s="12" t="n">
        <v>42185</v>
      </c>
      <c r="C2937" s="1" t="s">
        <v>19</v>
      </c>
      <c r="D2937" s="1" t="s">
        <v>19</v>
      </c>
      <c r="E2937" s="1" t="s">
        <v>19</v>
      </c>
      <c r="F2937" s="1" t="s">
        <v>20</v>
      </c>
      <c r="G2937" s="1" t="n">
        <v>9</v>
      </c>
      <c r="H2937" s="1" t="n">
        <v>5</v>
      </c>
      <c r="I2937" s="23" t="str">
        <f aca="false">IF(J2937="RHAP", "Rhizophora apiculata", IF(J2937="EXAG", "Excoecaria agallocha", IF(J2937="BRPA", "Bruguiera parviflora", IF(J2937="XYMO", "Xylocarpus moluccensis", IF(J2937="BRCY", "Bruguiera cylindrica", IF(J2937="AVAL", "Avicennia alba", IF(J2937="AVOF", "Avicennia officinalis", IF(J2937="LURA", "Lumnitzera racemosa", IF(J2937="CETA", "Ceriops tagal", IF(J2937="XYGR", "Xylocarpus granatum", IF(J2937="AVMA", "Avicennia marina", IF(J2937="RHMU", "Rhizophora mucronata", IF(J2937="BRGY", "Bruguiera gymnorrhiza", IF(J2937="BRSE", "Bruguiera sexangula", IF(J2937="SOOV", "Sonneratia ovata", IF(J2937="SOCA", "Sonneratia caseolaris", IF(J2937="HELI", "Heritiera littoralis", IF(J2937="HESY", "Heritiera sylvatica", IF(J2937="NYFR", "Nypa fruticans", IF(J2937="CYRA", "Cynometra ramiflora", IF(J2937="PHPA", "Phoenix paludosa", IF(J2937="SCHY", "Scyphiphora hydrophyllacea", IF(J2937="DIMA", "Diospyros maritima", IF(J2937="POPI", "Pongamia pinnata", IF(J2937="MAPS", "Maniltoa psilogyne", IF(J2937="INBI", "Intsia bijuga", IF(J2937="ACEB", "Acanthus ebracteatus", IF(J2937="CAER", "Calamus erinaceus", IF(J2937="UNUN", "Unknown unknown",  IF(J2937="SOAL", "Sonneratia alba",  IF(J2937="AECO", "Aegiceras corniculatum", "" )) )))))))))))))))))))))))))))))</f>
        <v>Bruguiera cylindrica</v>
      </c>
      <c r="J2937" s="1" t="s">
        <v>98</v>
      </c>
      <c r="K2937" s="1" t="n">
        <v>4.8</v>
      </c>
      <c r="L2937" s="1" t="n">
        <v>4</v>
      </c>
      <c r="M2937" s="1" t="n">
        <v>7.5</v>
      </c>
      <c r="N2937" s="1" t="n">
        <v>3</v>
      </c>
      <c r="O2937" s="3"/>
      <c r="AMI2937" s="0"/>
      <c r="AMJ2937" s="0"/>
    </row>
    <row r="2938" s="18" customFormat="true" ht="13.8" hidden="false" customHeight="false" outlineLevel="0" collapsed="false">
      <c r="A2938" s="1" t="s">
        <v>91</v>
      </c>
      <c r="B2938" s="12" t="n">
        <v>42185</v>
      </c>
      <c r="C2938" s="1" t="s">
        <v>19</v>
      </c>
      <c r="D2938" s="1" t="s">
        <v>19</v>
      </c>
      <c r="E2938" s="1" t="s">
        <v>19</v>
      </c>
      <c r="F2938" s="1" t="s">
        <v>20</v>
      </c>
      <c r="G2938" s="1" t="n">
        <v>9</v>
      </c>
      <c r="H2938" s="1" t="n">
        <v>5</v>
      </c>
      <c r="I2938" s="23" t="str">
        <f aca="false">IF(J2938="RHAP", "Rhizophora apiculata", IF(J2938="EXAG", "Excoecaria agallocha", IF(J2938="BRPA", "Bruguiera parviflora", IF(J2938="XYMO", "Xylocarpus moluccensis", IF(J2938="BRCY", "Bruguiera cylindrica", IF(J2938="AVAL", "Avicennia alba", IF(J2938="AVOF", "Avicennia officinalis", IF(J2938="LURA", "Lumnitzera racemosa", IF(J2938="CETA", "Ceriops tagal", IF(J2938="XYGR", "Xylocarpus granatum", IF(J2938="AVMA", "Avicennia marina", IF(J2938="RHMU", "Rhizophora mucronata", IF(J2938="BRGY", "Bruguiera gymnorrhiza", IF(J2938="BRSE", "Bruguiera sexangula", IF(J2938="SOOV", "Sonneratia ovata", IF(J2938="SOCA", "Sonneratia caseolaris", IF(J2938="HELI", "Heritiera littoralis", IF(J2938="HESY", "Heritiera sylvatica", IF(J2938="NYFR", "Nypa fruticans", IF(J2938="CYRA", "Cynometra ramiflora", IF(J2938="PHPA", "Phoenix paludosa", IF(J2938="SCHY", "Scyphiphora hydrophyllacea", IF(J2938="DIMA", "Diospyros maritima", IF(J2938="POPI", "Pongamia pinnata", IF(J2938="MAPS", "Maniltoa psilogyne", IF(J2938="INBI", "Intsia bijuga", IF(J2938="ACEB", "Acanthus ebracteatus", IF(J2938="CAER", "Calamus erinaceus", IF(J2938="UNUN", "Unknown unknown",  IF(J2938="SOAL", "Sonneratia alba",  IF(J2938="AECO", "Aegiceras corniculatum", "" )) )))))))))))))))))))))))))))))</f>
        <v>Rhizophora apiculata</v>
      </c>
      <c r="J2938" s="1" t="s">
        <v>21</v>
      </c>
      <c r="K2938" s="1" t="n">
        <v>5.1</v>
      </c>
      <c r="L2938" s="1" t="n">
        <v>5</v>
      </c>
      <c r="M2938" s="1"/>
      <c r="N2938" s="1"/>
      <c r="O2938" s="3"/>
      <c r="AMI2938" s="0"/>
      <c r="AMJ2938" s="0"/>
    </row>
    <row r="2939" s="18" customFormat="true" ht="13.8" hidden="false" customHeight="false" outlineLevel="0" collapsed="false">
      <c r="A2939" s="1" t="s">
        <v>91</v>
      </c>
      <c r="B2939" s="12" t="n">
        <v>42185</v>
      </c>
      <c r="C2939" s="1" t="s">
        <v>19</v>
      </c>
      <c r="D2939" s="1" t="s">
        <v>19</v>
      </c>
      <c r="E2939" s="1" t="s">
        <v>19</v>
      </c>
      <c r="F2939" s="1" t="s">
        <v>20</v>
      </c>
      <c r="G2939" s="1" t="n">
        <v>9</v>
      </c>
      <c r="H2939" s="1" t="n">
        <v>5</v>
      </c>
      <c r="I2939" s="23" t="str">
        <f aca="false">IF(J2939="RHAP", "Rhizophora apiculata", IF(J2939="EXAG", "Excoecaria agallocha", IF(J2939="BRPA", "Bruguiera parviflora", IF(J2939="XYMO", "Xylocarpus moluccensis", IF(J2939="BRCY", "Bruguiera cylindrica", IF(J2939="AVAL", "Avicennia alba", IF(J2939="AVOF", "Avicennia officinalis", IF(J2939="LURA", "Lumnitzera racemosa", IF(J2939="CETA", "Ceriops tagal", IF(J2939="XYGR", "Xylocarpus granatum", IF(J2939="AVMA", "Avicennia marina", IF(J2939="RHMU", "Rhizophora mucronata", IF(J2939="BRGY", "Bruguiera gymnorrhiza", IF(J2939="BRSE", "Bruguiera sexangula", IF(J2939="SOOV", "Sonneratia ovata", IF(J2939="SOCA", "Sonneratia caseolaris", IF(J2939="HELI", "Heritiera littoralis", IF(J2939="HESY", "Heritiera sylvatica", IF(J2939="NYFR", "Nypa fruticans", IF(J2939="CYRA", "Cynometra ramiflora", IF(J2939="PHPA", "Phoenix paludosa", IF(J2939="SCHY", "Scyphiphora hydrophyllacea", IF(J2939="DIMA", "Diospyros maritima", IF(J2939="POPI", "Pongamia pinnata", IF(J2939="MAPS", "Maniltoa psilogyne", IF(J2939="INBI", "Intsia bijuga", IF(J2939="ACEB", "Acanthus ebracteatus", IF(J2939="CAER", "Calamus erinaceus", IF(J2939="UNUN", "Unknown unknown",  IF(J2939="SOAL", "Sonneratia alba",  IF(J2939="AECO", "Aegiceras corniculatum", "" )) )))))))))))))))))))))))))))))</f>
        <v>Bruguiera cylindrica</v>
      </c>
      <c r="J2939" s="1" t="s">
        <v>98</v>
      </c>
      <c r="K2939" s="1" t="n">
        <v>5.1</v>
      </c>
      <c r="L2939" s="1" t="n">
        <v>3.5</v>
      </c>
      <c r="M2939" s="1" t="n">
        <v>7.5</v>
      </c>
      <c r="N2939" s="1" t="n">
        <v>3</v>
      </c>
      <c r="O2939" s="3"/>
      <c r="AMI2939" s="0"/>
      <c r="AMJ2939" s="0"/>
    </row>
    <row r="2940" s="18" customFormat="true" ht="13.8" hidden="false" customHeight="false" outlineLevel="0" collapsed="false">
      <c r="A2940" s="1" t="s">
        <v>91</v>
      </c>
      <c r="B2940" s="12" t="n">
        <v>42185</v>
      </c>
      <c r="C2940" s="1" t="s">
        <v>19</v>
      </c>
      <c r="D2940" s="1" t="s">
        <v>19</v>
      </c>
      <c r="E2940" s="1" t="s">
        <v>19</v>
      </c>
      <c r="F2940" s="1" t="s">
        <v>20</v>
      </c>
      <c r="G2940" s="1" t="n">
        <v>9</v>
      </c>
      <c r="H2940" s="1" t="n">
        <v>5</v>
      </c>
      <c r="I2940" s="23" t="str">
        <f aca="false">IF(J2940="RHAP", "Rhizophora apiculata", IF(J2940="EXAG", "Excoecaria agallocha", IF(J2940="BRPA", "Bruguiera parviflora", IF(J2940="XYMO", "Xylocarpus moluccensis", IF(J2940="BRCY", "Bruguiera cylindrica", IF(J2940="AVAL", "Avicennia alba", IF(J2940="AVOF", "Avicennia officinalis", IF(J2940="LURA", "Lumnitzera racemosa", IF(J2940="CETA", "Ceriops tagal", IF(J2940="XYGR", "Xylocarpus granatum", IF(J2940="AVMA", "Avicennia marina", IF(J2940="RHMU", "Rhizophora mucronata", IF(J2940="BRGY", "Bruguiera gymnorrhiza", IF(J2940="BRSE", "Bruguiera sexangula", IF(J2940="SOOV", "Sonneratia ovata", IF(J2940="SOCA", "Sonneratia caseolaris", IF(J2940="HELI", "Heritiera littoralis", IF(J2940="HESY", "Heritiera sylvatica", IF(J2940="NYFR", "Nypa fruticans", IF(J2940="CYRA", "Cynometra ramiflora", IF(J2940="PHPA", "Phoenix paludosa", IF(J2940="SCHY", "Scyphiphora hydrophyllacea", IF(J2940="DIMA", "Diospyros maritima", IF(J2940="POPI", "Pongamia pinnata", IF(J2940="MAPS", "Maniltoa psilogyne", IF(J2940="INBI", "Intsia bijuga", IF(J2940="ACEB", "Acanthus ebracteatus", IF(J2940="CAER", "Calamus erinaceus", IF(J2940="UNUN", "Unknown unknown",  IF(J2940="SOAL", "Sonneratia alba",  IF(J2940="AECO", "Aegiceras corniculatum", "" )) )))))))))))))))))))))))))))))</f>
        <v>Bruguiera cylindrica</v>
      </c>
      <c r="J2940" s="1" t="s">
        <v>98</v>
      </c>
      <c r="K2940" s="1" t="n">
        <v>5.1</v>
      </c>
      <c r="L2940" s="1" t="n">
        <v>7</v>
      </c>
      <c r="M2940" s="1" t="n">
        <v>8</v>
      </c>
      <c r="N2940" s="1" t="n">
        <v>3</v>
      </c>
      <c r="O2940" s="3"/>
      <c r="AMI2940" s="0"/>
      <c r="AMJ2940" s="0"/>
    </row>
    <row r="2941" s="18" customFormat="true" ht="13.8" hidden="false" customHeight="false" outlineLevel="0" collapsed="false">
      <c r="A2941" s="1" t="s">
        <v>91</v>
      </c>
      <c r="B2941" s="12" t="n">
        <v>42185</v>
      </c>
      <c r="C2941" s="1" t="s">
        <v>19</v>
      </c>
      <c r="D2941" s="1" t="s">
        <v>19</v>
      </c>
      <c r="E2941" s="1" t="s">
        <v>19</v>
      </c>
      <c r="F2941" s="1" t="s">
        <v>20</v>
      </c>
      <c r="G2941" s="1" t="n">
        <v>9</v>
      </c>
      <c r="H2941" s="1" t="n">
        <v>5</v>
      </c>
      <c r="I2941" s="23" t="str">
        <f aca="false">IF(J2941="RHAP", "Rhizophora apiculata", IF(J2941="EXAG", "Excoecaria agallocha", IF(J2941="BRPA", "Bruguiera parviflora", IF(J2941="XYMO", "Xylocarpus moluccensis", IF(J2941="BRCY", "Bruguiera cylindrica", IF(J2941="AVAL", "Avicennia alba", IF(J2941="AVOF", "Avicennia officinalis", IF(J2941="LURA", "Lumnitzera racemosa", IF(J2941="CETA", "Ceriops tagal", IF(J2941="XYGR", "Xylocarpus granatum", IF(J2941="AVMA", "Avicennia marina", IF(J2941="RHMU", "Rhizophora mucronata", IF(J2941="BRGY", "Bruguiera gymnorrhiza", IF(J2941="BRSE", "Bruguiera sexangula", IF(J2941="SOOV", "Sonneratia ovata", IF(J2941="SOCA", "Sonneratia caseolaris", IF(J2941="HELI", "Heritiera littoralis", IF(J2941="HESY", "Heritiera sylvatica", IF(J2941="NYFR", "Nypa fruticans", IF(J2941="CYRA", "Cynometra ramiflora", IF(J2941="PHPA", "Phoenix paludosa", IF(J2941="SCHY", "Scyphiphora hydrophyllacea", IF(J2941="DIMA", "Diospyros maritima", IF(J2941="POPI", "Pongamia pinnata", IF(J2941="MAPS", "Maniltoa psilogyne", IF(J2941="INBI", "Intsia bijuga", IF(J2941="ACEB", "Acanthus ebracteatus", IF(J2941="CAER", "Calamus erinaceus", IF(J2941="UNUN", "Unknown unknown",  IF(J2941="SOAL", "Sonneratia alba",  IF(J2941="AECO", "Aegiceras corniculatum", "" )) )))))))))))))))))))))))))))))</f>
        <v>Bruguiera cylindrica</v>
      </c>
      <c r="J2941" s="1" t="s">
        <v>98</v>
      </c>
      <c r="K2941" s="1" t="n">
        <v>5.2</v>
      </c>
      <c r="L2941" s="1" t="n">
        <v>6</v>
      </c>
      <c r="M2941" s="1"/>
      <c r="N2941" s="1" t="n">
        <v>2</v>
      </c>
      <c r="O2941" s="3"/>
      <c r="AMI2941" s="0"/>
      <c r="AMJ2941" s="0"/>
    </row>
    <row r="2942" s="18" customFormat="true" ht="13.8" hidden="false" customHeight="false" outlineLevel="0" collapsed="false">
      <c r="A2942" s="1" t="s">
        <v>91</v>
      </c>
      <c r="B2942" s="12" t="n">
        <v>42185</v>
      </c>
      <c r="C2942" s="1" t="s">
        <v>19</v>
      </c>
      <c r="D2942" s="1" t="s">
        <v>19</v>
      </c>
      <c r="E2942" s="1" t="s">
        <v>19</v>
      </c>
      <c r="F2942" s="1" t="s">
        <v>20</v>
      </c>
      <c r="G2942" s="1" t="n">
        <v>9</v>
      </c>
      <c r="H2942" s="1" t="n">
        <v>5</v>
      </c>
      <c r="I2942" s="23" t="str">
        <f aca="false">IF(J2942="RHAP", "Rhizophora apiculata", IF(J2942="EXAG", "Excoecaria agallocha", IF(J2942="BRPA", "Bruguiera parviflora", IF(J2942="XYMO", "Xylocarpus moluccensis", IF(J2942="BRCY", "Bruguiera cylindrica", IF(J2942="AVAL", "Avicennia alba", IF(J2942="AVOF", "Avicennia officinalis", IF(J2942="LURA", "Lumnitzera racemosa", IF(J2942="CETA", "Ceriops tagal", IF(J2942="XYGR", "Xylocarpus granatum", IF(J2942="AVMA", "Avicennia marina", IF(J2942="RHMU", "Rhizophora mucronata", IF(J2942="BRGY", "Bruguiera gymnorrhiza", IF(J2942="BRSE", "Bruguiera sexangula", IF(J2942="SOOV", "Sonneratia ovata", IF(J2942="SOCA", "Sonneratia caseolaris", IF(J2942="HELI", "Heritiera littoralis", IF(J2942="HESY", "Heritiera sylvatica", IF(J2942="NYFR", "Nypa fruticans", IF(J2942="CYRA", "Cynometra ramiflora", IF(J2942="PHPA", "Phoenix paludosa", IF(J2942="SCHY", "Scyphiphora hydrophyllacea", IF(J2942="DIMA", "Diospyros maritima", IF(J2942="POPI", "Pongamia pinnata", IF(J2942="MAPS", "Maniltoa psilogyne", IF(J2942="INBI", "Intsia bijuga", IF(J2942="ACEB", "Acanthus ebracteatus", IF(J2942="CAER", "Calamus erinaceus", IF(J2942="UNUN", "Unknown unknown",  IF(J2942="SOAL", "Sonneratia alba",  IF(J2942="AECO", "Aegiceras corniculatum", "" )) )))))))))))))))))))))))))))))</f>
        <v>Bruguiera cylindrica</v>
      </c>
      <c r="J2942" s="1" t="s">
        <v>98</v>
      </c>
      <c r="K2942" s="1" t="n">
        <v>5.2</v>
      </c>
      <c r="L2942" s="1" t="n">
        <v>8</v>
      </c>
      <c r="M2942" s="1"/>
      <c r="N2942" s="1" t="n">
        <v>2</v>
      </c>
      <c r="O2942" s="3"/>
      <c r="AMI2942" s="0"/>
      <c r="AMJ2942" s="0"/>
    </row>
    <row r="2943" s="18" customFormat="true" ht="13.8" hidden="false" customHeight="false" outlineLevel="0" collapsed="false">
      <c r="A2943" s="1" t="s">
        <v>91</v>
      </c>
      <c r="B2943" s="12" t="n">
        <v>42185</v>
      </c>
      <c r="C2943" s="1" t="s">
        <v>19</v>
      </c>
      <c r="D2943" s="1" t="s">
        <v>19</v>
      </c>
      <c r="E2943" s="1" t="s">
        <v>19</v>
      </c>
      <c r="F2943" s="1" t="s">
        <v>20</v>
      </c>
      <c r="G2943" s="1" t="n">
        <v>9</v>
      </c>
      <c r="H2943" s="1" t="n">
        <v>5</v>
      </c>
      <c r="I2943" s="23" t="str">
        <f aca="false">IF(J2943="RHAP", "Rhizophora apiculata", IF(J2943="EXAG", "Excoecaria agallocha", IF(J2943="BRPA", "Bruguiera parviflora", IF(J2943="XYMO", "Xylocarpus moluccensis", IF(J2943="BRCY", "Bruguiera cylindrica", IF(J2943="AVAL", "Avicennia alba", IF(J2943="AVOF", "Avicennia officinalis", IF(J2943="LURA", "Lumnitzera racemosa", IF(J2943="CETA", "Ceriops tagal", IF(J2943="XYGR", "Xylocarpus granatum", IF(J2943="AVMA", "Avicennia marina", IF(J2943="RHMU", "Rhizophora mucronata", IF(J2943="BRGY", "Bruguiera gymnorrhiza", IF(J2943="BRSE", "Bruguiera sexangula", IF(J2943="SOOV", "Sonneratia ovata", IF(J2943="SOCA", "Sonneratia caseolaris", IF(J2943="HELI", "Heritiera littoralis", IF(J2943="HESY", "Heritiera sylvatica", IF(J2943="NYFR", "Nypa fruticans", IF(J2943="CYRA", "Cynometra ramiflora", IF(J2943="PHPA", "Phoenix paludosa", IF(J2943="SCHY", "Scyphiphora hydrophyllacea", IF(J2943="DIMA", "Diospyros maritima", IF(J2943="POPI", "Pongamia pinnata", IF(J2943="MAPS", "Maniltoa psilogyne", IF(J2943="INBI", "Intsia bijuga", IF(J2943="ACEB", "Acanthus ebracteatus", IF(J2943="CAER", "Calamus erinaceus", IF(J2943="UNUN", "Unknown unknown",  IF(J2943="SOAL", "Sonneratia alba",  IF(J2943="AECO", "Aegiceras corniculatum", "" )) )))))))))))))))))))))))))))))</f>
        <v>Bruguiera cylindrica</v>
      </c>
      <c r="J2943" s="1" t="s">
        <v>98</v>
      </c>
      <c r="K2943" s="1" t="n">
        <v>5.2</v>
      </c>
      <c r="L2943" s="1" t="n">
        <v>6</v>
      </c>
      <c r="M2943" s="1" t="n">
        <v>7.6</v>
      </c>
      <c r="N2943" s="1" t="n">
        <v>3</v>
      </c>
      <c r="O2943" s="3"/>
      <c r="AMI2943" s="0"/>
      <c r="AMJ2943" s="0"/>
    </row>
    <row r="2944" s="18" customFormat="true" ht="13.8" hidden="false" customHeight="false" outlineLevel="0" collapsed="false">
      <c r="A2944" s="1" t="s">
        <v>91</v>
      </c>
      <c r="B2944" s="12" t="n">
        <v>42185</v>
      </c>
      <c r="C2944" s="1" t="s">
        <v>19</v>
      </c>
      <c r="D2944" s="1" t="s">
        <v>19</v>
      </c>
      <c r="E2944" s="1" t="s">
        <v>19</v>
      </c>
      <c r="F2944" s="1" t="s">
        <v>20</v>
      </c>
      <c r="G2944" s="1" t="n">
        <v>9</v>
      </c>
      <c r="H2944" s="1" t="n">
        <v>5</v>
      </c>
      <c r="I2944" s="23" t="str">
        <f aca="false">IF(J2944="RHAP", "Rhizophora apiculata", IF(J2944="EXAG", "Excoecaria agallocha", IF(J2944="BRPA", "Bruguiera parviflora", IF(J2944="XYMO", "Xylocarpus moluccensis", IF(J2944="BRCY", "Bruguiera cylindrica", IF(J2944="AVAL", "Avicennia alba", IF(J2944="AVOF", "Avicennia officinalis", IF(J2944="LURA", "Lumnitzera racemosa", IF(J2944="CETA", "Ceriops tagal", IF(J2944="XYGR", "Xylocarpus granatum", IF(J2944="AVMA", "Avicennia marina", IF(J2944="RHMU", "Rhizophora mucronata", IF(J2944="BRGY", "Bruguiera gymnorrhiza", IF(J2944="BRSE", "Bruguiera sexangula", IF(J2944="SOOV", "Sonneratia ovata", IF(J2944="SOCA", "Sonneratia caseolaris", IF(J2944="HELI", "Heritiera littoralis", IF(J2944="HESY", "Heritiera sylvatica", IF(J2944="NYFR", "Nypa fruticans", IF(J2944="CYRA", "Cynometra ramiflora", IF(J2944="PHPA", "Phoenix paludosa", IF(J2944="SCHY", "Scyphiphora hydrophyllacea", IF(J2944="DIMA", "Diospyros maritima", IF(J2944="POPI", "Pongamia pinnata", IF(J2944="MAPS", "Maniltoa psilogyne", IF(J2944="INBI", "Intsia bijuga", IF(J2944="ACEB", "Acanthus ebracteatus", IF(J2944="CAER", "Calamus erinaceus", IF(J2944="UNUN", "Unknown unknown",  IF(J2944="SOAL", "Sonneratia alba",  IF(J2944="AECO", "Aegiceras corniculatum", "" )) )))))))))))))))))))))))))))))</f>
        <v>Xylocarpus moluccensis</v>
      </c>
      <c r="J2944" s="1" t="s">
        <v>146</v>
      </c>
      <c r="K2944" s="1" t="n">
        <v>5.4</v>
      </c>
      <c r="L2944" s="1" t="n">
        <v>7</v>
      </c>
      <c r="M2944" s="1"/>
      <c r="N2944" s="1"/>
      <c r="O2944" s="3"/>
      <c r="AMI2944" s="0"/>
      <c r="AMJ2944" s="0"/>
    </row>
    <row r="2945" s="18" customFormat="true" ht="13.8" hidden="false" customHeight="false" outlineLevel="0" collapsed="false">
      <c r="A2945" s="1" t="s">
        <v>91</v>
      </c>
      <c r="B2945" s="12" t="n">
        <v>42185</v>
      </c>
      <c r="C2945" s="1" t="s">
        <v>19</v>
      </c>
      <c r="D2945" s="1" t="s">
        <v>19</v>
      </c>
      <c r="E2945" s="1" t="s">
        <v>19</v>
      </c>
      <c r="F2945" s="1" t="s">
        <v>20</v>
      </c>
      <c r="G2945" s="1" t="n">
        <v>9</v>
      </c>
      <c r="H2945" s="1" t="n">
        <v>5</v>
      </c>
      <c r="I2945" s="23" t="str">
        <f aca="false">IF(J2945="RHAP", "Rhizophora apiculata", IF(J2945="EXAG", "Excoecaria agallocha", IF(J2945="BRPA", "Bruguiera parviflora", IF(J2945="XYMO", "Xylocarpus moluccensis", IF(J2945="BRCY", "Bruguiera cylindrica", IF(J2945="AVAL", "Avicennia alba", IF(J2945="AVOF", "Avicennia officinalis", IF(J2945="LURA", "Lumnitzera racemosa", IF(J2945="CETA", "Ceriops tagal", IF(J2945="XYGR", "Xylocarpus granatum", IF(J2945="AVMA", "Avicennia marina", IF(J2945="RHMU", "Rhizophora mucronata", IF(J2945="BRGY", "Bruguiera gymnorrhiza", IF(J2945="BRSE", "Bruguiera sexangula", IF(J2945="SOOV", "Sonneratia ovata", IF(J2945="SOCA", "Sonneratia caseolaris", IF(J2945="HELI", "Heritiera littoralis", IF(J2945="HESY", "Heritiera sylvatica", IF(J2945="NYFR", "Nypa fruticans", IF(J2945="CYRA", "Cynometra ramiflora", IF(J2945="PHPA", "Phoenix paludosa", IF(J2945="SCHY", "Scyphiphora hydrophyllacea", IF(J2945="DIMA", "Diospyros maritima", IF(J2945="POPI", "Pongamia pinnata", IF(J2945="MAPS", "Maniltoa psilogyne", IF(J2945="INBI", "Intsia bijuga", IF(J2945="ACEB", "Acanthus ebracteatus", IF(J2945="CAER", "Calamus erinaceus", IF(J2945="UNUN", "Unknown unknown",  IF(J2945="SOAL", "Sonneratia alba",  IF(J2945="AECO", "Aegiceras corniculatum", "" )) )))))))))))))))))))))))))))))</f>
        <v>Bruguiera cylindrica</v>
      </c>
      <c r="J2945" s="1" t="s">
        <v>98</v>
      </c>
      <c r="K2945" s="1" t="n">
        <v>5.6</v>
      </c>
      <c r="L2945" s="1" t="n">
        <v>7</v>
      </c>
      <c r="M2945" s="1" t="n">
        <v>6.4</v>
      </c>
      <c r="N2945" s="1" t="n">
        <v>3</v>
      </c>
      <c r="O2945" s="3"/>
      <c r="AMI2945" s="0"/>
      <c r="AMJ2945" s="0"/>
    </row>
    <row r="2946" s="18" customFormat="true" ht="13.8" hidden="false" customHeight="false" outlineLevel="0" collapsed="false">
      <c r="A2946" s="1" t="s">
        <v>91</v>
      </c>
      <c r="B2946" s="12" t="n">
        <v>42185</v>
      </c>
      <c r="C2946" s="1" t="s">
        <v>19</v>
      </c>
      <c r="D2946" s="1" t="s">
        <v>19</v>
      </c>
      <c r="E2946" s="1" t="s">
        <v>19</v>
      </c>
      <c r="F2946" s="1" t="s">
        <v>20</v>
      </c>
      <c r="G2946" s="1" t="n">
        <v>9</v>
      </c>
      <c r="H2946" s="1" t="n">
        <v>5</v>
      </c>
      <c r="I2946" s="23" t="str">
        <f aca="false">IF(J2946="RHAP", "Rhizophora apiculata", IF(J2946="EXAG", "Excoecaria agallocha", IF(J2946="BRPA", "Bruguiera parviflora", IF(J2946="XYMO", "Xylocarpus moluccensis", IF(J2946="BRCY", "Bruguiera cylindrica", IF(J2946="AVAL", "Avicennia alba", IF(J2946="AVOF", "Avicennia officinalis", IF(J2946="LURA", "Lumnitzera racemosa", IF(J2946="CETA", "Ceriops tagal", IF(J2946="XYGR", "Xylocarpus granatum", IF(J2946="AVMA", "Avicennia marina", IF(J2946="RHMU", "Rhizophora mucronata", IF(J2946="BRGY", "Bruguiera gymnorrhiza", IF(J2946="BRSE", "Bruguiera sexangula", IF(J2946="SOOV", "Sonneratia ovata", IF(J2946="SOCA", "Sonneratia caseolaris", IF(J2946="HELI", "Heritiera littoralis", IF(J2946="HESY", "Heritiera sylvatica", IF(J2946="NYFR", "Nypa fruticans", IF(J2946="CYRA", "Cynometra ramiflora", IF(J2946="PHPA", "Phoenix paludosa", IF(J2946="SCHY", "Scyphiphora hydrophyllacea", IF(J2946="DIMA", "Diospyros maritima", IF(J2946="POPI", "Pongamia pinnata", IF(J2946="MAPS", "Maniltoa psilogyne", IF(J2946="INBI", "Intsia bijuga", IF(J2946="ACEB", "Acanthus ebracteatus", IF(J2946="CAER", "Calamus erinaceus", IF(J2946="UNUN", "Unknown unknown",  IF(J2946="SOAL", "Sonneratia alba",  IF(J2946="AECO", "Aegiceras corniculatum", "" )) )))))))))))))))))))))))))))))</f>
        <v>Rhizophora apiculata</v>
      </c>
      <c r="J2946" s="1" t="s">
        <v>21</v>
      </c>
      <c r="K2946" s="1" t="n">
        <v>5.8</v>
      </c>
      <c r="L2946" s="1" t="n">
        <v>3</v>
      </c>
      <c r="M2946" s="1"/>
      <c r="N2946" s="1"/>
      <c r="O2946" s="3"/>
      <c r="AMI2946" s="0"/>
      <c r="AMJ2946" s="0"/>
    </row>
    <row r="2947" s="18" customFormat="true" ht="13.8" hidden="false" customHeight="false" outlineLevel="0" collapsed="false">
      <c r="A2947" s="1" t="s">
        <v>91</v>
      </c>
      <c r="B2947" s="12" t="n">
        <v>42185</v>
      </c>
      <c r="C2947" s="1" t="s">
        <v>19</v>
      </c>
      <c r="D2947" s="1" t="s">
        <v>19</v>
      </c>
      <c r="E2947" s="1" t="s">
        <v>19</v>
      </c>
      <c r="F2947" s="1" t="s">
        <v>20</v>
      </c>
      <c r="G2947" s="1" t="n">
        <v>9</v>
      </c>
      <c r="H2947" s="1" t="n">
        <v>5</v>
      </c>
      <c r="I2947" s="23" t="str">
        <f aca="false">IF(J2947="RHAP", "Rhizophora apiculata", IF(J2947="EXAG", "Excoecaria agallocha", IF(J2947="BRPA", "Bruguiera parviflora", IF(J2947="XYMO", "Xylocarpus moluccensis", IF(J2947="BRCY", "Bruguiera cylindrica", IF(J2947="AVAL", "Avicennia alba", IF(J2947="AVOF", "Avicennia officinalis", IF(J2947="LURA", "Lumnitzera racemosa", IF(J2947="CETA", "Ceriops tagal", IF(J2947="XYGR", "Xylocarpus granatum", IF(J2947="AVMA", "Avicennia marina", IF(J2947="RHMU", "Rhizophora mucronata", IF(J2947="BRGY", "Bruguiera gymnorrhiza", IF(J2947="BRSE", "Bruguiera sexangula", IF(J2947="SOOV", "Sonneratia ovata", IF(J2947="SOCA", "Sonneratia caseolaris", IF(J2947="HELI", "Heritiera littoralis", IF(J2947="HESY", "Heritiera sylvatica", IF(J2947="NYFR", "Nypa fruticans", IF(J2947="CYRA", "Cynometra ramiflora", IF(J2947="PHPA", "Phoenix paludosa", IF(J2947="SCHY", "Scyphiphora hydrophyllacea", IF(J2947="DIMA", "Diospyros maritima", IF(J2947="POPI", "Pongamia pinnata", IF(J2947="MAPS", "Maniltoa psilogyne", IF(J2947="INBI", "Intsia bijuga", IF(J2947="ACEB", "Acanthus ebracteatus", IF(J2947="CAER", "Calamus erinaceus", IF(J2947="UNUN", "Unknown unknown",  IF(J2947="SOAL", "Sonneratia alba",  IF(J2947="AECO", "Aegiceras corniculatum", "" )) )))))))))))))))))))))))))))))</f>
        <v>Bruguiera cylindrica</v>
      </c>
      <c r="J2947" s="1" t="s">
        <v>98</v>
      </c>
      <c r="K2947" s="1" t="n">
        <v>6.1</v>
      </c>
      <c r="L2947" s="1" t="n">
        <v>8</v>
      </c>
      <c r="M2947" s="1"/>
      <c r="N2947" s="1"/>
      <c r="O2947" s="3"/>
      <c r="AMI2947" s="0"/>
      <c r="AMJ2947" s="0"/>
    </row>
    <row r="2948" s="18" customFormat="true" ht="13.8" hidden="false" customHeight="false" outlineLevel="0" collapsed="false">
      <c r="A2948" s="1" t="s">
        <v>91</v>
      </c>
      <c r="B2948" s="12" t="n">
        <v>42185</v>
      </c>
      <c r="C2948" s="1" t="s">
        <v>19</v>
      </c>
      <c r="D2948" s="1" t="s">
        <v>19</v>
      </c>
      <c r="E2948" s="1" t="s">
        <v>19</v>
      </c>
      <c r="F2948" s="1" t="s">
        <v>20</v>
      </c>
      <c r="G2948" s="1" t="n">
        <v>9</v>
      </c>
      <c r="H2948" s="1" t="n">
        <v>5</v>
      </c>
      <c r="I2948" s="23" t="str">
        <f aca="false">IF(J2948="RHAP", "Rhizophora apiculata", IF(J2948="EXAG", "Excoecaria agallocha", IF(J2948="BRPA", "Bruguiera parviflora", IF(J2948="XYMO", "Xylocarpus moluccensis", IF(J2948="BRCY", "Bruguiera cylindrica", IF(J2948="AVAL", "Avicennia alba", IF(J2948="AVOF", "Avicennia officinalis", IF(J2948="LURA", "Lumnitzera racemosa", IF(J2948="CETA", "Ceriops tagal", IF(J2948="XYGR", "Xylocarpus granatum", IF(J2948="AVMA", "Avicennia marina", IF(J2948="RHMU", "Rhizophora mucronata", IF(J2948="BRGY", "Bruguiera gymnorrhiza", IF(J2948="BRSE", "Bruguiera sexangula", IF(J2948="SOOV", "Sonneratia ovata", IF(J2948="SOCA", "Sonneratia caseolaris", IF(J2948="HELI", "Heritiera littoralis", IF(J2948="HESY", "Heritiera sylvatica", IF(J2948="NYFR", "Nypa fruticans", IF(J2948="CYRA", "Cynometra ramiflora", IF(J2948="PHPA", "Phoenix paludosa", IF(J2948="SCHY", "Scyphiphora hydrophyllacea", IF(J2948="DIMA", "Diospyros maritima", IF(J2948="POPI", "Pongamia pinnata", IF(J2948="MAPS", "Maniltoa psilogyne", IF(J2948="INBI", "Intsia bijuga", IF(J2948="ACEB", "Acanthus ebracteatus", IF(J2948="CAER", "Calamus erinaceus", IF(J2948="UNUN", "Unknown unknown",  IF(J2948="SOAL", "Sonneratia alba",  IF(J2948="AECO", "Aegiceras corniculatum", "" )) )))))))))))))))))))))))))))))</f>
        <v>Bruguiera cylindrica</v>
      </c>
      <c r="J2948" s="1" t="s">
        <v>98</v>
      </c>
      <c r="K2948" s="1" t="n">
        <v>6.1</v>
      </c>
      <c r="L2948" s="1" t="n">
        <v>6</v>
      </c>
      <c r="M2948" s="1"/>
      <c r="N2948" s="1"/>
      <c r="O2948" s="3"/>
      <c r="AMI2948" s="0"/>
      <c r="AMJ2948" s="0"/>
    </row>
    <row r="2949" s="18" customFormat="true" ht="13.8" hidden="false" customHeight="false" outlineLevel="0" collapsed="false">
      <c r="A2949" s="1" t="s">
        <v>91</v>
      </c>
      <c r="B2949" s="12" t="n">
        <v>42185</v>
      </c>
      <c r="C2949" s="1" t="s">
        <v>19</v>
      </c>
      <c r="D2949" s="1" t="s">
        <v>19</v>
      </c>
      <c r="E2949" s="1" t="s">
        <v>19</v>
      </c>
      <c r="F2949" s="1" t="s">
        <v>20</v>
      </c>
      <c r="G2949" s="1" t="n">
        <v>9</v>
      </c>
      <c r="H2949" s="1" t="n">
        <v>5</v>
      </c>
      <c r="I2949" s="23" t="str">
        <f aca="false">IF(J2949="RHAP", "Rhizophora apiculata", IF(J2949="EXAG", "Excoecaria agallocha", IF(J2949="BRPA", "Bruguiera parviflora", IF(J2949="XYMO", "Xylocarpus moluccensis", IF(J2949="BRCY", "Bruguiera cylindrica", IF(J2949="AVAL", "Avicennia alba", IF(J2949="AVOF", "Avicennia officinalis", IF(J2949="LURA", "Lumnitzera racemosa", IF(J2949="CETA", "Ceriops tagal", IF(J2949="XYGR", "Xylocarpus granatum", IF(J2949="AVMA", "Avicennia marina", IF(J2949="RHMU", "Rhizophora mucronata", IF(J2949="BRGY", "Bruguiera gymnorrhiza", IF(J2949="BRSE", "Bruguiera sexangula", IF(J2949="SOOV", "Sonneratia ovata", IF(J2949="SOCA", "Sonneratia caseolaris", IF(J2949="HELI", "Heritiera littoralis", IF(J2949="HESY", "Heritiera sylvatica", IF(J2949="NYFR", "Nypa fruticans", IF(J2949="CYRA", "Cynometra ramiflora", IF(J2949="PHPA", "Phoenix paludosa", IF(J2949="SCHY", "Scyphiphora hydrophyllacea", IF(J2949="DIMA", "Diospyros maritima", IF(J2949="POPI", "Pongamia pinnata", IF(J2949="MAPS", "Maniltoa psilogyne", IF(J2949="INBI", "Intsia bijuga", IF(J2949="ACEB", "Acanthus ebracteatus", IF(J2949="CAER", "Calamus erinaceus", IF(J2949="UNUN", "Unknown unknown",  IF(J2949="SOAL", "Sonneratia alba",  IF(J2949="AECO", "Aegiceras corniculatum", "" )) )))))))))))))))))))))))))))))</f>
        <v>Rhizophora apiculata</v>
      </c>
      <c r="J2949" s="1" t="s">
        <v>21</v>
      </c>
      <c r="K2949" s="1" t="n">
        <v>6.2</v>
      </c>
      <c r="L2949" s="1" t="n">
        <v>7</v>
      </c>
      <c r="M2949" s="1"/>
      <c r="N2949" s="1"/>
      <c r="O2949" s="3"/>
      <c r="AMI2949" s="0"/>
      <c r="AMJ2949" s="0"/>
    </row>
    <row r="2950" s="18" customFormat="true" ht="13.8" hidden="false" customHeight="false" outlineLevel="0" collapsed="false">
      <c r="A2950" s="1" t="s">
        <v>91</v>
      </c>
      <c r="B2950" s="12" t="n">
        <v>42185</v>
      </c>
      <c r="C2950" s="1" t="s">
        <v>19</v>
      </c>
      <c r="D2950" s="1" t="s">
        <v>19</v>
      </c>
      <c r="E2950" s="1" t="s">
        <v>19</v>
      </c>
      <c r="F2950" s="1" t="s">
        <v>20</v>
      </c>
      <c r="G2950" s="1" t="n">
        <v>9</v>
      </c>
      <c r="H2950" s="1" t="n">
        <v>5</v>
      </c>
      <c r="I2950" s="23" t="str">
        <f aca="false">IF(J2950="RHAP", "Rhizophora apiculata", IF(J2950="EXAG", "Excoecaria agallocha", IF(J2950="BRPA", "Bruguiera parviflora", IF(J2950="XYMO", "Xylocarpus moluccensis", IF(J2950="BRCY", "Bruguiera cylindrica", IF(J2950="AVAL", "Avicennia alba", IF(J2950="AVOF", "Avicennia officinalis", IF(J2950="LURA", "Lumnitzera racemosa", IF(J2950="CETA", "Ceriops tagal", IF(J2950="XYGR", "Xylocarpus granatum", IF(J2950="AVMA", "Avicennia marina", IF(J2950="RHMU", "Rhizophora mucronata", IF(J2950="BRGY", "Bruguiera gymnorrhiza", IF(J2950="BRSE", "Bruguiera sexangula", IF(J2950="SOOV", "Sonneratia ovata", IF(J2950="SOCA", "Sonneratia caseolaris", IF(J2950="HELI", "Heritiera littoralis", IF(J2950="HESY", "Heritiera sylvatica", IF(J2950="NYFR", "Nypa fruticans", IF(J2950="CYRA", "Cynometra ramiflora", IF(J2950="PHPA", "Phoenix paludosa", IF(J2950="SCHY", "Scyphiphora hydrophyllacea", IF(J2950="DIMA", "Diospyros maritima", IF(J2950="POPI", "Pongamia pinnata", IF(J2950="MAPS", "Maniltoa psilogyne", IF(J2950="INBI", "Intsia bijuga", IF(J2950="ACEB", "Acanthus ebracteatus", IF(J2950="CAER", "Calamus erinaceus", IF(J2950="UNUN", "Unknown unknown",  IF(J2950="SOAL", "Sonneratia alba",  IF(J2950="AECO", "Aegiceras corniculatum", "" )) )))))))))))))))))))))))))))))</f>
        <v>Rhizophora apiculata</v>
      </c>
      <c r="J2950" s="1" t="s">
        <v>21</v>
      </c>
      <c r="K2950" s="1" t="n">
        <v>6.3</v>
      </c>
      <c r="L2950" s="1" t="n">
        <v>8</v>
      </c>
      <c r="M2950" s="1"/>
      <c r="N2950" s="1"/>
      <c r="O2950" s="3"/>
      <c r="AMI2950" s="0"/>
      <c r="AMJ2950" s="0"/>
    </row>
    <row r="2951" s="18" customFormat="true" ht="13.8" hidden="false" customHeight="false" outlineLevel="0" collapsed="false">
      <c r="A2951" s="1" t="s">
        <v>91</v>
      </c>
      <c r="B2951" s="12" t="n">
        <v>42185</v>
      </c>
      <c r="C2951" s="1" t="s">
        <v>19</v>
      </c>
      <c r="D2951" s="1" t="s">
        <v>19</v>
      </c>
      <c r="E2951" s="1" t="s">
        <v>19</v>
      </c>
      <c r="F2951" s="1" t="s">
        <v>20</v>
      </c>
      <c r="G2951" s="1" t="n">
        <v>9</v>
      </c>
      <c r="H2951" s="1" t="n">
        <v>5</v>
      </c>
      <c r="I2951" s="23" t="str">
        <f aca="false">IF(J2951="RHAP", "Rhizophora apiculata", IF(J2951="EXAG", "Excoecaria agallocha", IF(J2951="BRPA", "Bruguiera parviflora", IF(J2951="XYMO", "Xylocarpus moluccensis", IF(J2951="BRCY", "Bruguiera cylindrica", IF(J2951="AVAL", "Avicennia alba", IF(J2951="AVOF", "Avicennia officinalis", IF(J2951="LURA", "Lumnitzera racemosa", IF(J2951="CETA", "Ceriops tagal", IF(J2951="XYGR", "Xylocarpus granatum", IF(J2951="AVMA", "Avicennia marina", IF(J2951="RHMU", "Rhizophora mucronata", IF(J2951="BRGY", "Bruguiera gymnorrhiza", IF(J2951="BRSE", "Bruguiera sexangula", IF(J2951="SOOV", "Sonneratia ovata", IF(J2951="SOCA", "Sonneratia caseolaris", IF(J2951="HELI", "Heritiera littoralis", IF(J2951="HESY", "Heritiera sylvatica", IF(J2951="NYFR", "Nypa fruticans", IF(J2951="CYRA", "Cynometra ramiflora", IF(J2951="PHPA", "Phoenix paludosa", IF(J2951="SCHY", "Scyphiphora hydrophyllacea", IF(J2951="DIMA", "Diospyros maritima", IF(J2951="POPI", "Pongamia pinnata", IF(J2951="MAPS", "Maniltoa psilogyne", IF(J2951="INBI", "Intsia bijuga", IF(J2951="ACEB", "Acanthus ebracteatus", IF(J2951="CAER", "Calamus erinaceus", IF(J2951="UNUN", "Unknown unknown",  IF(J2951="SOAL", "Sonneratia alba",  IF(J2951="AECO", "Aegiceras corniculatum", "" )) )))))))))))))))))))))))))))))</f>
        <v>Rhizophora apiculata</v>
      </c>
      <c r="J2951" s="1" t="s">
        <v>21</v>
      </c>
      <c r="K2951" s="1" t="n">
        <v>6.5</v>
      </c>
      <c r="L2951" s="1" t="n">
        <v>6</v>
      </c>
      <c r="M2951" s="1" t="n">
        <v>7.3</v>
      </c>
      <c r="N2951" s="1" t="n">
        <v>3</v>
      </c>
      <c r="O2951" s="3"/>
      <c r="AMI2951" s="0"/>
      <c r="AMJ2951" s="0"/>
    </row>
    <row r="2952" s="18" customFormat="true" ht="13.8" hidden="false" customHeight="false" outlineLevel="0" collapsed="false">
      <c r="A2952" s="1" t="s">
        <v>91</v>
      </c>
      <c r="B2952" s="12" t="n">
        <v>42185</v>
      </c>
      <c r="C2952" s="1" t="s">
        <v>19</v>
      </c>
      <c r="D2952" s="1" t="s">
        <v>19</v>
      </c>
      <c r="E2952" s="1" t="s">
        <v>19</v>
      </c>
      <c r="F2952" s="1" t="s">
        <v>20</v>
      </c>
      <c r="G2952" s="1" t="n">
        <v>9</v>
      </c>
      <c r="H2952" s="1" t="n">
        <v>5</v>
      </c>
      <c r="I2952" s="23" t="str">
        <f aca="false">IF(J2952="RHAP", "Rhizophora apiculata", IF(J2952="EXAG", "Excoecaria agallocha", IF(J2952="BRPA", "Bruguiera parviflora", IF(J2952="XYMO", "Xylocarpus moluccensis", IF(J2952="BRCY", "Bruguiera cylindrica", IF(J2952="AVAL", "Avicennia alba", IF(J2952="AVOF", "Avicennia officinalis", IF(J2952="LURA", "Lumnitzera racemosa", IF(J2952="CETA", "Ceriops tagal", IF(J2952="XYGR", "Xylocarpus granatum", IF(J2952="AVMA", "Avicennia marina", IF(J2952="RHMU", "Rhizophora mucronata", IF(J2952="BRGY", "Bruguiera gymnorrhiza", IF(J2952="BRSE", "Bruguiera sexangula", IF(J2952="SOOV", "Sonneratia ovata", IF(J2952="SOCA", "Sonneratia caseolaris", IF(J2952="HELI", "Heritiera littoralis", IF(J2952="HESY", "Heritiera sylvatica", IF(J2952="NYFR", "Nypa fruticans", IF(J2952="CYRA", "Cynometra ramiflora", IF(J2952="PHPA", "Phoenix paludosa", IF(J2952="SCHY", "Scyphiphora hydrophyllacea", IF(J2952="DIMA", "Diospyros maritima", IF(J2952="POPI", "Pongamia pinnata", IF(J2952="MAPS", "Maniltoa psilogyne", IF(J2952="INBI", "Intsia bijuga", IF(J2952="ACEB", "Acanthus ebracteatus", IF(J2952="CAER", "Calamus erinaceus", IF(J2952="UNUN", "Unknown unknown",  IF(J2952="SOAL", "Sonneratia alba",  IF(J2952="AECO", "Aegiceras corniculatum", "" )) )))))))))))))))))))))))))))))</f>
        <v>Rhizophora apiculata</v>
      </c>
      <c r="J2952" s="1" t="s">
        <v>21</v>
      </c>
      <c r="K2952" s="1" t="n">
        <v>6.6</v>
      </c>
      <c r="L2952" s="1" t="n">
        <v>7</v>
      </c>
      <c r="M2952" s="1"/>
      <c r="N2952" s="1"/>
      <c r="O2952" s="3"/>
      <c r="AMI2952" s="0"/>
      <c r="AMJ2952" s="0"/>
    </row>
    <row r="2953" s="18" customFormat="true" ht="13.8" hidden="false" customHeight="false" outlineLevel="0" collapsed="false">
      <c r="A2953" s="1" t="s">
        <v>91</v>
      </c>
      <c r="B2953" s="12" t="n">
        <v>42185</v>
      </c>
      <c r="C2953" s="1" t="s">
        <v>19</v>
      </c>
      <c r="D2953" s="1" t="s">
        <v>19</v>
      </c>
      <c r="E2953" s="1" t="s">
        <v>19</v>
      </c>
      <c r="F2953" s="1" t="s">
        <v>20</v>
      </c>
      <c r="G2953" s="1" t="n">
        <v>9</v>
      </c>
      <c r="H2953" s="1" t="n">
        <v>5</v>
      </c>
      <c r="I2953" s="23" t="str">
        <f aca="false">IF(J2953="RHAP", "Rhizophora apiculata", IF(J2953="EXAG", "Excoecaria agallocha", IF(J2953="BRPA", "Bruguiera parviflora", IF(J2953="XYMO", "Xylocarpus moluccensis", IF(J2953="BRCY", "Bruguiera cylindrica", IF(J2953="AVAL", "Avicennia alba", IF(J2953="AVOF", "Avicennia officinalis", IF(J2953="LURA", "Lumnitzera racemosa", IF(J2953="CETA", "Ceriops tagal", IF(J2953="XYGR", "Xylocarpus granatum", IF(J2953="AVMA", "Avicennia marina", IF(J2953="RHMU", "Rhizophora mucronata", IF(J2953="BRGY", "Bruguiera gymnorrhiza", IF(J2953="BRSE", "Bruguiera sexangula", IF(J2953="SOOV", "Sonneratia ovata", IF(J2953="SOCA", "Sonneratia caseolaris", IF(J2953="HELI", "Heritiera littoralis", IF(J2953="HESY", "Heritiera sylvatica", IF(J2953="NYFR", "Nypa fruticans", IF(J2953="CYRA", "Cynometra ramiflora", IF(J2953="PHPA", "Phoenix paludosa", IF(J2953="SCHY", "Scyphiphora hydrophyllacea", IF(J2953="DIMA", "Diospyros maritima", IF(J2953="POPI", "Pongamia pinnata", IF(J2953="MAPS", "Maniltoa psilogyne", IF(J2953="INBI", "Intsia bijuga", IF(J2953="ACEB", "Acanthus ebracteatus", IF(J2953="CAER", "Calamus erinaceus", IF(J2953="UNUN", "Unknown unknown",  IF(J2953="SOAL", "Sonneratia alba",  IF(J2953="AECO", "Aegiceras corniculatum", "" )) )))))))))))))))))))))))))))))</f>
        <v>Bruguiera cylindrica</v>
      </c>
      <c r="J2953" s="1" t="s">
        <v>98</v>
      </c>
      <c r="K2953" s="1" t="n">
        <v>7</v>
      </c>
      <c r="L2953" s="1" t="n">
        <v>6</v>
      </c>
      <c r="M2953" s="1"/>
      <c r="N2953" s="1"/>
      <c r="O2953" s="3"/>
      <c r="AMI2953" s="0"/>
      <c r="AMJ2953" s="0"/>
    </row>
    <row r="2954" s="18" customFormat="true" ht="13.8" hidden="false" customHeight="false" outlineLevel="0" collapsed="false">
      <c r="A2954" s="1" t="s">
        <v>91</v>
      </c>
      <c r="B2954" s="12" t="n">
        <v>42185</v>
      </c>
      <c r="C2954" s="1" t="s">
        <v>19</v>
      </c>
      <c r="D2954" s="1" t="s">
        <v>19</v>
      </c>
      <c r="E2954" s="1" t="s">
        <v>19</v>
      </c>
      <c r="F2954" s="1" t="s">
        <v>20</v>
      </c>
      <c r="G2954" s="1" t="n">
        <v>9</v>
      </c>
      <c r="H2954" s="1" t="n">
        <v>5</v>
      </c>
      <c r="I2954" s="23" t="str">
        <f aca="false">IF(J2954="RHAP", "Rhizophora apiculata", IF(J2954="EXAG", "Excoecaria agallocha", IF(J2954="BRPA", "Bruguiera parviflora", IF(J2954="XYMO", "Xylocarpus moluccensis", IF(J2954="BRCY", "Bruguiera cylindrica", IF(J2954="AVAL", "Avicennia alba", IF(J2954="AVOF", "Avicennia officinalis", IF(J2954="LURA", "Lumnitzera racemosa", IF(J2954="CETA", "Ceriops tagal", IF(J2954="XYGR", "Xylocarpus granatum", IF(J2954="AVMA", "Avicennia marina", IF(J2954="RHMU", "Rhizophora mucronata", IF(J2954="BRGY", "Bruguiera gymnorrhiza", IF(J2954="BRSE", "Bruguiera sexangula", IF(J2954="SOOV", "Sonneratia ovata", IF(J2954="SOCA", "Sonneratia caseolaris", IF(J2954="HELI", "Heritiera littoralis", IF(J2954="HESY", "Heritiera sylvatica", IF(J2954="NYFR", "Nypa fruticans", IF(J2954="CYRA", "Cynometra ramiflora", IF(J2954="PHPA", "Phoenix paludosa", IF(J2954="SCHY", "Scyphiphora hydrophyllacea", IF(J2954="DIMA", "Diospyros maritima", IF(J2954="POPI", "Pongamia pinnata", IF(J2954="MAPS", "Maniltoa psilogyne", IF(J2954="INBI", "Intsia bijuga", IF(J2954="ACEB", "Acanthus ebracteatus", IF(J2954="CAER", "Calamus erinaceus", IF(J2954="UNUN", "Unknown unknown",  IF(J2954="SOAL", "Sonneratia alba",  IF(J2954="AECO", "Aegiceras corniculatum", "" )) )))))))))))))))))))))))))))))</f>
        <v>Bruguiera cylindrica</v>
      </c>
      <c r="J2954" s="1" t="s">
        <v>98</v>
      </c>
      <c r="K2954" s="1" t="n">
        <v>7</v>
      </c>
      <c r="L2954" s="1" t="n">
        <v>7</v>
      </c>
      <c r="M2954" s="1"/>
      <c r="N2954" s="1" t="n">
        <v>2</v>
      </c>
      <c r="O2954" s="3"/>
      <c r="AMI2954" s="0"/>
      <c r="AMJ2954" s="0"/>
    </row>
    <row r="2955" s="18" customFormat="true" ht="13.8" hidden="false" customHeight="false" outlineLevel="0" collapsed="false">
      <c r="A2955" s="1" t="s">
        <v>91</v>
      </c>
      <c r="B2955" s="12" t="n">
        <v>42185</v>
      </c>
      <c r="C2955" s="1" t="s">
        <v>19</v>
      </c>
      <c r="D2955" s="1" t="s">
        <v>19</v>
      </c>
      <c r="E2955" s="1" t="s">
        <v>19</v>
      </c>
      <c r="F2955" s="1" t="s">
        <v>20</v>
      </c>
      <c r="G2955" s="1" t="n">
        <v>9</v>
      </c>
      <c r="H2955" s="1" t="n">
        <v>5</v>
      </c>
      <c r="I2955" s="23" t="str">
        <f aca="false">IF(J2955="RHAP", "Rhizophora apiculata", IF(J2955="EXAG", "Excoecaria agallocha", IF(J2955="BRPA", "Bruguiera parviflora", IF(J2955="XYMO", "Xylocarpus moluccensis", IF(J2955="BRCY", "Bruguiera cylindrica", IF(J2955="AVAL", "Avicennia alba", IF(J2955="AVOF", "Avicennia officinalis", IF(J2955="LURA", "Lumnitzera racemosa", IF(J2955="CETA", "Ceriops tagal", IF(J2955="XYGR", "Xylocarpus granatum", IF(J2955="AVMA", "Avicennia marina", IF(J2955="RHMU", "Rhizophora mucronata", IF(J2955="BRGY", "Bruguiera gymnorrhiza", IF(J2955="BRSE", "Bruguiera sexangula", IF(J2955="SOOV", "Sonneratia ovata", IF(J2955="SOCA", "Sonneratia caseolaris", IF(J2955="HELI", "Heritiera littoralis", IF(J2955="HESY", "Heritiera sylvatica", IF(J2955="NYFR", "Nypa fruticans", IF(J2955="CYRA", "Cynometra ramiflora", IF(J2955="PHPA", "Phoenix paludosa", IF(J2955="SCHY", "Scyphiphora hydrophyllacea", IF(J2955="DIMA", "Diospyros maritima", IF(J2955="POPI", "Pongamia pinnata", IF(J2955="MAPS", "Maniltoa psilogyne", IF(J2955="INBI", "Intsia bijuga", IF(J2955="ACEB", "Acanthus ebracteatus", IF(J2955="CAER", "Calamus erinaceus", IF(J2955="UNUN", "Unknown unknown",  IF(J2955="SOAL", "Sonneratia alba",  IF(J2955="AECO", "Aegiceras corniculatum", "" )) )))))))))))))))))))))))))))))</f>
        <v>Avicennia officinalis</v>
      </c>
      <c r="J2955" s="1" t="s">
        <v>105</v>
      </c>
      <c r="K2955" s="1" t="n">
        <v>7</v>
      </c>
      <c r="L2955" s="1" t="n">
        <v>7</v>
      </c>
      <c r="M2955" s="1"/>
      <c r="N2955" s="1"/>
      <c r="O2955" s="3"/>
      <c r="AMI2955" s="0"/>
      <c r="AMJ2955" s="0"/>
    </row>
    <row r="2956" s="18" customFormat="true" ht="13.8" hidden="false" customHeight="false" outlineLevel="0" collapsed="false">
      <c r="A2956" s="1" t="s">
        <v>91</v>
      </c>
      <c r="B2956" s="12" t="n">
        <v>42185</v>
      </c>
      <c r="C2956" s="1" t="s">
        <v>19</v>
      </c>
      <c r="D2956" s="1" t="s">
        <v>19</v>
      </c>
      <c r="E2956" s="1" t="s">
        <v>19</v>
      </c>
      <c r="F2956" s="1" t="s">
        <v>20</v>
      </c>
      <c r="G2956" s="1" t="n">
        <v>9</v>
      </c>
      <c r="H2956" s="1" t="n">
        <v>5</v>
      </c>
      <c r="I2956" s="23" t="str">
        <f aca="false">IF(J2956="RHAP", "Rhizophora apiculata", IF(J2956="EXAG", "Excoecaria agallocha", IF(J2956="BRPA", "Bruguiera parviflora", IF(J2956="XYMO", "Xylocarpus moluccensis", IF(J2956="BRCY", "Bruguiera cylindrica", IF(J2956="AVAL", "Avicennia alba", IF(J2956="AVOF", "Avicennia officinalis", IF(J2956="LURA", "Lumnitzera racemosa", IF(J2956="CETA", "Ceriops tagal", IF(J2956="XYGR", "Xylocarpus granatum", IF(J2956="AVMA", "Avicennia marina", IF(J2956="RHMU", "Rhizophora mucronata", IF(J2956="BRGY", "Bruguiera gymnorrhiza", IF(J2956="BRSE", "Bruguiera sexangula", IF(J2956="SOOV", "Sonneratia ovata", IF(J2956="SOCA", "Sonneratia caseolaris", IF(J2956="HELI", "Heritiera littoralis", IF(J2956="HESY", "Heritiera sylvatica", IF(J2956="NYFR", "Nypa fruticans", IF(J2956="CYRA", "Cynometra ramiflora", IF(J2956="PHPA", "Phoenix paludosa", IF(J2956="SCHY", "Scyphiphora hydrophyllacea", IF(J2956="DIMA", "Diospyros maritima", IF(J2956="POPI", "Pongamia pinnata", IF(J2956="MAPS", "Maniltoa psilogyne", IF(J2956="INBI", "Intsia bijuga", IF(J2956="ACEB", "Acanthus ebracteatus", IF(J2956="CAER", "Calamus erinaceus", IF(J2956="UNUN", "Unknown unknown",  IF(J2956="SOAL", "Sonneratia alba",  IF(J2956="AECO", "Aegiceras corniculatum", "" )) )))))))))))))))))))))))))))))</f>
        <v>Avicennia officinalis</v>
      </c>
      <c r="J2956" s="1" t="s">
        <v>105</v>
      </c>
      <c r="K2956" s="1" t="n">
        <v>7.1</v>
      </c>
      <c r="L2956" s="1" t="n">
        <v>9</v>
      </c>
      <c r="M2956" s="1"/>
      <c r="N2956" s="1"/>
      <c r="O2956" s="3"/>
      <c r="AMI2956" s="0"/>
      <c r="AMJ2956" s="0"/>
    </row>
    <row r="2957" s="18" customFormat="true" ht="13.8" hidden="false" customHeight="false" outlineLevel="0" collapsed="false">
      <c r="A2957" s="1" t="s">
        <v>91</v>
      </c>
      <c r="B2957" s="12" t="n">
        <v>42185</v>
      </c>
      <c r="C2957" s="1" t="s">
        <v>19</v>
      </c>
      <c r="D2957" s="1" t="s">
        <v>19</v>
      </c>
      <c r="E2957" s="1" t="s">
        <v>19</v>
      </c>
      <c r="F2957" s="1" t="s">
        <v>20</v>
      </c>
      <c r="G2957" s="1" t="n">
        <v>9</v>
      </c>
      <c r="H2957" s="1" t="n">
        <v>5</v>
      </c>
      <c r="I2957" s="23" t="str">
        <f aca="false">IF(J2957="RHAP", "Rhizophora apiculata", IF(J2957="EXAG", "Excoecaria agallocha", IF(J2957="BRPA", "Bruguiera parviflora", IF(J2957="XYMO", "Xylocarpus moluccensis", IF(J2957="BRCY", "Bruguiera cylindrica", IF(J2957="AVAL", "Avicennia alba", IF(J2957="AVOF", "Avicennia officinalis", IF(J2957="LURA", "Lumnitzera racemosa", IF(J2957="CETA", "Ceriops tagal", IF(J2957="XYGR", "Xylocarpus granatum", IF(J2957="AVMA", "Avicennia marina", IF(J2957="RHMU", "Rhizophora mucronata", IF(J2957="BRGY", "Bruguiera gymnorrhiza", IF(J2957="BRSE", "Bruguiera sexangula", IF(J2957="SOOV", "Sonneratia ovata", IF(J2957="SOCA", "Sonneratia caseolaris", IF(J2957="HELI", "Heritiera littoralis", IF(J2957="HESY", "Heritiera sylvatica", IF(J2957="NYFR", "Nypa fruticans", IF(J2957="CYRA", "Cynometra ramiflora", IF(J2957="PHPA", "Phoenix paludosa", IF(J2957="SCHY", "Scyphiphora hydrophyllacea", IF(J2957="DIMA", "Diospyros maritima", IF(J2957="POPI", "Pongamia pinnata", IF(J2957="MAPS", "Maniltoa psilogyne", IF(J2957="INBI", "Intsia bijuga", IF(J2957="ACEB", "Acanthus ebracteatus", IF(J2957="CAER", "Calamus erinaceus", IF(J2957="UNUN", "Unknown unknown",  IF(J2957="SOAL", "Sonneratia alba",  IF(J2957="AECO", "Aegiceras corniculatum", "" )) )))))))))))))))))))))))))))))</f>
        <v>Xylocarpus moluccensis</v>
      </c>
      <c r="J2957" s="1" t="s">
        <v>146</v>
      </c>
      <c r="K2957" s="1" t="n">
        <v>7.2</v>
      </c>
      <c r="L2957" s="1" t="n">
        <v>7</v>
      </c>
      <c r="M2957" s="1"/>
      <c r="N2957" s="1"/>
      <c r="O2957" s="3"/>
      <c r="AMI2957" s="0"/>
      <c r="AMJ2957" s="0"/>
    </row>
    <row r="2958" s="18" customFormat="true" ht="13.8" hidden="false" customHeight="false" outlineLevel="0" collapsed="false">
      <c r="A2958" s="1" t="s">
        <v>91</v>
      </c>
      <c r="B2958" s="12" t="n">
        <v>42185</v>
      </c>
      <c r="C2958" s="1" t="s">
        <v>19</v>
      </c>
      <c r="D2958" s="1" t="s">
        <v>19</v>
      </c>
      <c r="E2958" s="1" t="s">
        <v>19</v>
      </c>
      <c r="F2958" s="1" t="s">
        <v>20</v>
      </c>
      <c r="G2958" s="1" t="n">
        <v>9</v>
      </c>
      <c r="H2958" s="1" t="n">
        <v>5</v>
      </c>
      <c r="I2958" s="23" t="str">
        <f aca="false">IF(J2958="RHAP", "Rhizophora apiculata", IF(J2958="EXAG", "Excoecaria agallocha", IF(J2958="BRPA", "Bruguiera parviflora", IF(J2958="XYMO", "Xylocarpus moluccensis", IF(J2958="BRCY", "Bruguiera cylindrica", IF(J2958="AVAL", "Avicennia alba", IF(J2958="AVOF", "Avicennia officinalis", IF(J2958="LURA", "Lumnitzera racemosa", IF(J2958="CETA", "Ceriops tagal", IF(J2958="XYGR", "Xylocarpus granatum", IF(J2958="AVMA", "Avicennia marina", IF(J2958="RHMU", "Rhizophora mucronata", IF(J2958="BRGY", "Bruguiera gymnorrhiza", IF(J2958="BRSE", "Bruguiera sexangula", IF(J2958="SOOV", "Sonneratia ovata", IF(J2958="SOCA", "Sonneratia caseolaris", IF(J2958="HELI", "Heritiera littoralis", IF(J2958="HESY", "Heritiera sylvatica", IF(J2958="NYFR", "Nypa fruticans", IF(J2958="CYRA", "Cynometra ramiflora", IF(J2958="PHPA", "Phoenix paludosa", IF(J2958="SCHY", "Scyphiphora hydrophyllacea", IF(J2958="DIMA", "Diospyros maritima", IF(J2958="POPI", "Pongamia pinnata", IF(J2958="MAPS", "Maniltoa psilogyne", IF(J2958="INBI", "Intsia bijuga", IF(J2958="ACEB", "Acanthus ebracteatus", IF(J2958="CAER", "Calamus erinaceus", IF(J2958="UNUN", "Unknown unknown",  IF(J2958="SOAL", "Sonneratia alba",  IF(J2958="AECO", "Aegiceras corniculatum", "" )) )))))))))))))))))))))))))))))</f>
        <v>Avicennia alba</v>
      </c>
      <c r="J2958" s="1" t="s">
        <v>27</v>
      </c>
      <c r="K2958" s="1" t="n">
        <v>7.5</v>
      </c>
      <c r="L2958" s="1" t="n">
        <v>4</v>
      </c>
      <c r="M2958" s="1"/>
      <c r="N2958" s="1" t="n">
        <v>3</v>
      </c>
      <c r="O2958" s="3"/>
      <c r="AMI2958" s="0"/>
      <c r="AMJ2958" s="0"/>
    </row>
    <row r="2959" s="18" customFormat="true" ht="13.8" hidden="false" customHeight="false" outlineLevel="0" collapsed="false">
      <c r="A2959" s="1" t="s">
        <v>91</v>
      </c>
      <c r="B2959" s="12" t="n">
        <v>42185</v>
      </c>
      <c r="C2959" s="1" t="s">
        <v>19</v>
      </c>
      <c r="D2959" s="1" t="s">
        <v>19</v>
      </c>
      <c r="E2959" s="1" t="s">
        <v>19</v>
      </c>
      <c r="F2959" s="1" t="s">
        <v>20</v>
      </c>
      <c r="G2959" s="1" t="n">
        <v>9</v>
      </c>
      <c r="H2959" s="1" t="n">
        <v>5</v>
      </c>
      <c r="I2959" s="23" t="str">
        <f aca="false">IF(J2959="RHAP", "Rhizophora apiculata", IF(J2959="EXAG", "Excoecaria agallocha", IF(J2959="BRPA", "Bruguiera parviflora", IF(J2959="XYMO", "Xylocarpus moluccensis", IF(J2959="BRCY", "Bruguiera cylindrica", IF(J2959="AVAL", "Avicennia alba", IF(J2959="AVOF", "Avicennia officinalis", IF(J2959="LURA", "Lumnitzera racemosa", IF(J2959="CETA", "Ceriops tagal", IF(J2959="XYGR", "Xylocarpus granatum", IF(J2959="AVMA", "Avicennia marina", IF(J2959="RHMU", "Rhizophora mucronata", IF(J2959="BRGY", "Bruguiera gymnorrhiza", IF(J2959="BRSE", "Bruguiera sexangula", IF(J2959="SOOV", "Sonneratia ovata", IF(J2959="SOCA", "Sonneratia caseolaris", IF(J2959="HELI", "Heritiera littoralis", IF(J2959="HESY", "Heritiera sylvatica", IF(J2959="NYFR", "Nypa fruticans", IF(J2959="CYRA", "Cynometra ramiflora", IF(J2959="PHPA", "Phoenix paludosa", IF(J2959="SCHY", "Scyphiphora hydrophyllacea", IF(J2959="DIMA", "Diospyros maritima", IF(J2959="POPI", "Pongamia pinnata", IF(J2959="MAPS", "Maniltoa psilogyne", IF(J2959="INBI", "Intsia bijuga", IF(J2959="ACEB", "Acanthus ebracteatus", IF(J2959="CAER", "Calamus erinaceus", IF(J2959="UNUN", "Unknown unknown",  IF(J2959="SOAL", "Sonneratia alba",  IF(J2959="AECO", "Aegiceras corniculatum", "" )) )))))))))))))))))))))))))))))</f>
        <v>Rhizophora apiculata</v>
      </c>
      <c r="J2959" s="1" t="s">
        <v>21</v>
      </c>
      <c r="K2959" s="1" t="n">
        <v>7.8</v>
      </c>
      <c r="L2959" s="1" t="n">
        <v>8</v>
      </c>
      <c r="M2959" s="1"/>
      <c r="N2959" s="1"/>
      <c r="O2959" s="3"/>
      <c r="AMI2959" s="0"/>
      <c r="AMJ2959" s="0"/>
    </row>
    <row r="2960" s="18" customFormat="true" ht="13.8" hidden="false" customHeight="false" outlineLevel="0" collapsed="false">
      <c r="A2960" s="1" t="s">
        <v>91</v>
      </c>
      <c r="B2960" s="12" t="n">
        <v>42185</v>
      </c>
      <c r="C2960" s="1" t="s">
        <v>19</v>
      </c>
      <c r="D2960" s="1" t="s">
        <v>19</v>
      </c>
      <c r="E2960" s="1" t="s">
        <v>19</v>
      </c>
      <c r="F2960" s="1" t="s">
        <v>20</v>
      </c>
      <c r="G2960" s="1" t="n">
        <v>9</v>
      </c>
      <c r="H2960" s="1" t="n">
        <v>5</v>
      </c>
      <c r="I2960" s="23" t="str">
        <f aca="false">IF(J2960="RHAP", "Rhizophora apiculata", IF(J2960="EXAG", "Excoecaria agallocha", IF(J2960="BRPA", "Bruguiera parviflora", IF(J2960="XYMO", "Xylocarpus moluccensis", IF(J2960="BRCY", "Bruguiera cylindrica", IF(J2960="AVAL", "Avicennia alba", IF(J2960="AVOF", "Avicennia officinalis", IF(J2960="LURA", "Lumnitzera racemosa", IF(J2960="CETA", "Ceriops tagal", IF(J2960="XYGR", "Xylocarpus granatum", IF(J2960="AVMA", "Avicennia marina", IF(J2960="RHMU", "Rhizophora mucronata", IF(J2960="BRGY", "Bruguiera gymnorrhiza", IF(J2960="BRSE", "Bruguiera sexangula", IF(J2960="SOOV", "Sonneratia ovata", IF(J2960="SOCA", "Sonneratia caseolaris", IF(J2960="HELI", "Heritiera littoralis", IF(J2960="HESY", "Heritiera sylvatica", IF(J2960="NYFR", "Nypa fruticans", IF(J2960="CYRA", "Cynometra ramiflora", IF(J2960="PHPA", "Phoenix paludosa", IF(J2960="SCHY", "Scyphiphora hydrophyllacea", IF(J2960="DIMA", "Diospyros maritima", IF(J2960="POPI", "Pongamia pinnata", IF(J2960="MAPS", "Maniltoa psilogyne", IF(J2960="INBI", "Intsia bijuga", IF(J2960="ACEB", "Acanthus ebracteatus", IF(J2960="CAER", "Calamus erinaceus", IF(J2960="UNUN", "Unknown unknown",  IF(J2960="SOAL", "Sonneratia alba",  IF(J2960="AECO", "Aegiceras corniculatum", "" )) )))))))))))))))))))))))))))))</f>
        <v>Rhizophora apiculata</v>
      </c>
      <c r="J2960" s="1" t="s">
        <v>21</v>
      </c>
      <c r="K2960" s="1" t="n">
        <v>7.8</v>
      </c>
      <c r="L2960" s="1" t="n">
        <v>6</v>
      </c>
      <c r="M2960" s="1"/>
      <c r="N2960" s="1"/>
      <c r="O2960" s="3"/>
      <c r="AMI2960" s="0"/>
      <c r="AMJ2960" s="0"/>
    </row>
    <row r="2961" s="18" customFormat="true" ht="13.8" hidden="false" customHeight="false" outlineLevel="0" collapsed="false">
      <c r="A2961" s="1" t="s">
        <v>91</v>
      </c>
      <c r="B2961" s="12" t="n">
        <v>42185</v>
      </c>
      <c r="C2961" s="1" t="s">
        <v>19</v>
      </c>
      <c r="D2961" s="1" t="s">
        <v>19</v>
      </c>
      <c r="E2961" s="1" t="s">
        <v>19</v>
      </c>
      <c r="F2961" s="1" t="s">
        <v>20</v>
      </c>
      <c r="G2961" s="1" t="n">
        <v>9</v>
      </c>
      <c r="H2961" s="1" t="n">
        <v>5</v>
      </c>
      <c r="I2961" s="23" t="str">
        <f aca="false">IF(J2961="RHAP", "Rhizophora apiculata", IF(J2961="EXAG", "Excoecaria agallocha", IF(J2961="BRPA", "Bruguiera parviflora", IF(J2961="XYMO", "Xylocarpus moluccensis", IF(J2961="BRCY", "Bruguiera cylindrica", IF(J2961="AVAL", "Avicennia alba", IF(J2961="AVOF", "Avicennia officinalis", IF(J2961="LURA", "Lumnitzera racemosa", IF(J2961="CETA", "Ceriops tagal", IF(J2961="XYGR", "Xylocarpus granatum", IF(J2961="AVMA", "Avicennia marina", IF(J2961="RHMU", "Rhizophora mucronata", IF(J2961="BRGY", "Bruguiera gymnorrhiza", IF(J2961="BRSE", "Bruguiera sexangula", IF(J2961="SOOV", "Sonneratia ovata", IF(J2961="SOCA", "Sonneratia caseolaris", IF(J2961="HELI", "Heritiera littoralis", IF(J2961="HESY", "Heritiera sylvatica", IF(J2961="NYFR", "Nypa fruticans", IF(J2961="CYRA", "Cynometra ramiflora", IF(J2961="PHPA", "Phoenix paludosa", IF(J2961="SCHY", "Scyphiphora hydrophyllacea", IF(J2961="DIMA", "Diospyros maritima", IF(J2961="POPI", "Pongamia pinnata", IF(J2961="MAPS", "Maniltoa psilogyne", IF(J2961="INBI", "Intsia bijuga", IF(J2961="ACEB", "Acanthus ebracteatus", IF(J2961="CAER", "Calamus erinaceus", IF(J2961="UNUN", "Unknown unknown",  IF(J2961="SOAL", "Sonneratia alba",  IF(J2961="AECO", "Aegiceras corniculatum", "" )) )))))))))))))))))))))))))))))</f>
        <v>Avicennia officinalis</v>
      </c>
      <c r="J2961" s="1" t="s">
        <v>105</v>
      </c>
      <c r="K2961" s="1" t="n">
        <v>8</v>
      </c>
      <c r="L2961" s="1" t="n">
        <v>8</v>
      </c>
      <c r="M2961" s="1"/>
      <c r="N2961" s="1"/>
      <c r="O2961" s="3"/>
      <c r="AMI2961" s="0"/>
      <c r="AMJ2961" s="0"/>
    </row>
    <row r="2962" s="18" customFormat="true" ht="13.8" hidden="false" customHeight="false" outlineLevel="0" collapsed="false">
      <c r="A2962" s="1" t="s">
        <v>91</v>
      </c>
      <c r="B2962" s="12" t="n">
        <v>42185</v>
      </c>
      <c r="C2962" s="1" t="s">
        <v>19</v>
      </c>
      <c r="D2962" s="1" t="s">
        <v>19</v>
      </c>
      <c r="E2962" s="1" t="s">
        <v>19</v>
      </c>
      <c r="F2962" s="1" t="s">
        <v>20</v>
      </c>
      <c r="G2962" s="1" t="n">
        <v>9</v>
      </c>
      <c r="H2962" s="1" t="n">
        <v>5</v>
      </c>
      <c r="I2962" s="23" t="str">
        <f aca="false">IF(J2962="RHAP", "Rhizophora apiculata", IF(J2962="EXAG", "Excoecaria agallocha", IF(J2962="BRPA", "Bruguiera parviflora", IF(J2962="XYMO", "Xylocarpus moluccensis", IF(J2962="BRCY", "Bruguiera cylindrica", IF(J2962="AVAL", "Avicennia alba", IF(J2962="AVOF", "Avicennia officinalis", IF(J2962="LURA", "Lumnitzera racemosa", IF(J2962="CETA", "Ceriops tagal", IF(J2962="XYGR", "Xylocarpus granatum", IF(J2962="AVMA", "Avicennia marina", IF(J2962="RHMU", "Rhizophora mucronata", IF(J2962="BRGY", "Bruguiera gymnorrhiza", IF(J2962="BRSE", "Bruguiera sexangula", IF(J2962="SOOV", "Sonneratia ovata", IF(J2962="SOCA", "Sonneratia caseolaris", IF(J2962="HELI", "Heritiera littoralis", IF(J2962="HESY", "Heritiera sylvatica", IF(J2962="NYFR", "Nypa fruticans", IF(J2962="CYRA", "Cynometra ramiflora", IF(J2962="PHPA", "Phoenix paludosa", IF(J2962="SCHY", "Scyphiphora hydrophyllacea", IF(J2962="DIMA", "Diospyros maritima", IF(J2962="POPI", "Pongamia pinnata", IF(J2962="MAPS", "Maniltoa psilogyne", IF(J2962="INBI", "Intsia bijuga", IF(J2962="ACEB", "Acanthus ebracteatus", IF(J2962="CAER", "Calamus erinaceus", IF(J2962="UNUN", "Unknown unknown",  IF(J2962="SOAL", "Sonneratia alba",  IF(J2962="AECO", "Aegiceras corniculatum", "" )) )))))))))))))))))))))))))))))</f>
        <v>Rhizophora apiculata</v>
      </c>
      <c r="J2962" s="1" t="s">
        <v>21</v>
      </c>
      <c r="K2962" s="1" t="n">
        <v>8</v>
      </c>
      <c r="L2962" s="1" t="n">
        <v>7</v>
      </c>
      <c r="M2962" s="1"/>
      <c r="N2962" s="1"/>
      <c r="O2962" s="3"/>
      <c r="AMI2962" s="0"/>
      <c r="AMJ2962" s="0"/>
    </row>
    <row r="2963" s="18" customFormat="true" ht="13.8" hidden="false" customHeight="false" outlineLevel="0" collapsed="false">
      <c r="A2963" s="1" t="s">
        <v>91</v>
      </c>
      <c r="B2963" s="12" t="n">
        <v>42185</v>
      </c>
      <c r="C2963" s="1" t="s">
        <v>19</v>
      </c>
      <c r="D2963" s="1" t="s">
        <v>19</v>
      </c>
      <c r="E2963" s="1" t="s">
        <v>19</v>
      </c>
      <c r="F2963" s="1" t="s">
        <v>20</v>
      </c>
      <c r="G2963" s="1" t="n">
        <v>9</v>
      </c>
      <c r="H2963" s="1" t="n">
        <v>5</v>
      </c>
      <c r="I2963" s="23" t="str">
        <f aca="false">IF(J2963="RHAP", "Rhizophora apiculata", IF(J2963="EXAG", "Excoecaria agallocha", IF(J2963="BRPA", "Bruguiera parviflora", IF(J2963="XYMO", "Xylocarpus moluccensis", IF(J2963="BRCY", "Bruguiera cylindrica", IF(J2963="AVAL", "Avicennia alba", IF(J2963="AVOF", "Avicennia officinalis", IF(J2963="LURA", "Lumnitzera racemosa", IF(J2963="CETA", "Ceriops tagal", IF(J2963="XYGR", "Xylocarpus granatum", IF(J2963="AVMA", "Avicennia marina", IF(J2963="RHMU", "Rhizophora mucronata", IF(J2963="BRGY", "Bruguiera gymnorrhiza", IF(J2963="BRSE", "Bruguiera sexangula", IF(J2963="SOOV", "Sonneratia ovata", IF(J2963="SOCA", "Sonneratia caseolaris", IF(J2963="HELI", "Heritiera littoralis", IF(J2963="HESY", "Heritiera sylvatica", IF(J2963="NYFR", "Nypa fruticans", IF(J2963="CYRA", "Cynometra ramiflora", IF(J2963="PHPA", "Phoenix paludosa", IF(J2963="SCHY", "Scyphiphora hydrophyllacea", IF(J2963="DIMA", "Diospyros maritima", IF(J2963="POPI", "Pongamia pinnata", IF(J2963="MAPS", "Maniltoa psilogyne", IF(J2963="INBI", "Intsia bijuga", IF(J2963="ACEB", "Acanthus ebracteatus", IF(J2963="CAER", "Calamus erinaceus", IF(J2963="UNUN", "Unknown unknown",  IF(J2963="SOAL", "Sonneratia alba",  IF(J2963="AECO", "Aegiceras corniculatum", "" )) )))))))))))))))))))))))))))))</f>
        <v>Bruguiera cylindrica</v>
      </c>
      <c r="J2963" s="1" t="s">
        <v>98</v>
      </c>
      <c r="K2963" s="1" t="n">
        <v>8</v>
      </c>
      <c r="L2963" s="1" t="n">
        <v>3</v>
      </c>
      <c r="M2963" s="1" t="n">
        <v>8.7</v>
      </c>
      <c r="N2963" s="1" t="n">
        <v>3</v>
      </c>
      <c r="O2963" s="3"/>
      <c r="AMI2963" s="0"/>
      <c r="AMJ2963" s="0"/>
    </row>
    <row r="2964" s="18" customFormat="true" ht="13.8" hidden="false" customHeight="false" outlineLevel="0" collapsed="false">
      <c r="A2964" s="1" t="s">
        <v>91</v>
      </c>
      <c r="B2964" s="12" t="n">
        <v>42185</v>
      </c>
      <c r="C2964" s="1" t="s">
        <v>19</v>
      </c>
      <c r="D2964" s="1" t="s">
        <v>19</v>
      </c>
      <c r="E2964" s="1" t="s">
        <v>19</v>
      </c>
      <c r="F2964" s="1" t="s">
        <v>20</v>
      </c>
      <c r="G2964" s="1" t="n">
        <v>9</v>
      </c>
      <c r="H2964" s="1" t="n">
        <v>5</v>
      </c>
      <c r="I2964" s="23" t="str">
        <f aca="false">IF(J2964="RHAP", "Rhizophora apiculata", IF(J2964="EXAG", "Excoecaria agallocha", IF(J2964="BRPA", "Bruguiera parviflora", IF(J2964="XYMO", "Xylocarpus moluccensis", IF(J2964="BRCY", "Bruguiera cylindrica", IF(J2964="AVAL", "Avicennia alba", IF(J2964="AVOF", "Avicennia officinalis", IF(J2964="LURA", "Lumnitzera racemosa", IF(J2964="CETA", "Ceriops tagal", IF(J2964="XYGR", "Xylocarpus granatum", IF(J2964="AVMA", "Avicennia marina", IF(J2964="RHMU", "Rhizophora mucronata", IF(J2964="BRGY", "Bruguiera gymnorrhiza", IF(J2964="BRSE", "Bruguiera sexangula", IF(J2964="SOOV", "Sonneratia ovata", IF(J2964="SOCA", "Sonneratia caseolaris", IF(J2964="HELI", "Heritiera littoralis", IF(J2964="HESY", "Heritiera sylvatica", IF(J2964="NYFR", "Nypa fruticans", IF(J2964="CYRA", "Cynometra ramiflora", IF(J2964="PHPA", "Phoenix paludosa", IF(J2964="SCHY", "Scyphiphora hydrophyllacea", IF(J2964="DIMA", "Diospyros maritima", IF(J2964="POPI", "Pongamia pinnata", IF(J2964="MAPS", "Maniltoa psilogyne", IF(J2964="INBI", "Intsia bijuga", IF(J2964="ACEB", "Acanthus ebracteatus", IF(J2964="CAER", "Calamus erinaceus", IF(J2964="UNUN", "Unknown unknown",  IF(J2964="SOAL", "Sonneratia alba",  IF(J2964="AECO", "Aegiceras corniculatum", "" )) )))))))))))))))))))))))))))))</f>
        <v>Rhizophora apiculata</v>
      </c>
      <c r="J2964" s="1" t="s">
        <v>21</v>
      </c>
      <c r="K2964" s="1" t="n">
        <v>8.3</v>
      </c>
      <c r="L2964" s="1" t="n">
        <v>9</v>
      </c>
      <c r="M2964" s="1"/>
      <c r="N2964" s="1"/>
      <c r="O2964" s="3"/>
      <c r="AMI2964" s="0"/>
      <c r="AMJ2964" s="0"/>
    </row>
    <row r="2965" s="18" customFormat="true" ht="13.8" hidden="false" customHeight="false" outlineLevel="0" collapsed="false">
      <c r="A2965" s="1" t="s">
        <v>91</v>
      </c>
      <c r="B2965" s="12" t="n">
        <v>42185</v>
      </c>
      <c r="C2965" s="1" t="s">
        <v>19</v>
      </c>
      <c r="D2965" s="1" t="s">
        <v>19</v>
      </c>
      <c r="E2965" s="1" t="s">
        <v>19</v>
      </c>
      <c r="F2965" s="1" t="s">
        <v>20</v>
      </c>
      <c r="G2965" s="1" t="n">
        <v>9</v>
      </c>
      <c r="H2965" s="1" t="n">
        <v>5</v>
      </c>
      <c r="I2965" s="23" t="str">
        <f aca="false">IF(J2965="RHAP", "Rhizophora apiculata", IF(J2965="EXAG", "Excoecaria agallocha", IF(J2965="BRPA", "Bruguiera parviflora", IF(J2965="XYMO", "Xylocarpus moluccensis", IF(J2965="BRCY", "Bruguiera cylindrica", IF(J2965="AVAL", "Avicennia alba", IF(J2965="AVOF", "Avicennia officinalis", IF(J2965="LURA", "Lumnitzera racemosa", IF(J2965="CETA", "Ceriops tagal", IF(J2965="XYGR", "Xylocarpus granatum", IF(J2965="AVMA", "Avicennia marina", IF(J2965="RHMU", "Rhizophora mucronata", IF(J2965="BRGY", "Bruguiera gymnorrhiza", IF(J2965="BRSE", "Bruguiera sexangula", IF(J2965="SOOV", "Sonneratia ovata", IF(J2965="SOCA", "Sonneratia caseolaris", IF(J2965="HELI", "Heritiera littoralis", IF(J2965="HESY", "Heritiera sylvatica", IF(J2965="NYFR", "Nypa fruticans", IF(J2965="CYRA", "Cynometra ramiflora", IF(J2965="PHPA", "Phoenix paludosa", IF(J2965="SCHY", "Scyphiphora hydrophyllacea", IF(J2965="DIMA", "Diospyros maritima", IF(J2965="POPI", "Pongamia pinnata", IF(J2965="MAPS", "Maniltoa psilogyne", IF(J2965="INBI", "Intsia bijuga", IF(J2965="ACEB", "Acanthus ebracteatus", IF(J2965="CAER", "Calamus erinaceus", IF(J2965="UNUN", "Unknown unknown",  IF(J2965="SOAL", "Sonneratia alba",  IF(J2965="AECO", "Aegiceras corniculatum", "" )) )))))))))))))))))))))))))))))</f>
        <v>Rhizophora apiculata</v>
      </c>
      <c r="J2965" s="1" t="s">
        <v>21</v>
      </c>
      <c r="K2965" s="1" t="n">
        <v>8.7</v>
      </c>
      <c r="L2965" s="1" t="n">
        <v>9</v>
      </c>
      <c r="M2965" s="1"/>
      <c r="N2965" s="1"/>
      <c r="O2965" s="3"/>
      <c r="AMI2965" s="0"/>
      <c r="AMJ2965" s="0"/>
    </row>
    <row r="2966" s="18" customFormat="true" ht="13.8" hidden="false" customHeight="false" outlineLevel="0" collapsed="false">
      <c r="A2966" s="1" t="s">
        <v>91</v>
      </c>
      <c r="B2966" s="12" t="n">
        <v>42185</v>
      </c>
      <c r="C2966" s="1" t="s">
        <v>19</v>
      </c>
      <c r="D2966" s="1" t="s">
        <v>19</v>
      </c>
      <c r="E2966" s="1" t="s">
        <v>19</v>
      </c>
      <c r="F2966" s="1" t="s">
        <v>20</v>
      </c>
      <c r="G2966" s="1" t="n">
        <v>9</v>
      </c>
      <c r="H2966" s="1" t="n">
        <v>5</v>
      </c>
      <c r="I2966" s="23" t="str">
        <f aca="false">IF(J2966="RHAP", "Rhizophora apiculata", IF(J2966="EXAG", "Excoecaria agallocha", IF(J2966="BRPA", "Bruguiera parviflora", IF(J2966="XYMO", "Xylocarpus moluccensis", IF(J2966="BRCY", "Bruguiera cylindrica", IF(J2966="AVAL", "Avicennia alba", IF(J2966="AVOF", "Avicennia officinalis", IF(J2966="LURA", "Lumnitzera racemosa", IF(J2966="CETA", "Ceriops tagal", IF(J2966="XYGR", "Xylocarpus granatum", IF(J2966="AVMA", "Avicennia marina", IF(J2966="RHMU", "Rhizophora mucronata", IF(J2966="BRGY", "Bruguiera gymnorrhiza", IF(J2966="BRSE", "Bruguiera sexangula", IF(J2966="SOOV", "Sonneratia ovata", IF(J2966="SOCA", "Sonneratia caseolaris", IF(J2966="HELI", "Heritiera littoralis", IF(J2966="HESY", "Heritiera sylvatica", IF(J2966="NYFR", "Nypa fruticans", IF(J2966="CYRA", "Cynometra ramiflora", IF(J2966="PHPA", "Phoenix paludosa", IF(J2966="SCHY", "Scyphiphora hydrophyllacea", IF(J2966="DIMA", "Diospyros maritima", IF(J2966="POPI", "Pongamia pinnata", IF(J2966="MAPS", "Maniltoa psilogyne", IF(J2966="INBI", "Intsia bijuga", IF(J2966="ACEB", "Acanthus ebracteatus", IF(J2966="CAER", "Calamus erinaceus", IF(J2966="UNUN", "Unknown unknown",  IF(J2966="SOAL", "Sonneratia alba",  IF(J2966="AECO", "Aegiceras corniculatum", "" )) )))))))))))))))))))))))))))))</f>
        <v>Bruguiera cylindrica</v>
      </c>
      <c r="J2966" s="1" t="s">
        <v>98</v>
      </c>
      <c r="K2966" s="1" t="n">
        <v>8.7</v>
      </c>
      <c r="L2966" s="1" t="n">
        <v>3</v>
      </c>
      <c r="M2966" s="1" t="n">
        <v>10.3</v>
      </c>
      <c r="N2966" s="1" t="n">
        <v>3</v>
      </c>
      <c r="O2966" s="3"/>
      <c r="AMI2966" s="0"/>
      <c r="AMJ2966" s="0"/>
    </row>
    <row r="2967" s="18" customFormat="true" ht="13.8" hidden="false" customHeight="false" outlineLevel="0" collapsed="false">
      <c r="A2967" s="1" t="s">
        <v>91</v>
      </c>
      <c r="B2967" s="12" t="n">
        <v>42185</v>
      </c>
      <c r="C2967" s="1" t="s">
        <v>19</v>
      </c>
      <c r="D2967" s="1" t="s">
        <v>19</v>
      </c>
      <c r="E2967" s="1" t="s">
        <v>19</v>
      </c>
      <c r="F2967" s="1" t="s">
        <v>20</v>
      </c>
      <c r="G2967" s="1" t="n">
        <v>9</v>
      </c>
      <c r="H2967" s="1" t="n">
        <v>5</v>
      </c>
      <c r="I2967" s="23" t="str">
        <f aca="false">IF(J2967="RHAP", "Rhizophora apiculata", IF(J2967="EXAG", "Excoecaria agallocha", IF(J2967="BRPA", "Bruguiera parviflora", IF(J2967="XYMO", "Xylocarpus moluccensis", IF(J2967="BRCY", "Bruguiera cylindrica", IF(J2967="AVAL", "Avicennia alba", IF(J2967="AVOF", "Avicennia officinalis", IF(J2967="LURA", "Lumnitzera racemosa", IF(J2967="CETA", "Ceriops tagal", IF(J2967="XYGR", "Xylocarpus granatum", IF(J2967="AVMA", "Avicennia marina", IF(J2967="RHMU", "Rhizophora mucronata", IF(J2967="BRGY", "Bruguiera gymnorrhiza", IF(J2967="BRSE", "Bruguiera sexangula", IF(J2967="SOOV", "Sonneratia ovata", IF(J2967="SOCA", "Sonneratia caseolaris", IF(J2967="HELI", "Heritiera littoralis", IF(J2967="HESY", "Heritiera sylvatica", IF(J2967="NYFR", "Nypa fruticans", IF(J2967="CYRA", "Cynometra ramiflora", IF(J2967="PHPA", "Phoenix paludosa", IF(J2967="SCHY", "Scyphiphora hydrophyllacea", IF(J2967="DIMA", "Diospyros maritima", IF(J2967="POPI", "Pongamia pinnata", IF(J2967="MAPS", "Maniltoa psilogyne", IF(J2967="INBI", "Intsia bijuga", IF(J2967="ACEB", "Acanthus ebracteatus", IF(J2967="CAER", "Calamus erinaceus", IF(J2967="UNUN", "Unknown unknown",  IF(J2967="SOAL", "Sonneratia alba",  IF(J2967="AECO", "Aegiceras corniculatum", "" )) )))))))))))))))))))))))))))))</f>
        <v>Rhizophora apiculata</v>
      </c>
      <c r="J2967" s="1" t="s">
        <v>21</v>
      </c>
      <c r="K2967" s="1" t="n">
        <v>9.5</v>
      </c>
      <c r="L2967" s="1" t="n">
        <v>10</v>
      </c>
      <c r="M2967" s="1"/>
      <c r="N2967" s="1"/>
      <c r="O2967" s="3"/>
      <c r="AMI2967" s="0"/>
      <c r="AMJ2967" s="0"/>
    </row>
    <row r="2968" s="18" customFormat="true" ht="13.8" hidden="false" customHeight="false" outlineLevel="0" collapsed="false">
      <c r="A2968" s="1" t="s">
        <v>91</v>
      </c>
      <c r="B2968" s="12" t="n">
        <v>42185</v>
      </c>
      <c r="C2968" s="1" t="s">
        <v>19</v>
      </c>
      <c r="D2968" s="1" t="s">
        <v>19</v>
      </c>
      <c r="E2968" s="1" t="s">
        <v>19</v>
      </c>
      <c r="F2968" s="1" t="s">
        <v>20</v>
      </c>
      <c r="G2968" s="1" t="n">
        <v>9</v>
      </c>
      <c r="H2968" s="1" t="n">
        <v>5</v>
      </c>
      <c r="I2968" s="23" t="str">
        <f aca="false">IF(J2968="RHAP", "Rhizophora apiculata", IF(J2968="EXAG", "Excoecaria agallocha", IF(J2968="BRPA", "Bruguiera parviflora", IF(J2968="XYMO", "Xylocarpus moluccensis", IF(J2968="BRCY", "Bruguiera cylindrica", IF(J2968="AVAL", "Avicennia alba", IF(J2968="AVOF", "Avicennia officinalis", IF(J2968="LURA", "Lumnitzera racemosa", IF(J2968="CETA", "Ceriops tagal", IF(J2968="XYGR", "Xylocarpus granatum", IF(J2968="AVMA", "Avicennia marina", IF(J2968="RHMU", "Rhizophora mucronata", IF(J2968="BRGY", "Bruguiera gymnorrhiza", IF(J2968="BRSE", "Bruguiera sexangula", IF(J2968="SOOV", "Sonneratia ovata", IF(J2968="SOCA", "Sonneratia caseolaris", IF(J2968="HELI", "Heritiera littoralis", IF(J2968="HESY", "Heritiera sylvatica", IF(J2968="NYFR", "Nypa fruticans", IF(J2968="CYRA", "Cynometra ramiflora", IF(J2968="PHPA", "Phoenix paludosa", IF(J2968="SCHY", "Scyphiphora hydrophyllacea", IF(J2968="DIMA", "Diospyros maritima", IF(J2968="POPI", "Pongamia pinnata", IF(J2968="MAPS", "Maniltoa psilogyne", IF(J2968="INBI", "Intsia bijuga", IF(J2968="ACEB", "Acanthus ebracteatus", IF(J2968="CAER", "Calamus erinaceus", IF(J2968="UNUN", "Unknown unknown",  IF(J2968="SOAL", "Sonneratia alba",  IF(J2968="AECO", "Aegiceras corniculatum", "" )) )))))))))))))))))))))))))))))</f>
        <v>Rhizophora apiculata</v>
      </c>
      <c r="J2968" s="1" t="s">
        <v>21</v>
      </c>
      <c r="K2968" s="1" t="n">
        <v>9.8</v>
      </c>
      <c r="L2968" s="1" t="n">
        <v>9</v>
      </c>
      <c r="M2968" s="1"/>
      <c r="N2968" s="1"/>
      <c r="O2968" s="3"/>
      <c r="AMI2968" s="0"/>
      <c r="AMJ2968" s="0"/>
    </row>
    <row r="2969" s="18" customFormat="true" ht="13.8" hidden="false" customHeight="false" outlineLevel="0" collapsed="false">
      <c r="A2969" s="1" t="s">
        <v>91</v>
      </c>
      <c r="B2969" s="12" t="n">
        <v>42185</v>
      </c>
      <c r="C2969" s="1" t="s">
        <v>19</v>
      </c>
      <c r="D2969" s="1" t="s">
        <v>19</v>
      </c>
      <c r="E2969" s="1" t="s">
        <v>19</v>
      </c>
      <c r="F2969" s="1" t="s">
        <v>20</v>
      </c>
      <c r="G2969" s="1" t="n">
        <v>9</v>
      </c>
      <c r="H2969" s="1" t="n">
        <v>5</v>
      </c>
      <c r="I2969" s="23" t="str">
        <f aca="false">IF(J2969="RHAP", "Rhizophora apiculata", IF(J2969="EXAG", "Excoecaria agallocha", IF(J2969="BRPA", "Bruguiera parviflora", IF(J2969="XYMO", "Xylocarpus moluccensis", IF(J2969="BRCY", "Bruguiera cylindrica", IF(J2969="AVAL", "Avicennia alba", IF(J2969="AVOF", "Avicennia officinalis", IF(J2969="LURA", "Lumnitzera racemosa", IF(J2969="CETA", "Ceriops tagal", IF(J2969="XYGR", "Xylocarpus granatum", IF(J2969="AVMA", "Avicennia marina", IF(J2969="RHMU", "Rhizophora mucronata", IF(J2969="BRGY", "Bruguiera gymnorrhiza", IF(J2969="BRSE", "Bruguiera sexangula", IF(J2969="SOOV", "Sonneratia ovata", IF(J2969="SOCA", "Sonneratia caseolaris", IF(J2969="HELI", "Heritiera littoralis", IF(J2969="HESY", "Heritiera sylvatica", IF(J2969="NYFR", "Nypa fruticans", IF(J2969="CYRA", "Cynometra ramiflora", IF(J2969="PHPA", "Phoenix paludosa", IF(J2969="SCHY", "Scyphiphora hydrophyllacea", IF(J2969="DIMA", "Diospyros maritima", IF(J2969="POPI", "Pongamia pinnata", IF(J2969="MAPS", "Maniltoa psilogyne", IF(J2969="INBI", "Intsia bijuga", IF(J2969="ACEB", "Acanthus ebracteatus", IF(J2969="CAER", "Calamus erinaceus", IF(J2969="UNUN", "Unknown unknown",  IF(J2969="SOAL", "Sonneratia alba",  IF(J2969="AECO", "Aegiceras corniculatum", "" )) )))))))))))))))))))))))))))))</f>
        <v>Rhizophora apiculata</v>
      </c>
      <c r="J2969" s="1" t="s">
        <v>21</v>
      </c>
      <c r="K2969" s="1" t="n">
        <v>9.8</v>
      </c>
      <c r="L2969" s="1" t="n">
        <v>10</v>
      </c>
      <c r="M2969" s="1"/>
      <c r="N2969" s="1"/>
      <c r="O2969" s="3"/>
      <c r="AMI2969" s="0"/>
      <c r="AMJ2969" s="0"/>
    </row>
    <row r="2970" s="18" customFormat="true" ht="13.8" hidden="false" customHeight="false" outlineLevel="0" collapsed="false">
      <c r="A2970" s="1" t="s">
        <v>91</v>
      </c>
      <c r="B2970" s="12" t="n">
        <v>42185</v>
      </c>
      <c r="C2970" s="1" t="s">
        <v>19</v>
      </c>
      <c r="D2970" s="1" t="s">
        <v>19</v>
      </c>
      <c r="E2970" s="1" t="s">
        <v>19</v>
      </c>
      <c r="F2970" s="1" t="s">
        <v>20</v>
      </c>
      <c r="G2970" s="1" t="n">
        <v>9</v>
      </c>
      <c r="H2970" s="1" t="n">
        <v>5</v>
      </c>
      <c r="I2970" s="23" t="str">
        <f aca="false">IF(J2970="RHAP", "Rhizophora apiculata", IF(J2970="EXAG", "Excoecaria agallocha", IF(J2970="BRPA", "Bruguiera parviflora", IF(J2970="XYMO", "Xylocarpus moluccensis", IF(J2970="BRCY", "Bruguiera cylindrica", IF(J2970="AVAL", "Avicennia alba", IF(J2970="AVOF", "Avicennia officinalis", IF(J2970="LURA", "Lumnitzera racemosa", IF(J2970="CETA", "Ceriops tagal", IF(J2970="XYGR", "Xylocarpus granatum", IF(J2970="AVMA", "Avicennia marina", IF(J2970="RHMU", "Rhizophora mucronata", IF(J2970="BRGY", "Bruguiera gymnorrhiza", IF(J2970="BRSE", "Bruguiera sexangula", IF(J2970="SOOV", "Sonneratia ovata", IF(J2970="SOCA", "Sonneratia caseolaris", IF(J2970="HELI", "Heritiera littoralis", IF(J2970="HESY", "Heritiera sylvatica", IF(J2970="NYFR", "Nypa fruticans", IF(J2970="CYRA", "Cynometra ramiflora", IF(J2970="PHPA", "Phoenix paludosa", IF(J2970="SCHY", "Scyphiphora hydrophyllacea", IF(J2970="DIMA", "Diospyros maritima", IF(J2970="POPI", "Pongamia pinnata", IF(J2970="MAPS", "Maniltoa psilogyne", IF(J2970="INBI", "Intsia bijuga", IF(J2970="ACEB", "Acanthus ebracteatus", IF(J2970="CAER", "Calamus erinaceus", IF(J2970="UNUN", "Unknown unknown",  IF(J2970="SOAL", "Sonneratia alba",  IF(J2970="AECO", "Aegiceras corniculatum", "" )) )))))))))))))))))))))))))))))</f>
        <v>Avicennia officinalis</v>
      </c>
      <c r="J2970" s="1" t="s">
        <v>105</v>
      </c>
      <c r="K2970" s="1" t="n">
        <v>9.9</v>
      </c>
      <c r="L2970" s="1" t="n">
        <v>7</v>
      </c>
      <c r="M2970" s="1"/>
      <c r="N2970" s="1"/>
      <c r="O2970" s="3"/>
      <c r="AMI2970" s="0"/>
      <c r="AMJ2970" s="0"/>
    </row>
    <row r="2971" s="18" customFormat="true" ht="13.8" hidden="false" customHeight="false" outlineLevel="0" collapsed="false">
      <c r="A2971" s="1" t="s">
        <v>91</v>
      </c>
      <c r="B2971" s="12" t="n">
        <v>42185</v>
      </c>
      <c r="C2971" s="1" t="s">
        <v>19</v>
      </c>
      <c r="D2971" s="1" t="s">
        <v>19</v>
      </c>
      <c r="E2971" s="1" t="s">
        <v>19</v>
      </c>
      <c r="F2971" s="1" t="s">
        <v>20</v>
      </c>
      <c r="G2971" s="1" t="n">
        <v>9</v>
      </c>
      <c r="H2971" s="1" t="n">
        <v>5</v>
      </c>
      <c r="I2971" s="23" t="str">
        <f aca="false">IF(J2971="RHAP", "Rhizophora apiculata", IF(J2971="EXAG", "Excoecaria agallocha", IF(J2971="BRPA", "Bruguiera parviflora", IF(J2971="XYMO", "Xylocarpus moluccensis", IF(J2971="BRCY", "Bruguiera cylindrica", IF(J2971="AVAL", "Avicennia alba", IF(J2971="AVOF", "Avicennia officinalis", IF(J2971="LURA", "Lumnitzera racemosa", IF(J2971="CETA", "Ceriops tagal", IF(J2971="XYGR", "Xylocarpus granatum", IF(J2971="AVMA", "Avicennia marina", IF(J2971="RHMU", "Rhizophora mucronata", IF(J2971="BRGY", "Bruguiera gymnorrhiza", IF(J2971="BRSE", "Bruguiera sexangula", IF(J2971="SOOV", "Sonneratia ovata", IF(J2971="SOCA", "Sonneratia caseolaris", IF(J2971="HELI", "Heritiera littoralis", IF(J2971="HESY", "Heritiera sylvatica", IF(J2971="NYFR", "Nypa fruticans", IF(J2971="CYRA", "Cynometra ramiflora", IF(J2971="PHPA", "Phoenix paludosa", IF(J2971="SCHY", "Scyphiphora hydrophyllacea", IF(J2971="DIMA", "Diospyros maritima", IF(J2971="POPI", "Pongamia pinnata", IF(J2971="MAPS", "Maniltoa psilogyne", IF(J2971="INBI", "Intsia bijuga", IF(J2971="ACEB", "Acanthus ebracteatus", IF(J2971="CAER", "Calamus erinaceus", IF(J2971="UNUN", "Unknown unknown",  IF(J2971="SOAL", "Sonneratia alba",  IF(J2971="AECO", "Aegiceras corniculatum", "" )) )))))))))))))))))))))))))))))</f>
        <v>Avicennia alba</v>
      </c>
      <c r="J2971" s="1" t="s">
        <v>27</v>
      </c>
      <c r="K2971" s="1" t="n">
        <v>10.5</v>
      </c>
      <c r="L2971" s="1" t="n">
        <v>6</v>
      </c>
      <c r="M2971" s="1"/>
      <c r="N2971" s="1"/>
      <c r="O2971" s="3"/>
      <c r="AMI2971" s="0"/>
      <c r="AMJ2971" s="0"/>
    </row>
    <row r="2972" s="18" customFormat="true" ht="13.8" hidden="false" customHeight="false" outlineLevel="0" collapsed="false">
      <c r="A2972" s="1" t="s">
        <v>91</v>
      </c>
      <c r="B2972" s="12" t="n">
        <v>42185</v>
      </c>
      <c r="C2972" s="1" t="s">
        <v>19</v>
      </c>
      <c r="D2972" s="1" t="s">
        <v>19</v>
      </c>
      <c r="E2972" s="1" t="s">
        <v>19</v>
      </c>
      <c r="F2972" s="1" t="s">
        <v>20</v>
      </c>
      <c r="G2972" s="1" t="n">
        <v>9</v>
      </c>
      <c r="H2972" s="1" t="n">
        <v>5</v>
      </c>
      <c r="I2972" s="23" t="str">
        <f aca="false">IF(J2972="RHAP", "Rhizophora apiculata", IF(J2972="EXAG", "Excoecaria agallocha", IF(J2972="BRPA", "Bruguiera parviflora", IF(J2972="XYMO", "Xylocarpus moluccensis", IF(J2972="BRCY", "Bruguiera cylindrica", IF(J2972="AVAL", "Avicennia alba", IF(J2972="AVOF", "Avicennia officinalis", IF(J2972="LURA", "Lumnitzera racemosa", IF(J2972="CETA", "Ceriops tagal", IF(J2972="XYGR", "Xylocarpus granatum", IF(J2972="AVMA", "Avicennia marina", IF(J2972="RHMU", "Rhizophora mucronata", IF(J2972="BRGY", "Bruguiera gymnorrhiza", IF(J2972="BRSE", "Bruguiera sexangula", IF(J2972="SOOV", "Sonneratia ovata", IF(J2972="SOCA", "Sonneratia caseolaris", IF(J2972="HELI", "Heritiera littoralis", IF(J2972="HESY", "Heritiera sylvatica", IF(J2972="NYFR", "Nypa fruticans", IF(J2972="CYRA", "Cynometra ramiflora", IF(J2972="PHPA", "Phoenix paludosa", IF(J2972="SCHY", "Scyphiphora hydrophyllacea", IF(J2972="DIMA", "Diospyros maritima", IF(J2972="POPI", "Pongamia pinnata", IF(J2972="MAPS", "Maniltoa psilogyne", IF(J2972="INBI", "Intsia bijuga", IF(J2972="ACEB", "Acanthus ebracteatus", IF(J2972="CAER", "Calamus erinaceus", IF(J2972="UNUN", "Unknown unknown",  IF(J2972="SOAL", "Sonneratia alba",  IF(J2972="AECO", "Aegiceras corniculatum", "" )) )))))))))))))))))))))))))))))</f>
        <v>Rhizophora apiculata</v>
      </c>
      <c r="J2972" s="1" t="s">
        <v>21</v>
      </c>
      <c r="K2972" s="1" t="n">
        <v>11.4</v>
      </c>
      <c r="L2972" s="1" t="n">
        <v>11</v>
      </c>
      <c r="M2972" s="1"/>
      <c r="N2972" s="1"/>
      <c r="O2972" s="3"/>
      <c r="AMI2972" s="0"/>
      <c r="AMJ2972" s="0"/>
    </row>
    <row r="2973" s="18" customFormat="true" ht="13.8" hidden="false" customHeight="false" outlineLevel="0" collapsed="false">
      <c r="A2973" s="1" t="s">
        <v>91</v>
      </c>
      <c r="B2973" s="12" t="n">
        <v>42185</v>
      </c>
      <c r="C2973" s="1" t="s">
        <v>19</v>
      </c>
      <c r="D2973" s="1" t="s">
        <v>19</v>
      </c>
      <c r="E2973" s="1" t="s">
        <v>19</v>
      </c>
      <c r="F2973" s="1" t="s">
        <v>20</v>
      </c>
      <c r="G2973" s="1" t="n">
        <v>9</v>
      </c>
      <c r="H2973" s="1" t="n">
        <v>5</v>
      </c>
      <c r="I2973" s="23" t="str">
        <f aca="false">IF(J2973="RHAP", "Rhizophora apiculata", IF(J2973="EXAG", "Excoecaria agallocha", IF(J2973="BRPA", "Bruguiera parviflora", IF(J2973="XYMO", "Xylocarpus moluccensis", IF(J2973="BRCY", "Bruguiera cylindrica", IF(J2973="AVAL", "Avicennia alba", IF(J2973="AVOF", "Avicennia officinalis", IF(J2973="LURA", "Lumnitzera racemosa", IF(J2973="CETA", "Ceriops tagal", IF(J2973="XYGR", "Xylocarpus granatum", IF(J2973="AVMA", "Avicennia marina", IF(J2973="RHMU", "Rhizophora mucronata", IF(J2973="BRGY", "Bruguiera gymnorrhiza", IF(J2973="BRSE", "Bruguiera sexangula", IF(J2973="SOOV", "Sonneratia ovata", IF(J2973="SOCA", "Sonneratia caseolaris", IF(J2973="HELI", "Heritiera littoralis", IF(J2973="HESY", "Heritiera sylvatica", IF(J2973="NYFR", "Nypa fruticans", IF(J2973="CYRA", "Cynometra ramiflora", IF(J2973="PHPA", "Phoenix paludosa", IF(J2973="SCHY", "Scyphiphora hydrophyllacea", IF(J2973="DIMA", "Diospyros maritima", IF(J2973="POPI", "Pongamia pinnata", IF(J2973="MAPS", "Maniltoa psilogyne", IF(J2973="INBI", "Intsia bijuga", IF(J2973="ACEB", "Acanthus ebracteatus", IF(J2973="CAER", "Calamus erinaceus", IF(J2973="UNUN", "Unknown unknown",  IF(J2973="SOAL", "Sonneratia alba",  IF(J2973="AECO", "Aegiceras corniculatum", "" )) )))))))))))))))))))))))))))))</f>
        <v>Rhizophora apiculata</v>
      </c>
      <c r="J2973" s="1" t="s">
        <v>21</v>
      </c>
      <c r="K2973" s="1" t="n">
        <v>11.8</v>
      </c>
      <c r="L2973" s="1" t="n">
        <v>12</v>
      </c>
      <c r="M2973" s="1"/>
      <c r="N2973" s="1"/>
      <c r="O2973" s="3"/>
      <c r="AMI2973" s="0"/>
      <c r="AMJ2973" s="0"/>
    </row>
    <row r="2974" s="18" customFormat="true" ht="13.8" hidden="false" customHeight="false" outlineLevel="0" collapsed="false">
      <c r="A2974" s="1" t="s">
        <v>91</v>
      </c>
      <c r="B2974" s="12" t="n">
        <v>42185</v>
      </c>
      <c r="C2974" s="1" t="s">
        <v>19</v>
      </c>
      <c r="D2974" s="1" t="s">
        <v>19</v>
      </c>
      <c r="E2974" s="1" t="s">
        <v>19</v>
      </c>
      <c r="F2974" s="1" t="s">
        <v>20</v>
      </c>
      <c r="G2974" s="1" t="n">
        <v>9</v>
      </c>
      <c r="H2974" s="1" t="n">
        <v>5</v>
      </c>
      <c r="I2974" s="23" t="str">
        <f aca="false">IF(J2974="RHAP", "Rhizophora apiculata", IF(J2974="EXAG", "Excoecaria agallocha", IF(J2974="BRPA", "Bruguiera parviflora", IF(J2974="XYMO", "Xylocarpus moluccensis", IF(J2974="BRCY", "Bruguiera cylindrica", IF(J2974="AVAL", "Avicennia alba", IF(J2974="AVOF", "Avicennia officinalis", IF(J2974="LURA", "Lumnitzera racemosa", IF(J2974="CETA", "Ceriops tagal", IF(J2974="XYGR", "Xylocarpus granatum", IF(J2974="AVMA", "Avicennia marina", IF(J2974="RHMU", "Rhizophora mucronata", IF(J2974="BRGY", "Bruguiera gymnorrhiza", IF(J2974="BRSE", "Bruguiera sexangula", IF(J2974="SOOV", "Sonneratia ovata", IF(J2974="SOCA", "Sonneratia caseolaris", IF(J2974="HELI", "Heritiera littoralis", IF(J2974="HESY", "Heritiera sylvatica", IF(J2974="NYFR", "Nypa fruticans", IF(J2974="CYRA", "Cynometra ramiflora", IF(J2974="PHPA", "Phoenix paludosa", IF(J2974="SCHY", "Scyphiphora hydrophyllacea", IF(J2974="DIMA", "Diospyros maritima", IF(J2974="POPI", "Pongamia pinnata", IF(J2974="MAPS", "Maniltoa psilogyne", IF(J2974="INBI", "Intsia bijuga", IF(J2974="ACEB", "Acanthus ebracteatus", IF(J2974="CAER", "Calamus erinaceus", IF(J2974="UNUN", "Unknown unknown",  IF(J2974="SOAL", "Sonneratia alba",  IF(J2974="AECO", "Aegiceras corniculatum", "" )) )))))))))))))))))))))))))))))</f>
        <v>Xylocarpus moluccensis</v>
      </c>
      <c r="J2974" s="1" t="s">
        <v>146</v>
      </c>
      <c r="K2974" s="1" t="n">
        <v>12</v>
      </c>
      <c r="L2974" s="1" t="n">
        <v>3</v>
      </c>
      <c r="M2974" s="1" t="n">
        <v>14.6</v>
      </c>
      <c r="N2974" s="1" t="n">
        <v>3</v>
      </c>
      <c r="O2974" s="3"/>
      <c r="AMI2974" s="0"/>
      <c r="AMJ2974" s="0"/>
    </row>
    <row r="2975" s="18" customFormat="true" ht="13.8" hidden="false" customHeight="false" outlineLevel="0" collapsed="false">
      <c r="A2975" s="1" t="s">
        <v>91</v>
      </c>
      <c r="B2975" s="12" t="n">
        <v>42185</v>
      </c>
      <c r="C2975" s="1" t="s">
        <v>19</v>
      </c>
      <c r="D2975" s="1" t="s">
        <v>19</v>
      </c>
      <c r="E2975" s="1" t="s">
        <v>19</v>
      </c>
      <c r="F2975" s="1" t="s">
        <v>20</v>
      </c>
      <c r="G2975" s="1" t="n">
        <v>9</v>
      </c>
      <c r="H2975" s="1" t="n">
        <v>5</v>
      </c>
      <c r="I2975" s="23" t="str">
        <f aca="false">IF(J2975="RHAP", "Rhizophora apiculata", IF(J2975="EXAG", "Excoecaria agallocha", IF(J2975="BRPA", "Bruguiera parviflora", IF(J2975="XYMO", "Xylocarpus moluccensis", IF(J2975="BRCY", "Bruguiera cylindrica", IF(J2975="AVAL", "Avicennia alba", IF(J2975="AVOF", "Avicennia officinalis", IF(J2975="LURA", "Lumnitzera racemosa", IF(J2975="CETA", "Ceriops tagal", IF(J2975="XYGR", "Xylocarpus granatum", IF(J2975="AVMA", "Avicennia marina", IF(J2975="RHMU", "Rhizophora mucronata", IF(J2975="BRGY", "Bruguiera gymnorrhiza", IF(J2975="BRSE", "Bruguiera sexangula", IF(J2975="SOOV", "Sonneratia ovata", IF(J2975="SOCA", "Sonneratia caseolaris", IF(J2975="HELI", "Heritiera littoralis", IF(J2975="HESY", "Heritiera sylvatica", IF(J2975="NYFR", "Nypa fruticans", IF(J2975="CYRA", "Cynometra ramiflora", IF(J2975="PHPA", "Phoenix paludosa", IF(J2975="SCHY", "Scyphiphora hydrophyllacea", IF(J2975="DIMA", "Diospyros maritima", IF(J2975="POPI", "Pongamia pinnata", IF(J2975="MAPS", "Maniltoa psilogyne", IF(J2975="INBI", "Intsia bijuga", IF(J2975="ACEB", "Acanthus ebracteatus", IF(J2975="CAER", "Calamus erinaceus", IF(J2975="UNUN", "Unknown unknown",  IF(J2975="SOAL", "Sonneratia alba",  IF(J2975="AECO", "Aegiceras corniculatum", "" )) )))))))))))))))))))))))))))))</f>
        <v>Rhizophora apiculata</v>
      </c>
      <c r="J2975" s="1" t="s">
        <v>21</v>
      </c>
      <c r="K2975" s="1" t="n">
        <v>12.5</v>
      </c>
      <c r="L2975" s="1" t="n">
        <v>12</v>
      </c>
      <c r="M2975" s="1"/>
      <c r="N2975" s="1"/>
      <c r="O2975" s="3"/>
      <c r="AMI2975" s="0"/>
      <c r="AMJ2975" s="0"/>
    </row>
    <row r="2976" s="18" customFormat="true" ht="13.8" hidden="false" customHeight="false" outlineLevel="0" collapsed="false">
      <c r="A2976" s="1" t="s">
        <v>91</v>
      </c>
      <c r="B2976" s="12" t="n">
        <v>42185</v>
      </c>
      <c r="C2976" s="1" t="s">
        <v>19</v>
      </c>
      <c r="D2976" s="1" t="s">
        <v>19</v>
      </c>
      <c r="E2976" s="1" t="s">
        <v>19</v>
      </c>
      <c r="F2976" s="1" t="s">
        <v>20</v>
      </c>
      <c r="G2976" s="1" t="n">
        <v>9</v>
      </c>
      <c r="H2976" s="1" t="n">
        <v>5</v>
      </c>
      <c r="I2976" s="23" t="str">
        <f aca="false">IF(J2976="RHAP", "Rhizophora apiculata", IF(J2976="EXAG", "Excoecaria agallocha", IF(J2976="BRPA", "Bruguiera parviflora", IF(J2976="XYMO", "Xylocarpus moluccensis", IF(J2976="BRCY", "Bruguiera cylindrica", IF(J2976="AVAL", "Avicennia alba", IF(J2976="AVOF", "Avicennia officinalis", IF(J2976="LURA", "Lumnitzera racemosa", IF(J2976="CETA", "Ceriops tagal", IF(J2976="XYGR", "Xylocarpus granatum", IF(J2976="AVMA", "Avicennia marina", IF(J2976="RHMU", "Rhizophora mucronata", IF(J2976="BRGY", "Bruguiera gymnorrhiza", IF(J2976="BRSE", "Bruguiera sexangula", IF(J2976="SOOV", "Sonneratia ovata", IF(J2976="SOCA", "Sonneratia caseolaris", IF(J2976="HELI", "Heritiera littoralis", IF(J2976="HESY", "Heritiera sylvatica", IF(J2976="NYFR", "Nypa fruticans", IF(J2976="CYRA", "Cynometra ramiflora", IF(J2976="PHPA", "Phoenix paludosa", IF(J2976="SCHY", "Scyphiphora hydrophyllacea", IF(J2976="DIMA", "Diospyros maritima", IF(J2976="POPI", "Pongamia pinnata", IF(J2976="MAPS", "Maniltoa psilogyne", IF(J2976="INBI", "Intsia bijuga", IF(J2976="ACEB", "Acanthus ebracteatus", IF(J2976="CAER", "Calamus erinaceus", IF(J2976="UNUN", "Unknown unknown",  IF(J2976="SOAL", "Sonneratia alba",  IF(J2976="AECO", "Aegiceras corniculatum", "" )) )))))))))))))))))))))))))))))</f>
        <v>Rhizophora apiculata</v>
      </c>
      <c r="J2976" s="1" t="s">
        <v>21</v>
      </c>
      <c r="K2976" s="1" t="n">
        <v>13.3</v>
      </c>
      <c r="L2976" s="1" t="n">
        <v>14</v>
      </c>
      <c r="M2976" s="1"/>
      <c r="N2976" s="1"/>
      <c r="O2976" s="3"/>
      <c r="AMI2976" s="0"/>
      <c r="AMJ2976" s="0"/>
    </row>
    <row r="2977" s="18" customFormat="true" ht="13.8" hidden="false" customHeight="false" outlineLevel="0" collapsed="false">
      <c r="A2977" s="1" t="s">
        <v>91</v>
      </c>
      <c r="B2977" s="12" t="n">
        <v>42185</v>
      </c>
      <c r="C2977" s="1" t="s">
        <v>19</v>
      </c>
      <c r="D2977" s="1" t="s">
        <v>19</v>
      </c>
      <c r="E2977" s="1" t="s">
        <v>19</v>
      </c>
      <c r="F2977" s="1" t="s">
        <v>20</v>
      </c>
      <c r="G2977" s="1" t="n">
        <v>9</v>
      </c>
      <c r="H2977" s="1" t="n">
        <v>5</v>
      </c>
      <c r="I2977" s="23" t="str">
        <f aca="false">IF(J2977="RHAP", "Rhizophora apiculata", IF(J2977="EXAG", "Excoecaria agallocha", IF(J2977="BRPA", "Bruguiera parviflora", IF(J2977="XYMO", "Xylocarpus moluccensis", IF(J2977="BRCY", "Bruguiera cylindrica", IF(J2977="AVAL", "Avicennia alba", IF(J2977="AVOF", "Avicennia officinalis", IF(J2977="LURA", "Lumnitzera racemosa", IF(J2977="CETA", "Ceriops tagal", IF(J2977="XYGR", "Xylocarpus granatum", IF(J2977="AVMA", "Avicennia marina", IF(J2977="RHMU", "Rhizophora mucronata", IF(J2977="BRGY", "Bruguiera gymnorrhiza", IF(J2977="BRSE", "Bruguiera sexangula", IF(J2977="SOOV", "Sonneratia ovata", IF(J2977="SOCA", "Sonneratia caseolaris", IF(J2977="HELI", "Heritiera littoralis", IF(J2977="HESY", "Heritiera sylvatica", IF(J2977="NYFR", "Nypa fruticans", IF(J2977="CYRA", "Cynometra ramiflora", IF(J2977="PHPA", "Phoenix paludosa", IF(J2977="SCHY", "Scyphiphora hydrophyllacea", IF(J2977="DIMA", "Diospyros maritima", IF(J2977="POPI", "Pongamia pinnata", IF(J2977="MAPS", "Maniltoa psilogyne", IF(J2977="INBI", "Intsia bijuga", IF(J2977="ACEB", "Acanthus ebracteatus", IF(J2977="CAER", "Calamus erinaceus", IF(J2977="UNUN", "Unknown unknown",  IF(J2977="SOAL", "Sonneratia alba",  IF(J2977="AECO", "Aegiceras corniculatum", "" )) )))))))))))))))))))))))))))))</f>
        <v>Bruguiera cylindrica</v>
      </c>
      <c r="J2977" s="1" t="s">
        <v>98</v>
      </c>
      <c r="K2977" s="1" t="n">
        <v>13.3</v>
      </c>
      <c r="L2977" s="1" t="n">
        <v>7</v>
      </c>
      <c r="M2977" s="1"/>
      <c r="N2977" s="1" t="n">
        <v>2</v>
      </c>
      <c r="O2977" s="3"/>
      <c r="AMI2977" s="0"/>
      <c r="AMJ2977" s="0"/>
    </row>
    <row r="2978" s="18" customFormat="true" ht="13.8" hidden="false" customHeight="false" outlineLevel="0" collapsed="false">
      <c r="A2978" s="1" t="s">
        <v>91</v>
      </c>
      <c r="B2978" s="12" t="n">
        <v>42185</v>
      </c>
      <c r="C2978" s="1" t="s">
        <v>19</v>
      </c>
      <c r="D2978" s="1" t="s">
        <v>19</v>
      </c>
      <c r="E2978" s="1" t="s">
        <v>19</v>
      </c>
      <c r="F2978" s="1" t="s">
        <v>20</v>
      </c>
      <c r="G2978" s="1" t="n">
        <v>9</v>
      </c>
      <c r="H2978" s="1" t="n">
        <v>5</v>
      </c>
      <c r="I2978" s="23" t="str">
        <f aca="false">IF(J2978="RHAP", "Rhizophora apiculata", IF(J2978="EXAG", "Excoecaria agallocha", IF(J2978="BRPA", "Bruguiera parviflora", IF(J2978="XYMO", "Xylocarpus moluccensis", IF(J2978="BRCY", "Bruguiera cylindrica", IF(J2978="AVAL", "Avicennia alba", IF(J2978="AVOF", "Avicennia officinalis", IF(J2978="LURA", "Lumnitzera racemosa", IF(J2978="CETA", "Ceriops tagal", IF(J2978="XYGR", "Xylocarpus granatum", IF(J2978="AVMA", "Avicennia marina", IF(J2978="RHMU", "Rhizophora mucronata", IF(J2978="BRGY", "Bruguiera gymnorrhiza", IF(J2978="BRSE", "Bruguiera sexangula", IF(J2978="SOOV", "Sonneratia ovata", IF(J2978="SOCA", "Sonneratia caseolaris", IF(J2978="HELI", "Heritiera littoralis", IF(J2978="HESY", "Heritiera sylvatica", IF(J2978="NYFR", "Nypa fruticans", IF(J2978="CYRA", "Cynometra ramiflora", IF(J2978="PHPA", "Phoenix paludosa", IF(J2978="SCHY", "Scyphiphora hydrophyllacea", IF(J2978="DIMA", "Diospyros maritima", IF(J2978="POPI", "Pongamia pinnata", IF(J2978="MAPS", "Maniltoa psilogyne", IF(J2978="INBI", "Intsia bijuga", IF(J2978="ACEB", "Acanthus ebracteatus", IF(J2978="CAER", "Calamus erinaceus", IF(J2978="UNUN", "Unknown unknown",  IF(J2978="SOAL", "Sonneratia alba",  IF(J2978="AECO", "Aegiceras corniculatum", "" )) )))))))))))))))))))))))))))))</f>
        <v>Rhizophora apiculata</v>
      </c>
      <c r="J2978" s="1" t="s">
        <v>21</v>
      </c>
      <c r="K2978" s="1" t="n">
        <v>13.5</v>
      </c>
      <c r="L2978" s="1" t="n">
        <v>14</v>
      </c>
      <c r="M2978" s="1"/>
      <c r="N2978" s="1"/>
      <c r="O2978" s="3"/>
      <c r="AMI2978" s="0"/>
      <c r="AMJ2978" s="0"/>
    </row>
    <row r="2979" s="18" customFormat="true" ht="13.8" hidden="false" customHeight="false" outlineLevel="0" collapsed="false">
      <c r="A2979" s="1" t="s">
        <v>91</v>
      </c>
      <c r="B2979" s="12" t="n">
        <v>42185</v>
      </c>
      <c r="C2979" s="1" t="s">
        <v>19</v>
      </c>
      <c r="D2979" s="1" t="s">
        <v>19</v>
      </c>
      <c r="E2979" s="1" t="s">
        <v>19</v>
      </c>
      <c r="F2979" s="1" t="s">
        <v>20</v>
      </c>
      <c r="G2979" s="1" t="n">
        <v>9</v>
      </c>
      <c r="H2979" s="1" t="n">
        <v>5</v>
      </c>
      <c r="I2979" s="23" t="str">
        <f aca="false">IF(J2979="RHAP", "Rhizophora apiculata", IF(J2979="EXAG", "Excoecaria agallocha", IF(J2979="BRPA", "Bruguiera parviflora", IF(J2979="XYMO", "Xylocarpus moluccensis", IF(J2979="BRCY", "Bruguiera cylindrica", IF(J2979="AVAL", "Avicennia alba", IF(J2979="AVOF", "Avicennia officinalis", IF(J2979="LURA", "Lumnitzera racemosa", IF(J2979="CETA", "Ceriops tagal", IF(J2979="XYGR", "Xylocarpus granatum", IF(J2979="AVMA", "Avicennia marina", IF(J2979="RHMU", "Rhizophora mucronata", IF(J2979="BRGY", "Bruguiera gymnorrhiza", IF(J2979="BRSE", "Bruguiera sexangula", IF(J2979="SOOV", "Sonneratia ovata", IF(J2979="SOCA", "Sonneratia caseolaris", IF(J2979="HELI", "Heritiera littoralis", IF(J2979="HESY", "Heritiera sylvatica", IF(J2979="NYFR", "Nypa fruticans", IF(J2979="CYRA", "Cynometra ramiflora", IF(J2979="PHPA", "Phoenix paludosa", IF(J2979="SCHY", "Scyphiphora hydrophyllacea", IF(J2979="DIMA", "Diospyros maritima", IF(J2979="POPI", "Pongamia pinnata", IF(J2979="MAPS", "Maniltoa psilogyne", IF(J2979="INBI", "Intsia bijuga", IF(J2979="ACEB", "Acanthus ebracteatus", IF(J2979="CAER", "Calamus erinaceus", IF(J2979="UNUN", "Unknown unknown",  IF(J2979="SOAL", "Sonneratia alba",  IF(J2979="AECO", "Aegiceras corniculatum", "" )) )))))))))))))))))))))))))))))</f>
        <v>Avicennia officinalis</v>
      </c>
      <c r="J2979" s="1" t="s">
        <v>105</v>
      </c>
      <c r="K2979" s="1" t="n">
        <v>13.5</v>
      </c>
      <c r="L2979" s="1" t="n">
        <v>9</v>
      </c>
      <c r="M2979" s="1"/>
      <c r="N2979" s="1" t="n">
        <v>2</v>
      </c>
      <c r="O2979" s="3"/>
      <c r="AMI2979" s="0"/>
      <c r="AMJ2979" s="0"/>
    </row>
    <row r="2980" s="18" customFormat="true" ht="13.8" hidden="false" customHeight="false" outlineLevel="0" collapsed="false">
      <c r="A2980" s="1" t="s">
        <v>91</v>
      </c>
      <c r="B2980" s="12" t="n">
        <v>42185</v>
      </c>
      <c r="C2980" s="1" t="s">
        <v>19</v>
      </c>
      <c r="D2980" s="1" t="s">
        <v>19</v>
      </c>
      <c r="E2980" s="1" t="s">
        <v>19</v>
      </c>
      <c r="F2980" s="1" t="s">
        <v>20</v>
      </c>
      <c r="G2980" s="1" t="n">
        <v>9</v>
      </c>
      <c r="H2980" s="1" t="n">
        <v>5</v>
      </c>
      <c r="I2980" s="23" t="str">
        <f aca="false">IF(J2980="RHAP", "Rhizophora apiculata", IF(J2980="EXAG", "Excoecaria agallocha", IF(J2980="BRPA", "Bruguiera parviflora", IF(J2980="XYMO", "Xylocarpus moluccensis", IF(J2980="BRCY", "Bruguiera cylindrica", IF(J2980="AVAL", "Avicennia alba", IF(J2980="AVOF", "Avicennia officinalis", IF(J2980="LURA", "Lumnitzera racemosa", IF(J2980="CETA", "Ceriops tagal", IF(J2980="XYGR", "Xylocarpus granatum", IF(J2980="AVMA", "Avicennia marina", IF(J2980="RHMU", "Rhizophora mucronata", IF(J2980="BRGY", "Bruguiera gymnorrhiza", IF(J2980="BRSE", "Bruguiera sexangula", IF(J2980="SOOV", "Sonneratia ovata", IF(J2980="SOCA", "Sonneratia caseolaris", IF(J2980="HELI", "Heritiera littoralis", IF(J2980="HESY", "Heritiera sylvatica", IF(J2980="NYFR", "Nypa fruticans", IF(J2980="CYRA", "Cynometra ramiflora", IF(J2980="PHPA", "Phoenix paludosa", IF(J2980="SCHY", "Scyphiphora hydrophyllacea", IF(J2980="DIMA", "Diospyros maritima", IF(J2980="POPI", "Pongamia pinnata", IF(J2980="MAPS", "Maniltoa psilogyne", IF(J2980="INBI", "Intsia bijuga", IF(J2980="ACEB", "Acanthus ebracteatus", IF(J2980="CAER", "Calamus erinaceus", IF(J2980="UNUN", "Unknown unknown",  IF(J2980="SOAL", "Sonneratia alba",  IF(J2980="AECO", "Aegiceras corniculatum", "" )) )))))))))))))))))))))))))))))</f>
        <v>Rhizophora apiculata</v>
      </c>
      <c r="J2980" s="1" t="s">
        <v>21</v>
      </c>
      <c r="K2980" s="1" t="n">
        <v>14.6</v>
      </c>
      <c r="L2980" s="1" t="n">
        <v>14</v>
      </c>
      <c r="M2980" s="1"/>
      <c r="N2980" s="1"/>
      <c r="O2980" s="3"/>
      <c r="AMI2980" s="0"/>
      <c r="AMJ2980" s="0"/>
    </row>
    <row r="2981" s="18" customFormat="true" ht="13.8" hidden="false" customHeight="false" outlineLevel="0" collapsed="false">
      <c r="A2981" s="1" t="s">
        <v>91</v>
      </c>
      <c r="B2981" s="12" t="n">
        <v>42185</v>
      </c>
      <c r="C2981" s="1" t="s">
        <v>19</v>
      </c>
      <c r="D2981" s="1" t="s">
        <v>19</v>
      </c>
      <c r="E2981" s="1" t="s">
        <v>19</v>
      </c>
      <c r="F2981" s="1" t="s">
        <v>20</v>
      </c>
      <c r="G2981" s="1" t="n">
        <v>9</v>
      </c>
      <c r="H2981" s="1" t="n">
        <v>5</v>
      </c>
      <c r="I2981" s="23" t="str">
        <f aca="false">IF(J2981="RHAP", "Rhizophora apiculata", IF(J2981="EXAG", "Excoecaria agallocha", IF(J2981="BRPA", "Bruguiera parviflora", IF(J2981="XYMO", "Xylocarpus moluccensis", IF(J2981="BRCY", "Bruguiera cylindrica", IF(J2981="AVAL", "Avicennia alba", IF(J2981="AVOF", "Avicennia officinalis", IF(J2981="LURA", "Lumnitzera racemosa", IF(J2981="CETA", "Ceriops tagal", IF(J2981="XYGR", "Xylocarpus granatum", IF(J2981="AVMA", "Avicennia marina", IF(J2981="RHMU", "Rhizophora mucronata", IF(J2981="BRGY", "Bruguiera gymnorrhiza", IF(J2981="BRSE", "Bruguiera sexangula", IF(J2981="SOOV", "Sonneratia ovata", IF(J2981="SOCA", "Sonneratia caseolaris", IF(J2981="HELI", "Heritiera littoralis", IF(J2981="HESY", "Heritiera sylvatica", IF(J2981="NYFR", "Nypa fruticans", IF(J2981="CYRA", "Cynometra ramiflora", IF(J2981="PHPA", "Phoenix paludosa", IF(J2981="SCHY", "Scyphiphora hydrophyllacea", IF(J2981="DIMA", "Diospyros maritima", IF(J2981="POPI", "Pongamia pinnata", IF(J2981="MAPS", "Maniltoa psilogyne", IF(J2981="INBI", "Intsia bijuga", IF(J2981="ACEB", "Acanthus ebracteatus", IF(J2981="CAER", "Calamus erinaceus", IF(J2981="UNUN", "Unknown unknown",  IF(J2981="SOAL", "Sonneratia alba",  IF(J2981="AECO", "Aegiceras corniculatum", "" )) )))))))))))))))))))))))))))))</f>
        <v>Avicennia officinalis</v>
      </c>
      <c r="J2981" s="1" t="s">
        <v>105</v>
      </c>
      <c r="K2981" s="1" t="n">
        <v>14.8</v>
      </c>
      <c r="L2981" s="1" t="n">
        <v>5</v>
      </c>
      <c r="M2981" s="1"/>
      <c r="N2981" s="1" t="n">
        <v>2</v>
      </c>
      <c r="O2981" s="3"/>
      <c r="AMI2981" s="0"/>
      <c r="AMJ2981" s="0"/>
    </row>
    <row r="2982" s="18" customFormat="true" ht="13.8" hidden="false" customHeight="false" outlineLevel="0" collapsed="false">
      <c r="A2982" s="1" t="s">
        <v>91</v>
      </c>
      <c r="B2982" s="12" t="n">
        <v>42185</v>
      </c>
      <c r="C2982" s="1" t="s">
        <v>19</v>
      </c>
      <c r="D2982" s="1" t="s">
        <v>19</v>
      </c>
      <c r="E2982" s="1" t="s">
        <v>19</v>
      </c>
      <c r="F2982" s="1" t="s">
        <v>20</v>
      </c>
      <c r="G2982" s="1" t="n">
        <v>9</v>
      </c>
      <c r="H2982" s="1" t="n">
        <v>5</v>
      </c>
      <c r="I2982" s="23" t="str">
        <f aca="false">IF(J2982="RHAP", "Rhizophora apiculata", IF(J2982="EXAG", "Excoecaria agallocha", IF(J2982="BRPA", "Bruguiera parviflora", IF(J2982="XYMO", "Xylocarpus moluccensis", IF(J2982="BRCY", "Bruguiera cylindrica", IF(J2982="AVAL", "Avicennia alba", IF(J2982="AVOF", "Avicennia officinalis", IF(J2982="LURA", "Lumnitzera racemosa", IF(J2982="CETA", "Ceriops tagal", IF(J2982="XYGR", "Xylocarpus granatum", IF(J2982="AVMA", "Avicennia marina", IF(J2982="RHMU", "Rhizophora mucronata", IF(J2982="BRGY", "Bruguiera gymnorrhiza", IF(J2982="BRSE", "Bruguiera sexangula", IF(J2982="SOOV", "Sonneratia ovata", IF(J2982="SOCA", "Sonneratia caseolaris", IF(J2982="HELI", "Heritiera littoralis", IF(J2982="HESY", "Heritiera sylvatica", IF(J2982="NYFR", "Nypa fruticans", IF(J2982="CYRA", "Cynometra ramiflora", IF(J2982="PHPA", "Phoenix paludosa", IF(J2982="SCHY", "Scyphiphora hydrophyllacea", IF(J2982="DIMA", "Diospyros maritima", IF(J2982="POPI", "Pongamia pinnata", IF(J2982="MAPS", "Maniltoa psilogyne", IF(J2982="INBI", "Intsia bijuga", IF(J2982="ACEB", "Acanthus ebracteatus", IF(J2982="CAER", "Calamus erinaceus", IF(J2982="UNUN", "Unknown unknown",  IF(J2982="SOAL", "Sonneratia alba",  IF(J2982="AECO", "Aegiceras corniculatum", "" )) )))))))))))))))))))))))))))))</f>
        <v>Avicennia officinalis</v>
      </c>
      <c r="J2982" s="1" t="s">
        <v>105</v>
      </c>
      <c r="K2982" s="1" t="n">
        <v>15.5</v>
      </c>
      <c r="L2982" s="1" t="n">
        <v>11</v>
      </c>
      <c r="M2982" s="1"/>
      <c r="N2982" s="1"/>
      <c r="O2982" s="3"/>
      <c r="AMI2982" s="0"/>
      <c r="AMJ2982" s="0"/>
    </row>
    <row r="2983" s="18" customFormat="true" ht="13.8" hidden="false" customHeight="false" outlineLevel="0" collapsed="false">
      <c r="A2983" s="1" t="s">
        <v>91</v>
      </c>
      <c r="B2983" s="12" t="n">
        <v>42185</v>
      </c>
      <c r="C2983" s="1" t="s">
        <v>19</v>
      </c>
      <c r="D2983" s="1" t="s">
        <v>19</v>
      </c>
      <c r="E2983" s="1" t="s">
        <v>19</v>
      </c>
      <c r="F2983" s="1" t="s">
        <v>20</v>
      </c>
      <c r="G2983" s="1" t="n">
        <v>9</v>
      </c>
      <c r="H2983" s="1" t="n">
        <v>5</v>
      </c>
      <c r="I2983" s="23" t="str">
        <f aca="false">IF(J2983="RHAP", "Rhizophora apiculata", IF(J2983="EXAG", "Excoecaria agallocha", IF(J2983="BRPA", "Bruguiera parviflora", IF(J2983="XYMO", "Xylocarpus moluccensis", IF(J2983="BRCY", "Bruguiera cylindrica", IF(J2983="AVAL", "Avicennia alba", IF(J2983="AVOF", "Avicennia officinalis", IF(J2983="LURA", "Lumnitzera racemosa", IF(J2983="CETA", "Ceriops tagal", IF(J2983="XYGR", "Xylocarpus granatum", IF(J2983="AVMA", "Avicennia marina", IF(J2983="RHMU", "Rhizophora mucronata", IF(J2983="BRGY", "Bruguiera gymnorrhiza", IF(J2983="BRSE", "Bruguiera sexangula", IF(J2983="SOOV", "Sonneratia ovata", IF(J2983="SOCA", "Sonneratia caseolaris", IF(J2983="HELI", "Heritiera littoralis", IF(J2983="HESY", "Heritiera sylvatica", IF(J2983="NYFR", "Nypa fruticans", IF(J2983="CYRA", "Cynometra ramiflora", IF(J2983="PHPA", "Phoenix paludosa", IF(J2983="SCHY", "Scyphiphora hydrophyllacea", IF(J2983="DIMA", "Diospyros maritima", IF(J2983="POPI", "Pongamia pinnata", IF(J2983="MAPS", "Maniltoa psilogyne", IF(J2983="INBI", "Intsia bijuga", IF(J2983="ACEB", "Acanthus ebracteatus", IF(J2983="CAER", "Calamus erinaceus", IF(J2983="UNUN", "Unknown unknown",  IF(J2983="SOAL", "Sonneratia alba",  IF(J2983="AECO", "Aegiceras corniculatum", "" )) )))))))))))))))))))))))))))))</f>
        <v>Rhizophora apiculata</v>
      </c>
      <c r="J2983" s="1" t="s">
        <v>21</v>
      </c>
      <c r="K2983" s="1" t="n">
        <v>16.6</v>
      </c>
      <c r="L2983" s="1" t="n">
        <v>15</v>
      </c>
      <c r="M2983" s="1"/>
      <c r="N2983" s="1"/>
      <c r="O2983" s="3"/>
      <c r="AMI2983" s="0"/>
      <c r="AMJ2983" s="0"/>
    </row>
    <row r="2984" s="18" customFormat="true" ht="13.8" hidden="false" customHeight="false" outlineLevel="0" collapsed="false">
      <c r="A2984" s="1" t="s">
        <v>91</v>
      </c>
      <c r="B2984" s="12" t="n">
        <v>42185</v>
      </c>
      <c r="C2984" s="1" t="s">
        <v>833</v>
      </c>
      <c r="D2984" s="1" t="s">
        <v>19</v>
      </c>
      <c r="E2984" s="1" t="s">
        <v>19</v>
      </c>
      <c r="F2984" s="1" t="s">
        <v>20</v>
      </c>
      <c r="G2984" s="1" t="n">
        <v>10</v>
      </c>
      <c r="H2984" s="1" t="n">
        <v>1</v>
      </c>
      <c r="I2984" s="23" t="str">
        <f aca="false">IF(J2984="RHAP", "Rhizophora apiculata", IF(J2984="EXAG", "Excoecaria agallocha", IF(J2984="BRPA", "Bruguiera parviflora", IF(J2984="XYMO", "Xylocarpus moluccensis", IF(J2984="BRCY", "Bruguiera cylindrica", IF(J2984="AVAL", "Avicennia alba", IF(J2984="AVOF", "Avicennia officinalis", IF(J2984="LURA", "Lumnitzera racemosa", IF(J2984="CETA", "Ceriops tagal", IF(J2984="XYGR", "Xylocarpus granatum", IF(J2984="AVMA", "Avicennia marina", IF(J2984="RHMU", "Rhizophora mucronata", IF(J2984="BRGY", "Bruguiera gymnorrhiza", IF(J2984="BRSE", "Bruguiera sexangula", IF(J2984="SOOV", "Sonneratia ovata", IF(J2984="SOCA", "Sonneratia caseolaris", IF(J2984="HELI", "Heritiera littoralis", IF(J2984="HESY", "Heritiera sylvatica", IF(J2984="NYFR", "Nypa fruticans", IF(J2984="CYRA", "Cynometra ramiflora", IF(J2984="PHPA", "Phoenix paludosa", IF(J2984="SCHY", "Scyphiphora hydrophyllacea", IF(J2984="DIMA", "Diospyros maritima", IF(J2984="POPI", "Pongamia pinnata", IF(J2984="MAPS", "Maniltoa psilogyne", IF(J2984="INBI", "Intsia bijuga", IF(J2984="ACEB", "Acanthus ebracteatus", IF(J2984="CAER", "Calamus erinaceus", IF(J2984="UNUN", "Unknown unknown",  IF(J2984="SOAL", "Sonneratia alba",  IF(J2984="AECO", "Aegiceras corniculatum", "" )) )))))))))))))))))))))))))))))</f>
        <v>Bruguiera cylindrica</v>
      </c>
      <c r="J2984" s="1" t="s">
        <v>98</v>
      </c>
      <c r="K2984" s="1" t="n">
        <v>5.9</v>
      </c>
      <c r="L2984" s="1" t="n">
        <v>8</v>
      </c>
      <c r="M2984" s="1"/>
      <c r="N2984" s="1"/>
      <c r="O2984" s="3"/>
      <c r="AMI2984" s="0"/>
      <c r="AMJ2984" s="0"/>
    </row>
    <row r="2985" s="18" customFormat="true" ht="13.8" hidden="false" customHeight="false" outlineLevel="0" collapsed="false">
      <c r="A2985" s="1" t="s">
        <v>91</v>
      </c>
      <c r="B2985" s="12" t="n">
        <v>42185</v>
      </c>
      <c r="C2985" s="1" t="s">
        <v>833</v>
      </c>
      <c r="D2985" s="1" t="s">
        <v>19</v>
      </c>
      <c r="E2985" s="1" t="s">
        <v>19</v>
      </c>
      <c r="F2985" s="1" t="s">
        <v>20</v>
      </c>
      <c r="G2985" s="1" t="n">
        <v>10</v>
      </c>
      <c r="H2985" s="1" t="n">
        <v>1</v>
      </c>
      <c r="I2985" s="23" t="str">
        <f aca="false">IF(J2985="RHAP", "Rhizophora apiculata", IF(J2985="EXAG", "Excoecaria agallocha", IF(J2985="BRPA", "Bruguiera parviflora", IF(J2985="XYMO", "Xylocarpus moluccensis", IF(J2985="BRCY", "Bruguiera cylindrica", IF(J2985="AVAL", "Avicennia alba", IF(J2985="AVOF", "Avicennia officinalis", IF(J2985="LURA", "Lumnitzera racemosa", IF(J2985="CETA", "Ceriops tagal", IF(J2985="XYGR", "Xylocarpus granatum", IF(J2985="AVMA", "Avicennia marina", IF(J2985="RHMU", "Rhizophora mucronata", IF(J2985="BRGY", "Bruguiera gymnorrhiza", IF(J2985="BRSE", "Bruguiera sexangula", IF(J2985="SOOV", "Sonneratia ovata", IF(J2985="SOCA", "Sonneratia caseolaris", IF(J2985="HELI", "Heritiera littoralis", IF(J2985="HESY", "Heritiera sylvatica", IF(J2985="NYFR", "Nypa fruticans", IF(J2985="CYRA", "Cynometra ramiflora", IF(J2985="PHPA", "Phoenix paludosa", IF(J2985="SCHY", "Scyphiphora hydrophyllacea", IF(J2985="DIMA", "Diospyros maritima", IF(J2985="POPI", "Pongamia pinnata", IF(J2985="MAPS", "Maniltoa psilogyne", IF(J2985="INBI", "Intsia bijuga", IF(J2985="ACEB", "Acanthus ebracteatus", IF(J2985="CAER", "Calamus erinaceus", IF(J2985="UNUN", "Unknown unknown",  IF(J2985="SOAL", "Sonneratia alba",  IF(J2985="AECO", "Aegiceras corniculatum", "" )) )))))))))))))))))))))))))))))</f>
        <v>Avicennia alba</v>
      </c>
      <c r="J2985" s="1" t="s">
        <v>27</v>
      </c>
      <c r="K2985" s="1" t="n">
        <v>7.6</v>
      </c>
      <c r="L2985" s="1" t="n">
        <v>3</v>
      </c>
      <c r="M2985" s="1" t="n">
        <v>8.8</v>
      </c>
      <c r="N2985" s="1" t="n">
        <v>3</v>
      </c>
      <c r="O2985" s="3"/>
      <c r="AMI2985" s="0"/>
      <c r="AMJ2985" s="0"/>
    </row>
    <row r="2986" s="18" customFormat="true" ht="13.8" hidden="false" customHeight="false" outlineLevel="0" collapsed="false">
      <c r="A2986" s="1" t="s">
        <v>91</v>
      </c>
      <c r="B2986" s="12" t="n">
        <v>42185</v>
      </c>
      <c r="C2986" s="1" t="s">
        <v>833</v>
      </c>
      <c r="D2986" s="1" t="s">
        <v>19</v>
      </c>
      <c r="E2986" s="1" t="s">
        <v>19</v>
      </c>
      <c r="F2986" s="1" t="s">
        <v>20</v>
      </c>
      <c r="G2986" s="1" t="n">
        <v>10</v>
      </c>
      <c r="H2986" s="1" t="n">
        <v>1</v>
      </c>
      <c r="I2986" s="23" t="str">
        <f aca="false">IF(J2986="RHAP", "Rhizophora apiculata", IF(J2986="EXAG", "Excoecaria agallocha", IF(J2986="BRPA", "Bruguiera parviflora", IF(J2986="XYMO", "Xylocarpus moluccensis", IF(J2986="BRCY", "Bruguiera cylindrica", IF(J2986="AVAL", "Avicennia alba", IF(J2986="AVOF", "Avicennia officinalis", IF(J2986="LURA", "Lumnitzera racemosa", IF(J2986="CETA", "Ceriops tagal", IF(J2986="XYGR", "Xylocarpus granatum", IF(J2986="AVMA", "Avicennia marina", IF(J2986="RHMU", "Rhizophora mucronata", IF(J2986="BRGY", "Bruguiera gymnorrhiza", IF(J2986="BRSE", "Bruguiera sexangula", IF(J2986="SOOV", "Sonneratia ovata", IF(J2986="SOCA", "Sonneratia caseolaris", IF(J2986="HELI", "Heritiera littoralis", IF(J2986="HESY", "Heritiera sylvatica", IF(J2986="NYFR", "Nypa fruticans", IF(J2986="CYRA", "Cynometra ramiflora", IF(J2986="PHPA", "Phoenix paludosa", IF(J2986="SCHY", "Scyphiphora hydrophyllacea", IF(J2986="DIMA", "Diospyros maritima", IF(J2986="POPI", "Pongamia pinnata", IF(J2986="MAPS", "Maniltoa psilogyne", IF(J2986="INBI", "Intsia bijuga", IF(J2986="ACEB", "Acanthus ebracteatus", IF(J2986="CAER", "Calamus erinaceus", IF(J2986="UNUN", "Unknown unknown",  IF(J2986="SOAL", "Sonneratia alba",  IF(J2986="AECO", "Aegiceras corniculatum", "" )) )))))))))))))))))))))))))))))</f>
        <v>Rhizophora apiculata</v>
      </c>
      <c r="J2986" s="1" t="s">
        <v>21</v>
      </c>
      <c r="K2986" s="1" t="n">
        <v>8.2</v>
      </c>
      <c r="L2986" s="1" t="n">
        <v>13</v>
      </c>
      <c r="M2986" s="1"/>
      <c r="N2986" s="1"/>
      <c r="O2986" s="3"/>
      <c r="AMI2986" s="0"/>
      <c r="AMJ2986" s="0"/>
    </row>
    <row r="2987" s="18" customFormat="true" ht="13.8" hidden="false" customHeight="false" outlineLevel="0" collapsed="false">
      <c r="A2987" s="1" t="s">
        <v>91</v>
      </c>
      <c r="B2987" s="12" t="n">
        <v>42185</v>
      </c>
      <c r="C2987" s="1" t="s">
        <v>833</v>
      </c>
      <c r="D2987" s="1" t="s">
        <v>19</v>
      </c>
      <c r="E2987" s="1" t="s">
        <v>19</v>
      </c>
      <c r="F2987" s="1" t="s">
        <v>20</v>
      </c>
      <c r="G2987" s="1" t="n">
        <v>10</v>
      </c>
      <c r="H2987" s="1" t="n">
        <v>1</v>
      </c>
      <c r="I2987" s="23" t="str">
        <f aca="false">IF(J2987="RHAP", "Rhizophora apiculata", IF(J2987="EXAG", "Excoecaria agallocha", IF(J2987="BRPA", "Bruguiera parviflora", IF(J2987="XYMO", "Xylocarpus moluccensis", IF(J2987="BRCY", "Bruguiera cylindrica", IF(J2987="AVAL", "Avicennia alba", IF(J2987="AVOF", "Avicennia officinalis", IF(J2987="LURA", "Lumnitzera racemosa", IF(J2987="CETA", "Ceriops tagal", IF(J2987="XYGR", "Xylocarpus granatum", IF(J2987="AVMA", "Avicennia marina", IF(J2987="RHMU", "Rhizophora mucronata", IF(J2987="BRGY", "Bruguiera gymnorrhiza", IF(J2987="BRSE", "Bruguiera sexangula", IF(J2987="SOOV", "Sonneratia ovata", IF(J2987="SOCA", "Sonneratia caseolaris", IF(J2987="HELI", "Heritiera littoralis", IF(J2987="HESY", "Heritiera sylvatica", IF(J2987="NYFR", "Nypa fruticans", IF(J2987="CYRA", "Cynometra ramiflora", IF(J2987="PHPA", "Phoenix paludosa", IF(J2987="SCHY", "Scyphiphora hydrophyllacea", IF(J2987="DIMA", "Diospyros maritima", IF(J2987="POPI", "Pongamia pinnata", IF(J2987="MAPS", "Maniltoa psilogyne", IF(J2987="INBI", "Intsia bijuga", IF(J2987="ACEB", "Acanthus ebracteatus", IF(J2987="CAER", "Calamus erinaceus", IF(J2987="UNUN", "Unknown unknown",  IF(J2987="SOAL", "Sonneratia alba",  IF(J2987="AECO", "Aegiceras corniculatum", "" )) )))))))))))))))))))))))))))))</f>
        <v>Avicennia alba</v>
      </c>
      <c r="J2987" s="1" t="s">
        <v>27</v>
      </c>
      <c r="K2987" s="1" t="n">
        <v>8.4</v>
      </c>
      <c r="L2987" s="1" t="n">
        <v>4</v>
      </c>
      <c r="M2987" s="1" t="n">
        <v>8.8</v>
      </c>
      <c r="N2987" s="1" t="n">
        <v>3</v>
      </c>
      <c r="O2987" s="3"/>
      <c r="AMI2987" s="0"/>
      <c r="AMJ2987" s="0"/>
    </row>
    <row r="2988" s="18" customFormat="true" ht="13.8" hidden="false" customHeight="false" outlineLevel="0" collapsed="false">
      <c r="A2988" s="1" t="s">
        <v>91</v>
      </c>
      <c r="B2988" s="12" t="n">
        <v>42185</v>
      </c>
      <c r="C2988" s="1" t="s">
        <v>833</v>
      </c>
      <c r="D2988" s="1" t="s">
        <v>19</v>
      </c>
      <c r="E2988" s="1" t="s">
        <v>19</v>
      </c>
      <c r="F2988" s="1" t="s">
        <v>20</v>
      </c>
      <c r="G2988" s="1" t="n">
        <v>10</v>
      </c>
      <c r="H2988" s="1" t="n">
        <v>1</v>
      </c>
      <c r="I2988" s="23" t="str">
        <f aca="false">IF(J2988="RHAP", "Rhizophora apiculata", IF(J2988="EXAG", "Excoecaria agallocha", IF(J2988="BRPA", "Bruguiera parviflora", IF(J2988="XYMO", "Xylocarpus moluccensis", IF(J2988="BRCY", "Bruguiera cylindrica", IF(J2988="AVAL", "Avicennia alba", IF(J2988="AVOF", "Avicennia officinalis", IF(J2988="LURA", "Lumnitzera racemosa", IF(J2988="CETA", "Ceriops tagal", IF(J2988="XYGR", "Xylocarpus granatum", IF(J2988="AVMA", "Avicennia marina", IF(J2988="RHMU", "Rhizophora mucronata", IF(J2988="BRGY", "Bruguiera gymnorrhiza", IF(J2988="BRSE", "Bruguiera sexangula", IF(J2988="SOOV", "Sonneratia ovata", IF(J2988="SOCA", "Sonneratia caseolaris", IF(J2988="HELI", "Heritiera littoralis", IF(J2988="HESY", "Heritiera sylvatica", IF(J2988="NYFR", "Nypa fruticans", IF(J2988="CYRA", "Cynometra ramiflora", IF(J2988="PHPA", "Phoenix paludosa", IF(J2988="SCHY", "Scyphiphora hydrophyllacea", IF(J2988="DIMA", "Diospyros maritima", IF(J2988="POPI", "Pongamia pinnata", IF(J2988="MAPS", "Maniltoa psilogyne", IF(J2988="INBI", "Intsia bijuga", IF(J2988="ACEB", "Acanthus ebracteatus", IF(J2988="CAER", "Calamus erinaceus", IF(J2988="UNUN", "Unknown unknown",  IF(J2988="SOAL", "Sonneratia alba",  IF(J2988="AECO", "Aegiceras corniculatum", "" )) )))))))))))))))))))))))))))))</f>
        <v>Rhizophora apiculata</v>
      </c>
      <c r="J2988" s="1" t="s">
        <v>21</v>
      </c>
      <c r="K2988" s="1" t="n">
        <v>8.5</v>
      </c>
      <c r="L2988" s="1" t="n">
        <v>12</v>
      </c>
      <c r="M2988" s="1"/>
      <c r="N2988" s="1"/>
      <c r="O2988" s="3"/>
      <c r="AMI2988" s="0"/>
      <c r="AMJ2988" s="0"/>
    </row>
    <row r="2989" s="18" customFormat="true" ht="13.8" hidden="false" customHeight="false" outlineLevel="0" collapsed="false">
      <c r="A2989" s="1" t="s">
        <v>91</v>
      </c>
      <c r="B2989" s="12" t="n">
        <v>42185</v>
      </c>
      <c r="C2989" s="1" t="s">
        <v>833</v>
      </c>
      <c r="D2989" s="1" t="s">
        <v>19</v>
      </c>
      <c r="E2989" s="1" t="s">
        <v>19</v>
      </c>
      <c r="F2989" s="1" t="s">
        <v>20</v>
      </c>
      <c r="G2989" s="1" t="n">
        <v>10</v>
      </c>
      <c r="H2989" s="1" t="n">
        <v>1</v>
      </c>
      <c r="I2989" s="23" t="str">
        <f aca="false">IF(J2989="RHAP", "Rhizophora apiculata", IF(J2989="EXAG", "Excoecaria agallocha", IF(J2989="BRPA", "Bruguiera parviflora", IF(J2989="XYMO", "Xylocarpus moluccensis", IF(J2989="BRCY", "Bruguiera cylindrica", IF(J2989="AVAL", "Avicennia alba", IF(J2989="AVOF", "Avicennia officinalis", IF(J2989="LURA", "Lumnitzera racemosa", IF(J2989="CETA", "Ceriops tagal", IF(J2989="XYGR", "Xylocarpus granatum", IF(J2989="AVMA", "Avicennia marina", IF(J2989="RHMU", "Rhizophora mucronata", IF(J2989="BRGY", "Bruguiera gymnorrhiza", IF(J2989="BRSE", "Bruguiera sexangula", IF(J2989="SOOV", "Sonneratia ovata", IF(J2989="SOCA", "Sonneratia caseolaris", IF(J2989="HELI", "Heritiera littoralis", IF(J2989="HESY", "Heritiera sylvatica", IF(J2989="NYFR", "Nypa fruticans", IF(J2989="CYRA", "Cynometra ramiflora", IF(J2989="PHPA", "Phoenix paludosa", IF(J2989="SCHY", "Scyphiphora hydrophyllacea", IF(J2989="DIMA", "Diospyros maritima", IF(J2989="POPI", "Pongamia pinnata", IF(J2989="MAPS", "Maniltoa psilogyne", IF(J2989="INBI", "Intsia bijuga", IF(J2989="ACEB", "Acanthus ebracteatus", IF(J2989="CAER", "Calamus erinaceus", IF(J2989="UNUN", "Unknown unknown",  IF(J2989="SOAL", "Sonneratia alba",  IF(J2989="AECO", "Aegiceras corniculatum", "" )) )))))))))))))))))))))))))))))</f>
        <v>Rhizophora apiculata</v>
      </c>
      <c r="J2989" s="1" t="s">
        <v>21</v>
      </c>
      <c r="K2989" s="1" t="n">
        <v>8.5</v>
      </c>
      <c r="L2989" s="1" t="n">
        <v>12</v>
      </c>
      <c r="M2989" s="1"/>
      <c r="N2989" s="1"/>
      <c r="O2989" s="3"/>
      <c r="AMI2989" s="0"/>
      <c r="AMJ2989" s="0"/>
    </row>
    <row r="2990" s="18" customFormat="true" ht="13.8" hidden="false" customHeight="false" outlineLevel="0" collapsed="false">
      <c r="A2990" s="1" t="s">
        <v>91</v>
      </c>
      <c r="B2990" s="12" t="n">
        <v>42185</v>
      </c>
      <c r="C2990" s="1" t="s">
        <v>833</v>
      </c>
      <c r="D2990" s="1" t="s">
        <v>19</v>
      </c>
      <c r="E2990" s="1" t="s">
        <v>19</v>
      </c>
      <c r="F2990" s="1" t="s">
        <v>20</v>
      </c>
      <c r="G2990" s="1" t="n">
        <v>10</v>
      </c>
      <c r="H2990" s="1" t="n">
        <v>1</v>
      </c>
      <c r="I2990" s="23" t="str">
        <f aca="false">IF(J2990="RHAP", "Rhizophora apiculata", IF(J2990="EXAG", "Excoecaria agallocha", IF(J2990="BRPA", "Bruguiera parviflora", IF(J2990="XYMO", "Xylocarpus moluccensis", IF(J2990="BRCY", "Bruguiera cylindrica", IF(J2990="AVAL", "Avicennia alba", IF(J2990="AVOF", "Avicennia officinalis", IF(J2990="LURA", "Lumnitzera racemosa", IF(J2990="CETA", "Ceriops tagal", IF(J2990="XYGR", "Xylocarpus granatum", IF(J2990="AVMA", "Avicennia marina", IF(J2990="RHMU", "Rhizophora mucronata", IF(J2990="BRGY", "Bruguiera gymnorrhiza", IF(J2990="BRSE", "Bruguiera sexangula", IF(J2990="SOOV", "Sonneratia ovata", IF(J2990="SOCA", "Sonneratia caseolaris", IF(J2990="HELI", "Heritiera littoralis", IF(J2990="HESY", "Heritiera sylvatica", IF(J2990="NYFR", "Nypa fruticans", IF(J2990="CYRA", "Cynometra ramiflora", IF(J2990="PHPA", "Phoenix paludosa", IF(J2990="SCHY", "Scyphiphora hydrophyllacea", IF(J2990="DIMA", "Diospyros maritima", IF(J2990="POPI", "Pongamia pinnata", IF(J2990="MAPS", "Maniltoa psilogyne", IF(J2990="INBI", "Intsia bijuga", IF(J2990="ACEB", "Acanthus ebracteatus", IF(J2990="CAER", "Calamus erinaceus", IF(J2990="UNUN", "Unknown unknown",  IF(J2990="SOAL", "Sonneratia alba",  IF(J2990="AECO", "Aegiceras corniculatum", "" )) )))))))))))))))))))))))))))))</f>
        <v>Avicennia alba</v>
      </c>
      <c r="J2990" s="1" t="s">
        <v>27</v>
      </c>
      <c r="K2990" s="1" t="n">
        <v>8.7</v>
      </c>
      <c r="L2990" s="1" t="n">
        <v>13</v>
      </c>
      <c r="M2990" s="1"/>
      <c r="N2990" s="1" t="n">
        <v>2</v>
      </c>
      <c r="O2990" s="3"/>
      <c r="AMI2990" s="0"/>
      <c r="AMJ2990" s="0"/>
    </row>
    <row r="2991" s="18" customFormat="true" ht="13.8" hidden="false" customHeight="false" outlineLevel="0" collapsed="false">
      <c r="A2991" s="1" t="s">
        <v>91</v>
      </c>
      <c r="B2991" s="12" t="n">
        <v>42185</v>
      </c>
      <c r="C2991" s="1" t="s">
        <v>833</v>
      </c>
      <c r="D2991" s="1" t="s">
        <v>19</v>
      </c>
      <c r="E2991" s="1" t="s">
        <v>19</v>
      </c>
      <c r="F2991" s="1" t="s">
        <v>20</v>
      </c>
      <c r="G2991" s="1" t="n">
        <v>10</v>
      </c>
      <c r="H2991" s="1" t="n">
        <v>1</v>
      </c>
      <c r="I2991" s="23" t="str">
        <f aca="false">IF(J2991="RHAP", "Rhizophora apiculata", IF(J2991="EXAG", "Excoecaria agallocha", IF(J2991="BRPA", "Bruguiera parviflora", IF(J2991="XYMO", "Xylocarpus moluccensis", IF(J2991="BRCY", "Bruguiera cylindrica", IF(J2991="AVAL", "Avicennia alba", IF(J2991="AVOF", "Avicennia officinalis", IF(J2991="LURA", "Lumnitzera racemosa", IF(J2991="CETA", "Ceriops tagal", IF(J2991="XYGR", "Xylocarpus granatum", IF(J2991="AVMA", "Avicennia marina", IF(J2991="RHMU", "Rhizophora mucronata", IF(J2991="BRGY", "Bruguiera gymnorrhiza", IF(J2991="BRSE", "Bruguiera sexangula", IF(J2991="SOOV", "Sonneratia ovata", IF(J2991="SOCA", "Sonneratia caseolaris", IF(J2991="HELI", "Heritiera littoralis", IF(J2991="HESY", "Heritiera sylvatica", IF(J2991="NYFR", "Nypa fruticans", IF(J2991="CYRA", "Cynometra ramiflora", IF(J2991="PHPA", "Phoenix paludosa", IF(J2991="SCHY", "Scyphiphora hydrophyllacea", IF(J2991="DIMA", "Diospyros maritima", IF(J2991="POPI", "Pongamia pinnata", IF(J2991="MAPS", "Maniltoa psilogyne", IF(J2991="INBI", "Intsia bijuga", IF(J2991="ACEB", "Acanthus ebracteatus", IF(J2991="CAER", "Calamus erinaceus", IF(J2991="UNUN", "Unknown unknown",  IF(J2991="SOAL", "Sonneratia alba",  IF(J2991="AECO", "Aegiceras corniculatum", "" )) )))))))))))))))))))))))))))))</f>
        <v>Rhizophora apiculata</v>
      </c>
      <c r="J2991" s="1" t="s">
        <v>21</v>
      </c>
      <c r="K2991" s="1" t="n">
        <v>9.2</v>
      </c>
      <c r="L2991" s="1" t="n">
        <v>12</v>
      </c>
      <c r="M2991" s="1"/>
      <c r="N2991" s="1"/>
      <c r="O2991" s="3"/>
      <c r="AMI2991" s="0"/>
      <c r="AMJ2991" s="0"/>
    </row>
    <row r="2992" s="18" customFormat="true" ht="13.8" hidden="false" customHeight="false" outlineLevel="0" collapsed="false">
      <c r="A2992" s="1" t="s">
        <v>91</v>
      </c>
      <c r="B2992" s="12" t="n">
        <v>42185</v>
      </c>
      <c r="C2992" s="1" t="s">
        <v>833</v>
      </c>
      <c r="D2992" s="1" t="s">
        <v>19</v>
      </c>
      <c r="E2992" s="1" t="s">
        <v>19</v>
      </c>
      <c r="F2992" s="1" t="s">
        <v>20</v>
      </c>
      <c r="G2992" s="1" t="n">
        <v>10</v>
      </c>
      <c r="H2992" s="1" t="n">
        <v>1</v>
      </c>
      <c r="I2992" s="23" t="str">
        <f aca="false">IF(J2992="RHAP", "Rhizophora apiculata", IF(J2992="EXAG", "Excoecaria agallocha", IF(J2992="BRPA", "Bruguiera parviflora", IF(J2992="XYMO", "Xylocarpus moluccensis", IF(J2992="BRCY", "Bruguiera cylindrica", IF(J2992="AVAL", "Avicennia alba", IF(J2992="AVOF", "Avicennia officinalis", IF(J2992="LURA", "Lumnitzera racemosa", IF(J2992="CETA", "Ceriops tagal", IF(J2992="XYGR", "Xylocarpus granatum", IF(J2992="AVMA", "Avicennia marina", IF(J2992="RHMU", "Rhizophora mucronata", IF(J2992="BRGY", "Bruguiera gymnorrhiza", IF(J2992="BRSE", "Bruguiera sexangula", IF(J2992="SOOV", "Sonneratia ovata", IF(J2992="SOCA", "Sonneratia caseolaris", IF(J2992="HELI", "Heritiera littoralis", IF(J2992="HESY", "Heritiera sylvatica", IF(J2992="NYFR", "Nypa fruticans", IF(J2992="CYRA", "Cynometra ramiflora", IF(J2992="PHPA", "Phoenix paludosa", IF(J2992="SCHY", "Scyphiphora hydrophyllacea", IF(J2992="DIMA", "Diospyros maritima", IF(J2992="POPI", "Pongamia pinnata", IF(J2992="MAPS", "Maniltoa psilogyne", IF(J2992="INBI", "Intsia bijuga", IF(J2992="ACEB", "Acanthus ebracteatus", IF(J2992="CAER", "Calamus erinaceus", IF(J2992="UNUN", "Unknown unknown",  IF(J2992="SOAL", "Sonneratia alba",  IF(J2992="AECO", "Aegiceras corniculatum", "" )) )))))))))))))))))))))))))))))</f>
        <v>Avicennia alba</v>
      </c>
      <c r="J2992" s="1" t="s">
        <v>27</v>
      </c>
      <c r="K2992" s="1" t="n">
        <v>10</v>
      </c>
      <c r="L2992" s="1" t="n">
        <v>10</v>
      </c>
      <c r="M2992" s="1"/>
      <c r="N2992" s="1"/>
      <c r="O2992" s="3"/>
      <c r="AMI2992" s="0"/>
      <c r="AMJ2992" s="0"/>
    </row>
    <row r="2993" s="18" customFormat="true" ht="13.8" hidden="false" customHeight="false" outlineLevel="0" collapsed="false">
      <c r="A2993" s="1" t="s">
        <v>91</v>
      </c>
      <c r="B2993" s="12" t="n">
        <v>42185</v>
      </c>
      <c r="C2993" s="1" t="s">
        <v>833</v>
      </c>
      <c r="D2993" s="1" t="s">
        <v>19</v>
      </c>
      <c r="E2993" s="1" t="s">
        <v>19</v>
      </c>
      <c r="F2993" s="1" t="s">
        <v>20</v>
      </c>
      <c r="G2993" s="1" t="n">
        <v>10</v>
      </c>
      <c r="H2993" s="1" t="n">
        <v>1</v>
      </c>
      <c r="I2993" s="23" t="str">
        <f aca="false">IF(J2993="RHAP", "Rhizophora apiculata", IF(J2993="EXAG", "Excoecaria agallocha", IF(J2993="BRPA", "Bruguiera parviflora", IF(J2993="XYMO", "Xylocarpus moluccensis", IF(J2993="BRCY", "Bruguiera cylindrica", IF(J2993="AVAL", "Avicennia alba", IF(J2993="AVOF", "Avicennia officinalis", IF(J2993="LURA", "Lumnitzera racemosa", IF(J2993="CETA", "Ceriops tagal", IF(J2993="XYGR", "Xylocarpus granatum", IF(J2993="AVMA", "Avicennia marina", IF(J2993="RHMU", "Rhizophora mucronata", IF(J2993="BRGY", "Bruguiera gymnorrhiza", IF(J2993="BRSE", "Bruguiera sexangula", IF(J2993="SOOV", "Sonneratia ovata", IF(J2993="SOCA", "Sonneratia caseolaris", IF(J2993="HELI", "Heritiera littoralis", IF(J2993="HESY", "Heritiera sylvatica", IF(J2993="NYFR", "Nypa fruticans", IF(J2993="CYRA", "Cynometra ramiflora", IF(J2993="PHPA", "Phoenix paludosa", IF(J2993="SCHY", "Scyphiphora hydrophyllacea", IF(J2993="DIMA", "Diospyros maritima", IF(J2993="POPI", "Pongamia pinnata", IF(J2993="MAPS", "Maniltoa psilogyne", IF(J2993="INBI", "Intsia bijuga", IF(J2993="ACEB", "Acanthus ebracteatus", IF(J2993="CAER", "Calamus erinaceus", IF(J2993="UNUN", "Unknown unknown",  IF(J2993="SOAL", "Sonneratia alba",  IF(J2993="AECO", "Aegiceras corniculatum", "" )) )))))))))))))))))))))))))))))</f>
        <v>Rhizophora apiculata</v>
      </c>
      <c r="J2993" s="1" t="s">
        <v>21</v>
      </c>
      <c r="K2993" s="1" t="n">
        <v>10.4</v>
      </c>
      <c r="L2993" s="1" t="n">
        <v>15</v>
      </c>
      <c r="M2993" s="1"/>
      <c r="N2993" s="1"/>
      <c r="O2993" s="3"/>
      <c r="AMI2993" s="0"/>
      <c r="AMJ2993" s="0"/>
    </row>
    <row r="2994" s="18" customFormat="true" ht="13.8" hidden="false" customHeight="false" outlineLevel="0" collapsed="false">
      <c r="A2994" s="1" t="s">
        <v>91</v>
      </c>
      <c r="B2994" s="12" t="n">
        <v>42185</v>
      </c>
      <c r="C2994" s="1" t="s">
        <v>833</v>
      </c>
      <c r="D2994" s="1" t="s">
        <v>19</v>
      </c>
      <c r="E2994" s="1" t="s">
        <v>19</v>
      </c>
      <c r="F2994" s="1" t="s">
        <v>20</v>
      </c>
      <c r="G2994" s="1" t="n">
        <v>10</v>
      </c>
      <c r="H2994" s="1" t="n">
        <v>1</v>
      </c>
      <c r="I2994" s="23" t="str">
        <f aca="false">IF(J2994="RHAP", "Rhizophora apiculata", IF(J2994="EXAG", "Excoecaria agallocha", IF(J2994="BRPA", "Bruguiera parviflora", IF(J2994="XYMO", "Xylocarpus moluccensis", IF(J2994="BRCY", "Bruguiera cylindrica", IF(J2994="AVAL", "Avicennia alba", IF(J2994="AVOF", "Avicennia officinalis", IF(J2994="LURA", "Lumnitzera racemosa", IF(J2994="CETA", "Ceriops tagal", IF(J2994="XYGR", "Xylocarpus granatum", IF(J2994="AVMA", "Avicennia marina", IF(J2994="RHMU", "Rhizophora mucronata", IF(J2994="BRGY", "Bruguiera gymnorrhiza", IF(J2994="BRSE", "Bruguiera sexangula", IF(J2994="SOOV", "Sonneratia ovata", IF(J2994="SOCA", "Sonneratia caseolaris", IF(J2994="HELI", "Heritiera littoralis", IF(J2994="HESY", "Heritiera sylvatica", IF(J2994="NYFR", "Nypa fruticans", IF(J2994="CYRA", "Cynometra ramiflora", IF(J2994="PHPA", "Phoenix paludosa", IF(J2994="SCHY", "Scyphiphora hydrophyllacea", IF(J2994="DIMA", "Diospyros maritima", IF(J2994="POPI", "Pongamia pinnata", IF(J2994="MAPS", "Maniltoa psilogyne", IF(J2994="INBI", "Intsia bijuga", IF(J2994="ACEB", "Acanthus ebracteatus", IF(J2994="CAER", "Calamus erinaceus", IF(J2994="UNUN", "Unknown unknown",  IF(J2994="SOAL", "Sonneratia alba",  IF(J2994="AECO", "Aegiceras corniculatum", "" )) )))))))))))))))))))))))))))))</f>
        <v>Rhizophora apiculata</v>
      </c>
      <c r="J2994" s="1" t="s">
        <v>21</v>
      </c>
      <c r="K2994" s="1" t="n">
        <v>10.5</v>
      </c>
      <c r="L2994" s="1" t="n">
        <v>13</v>
      </c>
      <c r="M2994" s="1"/>
      <c r="N2994" s="1"/>
      <c r="O2994" s="3"/>
      <c r="AMI2994" s="0"/>
      <c r="AMJ2994" s="0"/>
    </row>
    <row r="2995" s="18" customFormat="true" ht="13.8" hidden="false" customHeight="false" outlineLevel="0" collapsed="false">
      <c r="A2995" s="1" t="s">
        <v>91</v>
      </c>
      <c r="B2995" s="12" t="n">
        <v>42185</v>
      </c>
      <c r="C2995" s="1" t="s">
        <v>833</v>
      </c>
      <c r="D2995" s="1" t="s">
        <v>19</v>
      </c>
      <c r="E2995" s="1" t="s">
        <v>19</v>
      </c>
      <c r="F2995" s="1" t="s">
        <v>20</v>
      </c>
      <c r="G2995" s="1" t="n">
        <v>10</v>
      </c>
      <c r="H2995" s="1" t="n">
        <v>1</v>
      </c>
      <c r="I2995" s="23" t="str">
        <f aca="false">IF(J2995="RHAP", "Rhizophora apiculata", IF(J2995="EXAG", "Excoecaria agallocha", IF(J2995="BRPA", "Bruguiera parviflora", IF(J2995="XYMO", "Xylocarpus moluccensis", IF(J2995="BRCY", "Bruguiera cylindrica", IF(J2995="AVAL", "Avicennia alba", IF(J2995="AVOF", "Avicennia officinalis", IF(J2995="LURA", "Lumnitzera racemosa", IF(J2995="CETA", "Ceriops tagal", IF(J2995="XYGR", "Xylocarpus granatum", IF(J2995="AVMA", "Avicennia marina", IF(J2995="RHMU", "Rhizophora mucronata", IF(J2995="BRGY", "Bruguiera gymnorrhiza", IF(J2995="BRSE", "Bruguiera sexangula", IF(J2995="SOOV", "Sonneratia ovata", IF(J2995="SOCA", "Sonneratia caseolaris", IF(J2995="HELI", "Heritiera littoralis", IF(J2995="HESY", "Heritiera sylvatica", IF(J2995="NYFR", "Nypa fruticans", IF(J2995="CYRA", "Cynometra ramiflora", IF(J2995="PHPA", "Phoenix paludosa", IF(J2995="SCHY", "Scyphiphora hydrophyllacea", IF(J2995="DIMA", "Diospyros maritima", IF(J2995="POPI", "Pongamia pinnata", IF(J2995="MAPS", "Maniltoa psilogyne", IF(J2995="INBI", "Intsia bijuga", IF(J2995="ACEB", "Acanthus ebracteatus", IF(J2995="CAER", "Calamus erinaceus", IF(J2995="UNUN", "Unknown unknown",  IF(J2995="SOAL", "Sonneratia alba",  IF(J2995="AECO", "Aegiceras corniculatum", "" )) )))))))))))))))))))))))))))))</f>
        <v>Rhizophora apiculata</v>
      </c>
      <c r="J2995" s="1" t="s">
        <v>21</v>
      </c>
      <c r="K2995" s="1" t="n">
        <v>10.7</v>
      </c>
      <c r="L2995" s="1" t="n">
        <v>14</v>
      </c>
      <c r="M2995" s="1"/>
      <c r="N2995" s="1"/>
      <c r="O2995" s="3"/>
      <c r="AMI2995" s="0"/>
      <c r="AMJ2995" s="0"/>
    </row>
    <row r="2996" s="18" customFormat="true" ht="13.8" hidden="false" customHeight="false" outlineLevel="0" collapsed="false">
      <c r="A2996" s="1" t="s">
        <v>91</v>
      </c>
      <c r="B2996" s="12" t="n">
        <v>42185</v>
      </c>
      <c r="C2996" s="1" t="s">
        <v>833</v>
      </c>
      <c r="D2996" s="1" t="s">
        <v>19</v>
      </c>
      <c r="E2996" s="1" t="s">
        <v>19</v>
      </c>
      <c r="F2996" s="1" t="s">
        <v>20</v>
      </c>
      <c r="G2996" s="1" t="n">
        <v>10</v>
      </c>
      <c r="H2996" s="1" t="n">
        <v>1</v>
      </c>
      <c r="I2996" s="23" t="str">
        <f aca="false">IF(J2996="RHAP", "Rhizophora apiculata", IF(J2996="EXAG", "Excoecaria agallocha", IF(J2996="BRPA", "Bruguiera parviflora", IF(J2996="XYMO", "Xylocarpus moluccensis", IF(J2996="BRCY", "Bruguiera cylindrica", IF(J2996="AVAL", "Avicennia alba", IF(J2996="AVOF", "Avicennia officinalis", IF(J2996="LURA", "Lumnitzera racemosa", IF(J2996="CETA", "Ceriops tagal", IF(J2996="XYGR", "Xylocarpus granatum", IF(J2996="AVMA", "Avicennia marina", IF(J2996="RHMU", "Rhizophora mucronata", IF(J2996="BRGY", "Bruguiera gymnorrhiza", IF(J2996="BRSE", "Bruguiera sexangula", IF(J2996="SOOV", "Sonneratia ovata", IF(J2996="SOCA", "Sonneratia caseolaris", IF(J2996="HELI", "Heritiera littoralis", IF(J2996="HESY", "Heritiera sylvatica", IF(J2996="NYFR", "Nypa fruticans", IF(J2996="CYRA", "Cynometra ramiflora", IF(J2996="PHPA", "Phoenix paludosa", IF(J2996="SCHY", "Scyphiphora hydrophyllacea", IF(J2996="DIMA", "Diospyros maritima", IF(J2996="POPI", "Pongamia pinnata", IF(J2996="MAPS", "Maniltoa psilogyne", IF(J2996="INBI", "Intsia bijuga", IF(J2996="ACEB", "Acanthus ebracteatus", IF(J2996="CAER", "Calamus erinaceus", IF(J2996="UNUN", "Unknown unknown",  IF(J2996="SOAL", "Sonneratia alba",  IF(J2996="AECO", "Aegiceras corniculatum", "" )) )))))))))))))))))))))))))))))</f>
        <v>Avicennia alba</v>
      </c>
      <c r="J2996" s="1" t="s">
        <v>27</v>
      </c>
      <c r="K2996" s="1" t="n">
        <v>12</v>
      </c>
      <c r="L2996" s="1" t="n">
        <v>11</v>
      </c>
      <c r="M2996" s="1"/>
      <c r="N2996" s="1"/>
      <c r="O2996" s="3"/>
      <c r="AMI2996" s="0"/>
      <c r="AMJ2996" s="0"/>
    </row>
    <row r="2997" s="18" customFormat="true" ht="13.8" hidden="false" customHeight="false" outlineLevel="0" collapsed="false">
      <c r="A2997" s="1" t="s">
        <v>91</v>
      </c>
      <c r="B2997" s="12" t="n">
        <v>42185</v>
      </c>
      <c r="C2997" s="1" t="s">
        <v>833</v>
      </c>
      <c r="D2997" s="1" t="s">
        <v>19</v>
      </c>
      <c r="E2997" s="1" t="s">
        <v>19</v>
      </c>
      <c r="F2997" s="1" t="s">
        <v>20</v>
      </c>
      <c r="G2997" s="1" t="n">
        <v>10</v>
      </c>
      <c r="H2997" s="1" t="n">
        <v>1</v>
      </c>
      <c r="I2997" s="23" t="str">
        <f aca="false">IF(J2997="RHAP", "Rhizophora apiculata", IF(J2997="EXAG", "Excoecaria agallocha", IF(J2997="BRPA", "Bruguiera parviflora", IF(J2997="XYMO", "Xylocarpus moluccensis", IF(J2997="BRCY", "Bruguiera cylindrica", IF(J2997="AVAL", "Avicennia alba", IF(J2997="AVOF", "Avicennia officinalis", IF(J2997="LURA", "Lumnitzera racemosa", IF(J2997="CETA", "Ceriops tagal", IF(J2997="XYGR", "Xylocarpus granatum", IF(J2997="AVMA", "Avicennia marina", IF(J2997="RHMU", "Rhizophora mucronata", IF(J2997="BRGY", "Bruguiera gymnorrhiza", IF(J2997="BRSE", "Bruguiera sexangula", IF(J2997="SOOV", "Sonneratia ovata", IF(J2997="SOCA", "Sonneratia caseolaris", IF(J2997="HELI", "Heritiera littoralis", IF(J2997="HESY", "Heritiera sylvatica", IF(J2997="NYFR", "Nypa fruticans", IF(J2997="CYRA", "Cynometra ramiflora", IF(J2997="PHPA", "Phoenix paludosa", IF(J2997="SCHY", "Scyphiphora hydrophyllacea", IF(J2997="DIMA", "Diospyros maritima", IF(J2997="POPI", "Pongamia pinnata", IF(J2997="MAPS", "Maniltoa psilogyne", IF(J2997="INBI", "Intsia bijuga", IF(J2997="ACEB", "Acanthus ebracteatus", IF(J2997="CAER", "Calamus erinaceus", IF(J2997="UNUN", "Unknown unknown",  IF(J2997="SOAL", "Sonneratia alba",  IF(J2997="AECO", "Aegiceras corniculatum", "" )) )))))))))))))))))))))))))))))</f>
        <v>Avicennia alba</v>
      </c>
      <c r="J2997" s="1" t="s">
        <v>27</v>
      </c>
      <c r="K2997" s="1" t="n">
        <v>12.5</v>
      </c>
      <c r="L2997" s="1" t="n">
        <v>13</v>
      </c>
      <c r="M2997" s="1"/>
      <c r="N2997" s="1"/>
      <c r="O2997" s="3"/>
      <c r="AMI2997" s="0"/>
      <c r="AMJ2997" s="0"/>
    </row>
    <row r="2998" s="18" customFormat="true" ht="13.8" hidden="false" customHeight="false" outlineLevel="0" collapsed="false">
      <c r="A2998" s="1" t="s">
        <v>91</v>
      </c>
      <c r="B2998" s="12" t="n">
        <v>42185</v>
      </c>
      <c r="C2998" s="1" t="s">
        <v>833</v>
      </c>
      <c r="D2998" s="1" t="s">
        <v>19</v>
      </c>
      <c r="E2998" s="1" t="s">
        <v>19</v>
      </c>
      <c r="F2998" s="1" t="s">
        <v>20</v>
      </c>
      <c r="G2998" s="1" t="n">
        <v>10</v>
      </c>
      <c r="H2998" s="1" t="n">
        <v>1</v>
      </c>
      <c r="I2998" s="23" t="str">
        <f aca="false">IF(J2998="RHAP", "Rhizophora apiculata", IF(J2998="EXAG", "Excoecaria agallocha", IF(J2998="BRPA", "Bruguiera parviflora", IF(J2998="XYMO", "Xylocarpus moluccensis", IF(J2998="BRCY", "Bruguiera cylindrica", IF(J2998="AVAL", "Avicennia alba", IF(J2998="AVOF", "Avicennia officinalis", IF(J2998="LURA", "Lumnitzera racemosa", IF(J2998="CETA", "Ceriops tagal", IF(J2998="XYGR", "Xylocarpus granatum", IF(J2998="AVMA", "Avicennia marina", IF(J2998="RHMU", "Rhizophora mucronata", IF(J2998="BRGY", "Bruguiera gymnorrhiza", IF(J2998="BRSE", "Bruguiera sexangula", IF(J2998="SOOV", "Sonneratia ovata", IF(J2998="SOCA", "Sonneratia caseolaris", IF(J2998="HELI", "Heritiera littoralis", IF(J2998="HESY", "Heritiera sylvatica", IF(J2998="NYFR", "Nypa fruticans", IF(J2998="CYRA", "Cynometra ramiflora", IF(J2998="PHPA", "Phoenix paludosa", IF(J2998="SCHY", "Scyphiphora hydrophyllacea", IF(J2998="DIMA", "Diospyros maritima", IF(J2998="POPI", "Pongamia pinnata", IF(J2998="MAPS", "Maniltoa psilogyne", IF(J2998="INBI", "Intsia bijuga", IF(J2998="ACEB", "Acanthus ebracteatus", IF(J2998="CAER", "Calamus erinaceus", IF(J2998="UNUN", "Unknown unknown",  IF(J2998="SOAL", "Sonneratia alba",  IF(J2998="AECO", "Aegiceras corniculatum", "" )) )))))))))))))))))))))))))))))</f>
        <v>Rhizophora apiculata</v>
      </c>
      <c r="J2998" s="1" t="s">
        <v>21</v>
      </c>
      <c r="K2998" s="1" t="n">
        <v>13</v>
      </c>
      <c r="L2998" s="1" t="n">
        <v>12</v>
      </c>
      <c r="M2998" s="1"/>
      <c r="N2998" s="1"/>
      <c r="O2998" s="3"/>
      <c r="AMI2998" s="0"/>
      <c r="AMJ2998" s="0"/>
    </row>
    <row r="2999" s="18" customFormat="true" ht="13.8" hidden="false" customHeight="false" outlineLevel="0" collapsed="false">
      <c r="A2999" s="1" t="s">
        <v>91</v>
      </c>
      <c r="B2999" s="12" t="n">
        <v>42185</v>
      </c>
      <c r="C2999" s="1" t="s">
        <v>833</v>
      </c>
      <c r="D2999" s="1" t="s">
        <v>19</v>
      </c>
      <c r="E2999" s="1" t="s">
        <v>19</v>
      </c>
      <c r="F2999" s="1" t="s">
        <v>20</v>
      </c>
      <c r="G2999" s="1" t="n">
        <v>10</v>
      </c>
      <c r="H2999" s="1" t="n">
        <v>1</v>
      </c>
      <c r="I2999" s="23" t="str">
        <f aca="false">IF(J2999="RHAP", "Rhizophora apiculata", IF(J2999="EXAG", "Excoecaria agallocha", IF(J2999="BRPA", "Bruguiera parviflora", IF(J2999="XYMO", "Xylocarpus moluccensis", IF(J2999="BRCY", "Bruguiera cylindrica", IF(J2999="AVAL", "Avicennia alba", IF(J2999="AVOF", "Avicennia officinalis", IF(J2999="LURA", "Lumnitzera racemosa", IF(J2999="CETA", "Ceriops tagal", IF(J2999="XYGR", "Xylocarpus granatum", IF(J2999="AVMA", "Avicennia marina", IF(J2999="RHMU", "Rhizophora mucronata", IF(J2999="BRGY", "Bruguiera gymnorrhiza", IF(J2999="BRSE", "Bruguiera sexangula", IF(J2999="SOOV", "Sonneratia ovata", IF(J2999="SOCA", "Sonneratia caseolaris", IF(J2999="HELI", "Heritiera littoralis", IF(J2999="HESY", "Heritiera sylvatica", IF(J2999="NYFR", "Nypa fruticans", IF(J2999="CYRA", "Cynometra ramiflora", IF(J2999="PHPA", "Phoenix paludosa", IF(J2999="SCHY", "Scyphiphora hydrophyllacea", IF(J2999="DIMA", "Diospyros maritima", IF(J2999="POPI", "Pongamia pinnata", IF(J2999="MAPS", "Maniltoa psilogyne", IF(J2999="INBI", "Intsia bijuga", IF(J2999="ACEB", "Acanthus ebracteatus", IF(J2999="CAER", "Calamus erinaceus", IF(J2999="UNUN", "Unknown unknown",  IF(J2999="SOAL", "Sonneratia alba",  IF(J2999="AECO", "Aegiceras corniculatum", "" )) )))))))))))))))))))))))))))))</f>
        <v>Rhizophora apiculata</v>
      </c>
      <c r="J2999" s="1" t="s">
        <v>21</v>
      </c>
      <c r="K2999" s="1" t="n">
        <v>13.7</v>
      </c>
      <c r="L2999" s="1" t="n">
        <v>17</v>
      </c>
      <c r="M2999" s="1"/>
      <c r="N2999" s="1"/>
      <c r="O2999" s="3"/>
      <c r="AMI2999" s="0"/>
      <c r="AMJ2999" s="0"/>
    </row>
    <row r="3000" s="18" customFormat="true" ht="13.8" hidden="false" customHeight="false" outlineLevel="0" collapsed="false">
      <c r="A3000" s="1" t="s">
        <v>91</v>
      </c>
      <c r="B3000" s="12" t="n">
        <v>42185</v>
      </c>
      <c r="C3000" s="1" t="s">
        <v>833</v>
      </c>
      <c r="D3000" s="1" t="s">
        <v>19</v>
      </c>
      <c r="E3000" s="1" t="s">
        <v>19</v>
      </c>
      <c r="F3000" s="1" t="s">
        <v>20</v>
      </c>
      <c r="G3000" s="1" t="n">
        <v>10</v>
      </c>
      <c r="H3000" s="1" t="n">
        <v>1</v>
      </c>
      <c r="I3000" s="23" t="str">
        <f aca="false">IF(J3000="RHAP", "Rhizophora apiculata", IF(J3000="EXAG", "Excoecaria agallocha", IF(J3000="BRPA", "Bruguiera parviflora", IF(J3000="XYMO", "Xylocarpus moluccensis", IF(J3000="BRCY", "Bruguiera cylindrica", IF(J3000="AVAL", "Avicennia alba", IF(J3000="AVOF", "Avicennia officinalis", IF(J3000="LURA", "Lumnitzera racemosa", IF(J3000="CETA", "Ceriops tagal", IF(J3000="XYGR", "Xylocarpus granatum", IF(J3000="AVMA", "Avicennia marina", IF(J3000="RHMU", "Rhizophora mucronata", IF(J3000="BRGY", "Bruguiera gymnorrhiza", IF(J3000="BRSE", "Bruguiera sexangula", IF(J3000="SOOV", "Sonneratia ovata", IF(J3000="SOCA", "Sonneratia caseolaris", IF(J3000="HELI", "Heritiera littoralis", IF(J3000="HESY", "Heritiera sylvatica", IF(J3000="NYFR", "Nypa fruticans", IF(J3000="CYRA", "Cynometra ramiflora", IF(J3000="PHPA", "Phoenix paludosa", IF(J3000="SCHY", "Scyphiphora hydrophyllacea", IF(J3000="DIMA", "Diospyros maritima", IF(J3000="POPI", "Pongamia pinnata", IF(J3000="MAPS", "Maniltoa psilogyne", IF(J3000="INBI", "Intsia bijuga", IF(J3000="ACEB", "Acanthus ebracteatus", IF(J3000="CAER", "Calamus erinaceus", IF(J3000="UNUN", "Unknown unknown",  IF(J3000="SOAL", "Sonneratia alba",  IF(J3000="AECO", "Aegiceras corniculatum", "" )) )))))))))))))))))))))))))))))</f>
        <v>Avicennia alba</v>
      </c>
      <c r="J3000" s="1" t="s">
        <v>27</v>
      </c>
      <c r="K3000" s="1" t="n">
        <v>13.8</v>
      </c>
      <c r="L3000" s="1" t="n">
        <v>16</v>
      </c>
      <c r="M3000" s="1"/>
      <c r="N3000" s="1"/>
      <c r="O3000" s="3"/>
      <c r="AMI3000" s="0"/>
      <c r="AMJ3000" s="0"/>
    </row>
    <row r="3001" s="18" customFormat="true" ht="13.8" hidden="false" customHeight="false" outlineLevel="0" collapsed="false">
      <c r="A3001" s="1" t="s">
        <v>91</v>
      </c>
      <c r="B3001" s="12" t="n">
        <v>42185</v>
      </c>
      <c r="C3001" s="1" t="s">
        <v>833</v>
      </c>
      <c r="D3001" s="1" t="s">
        <v>19</v>
      </c>
      <c r="E3001" s="1" t="s">
        <v>19</v>
      </c>
      <c r="F3001" s="1" t="s">
        <v>20</v>
      </c>
      <c r="G3001" s="1" t="n">
        <v>10</v>
      </c>
      <c r="H3001" s="1" t="n">
        <v>1</v>
      </c>
      <c r="I3001" s="23" t="str">
        <f aca="false">IF(J3001="RHAP", "Rhizophora apiculata", IF(J3001="EXAG", "Excoecaria agallocha", IF(J3001="BRPA", "Bruguiera parviflora", IF(J3001="XYMO", "Xylocarpus moluccensis", IF(J3001="BRCY", "Bruguiera cylindrica", IF(J3001="AVAL", "Avicennia alba", IF(J3001="AVOF", "Avicennia officinalis", IF(J3001="LURA", "Lumnitzera racemosa", IF(J3001="CETA", "Ceriops tagal", IF(J3001="XYGR", "Xylocarpus granatum", IF(J3001="AVMA", "Avicennia marina", IF(J3001="RHMU", "Rhizophora mucronata", IF(J3001="BRGY", "Bruguiera gymnorrhiza", IF(J3001="BRSE", "Bruguiera sexangula", IF(J3001="SOOV", "Sonneratia ovata", IF(J3001="SOCA", "Sonneratia caseolaris", IF(J3001="HELI", "Heritiera littoralis", IF(J3001="HESY", "Heritiera sylvatica", IF(J3001="NYFR", "Nypa fruticans", IF(J3001="CYRA", "Cynometra ramiflora", IF(J3001="PHPA", "Phoenix paludosa", IF(J3001="SCHY", "Scyphiphora hydrophyllacea", IF(J3001="DIMA", "Diospyros maritima", IF(J3001="POPI", "Pongamia pinnata", IF(J3001="MAPS", "Maniltoa psilogyne", IF(J3001="INBI", "Intsia bijuga", IF(J3001="ACEB", "Acanthus ebracteatus", IF(J3001="CAER", "Calamus erinaceus", IF(J3001="UNUN", "Unknown unknown",  IF(J3001="SOAL", "Sonneratia alba",  IF(J3001="AECO", "Aegiceras corniculatum", "" )) )))))))))))))))))))))))))))))</f>
        <v>Avicennia alba</v>
      </c>
      <c r="J3001" s="1" t="s">
        <v>27</v>
      </c>
      <c r="K3001" s="1" t="n">
        <v>13.9</v>
      </c>
      <c r="L3001" s="1" t="n">
        <v>14</v>
      </c>
      <c r="M3001" s="1"/>
      <c r="N3001" s="1"/>
      <c r="O3001" s="3"/>
      <c r="AMI3001" s="0"/>
      <c r="AMJ3001" s="0"/>
    </row>
    <row r="3002" s="18" customFormat="true" ht="13.8" hidden="false" customHeight="false" outlineLevel="0" collapsed="false">
      <c r="A3002" s="1" t="s">
        <v>91</v>
      </c>
      <c r="B3002" s="12" t="n">
        <v>42185</v>
      </c>
      <c r="C3002" s="1" t="s">
        <v>833</v>
      </c>
      <c r="D3002" s="1" t="s">
        <v>19</v>
      </c>
      <c r="E3002" s="1" t="s">
        <v>19</v>
      </c>
      <c r="F3002" s="1" t="s">
        <v>20</v>
      </c>
      <c r="G3002" s="1" t="n">
        <v>10</v>
      </c>
      <c r="H3002" s="1" t="n">
        <v>1</v>
      </c>
      <c r="I3002" s="23" t="str">
        <f aca="false">IF(J3002="RHAP", "Rhizophora apiculata", IF(J3002="EXAG", "Excoecaria agallocha", IF(J3002="BRPA", "Bruguiera parviflora", IF(J3002="XYMO", "Xylocarpus moluccensis", IF(J3002="BRCY", "Bruguiera cylindrica", IF(J3002="AVAL", "Avicennia alba", IF(J3002="AVOF", "Avicennia officinalis", IF(J3002="LURA", "Lumnitzera racemosa", IF(J3002="CETA", "Ceriops tagal", IF(J3002="XYGR", "Xylocarpus granatum", IF(J3002="AVMA", "Avicennia marina", IF(J3002="RHMU", "Rhizophora mucronata", IF(J3002="BRGY", "Bruguiera gymnorrhiza", IF(J3002="BRSE", "Bruguiera sexangula", IF(J3002="SOOV", "Sonneratia ovata", IF(J3002="SOCA", "Sonneratia caseolaris", IF(J3002="HELI", "Heritiera littoralis", IF(J3002="HESY", "Heritiera sylvatica", IF(J3002="NYFR", "Nypa fruticans", IF(J3002="CYRA", "Cynometra ramiflora", IF(J3002="PHPA", "Phoenix paludosa", IF(J3002="SCHY", "Scyphiphora hydrophyllacea", IF(J3002="DIMA", "Diospyros maritima", IF(J3002="POPI", "Pongamia pinnata", IF(J3002="MAPS", "Maniltoa psilogyne", IF(J3002="INBI", "Intsia bijuga", IF(J3002="ACEB", "Acanthus ebracteatus", IF(J3002="CAER", "Calamus erinaceus", IF(J3002="UNUN", "Unknown unknown",  IF(J3002="SOAL", "Sonneratia alba",  IF(J3002="AECO", "Aegiceras corniculatum", "" )) )))))))))))))))))))))))))))))</f>
        <v>Avicennia alba</v>
      </c>
      <c r="J3002" s="1" t="s">
        <v>27</v>
      </c>
      <c r="K3002" s="1" t="n">
        <v>13.9</v>
      </c>
      <c r="L3002" s="1" t="n">
        <v>12</v>
      </c>
      <c r="M3002" s="1"/>
      <c r="N3002" s="1" t="n">
        <v>2</v>
      </c>
      <c r="O3002" s="3"/>
      <c r="AMI3002" s="0"/>
      <c r="AMJ3002" s="0"/>
    </row>
    <row r="3003" s="18" customFormat="true" ht="13.8" hidden="false" customHeight="false" outlineLevel="0" collapsed="false">
      <c r="A3003" s="1" t="s">
        <v>91</v>
      </c>
      <c r="B3003" s="12" t="n">
        <v>42185</v>
      </c>
      <c r="C3003" s="1" t="s">
        <v>833</v>
      </c>
      <c r="D3003" s="1" t="s">
        <v>19</v>
      </c>
      <c r="E3003" s="1" t="s">
        <v>19</v>
      </c>
      <c r="F3003" s="1" t="s">
        <v>20</v>
      </c>
      <c r="G3003" s="1" t="n">
        <v>10</v>
      </c>
      <c r="H3003" s="1" t="n">
        <v>1</v>
      </c>
      <c r="I3003" s="23" t="str">
        <f aca="false">IF(J3003="RHAP", "Rhizophora apiculata", IF(J3003="EXAG", "Excoecaria agallocha", IF(J3003="BRPA", "Bruguiera parviflora", IF(J3003="XYMO", "Xylocarpus moluccensis", IF(J3003="BRCY", "Bruguiera cylindrica", IF(J3003="AVAL", "Avicennia alba", IF(J3003="AVOF", "Avicennia officinalis", IF(J3003="LURA", "Lumnitzera racemosa", IF(J3003="CETA", "Ceriops tagal", IF(J3003="XYGR", "Xylocarpus granatum", IF(J3003="AVMA", "Avicennia marina", IF(J3003="RHMU", "Rhizophora mucronata", IF(J3003="BRGY", "Bruguiera gymnorrhiza", IF(J3003="BRSE", "Bruguiera sexangula", IF(J3003="SOOV", "Sonneratia ovata", IF(J3003="SOCA", "Sonneratia caseolaris", IF(J3003="HELI", "Heritiera littoralis", IF(J3003="HESY", "Heritiera sylvatica", IF(J3003="NYFR", "Nypa fruticans", IF(J3003="CYRA", "Cynometra ramiflora", IF(J3003="PHPA", "Phoenix paludosa", IF(J3003="SCHY", "Scyphiphora hydrophyllacea", IF(J3003="DIMA", "Diospyros maritima", IF(J3003="POPI", "Pongamia pinnata", IF(J3003="MAPS", "Maniltoa psilogyne", IF(J3003="INBI", "Intsia bijuga", IF(J3003="ACEB", "Acanthus ebracteatus", IF(J3003="CAER", "Calamus erinaceus", IF(J3003="UNUN", "Unknown unknown",  IF(J3003="SOAL", "Sonneratia alba",  IF(J3003="AECO", "Aegiceras corniculatum", "" )) )))))))))))))))))))))))))))))</f>
        <v>Avicennia alba</v>
      </c>
      <c r="J3003" s="1" t="s">
        <v>27</v>
      </c>
      <c r="K3003" s="1" t="n">
        <v>16.5</v>
      </c>
      <c r="L3003" s="1" t="n">
        <v>2.5</v>
      </c>
      <c r="M3003" s="1" t="n">
        <v>17</v>
      </c>
      <c r="N3003" s="1" t="n">
        <v>3</v>
      </c>
      <c r="O3003" s="3"/>
      <c r="AMI3003" s="0"/>
      <c r="AMJ3003" s="0"/>
    </row>
    <row r="3004" s="18" customFormat="true" ht="13.8" hidden="false" customHeight="false" outlineLevel="0" collapsed="false">
      <c r="A3004" s="1" t="s">
        <v>91</v>
      </c>
      <c r="B3004" s="12" t="n">
        <v>42185</v>
      </c>
      <c r="C3004" s="1" t="s">
        <v>833</v>
      </c>
      <c r="D3004" s="1" t="s">
        <v>19</v>
      </c>
      <c r="E3004" s="1" t="s">
        <v>19</v>
      </c>
      <c r="F3004" s="1" t="s">
        <v>20</v>
      </c>
      <c r="G3004" s="1" t="n">
        <v>10</v>
      </c>
      <c r="H3004" s="1" t="n">
        <v>1</v>
      </c>
      <c r="I3004" s="23" t="str">
        <f aca="false">IF(J3004="RHAP", "Rhizophora apiculata", IF(J3004="EXAG", "Excoecaria agallocha", IF(J3004="BRPA", "Bruguiera parviflora", IF(J3004="XYMO", "Xylocarpus moluccensis", IF(J3004="BRCY", "Bruguiera cylindrica", IF(J3004="AVAL", "Avicennia alba", IF(J3004="AVOF", "Avicennia officinalis", IF(J3004="LURA", "Lumnitzera racemosa", IF(J3004="CETA", "Ceriops tagal", IF(J3004="XYGR", "Xylocarpus granatum", IF(J3004="AVMA", "Avicennia marina", IF(J3004="RHMU", "Rhizophora mucronata", IF(J3004="BRGY", "Bruguiera gymnorrhiza", IF(J3004="BRSE", "Bruguiera sexangula", IF(J3004="SOOV", "Sonneratia ovata", IF(J3004="SOCA", "Sonneratia caseolaris", IF(J3004="HELI", "Heritiera littoralis", IF(J3004="HESY", "Heritiera sylvatica", IF(J3004="NYFR", "Nypa fruticans", IF(J3004="CYRA", "Cynometra ramiflora", IF(J3004="PHPA", "Phoenix paludosa", IF(J3004="SCHY", "Scyphiphora hydrophyllacea", IF(J3004="DIMA", "Diospyros maritima", IF(J3004="POPI", "Pongamia pinnata", IF(J3004="MAPS", "Maniltoa psilogyne", IF(J3004="INBI", "Intsia bijuga", IF(J3004="ACEB", "Acanthus ebracteatus", IF(J3004="CAER", "Calamus erinaceus", IF(J3004="UNUN", "Unknown unknown",  IF(J3004="SOAL", "Sonneratia alba",  IF(J3004="AECO", "Aegiceras corniculatum", "" )) )))))))))))))))))))))))))))))</f>
        <v>Avicennia alba</v>
      </c>
      <c r="J3004" s="1" t="s">
        <v>27</v>
      </c>
      <c r="K3004" s="1" t="n">
        <v>18.2</v>
      </c>
      <c r="L3004" s="1" t="n">
        <v>15</v>
      </c>
      <c r="M3004" s="1"/>
      <c r="N3004" s="1"/>
      <c r="O3004" s="3"/>
      <c r="AMI3004" s="0"/>
      <c r="AMJ3004" s="0"/>
    </row>
    <row r="3005" s="18" customFormat="true" ht="13.8" hidden="false" customHeight="false" outlineLevel="0" collapsed="false">
      <c r="A3005" s="1" t="s">
        <v>91</v>
      </c>
      <c r="B3005" s="12" t="n">
        <v>42185</v>
      </c>
      <c r="C3005" s="1" t="s">
        <v>833</v>
      </c>
      <c r="D3005" s="1" t="s">
        <v>19</v>
      </c>
      <c r="E3005" s="1" t="s">
        <v>19</v>
      </c>
      <c r="F3005" s="1" t="s">
        <v>20</v>
      </c>
      <c r="G3005" s="1" t="n">
        <v>10</v>
      </c>
      <c r="H3005" s="1" t="n">
        <v>1</v>
      </c>
      <c r="I3005" s="23" t="str">
        <f aca="false">IF(J3005="RHAP", "Rhizophora apiculata", IF(J3005="EXAG", "Excoecaria agallocha", IF(J3005="BRPA", "Bruguiera parviflora", IF(J3005="XYMO", "Xylocarpus moluccensis", IF(J3005="BRCY", "Bruguiera cylindrica", IF(J3005="AVAL", "Avicennia alba", IF(J3005="AVOF", "Avicennia officinalis", IF(J3005="LURA", "Lumnitzera racemosa", IF(J3005="CETA", "Ceriops tagal", IF(J3005="XYGR", "Xylocarpus granatum", IF(J3005="AVMA", "Avicennia marina", IF(J3005="RHMU", "Rhizophora mucronata", IF(J3005="BRGY", "Bruguiera gymnorrhiza", IF(J3005="BRSE", "Bruguiera sexangula", IF(J3005="SOOV", "Sonneratia ovata", IF(J3005="SOCA", "Sonneratia caseolaris", IF(J3005="HELI", "Heritiera littoralis", IF(J3005="HESY", "Heritiera sylvatica", IF(J3005="NYFR", "Nypa fruticans", IF(J3005="CYRA", "Cynometra ramiflora", IF(J3005="PHPA", "Phoenix paludosa", IF(J3005="SCHY", "Scyphiphora hydrophyllacea", IF(J3005="DIMA", "Diospyros maritima", IF(J3005="POPI", "Pongamia pinnata", IF(J3005="MAPS", "Maniltoa psilogyne", IF(J3005="INBI", "Intsia bijuga", IF(J3005="ACEB", "Acanthus ebracteatus", IF(J3005="CAER", "Calamus erinaceus", IF(J3005="UNUN", "Unknown unknown",  IF(J3005="SOAL", "Sonneratia alba",  IF(J3005="AECO", "Aegiceras corniculatum", "" )) )))))))))))))))))))))))))))))</f>
        <v>Avicennia alba</v>
      </c>
      <c r="J3005" s="1" t="s">
        <v>27</v>
      </c>
      <c r="K3005" s="1" t="n">
        <v>21</v>
      </c>
      <c r="L3005" s="1" t="n">
        <v>15</v>
      </c>
      <c r="M3005" s="1"/>
      <c r="N3005" s="1"/>
      <c r="O3005" s="3"/>
      <c r="AMI3005" s="0"/>
      <c r="AMJ3005" s="0"/>
    </row>
    <row r="3006" s="18" customFormat="true" ht="13.8" hidden="false" customHeight="false" outlineLevel="0" collapsed="false">
      <c r="A3006" s="1" t="s">
        <v>91</v>
      </c>
      <c r="B3006" s="12" t="n">
        <v>42185</v>
      </c>
      <c r="C3006" s="1" t="s">
        <v>833</v>
      </c>
      <c r="D3006" s="1" t="s">
        <v>19</v>
      </c>
      <c r="E3006" s="1" t="s">
        <v>19</v>
      </c>
      <c r="F3006" s="1" t="s">
        <v>20</v>
      </c>
      <c r="G3006" s="1" t="n">
        <v>10</v>
      </c>
      <c r="H3006" s="1" t="n">
        <v>1</v>
      </c>
      <c r="I3006" s="23" t="str">
        <f aca="false">IF(J3006="RHAP", "Rhizophora apiculata", IF(J3006="EXAG", "Excoecaria agallocha", IF(J3006="BRPA", "Bruguiera parviflora", IF(J3006="XYMO", "Xylocarpus moluccensis", IF(J3006="BRCY", "Bruguiera cylindrica", IF(J3006="AVAL", "Avicennia alba", IF(J3006="AVOF", "Avicennia officinalis", IF(J3006="LURA", "Lumnitzera racemosa", IF(J3006="CETA", "Ceriops tagal", IF(J3006="XYGR", "Xylocarpus granatum", IF(J3006="AVMA", "Avicennia marina", IF(J3006="RHMU", "Rhizophora mucronata", IF(J3006="BRGY", "Bruguiera gymnorrhiza", IF(J3006="BRSE", "Bruguiera sexangula", IF(J3006="SOOV", "Sonneratia ovata", IF(J3006="SOCA", "Sonneratia caseolaris", IF(J3006="HELI", "Heritiera littoralis", IF(J3006="HESY", "Heritiera sylvatica", IF(J3006="NYFR", "Nypa fruticans", IF(J3006="CYRA", "Cynometra ramiflora", IF(J3006="PHPA", "Phoenix paludosa", IF(J3006="SCHY", "Scyphiphora hydrophyllacea", IF(J3006="DIMA", "Diospyros maritima", IF(J3006="POPI", "Pongamia pinnata", IF(J3006="MAPS", "Maniltoa psilogyne", IF(J3006="INBI", "Intsia bijuga", IF(J3006="ACEB", "Acanthus ebracteatus", IF(J3006="CAER", "Calamus erinaceus", IF(J3006="UNUN", "Unknown unknown",  IF(J3006="SOAL", "Sonneratia alba",  IF(J3006="AECO", "Aegiceras corniculatum", "" )) )))))))))))))))))))))))))))))</f>
        <v>Avicennia alba</v>
      </c>
      <c r="J3006" s="1" t="s">
        <v>27</v>
      </c>
      <c r="K3006" s="1" t="n">
        <v>23</v>
      </c>
      <c r="L3006" s="1" t="n">
        <v>15</v>
      </c>
      <c r="M3006" s="1"/>
      <c r="N3006" s="1"/>
      <c r="O3006" s="3"/>
      <c r="AMI3006" s="0"/>
      <c r="AMJ3006" s="0"/>
    </row>
    <row r="3007" s="18" customFormat="true" ht="13.8" hidden="false" customHeight="false" outlineLevel="0" collapsed="false">
      <c r="A3007" s="1" t="s">
        <v>91</v>
      </c>
      <c r="B3007" s="12" t="n">
        <v>42185</v>
      </c>
      <c r="C3007" s="1" t="s">
        <v>833</v>
      </c>
      <c r="D3007" s="1" t="s">
        <v>19</v>
      </c>
      <c r="E3007" s="1" t="s">
        <v>19</v>
      </c>
      <c r="F3007" s="1" t="s">
        <v>20</v>
      </c>
      <c r="G3007" s="1" t="n">
        <v>10</v>
      </c>
      <c r="H3007" s="1" t="n">
        <v>1</v>
      </c>
      <c r="I3007" s="23" t="str">
        <f aca="false">IF(J3007="RHAP", "Rhizophora apiculata", IF(J3007="EXAG", "Excoecaria agallocha", IF(J3007="BRPA", "Bruguiera parviflora", IF(J3007="XYMO", "Xylocarpus moluccensis", IF(J3007="BRCY", "Bruguiera cylindrica", IF(J3007="AVAL", "Avicennia alba", IF(J3007="AVOF", "Avicennia officinalis", IF(J3007="LURA", "Lumnitzera racemosa", IF(J3007="CETA", "Ceriops tagal", IF(J3007="XYGR", "Xylocarpus granatum", IF(J3007="AVMA", "Avicennia marina", IF(J3007="RHMU", "Rhizophora mucronata", IF(J3007="BRGY", "Bruguiera gymnorrhiza", IF(J3007="BRSE", "Bruguiera sexangula", IF(J3007="SOOV", "Sonneratia ovata", IF(J3007="SOCA", "Sonneratia caseolaris", IF(J3007="HELI", "Heritiera littoralis", IF(J3007="HESY", "Heritiera sylvatica", IF(J3007="NYFR", "Nypa fruticans", IF(J3007="CYRA", "Cynometra ramiflora", IF(J3007="PHPA", "Phoenix paludosa", IF(J3007="SCHY", "Scyphiphora hydrophyllacea", IF(J3007="DIMA", "Diospyros maritima", IF(J3007="POPI", "Pongamia pinnata", IF(J3007="MAPS", "Maniltoa psilogyne", IF(J3007="INBI", "Intsia bijuga", IF(J3007="ACEB", "Acanthus ebracteatus", IF(J3007="CAER", "Calamus erinaceus", IF(J3007="UNUN", "Unknown unknown",  IF(J3007="SOAL", "Sonneratia alba",  IF(J3007="AECO", "Aegiceras corniculatum", "" )) )))))))))))))))))))))))))))))</f>
        <v>Avicennia alba</v>
      </c>
      <c r="J3007" s="1" t="s">
        <v>27</v>
      </c>
      <c r="K3007" s="1" t="n">
        <v>24.8</v>
      </c>
      <c r="L3007" s="1" t="n">
        <v>18</v>
      </c>
      <c r="M3007" s="1"/>
      <c r="N3007" s="1"/>
      <c r="O3007" s="3"/>
      <c r="AMI3007" s="0"/>
      <c r="AMJ3007" s="0"/>
    </row>
    <row r="3008" s="18" customFormat="true" ht="13.8" hidden="false" customHeight="false" outlineLevel="0" collapsed="false">
      <c r="A3008" s="1" t="s">
        <v>91</v>
      </c>
      <c r="B3008" s="12" t="n">
        <v>42185</v>
      </c>
      <c r="C3008" s="1" t="s">
        <v>833</v>
      </c>
      <c r="D3008" s="1" t="s">
        <v>19</v>
      </c>
      <c r="E3008" s="1" t="s">
        <v>19</v>
      </c>
      <c r="F3008" s="1" t="s">
        <v>20</v>
      </c>
      <c r="G3008" s="1" t="n">
        <v>10</v>
      </c>
      <c r="H3008" s="1" t="n">
        <v>1</v>
      </c>
      <c r="I3008" s="23" t="str">
        <f aca="false">IF(J3008="RHAP", "Rhizophora apiculata", IF(J3008="EXAG", "Excoecaria agallocha", IF(J3008="BRPA", "Bruguiera parviflora", IF(J3008="XYMO", "Xylocarpus moluccensis", IF(J3008="BRCY", "Bruguiera cylindrica", IF(J3008="AVAL", "Avicennia alba", IF(J3008="AVOF", "Avicennia officinalis", IF(J3008="LURA", "Lumnitzera racemosa", IF(J3008="CETA", "Ceriops tagal", IF(J3008="XYGR", "Xylocarpus granatum", IF(J3008="AVMA", "Avicennia marina", IF(J3008="RHMU", "Rhizophora mucronata", IF(J3008="BRGY", "Bruguiera gymnorrhiza", IF(J3008="BRSE", "Bruguiera sexangula", IF(J3008="SOOV", "Sonneratia ovata", IF(J3008="SOCA", "Sonneratia caseolaris", IF(J3008="HELI", "Heritiera littoralis", IF(J3008="HESY", "Heritiera sylvatica", IF(J3008="NYFR", "Nypa fruticans", IF(J3008="CYRA", "Cynometra ramiflora", IF(J3008="PHPA", "Phoenix paludosa", IF(J3008="SCHY", "Scyphiphora hydrophyllacea", IF(J3008="DIMA", "Diospyros maritima", IF(J3008="POPI", "Pongamia pinnata", IF(J3008="MAPS", "Maniltoa psilogyne", IF(J3008="INBI", "Intsia bijuga", IF(J3008="ACEB", "Acanthus ebracteatus", IF(J3008="CAER", "Calamus erinaceus", IF(J3008="UNUN", "Unknown unknown",  IF(J3008="SOAL", "Sonneratia alba",  IF(J3008="AECO", "Aegiceras corniculatum", "" )) )))))))))))))))))))))))))))))</f>
        <v>Avicennia alba</v>
      </c>
      <c r="J3008" s="1" t="s">
        <v>27</v>
      </c>
      <c r="K3008" s="1" t="n">
        <v>32</v>
      </c>
      <c r="L3008" s="1" t="n">
        <v>15</v>
      </c>
      <c r="M3008" s="1"/>
      <c r="N3008" s="1"/>
      <c r="O3008" s="3"/>
      <c r="AMI3008" s="0"/>
      <c r="AMJ3008" s="0"/>
    </row>
    <row r="3009" s="18" customFormat="true" ht="13.8" hidden="false" customHeight="false" outlineLevel="0" collapsed="false">
      <c r="A3009" s="1" t="s">
        <v>91</v>
      </c>
      <c r="B3009" s="12" t="n">
        <v>42185</v>
      </c>
      <c r="C3009" s="1" t="s">
        <v>19</v>
      </c>
      <c r="D3009" s="1" t="s">
        <v>19</v>
      </c>
      <c r="E3009" s="1" t="s">
        <v>19</v>
      </c>
      <c r="F3009" s="1" t="s">
        <v>20</v>
      </c>
      <c r="G3009" s="1" t="n">
        <v>10</v>
      </c>
      <c r="H3009" s="1" t="n">
        <v>2</v>
      </c>
      <c r="I3009" s="23" t="str">
        <f aca="false">IF(J3009="RHAP", "Rhizophora apiculata", IF(J3009="EXAG", "Excoecaria agallocha", IF(J3009="BRPA", "Bruguiera parviflora", IF(J3009="XYMO", "Xylocarpus moluccensis", IF(J3009="BRCY", "Bruguiera cylindrica", IF(J3009="AVAL", "Avicennia alba", IF(J3009="AVOF", "Avicennia officinalis", IF(J3009="LURA", "Lumnitzera racemosa", IF(J3009="CETA", "Ceriops tagal", IF(J3009="XYGR", "Xylocarpus granatum", IF(J3009="AVMA", "Avicennia marina", IF(J3009="RHMU", "Rhizophora mucronata", IF(J3009="BRGY", "Bruguiera gymnorrhiza", IF(J3009="BRSE", "Bruguiera sexangula", IF(J3009="SOOV", "Sonneratia ovata", IF(J3009="SOCA", "Sonneratia caseolaris", IF(J3009="HELI", "Heritiera littoralis", IF(J3009="HESY", "Heritiera sylvatica", IF(J3009="NYFR", "Nypa fruticans", IF(J3009="CYRA", "Cynometra ramiflora", IF(J3009="PHPA", "Phoenix paludosa", IF(J3009="SCHY", "Scyphiphora hydrophyllacea", IF(J3009="DIMA", "Diospyros maritima", IF(J3009="POPI", "Pongamia pinnata", IF(J3009="MAPS", "Maniltoa psilogyne", IF(J3009="INBI", "Intsia bijuga", IF(J3009="ACEB", "Acanthus ebracteatus", IF(J3009="CAER", "Calamus erinaceus", IF(J3009="UNUN", "Unknown unknown",  IF(J3009="SOAL", "Sonneratia alba",  IF(J3009="AECO", "Aegiceras corniculatum", "" )) )))))))))))))))))))))))))))))</f>
        <v>Bruguiera cylindrica</v>
      </c>
      <c r="J3009" s="1" t="s">
        <v>98</v>
      </c>
      <c r="K3009" s="1" t="n">
        <v>5.1</v>
      </c>
      <c r="L3009" s="1" t="n">
        <v>7</v>
      </c>
      <c r="M3009" s="1"/>
      <c r="N3009" s="1"/>
      <c r="O3009" s="3"/>
      <c r="AMI3009" s="0"/>
      <c r="AMJ3009" s="0"/>
    </row>
    <row r="3010" s="18" customFormat="true" ht="13.8" hidden="false" customHeight="false" outlineLevel="0" collapsed="false">
      <c r="A3010" s="1" t="s">
        <v>91</v>
      </c>
      <c r="B3010" s="12" t="n">
        <v>42185</v>
      </c>
      <c r="C3010" s="1" t="s">
        <v>19</v>
      </c>
      <c r="D3010" s="1" t="s">
        <v>19</v>
      </c>
      <c r="E3010" s="1" t="s">
        <v>19</v>
      </c>
      <c r="F3010" s="1" t="s">
        <v>20</v>
      </c>
      <c r="G3010" s="1" t="n">
        <v>10</v>
      </c>
      <c r="H3010" s="1" t="n">
        <v>2</v>
      </c>
      <c r="I3010" s="23" t="str">
        <f aca="false">IF(J3010="RHAP", "Rhizophora apiculata", IF(J3010="EXAG", "Excoecaria agallocha", IF(J3010="BRPA", "Bruguiera parviflora", IF(J3010="XYMO", "Xylocarpus moluccensis", IF(J3010="BRCY", "Bruguiera cylindrica", IF(J3010="AVAL", "Avicennia alba", IF(J3010="AVOF", "Avicennia officinalis", IF(J3010="LURA", "Lumnitzera racemosa", IF(J3010="CETA", "Ceriops tagal", IF(J3010="XYGR", "Xylocarpus granatum", IF(J3010="AVMA", "Avicennia marina", IF(J3010="RHMU", "Rhizophora mucronata", IF(J3010="BRGY", "Bruguiera gymnorrhiza", IF(J3010="BRSE", "Bruguiera sexangula", IF(J3010="SOOV", "Sonneratia ovata", IF(J3010="SOCA", "Sonneratia caseolaris", IF(J3010="HELI", "Heritiera littoralis", IF(J3010="HESY", "Heritiera sylvatica", IF(J3010="NYFR", "Nypa fruticans", IF(J3010="CYRA", "Cynometra ramiflora", IF(J3010="PHPA", "Phoenix paludosa", IF(J3010="SCHY", "Scyphiphora hydrophyllacea", IF(J3010="DIMA", "Diospyros maritima", IF(J3010="POPI", "Pongamia pinnata", IF(J3010="MAPS", "Maniltoa psilogyne", IF(J3010="INBI", "Intsia bijuga", IF(J3010="ACEB", "Acanthus ebracteatus", IF(J3010="CAER", "Calamus erinaceus", IF(J3010="UNUN", "Unknown unknown",  IF(J3010="SOAL", "Sonneratia alba",  IF(J3010="AECO", "Aegiceras corniculatum", "" )) )))))))))))))))))))))))))))))</f>
        <v>Bruguiera cylindrica</v>
      </c>
      <c r="J3010" s="1" t="s">
        <v>98</v>
      </c>
      <c r="K3010" s="1" t="n">
        <v>5.3</v>
      </c>
      <c r="L3010" s="1" t="n">
        <v>6</v>
      </c>
      <c r="M3010" s="1"/>
      <c r="N3010" s="1"/>
      <c r="O3010" s="3"/>
      <c r="AMI3010" s="0"/>
      <c r="AMJ3010" s="0"/>
    </row>
    <row r="3011" s="18" customFormat="true" ht="13.8" hidden="false" customHeight="false" outlineLevel="0" collapsed="false">
      <c r="A3011" s="1" t="s">
        <v>91</v>
      </c>
      <c r="B3011" s="12" t="n">
        <v>42185</v>
      </c>
      <c r="C3011" s="1" t="s">
        <v>19</v>
      </c>
      <c r="D3011" s="1" t="s">
        <v>19</v>
      </c>
      <c r="E3011" s="1" t="s">
        <v>19</v>
      </c>
      <c r="F3011" s="1" t="s">
        <v>20</v>
      </c>
      <c r="G3011" s="1" t="n">
        <v>10</v>
      </c>
      <c r="H3011" s="1" t="n">
        <v>2</v>
      </c>
      <c r="I3011" s="23" t="str">
        <f aca="false">IF(J3011="RHAP", "Rhizophora apiculata", IF(J3011="EXAG", "Excoecaria agallocha", IF(J3011="BRPA", "Bruguiera parviflora", IF(J3011="XYMO", "Xylocarpus moluccensis", IF(J3011="BRCY", "Bruguiera cylindrica", IF(J3011="AVAL", "Avicennia alba", IF(J3011="AVOF", "Avicennia officinalis", IF(J3011="LURA", "Lumnitzera racemosa", IF(J3011="CETA", "Ceriops tagal", IF(J3011="XYGR", "Xylocarpus granatum", IF(J3011="AVMA", "Avicennia marina", IF(J3011="RHMU", "Rhizophora mucronata", IF(J3011="BRGY", "Bruguiera gymnorrhiza", IF(J3011="BRSE", "Bruguiera sexangula", IF(J3011="SOOV", "Sonneratia ovata", IF(J3011="SOCA", "Sonneratia caseolaris", IF(J3011="HELI", "Heritiera littoralis", IF(J3011="HESY", "Heritiera sylvatica", IF(J3011="NYFR", "Nypa fruticans", IF(J3011="CYRA", "Cynometra ramiflora", IF(J3011="PHPA", "Phoenix paludosa", IF(J3011="SCHY", "Scyphiphora hydrophyllacea", IF(J3011="DIMA", "Diospyros maritima", IF(J3011="POPI", "Pongamia pinnata", IF(J3011="MAPS", "Maniltoa psilogyne", IF(J3011="INBI", "Intsia bijuga", IF(J3011="ACEB", "Acanthus ebracteatus", IF(J3011="CAER", "Calamus erinaceus", IF(J3011="UNUN", "Unknown unknown",  IF(J3011="SOAL", "Sonneratia alba",  IF(J3011="AECO", "Aegiceras corniculatum", "" )) )))))))))))))))))))))))))))))</f>
        <v>Rhizophora apiculata</v>
      </c>
      <c r="J3011" s="1" t="s">
        <v>21</v>
      </c>
      <c r="K3011" s="1" t="n">
        <v>5.3</v>
      </c>
      <c r="L3011" s="1" t="n">
        <v>6</v>
      </c>
      <c r="M3011" s="1"/>
      <c r="N3011" s="1"/>
      <c r="O3011" s="3"/>
      <c r="AMI3011" s="0"/>
      <c r="AMJ3011" s="0"/>
    </row>
    <row r="3012" s="18" customFormat="true" ht="13.8" hidden="false" customHeight="false" outlineLevel="0" collapsed="false">
      <c r="A3012" s="1" t="s">
        <v>91</v>
      </c>
      <c r="B3012" s="12" t="n">
        <v>42185</v>
      </c>
      <c r="C3012" s="1" t="s">
        <v>19</v>
      </c>
      <c r="D3012" s="1" t="s">
        <v>19</v>
      </c>
      <c r="E3012" s="1" t="s">
        <v>19</v>
      </c>
      <c r="F3012" s="1" t="s">
        <v>20</v>
      </c>
      <c r="G3012" s="1" t="n">
        <v>10</v>
      </c>
      <c r="H3012" s="1" t="n">
        <v>2</v>
      </c>
      <c r="I3012" s="23" t="str">
        <f aca="false">IF(J3012="RHAP", "Rhizophora apiculata", IF(J3012="EXAG", "Excoecaria agallocha", IF(J3012="BRPA", "Bruguiera parviflora", IF(J3012="XYMO", "Xylocarpus moluccensis", IF(J3012="BRCY", "Bruguiera cylindrica", IF(J3012="AVAL", "Avicennia alba", IF(J3012="AVOF", "Avicennia officinalis", IF(J3012="LURA", "Lumnitzera racemosa", IF(J3012="CETA", "Ceriops tagal", IF(J3012="XYGR", "Xylocarpus granatum", IF(J3012="AVMA", "Avicennia marina", IF(J3012="RHMU", "Rhizophora mucronata", IF(J3012="BRGY", "Bruguiera gymnorrhiza", IF(J3012="BRSE", "Bruguiera sexangula", IF(J3012="SOOV", "Sonneratia ovata", IF(J3012="SOCA", "Sonneratia caseolaris", IF(J3012="HELI", "Heritiera littoralis", IF(J3012="HESY", "Heritiera sylvatica", IF(J3012="NYFR", "Nypa fruticans", IF(J3012="CYRA", "Cynometra ramiflora", IF(J3012="PHPA", "Phoenix paludosa", IF(J3012="SCHY", "Scyphiphora hydrophyllacea", IF(J3012="DIMA", "Diospyros maritima", IF(J3012="POPI", "Pongamia pinnata", IF(J3012="MAPS", "Maniltoa psilogyne", IF(J3012="INBI", "Intsia bijuga", IF(J3012="ACEB", "Acanthus ebracteatus", IF(J3012="CAER", "Calamus erinaceus", IF(J3012="UNUN", "Unknown unknown",  IF(J3012="SOAL", "Sonneratia alba",  IF(J3012="AECO", "Aegiceras corniculatum", "" )) )))))))))))))))))))))))))))))</f>
        <v>Rhizophora apiculata</v>
      </c>
      <c r="J3012" s="1" t="s">
        <v>21</v>
      </c>
      <c r="K3012" s="1" t="n">
        <v>5.5</v>
      </c>
      <c r="L3012" s="1" t="n">
        <v>8</v>
      </c>
      <c r="M3012" s="1"/>
      <c r="N3012" s="1"/>
      <c r="O3012" s="3"/>
      <c r="AMI3012" s="0"/>
      <c r="AMJ3012" s="0"/>
    </row>
    <row r="3013" s="18" customFormat="true" ht="13.8" hidden="false" customHeight="false" outlineLevel="0" collapsed="false">
      <c r="A3013" s="1" t="s">
        <v>91</v>
      </c>
      <c r="B3013" s="12" t="n">
        <v>42185</v>
      </c>
      <c r="C3013" s="1" t="s">
        <v>19</v>
      </c>
      <c r="D3013" s="1" t="s">
        <v>19</v>
      </c>
      <c r="E3013" s="1" t="s">
        <v>19</v>
      </c>
      <c r="F3013" s="1" t="s">
        <v>20</v>
      </c>
      <c r="G3013" s="1" t="n">
        <v>10</v>
      </c>
      <c r="H3013" s="1" t="n">
        <v>2</v>
      </c>
      <c r="I3013" s="23" t="str">
        <f aca="false">IF(J3013="RHAP", "Rhizophora apiculata", IF(J3013="EXAG", "Excoecaria agallocha", IF(J3013="BRPA", "Bruguiera parviflora", IF(J3013="XYMO", "Xylocarpus moluccensis", IF(J3013="BRCY", "Bruguiera cylindrica", IF(J3013="AVAL", "Avicennia alba", IF(J3013="AVOF", "Avicennia officinalis", IF(J3013="LURA", "Lumnitzera racemosa", IF(J3013="CETA", "Ceriops tagal", IF(J3013="XYGR", "Xylocarpus granatum", IF(J3013="AVMA", "Avicennia marina", IF(J3013="RHMU", "Rhizophora mucronata", IF(J3013="BRGY", "Bruguiera gymnorrhiza", IF(J3013="BRSE", "Bruguiera sexangula", IF(J3013="SOOV", "Sonneratia ovata", IF(J3013="SOCA", "Sonneratia caseolaris", IF(J3013="HELI", "Heritiera littoralis", IF(J3013="HESY", "Heritiera sylvatica", IF(J3013="NYFR", "Nypa fruticans", IF(J3013="CYRA", "Cynometra ramiflora", IF(J3013="PHPA", "Phoenix paludosa", IF(J3013="SCHY", "Scyphiphora hydrophyllacea", IF(J3013="DIMA", "Diospyros maritima", IF(J3013="POPI", "Pongamia pinnata", IF(J3013="MAPS", "Maniltoa psilogyne", IF(J3013="INBI", "Intsia bijuga", IF(J3013="ACEB", "Acanthus ebracteatus", IF(J3013="CAER", "Calamus erinaceus", IF(J3013="UNUN", "Unknown unknown",  IF(J3013="SOAL", "Sonneratia alba",  IF(J3013="AECO", "Aegiceras corniculatum", "" )) )))))))))))))))))))))))))))))</f>
        <v>Bruguiera cylindrica</v>
      </c>
      <c r="J3013" s="1" t="s">
        <v>98</v>
      </c>
      <c r="K3013" s="1" t="n">
        <v>5.5</v>
      </c>
      <c r="L3013" s="1" t="n">
        <v>9</v>
      </c>
      <c r="M3013" s="1"/>
      <c r="N3013" s="1"/>
      <c r="O3013" s="3"/>
      <c r="AMI3013" s="0"/>
      <c r="AMJ3013" s="0"/>
    </row>
    <row r="3014" s="18" customFormat="true" ht="13.8" hidden="false" customHeight="false" outlineLevel="0" collapsed="false">
      <c r="A3014" s="1" t="s">
        <v>91</v>
      </c>
      <c r="B3014" s="12" t="n">
        <v>42185</v>
      </c>
      <c r="C3014" s="1" t="s">
        <v>19</v>
      </c>
      <c r="D3014" s="1" t="s">
        <v>19</v>
      </c>
      <c r="E3014" s="1" t="s">
        <v>19</v>
      </c>
      <c r="F3014" s="1" t="s">
        <v>20</v>
      </c>
      <c r="G3014" s="1" t="n">
        <v>10</v>
      </c>
      <c r="H3014" s="1" t="n">
        <v>2</v>
      </c>
      <c r="I3014" s="23" t="str">
        <f aca="false">IF(J3014="RHAP", "Rhizophora apiculata", IF(J3014="EXAG", "Excoecaria agallocha", IF(J3014="BRPA", "Bruguiera parviflora", IF(J3014="XYMO", "Xylocarpus moluccensis", IF(J3014="BRCY", "Bruguiera cylindrica", IF(J3014="AVAL", "Avicennia alba", IF(J3014="AVOF", "Avicennia officinalis", IF(J3014="LURA", "Lumnitzera racemosa", IF(J3014="CETA", "Ceriops tagal", IF(J3014="XYGR", "Xylocarpus granatum", IF(J3014="AVMA", "Avicennia marina", IF(J3014="RHMU", "Rhizophora mucronata", IF(J3014="BRGY", "Bruguiera gymnorrhiza", IF(J3014="BRSE", "Bruguiera sexangula", IF(J3014="SOOV", "Sonneratia ovata", IF(J3014="SOCA", "Sonneratia caseolaris", IF(J3014="HELI", "Heritiera littoralis", IF(J3014="HESY", "Heritiera sylvatica", IF(J3014="NYFR", "Nypa fruticans", IF(J3014="CYRA", "Cynometra ramiflora", IF(J3014="PHPA", "Phoenix paludosa", IF(J3014="SCHY", "Scyphiphora hydrophyllacea", IF(J3014="DIMA", "Diospyros maritima", IF(J3014="POPI", "Pongamia pinnata", IF(J3014="MAPS", "Maniltoa psilogyne", IF(J3014="INBI", "Intsia bijuga", IF(J3014="ACEB", "Acanthus ebracteatus", IF(J3014="CAER", "Calamus erinaceus", IF(J3014="UNUN", "Unknown unknown",  IF(J3014="SOAL", "Sonneratia alba",  IF(J3014="AECO", "Aegiceras corniculatum", "" )) )))))))))))))))))))))))))))))</f>
        <v>Bruguiera cylindrica</v>
      </c>
      <c r="J3014" s="1" t="s">
        <v>98</v>
      </c>
      <c r="K3014" s="1" t="n">
        <v>5.9</v>
      </c>
      <c r="L3014" s="1" t="n">
        <v>7</v>
      </c>
      <c r="M3014" s="1"/>
      <c r="N3014" s="1"/>
      <c r="O3014" s="3"/>
      <c r="AMI3014" s="0"/>
      <c r="AMJ3014" s="0"/>
    </row>
    <row r="3015" s="18" customFormat="true" ht="13.8" hidden="false" customHeight="false" outlineLevel="0" collapsed="false">
      <c r="A3015" s="1" t="s">
        <v>91</v>
      </c>
      <c r="B3015" s="12" t="n">
        <v>42185</v>
      </c>
      <c r="C3015" s="1" t="s">
        <v>19</v>
      </c>
      <c r="D3015" s="1" t="s">
        <v>19</v>
      </c>
      <c r="E3015" s="1" t="s">
        <v>19</v>
      </c>
      <c r="F3015" s="1" t="s">
        <v>20</v>
      </c>
      <c r="G3015" s="1" t="n">
        <v>10</v>
      </c>
      <c r="H3015" s="1" t="n">
        <v>2</v>
      </c>
      <c r="I3015" s="23" t="str">
        <f aca="false">IF(J3015="RHAP", "Rhizophora apiculata", IF(J3015="EXAG", "Excoecaria agallocha", IF(J3015="BRPA", "Bruguiera parviflora", IF(J3015="XYMO", "Xylocarpus moluccensis", IF(J3015="BRCY", "Bruguiera cylindrica", IF(J3015="AVAL", "Avicennia alba", IF(J3015="AVOF", "Avicennia officinalis", IF(J3015="LURA", "Lumnitzera racemosa", IF(J3015="CETA", "Ceriops tagal", IF(J3015="XYGR", "Xylocarpus granatum", IF(J3015="AVMA", "Avicennia marina", IF(J3015="RHMU", "Rhizophora mucronata", IF(J3015="BRGY", "Bruguiera gymnorrhiza", IF(J3015="BRSE", "Bruguiera sexangula", IF(J3015="SOOV", "Sonneratia ovata", IF(J3015="SOCA", "Sonneratia caseolaris", IF(J3015="HELI", "Heritiera littoralis", IF(J3015="HESY", "Heritiera sylvatica", IF(J3015="NYFR", "Nypa fruticans", IF(J3015="CYRA", "Cynometra ramiflora", IF(J3015="PHPA", "Phoenix paludosa", IF(J3015="SCHY", "Scyphiphora hydrophyllacea", IF(J3015="DIMA", "Diospyros maritima", IF(J3015="POPI", "Pongamia pinnata", IF(J3015="MAPS", "Maniltoa psilogyne", IF(J3015="INBI", "Intsia bijuga", IF(J3015="ACEB", "Acanthus ebracteatus", IF(J3015="CAER", "Calamus erinaceus", IF(J3015="UNUN", "Unknown unknown",  IF(J3015="SOAL", "Sonneratia alba",  IF(J3015="AECO", "Aegiceras corniculatum", "" )) )))))))))))))))))))))))))))))</f>
        <v>Rhizophora apiculata</v>
      </c>
      <c r="J3015" s="1" t="s">
        <v>21</v>
      </c>
      <c r="K3015" s="1" t="n">
        <v>5.9</v>
      </c>
      <c r="L3015" s="1" t="n">
        <v>8</v>
      </c>
      <c r="M3015" s="1"/>
      <c r="N3015" s="1"/>
      <c r="O3015" s="3"/>
      <c r="AMI3015" s="0"/>
      <c r="AMJ3015" s="0"/>
    </row>
    <row r="3016" s="18" customFormat="true" ht="13.8" hidden="false" customHeight="false" outlineLevel="0" collapsed="false">
      <c r="A3016" s="1" t="s">
        <v>91</v>
      </c>
      <c r="B3016" s="12" t="n">
        <v>42185</v>
      </c>
      <c r="C3016" s="1" t="s">
        <v>19</v>
      </c>
      <c r="D3016" s="1" t="s">
        <v>19</v>
      </c>
      <c r="E3016" s="1" t="s">
        <v>19</v>
      </c>
      <c r="F3016" s="1" t="s">
        <v>20</v>
      </c>
      <c r="G3016" s="1" t="n">
        <v>10</v>
      </c>
      <c r="H3016" s="1" t="n">
        <v>2</v>
      </c>
      <c r="I3016" s="23" t="str">
        <f aca="false">IF(J3016="RHAP", "Rhizophora apiculata", IF(J3016="EXAG", "Excoecaria agallocha", IF(J3016="BRPA", "Bruguiera parviflora", IF(J3016="XYMO", "Xylocarpus moluccensis", IF(J3016="BRCY", "Bruguiera cylindrica", IF(J3016="AVAL", "Avicennia alba", IF(J3016="AVOF", "Avicennia officinalis", IF(J3016="LURA", "Lumnitzera racemosa", IF(J3016="CETA", "Ceriops tagal", IF(J3016="XYGR", "Xylocarpus granatum", IF(J3016="AVMA", "Avicennia marina", IF(J3016="RHMU", "Rhizophora mucronata", IF(J3016="BRGY", "Bruguiera gymnorrhiza", IF(J3016="BRSE", "Bruguiera sexangula", IF(J3016="SOOV", "Sonneratia ovata", IF(J3016="SOCA", "Sonneratia caseolaris", IF(J3016="HELI", "Heritiera littoralis", IF(J3016="HESY", "Heritiera sylvatica", IF(J3016="NYFR", "Nypa fruticans", IF(J3016="CYRA", "Cynometra ramiflora", IF(J3016="PHPA", "Phoenix paludosa", IF(J3016="SCHY", "Scyphiphora hydrophyllacea", IF(J3016="DIMA", "Diospyros maritima", IF(J3016="POPI", "Pongamia pinnata", IF(J3016="MAPS", "Maniltoa psilogyne", IF(J3016="INBI", "Intsia bijuga", IF(J3016="ACEB", "Acanthus ebracteatus", IF(J3016="CAER", "Calamus erinaceus", IF(J3016="UNUN", "Unknown unknown",  IF(J3016="SOAL", "Sonneratia alba",  IF(J3016="AECO", "Aegiceras corniculatum", "" )) )))))))))))))))))))))))))))))</f>
        <v>Bruguiera cylindrica</v>
      </c>
      <c r="J3016" s="1" t="s">
        <v>98</v>
      </c>
      <c r="K3016" s="1" t="n">
        <v>6</v>
      </c>
      <c r="L3016" s="1" t="n">
        <v>10</v>
      </c>
      <c r="M3016" s="1"/>
      <c r="N3016" s="1"/>
      <c r="O3016" s="3"/>
      <c r="AMI3016" s="0"/>
      <c r="AMJ3016" s="0"/>
    </row>
    <row r="3017" s="18" customFormat="true" ht="13.8" hidden="false" customHeight="false" outlineLevel="0" collapsed="false">
      <c r="A3017" s="1" t="s">
        <v>91</v>
      </c>
      <c r="B3017" s="12" t="n">
        <v>42185</v>
      </c>
      <c r="C3017" s="1" t="s">
        <v>19</v>
      </c>
      <c r="D3017" s="1" t="s">
        <v>19</v>
      </c>
      <c r="E3017" s="1" t="s">
        <v>19</v>
      </c>
      <c r="F3017" s="1" t="s">
        <v>20</v>
      </c>
      <c r="G3017" s="1" t="n">
        <v>10</v>
      </c>
      <c r="H3017" s="1" t="n">
        <v>2</v>
      </c>
      <c r="I3017" s="23" t="str">
        <f aca="false">IF(J3017="RHAP", "Rhizophora apiculata", IF(J3017="EXAG", "Excoecaria agallocha", IF(J3017="BRPA", "Bruguiera parviflora", IF(J3017="XYMO", "Xylocarpus moluccensis", IF(J3017="BRCY", "Bruguiera cylindrica", IF(J3017="AVAL", "Avicennia alba", IF(J3017="AVOF", "Avicennia officinalis", IF(J3017="LURA", "Lumnitzera racemosa", IF(J3017="CETA", "Ceriops tagal", IF(J3017="XYGR", "Xylocarpus granatum", IF(J3017="AVMA", "Avicennia marina", IF(J3017="RHMU", "Rhizophora mucronata", IF(J3017="BRGY", "Bruguiera gymnorrhiza", IF(J3017="BRSE", "Bruguiera sexangula", IF(J3017="SOOV", "Sonneratia ovata", IF(J3017="SOCA", "Sonneratia caseolaris", IF(J3017="HELI", "Heritiera littoralis", IF(J3017="HESY", "Heritiera sylvatica", IF(J3017="NYFR", "Nypa fruticans", IF(J3017="CYRA", "Cynometra ramiflora", IF(J3017="PHPA", "Phoenix paludosa", IF(J3017="SCHY", "Scyphiphora hydrophyllacea", IF(J3017="DIMA", "Diospyros maritima", IF(J3017="POPI", "Pongamia pinnata", IF(J3017="MAPS", "Maniltoa psilogyne", IF(J3017="INBI", "Intsia bijuga", IF(J3017="ACEB", "Acanthus ebracteatus", IF(J3017="CAER", "Calamus erinaceus", IF(J3017="UNUN", "Unknown unknown",  IF(J3017="SOAL", "Sonneratia alba",  IF(J3017="AECO", "Aegiceras corniculatum", "" )) )))))))))))))))))))))))))))))</f>
        <v>Rhizophora apiculata</v>
      </c>
      <c r="J3017" s="1" t="s">
        <v>21</v>
      </c>
      <c r="K3017" s="1" t="n">
        <v>6.5</v>
      </c>
      <c r="L3017" s="1" t="n">
        <v>11</v>
      </c>
      <c r="M3017" s="1"/>
      <c r="N3017" s="1"/>
      <c r="O3017" s="3"/>
      <c r="AMI3017" s="0"/>
      <c r="AMJ3017" s="0"/>
    </row>
    <row r="3018" s="18" customFormat="true" ht="13.8" hidden="false" customHeight="false" outlineLevel="0" collapsed="false">
      <c r="A3018" s="1" t="s">
        <v>91</v>
      </c>
      <c r="B3018" s="12" t="n">
        <v>42185</v>
      </c>
      <c r="C3018" s="1" t="s">
        <v>19</v>
      </c>
      <c r="D3018" s="1" t="s">
        <v>19</v>
      </c>
      <c r="E3018" s="1" t="s">
        <v>19</v>
      </c>
      <c r="F3018" s="1" t="s">
        <v>20</v>
      </c>
      <c r="G3018" s="1" t="n">
        <v>10</v>
      </c>
      <c r="H3018" s="1" t="n">
        <v>2</v>
      </c>
      <c r="I3018" s="23" t="str">
        <f aca="false">IF(J3018="RHAP", "Rhizophora apiculata", IF(J3018="EXAG", "Excoecaria agallocha", IF(J3018="BRPA", "Bruguiera parviflora", IF(J3018="XYMO", "Xylocarpus moluccensis", IF(J3018="BRCY", "Bruguiera cylindrica", IF(J3018="AVAL", "Avicennia alba", IF(J3018="AVOF", "Avicennia officinalis", IF(J3018="LURA", "Lumnitzera racemosa", IF(J3018="CETA", "Ceriops tagal", IF(J3018="XYGR", "Xylocarpus granatum", IF(J3018="AVMA", "Avicennia marina", IF(J3018="RHMU", "Rhizophora mucronata", IF(J3018="BRGY", "Bruguiera gymnorrhiza", IF(J3018="BRSE", "Bruguiera sexangula", IF(J3018="SOOV", "Sonneratia ovata", IF(J3018="SOCA", "Sonneratia caseolaris", IF(J3018="HELI", "Heritiera littoralis", IF(J3018="HESY", "Heritiera sylvatica", IF(J3018="NYFR", "Nypa fruticans", IF(J3018="CYRA", "Cynometra ramiflora", IF(J3018="PHPA", "Phoenix paludosa", IF(J3018="SCHY", "Scyphiphora hydrophyllacea", IF(J3018="DIMA", "Diospyros maritima", IF(J3018="POPI", "Pongamia pinnata", IF(J3018="MAPS", "Maniltoa psilogyne", IF(J3018="INBI", "Intsia bijuga", IF(J3018="ACEB", "Acanthus ebracteatus", IF(J3018="CAER", "Calamus erinaceus", IF(J3018="UNUN", "Unknown unknown",  IF(J3018="SOAL", "Sonneratia alba",  IF(J3018="AECO", "Aegiceras corniculatum", "" )) )))))))))))))))))))))))))))))</f>
        <v>Bruguiera cylindrica</v>
      </c>
      <c r="J3018" s="1" t="s">
        <v>98</v>
      </c>
      <c r="K3018" s="1" t="n">
        <v>6.7</v>
      </c>
      <c r="L3018" s="1" t="n">
        <v>12</v>
      </c>
      <c r="M3018" s="1"/>
      <c r="N3018" s="1"/>
      <c r="O3018" s="3"/>
      <c r="AMI3018" s="0"/>
      <c r="AMJ3018" s="0"/>
    </row>
    <row r="3019" s="18" customFormat="true" ht="13.8" hidden="false" customHeight="false" outlineLevel="0" collapsed="false">
      <c r="A3019" s="1" t="s">
        <v>91</v>
      </c>
      <c r="B3019" s="12" t="n">
        <v>42185</v>
      </c>
      <c r="C3019" s="1" t="s">
        <v>19</v>
      </c>
      <c r="D3019" s="1" t="s">
        <v>19</v>
      </c>
      <c r="E3019" s="1" t="s">
        <v>19</v>
      </c>
      <c r="F3019" s="1" t="s">
        <v>20</v>
      </c>
      <c r="G3019" s="1" t="n">
        <v>10</v>
      </c>
      <c r="H3019" s="1" t="n">
        <v>2</v>
      </c>
      <c r="I3019" s="23" t="str">
        <f aca="false">IF(J3019="RHAP", "Rhizophora apiculata", IF(J3019="EXAG", "Excoecaria agallocha", IF(J3019="BRPA", "Bruguiera parviflora", IF(J3019="XYMO", "Xylocarpus moluccensis", IF(J3019="BRCY", "Bruguiera cylindrica", IF(J3019="AVAL", "Avicennia alba", IF(J3019="AVOF", "Avicennia officinalis", IF(J3019="LURA", "Lumnitzera racemosa", IF(J3019="CETA", "Ceriops tagal", IF(J3019="XYGR", "Xylocarpus granatum", IF(J3019="AVMA", "Avicennia marina", IF(J3019="RHMU", "Rhizophora mucronata", IF(J3019="BRGY", "Bruguiera gymnorrhiza", IF(J3019="BRSE", "Bruguiera sexangula", IF(J3019="SOOV", "Sonneratia ovata", IF(J3019="SOCA", "Sonneratia caseolaris", IF(J3019="HELI", "Heritiera littoralis", IF(J3019="HESY", "Heritiera sylvatica", IF(J3019="NYFR", "Nypa fruticans", IF(J3019="CYRA", "Cynometra ramiflora", IF(J3019="PHPA", "Phoenix paludosa", IF(J3019="SCHY", "Scyphiphora hydrophyllacea", IF(J3019="DIMA", "Diospyros maritima", IF(J3019="POPI", "Pongamia pinnata", IF(J3019="MAPS", "Maniltoa psilogyne", IF(J3019="INBI", "Intsia bijuga", IF(J3019="ACEB", "Acanthus ebracteatus", IF(J3019="CAER", "Calamus erinaceus", IF(J3019="UNUN", "Unknown unknown",  IF(J3019="SOAL", "Sonneratia alba",  IF(J3019="AECO", "Aegiceras corniculatum", "" )) )))))))))))))))))))))))))))))</f>
        <v>Rhizophora apiculata</v>
      </c>
      <c r="J3019" s="1" t="s">
        <v>21</v>
      </c>
      <c r="K3019" s="1" t="n">
        <v>6.7</v>
      </c>
      <c r="L3019" s="1" t="n">
        <v>9</v>
      </c>
      <c r="M3019" s="1"/>
      <c r="N3019" s="1"/>
      <c r="O3019" s="3"/>
      <c r="AMI3019" s="0"/>
      <c r="AMJ3019" s="0"/>
    </row>
    <row r="3020" s="18" customFormat="true" ht="13.8" hidden="false" customHeight="false" outlineLevel="0" collapsed="false">
      <c r="A3020" s="1" t="s">
        <v>91</v>
      </c>
      <c r="B3020" s="12" t="n">
        <v>42185</v>
      </c>
      <c r="C3020" s="1" t="s">
        <v>19</v>
      </c>
      <c r="D3020" s="1" t="s">
        <v>19</v>
      </c>
      <c r="E3020" s="1" t="s">
        <v>19</v>
      </c>
      <c r="F3020" s="1" t="s">
        <v>20</v>
      </c>
      <c r="G3020" s="1" t="n">
        <v>10</v>
      </c>
      <c r="H3020" s="1" t="n">
        <v>2</v>
      </c>
      <c r="I3020" s="23" t="str">
        <f aca="false">IF(J3020="RHAP", "Rhizophora apiculata", IF(J3020="EXAG", "Excoecaria agallocha", IF(J3020="BRPA", "Bruguiera parviflora", IF(J3020="XYMO", "Xylocarpus moluccensis", IF(J3020="BRCY", "Bruguiera cylindrica", IF(J3020="AVAL", "Avicennia alba", IF(J3020="AVOF", "Avicennia officinalis", IF(J3020="LURA", "Lumnitzera racemosa", IF(J3020="CETA", "Ceriops tagal", IF(J3020="XYGR", "Xylocarpus granatum", IF(J3020="AVMA", "Avicennia marina", IF(J3020="RHMU", "Rhizophora mucronata", IF(J3020="BRGY", "Bruguiera gymnorrhiza", IF(J3020="BRSE", "Bruguiera sexangula", IF(J3020="SOOV", "Sonneratia ovata", IF(J3020="SOCA", "Sonneratia caseolaris", IF(J3020="HELI", "Heritiera littoralis", IF(J3020="HESY", "Heritiera sylvatica", IF(J3020="NYFR", "Nypa fruticans", IF(J3020="CYRA", "Cynometra ramiflora", IF(J3020="PHPA", "Phoenix paludosa", IF(J3020="SCHY", "Scyphiphora hydrophyllacea", IF(J3020="DIMA", "Diospyros maritima", IF(J3020="POPI", "Pongamia pinnata", IF(J3020="MAPS", "Maniltoa psilogyne", IF(J3020="INBI", "Intsia bijuga", IF(J3020="ACEB", "Acanthus ebracteatus", IF(J3020="CAER", "Calamus erinaceus", IF(J3020="UNUN", "Unknown unknown",  IF(J3020="SOAL", "Sonneratia alba",  IF(J3020="AECO", "Aegiceras corniculatum", "" )) )))))))))))))))))))))))))))))</f>
        <v>Rhizophora apiculata</v>
      </c>
      <c r="J3020" s="1" t="s">
        <v>21</v>
      </c>
      <c r="K3020" s="1" t="n">
        <v>7.2</v>
      </c>
      <c r="L3020" s="1" t="n">
        <v>11</v>
      </c>
      <c r="M3020" s="1"/>
      <c r="N3020" s="1"/>
      <c r="O3020" s="3"/>
      <c r="AMI3020" s="0"/>
      <c r="AMJ3020" s="0"/>
    </row>
    <row r="3021" s="18" customFormat="true" ht="13.8" hidden="false" customHeight="false" outlineLevel="0" collapsed="false">
      <c r="A3021" s="1" t="s">
        <v>91</v>
      </c>
      <c r="B3021" s="12" t="n">
        <v>42185</v>
      </c>
      <c r="C3021" s="1" t="s">
        <v>19</v>
      </c>
      <c r="D3021" s="1" t="s">
        <v>19</v>
      </c>
      <c r="E3021" s="1" t="s">
        <v>19</v>
      </c>
      <c r="F3021" s="1" t="s">
        <v>20</v>
      </c>
      <c r="G3021" s="1" t="n">
        <v>10</v>
      </c>
      <c r="H3021" s="1" t="n">
        <v>2</v>
      </c>
      <c r="I3021" s="23" t="str">
        <f aca="false">IF(J3021="RHAP", "Rhizophora apiculata", IF(J3021="EXAG", "Excoecaria agallocha", IF(J3021="BRPA", "Bruguiera parviflora", IF(J3021="XYMO", "Xylocarpus moluccensis", IF(J3021="BRCY", "Bruguiera cylindrica", IF(J3021="AVAL", "Avicennia alba", IF(J3021="AVOF", "Avicennia officinalis", IF(J3021="LURA", "Lumnitzera racemosa", IF(J3021="CETA", "Ceriops tagal", IF(J3021="XYGR", "Xylocarpus granatum", IF(J3021="AVMA", "Avicennia marina", IF(J3021="RHMU", "Rhizophora mucronata", IF(J3021="BRGY", "Bruguiera gymnorrhiza", IF(J3021="BRSE", "Bruguiera sexangula", IF(J3021="SOOV", "Sonneratia ovata", IF(J3021="SOCA", "Sonneratia caseolaris", IF(J3021="HELI", "Heritiera littoralis", IF(J3021="HESY", "Heritiera sylvatica", IF(J3021="NYFR", "Nypa fruticans", IF(J3021="CYRA", "Cynometra ramiflora", IF(J3021="PHPA", "Phoenix paludosa", IF(J3021="SCHY", "Scyphiphora hydrophyllacea", IF(J3021="DIMA", "Diospyros maritima", IF(J3021="POPI", "Pongamia pinnata", IF(J3021="MAPS", "Maniltoa psilogyne", IF(J3021="INBI", "Intsia bijuga", IF(J3021="ACEB", "Acanthus ebracteatus", IF(J3021="CAER", "Calamus erinaceus", IF(J3021="UNUN", "Unknown unknown",  IF(J3021="SOAL", "Sonneratia alba",  IF(J3021="AECO", "Aegiceras corniculatum", "" )) )))))))))))))))))))))))))))))</f>
        <v>Rhizophora apiculata</v>
      </c>
      <c r="J3021" s="1" t="s">
        <v>21</v>
      </c>
      <c r="K3021" s="1" t="n">
        <v>7.5</v>
      </c>
      <c r="L3021" s="1" t="n">
        <v>12</v>
      </c>
      <c r="M3021" s="1"/>
      <c r="N3021" s="1"/>
      <c r="O3021" s="3"/>
      <c r="AMI3021" s="0"/>
      <c r="AMJ3021" s="0"/>
    </row>
    <row r="3022" s="18" customFormat="true" ht="13.8" hidden="false" customHeight="false" outlineLevel="0" collapsed="false">
      <c r="A3022" s="1" t="s">
        <v>91</v>
      </c>
      <c r="B3022" s="12" t="n">
        <v>42185</v>
      </c>
      <c r="C3022" s="1" t="s">
        <v>19</v>
      </c>
      <c r="D3022" s="1" t="s">
        <v>19</v>
      </c>
      <c r="E3022" s="1" t="s">
        <v>19</v>
      </c>
      <c r="F3022" s="1" t="s">
        <v>20</v>
      </c>
      <c r="G3022" s="1" t="n">
        <v>10</v>
      </c>
      <c r="H3022" s="1" t="n">
        <v>2</v>
      </c>
      <c r="I3022" s="23" t="str">
        <f aca="false">IF(J3022="RHAP", "Rhizophora apiculata", IF(J3022="EXAG", "Excoecaria agallocha", IF(J3022="BRPA", "Bruguiera parviflora", IF(J3022="XYMO", "Xylocarpus moluccensis", IF(J3022="BRCY", "Bruguiera cylindrica", IF(J3022="AVAL", "Avicennia alba", IF(J3022="AVOF", "Avicennia officinalis", IF(J3022="LURA", "Lumnitzera racemosa", IF(J3022="CETA", "Ceriops tagal", IF(J3022="XYGR", "Xylocarpus granatum", IF(J3022="AVMA", "Avicennia marina", IF(J3022="RHMU", "Rhizophora mucronata", IF(J3022="BRGY", "Bruguiera gymnorrhiza", IF(J3022="BRSE", "Bruguiera sexangula", IF(J3022="SOOV", "Sonneratia ovata", IF(J3022="SOCA", "Sonneratia caseolaris", IF(J3022="HELI", "Heritiera littoralis", IF(J3022="HESY", "Heritiera sylvatica", IF(J3022="NYFR", "Nypa fruticans", IF(J3022="CYRA", "Cynometra ramiflora", IF(J3022="PHPA", "Phoenix paludosa", IF(J3022="SCHY", "Scyphiphora hydrophyllacea", IF(J3022="DIMA", "Diospyros maritima", IF(J3022="POPI", "Pongamia pinnata", IF(J3022="MAPS", "Maniltoa psilogyne", IF(J3022="INBI", "Intsia bijuga", IF(J3022="ACEB", "Acanthus ebracteatus", IF(J3022="CAER", "Calamus erinaceus", IF(J3022="UNUN", "Unknown unknown",  IF(J3022="SOAL", "Sonneratia alba",  IF(J3022="AECO", "Aegiceras corniculatum", "" )) )))))))))))))))))))))))))))))</f>
        <v>Avicennia alba</v>
      </c>
      <c r="J3022" s="1" t="s">
        <v>27</v>
      </c>
      <c r="K3022" s="1" t="n">
        <v>7.8</v>
      </c>
      <c r="L3022" s="1" t="n">
        <v>13</v>
      </c>
      <c r="M3022" s="1"/>
      <c r="N3022" s="1"/>
      <c r="O3022" s="3"/>
      <c r="AMI3022" s="0"/>
      <c r="AMJ3022" s="0"/>
    </row>
    <row r="3023" s="18" customFormat="true" ht="13.8" hidden="false" customHeight="false" outlineLevel="0" collapsed="false">
      <c r="A3023" s="1" t="s">
        <v>91</v>
      </c>
      <c r="B3023" s="12" t="n">
        <v>42185</v>
      </c>
      <c r="C3023" s="1" t="s">
        <v>19</v>
      </c>
      <c r="D3023" s="1" t="s">
        <v>19</v>
      </c>
      <c r="E3023" s="1" t="s">
        <v>19</v>
      </c>
      <c r="F3023" s="1" t="s">
        <v>20</v>
      </c>
      <c r="G3023" s="1" t="n">
        <v>10</v>
      </c>
      <c r="H3023" s="1" t="n">
        <v>2</v>
      </c>
      <c r="I3023" s="23" t="str">
        <f aca="false">IF(J3023="RHAP", "Rhizophora apiculata", IF(J3023="EXAG", "Excoecaria agallocha", IF(J3023="BRPA", "Bruguiera parviflora", IF(J3023="XYMO", "Xylocarpus moluccensis", IF(J3023="BRCY", "Bruguiera cylindrica", IF(J3023="AVAL", "Avicennia alba", IF(J3023="AVOF", "Avicennia officinalis", IF(J3023="LURA", "Lumnitzera racemosa", IF(J3023="CETA", "Ceriops tagal", IF(J3023="XYGR", "Xylocarpus granatum", IF(J3023="AVMA", "Avicennia marina", IF(J3023="RHMU", "Rhizophora mucronata", IF(J3023="BRGY", "Bruguiera gymnorrhiza", IF(J3023="BRSE", "Bruguiera sexangula", IF(J3023="SOOV", "Sonneratia ovata", IF(J3023="SOCA", "Sonneratia caseolaris", IF(J3023="HELI", "Heritiera littoralis", IF(J3023="HESY", "Heritiera sylvatica", IF(J3023="NYFR", "Nypa fruticans", IF(J3023="CYRA", "Cynometra ramiflora", IF(J3023="PHPA", "Phoenix paludosa", IF(J3023="SCHY", "Scyphiphora hydrophyllacea", IF(J3023="DIMA", "Diospyros maritima", IF(J3023="POPI", "Pongamia pinnata", IF(J3023="MAPS", "Maniltoa psilogyne", IF(J3023="INBI", "Intsia bijuga", IF(J3023="ACEB", "Acanthus ebracteatus", IF(J3023="CAER", "Calamus erinaceus", IF(J3023="UNUN", "Unknown unknown",  IF(J3023="SOAL", "Sonneratia alba",  IF(J3023="AECO", "Aegiceras corniculatum", "" )) )))))))))))))))))))))))))))))</f>
        <v>Rhizophora apiculata</v>
      </c>
      <c r="J3023" s="1" t="s">
        <v>21</v>
      </c>
      <c r="K3023" s="1" t="n">
        <v>8.5</v>
      </c>
      <c r="L3023" s="1" t="n">
        <v>12</v>
      </c>
      <c r="M3023" s="1"/>
      <c r="N3023" s="1"/>
      <c r="O3023" s="3"/>
      <c r="AMI3023" s="0"/>
      <c r="AMJ3023" s="0"/>
    </row>
    <row r="3024" s="18" customFormat="true" ht="13.8" hidden="false" customHeight="false" outlineLevel="0" collapsed="false">
      <c r="A3024" s="1" t="s">
        <v>91</v>
      </c>
      <c r="B3024" s="12" t="n">
        <v>42185</v>
      </c>
      <c r="C3024" s="1" t="s">
        <v>19</v>
      </c>
      <c r="D3024" s="1" t="s">
        <v>19</v>
      </c>
      <c r="E3024" s="1" t="s">
        <v>19</v>
      </c>
      <c r="F3024" s="1" t="s">
        <v>20</v>
      </c>
      <c r="G3024" s="1" t="n">
        <v>10</v>
      </c>
      <c r="H3024" s="1" t="n">
        <v>2</v>
      </c>
      <c r="I3024" s="23" t="str">
        <f aca="false">IF(J3024="RHAP", "Rhizophora apiculata", IF(J3024="EXAG", "Excoecaria agallocha", IF(J3024="BRPA", "Bruguiera parviflora", IF(J3024="XYMO", "Xylocarpus moluccensis", IF(J3024="BRCY", "Bruguiera cylindrica", IF(J3024="AVAL", "Avicennia alba", IF(J3024="AVOF", "Avicennia officinalis", IF(J3024="LURA", "Lumnitzera racemosa", IF(J3024="CETA", "Ceriops tagal", IF(J3024="XYGR", "Xylocarpus granatum", IF(J3024="AVMA", "Avicennia marina", IF(J3024="RHMU", "Rhizophora mucronata", IF(J3024="BRGY", "Bruguiera gymnorrhiza", IF(J3024="BRSE", "Bruguiera sexangula", IF(J3024="SOOV", "Sonneratia ovata", IF(J3024="SOCA", "Sonneratia caseolaris", IF(J3024="HELI", "Heritiera littoralis", IF(J3024="HESY", "Heritiera sylvatica", IF(J3024="NYFR", "Nypa fruticans", IF(J3024="CYRA", "Cynometra ramiflora", IF(J3024="PHPA", "Phoenix paludosa", IF(J3024="SCHY", "Scyphiphora hydrophyllacea", IF(J3024="DIMA", "Diospyros maritima", IF(J3024="POPI", "Pongamia pinnata", IF(J3024="MAPS", "Maniltoa psilogyne", IF(J3024="INBI", "Intsia bijuga", IF(J3024="ACEB", "Acanthus ebracteatus", IF(J3024="CAER", "Calamus erinaceus", IF(J3024="UNUN", "Unknown unknown",  IF(J3024="SOAL", "Sonneratia alba",  IF(J3024="AECO", "Aegiceras corniculatum", "" )) )))))))))))))))))))))))))))))</f>
        <v>Avicennia alba</v>
      </c>
      <c r="J3024" s="1" t="s">
        <v>27</v>
      </c>
      <c r="K3024" s="1" t="n">
        <v>8.5</v>
      </c>
      <c r="L3024" s="1" t="n">
        <v>12</v>
      </c>
      <c r="M3024" s="1"/>
      <c r="N3024" s="1"/>
      <c r="O3024" s="3"/>
      <c r="AMI3024" s="0"/>
      <c r="AMJ3024" s="0"/>
    </row>
    <row r="3025" s="18" customFormat="true" ht="13.8" hidden="false" customHeight="false" outlineLevel="0" collapsed="false">
      <c r="A3025" s="1" t="s">
        <v>91</v>
      </c>
      <c r="B3025" s="12" t="n">
        <v>42185</v>
      </c>
      <c r="C3025" s="1" t="s">
        <v>19</v>
      </c>
      <c r="D3025" s="1" t="s">
        <v>19</v>
      </c>
      <c r="E3025" s="1" t="s">
        <v>19</v>
      </c>
      <c r="F3025" s="1" t="s">
        <v>20</v>
      </c>
      <c r="G3025" s="1" t="n">
        <v>10</v>
      </c>
      <c r="H3025" s="1" t="n">
        <v>2</v>
      </c>
      <c r="I3025" s="23" t="str">
        <f aca="false">IF(J3025="RHAP", "Rhizophora apiculata", IF(J3025="EXAG", "Excoecaria agallocha", IF(J3025="BRPA", "Bruguiera parviflora", IF(J3025="XYMO", "Xylocarpus moluccensis", IF(J3025="BRCY", "Bruguiera cylindrica", IF(J3025="AVAL", "Avicennia alba", IF(J3025="AVOF", "Avicennia officinalis", IF(J3025="LURA", "Lumnitzera racemosa", IF(J3025="CETA", "Ceriops tagal", IF(J3025="XYGR", "Xylocarpus granatum", IF(J3025="AVMA", "Avicennia marina", IF(J3025="RHMU", "Rhizophora mucronata", IF(J3025="BRGY", "Bruguiera gymnorrhiza", IF(J3025="BRSE", "Bruguiera sexangula", IF(J3025="SOOV", "Sonneratia ovata", IF(J3025="SOCA", "Sonneratia caseolaris", IF(J3025="HELI", "Heritiera littoralis", IF(J3025="HESY", "Heritiera sylvatica", IF(J3025="NYFR", "Nypa fruticans", IF(J3025="CYRA", "Cynometra ramiflora", IF(J3025="PHPA", "Phoenix paludosa", IF(J3025="SCHY", "Scyphiphora hydrophyllacea", IF(J3025="DIMA", "Diospyros maritima", IF(J3025="POPI", "Pongamia pinnata", IF(J3025="MAPS", "Maniltoa psilogyne", IF(J3025="INBI", "Intsia bijuga", IF(J3025="ACEB", "Acanthus ebracteatus", IF(J3025="CAER", "Calamus erinaceus", IF(J3025="UNUN", "Unknown unknown",  IF(J3025="SOAL", "Sonneratia alba",  IF(J3025="AECO", "Aegiceras corniculatum", "" )) )))))))))))))))))))))))))))))</f>
        <v>Rhizophora apiculata</v>
      </c>
      <c r="J3025" s="1" t="s">
        <v>21</v>
      </c>
      <c r="K3025" s="1" t="n">
        <v>9.8</v>
      </c>
      <c r="L3025" s="1" t="n">
        <v>13</v>
      </c>
      <c r="M3025" s="1"/>
      <c r="N3025" s="1"/>
      <c r="O3025" s="3"/>
      <c r="AMI3025" s="0"/>
      <c r="AMJ3025" s="0"/>
    </row>
    <row r="3026" s="18" customFormat="true" ht="13.8" hidden="false" customHeight="false" outlineLevel="0" collapsed="false">
      <c r="A3026" s="1" t="s">
        <v>91</v>
      </c>
      <c r="B3026" s="12" t="n">
        <v>42185</v>
      </c>
      <c r="C3026" s="1" t="s">
        <v>19</v>
      </c>
      <c r="D3026" s="1" t="s">
        <v>19</v>
      </c>
      <c r="E3026" s="1" t="s">
        <v>19</v>
      </c>
      <c r="F3026" s="1" t="s">
        <v>20</v>
      </c>
      <c r="G3026" s="1" t="n">
        <v>10</v>
      </c>
      <c r="H3026" s="1" t="n">
        <v>2</v>
      </c>
      <c r="I3026" s="23" t="str">
        <f aca="false">IF(J3026="RHAP", "Rhizophora apiculata", IF(J3026="EXAG", "Excoecaria agallocha", IF(J3026="BRPA", "Bruguiera parviflora", IF(J3026="XYMO", "Xylocarpus moluccensis", IF(J3026="BRCY", "Bruguiera cylindrica", IF(J3026="AVAL", "Avicennia alba", IF(J3026="AVOF", "Avicennia officinalis", IF(J3026="LURA", "Lumnitzera racemosa", IF(J3026="CETA", "Ceriops tagal", IF(J3026="XYGR", "Xylocarpus granatum", IF(J3026="AVMA", "Avicennia marina", IF(J3026="RHMU", "Rhizophora mucronata", IF(J3026="BRGY", "Bruguiera gymnorrhiza", IF(J3026="BRSE", "Bruguiera sexangula", IF(J3026="SOOV", "Sonneratia ovata", IF(J3026="SOCA", "Sonneratia caseolaris", IF(J3026="HELI", "Heritiera littoralis", IF(J3026="HESY", "Heritiera sylvatica", IF(J3026="NYFR", "Nypa fruticans", IF(J3026="CYRA", "Cynometra ramiflora", IF(J3026="PHPA", "Phoenix paludosa", IF(J3026="SCHY", "Scyphiphora hydrophyllacea", IF(J3026="DIMA", "Diospyros maritima", IF(J3026="POPI", "Pongamia pinnata", IF(J3026="MAPS", "Maniltoa psilogyne", IF(J3026="INBI", "Intsia bijuga", IF(J3026="ACEB", "Acanthus ebracteatus", IF(J3026="CAER", "Calamus erinaceus", IF(J3026="UNUN", "Unknown unknown",  IF(J3026="SOAL", "Sonneratia alba",  IF(J3026="AECO", "Aegiceras corniculatum", "" )) )))))))))))))))))))))))))))))</f>
        <v>Avicennia alba</v>
      </c>
      <c r="J3026" s="1" t="s">
        <v>27</v>
      </c>
      <c r="K3026" s="1" t="n">
        <v>10.5</v>
      </c>
      <c r="L3026" s="1" t="n">
        <v>12</v>
      </c>
      <c r="M3026" s="1"/>
      <c r="N3026" s="1"/>
      <c r="O3026" s="3"/>
      <c r="AMI3026" s="0"/>
      <c r="AMJ3026" s="0"/>
    </row>
    <row r="3027" s="18" customFormat="true" ht="13.8" hidden="false" customHeight="false" outlineLevel="0" collapsed="false">
      <c r="A3027" s="1" t="s">
        <v>91</v>
      </c>
      <c r="B3027" s="12" t="n">
        <v>42185</v>
      </c>
      <c r="C3027" s="1" t="s">
        <v>19</v>
      </c>
      <c r="D3027" s="1" t="s">
        <v>19</v>
      </c>
      <c r="E3027" s="1" t="s">
        <v>19</v>
      </c>
      <c r="F3027" s="1" t="s">
        <v>20</v>
      </c>
      <c r="G3027" s="1" t="n">
        <v>10</v>
      </c>
      <c r="H3027" s="1" t="n">
        <v>2</v>
      </c>
      <c r="I3027" s="23" t="str">
        <f aca="false">IF(J3027="RHAP", "Rhizophora apiculata", IF(J3027="EXAG", "Excoecaria agallocha", IF(J3027="BRPA", "Bruguiera parviflora", IF(J3027="XYMO", "Xylocarpus moluccensis", IF(J3027="BRCY", "Bruguiera cylindrica", IF(J3027="AVAL", "Avicennia alba", IF(J3027="AVOF", "Avicennia officinalis", IF(J3027="LURA", "Lumnitzera racemosa", IF(J3027="CETA", "Ceriops tagal", IF(J3027="XYGR", "Xylocarpus granatum", IF(J3027="AVMA", "Avicennia marina", IF(J3027="RHMU", "Rhizophora mucronata", IF(J3027="BRGY", "Bruguiera gymnorrhiza", IF(J3027="BRSE", "Bruguiera sexangula", IF(J3027="SOOV", "Sonneratia ovata", IF(J3027="SOCA", "Sonneratia caseolaris", IF(J3027="HELI", "Heritiera littoralis", IF(J3027="HESY", "Heritiera sylvatica", IF(J3027="NYFR", "Nypa fruticans", IF(J3027="CYRA", "Cynometra ramiflora", IF(J3027="PHPA", "Phoenix paludosa", IF(J3027="SCHY", "Scyphiphora hydrophyllacea", IF(J3027="DIMA", "Diospyros maritima", IF(J3027="POPI", "Pongamia pinnata", IF(J3027="MAPS", "Maniltoa psilogyne", IF(J3027="INBI", "Intsia bijuga", IF(J3027="ACEB", "Acanthus ebracteatus", IF(J3027="CAER", "Calamus erinaceus", IF(J3027="UNUN", "Unknown unknown",  IF(J3027="SOAL", "Sonneratia alba",  IF(J3027="AECO", "Aegiceras corniculatum", "" )) )))))))))))))))))))))))))))))</f>
        <v>Rhizophora apiculata</v>
      </c>
      <c r="J3027" s="1" t="s">
        <v>21</v>
      </c>
      <c r="K3027" s="1" t="n">
        <v>10.6</v>
      </c>
      <c r="L3027" s="1" t="n">
        <v>11</v>
      </c>
      <c r="M3027" s="1"/>
      <c r="N3027" s="1"/>
      <c r="O3027" s="3"/>
      <c r="AMI3027" s="0"/>
      <c r="AMJ3027" s="0"/>
    </row>
    <row r="3028" s="18" customFormat="true" ht="13.8" hidden="false" customHeight="false" outlineLevel="0" collapsed="false">
      <c r="A3028" s="1" t="s">
        <v>91</v>
      </c>
      <c r="B3028" s="12" t="n">
        <v>42185</v>
      </c>
      <c r="C3028" s="1" t="s">
        <v>19</v>
      </c>
      <c r="D3028" s="1" t="s">
        <v>19</v>
      </c>
      <c r="E3028" s="1" t="s">
        <v>19</v>
      </c>
      <c r="F3028" s="1" t="s">
        <v>20</v>
      </c>
      <c r="G3028" s="1" t="n">
        <v>10</v>
      </c>
      <c r="H3028" s="1" t="n">
        <v>2</v>
      </c>
      <c r="I3028" s="23" t="str">
        <f aca="false">IF(J3028="RHAP", "Rhizophora apiculata", IF(J3028="EXAG", "Excoecaria agallocha", IF(J3028="BRPA", "Bruguiera parviflora", IF(J3028="XYMO", "Xylocarpus moluccensis", IF(J3028="BRCY", "Bruguiera cylindrica", IF(J3028="AVAL", "Avicennia alba", IF(J3028="AVOF", "Avicennia officinalis", IF(J3028="LURA", "Lumnitzera racemosa", IF(J3028="CETA", "Ceriops tagal", IF(J3028="XYGR", "Xylocarpus granatum", IF(J3028="AVMA", "Avicennia marina", IF(J3028="RHMU", "Rhizophora mucronata", IF(J3028="BRGY", "Bruguiera gymnorrhiza", IF(J3028="BRSE", "Bruguiera sexangula", IF(J3028="SOOV", "Sonneratia ovata", IF(J3028="SOCA", "Sonneratia caseolaris", IF(J3028="HELI", "Heritiera littoralis", IF(J3028="HESY", "Heritiera sylvatica", IF(J3028="NYFR", "Nypa fruticans", IF(J3028="CYRA", "Cynometra ramiflora", IF(J3028="PHPA", "Phoenix paludosa", IF(J3028="SCHY", "Scyphiphora hydrophyllacea", IF(J3028="DIMA", "Diospyros maritima", IF(J3028="POPI", "Pongamia pinnata", IF(J3028="MAPS", "Maniltoa psilogyne", IF(J3028="INBI", "Intsia bijuga", IF(J3028="ACEB", "Acanthus ebracteatus", IF(J3028="CAER", "Calamus erinaceus", IF(J3028="UNUN", "Unknown unknown",  IF(J3028="SOAL", "Sonneratia alba",  IF(J3028="AECO", "Aegiceras corniculatum", "" )) )))))))))))))))))))))))))))))</f>
        <v>Rhizophora apiculata</v>
      </c>
      <c r="J3028" s="1" t="s">
        <v>21</v>
      </c>
      <c r="K3028" s="1" t="n">
        <v>10.9</v>
      </c>
      <c r="L3028" s="1" t="n">
        <v>12</v>
      </c>
      <c r="M3028" s="1"/>
      <c r="N3028" s="1"/>
      <c r="O3028" s="3"/>
      <c r="AMI3028" s="0"/>
      <c r="AMJ3028" s="0"/>
    </row>
    <row r="3029" s="18" customFormat="true" ht="13.8" hidden="false" customHeight="false" outlineLevel="0" collapsed="false">
      <c r="A3029" s="1" t="s">
        <v>91</v>
      </c>
      <c r="B3029" s="12" t="n">
        <v>42185</v>
      </c>
      <c r="C3029" s="1" t="s">
        <v>19</v>
      </c>
      <c r="D3029" s="1" t="s">
        <v>19</v>
      </c>
      <c r="E3029" s="1" t="s">
        <v>19</v>
      </c>
      <c r="F3029" s="1" t="s">
        <v>20</v>
      </c>
      <c r="G3029" s="1" t="n">
        <v>10</v>
      </c>
      <c r="H3029" s="1" t="n">
        <v>2</v>
      </c>
      <c r="I3029" s="23" t="str">
        <f aca="false">IF(J3029="RHAP", "Rhizophora apiculata", IF(J3029="EXAG", "Excoecaria agallocha", IF(J3029="BRPA", "Bruguiera parviflora", IF(J3029="XYMO", "Xylocarpus moluccensis", IF(J3029="BRCY", "Bruguiera cylindrica", IF(J3029="AVAL", "Avicennia alba", IF(J3029="AVOF", "Avicennia officinalis", IF(J3029="LURA", "Lumnitzera racemosa", IF(J3029="CETA", "Ceriops tagal", IF(J3029="XYGR", "Xylocarpus granatum", IF(J3029="AVMA", "Avicennia marina", IF(J3029="RHMU", "Rhizophora mucronata", IF(J3029="BRGY", "Bruguiera gymnorrhiza", IF(J3029="BRSE", "Bruguiera sexangula", IF(J3029="SOOV", "Sonneratia ovata", IF(J3029="SOCA", "Sonneratia caseolaris", IF(J3029="HELI", "Heritiera littoralis", IF(J3029="HESY", "Heritiera sylvatica", IF(J3029="NYFR", "Nypa fruticans", IF(J3029="CYRA", "Cynometra ramiflora", IF(J3029="PHPA", "Phoenix paludosa", IF(J3029="SCHY", "Scyphiphora hydrophyllacea", IF(J3029="DIMA", "Diospyros maritima", IF(J3029="POPI", "Pongamia pinnata", IF(J3029="MAPS", "Maniltoa psilogyne", IF(J3029="INBI", "Intsia bijuga", IF(J3029="ACEB", "Acanthus ebracteatus", IF(J3029="CAER", "Calamus erinaceus", IF(J3029="UNUN", "Unknown unknown",  IF(J3029="SOAL", "Sonneratia alba",  IF(J3029="AECO", "Aegiceras corniculatum", "" )) )))))))))))))))))))))))))))))</f>
        <v>Rhizophora apiculata</v>
      </c>
      <c r="J3029" s="1" t="s">
        <v>21</v>
      </c>
      <c r="K3029" s="1" t="n">
        <v>10.9</v>
      </c>
      <c r="L3029" s="1" t="n">
        <v>12</v>
      </c>
      <c r="M3029" s="1"/>
      <c r="N3029" s="1"/>
      <c r="O3029" s="3"/>
      <c r="AMI3029" s="0"/>
      <c r="AMJ3029" s="0"/>
    </row>
    <row r="3030" s="18" customFormat="true" ht="13.8" hidden="false" customHeight="false" outlineLevel="0" collapsed="false">
      <c r="A3030" s="1" t="s">
        <v>91</v>
      </c>
      <c r="B3030" s="12" t="n">
        <v>42185</v>
      </c>
      <c r="C3030" s="1" t="s">
        <v>19</v>
      </c>
      <c r="D3030" s="1" t="s">
        <v>19</v>
      </c>
      <c r="E3030" s="1" t="s">
        <v>19</v>
      </c>
      <c r="F3030" s="1" t="s">
        <v>20</v>
      </c>
      <c r="G3030" s="1" t="n">
        <v>10</v>
      </c>
      <c r="H3030" s="1" t="n">
        <v>2</v>
      </c>
      <c r="I3030" s="23" t="str">
        <f aca="false">IF(J3030="RHAP", "Rhizophora apiculata", IF(J3030="EXAG", "Excoecaria agallocha", IF(J3030="BRPA", "Bruguiera parviflora", IF(J3030="XYMO", "Xylocarpus moluccensis", IF(J3030="BRCY", "Bruguiera cylindrica", IF(J3030="AVAL", "Avicennia alba", IF(J3030="AVOF", "Avicennia officinalis", IF(J3030="LURA", "Lumnitzera racemosa", IF(J3030="CETA", "Ceriops tagal", IF(J3030="XYGR", "Xylocarpus granatum", IF(J3030="AVMA", "Avicennia marina", IF(J3030="RHMU", "Rhizophora mucronata", IF(J3030="BRGY", "Bruguiera gymnorrhiza", IF(J3030="BRSE", "Bruguiera sexangula", IF(J3030="SOOV", "Sonneratia ovata", IF(J3030="SOCA", "Sonneratia caseolaris", IF(J3030="HELI", "Heritiera littoralis", IF(J3030="HESY", "Heritiera sylvatica", IF(J3030="NYFR", "Nypa fruticans", IF(J3030="CYRA", "Cynometra ramiflora", IF(J3030="PHPA", "Phoenix paludosa", IF(J3030="SCHY", "Scyphiphora hydrophyllacea", IF(J3030="DIMA", "Diospyros maritima", IF(J3030="POPI", "Pongamia pinnata", IF(J3030="MAPS", "Maniltoa psilogyne", IF(J3030="INBI", "Intsia bijuga", IF(J3030="ACEB", "Acanthus ebracteatus", IF(J3030="CAER", "Calamus erinaceus", IF(J3030="UNUN", "Unknown unknown",  IF(J3030="SOAL", "Sonneratia alba",  IF(J3030="AECO", "Aegiceras corniculatum", "" )) )))))))))))))))))))))))))))))</f>
        <v>Avicennia alba</v>
      </c>
      <c r="J3030" s="1" t="s">
        <v>27</v>
      </c>
      <c r="K3030" s="1" t="n">
        <v>11.9</v>
      </c>
      <c r="L3030" s="1" t="n">
        <v>9</v>
      </c>
      <c r="M3030" s="1" t="n">
        <v>13.2</v>
      </c>
      <c r="N3030" s="1" t="n">
        <v>3</v>
      </c>
      <c r="O3030" s="3"/>
      <c r="AMI3030" s="0"/>
      <c r="AMJ3030" s="0"/>
    </row>
    <row r="3031" s="18" customFormat="true" ht="13.8" hidden="false" customHeight="false" outlineLevel="0" collapsed="false">
      <c r="A3031" s="1" t="s">
        <v>91</v>
      </c>
      <c r="B3031" s="12" t="n">
        <v>42185</v>
      </c>
      <c r="C3031" s="1" t="s">
        <v>19</v>
      </c>
      <c r="D3031" s="1" t="s">
        <v>19</v>
      </c>
      <c r="E3031" s="1" t="s">
        <v>19</v>
      </c>
      <c r="F3031" s="1" t="s">
        <v>20</v>
      </c>
      <c r="G3031" s="1" t="n">
        <v>10</v>
      </c>
      <c r="H3031" s="1" t="n">
        <v>2</v>
      </c>
      <c r="I3031" s="23" t="str">
        <f aca="false">IF(J3031="RHAP", "Rhizophora apiculata", IF(J3031="EXAG", "Excoecaria agallocha", IF(J3031="BRPA", "Bruguiera parviflora", IF(J3031="XYMO", "Xylocarpus moluccensis", IF(J3031="BRCY", "Bruguiera cylindrica", IF(J3031="AVAL", "Avicennia alba", IF(J3031="AVOF", "Avicennia officinalis", IF(J3031="LURA", "Lumnitzera racemosa", IF(J3031="CETA", "Ceriops tagal", IF(J3031="XYGR", "Xylocarpus granatum", IF(J3031="AVMA", "Avicennia marina", IF(J3031="RHMU", "Rhizophora mucronata", IF(J3031="BRGY", "Bruguiera gymnorrhiza", IF(J3031="BRSE", "Bruguiera sexangula", IF(J3031="SOOV", "Sonneratia ovata", IF(J3031="SOCA", "Sonneratia caseolaris", IF(J3031="HELI", "Heritiera littoralis", IF(J3031="HESY", "Heritiera sylvatica", IF(J3031="NYFR", "Nypa fruticans", IF(J3031="CYRA", "Cynometra ramiflora", IF(J3031="PHPA", "Phoenix paludosa", IF(J3031="SCHY", "Scyphiphora hydrophyllacea", IF(J3031="DIMA", "Diospyros maritima", IF(J3031="POPI", "Pongamia pinnata", IF(J3031="MAPS", "Maniltoa psilogyne", IF(J3031="INBI", "Intsia bijuga", IF(J3031="ACEB", "Acanthus ebracteatus", IF(J3031="CAER", "Calamus erinaceus", IF(J3031="UNUN", "Unknown unknown",  IF(J3031="SOAL", "Sonneratia alba",  IF(J3031="AECO", "Aegiceras corniculatum", "" )) )))))))))))))))))))))))))))))</f>
        <v>Avicennia alba</v>
      </c>
      <c r="J3031" s="1" t="s">
        <v>27</v>
      </c>
      <c r="K3031" s="1" t="n">
        <v>12</v>
      </c>
      <c r="L3031" s="1" t="n">
        <v>13</v>
      </c>
      <c r="M3031" s="1"/>
      <c r="N3031" s="1"/>
      <c r="O3031" s="3"/>
      <c r="AMI3031" s="0"/>
      <c r="AMJ3031" s="0"/>
    </row>
    <row r="3032" s="18" customFormat="true" ht="13.8" hidden="false" customHeight="false" outlineLevel="0" collapsed="false">
      <c r="A3032" s="1" t="s">
        <v>91</v>
      </c>
      <c r="B3032" s="12" t="n">
        <v>42185</v>
      </c>
      <c r="C3032" s="1" t="s">
        <v>19</v>
      </c>
      <c r="D3032" s="1" t="s">
        <v>19</v>
      </c>
      <c r="E3032" s="1" t="s">
        <v>19</v>
      </c>
      <c r="F3032" s="1" t="s">
        <v>20</v>
      </c>
      <c r="G3032" s="1" t="n">
        <v>10</v>
      </c>
      <c r="H3032" s="1" t="n">
        <v>2</v>
      </c>
      <c r="I3032" s="23" t="str">
        <f aca="false">IF(J3032="RHAP", "Rhizophora apiculata", IF(J3032="EXAG", "Excoecaria agallocha", IF(J3032="BRPA", "Bruguiera parviflora", IF(J3032="XYMO", "Xylocarpus moluccensis", IF(J3032="BRCY", "Bruguiera cylindrica", IF(J3032="AVAL", "Avicennia alba", IF(J3032="AVOF", "Avicennia officinalis", IF(J3032="LURA", "Lumnitzera racemosa", IF(J3032="CETA", "Ceriops tagal", IF(J3032="XYGR", "Xylocarpus granatum", IF(J3032="AVMA", "Avicennia marina", IF(J3032="RHMU", "Rhizophora mucronata", IF(J3032="BRGY", "Bruguiera gymnorrhiza", IF(J3032="BRSE", "Bruguiera sexangula", IF(J3032="SOOV", "Sonneratia ovata", IF(J3032="SOCA", "Sonneratia caseolaris", IF(J3032="HELI", "Heritiera littoralis", IF(J3032="HESY", "Heritiera sylvatica", IF(J3032="NYFR", "Nypa fruticans", IF(J3032="CYRA", "Cynometra ramiflora", IF(J3032="PHPA", "Phoenix paludosa", IF(J3032="SCHY", "Scyphiphora hydrophyllacea", IF(J3032="DIMA", "Diospyros maritima", IF(J3032="POPI", "Pongamia pinnata", IF(J3032="MAPS", "Maniltoa psilogyne", IF(J3032="INBI", "Intsia bijuga", IF(J3032="ACEB", "Acanthus ebracteatus", IF(J3032="CAER", "Calamus erinaceus", IF(J3032="UNUN", "Unknown unknown",  IF(J3032="SOAL", "Sonneratia alba",  IF(J3032="AECO", "Aegiceras corniculatum", "" )) )))))))))))))))))))))))))))))</f>
        <v>Rhizophora apiculata</v>
      </c>
      <c r="J3032" s="1" t="s">
        <v>21</v>
      </c>
      <c r="K3032" s="1" t="n">
        <v>12.3</v>
      </c>
      <c r="L3032" s="1" t="n">
        <v>15</v>
      </c>
      <c r="M3032" s="1"/>
      <c r="N3032" s="1"/>
      <c r="O3032" s="3"/>
      <c r="AMI3032" s="0"/>
      <c r="AMJ3032" s="0"/>
    </row>
    <row r="3033" s="18" customFormat="true" ht="13.8" hidden="false" customHeight="false" outlineLevel="0" collapsed="false">
      <c r="A3033" s="1" t="s">
        <v>91</v>
      </c>
      <c r="B3033" s="12" t="n">
        <v>42185</v>
      </c>
      <c r="C3033" s="1" t="s">
        <v>19</v>
      </c>
      <c r="D3033" s="1" t="s">
        <v>19</v>
      </c>
      <c r="E3033" s="1" t="s">
        <v>19</v>
      </c>
      <c r="F3033" s="1" t="s">
        <v>20</v>
      </c>
      <c r="G3033" s="1" t="n">
        <v>10</v>
      </c>
      <c r="H3033" s="1" t="n">
        <v>2</v>
      </c>
      <c r="I3033" s="23" t="str">
        <f aca="false">IF(J3033="RHAP", "Rhizophora apiculata", IF(J3033="EXAG", "Excoecaria agallocha", IF(J3033="BRPA", "Bruguiera parviflora", IF(J3033="XYMO", "Xylocarpus moluccensis", IF(J3033="BRCY", "Bruguiera cylindrica", IF(J3033="AVAL", "Avicennia alba", IF(J3033="AVOF", "Avicennia officinalis", IF(J3033="LURA", "Lumnitzera racemosa", IF(J3033="CETA", "Ceriops tagal", IF(J3033="XYGR", "Xylocarpus granatum", IF(J3033="AVMA", "Avicennia marina", IF(J3033="RHMU", "Rhizophora mucronata", IF(J3033="BRGY", "Bruguiera gymnorrhiza", IF(J3033="BRSE", "Bruguiera sexangula", IF(J3033="SOOV", "Sonneratia ovata", IF(J3033="SOCA", "Sonneratia caseolaris", IF(J3033="HELI", "Heritiera littoralis", IF(J3033="HESY", "Heritiera sylvatica", IF(J3033="NYFR", "Nypa fruticans", IF(J3033="CYRA", "Cynometra ramiflora", IF(J3033="PHPA", "Phoenix paludosa", IF(J3033="SCHY", "Scyphiphora hydrophyllacea", IF(J3033="DIMA", "Diospyros maritima", IF(J3033="POPI", "Pongamia pinnata", IF(J3033="MAPS", "Maniltoa psilogyne", IF(J3033="INBI", "Intsia bijuga", IF(J3033="ACEB", "Acanthus ebracteatus", IF(J3033="CAER", "Calamus erinaceus", IF(J3033="UNUN", "Unknown unknown",  IF(J3033="SOAL", "Sonneratia alba",  IF(J3033="AECO", "Aegiceras corniculatum", "" )) )))))))))))))))))))))))))))))</f>
        <v>Rhizophora apiculata</v>
      </c>
      <c r="J3033" s="1" t="s">
        <v>21</v>
      </c>
      <c r="K3033" s="1" t="n">
        <v>12.4</v>
      </c>
      <c r="L3033" s="1" t="n">
        <v>15</v>
      </c>
      <c r="M3033" s="1"/>
      <c r="N3033" s="1"/>
      <c r="O3033" s="3"/>
      <c r="AMI3033" s="0"/>
      <c r="AMJ3033" s="0"/>
    </row>
    <row r="3034" s="18" customFormat="true" ht="13.8" hidden="false" customHeight="false" outlineLevel="0" collapsed="false">
      <c r="A3034" s="1" t="s">
        <v>91</v>
      </c>
      <c r="B3034" s="12" t="n">
        <v>42185</v>
      </c>
      <c r="C3034" s="1" t="s">
        <v>19</v>
      </c>
      <c r="D3034" s="1" t="s">
        <v>19</v>
      </c>
      <c r="E3034" s="1" t="s">
        <v>19</v>
      </c>
      <c r="F3034" s="1" t="s">
        <v>20</v>
      </c>
      <c r="G3034" s="1" t="n">
        <v>10</v>
      </c>
      <c r="H3034" s="1" t="n">
        <v>2</v>
      </c>
      <c r="I3034" s="23" t="str">
        <f aca="false">IF(J3034="RHAP", "Rhizophora apiculata", IF(J3034="EXAG", "Excoecaria agallocha", IF(J3034="BRPA", "Bruguiera parviflora", IF(J3034="XYMO", "Xylocarpus moluccensis", IF(J3034="BRCY", "Bruguiera cylindrica", IF(J3034="AVAL", "Avicennia alba", IF(J3034="AVOF", "Avicennia officinalis", IF(J3034="LURA", "Lumnitzera racemosa", IF(J3034="CETA", "Ceriops tagal", IF(J3034="XYGR", "Xylocarpus granatum", IF(J3034="AVMA", "Avicennia marina", IF(J3034="RHMU", "Rhizophora mucronata", IF(J3034="BRGY", "Bruguiera gymnorrhiza", IF(J3034="BRSE", "Bruguiera sexangula", IF(J3034="SOOV", "Sonneratia ovata", IF(J3034="SOCA", "Sonneratia caseolaris", IF(J3034="HELI", "Heritiera littoralis", IF(J3034="HESY", "Heritiera sylvatica", IF(J3034="NYFR", "Nypa fruticans", IF(J3034="CYRA", "Cynometra ramiflora", IF(J3034="PHPA", "Phoenix paludosa", IF(J3034="SCHY", "Scyphiphora hydrophyllacea", IF(J3034="DIMA", "Diospyros maritima", IF(J3034="POPI", "Pongamia pinnata", IF(J3034="MAPS", "Maniltoa psilogyne", IF(J3034="INBI", "Intsia bijuga", IF(J3034="ACEB", "Acanthus ebracteatus", IF(J3034="CAER", "Calamus erinaceus", IF(J3034="UNUN", "Unknown unknown",  IF(J3034="SOAL", "Sonneratia alba",  IF(J3034="AECO", "Aegiceras corniculatum", "" )) )))))))))))))))))))))))))))))</f>
        <v>Rhizophora apiculata</v>
      </c>
      <c r="J3034" s="1" t="s">
        <v>21</v>
      </c>
      <c r="K3034" s="1" t="n">
        <v>13</v>
      </c>
      <c r="L3034" s="1" t="n">
        <v>14.2</v>
      </c>
      <c r="M3034" s="1"/>
      <c r="N3034" s="1"/>
      <c r="O3034" s="3"/>
      <c r="AMI3034" s="0"/>
      <c r="AMJ3034" s="0"/>
    </row>
    <row r="3035" s="18" customFormat="true" ht="13.8" hidden="false" customHeight="false" outlineLevel="0" collapsed="false">
      <c r="A3035" s="1" t="s">
        <v>91</v>
      </c>
      <c r="B3035" s="12" t="n">
        <v>42185</v>
      </c>
      <c r="C3035" s="1" t="s">
        <v>19</v>
      </c>
      <c r="D3035" s="1" t="s">
        <v>19</v>
      </c>
      <c r="E3035" s="1" t="s">
        <v>19</v>
      </c>
      <c r="F3035" s="1" t="s">
        <v>20</v>
      </c>
      <c r="G3035" s="1" t="n">
        <v>10</v>
      </c>
      <c r="H3035" s="1" t="n">
        <v>2</v>
      </c>
      <c r="I3035" s="23" t="str">
        <f aca="false">IF(J3035="RHAP", "Rhizophora apiculata", IF(J3035="EXAG", "Excoecaria agallocha", IF(J3035="BRPA", "Bruguiera parviflora", IF(J3035="XYMO", "Xylocarpus moluccensis", IF(J3035="BRCY", "Bruguiera cylindrica", IF(J3035="AVAL", "Avicennia alba", IF(J3035="AVOF", "Avicennia officinalis", IF(J3035="LURA", "Lumnitzera racemosa", IF(J3035="CETA", "Ceriops tagal", IF(J3035="XYGR", "Xylocarpus granatum", IF(J3035="AVMA", "Avicennia marina", IF(J3035="RHMU", "Rhizophora mucronata", IF(J3035="BRGY", "Bruguiera gymnorrhiza", IF(J3035="BRSE", "Bruguiera sexangula", IF(J3035="SOOV", "Sonneratia ovata", IF(J3035="SOCA", "Sonneratia caseolaris", IF(J3035="HELI", "Heritiera littoralis", IF(J3035="HESY", "Heritiera sylvatica", IF(J3035="NYFR", "Nypa fruticans", IF(J3035="CYRA", "Cynometra ramiflora", IF(J3035="PHPA", "Phoenix paludosa", IF(J3035="SCHY", "Scyphiphora hydrophyllacea", IF(J3035="DIMA", "Diospyros maritima", IF(J3035="POPI", "Pongamia pinnata", IF(J3035="MAPS", "Maniltoa psilogyne", IF(J3035="INBI", "Intsia bijuga", IF(J3035="ACEB", "Acanthus ebracteatus", IF(J3035="CAER", "Calamus erinaceus", IF(J3035="UNUN", "Unknown unknown",  IF(J3035="SOAL", "Sonneratia alba",  IF(J3035="AECO", "Aegiceras corniculatum", "" )) )))))))))))))))))))))))))))))</f>
        <v>Avicennia alba</v>
      </c>
      <c r="J3035" s="1" t="s">
        <v>27</v>
      </c>
      <c r="K3035" s="1" t="n">
        <v>13.2</v>
      </c>
      <c r="L3035" s="1" t="n">
        <v>3</v>
      </c>
      <c r="M3035" s="1" t="n">
        <v>14.5</v>
      </c>
      <c r="N3035" s="1"/>
      <c r="O3035" s="3"/>
      <c r="AMI3035" s="0"/>
      <c r="AMJ3035" s="0"/>
    </row>
    <row r="3036" s="18" customFormat="true" ht="13.8" hidden="false" customHeight="false" outlineLevel="0" collapsed="false">
      <c r="A3036" s="1" t="s">
        <v>91</v>
      </c>
      <c r="B3036" s="12" t="n">
        <v>42185</v>
      </c>
      <c r="C3036" s="1" t="s">
        <v>19</v>
      </c>
      <c r="D3036" s="1" t="s">
        <v>19</v>
      </c>
      <c r="E3036" s="1" t="s">
        <v>19</v>
      </c>
      <c r="F3036" s="1" t="s">
        <v>20</v>
      </c>
      <c r="G3036" s="1" t="n">
        <v>10</v>
      </c>
      <c r="H3036" s="1" t="n">
        <v>2</v>
      </c>
      <c r="I3036" s="23" t="str">
        <f aca="false">IF(J3036="RHAP", "Rhizophora apiculata", IF(J3036="EXAG", "Excoecaria agallocha", IF(J3036="BRPA", "Bruguiera parviflora", IF(J3036="XYMO", "Xylocarpus moluccensis", IF(J3036="BRCY", "Bruguiera cylindrica", IF(J3036="AVAL", "Avicennia alba", IF(J3036="AVOF", "Avicennia officinalis", IF(J3036="LURA", "Lumnitzera racemosa", IF(J3036="CETA", "Ceriops tagal", IF(J3036="XYGR", "Xylocarpus granatum", IF(J3036="AVMA", "Avicennia marina", IF(J3036="RHMU", "Rhizophora mucronata", IF(J3036="BRGY", "Bruguiera gymnorrhiza", IF(J3036="BRSE", "Bruguiera sexangula", IF(J3036="SOOV", "Sonneratia ovata", IF(J3036="SOCA", "Sonneratia caseolaris", IF(J3036="HELI", "Heritiera littoralis", IF(J3036="HESY", "Heritiera sylvatica", IF(J3036="NYFR", "Nypa fruticans", IF(J3036="CYRA", "Cynometra ramiflora", IF(J3036="PHPA", "Phoenix paludosa", IF(J3036="SCHY", "Scyphiphora hydrophyllacea", IF(J3036="DIMA", "Diospyros maritima", IF(J3036="POPI", "Pongamia pinnata", IF(J3036="MAPS", "Maniltoa psilogyne", IF(J3036="INBI", "Intsia bijuga", IF(J3036="ACEB", "Acanthus ebracteatus", IF(J3036="CAER", "Calamus erinaceus", IF(J3036="UNUN", "Unknown unknown",  IF(J3036="SOAL", "Sonneratia alba",  IF(J3036="AECO", "Aegiceras corniculatum", "" )) )))))))))))))))))))))))))))))</f>
        <v>Rhizophora apiculata</v>
      </c>
      <c r="J3036" s="1" t="s">
        <v>21</v>
      </c>
      <c r="K3036" s="1" t="n">
        <v>13.9</v>
      </c>
      <c r="L3036" s="1" t="n">
        <v>13</v>
      </c>
      <c r="M3036" s="1"/>
      <c r="N3036" s="1"/>
      <c r="O3036" s="3"/>
      <c r="AMI3036" s="0"/>
      <c r="AMJ3036" s="0"/>
    </row>
    <row r="3037" s="18" customFormat="true" ht="13.8" hidden="false" customHeight="false" outlineLevel="0" collapsed="false">
      <c r="A3037" s="1" t="s">
        <v>91</v>
      </c>
      <c r="B3037" s="12" t="n">
        <v>42185</v>
      </c>
      <c r="C3037" s="1" t="s">
        <v>19</v>
      </c>
      <c r="D3037" s="1" t="s">
        <v>19</v>
      </c>
      <c r="E3037" s="1" t="s">
        <v>19</v>
      </c>
      <c r="F3037" s="1" t="s">
        <v>20</v>
      </c>
      <c r="G3037" s="1" t="n">
        <v>10</v>
      </c>
      <c r="H3037" s="1" t="n">
        <v>2</v>
      </c>
      <c r="I3037" s="23" t="str">
        <f aca="false">IF(J3037="RHAP", "Rhizophora apiculata", IF(J3037="EXAG", "Excoecaria agallocha", IF(J3037="BRPA", "Bruguiera parviflora", IF(J3037="XYMO", "Xylocarpus moluccensis", IF(J3037="BRCY", "Bruguiera cylindrica", IF(J3037="AVAL", "Avicennia alba", IF(J3037="AVOF", "Avicennia officinalis", IF(J3037="LURA", "Lumnitzera racemosa", IF(J3037="CETA", "Ceriops tagal", IF(J3037="XYGR", "Xylocarpus granatum", IF(J3037="AVMA", "Avicennia marina", IF(J3037="RHMU", "Rhizophora mucronata", IF(J3037="BRGY", "Bruguiera gymnorrhiza", IF(J3037="BRSE", "Bruguiera sexangula", IF(J3037="SOOV", "Sonneratia ovata", IF(J3037="SOCA", "Sonneratia caseolaris", IF(J3037="HELI", "Heritiera littoralis", IF(J3037="HESY", "Heritiera sylvatica", IF(J3037="NYFR", "Nypa fruticans", IF(J3037="CYRA", "Cynometra ramiflora", IF(J3037="PHPA", "Phoenix paludosa", IF(J3037="SCHY", "Scyphiphora hydrophyllacea", IF(J3037="DIMA", "Diospyros maritima", IF(J3037="POPI", "Pongamia pinnata", IF(J3037="MAPS", "Maniltoa psilogyne", IF(J3037="INBI", "Intsia bijuga", IF(J3037="ACEB", "Acanthus ebracteatus", IF(J3037="CAER", "Calamus erinaceus", IF(J3037="UNUN", "Unknown unknown",  IF(J3037="SOAL", "Sonneratia alba",  IF(J3037="AECO", "Aegiceras corniculatum", "" )) )))))))))))))))))))))))))))))</f>
        <v>Avicennia alba</v>
      </c>
      <c r="J3037" s="1" t="s">
        <v>27</v>
      </c>
      <c r="K3037" s="1" t="n">
        <v>13.9</v>
      </c>
      <c r="L3037" s="1" t="n">
        <v>14</v>
      </c>
      <c r="M3037" s="1"/>
      <c r="N3037" s="1"/>
      <c r="O3037" s="3"/>
      <c r="AMI3037" s="0"/>
      <c r="AMJ3037" s="0"/>
    </row>
    <row r="3038" s="18" customFormat="true" ht="13.8" hidden="false" customHeight="false" outlineLevel="0" collapsed="false">
      <c r="A3038" s="1" t="s">
        <v>91</v>
      </c>
      <c r="B3038" s="12" t="n">
        <v>42185</v>
      </c>
      <c r="C3038" s="1" t="s">
        <v>19</v>
      </c>
      <c r="D3038" s="1" t="s">
        <v>19</v>
      </c>
      <c r="E3038" s="1" t="s">
        <v>19</v>
      </c>
      <c r="F3038" s="1" t="s">
        <v>20</v>
      </c>
      <c r="G3038" s="1" t="n">
        <v>10</v>
      </c>
      <c r="H3038" s="1" t="n">
        <v>2</v>
      </c>
      <c r="I3038" s="23" t="str">
        <f aca="false">IF(J3038="RHAP", "Rhizophora apiculata", IF(J3038="EXAG", "Excoecaria agallocha", IF(J3038="BRPA", "Bruguiera parviflora", IF(J3038="XYMO", "Xylocarpus moluccensis", IF(J3038="BRCY", "Bruguiera cylindrica", IF(J3038="AVAL", "Avicennia alba", IF(J3038="AVOF", "Avicennia officinalis", IF(J3038="LURA", "Lumnitzera racemosa", IF(J3038="CETA", "Ceriops tagal", IF(J3038="XYGR", "Xylocarpus granatum", IF(J3038="AVMA", "Avicennia marina", IF(J3038="RHMU", "Rhizophora mucronata", IF(J3038="BRGY", "Bruguiera gymnorrhiza", IF(J3038="BRSE", "Bruguiera sexangula", IF(J3038="SOOV", "Sonneratia ovata", IF(J3038="SOCA", "Sonneratia caseolaris", IF(J3038="HELI", "Heritiera littoralis", IF(J3038="HESY", "Heritiera sylvatica", IF(J3038="NYFR", "Nypa fruticans", IF(J3038="CYRA", "Cynometra ramiflora", IF(J3038="PHPA", "Phoenix paludosa", IF(J3038="SCHY", "Scyphiphora hydrophyllacea", IF(J3038="DIMA", "Diospyros maritima", IF(J3038="POPI", "Pongamia pinnata", IF(J3038="MAPS", "Maniltoa psilogyne", IF(J3038="INBI", "Intsia bijuga", IF(J3038="ACEB", "Acanthus ebracteatus", IF(J3038="CAER", "Calamus erinaceus", IF(J3038="UNUN", "Unknown unknown",  IF(J3038="SOAL", "Sonneratia alba",  IF(J3038="AECO", "Aegiceras corniculatum", "" )) )))))))))))))))))))))))))))))</f>
        <v>Avicennia alba</v>
      </c>
      <c r="J3038" s="1" t="s">
        <v>27</v>
      </c>
      <c r="K3038" s="1" t="n">
        <v>14.1</v>
      </c>
      <c r="L3038" s="1" t="n">
        <v>15</v>
      </c>
      <c r="M3038" s="1"/>
      <c r="N3038" s="1"/>
      <c r="O3038" s="3"/>
      <c r="AMI3038" s="0"/>
      <c r="AMJ3038" s="0"/>
    </row>
    <row r="3039" s="18" customFormat="true" ht="13.8" hidden="false" customHeight="false" outlineLevel="0" collapsed="false">
      <c r="A3039" s="1" t="s">
        <v>91</v>
      </c>
      <c r="B3039" s="12" t="n">
        <v>42185</v>
      </c>
      <c r="C3039" s="1" t="s">
        <v>19</v>
      </c>
      <c r="D3039" s="1" t="s">
        <v>19</v>
      </c>
      <c r="E3039" s="1" t="s">
        <v>19</v>
      </c>
      <c r="F3039" s="1" t="s">
        <v>20</v>
      </c>
      <c r="G3039" s="1" t="n">
        <v>10</v>
      </c>
      <c r="H3039" s="1" t="n">
        <v>2</v>
      </c>
      <c r="I3039" s="23" t="str">
        <f aca="false">IF(J3039="RHAP", "Rhizophora apiculata", IF(J3039="EXAG", "Excoecaria agallocha", IF(J3039="BRPA", "Bruguiera parviflora", IF(J3039="XYMO", "Xylocarpus moluccensis", IF(J3039="BRCY", "Bruguiera cylindrica", IF(J3039="AVAL", "Avicennia alba", IF(J3039="AVOF", "Avicennia officinalis", IF(J3039="LURA", "Lumnitzera racemosa", IF(J3039="CETA", "Ceriops tagal", IF(J3039="XYGR", "Xylocarpus granatum", IF(J3039="AVMA", "Avicennia marina", IF(J3039="RHMU", "Rhizophora mucronata", IF(J3039="BRGY", "Bruguiera gymnorrhiza", IF(J3039="BRSE", "Bruguiera sexangula", IF(J3039="SOOV", "Sonneratia ovata", IF(J3039="SOCA", "Sonneratia caseolaris", IF(J3039="HELI", "Heritiera littoralis", IF(J3039="HESY", "Heritiera sylvatica", IF(J3039="NYFR", "Nypa fruticans", IF(J3039="CYRA", "Cynometra ramiflora", IF(J3039="PHPA", "Phoenix paludosa", IF(J3039="SCHY", "Scyphiphora hydrophyllacea", IF(J3039="DIMA", "Diospyros maritima", IF(J3039="POPI", "Pongamia pinnata", IF(J3039="MAPS", "Maniltoa psilogyne", IF(J3039="INBI", "Intsia bijuga", IF(J3039="ACEB", "Acanthus ebracteatus", IF(J3039="CAER", "Calamus erinaceus", IF(J3039="UNUN", "Unknown unknown",  IF(J3039="SOAL", "Sonneratia alba",  IF(J3039="AECO", "Aegiceras corniculatum", "" )) )))))))))))))))))))))))))))))</f>
        <v>Avicennia alba</v>
      </c>
      <c r="J3039" s="1" t="s">
        <v>27</v>
      </c>
      <c r="K3039" s="1" t="n">
        <v>14.4</v>
      </c>
      <c r="L3039" s="1" t="n">
        <v>14</v>
      </c>
      <c r="M3039" s="1"/>
      <c r="N3039" s="1"/>
      <c r="O3039" s="3"/>
      <c r="AMI3039" s="0"/>
      <c r="AMJ3039" s="0"/>
    </row>
    <row r="3040" s="18" customFormat="true" ht="13.8" hidden="false" customHeight="false" outlineLevel="0" collapsed="false">
      <c r="A3040" s="1" t="s">
        <v>91</v>
      </c>
      <c r="B3040" s="12" t="n">
        <v>42185</v>
      </c>
      <c r="C3040" s="1" t="s">
        <v>19</v>
      </c>
      <c r="D3040" s="1" t="s">
        <v>19</v>
      </c>
      <c r="E3040" s="1" t="s">
        <v>19</v>
      </c>
      <c r="F3040" s="1" t="s">
        <v>20</v>
      </c>
      <c r="G3040" s="1" t="n">
        <v>10</v>
      </c>
      <c r="H3040" s="1" t="n">
        <v>2</v>
      </c>
      <c r="I3040" s="23" t="str">
        <f aca="false">IF(J3040="RHAP", "Rhizophora apiculata", IF(J3040="EXAG", "Excoecaria agallocha", IF(J3040="BRPA", "Bruguiera parviflora", IF(J3040="XYMO", "Xylocarpus moluccensis", IF(J3040="BRCY", "Bruguiera cylindrica", IF(J3040="AVAL", "Avicennia alba", IF(J3040="AVOF", "Avicennia officinalis", IF(J3040="LURA", "Lumnitzera racemosa", IF(J3040="CETA", "Ceriops tagal", IF(J3040="XYGR", "Xylocarpus granatum", IF(J3040="AVMA", "Avicennia marina", IF(J3040="RHMU", "Rhizophora mucronata", IF(J3040="BRGY", "Bruguiera gymnorrhiza", IF(J3040="BRSE", "Bruguiera sexangula", IF(J3040="SOOV", "Sonneratia ovata", IF(J3040="SOCA", "Sonneratia caseolaris", IF(J3040="HELI", "Heritiera littoralis", IF(J3040="HESY", "Heritiera sylvatica", IF(J3040="NYFR", "Nypa fruticans", IF(J3040="CYRA", "Cynometra ramiflora", IF(J3040="PHPA", "Phoenix paludosa", IF(J3040="SCHY", "Scyphiphora hydrophyllacea", IF(J3040="DIMA", "Diospyros maritima", IF(J3040="POPI", "Pongamia pinnata", IF(J3040="MAPS", "Maniltoa psilogyne", IF(J3040="INBI", "Intsia bijuga", IF(J3040="ACEB", "Acanthus ebracteatus", IF(J3040="CAER", "Calamus erinaceus", IF(J3040="UNUN", "Unknown unknown",  IF(J3040="SOAL", "Sonneratia alba",  IF(J3040="AECO", "Aegiceras corniculatum", "" )) )))))))))))))))))))))))))))))</f>
        <v>Rhizophora apiculata</v>
      </c>
      <c r="J3040" s="1" t="s">
        <v>21</v>
      </c>
      <c r="K3040" s="1" t="n">
        <v>14.5</v>
      </c>
      <c r="L3040" s="1" t="n">
        <v>13</v>
      </c>
      <c r="M3040" s="1"/>
      <c r="N3040" s="1"/>
      <c r="O3040" s="3"/>
      <c r="AMI3040" s="0"/>
      <c r="AMJ3040" s="0"/>
    </row>
    <row r="3041" s="18" customFormat="true" ht="13.8" hidden="false" customHeight="false" outlineLevel="0" collapsed="false">
      <c r="A3041" s="1" t="s">
        <v>91</v>
      </c>
      <c r="B3041" s="12" t="n">
        <v>42185</v>
      </c>
      <c r="C3041" s="1" t="s">
        <v>19</v>
      </c>
      <c r="D3041" s="1" t="s">
        <v>19</v>
      </c>
      <c r="E3041" s="1" t="s">
        <v>19</v>
      </c>
      <c r="F3041" s="1" t="s">
        <v>20</v>
      </c>
      <c r="G3041" s="1" t="n">
        <v>10</v>
      </c>
      <c r="H3041" s="1" t="n">
        <v>2</v>
      </c>
      <c r="I3041" s="23" t="str">
        <f aca="false">IF(J3041="RHAP", "Rhizophora apiculata", IF(J3041="EXAG", "Excoecaria agallocha", IF(J3041="BRPA", "Bruguiera parviflora", IF(J3041="XYMO", "Xylocarpus moluccensis", IF(J3041="BRCY", "Bruguiera cylindrica", IF(J3041="AVAL", "Avicennia alba", IF(J3041="AVOF", "Avicennia officinalis", IF(J3041="LURA", "Lumnitzera racemosa", IF(J3041="CETA", "Ceriops tagal", IF(J3041="XYGR", "Xylocarpus granatum", IF(J3041="AVMA", "Avicennia marina", IF(J3041="RHMU", "Rhizophora mucronata", IF(J3041="BRGY", "Bruguiera gymnorrhiza", IF(J3041="BRSE", "Bruguiera sexangula", IF(J3041="SOOV", "Sonneratia ovata", IF(J3041="SOCA", "Sonneratia caseolaris", IF(J3041="HELI", "Heritiera littoralis", IF(J3041="HESY", "Heritiera sylvatica", IF(J3041="NYFR", "Nypa fruticans", IF(J3041="CYRA", "Cynometra ramiflora", IF(J3041="PHPA", "Phoenix paludosa", IF(J3041="SCHY", "Scyphiphora hydrophyllacea", IF(J3041="DIMA", "Diospyros maritima", IF(J3041="POPI", "Pongamia pinnata", IF(J3041="MAPS", "Maniltoa psilogyne", IF(J3041="INBI", "Intsia bijuga", IF(J3041="ACEB", "Acanthus ebracteatus", IF(J3041="CAER", "Calamus erinaceus", IF(J3041="UNUN", "Unknown unknown",  IF(J3041="SOAL", "Sonneratia alba",  IF(J3041="AECO", "Aegiceras corniculatum", "" )) )))))))))))))))))))))))))))))</f>
        <v>Rhizophora apiculata</v>
      </c>
      <c r="J3041" s="1" t="s">
        <v>21</v>
      </c>
      <c r="K3041" s="1" t="n">
        <v>14.5</v>
      </c>
      <c r="L3041" s="1" t="n">
        <v>13</v>
      </c>
      <c r="M3041" s="1"/>
      <c r="N3041" s="1"/>
      <c r="O3041" s="3"/>
      <c r="AMI3041" s="0"/>
      <c r="AMJ3041" s="0"/>
    </row>
    <row r="3042" s="18" customFormat="true" ht="13.8" hidden="false" customHeight="false" outlineLevel="0" collapsed="false">
      <c r="A3042" s="1" t="s">
        <v>91</v>
      </c>
      <c r="B3042" s="12" t="n">
        <v>42185</v>
      </c>
      <c r="C3042" s="1" t="s">
        <v>19</v>
      </c>
      <c r="D3042" s="1" t="s">
        <v>19</v>
      </c>
      <c r="E3042" s="1" t="s">
        <v>19</v>
      </c>
      <c r="F3042" s="1" t="s">
        <v>20</v>
      </c>
      <c r="G3042" s="1" t="n">
        <v>10</v>
      </c>
      <c r="H3042" s="1" t="n">
        <v>2</v>
      </c>
      <c r="I3042" s="23" t="str">
        <f aca="false">IF(J3042="RHAP", "Rhizophora apiculata", IF(J3042="EXAG", "Excoecaria agallocha", IF(J3042="BRPA", "Bruguiera parviflora", IF(J3042="XYMO", "Xylocarpus moluccensis", IF(J3042="BRCY", "Bruguiera cylindrica", IF(J3042="AVAL", "Avicennia alba", IF(J3042="AVOF", "Avicennia officinalis", IF(J3042="LURA", "Lumnitzera racemosa", IF(J3042="CETA", "Ceriops tagal", IF(J3042="XYGR", "Xylocarpus granatum", IF(J3042="AVMA", "Avicennia marina", IF(J3042="RHMU", "Rhizophora mucronata", IF(J3042="BRGY", "Bruguiera gymnorrhiza", IF(J3042="BRSE", "Bruguiera sexangula", IF(J3042="SOOV", "Sonneratia ovata", IF(J3042="SOCA", "Sonneratia caseolaris", IF(J3042="HELI", "Heritiera littoralis", IF(J3042="HESY", "Heritiera sylvatica", IF(J3042="NYFR", "Nypa fruticans", IF(J3042="CYRA", "Cynometra ramiflora", IF(J3042="PHPA", "Phoenix paludosa", IF(J3042="SCHY", "Scyphiphora hydrophyllacea", IF(J3042="DIMA", "Diospyros maritima", IF(J3042="POPI", "Pongamia pinnata", IF(J3042="MAPS", "Maniltoa psilogyne", IF(J3042="INBI", "Intsia bijuga", IF(J3042="ACEB", "Acanthus ebracteatus", IF(J3042="CAER", "Calamus erinaceus", IF(J3042="UNUN", "Unknown unknown",  IF(J3042="SOAL", "Sonneratia alba",  IF(J3042="AECO", "Aegiceras corniculatum", "" )) )))))))))))))))))))))))))))))</f>
        <v>Avicennia alba</v>
      </c>
      <c r="J3042" s="1" t="s">
        <v>27</v>
      </c>
      <c r="K3042" s="1" t="n">
        <v>15</v>
      </c>
      <c r="L3042" s="1" t="n">
        <v>16</v>
      </c>
      <c r="M3042" s="1"/>
      <c r="N3042" s="1"/>
      <c r="O3042" s="3"/>
      <c r="AMI3042" s="0"/>
      <c r="AMJ3042" s="0"/>
    </row>
    <row r="3043" s="18" customFormat="true" ht="13.8" hidden="false" customHeight="false" outlineLevel="0" collapsed="false">
      <c r="A3043" s="1" t="s">
        <v>91</v>
      </c>
      <c r="B3043" s="12" t="n">
        <v>42185</v>
      </c>
      <c r="C3043" s="1" t="s">
        <v>19</v>
      </c>
      <c r="D3043" s="1" t="s">
        <v>19</v>
      </c>
      <c r="E3043" s="1" t="s">
        <v>19</v>
      </c>
      <c r="F3043" s="1" t="s">
        <v>20</v>
      </c>
      <c r="G3043" s="1" t="n">
        <v>10</v>
      </c>
      <c r="H3043" s="1" t="n">
        <v>2</v>
      </c>
      <c r="I3043" s="23" t="str">
        <f aca="false">IF(J3043="RHAP", "Rhizophora apiculata", IF(J3043="EXAG", "Excoecaria agallocha", IF(J3043="BRPA", "Bruguiera parviflora", IF(J3043="XYMO", "Xylocarpus moluccensis", IF(J3043="BRCY", "Bruguiera cylindrica", IF(J3043="AVAL", "Avicennia alba", IF(J3043="AVOF", "Avicennia officinalis", IF(J3043="LURA", "Lumnitzera racemosa", IF(J3043="CETA", "Ceriops tagal", IF(J3043="XYGR", "Xylocarpus granatum", IF(J3043="AVMA", "Avicennia marina", IF(J3043="RHMU", "Rhizophora mucronata", IF(J3043="BRGY", "Bruguiera gymnorrhiza", IF(J3043="BRSE", "Bruguiera sexangula", IF(J3043="SOOV", "Sonneratia ovata", IF(J3043="SOCA", "Sonneratia caseolaris", IF(J3043="HELI", "Heritiera littoralis", IF(J3043="HESY", "Heritiera sylvatica", IF(J3043="NYFR", "Nypa fruticans", IF(J3043="CYRA", "Cynometra ramiflora", IF(J3043="PHPA", "Phoenix paludosa", IF(J3043="SCHY", "Scyphiphora hydrophyllacea", IF(J3043="DIMA", "Diospyros maritima", IF(J3043="POPI", "Pongamia pinnata", IF(J3043="MAPS", "Maniltoa psilogyne", IF(J3043="INBI", "Intsia bijuga", IF(J3043="ACEB", "Acanthus ebracteatus", IF(J3043="CAER", "Calamus erinaceus", IF(J3043="UNUN", "Unknown unknown",  IF(J3043="SOAL", "Sonneratia alba",  IF(J3043="AECO", "Aegiceras corniculatum", "" )) )))))))))))))))))))))))))))))</f>
        <v>Avicennia alba</v>
      </c>
      <c r="J3043" s="1" t="s">
        <v>27</v>
      </c>
      <c r="K3043" s="1" t="n">
        <v>17.7</v>
      </c>
      <c r="L3043" s="1" t="n">
        <v>15</v>
      </c>
      <c r="M3043" s="1"/>
      <c r="N3043" s="1"/>
      <c r="O3043" s="3"/>
      <c r="AMI3043" s="0"/>
      <c r="AMJ3043" s="0"/>
    </row>
    <row r="3044" s="18" customFormat="true" ht="13.8" hidden="false" customHeight="false" outlineLevel="0" collapsed="false">
      <c r="A3044" s="1" t="s">
        <v>91</v>
      </c>
      <c r="B3044" s="12" t="n">
        <v>42185</v>
      </c>
      <c r="C3044" s="1" t="s">
        <v>19</v>
      </c>
      <c r="D3044" s="1" t="s">
        <v>19</v>
      </c>
      <c r="E3044" s="1" t="s">
        <v>19</v>
      </c>
      <c r="F3044" s="1" t="s">
        <v>20</v>
      </c>
      <c r="G3044" s="1" t="n">
        <v>10</v>
      </c>
      <c r="H3044" s="1" t="n">
        <v>2</v>
      </c>
      <c r="I3044" s="23" t="str">
        <f aca="false">IF(J3044="RHAP", "Rhizophora apiculata", IF(J3044="EXAG", "Excoecaria agallocha", IF(J3044="BRPA", "Bruguiera parviflora", IF(J3044="XYMO", "Xylocarpus moluccensis", IF(J3044="BRCY", "Bruguiera cylindrica", IF(J3044="AVAL", "Avicennia alba", IF(J3044="AVOF", "Avicennia officinalis", IF(J3044="LURA", "Lumnitzera racemosa", IF(J3044="CETA", "Ceriops tagal", IF(J3044="XYGR", "Xylocarpus granatum", IF(J3044="AVMA", "Avicennia marina", IF(J3044="RHMU", "Rhizophora mucronata", IF(J3044="BRGY", "Bruguiera gymnorrhiza", IF(J3044="BRSE", "Bruguiera sexangula", IF(J3044="SOOV", "Sonneratia ovata", IF(J3044="SOCA", "Sonneratia caseolaris", IF(J3044="HELI", "Heritiera littoralis", IF(J3044="HESY", "Heritiera sylvatica", IF(J3044="NYFR", "Nypa fruticans", IF(J3044="CYRA", "Cynometra ramiflora", IF(J3044="PHPA", "Phoenix paludosa", IF(J3044="SCHY", "Scyphiphora hydrophyllacea", IF(J3044="DIMA", "Diospyros maritima", IF(J3044="POPI", "Pongamia pinnata", IF(J3044="MAPS", "Maniltoa psilogyne", IF(J3044="INBI", "Intsia bijuga", IF(J3044="ACEB", "Acanthus ebracteatus", IF(J3044="CAER", "Calamus erinaceus", IF(J3044="UNUN", "Unknown unknown",  IF(J3044="SOAL", "Sonneratia alba",  IF(J3044="AECO", "Aegiceras corniculatum", "" )) )))))))))))))))))))))))))))))</f>
        <v>Avicennia alba</v>
      </c>
      <c r="J3044" s="1" t="s">
        <v>27</v>
      </c>
      <c r="K3044" s="1" t="n">
        <v>19.2</v>
      </c>
      <c r="L3044" s="1" t="n">
        <v>16</v>
      </c>
      <c r="M3044" s="1"/>
      <c r="N3044" s="1"/>
      <c r="O3044" s="3"/>
      <c r="AMI3044" s="0"/>
      <c r="AMJ3044" s="0"/>
    </row>
    <row r="3045" s="18" customFormat="true" ht="13.8" hidden="false" customHeight="false" outlineLevel="0" collapsed="false">
      <c r="A3045" s="1" t="s">
        <v>91</v>
      </c>
      <c r="B3045" s="12" t="n">
        <v>42185</v>
      </c>
      <c r="C3045" s="1" t="s">
        <v>19</v>
      </c>
      <c r="D3045" s="1" t="s">
        <v>19</v>
      </c>
      <c r="E3045" s="1" t="s">
        <v>19</v>
      </c>
      <c r="F3045" s="1" t="s">
        <v>20</v>
      </c>
      <c r="G3045" s="1" t="n">
        <v>10</v>
      </c>
      <c r="H3045" s="1" t="n">
        <v>2</v>
      </c>
      <c r="I3045" s="23" t="str">
        <f aca="false">IF(J3045="RHAP", "Rhizophora apiculata", IF(J3045="EXAG", "Excoecaria agallocha", IF(J3045="BRPA", "Bruguiera parviflora", IF(J3045="XYMO", "Xylocarpus moluccensis", IF(J3045="BRCY", "Bruguiera cylindrica", IF(J3045="AVAL", "Avicennia alba", IF(J3045="AVOF", "Avicennia officinalis", IF(J3045="LURA", "Lumnitzera racemosa", IF(J3045="CETA", "Ceriops tagal", IF(J3045="XYGR", "Xylocarpus granatum", IF(J3045="AVMA", "Avicennia marina", IF(J3045="RHMU", "Rhizophora mucronata", IF(J3045="BRGY", "Bruguiera gymnorrhiza", IF(J3045="BRSE", "Bruguiera sexangula", IF(J3045="SOOV", "Sonneratia ovata", IF(J3045="SOCA", "Sonneratia caseolaris", IF(J3045="HELI", "Heritiera littoralis", IF(J3045="HESY", "Heritiera sylvatica", IF(J3045="NYFR", "Nypa fruticans", IF(J3045="CYRA", "Cynometra ramiflora", IF(J3045="PHPA", "Phoenix paludosa", IF(J3045="SCHY", "Scyphiphora hydrophyllacea", IF(J3045="DIMA", "Diospyros maritima", IF(J3045="POPI", "Pongamia pinnata", IF(J3045="MAPS", "Maniltoa psilogyne", IF(J3045="INBI", "Intsia bijuga", IF(J3045="ACEB", "Acanthus ebracteatus", IF(J3045="CAER", "Calamus erinaceus", IF(J3045="UNUN", "Unknown unknown",  IF(J3045="SOAL", "Sonneratia alba",  IF(J3045="AECO", "Aegiceras corniculatum", "" )) )))))))))))))))))))))))))))))</f>
        <v>Avicennia alba</v>
      </c>
      <c r="J3045" s="1" t="s">
        <v>27</v>
      </c>
      <c r="K3045" s="1" t="n">
        <v>21.5</v>
      </c>
      <c r="L3045" s="1" t="n">
        <v>15</v>
      </c>
      <c r="M3045" s="1"/>
      <c r="N3045" s="1"/>
      <c r="O3045" s="3"/>
      <c r="AMI3045" s="0"/>
      <c r="AMJ3045" s="0"/>
    </row>
    <row r="3046" s="18" customFormat="true" ht="13.8" hidden="false" customHeight="false" outlineLevel="0" collapsed="false">
      <c r="A3046" s="1" t="s">
        <v>91</v>
      </c>
      <c r="B3046" s="12" t="n">
        <v>42185</v>
      </c>
      <c r="C3046" s="1" t="s">
        <v>19</v>
      </c>
      <c r="D3046" s="1" t="s">
        <v>19</v>
      </c>
      <c r="E3046" s="1" t="s">
        <v>19</v>
      </c>
      <c r="F3046" s="1" t="s">
        <v>20</v>
      </c>
      <c r="G3046" s="1" t="n">
        <v>10</v>
      </c>
      <c r="H3046" s="1" t="n">
        <v>2</v>
      </c>
      <c r="I3046" s="23" t="str">
        <f aca="false">IF(J3046="RHAP", "Rhizophora apiculata", IF(J3046="EXAG", "Excoecaria agallocha", IF(J3046="BRPA", "Bruguiera parviflora", IF(J3046="XYMO", "Xylocarpus moluccensis", IF(J3046="BRCY", "Bruguiera cylindrica", IF(J3046="AVAL", "Avicennia alba", IF(J3046="AVOF", "Avicennia officinalis", IF(J3046="LURA", "Lumnitzera racemosa", IF(J3046="CETA", "Ceriops tagal", IF(J3046="XYGR", "Xylocarpus granatum", IF(J3046="AVMA", "Avicennia marina", IF(J3046="RHMU", "Rhizophora mucronata", IF(J3046="BRGY", "Bruguiera gymnorrhiza", IF(J3046="BRSE", "Bruguiera sexangula", IF(J3046="SOOV", "Sonneratia ovata", IF(J3046="SOCA", "Sonneratia caseolaris", IF(J3046="HELI", "Heritiera littoralis", IF(J3046="HESY", "Heritiera sylvatica", IF(J3046="NYFR", "Nypa fruticans", IF(J3046="CYRA", "Cynometra ramiflora", IF(J3046="PHPA", "Phoenix paludosa", IF(J3046="SCHY", "Scyphiphora hydrophyllacea", IF(J3046="DIMA", "Diospyros maritima", IF(J3046="POPI", "Pongamia pinnata", IF(J3046="MAPS", "Maniltoa psilogyne", IF(J3046="INBI", "Intsia bijuga", IF(J3046="ACEB", "Acanthus ebracteatus", IF(J3046="CAER", "Calamus erinaceus", IF(J3046="UNUN", "Unknown unknown",  IF(J3046="SOAL", "Sonneratia alba",  IF(J3046="AECO", "Aegiceras corniculatum", "" )) )))))))))))))))))))))))))))))</f>
        <v>Avicennia alba</v>
      </c>
      <c r="J3046" s="1" t="s">
        <v>27</v>
      </c>
      <c r="K3046" s="1" t="n">
        <v>22.5</v>
      </c>
      <c r="L3046" s="1" t="n">
        <v>13</v>
      </c>
      <c r="M3046" s="1"/>
      <c r="N3046" s="1"/>
      <c r="O3046" s="3"/>
      <c r="AMI3046" s="0"/>
      <c r="AMJ3046" s="0"/>
    </row>
    <row r="3047" s="18" customFormat="true" ht="13.8" hidden="false" customHeight="false" outlineLevel="0" collapsed="false">
      <c r="A3047" s="1" t="s">
        <v>91</v>
      </c>
      <c r="B3047" s="12" t="n">
        <v>42185</v>
      </c>
      <c r="C3047" s="1" t="s">
        <v>19</v>
      </c>
      <c r="D3047" s="1" t="s">
        <v>19</v>
      </c>
      <c r="E3047" s="1" t="s">
        <v>19</v>
      </c>
      <c r="F3047" s="1" t="s">
        <v>20</v>
      </c>
      <c r="G3047" s="1" t="n">
        <v>10</v>
      </c>
      <c r="H3047" s="1" t="n">
        <v>3</v>
      </c>
      <c r="I3047" s="23" t="str">
        <f aca="false">IF(J3047="RHAP", "Rhizophora apiculata", IF(J3047="EXAG", "Excoecaria agallocha", IF(J3047="BRPA", "Bruguiera parviflora", IF(J3047="XYMO", "Xylocarpus moluccensis", IF(J3047="BRCY", "Bruguiera cylindrica", IF(J3047="AVAL", "Avicennia alba", IF(J3047="AVOF", "Avicennia officinalis", IF(J3047="LURA", "Lumnitzera racemosa", IF(J3047="CETA", "Ceriops tagal", IF(J3047="XYGR", "Xylocarpus granatum", IF(J3047="AVMA", "Avicennia marina", IF(J3047="RHMU", "Rhizophora mucronata", IF(J3047="BRGY", "Bruguiera gymnorrhiza", IF(J3047="BRSE", "Bruguiera sexangula", IF(J3047="SOOV", "Sonneratia ovata", IF(J3047="SOCA", "Sonneratia caseolaris", IF(J3047="HELI", "Heritiera littoralis", IF(J3047="HESY", "Heritiera sylvatica", IF(J3047="NYFR", "Nypa fruticans", IF(J3047="CYRA", "Cynometra ramiflora", IF(J3047="PHPA", "Phoenix paludosa", IF(J3047="SCHY", "Scyphiphora hydrophyllacea", IF(J3047="DIMA", "Diospyros maritima", IF(J3047="POPI", "Pongamia pinnata", IF(J3047="MAPS", "Maniltoa psilogyne", IF(J3047="INBI", "Intsia bijuga", IF(J3047="ACEB", "Acanthus ebracteatus", IF(J3047="CAER", "Calamus erinaceus", IF(J3047="UNUN", "Unknown unknown",  IF(J3047="SOAL", "Sonneratia alba",  IF(J3047="AECO", "Aegiceras corniculatum", "" )) )))))))))))))))))))))))))))))</f>
        <v>Rhizophora apiculata</v>
      </c>
      <c r="J3047" s="1" t="s">
        <v>21</v>
      </c>
      <c r="K3047" s="1" t="n">
        <v>5.1</v>
      </c>
      <c r="L3047" s="1" t="n">
        <v>8</v>
      </c>
      <c r="M3047" s="1" t="n">
        <v>5.3</v>
      </c>
      <c r="N3047" s="1" t="n">
        <v>3</v>
      </c>
      <c r="O3047" s="3"/>
      <c r="AMI3047" s="0"/>
      <c r="AMJ3047" s="0"/>
    </row>
    <row r="3048" s="18" customFormat="true" ht="13.8" hidden="false" customHeight="false" outlineLevel="0" collapsed="false">
      <c r="A3048" s="1" t="s">
        <v>91</v>
      </c>
      <c r="B3048" s="12" t="n">
        <v>42185</v>
      </c>
      <c r="C3048" s="1" t="s">
        <v>19</v>
      </c>
      <c r="D3048" s="1" t="s">
        <v>19</v>
      </c>
      <c r="E3048" s="1" t="s">
        <v>19</v>
      </c>
      <c r="F3048" s="1" t="s">
        <v>20</v>
      </c>
      <c r="G3048" s="1" t="n">
        <v>10</v>
      </c>
      <c r="H3048" s="1" t="n">
        <v>3</v>
      </c>
      <c r="I3048" s="23" t="str">
        <f aca="false">IF(J3048="RHAP", "Rhizophora apiculata", IF(J3048="EXAG", "Excoecaria agallocha", IF(J3048="BRPA", "Bruguiera parviflora", IF(J3048="XYMO", "Xylocarpus moluccensis", IF(J3048="BRCY", "Bruguiera cylindrica", IF(J3048="AVAL", "Avicennia alba", IF(J3048="AVOF", "Avicennia officinalis", IF(J3048="LURA", "Lumnitzera racemosa", IF(J3048="CETA", "Ceriops tagal", IF(J3048="XYGR", "Xylocarpus granatum", IF(J3048="AVMA", "Avicennia marina", IF(J3048="RHMU", "Rhizophora mucronata", IF(J3048="BRGY", "Bruguiera gymnorrhiza", IF(J3048="BRSE", "Bruguiera sexangula", IF(J3048="SOOV", "Sonneratia ovata", IF(J3048="SOCA", "Sonneratia caseolaris", IF(J3048="HELI", "Heritiera littoralis", IF(J3048="HESY", "Heritiera sylvatica", IF(J3048="NYFR", "Nypa fruticans", IF(J3048="CYRA", "Cynometra ramiflora", IF(J3048="PHPA", "Phoenix paludosa", IF(J3048="SCHY", "Scyphiphora hydrophyllacea", IF(J3048="DIMA", "Diospyros maritima", IF(J3048="POPI", "Pongamia pinnata", IF(J3048="MAPS", "Maniltoa psilogyne", IF(J3048="INBI", "Intsia bijuga", IF(J3048="ACEB", "Acanthus ebracteatus", IF(J3048="CAER", "Calamus erinaceus", IF(J3048="UNUN", "Unknown unknown",  IF(J3048="SOAL", "Sonneratia alba",  IF(J3048="AECO", "Aegiceras corniculatum", "" )) )))))))))))))))))))))))))))))</f>
        <v>Bruguiera cylindrica</v>
      </c>
      <c r="J3048" s="1" t="s">
        <v>98</v>
      </c>
      <c r="K3048" s="1" t="n">
        <v>5.3</v>
      </c>
      <c r="L3048" s="1" t="n">
        <v>7</v>
      </c>
      <c r="M3048" s="1"/>
      <c r="N3048" s="1"/>
      <c r="O3048" s="3"/>
      <c r="AMI3048" s="0"/>
      <c r="AMJ3048" s="0"/>
    </row>
    <row r="3049" s="18" customFormat="true" ht="13.8" hidden="false" customHeight="false" outlineLevel="0" collapsed="false">
      <c r="A3049" s="1" t="s">
        <v>91</v>
      </c>
      <c r="B3049" s="12" t="n">
        <v>42185</v>
      </c>
      <c r="C3049" s="1" t="s">
        <v>19</v>
      </c>
      <c r="D3049" s="1" t="s">
        <v>19</v>
      </c>
      <c r="E3049" s="1" t="s">
        <v>19</v>
      </c>
      <c r="F3049" s="1" t="s">
        <v>20</v>
      </c>
      <c r="G3049" s="1" t="n">
        <v>10</v>
      </c>
      <c r="H3049" s="1" t="n">
        <v>3</v>
      </c>
      <c r="I3049" s="23" t="str">
        <f aca="false">IF(J3049="RHAP", "Rhizophora apiculata", IF(J3049="EXAG", "Excoecaria agallocha", IF(J3049="BRPA", "Bruguiera parviflora", IF(J3049="XYMO", "Xylocarpus moluccensis", IF(J3049="BRCY", "Bruguiera cylindrica", IF(J3049="AVAL", "Avicennia alba", IF(J3049="AVOF", "Avicennia officinalis", IF(J3049="LURA", "Lumnitzera racemosa", IF(J3049="CETA", "Ceriops tagal", IF(J3049="XYGR", "Xylocarpus granatum", IF(J3049="AVMA", "Avicennia marina", IF(J3049="RHMU", "Rhizophora mucronata", IF(J3049="BRGY", "Bruguiera gymnorrhiza", IF(J3049="BRSE", "Bruguiera sexangula", IF(J3049="SOOV", "Sonneratia ovata", IF(J3049="SOCA", "Sonneratia caseolaris", IF(J3049="HELI", "Heritiera littoralis", IF(J3049="HESY", "Heritiera sylvatica", IF(J3049="NYFR", "Nypa fruticans", IF(J3049="CYRA", "Cynometra ramiflora", IF(J3049="PHPA", "Phoenix paludosa", IF(J3049="SCHY", "Scyphiphora hydrophyllacea", IF(J3049="DIMA", "Diospyros maritima", IF(J3049="POPI", "Pongamia pinnata", IF(J3049="MAPS", "Maniltoa psilogyne", IF(J3049="INBI", "Intsia bijuga", IF(J3049="ACEB", "Acanthus ebracteatus", IF(J3049="CAER", "Calamus erinaceus", IF(J3049="UNUN", "Unknown unknown",  IF(J3049="SOAL", "Sonneratia alba",  IF(J3049="AECO", "Aegiceras corniculatum", "" )) )))))))))))))))))))))))))))))</f>
        <v>Bruguiera cylindrica</v>
      </c>
      <c r="J3049" s="1" t="s">
        <v>98</v>
      </c>
      <c r="K3049" s="1" t="n">
        <v>5.5</v>
      </c>
      <c r="L3049" s="1" t="n">
        <v>8</v>
      </c>
      <c r="M3049" s="1"/>
      <c r="N3049" s="1"/>
      <c r="O3049" s="3"/>
      <c r="AMI3049" s="0"/>
      <c r="AMJ3049" s="0"/>
    </row>
    <row r="3050" s="18" customFormat="true" ht="13.8" hidden="false" customHeight="false" outlineLevel="0" collapsed="false">
      <c r="A3050" s="1" t="s">
        <v>91</v>
      </c>
      <c r="B3050" s="12" t="n">
        <v>42185</v>
      </c>
      <c r="C3050" s="1" t="s">
        <v>19</v>
      </c>
      <c r="D3050" s="1" t="s">
        <v>19</v>
      </c>
      <c r="E3050" s="1" t="s">
        <v>19</v>
      </c>
      <c r="F3050" s="1" t="s">
        <v>20</v>
      </c>
      <c r="G3050" s="1" t="n">
        <v>10</v>
      </c>
      <c r="H3050" s="1" t="n">
        <v>3</v>
      </c>
      <c r="I3050" s="23" t="str">
        <f aca="false">IF(J3050="RHAP", "Rhizophora apiculata", IF(J3050="EXAG", "Excoecaria agallocha", IF(J3050="BRPA", "Bruguiera parviflora", IF(J3050="XYMO", "Xylocarpus moluccensis", IF(J3050="BRCY", "Bruguiera cylindrica", IF(J3050="AVAL", "Avicennia alba", IF(J3050="AVOF", "Avicennia officinalis", IF(J3050="LURA", "Lumnitzera racemosa", IF(J3050="CETA", "Ceriops tagal", IF(J3050="XYGR", "Xylocarpus granatum", IF(J3050="AVMA", "Avicennia marina", IF(J3050="RHMU", "Rhizophora mucronata", IF(J3050="BRGY", "Bruguiera gymnorrhiza", IF(J3050="BRSE", "Bruguiera sexangula", IF(J3050="SOOV", "Sonneratia ovata", IF(J3050="SOCA", "Sonneratia caseolaris", IF(J3050="HELI", "Heritiera littoralis", IF(J3050="HESY", "Heritiera sylvatica", IF(J3050="NYFR", "Nypa fruticans", IF(J3050="CYRA", "Cynometra ramiflora", IF(J3050="PHPA", "Phoenix paludosa", IF(J3050="SCHY", "Scyphiphora hydrophyllacea", IF(J3050="DIMA", "Diospyros maritima", IF(J3050="POPI", "Pongamia pinnata", IF(J3050="MAPS", "Maniltoa psilogyne", IF(J3050="INBI", "Intsia bijuga", IF(J3050="ACEB", "Acanthus ebracteatus", IF(J3050="CAER", "Calamus erinaceus", IF(J3050="UNUN", "Unknown unknown",  IF(J3050="SOAL", "Sonneratia alba",  IF(J3050="AECO", "Aegiceras corniculatum", "" )) )))))))))))))))))))))))))))))</f>
        <v>Rhizophora apiculata</v>
      </c>
      <c r="J3050" s="1" t="s">
        <v>21</v>
      </c>
      <c r="K3050" s="1" t="n">
        <v>5.8</v>
      </c>
      <c r="L3050" s="1" t="n">
        <v>9</v>
      </c>
      <c r="M3050" s="1"/>
      <c r="N3050" s="1"/>
      <c r="O3050" s="3"/>
      <c r="AMI3050" s="0"/>
      <c r="AMJ3050" s="0"/>
    </row>
    <row r="3051" s="18" customFormat="true" ht="13.8" hidden="false" customHeight="false" outlineLevel="0" collapsed="false">
      <c r="A3051" s="1" t="s">
        <v>91</v>
      </c>
      <c r="B3051" s="12" t="n">
        <v>42185</v>
      </c>
      <c r="C3051" s="1" t="s">
        <v>19</v>
      </c>
      <c r="D3051" s="1" t="s">
        <v>19</v>
      </c>
      <c r="E3051" s="1" t="s">
        <v>19</v>
      </c>
      <c r="F3051" s="1" t="s">
        <v>20</v>
      </c>
      <c r="G3051" s="1" t="n">
        <v>10</v>
      </c>
      <c r="H3051" s="1" t="n">
        <v>3</v>
      </c>
      <c r="I3051" s="23" t="str">
        <f aca="false">IF(J3051="RHAP", "Rhizophora apiculata", IF(J3051="EXAG", "Excoecaria agallocha", IF(J3051="BRPA", "Bruguiera parviflora", IF(J3051="XYMO", "Xylocarpus moluccensis", IF(J3051="BRCY", "Bruguiera cylindrica", IF(J3051="AVAL", "Avicennia alba", IF(J3051="AVOF", "Avicennia officinalis", IF(J3051="LURA", "Lumnitzera racemosa", IF(J3051="CETA", "Ceriops tagal", IF(J3051="XYGR", "Xylocarpus granatum", IF(J3051="AVMA", "Avicennia marina", IF(J3051="RHMU", "Rhizophora mucronata", IF(J3051="BRGY", "Bruguiera gymnorrhiza", IF(J3051="BRSE", "Bruguiera sexangula", IF(J3051="SOOV", "Sonneratia ovata", IF(J3051="SOCA", "Sonneratia caseolaris", IF(J3051="HELI", "Heritiera littoralis", IF(J3051="HESY", "Heritiera sylvatica", IF(J3051="NYFR", "Nypa fruticans", IF(J3051="CYRA", "Cynometra ramiflora", IF(J3051="PHPA", "Phoenix paludosa", IF(J3051="SCHY", "Scyphiphora hydrophyllacea", IF(J3051="DIMA", "Diospyros maritima", IF(J3051="POPI", "Pongamia pinnata", IF(J3051="MAPS", "Maniltoa psilogyne", IF(J3051="INBI", "Intsia bijuga", IF(J3051="ACEB", "Acanthus ebracteatus", IF(J3051="CAER", "Calamus erinaceus", IF(J3051="UNUN", "Unknown unknown",  IF(J3051="SOAL", "Sonneratia alba",  IF(J3051="AECO", "Aegiceras corniculatum", "" )) )))))))))))))))))))))))))))))</f>
        <v>Rhizophora apiculata</v>
      </c>
      <c r="J3051" s="1" t="s">
        <v>21</v>
      </c>
      <c r="K3051" s="1" t="n">
        <v>5.8</v>
      </c>
      <c r="L3051" s="1" t="n">
        <v>8</v>
      </c>
      <c r="M3051" s="1"/>
      <c r="N3051" s="1" t="n">
        <v>2</v>
      </c>
      <c r="O3051" s="3"/>
      <c r="AMI3051" s="0"/>
      <c r="AMJ3051" s="0"/>
    </row>
    <row r="3052" s="18" customFormat="true" ht="13.8" hidden="false" customHeight="false" outlineLevel="0" collapsed="false">
      <c r="A3052" s="1" t="s">
        <v>91</v>
      </c>
      <c r="B3052" s="12" t="n">
        <v>42185</v>
      </c>
      <c r="C3052" s="1" t="s">
        <v>19</v>
      </c>
      <c r="D3052" s="1" t="s">
        <v>19</v>
      </c>
      <c r="E3052" s="1" t="s">
        <v>19</v>
      </c>
      <c r="F3052" s="1" t="s">
        <v>20</v>
      </c>
      <c r="G3052" s="1" t="n">
        <v>10</v>
      </c>
      <c r="H3052" s="1" t="n">
        <v>3</v>
      </c>
      <c r="I3052" s="23" t="str">
        <f aca="false">IF(J3052="RHAP", "Rhizophora apiculata", IF(J3052="EXAG", "Excoecaria agallocha", IF(J3052="BRPA", "Bruguiera parviflora", IF(J3052="XYMO", "Xylocarpus moluccensis", IF(J3052="BRCY", "Bruguiera cylindrica", IF(J3052="AVAL", "Avicennia alba", IF(J3052="AVOF", "Avicennia officinalis", IF(J3052="LURA", "Lumnitzera racemosa", IF(J3052="CETA", "Ceriops tagal", IF(J3052="XYGR", "Xylocarpus granatum", IF(J3052="AVMA", "Avicennia marina", IF(J3052="RHMU", "Rhizophora mucronata", IF(J3052="BRGY", "Bruguiera gymnorrhiza", IF(J3052="BRSE", "Bruguiera sexangula", IF(J3052="SOOV", "Sonneratia ovata", IF(J3052="SOCA", "Sonneratia caseolaris", IF(J3052="HELI", "Heritiera littoralis", IF(J3052="HESY", "Heritiera sylvatica", IF(J3052="NYFR", "Nypa fruticans", IF(J3052="CYRA", "Cynometra ramiflora", IF(J3052="PHPA", "Phoenix paludosa", IF(J3052="SCHY", "Scyphiphora hydrophyllacea", IF(J3052="DIMA", "Diospyros maritima", IF(J3052="POPI", "Pongamia pinnata", IF(J3052="MAPS", "Maniltoa psilogyne", IF(J3052="INBI", "Intsia bijuga", IF(J3052="ACEB", "Acanthus ebracteatus", IF(J3052="CAER", "Calamus erinaceus", IF(J3052="UNUN", "Unknown unknown",  IF(J3052="SOAL", "Sonneratia alba",  IF(J3052="AECO", "Aegiceras corniculatum", "" )) )))))))))))))))))))))))))))))</f>
        <v>Rhizophora apiculata</v>
      </c>
      <c r="J3052" s="1" t="s">
        <v>21</v>
      </c>
      <c r="K3052" s="1" t="n">
        <v>6</v>
      </c>
      <c r="L3052" s="1" t="n">
        <v>9</v>
      </c>
      <c r="M3052" s="1"/>
      <c r="N3052" s="1"/>
      <c r="O3052" s="3"/>
      <c r="AMI3052" s="0"/>
      <c r="AMJ3052" s="0"/>
    </row>
    <row r="3053" s="18" customFormat="true" ht="13.8" hidden="false" customHeight="false" outlineLevel="0" collapsed="false">
      <c r="A3053" s="1" t="s">
        <v>91</v>
      </c>
      <c r="B3053" s="12" t="n">
        <v>42185</v>
      </c>
      <c r="C3053" s="1" t="s">
        <v>19</v>
      </c>
      <c r="D3053" s="1" t="s">
        <v>19</v>
      </c>
      <c r="E3053" s="1" t="s">
        <v>19</v>
      </c>
      <c r="F3053" s="1" t="s">
        <v>20</v>
      </c>
      <c r="G3053" s="1" t="n">
        <v>10</v>
      </c>
      <c r="H3053" s="1" t="n">
        <v>3</v>
      </c>
      <c r="I3053" s="23" t="str">
        <f aca="false">IF(J3053="RHAP", "Rhizophora apiculata", IF(J3053="EXAG", "Excoecaria agallocha", IF(J3053="BRPA", "Bruguiera parviflora", IF(J3053="XYMO", "Xylocarpus moluccensis", IF(J3053="BRCY", "Bruguiera cylindrica", IF(J3053="AVAL", "Avicennia alba", IF(J3053="AVOF", "Avicennia officinalis", IF(J3053="LURA", "Lumnitzera racemosa", IF(J3053="CETA", "Ceriops tagal", IF(J3053="XYGR", "Xylocarpus granatum", IF(J3053="AVMA", "Avicennia marina", IF(J3053="RHMU", "Rhizophora mucronata", IF(J3053="BRGY", "Bruguiera gymnorrhiza", IF(J3053="BRSE", "Bruguiera sexangula", IF(J3053="SOOV", "Sonneratia ovata", IF(J3053="SOCA", "Sonneratia caseolaris", IF(J3053="HELI", "Heritiera littoralis", IF(J3053="HESY", "Heritiera sylvatica", IF(J3053="NYFR", "Nypa fruticans", IF(J3053="CYRA", "Cynometra ramiflora", IF(J3053="PHPA", "Phoenix paludosa", IF(J3053="SCHY", "Scyphiphora hydrophyllacea", IF(J3053="DIMA", "Diospyros maritima", IF(J3053="POPI", "Pongamia pinnata", IF(J3053="MAPS", "Maniltoa psilogyne", IF(J3053="INBI", "Intsia bijuga", IF(J3053="ACEB", "Acanthus ebracteatus", IF(J3053="CAER", "Calamus erinaceus", IF(J3053="UNUN", "Unknown unknown",  IF(J3053="SOAL", "Sonneratia alba",  IF(J3053="AECO", "Aegiceras corniculatum", "" )) )))))))))))))))))))))))))))))</f>
        <v>Rhizophora apiculata</v>
      </c>
      <c r="J3053" s="1" t="s">
        <v>21</v>
      </c>
      <c r="K3053" s="1" t="n">
        <v>6.4</v>
      </c>
      <c r="L3053" s="1" t="n">
        <v>9</v>
      </c>
      <c r="M3053" s="1"/>
      <c r="N3053" s="1"/>
      <c r="O3053" s="3"/>
      <c r="AMI3053" s="0"/>
      <c r="AMJ3053" s="0"/>
    </row>
    <row r="3054" s="18" customFormat="true" ht="13.8" hidden="false" customHeight="false" outlineLevel="0" collapsed="false">
      <c r="A3054" s="1" t="s">
        <v>91</v>
      </c>
      <c r="B3054" s="12" t="n">
        <v>42185</v>
      </c>
      <c r="C3054" s="1" t="s">
        <v>19</v>
      </c>
      <c r="D3054" s="1" t="s">
        <v>19</v>
      </c>
      <c r="E3054" s="1" t="s">
        <v>19</v>
      </c>
      <c r="F3054" s="1" t="s">
        <v>20</v>
      </c>
      <c r="G3054" s="1" t="n">
        <v>10</v>
      </c>
      <c r="H3054" s="1" t="n">
        <v>3</v>
      </c>
      <c r="I3054" s="23" t="str">
        <f aca="false">IF(J3054="RHAP", "Rhizophora apiculata", IF(J3054="EXAG", "Excoecaria agallocha", IF(J3054="BRPA", "Bruguiera parviflora", IF(J3054="XYMO", "Xylocarpus moluccensis", IF(J3054="BRCY", "Bruguiera cylindrica", IF(J3054="AVAL", "Avicennia alba", IF(J3054="AVOF", "Avicennia officinalis", IF(J3054="LURA", "Lumnitzera racemosa", IF(J3054="CETA", "Ceriops tagal", IF(J3054="XYGR", "Xylocarpus granatum", IF(J3054="AVMA", "Avicennia marina", IF(J3054="RHMU", "Rhizophora mucronata", IF(J3054="BRGY", "Bruguiera gymnorrhiza", IF(J3054="BRSE", "Bruguiera sexangula", IF(J3054="SOOV", "Sonneratia ovata", IF(J3054="SOCA", "Sonneratia caseolaris", IF(J3054="HELI", "Heritiera littoralis", IF(J3054="HESY", "Heritiera sylvatica", IF(J3054="NYFR", "Nypa fruticans", IF(J3054="CYRA", "Cynometra ramiflora", IF(J3054="PHPA", "Phoenix paludosa", IF(J3054="SCHY", "Scyphiphora hydrophyllacea", IF(J3054="DIMA", "Diospyros maritima", IF(J3054="POPI", "Pongamia pinnata", IF(J3054="MAPS", "Maniltoa psilogyne", IF(J3054="INBI", "Intsia bijuga", IF(J3054="ACEB", "Acanthus ebracteatus", IF(J3054="CAER", "Calamus erinaceus", IF(J3054="UNUN", "Unknown unknown",  IF(J3054="SOAL", "Sonneratia alba",  IF(J3054="AECO", "Aegiceras corniculatum", "" )) )))))))))))))))))))))))))))))</f>
        <v>Rhizophora apiculata</v>
      </c>
      <c r="J3054" s="1" t="s">
        <v>21</v>
      </c>
      <c r="K3054" s="1" t="n">
        <v>6.5</v>
      </c>
      <c r="L3054" s="1" t="n">
        <v>11</v>
      </c>
      <c r="M3054" s="1"/>
      <c r="N3054" s="1"/>
      <c r="O3054" s="3"/>
      <c r="AMI3054" s="0"/>
      <c r="AMJ3054" s="0"/>
    </row>
    <row r="3055" s="18" customFormat="true" ht="13.8" hidden="false" customHeight="false" outlineLevel="0" collapsed="false">
      <c r="A3055" s="1" t="s">
        <v>91</v>
      </c>
      <c r="B3055" s="12" t="n">
        <v>42185</v>
      </c>
      <c r="C3055" s="1" t="s">
        <v>19</v>
      </c>
      <c r="D3055" s="1" t="s">
        <v>19</v>
      </c>
      <c r="E3055" s="1" t="s">
        <v>19</v>
      </c>
      <c r="F3055" s="1" t="s">
        <v>20</v>
      </c>
      <c r="G3055" s="1" t="n">
        <v>10</v>
      </c>
      <c r="H3055" s="1" t="n">
        <v>3</v>
      </c>
      <c r="I3055" s="23" t="str">
        <f aca="false">IF(J3055="RHAP", "Rhizophora apiculata", IF(J3055="EXAG", "Excoecaria agallocha", IF(J3055="BRPA", "Bruguiera parviflora", IF(J3055="XYMO", "Xylocarpus moluccensis", IF(J3055="BRCY", "Bruguiera cylindrica", IF(J3055="AVAL", "Avicennia alba", IF(J3055="AVOF", "Avicennia officinalis", IF(J3055="LURA", "Lumnitzera racemosa", IF(J3055="CETA", "Ceriops tagal", IF(J3055="XYGR", "Xylocarpus granatum", IF(J3055="AVMA", "Avicennia marina", IF(J3055="RHMU", "Rhizophora mucronata", IF(J3055="BRGY", "Bruguiera gymnorrhiza", IF(J3055="BRSE", "Bruguiera sexangula", IF(J3055="SOOV", "Sonneratia ovata", IF(J3055="SOCA", "Sonneratia caseolaris", IF(J3055="HELI", "Heritiera littoralis", IF(J3055="HESY", "Heritiera sylvatica", IF(J3055="NYFR", "Nypa fruticans", IF(J3055="CYRA", "Cynometra ramiflora", IF(J3055="PHPA", "Phoenix paludosa", IF(J3055="SCHY", "Scyphiphora hydrophyllacea", IF(J3055="DIMA", "Diospyros maritima", IF(J3055="POPI", "Pongamia pinnata", IF(J3055="MAPS", "Maniltoa psilogyne", IF(J3055="INBI", "Intsia bijuga", IF(J3055="ACEB", "Acanthus ebracteatus", IF(J3055="CAER", "Calamus erinaceus", IF(J3055="UNUN", "Unknown unknown",  IF(J3055="SOAL", "Sonneratia alba",  IF(J3055="AECO", "Aegiceras corniculatum", "" )) )))))))))))))))))))))))))))))</f>
        <v>Rhizophora apiculata</v>
      </c>
      <c r="J3055" s="1" t="s">
        <v>21</v>
      </c>
      <c r="K3055" s="1" t="n">
        <v>6.5</v>
      </c>
      <c r="L3055" s="1" t="n">
        <v>12</v>
      </c>
      <c r="M3055" s="1"/>
      <c r="N3055" s="1"/>
      <c r="O3055" s="3"/>
      <c r="AMI3055" s="0"/>
      <c r="AMJ3055" s="0"/>
    </row>
    <row r="3056" s="18" customFormat="true" ht="13.8" hidden="false" customHeight="false" outlineLevel="0" collapsed="false">
      <c r="A3056" s="1" t="s">
        <v>91</v>
      </c>
      <c r="B3056" s="12" t="n">
        <v>42185</v>
      </c>
      <c r="C3056" s="1" t="s">
        <v>19</v>
      </c>
      <c r="D3056" s="1" t="s">
        <v>19</v>
      </c>
      <c r="E3056" s="1" t="s">
        <v>19</v>
      </c>
      <c r="F3056" s="1" t="s">
        <v>20</v>
      </c>
      <c r="G3056" s="1" t="n">
        <v>10</v>
      </c>
      <c r="H3056" s="1" t="n">
        <v>3</v>
      </c>
      <c r="I3056" s="23" t="str">
        <f aca="false">IF(J3056="RHAP", "Rhizophora apiculata", IF(J3056="EXAG", "Excoecaria agallocha", IF(J3056="BRPA", "Bruguiera parviflora", IF(J3056="XYMO", "Xylocarpus moluccensis", IF(J3056="BRCY", "Bruguiera cylindrica", IF(J3056="AVAL", "Avicennia alba", IF(J3056="AVOF", "Avicennia officinalis", IF(J3056="LURA", "Lumnitzera racemosa", IF(J3056="CETA", "Ceriops tagal", IF(J3056="XYGR", "Xylocarpus granatum", IF(J3056="AVMA", "Avicennia marina", IF(J3056="RHMU", "Rhizophora mucronata", IF(J3056="BRGY", "Bruguiera gymnorrhiza", IF(J3056="BRSE", "Bruguiera sexangula", IF(J3056="SOOV", "Sonneratia ovata", IF(J3056="SOCA", "Sonneratia caseolaris", IF(J3056="HELI", "Heritiera littoralis", IF(J3056="HESY", "Heritiera sylvatica", IF(J3056="NYFR", "Nypa fruticans", IF(J3056="CYRA", "Cynometra ramiflora", IF(J3056="PHPA", "Phoenix paludosa", IF(J3056="SCHY", "Scyphiphora hydrophyllacea", IF(J3056="DIMA", "Diospyros maritima", IF(J3056="POPI", "Pongamia pinnata", IF(J3056="MAPS", "Maniltoa psilogyne", IF(J3056="INBI", "Intsia bijuga", IF(J3056="ACEB", "Acanthus ebracteatus", IF(J3056="CAER", "Calamus erinaceus", IF(J3056="UNUN", "Unknown unknown",  IF(J3056="SOAL", "Sonneratia alba",  IF(J3056="AECO", "Aegiceras corniculatum", "" )) )))))))))))))))))))))))))))))</f>
        <v>Rhizophora apiculata</v>
      </c>
      <c r="J3056" s="1" t="s">
        <v>21</v>
      </c>
      <c r="K3056" s="1" t="n">
        <v>6.8</v>
      </c>
      <c r="L3056" s="1" t="n">
        <v>11</v>
      </c>
      <c r="M3056" s="1"/>
      <c r="N3056" s="1"/>
      <c r="O3056" s="3"/>
      <c r="AMI3056" s="0"/>
      <c r="AMJ3056" s="0"/>
    </row>
    <row r="3057" s="18" customFormat="true" ht="13.8" hidden="false" customHeight="false" outlineLevel="0" collapsed="false">
      <c r="A3057" s="1" t="s">
        <v>91</v>
      </c>
      <c r="B3057" s="12" t="n">
        <v>42185</v>
      </c>
      <c r="C3057" s="1" t="s">
        <v>19</v>
      </c>
      <c r="D3057" s="1" t="s">
        <v>19</v>
      </c>
      <c r="E3057" s="1" t="s">
        <v>19</v>
      </c>
      <c r="F3057" s="1" t="s">
        <v>20</v>
      </c>
      <c r="G3057" s="1" t="n">
        <v>10</v>
      </c>
      <c r="H3057" s="1" t="n">
        <v>3</v>
      </c>
      <c r="I3057" s="23" t="str">
        <f aca="false">IF(J3057="RHAP", "Rhizophora apiculata", IF(J3057="EXAG", "Excoecaria agallocha", IF(J3057="BRPA", "Bruguiera parviflora", IF(J3057="XYMO", "Xylocarpus moluccensis", IF(J3057="BRCY", "Bruguiera cylindrica", IF(J3057="AVAL", "Avicennia alba", IF(J3057="AVOF", "Avicennia officinalis", IF(J3057="LURA", "Lumnitzera racemosa", IF(J3057="CETA", "Ceriops tagal", IF(J3057="XYGR", "Xylocarpus granatum", IF(J3057="AVMA", "Avicennia marina", IF(J3057="RHMU", "Rhizophora mucronata", IF(J3057="BRGY", "Bruguiera gymnorrhiza", IF(J3057="BRSE", "Bruguiera sexangula", IF(J3057="SOOV", "Sonneratia ovata", IF(J3057="SOCA", "Sonneratia caseolaris", IF(J3057="HELI", "Heritiera littoralis", IF(J3057="HESY", "Heritiera sylvatica", IF(J3057="NYFR", "Nypa fruticans", IF(J3057="CYRA", "Cynometra ramiflora", IF(J3057="PHPA", "Phoenix paludosa", IF(J3057="SCHY", "Scyphiphora hydrophyllacea", IF(J3057="DIMA", "Diospyros maritima", IF(J3057="POPI", "Pongamia pinnata", IF(J3057="MAPS", "Maniltoa psilogyne", IF(J3057="INBI", "Intsia bijuga", IF(J3057="ACEB", "Acanthus ebracteatus", IF(J3057="CAER", "Calamus erinaceus", IF(J3057="UNUN", "Unknown unknown",  IF(J3057="SOAL", "Sonneratia alba",  IF(J3057="AECO", "Aegiceras corniculatum", "" )) )))))))))))))))))))))))))))))</f>
        <v>Rhizophora apiculata</v>
      </c>
      <c r="J3057" s="1" t="s">
        <v>21</v>
      </c>
      <c r="K3057" s="1" t="n">
        <v>7.1</v>
      </c>
      <c r="L3057" s="1" t="n">
        <v>11</v>
      </c>
      <c r="M3057" s="1"/>
      <c r="N3057" s="1"/>
      <c r="O3057" s="3"/>
      <c r="AMI3057" s="0"/>
      <c r="AMJ3057" s="0"/>
    </row>
    <row r="3058" s="18" customFormat="true" ht="13.8" hidden="false" customHeight="false" outlineLevel="0" collapsed="false">
      <c r="A3058" s="1" t="s">
        <v>91</v>
      </c>
      <c r="B3058" s="12" t="n">
        <v>42185</v>
      </c>
      <c r="C3058" s="1" t="s">
        <v>19</v>
      </c>
      <c r="D3058" s="1" t="s">
        <v>19</v>
      </c>
      <c r="E3058" s="1" t="s">
        <v>19</v>
      </c>
      <c r="F3058" s="1" t="s">
        <v>20</v>
      </c>
      <c r="G3058" s="1" t="n">
        <v>10</v>
      </c>
      <c r="H3058" s="1" t="n">
        <v>3</v>
      </c>
      <c r="I3058" s="23" t="str">
        <f aca="false">IF(J3058="RHAP", "Rhizophora apiculata", IF(J3058="EXAG", "Excoecaria agallocha", IF(J3058="BRPA", "Bruguiera parviflora", IF(J3058="XYMO", "Xylocarpus moluccensis", IF(J3058="BRCY", "Bruguiera cylindrica", IF(J3058="AVAL", "Avicennia alba", IF(J3058="AVOF", "Avicennia officinalis", IF(J3058="LURA", "Lumnitzera racemosa", IF(J3058="CETA", "Ceriops tagal", IF(J3058="XYGR", "Xylocarpus granatum", IF(J3058="AVMA", "Avicennia marina", IF(J3058="RHMU", "Rhizophora mucronata", IF(J3058="BRGY", "Bruguiera gymnorrhiza", IF(J3058="BRSE", "Bruguiera sexangula", IF(J3058="SOOV", "Sonneratia ovata", IF(J3058="SOCA", "Sonneratia caseolaris", IF(J3058="HELI", "Heritiera littoralis", IF(J3058="HESY", "Heritiera sylvatica", IF(J3058="NYFR", "Nypa fruticans", IF(J3058="CYRA", "Cynometra ramiflora", IF(J3058="PHPA", "Phoenix paludosa", IF(J3058="SCHY", "Scyphiphora hydrophyllacea", IF(J3058="DIMA", "Diospyros maritima", IF(J3058="POPI", "Pongamia pinnata", IF(J3058="MAPS", "Maniltoa psilogyne", IF(J3058="INBI", "Intsia bijuga", IF(J3058="ACEB", "Acanthus ebracteatus", IF(J3058="CAER", "Calamus erinaceus", IF(J3058="UNUN", "Unknown unknown",  IF(J3058="SOAL", "Sonneratia alba",  IF(J3058="AECO", "Aegiceras corniculatum", "" )) )))))))))))))))))))))))))))))</f>
        <v>Rhizophora apiculata</v>
      </c>
      <c r="J3058" s="1" t="s">
        <v>21</v>
      </c>
      <c r="K3058" s="1" t="n">
        <v>7.2</v>
      </c>
      <c r="L3058" s="1" t="n">
        <v>12</v>
      </c>
      <c r="M3058" s="1"/>
      <c r="N3058" s="1"/>
      <c r="O3058" s="3"/>
      <c r="AMI3058" s="0"/>
      <c r="AMJ3058" s="0"/>
    </row>
    <row r="3059" s="18" customFormat="true" ht="13.8" hidden="false" customHeight="false" outlineLevel="0" collapsed="false">
      <c r="A3059" s="1" t="s">
        <v>91</v>
      </c>
      <c r="B3059" s="12" t="n">
        <v>42185</v>
      </c>
      <c r="C3059" s="1" t="s">
        <v>19</v>
      </c>
      <c r="D3059" s="1" t="s">
        <v>19</v>
      </c>
      <c r="E3059" s="1" t="s">
        <v>19</v>
      </c>
      <c r="F3059" s="1" t="s">
        <v>20</v>
      </c>
      <c r="G3059" s="1" t="n">
        <v>10</v>
      </c>
      <c r="H3059" s="1" t="n">
        <v>3</v>
      </c>
      <c r="I3059" s="23" t="str">
        <f aca="false">IF(J3059="RHAP", "Rhizophora apiculata", IF(J3059="EXAG", "Excoecaria agallocha", IF(J3059="BRPA", "Bruguiera parviflora", IF(J3059="XYMO", "Xylocarpus moluccensis", IF(J3059="BRCY", "Bruguiera cylindrica", IF(J3059="AVAL", "Avicennia alba", IF(J3059="AVOF", "Avicennia officinalis", IF(J3059="LURA", "Lumnitzera racemosa", IF(J3059="CETA", "Ceriops tagal", IF(J3059="XYGR", "Xylocarpus granatum", IF(J3059="AVMA", "Avicennia marina", IF(J3059="RHMU", "Rhizophora mucronata", IF(J3059="BRGY", "Bruguiera gymnorrhiza", IF(J3059="BRSE", "Bruguiera sexangula", IF(J3059="SOOV", "Sonneratia ovata", IF(J3059="SOCA", "Sonneratia caseolaris", IF(J3059="HELI", "Heritiera littoralis", IF(J3059="HESY", "Heritiera sylvatica", IF(J3059="NYFR", "Nypa fruticans", IF(J3059="CYRA", "Cynometra ramiflora", IF(J3059="PHPA", "Phoenix paludosa", IF(J3059="SCHY", "Scyphiphora hydrophyllacea", IF(J3059="DIMA", "Diospyros maritima", IF(J3059="POPI", "Pongamia pinnata", IF(J3059="MAPS", "Maniltoa psilogyne", IF(J3059="INBI", "Intsia bijuga", IF(J3059="ACEB", "Acanthus ebracteatus", IF(J3059="CAER", "Calamus erinaceus", IF(J3059="UNUN", "Unknown unknown",  IF(J3059="SOAL", "Sonneratia alba",  IF(J3059="AECO", "Aegiceras corniculatum", "" )) )))))))))))))))))))))))))))))</f>
        <v>Rhizophora apiculata</v>
      </c>
      <c r="J3059" s="1" t="s">
        <v>21</v>
      </c>
      <c r="K3059" s="1" t="n">
        <v>7.5</v>
      </c>
      <c r="L3059" s="1" t="n">
        <v>10</v>
      </c>
      <c r="M3059" s="1"/>
      <c r="N3059" s="1"/>
      <c r="O3059" s="3"/>
      <c r="AMI3059" s="0"/>
      <c r="AMJ3059" s="0"/>
    </row>
    <row r="3060" s="18" customFormat="true" ht="13.8" hidden="false" customHeight="false" outlineLevel="0" collapsed="false">
      <c r="A3060" s="1" t="s">
        <v>91</v>
      </c>
      <c r="B3060" s="12" t="n">
        <v>42185</v>
      </c>
      <c r="C3060" s="1" t="s">
        <v>19</v>
      </c>
      <c r="D3060" s="1" t="s">
        <v>19</v>
      </c>
      <c r="E3060" s="1" t="s">
        <v>19</v>
      </c>
      <c r="F3060" s="1" t="s">
        <v>20</v>
      </c>
      <c r="G3060" s="1" t="n">
        <v>10</v>
      </c>
      <c r="H3060" s="1" t="n">
        <v>3</v>
      </c>
      <c r="I3060" s="23" t="str">
        <f aca="false">IF(J3060="RHAP", "Rhizophora apiculata", IF(J3060="EXAG", "Excoecaria agallocha", IF(J3060="BRPA", "Bruguiera parviflora", IF(J3060="XYMO", "Xylocarpus moluccensis", IF(J3060="BRCY", "Bruguiera cylindrica", IF(J3060="AVAL", "Avicennia alba", IF(J3060="AVOF", "Avicennia officinalis", IF(J3060="LURA", "Lumnitzera racemosa", IF(J3060="CETA", "Ceriops tagal", IF(J3060="XYGR", "Xylocarpus granatum", IF(J3060="AVMA", "Avicennia marina", IF(J3060="RHMU", "Rhizophora mucronata", IF(J3060="BRGY", "Bruguiera gymnorrhiza", IF(J3060="BRSE", "Bruguiera sexangula", IF(J3060="SOOV", "Sonneratia ovata", IF(J3060="SOCA", "Sonneratia caseolaris", IF(J3060="HELI", "Heritiera littoralis", IF(J3060="HESY", "Heritiera sylvatica", IF(J3060="NYFR", "Nypa fruticans", IF(J3060="CYRA", "Cynometra ramiflora", IF(J3060="PHPA", "Phoenix paludosa", IF(J3060="SCHY", "Scyphiphora hydrophyllacea", IF(J3060="DIMA", "Diospyros maritima", IF(J3060="POPI", "Pongamia pinnata", IF(J3060="MAPS", "Maniltoa psilogyne", IF(J3060="INBI", "Intsia bijuga", IF(J3060="ACEB", "Acanthus ebracteatus", IF(J3060="CAER", "Calamus erinaceus", IF(J3060="UNUN", "Unknown unknown",  IF(J3060="SOAL", "Sonneratia alba",  IF(J3060="AECO", "Aegiceras corniculatum", "" )) )))))))))))))))))))))))))))))</f>
        <v>Rhizophora apiculata</v>
      </c>
      <c r="J3060" s="1" t="s">
        <v>21</v>
      </c>
      <c r="K3060" s="1" t="n">
        <v>7.8</v>
      </c>
      <c r="L3060" s="1" t="n">
        <v>13</v>
      </c>
      <c r="M3060" s="1"/>
      <c r="N3060" s="1"/>
      <c r="O3060" s="3"/>
      <c r="AMI3060" s="0"/>
      <c r="AMJ3060" s="0"/>
    </row>
    <row r="3061" s="18" customFormat="true" ht="13.8" hidden="false" customHeight="false" outlineLevel="0" collapsed="false">
      <c r="A3061" s="1" t="s">
        <v>91</v>
      </c>
      <c r="B3061" s="12" t="n">
        <v>42185</v>
      </c>
      <c r="C3061" s="1" t="s">
        <v>19</v>
      </c>
      <c r="D3061" s="1" t="s">
        <v>19</v>
      </c>
      <c r="E3061" s="1" t="s">
        <v>19</v>
      </c>
      <c r="F3061" s="1" t="s">
        <v>20</v>
      </c>
      <c r="G3061" s="1" t="n">
        <v>10</v>
      </c>
      <c r="H3061" s="1" t="n">
        <v>3</v>
      </c>
      <c r="I3061" s="23" t="str">
        <f aca="false">IF(J3061="RHAP", "Rhizophora apiculata", IF(J3061="EXAG", "Excoecaria agallocha", IF(J3061="BRPA", "Bruguiera parviflora", IF(J3061="XYMO", "Xylocarpus moluccensis", IF(J3061="BRCY", "Bruguiera cylindrica", IF(J3061="AVAL", "Avicennia alba", IF(J3061="AVOF", "Avicennia officinalis", IF(J3061="LURA", "Lumnitzera racemosa", IF(J3061="CETA", "Ceriops tagal", IF(J3061="XYGR", "Xylocarpus granatum", IF(J3061="AVMA", "Avicennia marina", IF(J3061="RHMU", "Rhizophora mucronata", IF(J3061="BRGY", "Bruguiera gymnorrhiza", IF(J3061="BRSE", "Bruguiera sexangula", IF(J3061="SOOV", "Sonneratia ovata", IF(J3061="SOCA", "Sonneratia caseolaris", IF(J3061="HELI", "Heritiera littoralis", IF(J3061="HESY", "Heritiera sylvatica", IF(J3061="NYFR", "Nypa fruticans", IF(J3061="CYRA", "Cynometra ramiflora", IF(J3061="PHPA", "Phoenix paludosa", IF(J3061="SCHY", "Scyphiphora hydrophyllacea", IF(J3061="DIMA", "Diospyros maritima", IF(J3061="POPI", "Pongamia pinnata", IF(J3061="MAPS", "Maniltoa psilogyne", IF(J3061="INBI", "Intsia bijuga", IF(J3061="ACEB", "Acanthus ebracteatus", IF(J3061="CAER", "Calamus erinaceus", IF(J3061="UNUN", "Unknown unknown",  IF(J3061="SOAL", "Sonneratia alba",  IF(J3061="AECO", "Aegiceras corniculatum", "" )) )))))))))))))))))))))))))))))</f>
        <v>Rhizophora apiculata</v>
      </c>
      <c r="J3061" s="1" t="s">
        <v>21</v>
      </c>
      <c r="K3061" s="1" t="n">
        <v>8.1</v>
      </c>
      <c r="L3061" s="1" t="n">
        <v>11</v>
      </c>
      <c r="M3061" s="1"/>
      <c r="N3061" s="1"/>
      <c r="O3061" s="3"/>
      <c r="AMI3061" s="0"/>
      <c r="AMJ3061" s="0"/>
    </row>
    <row r="3062" s="18" customFormat="true" ht="13.8" hidden="false" customHeight="false" outlineLevel="0" collapsed="false">
      <c r="A3062" s="1" t="s">
        <v>91</v>
      </c>
      <c r="B3062" s="12" t="n">
        <v>42185</v>
      </c>
      <c r="C3062" s="1" t="s">
        <v>19</v>
      </c>
      <c r="D3062" s="1" t="s">
        <v>19</v>
      </c>
      <c r="E3062" s="1" t="s">
        <v>19</v>
      </c>
      <c r="F3062" s="1" t="s">
        <v>20</v>
      </c>
      <c r="G3062" s="1" t="n">
        <v>10</v>
      </c>
      <c r="H3062" s="1" t="n">
        <v>3</v>
      </c>
      <c r="I3062" s="23" t="str">
        <f aca="false">IF(J3062="RHAP", "Rhizophora apiculata", IF(J3062="EXAG", "Excoecaria agallocha", IF(J3062="BRPA", "Bruguiera parviflora", IF(J3062="XYMO", "Xylocarpus moluccensis", IF(J3062="BRCY", "Bruguiera cylindrica", IF(J3062="AVAL", "Avicennia alba", IF(J3062="AVOF", "Avicennia officinalis", IF(J3062="LURA", "Lumnitzera racemosa", IF(J3062="CETA", "Ceriops tagal", IF(J3062="XYGR", "Xylocarpus granatum", IF(J3062="AVMA", "Avicennia marina", IF(J3062="RHMU", "Rhizophora mucronata", IF(J3062="BRGY", "Bruguiera gymnorrhiza", IF(J3062="BRSE", "Bruguiera sexangula", IF(J3062="SOOV", "Sonneratia ovata", IF(J3062="SOCA", "Sonneratia caseolaris", IF(J3062="HELI", "Heritiera littoralis", IF(J3062="HESY", "Heritiera sylvatica", IF(J3062="NYFR", "Nypa fruticans", IF(J3062="CYRA", "Cynometra ramiflora", IF(J3062="PHPA", "Phoenix paludosa", IF(J3062="SCHY", "Scyphiphora hydrophyllacea", IF(J3062="DIMA", "Diospyros maritima", IF(J3062="POPI", "Pongamia pinnata", IF(J3062="MAPS", "Maniltoa psilogyne", IF(J3062="INBI", "Intsia bijuga", IF(J3062="ACEB", "Acanthus ebracteatus", IF(J3062="CAER", "Calamus erinaceus", IF(J3062="UNUN", "Unknown unknown",  IF(J3062="SOAL", "Sonneratia alba",  IF(J3062="AECO", "Aegiceras corniculatum", "" )) )))))))))))))))))))))))))))))</f>
        <v>Rhizophora apiculata</v>
      </c>
      <c r="J3062" s="1" t="s">
        <v>21</v>
      </c>
      <c r="K3062" s="1" t="n">
        <v>8.5</v>
      </c>
      <c r="L3062" s="1" t="n">
        <v>12</v>
      </c>
      <c r="M3062" s="1"/>
      <c r="N3062" s="1"/>
      <c r="O3062" s="3"/>
      <c r="AMI3062" s="0"/>
      <c r="AMJ3062" s="0"/>
    </row>
    <row r="3063" s="18" customFormat="true" ht="13.8" hidden="false" customHeight="false" outlineLevel="0" collapsed="false">
      <c r="A3063" s="1" t="s">
        <v>91</v>
      </c>
      <c r="B3063" s="12" t="n">
        <v>42185</v>
      </c>
      <c r="C3063" s="1" t="s">
        <v>19</v>
      </c>
      <c r="D3063" s="1" t="s">
        <v>19</v>
      </c>
      <c r="E3063" s="1" t="s">
        <v>19</v>
      </c>
      <c r="F3063" s="1" t="s">
        <v>20</v>
      </c>
      <c r="G3063" s="1" t="n">
        <v>10</v>
      </c>
      <c r="H3063" s="1" t="n">
        <v>3</v>
      </c>
      <c r="I3063" s="23" t="str">
        <f aca="false">IF(J3063="RHAP", "Rhizophora apiculata", IF(J3063="EXAG", "Excoecaria agallocha", IF(J3063="BRPA", "Bruguiera parviflora", IF(J3063="XYMO", "Xylocarpus moluccensis", IF(J3063="BRCY", "Bruguiera cylindrica", IF(J3063="AVAL", "Avicennia alba", IF(J3063="AVOF", "Avicennia officinalis", IF(J3063="LURA", "Lumnitzera racemosa", IF(J3063="CETA", "Ceriops tagal", IF(J3063="XYGR", "Xylocarpus granatum", IF(J3063="AVMA", "Avicennia marina", IF(J3063="RHMU", "Rhizophora mucronata", IF(J3063="BRGY", "Bruguiera gymnorrhiza", IF(J3063="BRSE", "Bruguiera sexangula", IF(J3063="SOOV", "Sonneratia ovata", IF(J3063="SOCA", "Sonneratia caseolaris", IF(J3063="HELI", "Heritiera littoralis", IF(J3063="HESY", "Heritiera sylvatica", IF(J3063="NYFR", "Nypa fruticans", IF(J3063="CYRA", "Cynometra ramiflora", IF(J3063="PHPA", "Phoenix paludosa", IF(J3063="SCHY", "Scyphiphora hydrophyllacea", IF(J3063="DIMA", "Diospyros maritima", IF(J3063="POPI", "Pongamia pinnata", IF(J3063="MAPS", "Maniltoa psilogyne", IF(J3063="INBI", "Intsia bijuga", IF(J3063="ACEB", "Acanthus ebracteatus", IF(J3063="CAER", "Calamus erinaceus", IF(J3063="UNUN", "Unknown unknown",  IF(J3063="SOAL", "Sonneratia alba",  IF(J3063="AECO", "Aegiceras corniculatum", "" )) )))))))))))))))))))))))))))))</f>
        <v>Rhizophora apiculata</v>
      </c>
      <c r="J3063" s="1" t="s">
        <v>21</v>
      </c>
      <c r="K3063" s="1" t="n">
        <v>8.7</v>
      </c>
      <c r="L3063" s="1" t="n">
        <v>14</v>
      </c>
      <c r="M3063" s="1"/>
      <c r="N3063" s="1"/>
      <c r="O3063" s="3"/>
      <c r="AMI3063" s="0"/>
      <c r="AMJ3063" s="0"/>
    </row>
    <row r="3064" s="18" customFormat="true" ht="13.8" hidden="false" customHeight="false" outlineLevel="0" collapsed="false">
      <c r="A3064" s="1" t="s">
        <v>91</v>
      </c>
      <c r="B3064" s="12" t="n">
        <v>42185</v>
      </c>
      <c r="C3064" s="1" t="s">
        <v>19</v>
      </c>
      <c r="D3064" s="1" t="s">
        <v>19</v>
      </c>
      <c r="E3064" s="1" t="s">
        <v>19</v>
      </c>
      <c r="F3064" s="1" t="s">
        <v>20</v>
      </c>
      <c r="G3064" s="1" t="n">
        <v>10</v>
      </c>
      <c r="H3064" s="1" t="n">
        <v>3</v>
      </c>
      <c r="I3064" s="23" t="str">
        <f aca="false">IF(J3064="RHAP", "Rhizophora apiculata", IF(J3064="EXAG", "Excoecaria agallocha", IF(J3064="BRPA", "Bruguiera parviflora", IF(J3064="XYMO", "Xylocarpus moluccensis", IF(J3064="BRCY", "Bruguiera cylindrica", IF(J3064="AVAL", "Avicennia alba", IF(J3064="AVOF", "Avicennia officinalis", IF(J3064="LURA", "Lumnitzera racemosa", IF(J3064="CETA", "Ceriops tagal", IF(J3064="XYGR", "Xylocarpus granatum", IF(J3064="AVMA", "Avicennia marina", IF(J3064="RHMU", "Rhizophora mucronata", IF(J3064="BRGY", "Bruguiera gymnorrhiza", IF(J3064="BRSE", "Bruguiera sexangula", IF(J3064="SOOV", "Sonneratia ovata", IF(J3064="SOCA", "Sonneratia caseolaris", IF(J3064="HELI", "Heritiera littoralis", IF(J3064="HESY", "Heritiera sylvatica", IF(J3064="NYFR", "Nypa fruticans", IF(J3064="CYRA", "Cynometra ramiflora", IF(J3064="PHPA", "Phoenix paludosa", IF(J3064="SCHY", "Scyphiphora hydrophyllacea", IF(J3064="DIMA", "Diospyros maritima", IF(J3064="POPI", "Pongamia pinnata", IF(J3064="MAPS", "Maniltoa psilogyne", IF(J3064="INBI", "Intsia bijuga", IF(J3064="ACEB", "Acanthus ebracteatus", IF(J3064="CAER", "Calamus erinaceus", IF(J3064="UNUN", "Unknown unknown",  IF(J3064="SOAL", "Sonneratia alba",  IF(J3064="AECO", "Aegiceras corniculatum", "" )) )))))))))))))))))))))))))))))</f>
        <v>Rhizophora apiculata</v>
      </c>
      <c r="J3064" s="1" t="s">
        <v>21</v>
      </c>
      <c r="K3064" s="1" t="n">
        <v>8.8</v>
      </c>
      <c r="L3064" s="1" t="n">
        <v>12</v>
      </c>
      <c r="M3064" s="1"/>
      <c r="N3064" s="1"/>
      <c r="O3064" s="3"/>
      <c r="AMI3064" s="0"/>
      <c r="AMJ3064" s="0"/>
    </row>
    <row r="3065" s="18" customFormat="true" ht="13.8" hidden="false" customHeight="false" outlineLevel="0" collapsed="false">
      <c r="A3065" s="1" t="s">
        <v>91</v>
      </c>
      <c r="B3065" s="12" t="n">
        <v>42185</v>
      </c>
      <c r="C3065" s="1" t="s">
        <v>19</v>
      </c>
      <c r="D3065" s="1" t="s">
        <v>19</v>
      </c>
      <c r="E3065" s="1" t="s">
        <v>19</v>
      </c>
      <c r="F3065" s="1" t="s">
        <v>20</v>
      </c>
      <c r="G3065" s="1" t="n">
        <v>10</v>
      </c>
      <c r="H3065" s="1" t="n">
        <v>3</v>
      </c>
      <c r="I3065" s="23" t="str">
        <f aca="false">IF(J3065="RHAP", "Rhizophora apiculata", IF(J3065="EXAG", "Excoecaria agallocha", IF(J3065="BRPA", "Bruguiera parviflora", IF(J3065="XYMO", "Xylocarpus moluccensis", IF(J3065="BRCY", "Bruguiera cylindrica", IF(J3065="AVAL", "Avicennia alba", IF(J3065="AVOF", "Avicennia officinalis", IF(J3065="LURA", "Lumnitzera racemosa", IF(J3065="CETA", "Ceriops tagal", IF(J3065="XYGR", "Xylocarpus granatum", IF(J3065="AVMA", "Avicennia marina", IF(J3065="RHMU", "Rhizophora mucronata", IF(J3065="BRGY", "Bruguiera gymnorrhiza", IF(J3065="BRSE", "Bruguiera sexangula", IF(J3065="SOOV", "Sonneratia ovata", IF(J3065="SOCA", "Sonneratia caseolaris", IF(J3065="HELI", "Heritiera littoralis", IF(J3065="HESY", "Heritiera sylvatica", IF(J3065="NYFR", "Nypa fruticans", IF(J3065="CYRA", "Cynometra ramiflora", IF(J3065="PHPA", "Phoenix paludosa", IF(J3065="SCHY", "Scyphiphora hydrophyllacea", IF(J3065="DIMA", "Diospyros maritima", IF(J3065="POPI", "Pongamia pinnata", IF(J3065="MAPS", "Maniltoa psilogyne", IF(J3065="INBI", "Intsia bijuga", IF(J3065="ACEB", "Acanthus ebracteatus", IF(J3065="CAER", "Calamus erinaceus", IF(J3065="UNUN", "Unknown unknown",  IF(J3065="SOAL", "Sonneratia alba",  IF(J3065="AECO", "Aegiceras corniculatum", "" )) )))))))))))))))))))))))))))))</f>
        <v>Rhizophora apiculata</v>
      </c>
      <c r="J3065" s="1" t="s">
        <v>21</v>
      </c>
      <c r="K3065" s="1" t="n">
        <v>8.9</v>
      </c>
      <c r="L3065" s="1" t="n">
        <v>12</v>
      </c>
      <c r="M3065" s="1"/>
      <c r="N3065" s="1"/>
      <c r="O3065" s="3"/>
      <c r="AMI3065" s="0"/>
      <c r="AMJ3065" s="0"/>
    </row>
    <row r="3066" s="18" customFormat="true" ht="13.8" hidden="false" customHeight="false" outlineLevel="0" collapsed="false">
      <c r="A3066" s="1" t="s">
        <v>91</v>
      </c>
      <c r="B3066" s="12" t="n">
        <v>42185</v>
      </c>
      <c r="C3066" s="1" t="s">
        <v>19</v>
      </c>
      <c r="D3066" s="1" t="s">
        <v>19</v>
      </c>
      <c r="E3066" s="1" t="s">
        <v>19</v>
      </c>
      <c r="F3066" s="1" t="s">
        <v>20</v>
      </c>
      <c r="G3066" s="1" t="n">
        <v>10</v>
      </c>
      <c r="H3066" s="1" t="n">
        <v>3</v>
      </c>
      <c r="I3066" s="23" t="str">
        <f aca="false">IF(J3066="RHAP", "Rhizophora apiculata", IF(J3066="EXAG", "Excoecaria agallocha", IF(J3066="BRPA", "Bruguiera parviflora", IF(J3066="XYMO", "Xylocarpus moluccensis", IF(J3066="BRCY", "Bruguiera cylindrica", IF(J3066="AVAL", "Avicennia alba", IF(J3066="AVOF", "Avicennia officinalis", IF(J3066="LURA", "Lumnitzera racemosa", IF(J3066="CETA", "Ceriops tagal", IF(J3066="XYGR", "Xylocarpus granatum", IF(J3066="AVMA", "Avicennia marina", IF(J3066="RHMU", "Rhizophora mucronata", IF(J3066="BRGY", "Bruguiera gymnorrhiza", IF(J3066="BRSE", "Bruguiera sexangula", IF(J3066="SOOV", "Sonneratia ovata", IF(J3066="SOCA", "Sonneratia caseolaris", IF(J3066="HELI", "Heritiera littoralis", IF(J3066="HESY", "Heritiera sylvatica", IF(J3066="NYFR", "Nypa fruticans", IF(J3066="CYRA", "Cynometra ramiflora", IF(J3066="PHPA", "Phoenix paludosa", IF(J3066="SCHY", "Scyphiphora hydrophyllacea", IF(J3066="DIMA", "Diospyros maritima", IF(J3066="POPI", "Pongamia pinnata", IF(J3066="MAPS", "Maniltoa psilogyne", IF(J3066="INBI", "Intsia bijuga", IF(J3066="ACEB", "Acanthus ebracteatus", IF(J3066="CAER", "Calamus erinaceus", IF(J3066="UNUN", "Unknown unknown",  IF(J3066="SOAL", "Sonneratia alba",  IF(J3066="AECO", "Aegiceras corniculatum", "" )) )))))))))))))))))))))))))))))</f>
        <v>Rhizophora apiculata</v>
      </c>
      <c r="J3066" s="1" t="s">
        <v>21</v>
      </c>
      <c r="K3066" s="1" t="n">
        <v>9.2</v>
      </c>
      <c r="L3066" s="1" t="n">
        <v>13</v>
      </c>
      <c r="M3066" s="1"/>
      <c r="N3066" s="1"/>
      <c r="O3066" s="3"/>
      <c r="AMI3066" s="0"/>
      <c r="AMJ3066" s="0"/>
    </row>
    <row r="3067" s="18" customFormat="true" ht="13.8" hidden="false" customHeight="false" outlineLevel="0" collapsed="false">
      <c r="A3067" s="1" t="s">
        <v>91</v>
      </c>
      <c r="B3067" s="12" t="n">
        <v>42185</v>
      </c>
      <c r="C3067" s="1" t="s">
        <v>19</v>
      </c>
      <c r="D3067" s="1" t="s">
        <v>19</v>
      </c>
      <c r="E3067" s="1" t="s">
        <v>19</v>
      </c>
      <c r="F3067" s="1" t="s">
        <v>20</v>
      </c>
      <c r="G3067" s="1" t="n">
        <v>10</v>
      </c>
      <c r="H3067" s="1" t="n">
        <v>3</v>
      </c>
      <c r="I3067" s="23" t="str">
        <f aca="false">IF(J3067="RHAP", "Rhizophora apiculata", IF(J3067="EXAG", "Excoecaria agallocha", IF(J3067="BRPA", "Bruguiera parviflora", IF(J3067="XYMO", "Xylocarpus moluccensis", IF(J3067="BRCY", "Bruguiera cylindrica", IF(J3067="AVAL", "Avicennia alba", IF(J3067="AVOF", "Avicennia officinalis", IF(J3067="LURA", "Lumnitzera racemosa", IF(J3067="CETA", "Ceriops tagal", IF(J3067="XYGR", "Xylocarpus granatum", IF(J3067="AVMA", "Avicennia marina", IF(J3067="RHMU", "Rhizophora mucronata", IF(J3067="BRGY", "Bruguiera gymnorrhiza", IF(J3067="BRSE", "Bruguiera sexangula", IF(J3067="SOOV", "Sonneratia ovata", IF(J3067="SOCA", "Sonneratia caseolaris", IF(J3067="HELI", "Heritiera littoralis", IF(J3067="HESY", "Heritiera sylvatica", IF(J3067="NYFR", "Nypa fruticans", IF(J3067="CYRA", "Cynometra ramiflora", IF(J3067="PHPA", "Phoenix paludosa", IF(J3067="SCHY", "Scyphiphora hydrophyllacea", IF(J3067="DIMA", "Diospyros maritima", IF(J3067="POPI", "Pongamia pinnata", IF(J3067="MAPS", "Maniltoa psilogyne", IF(J3067="INBI", "Intsia bijuga", IF(J3067="ACEB", "Acanthus ebracteatus", IF(J3067="CAER", "Calamus erinaceus", IF(J3067="UNUN", "Unknown unknown",  IF(J3067="SOAL", "Sonneratia alba",  IF(J3067="AECO", "Aegiceras corniculatum", "" )) )))))))))))))))))))))))))))))</f>
        <v>Rhizophora apiculata</v>
      </c>
      <c r="J3067" s="1" t="s">
        <v>21</v>
      </c>
      <c r="K3067" s="1" t="n">
        <v>9.3</v>
      </c>
      <c r="L3067" s="1" t="n">
        <v>12</v>
      </c>
      <c r="M3067" s="1"/>
      <c r="N3067" s="1"/>
      <c r="O3067" s="3"/>
      <c r="AMI3067" s="0"/>
      <c r="AMJ3067" s="0"/>
    </row>
    <row r="3068" s="18" customFormat="true" ht="13.8" hidden="false" customHeight="false" outlineLevel="0" collapsed="false">
      <c r="A3068" s="1" t="s">
        <v>91</v>
      </c>
      <c r="B3068" s="12" t="n">
        <v>42185</v>
      </c>
      <c r="C3068" s="1" t="s">
        <v>19</v>
      </c>
      <c r="D3068" s="1" t="s">
        <v>19</v>
      </c>
      <c r="E3068" s="1" t="s">
        <v>19</v>
      </c>
      <c r="F3068" s="1" t="s">
        <v>20</v>
      </c>
      <c r="G3068" s="1" t="n">
        <v>10</v>
      </c>
      <c r="H3068" s="1" t="n">
        <v>3</v>
      </c>
      <c r="I3068" s="23" t="str">
        <f aca="false">IF(J3068="RHAP", "Rhizophora apiculata", IF(J3068="EXAG", "Excoecaria agallocha", IF(J3068="BRPA", "Bruguiera parviflora", IF(J3068="XYMO", "Xylocarpus moluccensis", IF(J3068="BRCY", "Bruguiera cylindrica", IF(J3068="AVAL", "Avicennia alba", IF(J3068="AVOF", "Avicennia officinalis", IF(J3068="LURA", "Lumnitzera racemosa", IF(J3068="CETA", "Ceriops tagal", IF(J3068="XYGR", "Xylocarpus granatum", IF(J3068="AVMA", "Avicennia marina", IF(J3068="RHMU", "Rhizophora mucronata", IF(J3068="BRGY", "Bruguiera gymnorrhiza", IF(J3068="BRSE", "Bruguiera sexangula", IF(J3068="SOOV", "Sonneratia ovata", IF(J3068="SOCA", "Sonneratia caseolaris", IF(J3068="HELI", "Heritiera littoralis", IF(J3068="HESY", "Heritiera sylvatica", IF(J3068="NYFR", "Nypa fruticans", IF(J3068="CYRA", "Cynometra ramiflora", IF(J3068="PHPA", "Phoenix paludosa", IF(J3068="SCHY", "Scyphiphora hydrophyllacea", IF(J3068="DIMA", "Diospyros maritima", IF(J3068="POPI", "Pongamia pinnata", IF(J3068="MAPS", "Maniltoa psilogyne", IF(J3068="INBI", "Intsia bijuga", IF(J3068="ACEB", "Acanthus ebracteatus", IF(J3068="CAER", "Calamus erinaceus", IF(J3068="UNUN", "Unknown unknown",  IF(J3068="SOAL", "Sonneratia alba",  IF(J3068="AECO", "Aegiceras corniculatum", "" )) )))))))))))))))))))))))))))))</f>
        <v>Rhizophora apiculata</v>
      </c>
      <c r="J3068" s="1" t="s">
        <v>21</v>
      </c>
      <c r="K3068" s="1" t="n">
        <v>9.4</v>
      </c>
      <c r="L3068" s="1" t="n">
        <v>13</v>
      </c>
      <c r="M3068" s="1"/>
      <c r="N3068" s="1"/>
      <c r="O3068" s="3"/>
      <c r="AMI3068" s="0"/>
      <c r="AMJ3068" s="0"/>
    </row>
    <row r="3069" s="18" customFormat="true" ht="13.8" hidden="false" customHeight="false" outlineLevel="0" collapsed="false">
      <c r="A3069" s="1" t="s">
        <v>91</v>
      </c>
      <c r="B3069" s="12" t="n">
        <v>42185</v>
      </c>
      <c r="C3069" s="1" t="s">
        <v>19</v>
      </c>
      <c r="D3069" s="1" t="s">
        <v>19</v>
      </c>
      <c r="E3069" s="1" t="s">
        <v>19</v>
      </c>
      <c r="F3069" s="1" t="s">
        <v>20</v>
      </c>
      <c r="G3069" s="1" t="n">
        <v>10</v>
      </c>
      <c r="H3069" s="1" t="n">
        <v>3</v>
      </c>
      <c r="I3069" s="23" t="str">
        <f aca="false">IF(J3069="RHAP", "Rhizophora apiculata", IF(J3069="EXAG", "Excoecaria agallocha", IF(J3069="BRPA", "Bruguiera parviflora", IF(J3069="XYMO", "Xylocarpus moluccensis", IF(J3069="BRCY", "Bruguiera cylindrica", IF(J3069="AVAL", "Avicennia alba", IF(J3069="AVOF", "Avicennia officinalis", IF(J3069="LURA", "Lumnitzera racemosa", IF(J3069="CETA", "Ceriops tagal", IF(J3069="XYGR", "Xylocarpus granatum", IF(J3069="AVMA", "Avicennia marina", IF(J3069="RHMU", "Rhizophora mucronata", IF(J3069="BRGY", "Bruguiera gymnorrhiza", IF(J3069="BRSE", "Bruguiera sexangula", IF(J3069="SOOV", "Sonneratia ovata", IF(J3069="SOCA", "Sonneratia caseolaris", IF(J3069="HELI", "Heritiera littoralis", IF(J3069="HESY", "Heritiera sylvatica", IF(J3069="NYFR", "Nypa fruticans", IF(J3069="CYRA", "Cynometra ramiflora", IF(J3069="PHPA", "Phoenix paludosa", IF(J3069="SCHY", "Scyphiphora hydrophyllacea", IF(J3069="DIMA", "Diospyros maritima", IF(J3069="POPI", "Pongamia pinnata", IF(J3069="MAPS", "Maniltoa psilogyne", IF(J3069="INBI", "Intsia bijuga", IF(J3069="ACEB", "Acanthus ebracteatus", IF(J3069="CAER", "Calamus erinaceus", IF(J3069="UNUN", "Unknown unknown",  IF(J3069="SOAL", "Sonneratia alba",  IF(J3069="AECO", "Aegiceras corniculatum", "" )) )))))))))))))))))))))))))))))</f>
        <v>Rhizophora apiculata</v>
      </c>
      <c r="J3069" s="1" t="s">
        <v>21</v>
      </c>
      <c r="K3069" s="1" t="n">
        <v>9.6</v>
      </c>
      <c r="L3069" s="1" t="n">
        <v>13</v>
      </c>
      <c r="M3069" s="1"/>
      <c r="N3069" s="1"/>
      <c r="O3069" s="3"/>
      <c r="AMI3069" s="0"/>
      <c r="AMJ3069" s="0"/>
    </row>
    <row r="3070" s="18" customFormat="true" ht="13.8" hidden="false" customHeight="false" outlineLevel="0" collapsed="false">
      <c r="A3070" s="1" t="s">
        <v>91</v>
      </c>
      <c r="B3070" s="12" t="n">
        <v>42185</v>
      </c>
      <c r="C3070" s="1" t="s">
        <v>19</v>
      </c>
      <c r="D3070" s="1" t="s">
        <v>19</v>
      </c>
      <c r="E3070" s="1" t="s">
        <v>19</v>
      </c>
      <c r="F3070" s="1" t="s">
        <v>20</v>
      </c>
      <c r="G3070" s="1" t="n">
        <v>10</v>
      </c>
      <c r="H3070" s="1" t="n">
        <v>3</v>
      </c>
      <c r="I3070" s="23" t="str">
        <f aca="false">IF(J3070="RHAP", "Rhizophora apiculata", IF(J3070="EXAG", "Excoecaria agallocha", IF(J3070="BRPA", "Bruguiera parviflora", IF(J3070="XYMO", "Xylocarpus moluccensis", IF(J3070="BRCY", "Bruguiera cylindrica", IF(J3070="AVAL", "Avicennia alba", IF(J3070="AVOF", "Avicennia officinalis", IF(J3070="LURA", "Lumnitzera racemosa", IF(J3070="CETA", "Ceriops tagal", IF(J3070="XYGR", "Xylocarpus granatum", IF(J3070="AVMA", "Avicennia marina", IF(J3070="RHMU", "Rhizophora mucronata", IF(J3070="BRGY", "Bruguiera gymnorrhiza", IF(J3070="BRSE", "Bruguiera sexangula", IF(J3070="SOOV", "Sonneratia ovata", IF(J3070="SOCA", "Sonneratia caseolaris", IF(J3070="HELI", "Heritiera littoralis", IF(J3070="HESY", "Heritiera sylvatica", IF(J3070="NYFR", "Nypa fruticans", IF(J3070="CYRA", "Cynometra ramiflora", IF(J3070="PHPA", "Phoenix paludosa", IF(J3070="SCHY", "Scyphiphora hydrophyllacea", IF(J3070="DIMA", "Diospyros maritima", IF(J3070="POPI", "Pongamia pinnata", IF(J3070="MAPS", "Maniltoa psilogyne", IF(J3070="INBI", "Intsia bijuga", IF(J3070="ACEB", "Acanthus ebracteatus", IF(J3070="CAER", "Calamus erinaceus", IF(J3070="UNUN", "Unknown unknown",  IF(J3070="SOAL", "Sonneratia alba",  IF(J3070="AECO", "Aegiceras corniculatum", "" )) )))))))))))))))))))))))))))))</f>
        <v>Rhizophora apiculata</v>
      </c>
      <c r="J3070" s="1" t="s">
        <v>21</v>
      </c>
      <c r="K3070" s="1" t="n">
        <v>9.8</v>
      </c>
      <c r="L3070" s="1" t="n">
        <v>12</v>
      </c>
      <c r="M3070" s="1"/>
      <c r="N3070" s="1"/>
      <c r="O3070" s="3"/>
      <c r="AMI3070" s="0"/>
      <c r="AMJ3070" s="0"/>
    </row>
    <row r="3071" s="18" customFormat="true" ht="13.8" hidden="false" customHeight="false" outlineLevel="0" collapsed="false">
      <c r="A3071" s="1" t="s">
        <v>91</v>
      </c>
      <c r="B3071" s="12" t="n">
        <v>42185</v>
      </c>
      <c r="C3071" s="1" t="s">
        <v>19</v>
      </c>
      <c r="D3071" s="1" t="s">
        <v>19</v>
      </c>
      <c r="E3071" s="1" t="s">
        <v>19</v>
      </c>
      <c r="F3071" s="1" t="s">
        <v>20</v>
      </c>
      <c r="G3071" s="1" t="n">
        <v>10</v>
      </c>
      <c r="H3071" s="1" t="n">
        <v>3</v>
      </c>
      <c r="I3071" s="23" t="str">
        <f aca="false">IF(J3071="RHAP", "Rhizophora apiculata", IF(J3071="EXAG", "Excoecaria agallocha", IF(J3071="BRPA", "Bruguiera parviflora", IF(J3071="XYMO", "Xylocarpus moluccensis", IF(J3071="BRCY", "Bruguiera cylindrica", IF(J3071="AVAL", "Avicennia alba", IF(J3071="AVOF", "Avicennia officinalis", IF(J3071="LURA", "Lumnitzera racemosa", IF(J3071="CETA", "Ceriops tagal", IF(J3071="XYGR", "Xylocarpus granatum", IF(J3071="AVMA", "Avicennia marina", IF(J3071="RHMU", "Rhizophora mucronata", IF(J3071="BRGY", "Bruguiera gymnorrhiza", IF(J3071="BRSE", "Bruguiera sexangula", IF(J3071="SOOV", "Sonneratia ovata", IF(J3071="SOCA", "Sonneratia caseolaris", IF(J3071="HELI", "Heritiera littoralis", IF(J3071="HESY", "Heritiera sylvatica", IF(J3071="NYFR", "Nypa fruticans", IF(J3071="CYRA", "Cynometra ramiflora", IF(J3071="PHPA", "Phoenix paludosa", IF(J3071="SCHY", "Scyphiphora hydrophyllacea", IF(J3071="DIMA", "Diospyros maritima", IF(J3071="POPI", "Pongamia pinnata", IF(J3071="MAPS", "Maniltoa psilogyne", IF(J3071="INBI", "Intsia bijuga", IF(J3071="ACEB", "Acanthus ebracteatus", IF(J3071="CAER", "Calamus erinaceus", IF(J3071="UNUN", "Unknown unknown",  IF(J3071="SOAL", "Sonneratia alba",  IF(J3071="AECO", "Aegiceras corniculatum", "" )) )))))))))))))))))))))))))))))</f>
        <v>Rhizophora apiculata</v>
      </c>
      <c r="J3071" s="1" t="s">
        <v>21</v>
      </c>
      <c r="K3071" s="1" t="n">
        <v>10.6</v>
      </c>
      <c r="L3071" s="1" t="n">
        <v>12</v>
      </c>
      <c r="M3071" s="1"/>
      <c r="N3071" s="1"/>
      <c r="O3071" s="3"/>
      <c r="AMI3071" s="0"/>
      <c r="AMJ3071" s="0"/>
    </row>
    <row r="3072" s="18" customFormat="true" ht="13.8" hidden="false" customHeight="false" outlineLevel="0" collapsed="false">
      <c r="A3072" s="1" t="s">
        <v>91</v>
      </c>
      <c r="B3072" s="12" t="n">
        <v>42185</v>
      </c>
      <c r="C3072" s="1" t="s">
        <v>19</v>
      </c>
      <c r="D3072" s="1" t="s">
        <v>19</v>
      </c>
      <c r="E3072" s="1" t="s">
        <v>19</v>
      </c>
      <c r="F3072" s="1" t="s">
        <v>20</v>
      </c>
      <c r="G3072" s="1" t="n">
        <v>10</v>
      </c>
      <c r="H3072" s="1" t="n">
        <v>3</v>
      </c>
      <c r="I3072" s="23" t="str">
        <f aca="false">IF(J3072="RHAP", "Rhizophora apiculata", IF(J3072="EXAG", "Excoecaria agallocha", IF(J3072="BRPA", "Bruguiera parviflora", IF(J3072="XYMO", "Xylocarpus moluccensis", IF(J3072="BRCY", "Bruguiera cylindrica", IF(J3072="AVAL", "Avicennia alba", IF(J3072="AVOF", "Avicennia officinalis", IF(J3072="LURA", "Lumnitzera racemosa", IF(J3072="CETA", "Ceriops tagal", IF(J3072="XYGR", "Xylocarpus granatum", IF(J3072="AVMA", "Avicennia marina", IF(J3072="RHMU", "Rhizophora mucronata", IF(J3072="BRGY", "Bruguiera gymnorrhiza", IF(J3072="BRSE", "Bruguiera sexangula", IF(J3072="SOOV", "Sonneratia ovata", IF(J3072="SOCA", "Sonneratia caseolaris", IF(J3072="HELI", "Heritiera littoralis", IF(J3072="HESY", "Heritiera sylvatica", IF(J3072="NYFR", "Nypa fruticans", IF(J3072="CYRA", "Cynometra ramiflora", IF(J3072="PHPA", "Phoenix paludosa", IF(J3072="SCHY", "Scyphiphora hydrophyllacea", IF(J3072="DIMA", "Diospyros maritima", IF(J3072="POPI", "Pongamia pinnata", IF(J3072="MAPS", "Maniltoa psilogyne", IF(J3072="INBI", "Intsia bijuga", IF(J3072="ACEB", "Acanthus ebracteatus", IF(J3072="CAER", "Calamus erinaceus", IF(J3072="UNUN", "Unknown unknown",  IF(J3072="SOAL", "Sonneratia alba",  IF(J3072="AECO", "Aegiceras corniculatum", "" )) )))))))))))))))))))))))))))))</f>
        <v>Rhizophora apiculata</v>
      </c>
      <c r="J3072" s="1" t="s">
        <v>21</v>
      </c>
      <c r="K3072" s="1" t="n">
        <v>11</v>
      </c>
      <c r="L3072" s="1" t="n">
        <v>13</v>
      </c>
      <c r="M3072" s="1"/>
      <c r="N3072" s="1"/>
      <c r="O3072" s="3"/>
      <c r="AMI3072" s="0"/>
      <c r="AMJ3072" s="0"/>
    </row>
    <row r="3073" s="18" customFormat="true" ht="13.8" hidden="false" customHeight="false" outlineLevel="0" collapsed="false">
      <c r="A3073" s="1" t="s">
        <v>91</v>
      </c>
      <c r="B3073" s="12" t="n">
        <v>42185</v>
      </c>
      <c r="C3073" s="1" t="s">
        <v>19</v>
      </c>
      <c r="D3073" s="1" t="s">
        <v>19</v>
      </c>
      <c r="E3073" s="1" t="s">
        <v>19</v>
      </c>
      <c r="F3073" s="1" t="s">
        <v>20</v>
      </c>
      <c r="G3073" s="1" t="n">
        <v>10</v>
      </c>
      <c r="H3073" s="1" t="n">
        <v>3</v>
      </c>
      <c r="I3073" s="23" t="str">
        <f aca="false">IF(J3073="RHAP", "Rhizophora apiculata", IF(J3073="EXAG", "Excoecaria agallocha", IF(J3073="BRPA", "Bruguiera parviflora", IF(J3073="XYMO", "Xylocarpus moluccensis", IF(J3073="BRCY", "Bruguiera cylindrica", IF(J3073="AVAL", "Avicennia alba", IF(J3073="AVOF", "Avicennia officinalis", IF(J3073="LURA", "Lumnitzera racemosa", IF(J3073="CETA", "Ceriops tagal", IF(J3073="XYGR", "Xylocarpus granatum", IF(J3073="AVMA", "Avicennia marina", IF(J3073="RHMU", "Rhizophora mucronata", IF(J3073="BRGY", "Bruguiera gymnorrhiza", IF(J3073="BRSE", "Bruguiera sexangula", IF(J3073="SOOV", "Sonneratia ovata", IF(J3073="SOCA", "Sonneratia caseolaris", IF(J3073="HELI", "Heritiera littoralis", IF(J3073="HESY", "Heritiera sylvatica", IF(J3073="NYFR", "Nypa fruticans", IF(J3073="CYRA", "Cynometra ramiflora", IF(J3073="PHPA", "Phoenix paludosa", IF(J3073="SCHY", "Scyphiphora hydrophyllacea", IF(J3073="DIMA", "Diospyros maritima", IF(J3073="POPI", "Pongamia pinnata", IF(J3073="MAPS", "Maniltoa psilogyne", IF(J3073="INBI", "Intsia bijuga", IF(J3073="ACEB", "Acanthus ebracteatus", IF(J3073="CAER", "Calamus erinaceus", IF(J3073="UNUN", "Unknown unknown",  IF(J3073="SOAL", "Sonneratia alba",  IF(J3073="AECO", "Aegiceras corniculatum", "" )) )))))))))))))))))))))))))))))</f>
        <v>Rhizophora apiculata</v>
      </c>
      <c r="J3073" s="1" t="s">
        <v>21</v>
      </c>
      <c r="K3073" s="1" t="n">
        <v>11.1</v>
      </c>
      <c r="L3073" s="1" t="n">
        <v>4</v>
      </c>
      <c r="M3073" s="1" t="n">
        <v>11.9</v>
      </c>
      <c r="N3073" s="1" t="n">
        <v>3</v>
      </c>
      <c r="O3073" s="3"/>
      <c r="AMI3073" s="0"/>
      <c r="AMJ3073" s="0"/>
    </row>
    <row r="3074" s="18" customFormat="true" ht="13.8" hidden="false" customHeight="false" outlineLevel="0" collapsed="false">
      <c r="A3074" s="1" t="s">
        <v>91</v>
      </c>
      <c r="B3074" s="12" t="n">
        <v>42185</v>
      </c>
      <c r="C3074" s="1" t="s">
        <v>19</v>
      </c>
      <c r="D3074" s="1" t="s">
        <v>19</v>
      </c>
      <c r="E3074" s="1" t="s">
        <v>19</v>
      </c>
      <c r="F3074" s="1" t="s">
        <v>20</v>
      </c>
      <c r="G3074" s="1" t="n">
        <v>10</v>
      </c>
      <c r="H3074" s="1" t="n">
        <v>3</v>
      </c>
      <c r="I3074" s="23" t="str">
        <f aca="false">IF(J3074="RHAP", "Rhizophora apiculata", IF(J3074="EXAG", "Excoecaria agallocha", IF(J3074="BRPA", "Bruguiera parviflora", IF(J3074="XYMO", "Xylocarpus moluccensis", IF(J3074="BRCY", "Bruguiera cylindrica", IF(J3074="AVAL", "Avicennia alba", IF(J3074="AVOF", "Avicennia officinalis", IF(J3074="LURA", "Lumnitzera racemosa", IF(J3074="CETA", "Ceriops tagal", IF(J3074="XYGR", "Xylocarpus granatum", IF(J3074="AVMA", "Avicennia marina", IF(J3074="RHMU", "Rhizophora mucronata", IF(J3074="BRGY", "Bruguiera gymnorrhiza", IF(J3074="BRSE", "Bruguiera sexangula", IF(J3074="SOOV", "Sonneratia ovata", IF(J3074="SOCA", "Sonneratia caseolaris", IF(J3074="HELI", "Heritiera littoralis", IF(J3074="HESY", "Heritiera sylvatica", IF(J3074="NYFR", "Nypa fruticans", IF(J3074="CYRA", "Cynometra ramiflora", IF(J3074="PHPA", "Phoenix paludosa", IF(J3074="SCHY", "Scyphiphora hydrophyllacea", IF(J3074="DIMA", "Diospyros maritima", IF(J3074="POPI", "Pongamia pinnata", IF(J3074="MAPS", "Maniltoa psilogyne", IF(J3074="INBI", "Intsia bijuga", IF(J3074="ACEB", "Acanthus ebracteatus", IF(J3074="CAER", "Calamus erinaceus", IF(J3074="UNUN", "Unknown unknown",  IF(J3074="SOAL", "Sonneratia alba",  IF(J3074="AECO", "Aegiceras corniculatum", "" )) )))))))))))))))))))))))))))))</f>
        <v>Rhizophora apiculata</v>
      </c>
      <c r="J3074" s="1" t="s">
        <v>21</v>
      </c>
      <c r="K3074" s="1" t="n">
        <v>12</v>
      </c>
      <c r="L3074" s="1" t="n">
        <v>14</v>
      </c>
      <c r="M3074" s="1"/>
      <c r="N3074" s="1"/>
      <c r="O3074" s="3"/>
      <c r="AMI3074" s="0"/>
      <c r="AMJ3074" s="0"/>
    </row>
    <row r="3075" s="18" customFormat="true" ht="13.8" hidden="false" customHeight="false" outlineLevel="0" collapsed="false">
      <c r="A3075" s="1" t="s">
        <v>91</v>
      </c>
      <c r="B3075" s="12" t="n">
        <v>42185</v>
      </c>
      <c r="C3075" s="1" t="s">
        <v>19</v>
      </c>
      <c r="D3075" s="1" t="s">
        <v>19</v>
      </c>
      <c r="E3075" s="1" t="s">
        <v>19</v>
      </c>
      <c r="F3075" s="1" t="s">
        <v>20</v>
      </c>
      <c r="G3075" s="1" t="n">
        <v>10</v>
      </c>
      <c r="H3075" s="1" t="n">
        <v>3</v>
      </c>
      <c r="I3075" s="23" t="str">
        <f aca="false">IF(J3075="RHAP", "Rhizophora apiculata", IF(J3075="EXAG", "Excoecaria agallocha", IF(J3075="BRPA", "Bruguiera parviflora", IF(J3075="XYMO", "Xylocarpus moluccensis", IF(J3075="BRCY", "Bruguiera cylindrica", IF(J3075="AVAL", "Avicennia alba", IF(J3075="AVOF", "Avicennia officinalis", IF(J3075="LURA", "Lumnitzera racemosa", IF(J3075="CETA", "Ceriops tagal", IF(J3075="XYGR", "Xylocarpus granatum", IF(J3075="AVMA", "Avicennia marina", IF(J3075="RHMU", "Rhizophora mucronata", IF(J3075="BRGY", "Bruguiera gymnorrhiza", IF(J3075="BRSE", "Bruguiera sexangula", IF(J3075="SOOV", "Sonneratia ovata", IF(J3075="SOCA", "Sonneratia caseolaris", IF(J3075="HELI", "Heritiera littoralis", IF(J3075="HESY", "Heritiera sylvatica", IF(J3075="NYFR", "Nypa fruticans", IF(J3075="CYRA", "Cynometra ramiflora", IF(J3075="PHPA", "Phoenix paludosa", IF(J3075="SCHY", "Scyphiphora hydrophyllacea", IF(J3075="DIMA", "Diospyros maritima", IF(J3075="POPI", "Pongamia pinnata", IF(J3075="MAPS", "Maniltoa psilogyne", IF(J3075="INBI", "Intsia bijuga", IF(J3075="ACEB", "Acanthus ebracteatus", IF(J3075="CAER", "Calamus erinaceus", IF(J3075="UNUN", "Unknown unknown",  IF(J3075="SOAL", "Sonneratia alba",  IF(J3075="AECO", "Aegiceras corniculatum", "" )) )))))))))))))))))))))))))))))</f>
        <v>Rhizophora apiculata</v>
      </c>
      <c r="J3075" s="1" t="s">
        <v>21</v>
      </c>
      <c r="K3075" s="1" t="n">
        <v>12.8</v>
      </c>
      <c r="L3075" s="1" t="n">
        <v>13</v>
      </c>
      <c r="M3075" s="1"/>
      <c r="N3075" s="1"/>
      <c r="O3075" s="3"/>
      <c r="AMI3075" s="0"/>
      <c r="AMJ3075" s="0"/>
    </row>
    <row r="3076" s="18" customFormat="true" ht="13.8" hidden="false" customHeight="false" outlineLevel="0" collapsed="false">
      <c r="A3076" s="1" t="s">
        <v>91</v>
      </c>
      <c r="B3076" s="12" t="n">
        <v>42185</v>
      </c>
      <c r="C3076" s="1" t="s">
        <v>19</v>
      </c>
      <c r="D3076" s="1" t="s">
        <v>19</v>
      </c>
      <c r="E3076" s="1" t="s">
        <v>19</v>
      </c>
      <c r="F3076" s="1" t="s">
        <v>20</v>
      </c>
      <c r="G3076" s="1" t="n">
        <v>10</v>
      </c>
      <c r="H3076" s="1" t="n">
        <v>3</v>
      </c>
      <c r="I3076" s="23" t="str">
        <f aca="false">IF(J3076="RHAP", "Rhizophora apiculata", IF(J3076="EXAG", "Excoecaria agallocha", IF(J3076="BRPA", "Bruguiera parviflora", IF(J3076="XYMO", "Xylocarpus moluccensis", IF(J3076="BRCY", "Bruguiera cylindrica", IF(J3076="AVAL", "Avicennia alba", IF(J3076="AVOF", "Avicennia officinalis", IF(J3076="LURA", "Lumnitzera racemosa", IF(J3076="CETA", "Ceriops tagal", IF(J3076="XYGR", "Xylocarpus granatum", IF(J3076="AVMA", "Avicennia marina", IF(J3076="RHMU", "Rhizophora mucronata", IF(J3076="BRGY", "Bruguiera gymnorrhiza", IF(J3076="BRSE", "Bruguiera sexangula", IF(J3076="SOOV", "Sonneratia ovata", IF(J3076="SOCA", "Sonneratia caseolaris", IF(J3076="HELI", "Heritiera littoralis", IF(J3076="HESY", "Heritiera sylvatica", IF(J3076="NYFR", "Nypa fruticans", IF(J3076="CYRA", "Cynometra ramiflora", IF(J3076="PHPA", "Phoenix paludosa", IF(J3076="SCHY", "Scyphiphora hydrophyllacea", IF(J3076="DIMA", "Diospyros maritima", IF(J3076="POPI", "Pongamia pinnata", IF(J3076="MAPS", "Maniltoa psilogyne", IF(J3076="INBI", "Intsia bijuga", IF(J3076="ACEB", "Acanthus ebracteatus", IF(J3076="CAER", "Calamus erinaceus", IF(J3076="UNUN", "Unknown unknown",  IF(J3076="SOAL", "Sonneratia alba",  IF(J3076="AECO", "Aegiceras corniculatum", "" )) )))))))))))))))))))))))))))))</f>
        <v>Rhizophora apiculata</v>
      </c>
      <c r="J3076" s="1" t="s">
        <v>21</v>
      </c>
      <c r="K3076" s="1" t="n">
        <v>12.9</v>
      </c>
      <c r="L3076" s="1" t="n">
        <v>16</v>
      </c>
      <c r="M3076" s="1"/>
      <c r="N3076" s="1"/>
      <c r="O3076" s="3"/>
      <c r="AMI3076" s="0"/>
      <c r="AMJ3076" s="0"/>
    </row>
    <row r="3077" s="18" customFormat="true" ht="13.8" hidden="false" customHeight="false" outlineLevel="0" collapsed="false">
      <c r="A3077" s="1" t="s">
        <v>91</v>
      </c>
      <c r="B3077" s="12" t="n">
        <v>42185</v>
      </c>
      <c r="C3077" s="1" t="s">
        <v>19</v>
      </c>
      <c r="D3077" s="1" t="s">
        <v>19</v>
      </c>
      <c r="E3077" s="1" t="s">
        <v>19</v>
      </c>
      <c r="F3077" s="1" t="s">
        <v>20</v>
      </c>
      <c r="G3077" s="1" t="n">
        <v>10</v>
      </c>
      <c r="H3077" s="1" t="n">
        <v>3</v>
      </c>
      <c r="I3077" s="23" t="str">
        <f aca="false">IF(J3077="RHAP", "Rhizophora apiculata", IF(J3077="EXAG", "Excoecaria agallocha", IF(J3077="BRPA", "Bruguiera parviflora", IF(J3077="XYMO", "Xylocarpus moluccensis", IF(J3077="BRCY", "Bruguiera cylindrica", IF(J3077="AVAL", "Avicennia alba", IF(J3077="AVOF", "Avicennia officinalis", IF(J3077="LURA", "Lumnitzera racemosa", IF(J3077="CETA", "Ceriops tagal", IF(J3077="XYGR", "Xylocarpus granatum", IF(J3077="AVMA", "Avicennia marina", IF(J3077="RHMU", "Rhizophora mucronata", IF(J3077="BRGY", "Bruguiera gymnorrhiza", IF(J3077="BRSE", "Bruguiera sexangula", IF(J3077="SOOV", "Sonneratia ovata", IF(J3077="SOCA", "Sonneratia caseolaris", IF(J3077="HELI", "Heritiera littoralis", IF(J3077="HESY", "Heritiera sylvatica", IF(J3077="NYFR", "Nypa fruticans", IF(J3077="CYRA", "Cynometra ramiflora", IF(J3077="PHPA", "Phoenix paludosa", IF(J3077="SCHY", "Scyphiphora hydrophyllacea", IF(J3077="DIMA", "Diospyros maritima", IF(J3077="POPI", "Pongamia pinnata", IF(J3077="MAPS", "Maniltoa psilogyne", IF(J3077="INBI", "Intsia bijuga", IF(J3077="ACEB", "Acanthus ebracteatus", IF(J3077="CAER", "Calamus erinaceus", IF(J3077="UNUN", "Unknown unknown",  IF(J3077="SOAL", "Sonneratia alba",  IF(J3077="AECO", "Aegiceras corniculatum", "" )) )))))))))))))))))))))))))))))</f>
        <v>Avicennia alba</v>
      </c>
      <c r="J3077" s="1" t="s">
        <v>27</v>
      </c>
      <c r="K3077" s="1" t="n">
        <v>13</v>
      </c>
      <c r="L3077" s="1" t="n">
        <v>11</v>
      </c>
      <c r="M3077" s="1" t="n">
        <v>14.2</v>
      </c>
      <c r="N3077" s="1" t="n">
        <v>3</v>
      </c>
      <c r="O3077" s="3"/>
      <c r="AMI3077" s="0"/>
      <c r="AMJ3077" s="0"/>
    </row>
    <row r="3078" s="18" customFormat="true" ht="13.8" hidden="false" customHeight="false" outlineLevel="0" collapsed="false">
      <c r="A3078" s="1" t="s">
        <v>91</v>
      </c>
      <c r="B3078" s="12" t="n">
        <v>42185</v>
      </c>
      <c r="C3078" s="1" t="s">
        <v>19</v>
      </c>
      <c r="D3078" s="1" t="s">
        <v>19</v>
      </c>
      <c r="E3078" s="1" t="s">
        <v>19</v>
      </c>
      <c r="F3078" s="1" t="s">
        <v>20</v>
      </c>
      <c r="G3078" s="1" t="n">
        <v>10</v>
      </c>
      <c r="H3078" s="1" t="n">
        <v>3</v>
      </c>
      <c r="I3078" s="23" t="str">
        <f aca="false">IF(J3078="RHAP", "Rhizophora apiculata", IF(J3078="EXAG", "Excoecaria agallocha", IF(J3078="BRPA", "Bruguiera parviflora", IF(J3078="XYMO", "Xylocarpus moluccensis", IF(J3078="BRCY", "Bruguiera cylindrica", IF(J3078="AVAL", "Avicennia alba", IF(J3078="AVOF", "Avicennia officinalis", IF(J3078="LURA", "Lumnitzera racemosa", IF(J3078="CETA", "Ceriops tagal", IF(J3078="XYGR", "Xylocarpus granatum", IF(J3078="AVMA", "Avicennia marina", IF(J3078="RHMU", "Rhizophora mucronata", IF(J3078="BRGY", "Bruguiera gymnorrhiza", IF(J3078="BRSE", "Bruguiera sexangula", IF(J3078="SOOV", "Sonneratia ovata", IF(J3078="SOCA", "Sonneratia caseolaris", IF(J3078="HELI", "Heritiera littoralis", IF(J3078="HESY", "Heritiera sylvatica", IF(J3078="NYFR", "Nypa fruticans", IF(J3078="CYRA", "Cynometra ramiflora", IF(J3078="PHPA", "Phoenix paludosa", IF(J3078="SCHY", "Scyphiphora hydrophyllacea", IF(J3078="DIMA", "Diospyros maritima", IF(J3078="POPI", "Pongamia pinnata", IF(J3078="MAPS", "Maniltoa psilogyne", IF(J3078="INBI", "Intsia bijuga", IF(J3078="ACEB", "Acanthus ebracteatus", IF(J3078="CAER", "Calamus erinaceus", IF(J3078="UNUN", "Unknown unknown",  IF(J3078="SOAL", "Sonneratia alba",  IF(J3078="AECO", "Aegiceras corniculatum", "" )) )))))))))))))))))))))))))))))</f>
        <v>Rhizophora apiculata</v>
      </c>
      <c r="J3078" s="1" t="s">
        <v>21</v>
      </c>
      <c r="K3078" s="1" t="n">
        <v>13</v>
      </c>
      <c r="L3078" s="1" t="n">
        <v>13</v>
      </c>
      <c r="M3078" s="1"/>
      <c r="N3078" s="1"/>
      <c r="O3078" s="3"/>
      <c r="AMI3078" s="0"/>
      <c r="AMJ3078" s="0"/>
    </row>
    <row r="3079" s="18" customFormat="true" ht="13.8" hidden="false" customHeight="false" outlineLevel="0" collapsed="false">
      <c r="A3079" s="1" t="s">
        <v>91</v>
      </c>
      <c r="B3079" s="12" t="n">
        <v>42185</v>
      </c>
      <c r="C3079" s="1" t="s">
        <v>19</v>
      </c>
      <c r="D3079" s="1" t="s">
        <v>19</v>
      </c>
      <c r="E3079" s="1" t="s">
        <v>19</v>
      </c>
      <c r="F3079" s="1" t="s">
        <v>20</v>
      </c>
      <c r="G3079" s="1" t="n">
        <v>10</v>
      </c>
      <c r="H3079" s="1" t="n">
        <v>3</v>
      </c>
      <c r="I3079" s="23" t="str">
        <f aca="false">IF(J3079="RHAP", "Rhizophora apiculata", IF(J3079="EXAG", "Excoecaria agallocha", IF(J3079="BRPA", "Bruguiera parviflora", IF(J3079="XYMO", "Xylocarpus moluccensis", IF(J3079="BRCY", "Bruguiera cylindrica", IF(J3079="AVAL", "Avicennia alba", IF(J3079="AVOF", "Avicennia officinalis", IF(J3079="LURA", "Lumnitzera racemosa", IF(J3079="CETA", "Ceriops tagal", IF(J3079="XYGR", "Xylocarpus granatum", IF(J3079="AVMA", "Avicennia marina", IF(J3079="RHMU", "Rhizophora mucronata", IF(J3079="BRGY", "Bruguiera gymnorrhiza", IF(J3079="BRSE", "Bruguiera sexangula", IF(J3079="SOOV", "Sonneratia ovata", IF(J3079="SOCA", "Sonneratia caseolaris", IF(J3079="HELI", "Heritiera littoralis", IF(J3079="HESY", "Heritiera sylvatica", IF(J3079="NYFR", "Nypa fruticans", IF(J3079="CYRA", "Cynometra ramiflora", IF(J3079="PHPA", "Phoenix paludosa", IF(J3079="SCHY", "Scyphiphora hydrophyllacea", IF(J3079="DIMA", "Diospyros maritima", IF(J3079="POPI", "Pongamia pinnata", IF(J3079="MAPS", "Maniltoa psilogyne", IF(J3079="INBI", "Intsia bijuga", IF(J3079="ACEB", "Acanthus ebracteatus", IF(J3079="CAER", "Calamus erinaceus", IF(J3079="UNUN", "Unknown unknown",  IF(J3079="SOAL", "Sonneratia alba",  IF(J3079="AECO", "Aegiceras corniculatum", "" )) )))))))))))))))))))))))))))))</f>
        <v>Rhizophora apiculata</v>
      </c>
      <c r="J3079" s="1" t="s">
        <v>21</v>
      </c>
      <c r="K3079" s="1" t="n">
        <v>13</v>
      </c>
      <c r="L3079" s="1" t="n">
        <v>13</v>
      </c>
      <c r="M3079" s="1"/>
      <c r="N3079" s="1"/>
      <c r="O3079" s="3"/>
      <c r="AMI3079" s="0"/>
      <c r="AMJ3079" s="0"/>
    </row>
    <row r="3080" s="18" customFormat="true" ht="13.8" hidden="false" customHeight="false" outlineLevel="0" collapsed="false">
      <c r="A3080" s="1" t="s">
        <v>91</v>
      </c>
      <c r="B3080" s="12" t="n">
        <v>42185</v>
      </c>
      <c r="C3080" s="1" t="s">
        <v>19</v>
      </c>
      <c r="D3080" s="1" t="s">
        <v>19</v>
      </c>
      <c r="E3080" s="1" t="s">
        <v>19</v>
      </c>
      <c r="F3080" s="1" t="s">
        <v>20</v>
      </c>
      <c r="G3080" s="1" t="n">
        <v>10</v>
      </c>
      <c r="H3080" s="1" t="n">
        <v>3</v>
      </c>
      <c r="I3080" s="23" t="str">
        <f aca="false">IF(J3080="RHAP", "Rhizophora apiculata", IF(J3080="EXAG", "Excoecaria agallocha", IF(J3080="BRPA", "Bruguiera parviflora", IF(J3080="XYMO", "Xylocarpus moluccensis", IF(J3080="BRCY", "Bruguiera cylindrica", IF(J3080="AVAL", "Avicennia alba", IF(J3080="AVOF", "Avicennia officinalis", IF(J3080="LURA", "Lumnitzera racemosa", IF(J3080="CETA", "Ceriops tagal", IF(J3080="XYGR", "Xylocarpus granatum", IF(J3080="AVMA", "Avicennia marina", IF(J3080="RHMU", "Rhizophora mucronata", IF(J3080="BRGY", "Bruguiera gymnorrhiza", IF(J3080="BRSE", "Bruguiera sexangula", IF(J3080="SOOV", "Sonneratia ovata", IF(J3080="SOCA", "Sonneratia caseolaris", IF(J3080="HELI", "Heritiera littoralis", IF(J3080="HESY", "Heritiera sylvatica", IF(J3080="NYFR", "Nypa fruticans", IF(J3080="CYRA", "Cynometra ramiflora", IF(J3080="PHPA", "Phoenix paludosa", IF(J3080="SCHY", "Scyphiphora hydrophyllacea", IF(J3080="DIMA", "Diospyros maritima", IF(J3080="POPI", "Pongamia pinnata", IF(J3080="MAPS", "Maniltoa psilogyne", IF(J3080="INBI", "Intsia bijuga", IF(J3080="ACEB", "Acanthus ebracteatus", IF(J3080="CAER", "Calamus erinaceus", IF(J3080="UNUN", "Unknown unknown",  IF(J3080="SOAL", "Sonneratia alba",  IF(J3080="AECO", "Aegiceras corniculatum", "" )) )))))))))))))))))))))))))))))</f>
        <v>Rhizophora apiculata</v>
      </c>
      <c r="J3080" s="1" t="s">
        <v>21</v>
      </c>
      <c r="K3080" s="1" t="n">
        <v>13.2</v>
      </c>
      <c r="L3080" s="1" t="n">
        <v>14</v>
      </c>
      <c r="M3080" s="1"/>
      <c r="N3080" s="1"/>
      <c r="O3080" s="3"/>
      <c r="AMI3080" s="0"/>
      <c r="AMJ3080" s="0"/>
    </row>
    <row r="3081" s="18" customFormat="true" ht="13.8" hidden="false" customHeight="false" outlineLevel="0" collapsed="false">
      <c r="A3081" s="1" t="s">
        <v>91</v>
      </c>
      <c r="B3081" s="12" t="n">
        <v>42185</v>
      </c>
      <c r="C3081" s="1" t="s">
        <v>19</v>
      </c>
      <c r="D3081" s="1" t="s">
        <v>19</v>
      </c>
      <c r="E3081" s="1" t="s">
        <v>19</v>
      </c>
      <c r="F3081" s="1" t="s">
        <v>20</v>
      </c>
      <c r="G3081" s="1" t="n">
        <v>10</v>
      </c>
      <c r="H3081" s="1" t="n">
        <v>3</v>
      </c>
      <c r="I3081" s="23" t="str">
        <f aca="false">IF(J3081="RHAP", "Rhizophora apiculata", IF(J3081="EXAG", "Excoecaria agallocha", IF(J3081="BRPA", "Bruguiera parviflora", IF(J3081="XYMO", "Xylocarpus moluccensis", IF(J3081="BRCY", "Bruguiera cylindrica", IF(J3081="AVAL", "Avicennia alba", IF(J3081="AVOF", "Avicennia officinalis", IF(J3081="LURA", "Lumnitzera racemosa", IF(J3081="CETA", "Ceriops tagal", IF(J3081="XYGR", "Xylocarpus granatum", IF(J3081="AVMA", "Avicennia marina", IF(J3081="RHMU", "Rhizophora mucronata", IF(J3081="BRGY", "Bruguiera gymnorrhiza", IF(J3081="BRSE", "Bruguiera sexangula", IF(J3081="SOOV", "Sonneratia ovata", IF(J3081="SOCA", "Sonneratia caseolaris", IF(J3081="HELI", "Heritiera littoralis", IF(J3081="HESY", "Heritiera sylvatica", IF(J3081="NYFR", "Nypa fruticans", IF(J3081="CYRA", "Cynometra ramiflora", IF(J3081="PHPA", "Phoenix paludosa", IF(J3081="SCHY", "Scyphiphora hydrophyllacea", IF(J3081="DIMA", "Diospyros maritima", IF(J3081="POPI", "Pongamia pinnata", IF(J3081="MAPS", "Maniltoa psilogyne", IF(J3081="INBI", "Intsia bijuga", IF(J3081="ACEB", "Acanthus ebracteatus", IF(J3081="CAER", "Calamus erinaceus", IF(J3081="UNUN", "Unknown unknown",  IF(J3081="SOAL", "Sonneratia alba",  IF(J3081="AECO", "Aegiceras corniculatum", "" )) )))))))))))))))))))))))))))))</f>
        <v>Avicennia alba</v>
      </c>
      <c r="J3081" s="1" t="s">
        <v>27</v>
      </c>
      <c r="K3081" s="1" t="n">
        <v>14.5</v>
      </c>
      <c r="L3081" s="1" t="n">
        <v>13</v>
      </c>
      <c r="M3081" s="1"/>
      <c r="N3081" s="1"/>
      <c r="O3081" s="3"/>
      <c r="AMI3081" s="0"/>
      <c r="AMJ3081" s="0"/>
    </row>
    <row r="3082" s="18" customFormat="true" ht="13.8" hidden="false" customHeight="false" outlineLevel="0" collapsed="false">
      <c r="A3082" s="1" t="s">
        <v>91</v>
      </c>
      <c r="B3082" s="12" t="n">
        <v>42185</v>
      </c>
      <c r="C3082" s="1" t="s">
        <v>19</v>
      </c>
      <c r="D3082" s="1" t="s">
        <v>19</v>
      </c>
      <c r="E3082" s="1" t="s">
        <v>19</v>
      </c>
      <c r="F3082" s="1" t="s">
        <v>20</v>
      </c>
      <c r="G3082" s="1" t="n">
        <v>10</v>
      </c>
      <c r="H3082" s="1" t="n">
        <v>3</v>
      </c>
      <c r="I3082" s="23" t="str">
        <f aca="false">IF(J3082="RHAP", "Rhizophora apiculata", IF(J3082="EXAG", "Excoecaria agallocha", IF(J3082="BRPA", "Bruguiera parviflora", IF(J3082="XYMO", "Xylocarpus moluccensis", IF(J3082="BRCY", "Bruguiera cylindrica", IF(J3082="AVAL", "Avicennia alba", IF(J3082="AVOF", "Avicennia officinalis", IF(J3082="LURA", "Lumnitzera racemosa", IF(J3082="CETA", "Ceriops tagal", IF(J3082="XYGR", "Xylocarpus granatum", IF(J3082="AVMA", "Avicennia marina", IF(J3082="RHMU", "Rhizophora mucronata", IF(J3082="BRGY", "Bruguiera gymnorrhiza", IF(J3082="BRSE", "Bruguiera sexangula", IF(J3082="SOOV", "Sonneratia ovata", IF(J3082="SOCA", "Sonneratia caseolaris", IF(J3082="HELI", "Heritiera littoralis", IF(J3082="HESY", "Heritiera sylvatica", IF(J3082="NYFR", "Nypa fruticans", IF(J3082="CYRA", "Cynometra ramiflora", IF(J3082="PHPA", "Phoenix paludosa", IF(J3082="SCHY", "Scyphiphora hydrophyllacea", IF(J3082="DIMA", "Diospyros maritima", IF(J3082="POPI", "Pongamia pinnata", IF(J3082="MAPS", "Maniltoa psilogyne", IF(J3082="INBI", "Intsia bijuga", IF(J3082="ACEB", "Acanthus ebracteatus", IF(J3082="CAER", "Calamus erinaceus", IF(J3082="UNUN", "Unknown unknown",  IF(J3082="SOAL", "Sonneratia alba",  IF(J3082="AECO", "Aegiceras corniculatum", "" )) )))))))))))))))))))))))))))))</f>
        <v>Rhizophora apiculata</v>
      </c>
      <c r="J3082" s="1" t="s">
        <v>21</v>
      </c>
      <c r="K3082" s="1" t="n">
        <v>14.8</v>
      </c>
      <c r="L3082" s="1" t="n">
        <v>17</v>
      </c>
      <c r="M3082" s="1"/>
      <c r="N3082" s="1"/>
      <c r="O3082" s="3"/>
      <c r="AMI3082" s="0"/>
      <c r="AMJ3082" s="0"/>
    </row>
    <row r="3083" s="18" customFormat="true" ht="13.8" hidden="false" customHeight="false" outlineLevel="0" collapsed="false">
      <c r="A3083" s="1" t="s">
        <v>91</v>
      </c>
      <c r="B3083" s="12" t="n">
        <v>42185</v>
      </c>
      <c r="C3083" s="1" t="s">
        <v>19</v>
      </c>
      <c r="D3083" s="1" t="s">
        <v>19</v>
      </c>
      <c r="E3083" s="1" t="s">
        <v>19</v>
      </c>
      <c r="F3083" s="1" t="s">
        <v>20</v>
      </c>
      <c r="G3083" s="1" t="n">
        <v>10</v>
      </c>
      <c r="H3083" s="1" t="n">
        <v>3</v>
      </c>
      <c r="I3083" s="23" t="str">
        <f aca="false">IF(J3083="RHAP", "Rhizophora apiculata", IF(J3083="EXAG", "Excoecaria agallocha", IF(J3083="BRPA", "Bruguiera parviflora", IF(J3083="XYMO", "Xylocarpus moluccensis", IF(J3083="BRCY", "Bruguiera cylindrica", IF(J3083="AVAL", "Avicennia alba", IF(J3083="AVOF", "Avicennia officinalis", IF(J3083="LURA", "Lumnitzera racemosa", IF(J3083="CETA", "Ceriops tagal", IF(J3083="XYGR", "Xylocarpus granatum", IF(J3083="AVMA", "Avicennia marina", IF(J3083="RHMU", "Rhizophora mucronata", IF(J3083="BRGY", "Bruguiera gymnorrhiza", IF(J3083="BRSE", "Bruguiera sexangula", IF(J3083="SOOV", "Sonneratia ovata", IF(J3083="SOCA", "Sonneratia caseolaris", IF(J3083="HELI", "Heritiera littoralis", IF(J3083="HESY", "Heritiera sylvatica", IF(J3083="NYFR", "Nypa fruticans", IF(J3083="CYRA", "Cynometra ramiflora", IF(J3083="PHPA", "Phoenix paludosa", IF(J3083="SCHY", "Scyphiphora hydrophyllacea", IF(J3083="DIMA", "Diospyros maritima", IF(J3083="POPI", "Pongamia pinnata", IF(J3083="MAPS", "Maniltoa psilogyne", IF(J3083="INBI", "Intsia bijuga", IF(J3083="ACEB", "Acanthus ebracteatus", IF(J3083="CAER", "Calamus erinaceus", IF(J3083="UNUN", "Unknown unknown",  IF(J3083="SOAL", "Sonneratia alba",  IF(J3083="AECO", "Aegiceras corniculatum", "" )) )))))))))))))))))))))))))))))</f>
        <v>Rhizophora apiculata</v>
      </c>
      <c r="J3083" s="1" t="s">
        <v>21</v>
      </c>
      <c r="K3083" s="1" t="n">
        <v>15.3</v>
      </c>
      <c r="L3083" s="1" t="n">
        <v>17</v>
      </c>
      <c r="M3083" s="1"/>
      <c r="N3083" s="1"/>
      <c r="O3083" s="3"/>
      <c r="AMI3083" s="0"/>
      <c r="AMJ3083" s="0"/>
    </row>
    <row r="3084" s="18" customFormat="true" ht="13.8" hidden="false" customHeight="false" outlineLevel="0" collapsed="false">
      <c r="A3084" s="1" t="s">
        <v>91</v>
      </c>
      <c r="B3084" s="12" t="n">
        <v>42185</v>
      </c>
      <c r="C3084" s="1" t="s">
        <v>19</v>
      </c>
      <c r="D3084" s="1" t="s">
        <v>19</v>
      </c>
      <c r="E3084" s="1" t="s">
        <v>19</v>
      </c>
      <c r="F3084" s="1" t="s">
        <v>20</v>
      </c>
      <c r="G3084" s="1" t="n">
        <v>10</v>
      </c>
      <c r="H3084" s="1" t="n">
        <v>3</v>
      </c>
      <c r="I3084" s="23" t="str">
        <f aca="false">IF(J3084="RHAP", "Rhizophora apiculata", IF(J3084="EXAG", "Excoecaria agallocha", IF(J3084="BRPA", "Bruguiera parviflora", IF(J3084="XYMO", "Xylocarpus moluccensis", IF(J3084="BRCY", "Bruguiera cylindrica", IF(J3084="AVAL", "Avicennia alba", IF(J3084="AVOF", "Avicennia officinalis", IF(J3084="LURA", "Lumnitzera racemosa", IF(J3084="CETA", "Ceriops tagal", IF(J3084="XYGR", "Xylocarpus granatum", IF(J3084="AVMA", "Avicennia marina", IF(J3084="RHMU", "Rhizophora mucronata", IF(J3084="BRGY", "Bruguiera gymnorrhiza", IF(J3084="BRSE", "Bruguiera sexangula", IF(J3084="SOOV", "Sonneratia ovata", IF(J3084="SOCA", "Sonneratia caseolaris", IF(J3084="HELI", "Heritiera littoralis", IF(J3084="HESY", "Heritiera sylvatica", IF(J3084="NYFR", "Nypa fruticans", IF(J3084="CYRA", "Cynometra ramiflora", IF(J3084="PHPA", "Phoenix paludosa", IF(J3084="SCHY", "Scyphiphora hydrophyllacea", IF(J3084="DIMA", "Diospyros maritima", IF(J3084="POPI", "Pongamia pinnata", IF(J3084="MAPS", "Maniltoa psilogyne", IF(J3084="INBI", "Intsia bijuga", IF(J3084="ACEB", "Acanthus ebracteatus", IF(J3084="CAER", "Calamus erinaceus", IF(J3084="UNUN", "Unknown unknown",  IF(J3084="SOAL", "Sonneratia alba",  IF(J3084="AECO", "Aegiceras corniculatum", "" )) )))))))))))))))))))))))))))))</f>
        <v>Rhizophora apiculata</v>
      </c>
      <c r="J3084" s="1" t="s">
        <v>21</v>
      </c>
      <c r="K3084" s="1" t="n">
        <v>15.8</v>
      </c>
      <c r="L3084" s="1" t="n">
        <v>14</v>
      </c>
      <c r="M3084" s="1"/>
      <c r="N3084" s="1"/>
      <c r="O3084" s="3"/>
      <c r="AMI3084" s="0"/>
      <c r="AMJ3084" s="0"/>
    </row>
    <row r="3085" s="18" customFormat="true" ht="13.8" hidden="false" customHeight="false" outlineLevel="0" collapsed="false">
      <c r="A3085" s="1" t="s">
        <v>91</v>
      </c>
      <c r="B3085" s="12" t="n">
        <v>42185</v>
      </c>
      <c r="C3085" s="1" t="s">
        <v>19</v>
      </c>
      <c r="D3085" s="1" t="s">
        <v>19</v>
      </c>
      <c r="E3085" s="1" t="s">
        <v>19</v>
      </c>
      <c r="F3085" s="1" t="s">
        <v>20</v>
      </c>
      <c r="G3085" s="1" t="n">
        <v>10</v>
      </c>
      <c r="H3085" s="1" t="n">
        <v>3</v>
      </c>
      <c r="I3085" s="23" t="str">
        <f aca="false">IF(J3085="RHAP", "Rhizophora apiculata", IF(J3085="EXAG", "Excoecaria agallocha", IF(J3085="BRPA", "Bruguiera parviflora", IF(J3085="XYMO", "Xylocarpus moluccensis", IF(J3085="BRCY", "Bruguiera cylindrica", IF(J3085="AVAL", "Avicennia alba", IF(J3085="AVOF", "Avicennia officinalis", IF(J3085="LURA", "Lumnitzera racemosa", IF(J3085="CETA", "Ceriops tagal", IF(J3085="XYGR", "Xylocarpus granatum", IF(J3085="AVMA", "Avicennia marina", IF(J3085="RHMU", "Rhizophora mucronata", IF(J3085="BRGY", "Bruguiera gymnorrhiza", IF(J3085="BRSE", "Bruguiera sexangula", IF(J3085="SOOV", "Sonneratia ovata", IF(J3085="SOCA", "Sonneratia caseolaris", IF(J3085="HELI", "Heritiera littoralis", IF(J3085="HESY", "Heritiera sylvatica", IF(J3085="NYFR", "Nypa fruticans", IF(J3085="CYRA", "Cynometra ramiflora", IF(J3085="PHPA", "Phoenix paludosa", IF(J3085="SCHY", "Scyphiphora hydrophyllacea", IF(J3085="DIMA", "Diospyros maritima", IF(J3085="POPI", "Pongamia pinnata", IF(J3085="MAPS", "Maniltoa psilogyne", IF(J3085="INBI", "Intsia bijuga", IF(J3085="ACEB", "Acanthus ebracteatus", IF(J3085="CAER", "Calamus erinaceus", IF(J3085="UNUN", "Unknown unknown",  IF(J3085="SOAL", "Sonneratia alba",  IF(J3085="AECO", "Aegiceras corniculatum", "" )) )))))))))))))))))))))))))))))</f>
        <v>Avicennia alba</v>
      </c>
      <c r="J3085" s="1" t="s">
        <v>27</v>
      </c>
      <c r="K3085" s="1" t="n">
        <v>16</v>
      </c>
      <c r="L3085" s="1" t="n">
        <v>14</v>
      </c>
      <c r="M3085" s="1"/>
      <c r="N3085" s="1"/>
      <c r="O3085" s="3"/>
      <c r="AMI3085" s="0"/>
      <c r="AMJ3085" s="0"/>
    </row>
    <row r="3086" s="18" customFormat="true" ht="13.8" hidden="false" customHeight="false" outlineLevel="0" collapsed="false">
      <c r="A3086" s="1" t="s">
        <v>91</v>
      </c>
      <c r="B3086" s="12" t="n">
        <v>42185</v>
      </c>
      <c r="C3086" s="1" t="s">
        <v>19</v>
      </c>
      <c r="D3086" s="1" t="s">
        <v>19</v>
      </c>
      <c r="E3086" s="1" t="s">
        <v>19</v>
      </c>
      <c r="F3086" s="1" t="s">
        <v>20</v>
      </c>
      <c r="G3086" s="1" t="n">
        <v>10</v>
      </c>
      <c r="H3086" s="1" t="n">
        <v>3</v>
      </c>
      <c r="I3086" s="23" t="str">
        <f aca="false">IF(J3086="RHAP", "Rhizophora apiculata", IF(J3086="EXAG", "Excoecaria agallocha", IF(J3086="BRPA", "Bruguiera parviflora", IF(J3086="XYMO", "Xylocarpus moluccensis", IF(J3086="BRCY", "Bruguiera cylindrica", IF(J3086="AVAL", "Avicennia alba", IF(J3086="AVOF", "Avicennia officinalis", IF(J3086="LURA", "Lumnitzera racemosa", IF(J3086="CETA", "Ceriops tagal", IF(J3086="XYGR", "Xylocarpus granatum", IF(J3086="AVMA", "Avicennia marina", IF(J3086="RHMU", "Rhizophora mucronata", IF(J3086="BRGY", "Bruguiera gymnorrhiza", IF(J3086="BRSE", "Bruguiera sexangula", IF(J3086="SOOV", "Sonneratia ovata", IF(J3086="SOCA", "Sonneratia caseolaris", IF(J3086="HELI", "Heritiera littoralis", IF(J3086="HESY", "Heritiera sylvatica", IF(J3086="NYFR", "Nypa fruticans", IF(J3086="CYRA", "Cynometra ramiflora", IF(J3086="PHPA", "Phoenix paludosa", IF(J3086="SCHY", "Scyphiphora hydrophyllacea", IF(J3086="DIMA", "Diospyros maritima", IF(J3086="POPI", "Pongamia pinnata", IF(J3086="MAPS", "Maniltoa psilogyne", IF(J3086="INBI", "Intsia bijuga", IF(J3086="ACEB", "Acanthus ebracteatus", IF(J3086="CAER", "Calamus erinaceus", IF(J3086="UNUN", "Unknown unknown",  IF(J3086="SOAL", "Sonneratia alba",  IF(J3086="AECO", "Aegiceras corniculatum", "" )) )))))))))))))))))))))))))))))</f>
        <v>Avicennia alba</v>
      </c>
      <c r="J3086" s="1" t="s">
        <v>27</v>
      </c>
      <c r="K3086" s="1" t="n">
        <v>17.5</v>
      </c>
      <c r="L3086" s="1" t="n">
        <v>13</v>
      </c>
      <c r="M3086" s="1"/>
      <c r="N3086" s="1"/>
      <c r="O3086" s="3"/>
      <c r="AMI3086" s="0"/>
      <c r="AMJ3086" s="0"/>
    </row>
    <row r="3087" s="18" customFormat="true" ht="13.8" hidden="false" customHeight="false" outlineLevel="0" collapsed="false">
      <c r="A3087" s="1" t="s">
        <v>91</v>
      </c>
      <c r="B3087" s="12" t="n">
        <v>42185</v>
      </c>
      <c r="C3087" s="1" t="s">
        <v>19</v>
      </c>
      <c r="D3087" s="1" t="s">
        <v>19</v>
      </c>
      <c r="E3087" s="1" t="s">
        <v>19</v>
      </c>
      <c r="F3087" s="1" t="s">
        <v>20</v>
      </c>
      <c r="G3087" s="1" t="n">
        <v>10</v>
      </c>
      <c r="H3087" s="1" t="n">
        <v>3</v>
      </c>
      <c r="I3087" s="23" t="str">
        <f aca="false">IF(J3087="RHAP", "Rhizophora apiculata", IF(J3087="EXAG", "Excoecaria agallocha", IF(J3087="BRPA", "Bruguiera parviflora", IF(J3087="XYMO", "Xylocarpus moluccensis", IF(J3087="BRCY", "Bruguiera cylindrica", IF(J3087="AVAL", "Avicennia alba", IF(J3087="AVOF", "Avicennia officinalis", IF(J3087="LURA", "Lumnitzera racemosa", IF(J3087="CETA", "Ceriops tagal", IF(J3087="XYGR", "Xylocarpus granatum", IF(J3087="AVMA", "Avicennia marina", IF(J3087="RHMU", "Rhizophora mucronata", IF(J3087="BRGY", "Bruguiera gymnorrhiza", IF(J3087="BRSE", "Bruguiera sexangula", IF(J3087="SOOV", "Sonneratia ovata", IF(J3087="SOCA", "Sonneratia caseolaris", IF(J3087="HELI", "Heritiera littoralis", IF(J3087="HESY", "Heritiera sylvatica", IF(J3087="NYFR", "Nypa fruticans", IF(J3087="CYRA", "Cynometra ramiflora", IF(J3087="PHPA", "Phoenix paludosa", IF(J3087="SCHY", "Scyphiphora hydrophyllacea", IF(J3087="DIMA", "Diospyros maritima", IF(J3087="POPI", "Pongamia pinnata", IF(J3087="MAPS", "Maniltoa psilogyne", IF(J3087="INBI", "Intsia bijuga", IF(J3087="ACEB", "Acanthus ebracteatus", IF(J3087="CAER", "Calamus erinaceus", IF(J3087="UNUN", "Unknown unknown",  IF(J3087="SOAL", "Sonneratia alba",  IF(J3087="AECO", "Aegiceras corniculatum", "" )) )))))))))))))))))))))))))))))</f>
        <v>Rhizophora apiculata</v>
      </c>
      <c r="J3087" s="1" t="s">
        <v>21</v>
      </c>
      <c r="K3087" s="1" t="n">
        <v>17.5</v>
      </c>
      <c r="L3087" s="1" t="n">
        <v>14</v>
      </c>
      <c r="M3087" s="1"/>
      <c r="N3087" s="1"/>
      <c r="O3087" s="3"/>
      <c r="AMI3087" s="0"/>
      <c r="AMJ3087" s="0"/>
    </row>
    <row r="3088" s="18" customFormat="true" ht="13.8" hidden="false" customHeight="false" outlineLevel="0" collapsed="false">
      <c r="A3088" s="1" t="s">
        <v>91</v>
      </c>
      <c r="B3088" s="12" t="n">
        <v>42185</v>
      </c>
      <c r="C3088" s="1" t="s">
        <v>19</v>
      </c>
      <c r="D3088" s="1" t="s">
        <v>19</v>
      </c>
      <c r="E3088" s="1" t="s">
        <v>19</v>
      </c>
      <c r="F3088" s="1" t="s">
        <v>20</v>
      </c>
      <c r="G3088" s="1" t="n">
        <v>10</v>
      </c>
      <c r="H3088" s="1" t="n">
        <v>3</v>
      </c>
      <c r="I3088" s="23" t="str">
        <f aca="false">IF(J3088="RHAP", "Rhizophora apiculata", IF(J3088="EXAG", "Excoecaria agallocha", IF(J3088="BRPA", "Bruguiera parviflora", IF(J3088="XYMO", "Xylocarpus moluccensis", IF(J3088="BRCY", "Bruguiera cylindrica", IF(J3088="AVAL", "Avicennia alba", IF(J3088="AVOF", "Avicennia officinalis", IF(J3088="LURA", "Lumnitzera racemosa", IF(J3088="CETA", "Ceriops tagal", IF(J3088="XYGR", "Xylocarpus granatum", IF(J3088="AVMA", "Avicennia marina", IF(J3088="RHMU", "Rhizophora mucronata", IF(J3088="BRGY", "Bruguiera gymnorrhiza", IF(J3088="BRSE", "Bruguiera sexangula", IF(J3088="SOOV", "Sonneratia ovata", IF(J3088="SOCA", "Sonneratia caseolaris", IF(J3088="HELI", "Heritiera littoralis", IF(J3088="HESY", "Heritiera sylvatica", IF(J3088="NYFR", "Nypa fruticans", IF(J3088="CYRA", "Cynometra ramiflora", IF(J3088="PHPA", "Phoenix paludosa", IF(J3088="SCHY", "Scyphiphora hydrophyllacea", IF(J3088="DIMA", "Diospyros maritima", IF(J3088="POPI", "Pongamia pinnata", IF(J3088="MAPS", "Maniltoa psilogyne", IF(J3088="INBI", "Intsia bijuga", IF(J3088="ACEB", "Acanthus ebracteatus", IF(J3088="CAER", "Calamus erinaceus", IF(J3088="UNUN", "Unknown unknown",  IF(J3088="SOAL", "Sonneratia alba",  IF(J3088="AECO", "Aegiceras corniculatum", "" )) )))))))))))))))))))))))))))))</f>
        <v>Avicennia alba</v>
      </c>
      <c r="J3088" s="1" t="s">
        <v>27</v>
      </c>
      <c r="K3088" s="1" t="n">
        <v>18.7</v>
      </c>
      <c r="L3088" s="1" t="n">
        <v>13</v>
      </c>
      <c r="M3088" s="1" t="n">
        <v>22.3</v>
      </c>
      <c r="N3088" s="1" t="n">
        <v>3</v>
      </c>
      <c r="O3088" s="3"/>
      <c r="AMI3088" s="0"/>
      <c r="AMJ3088" s="0"/>
    </row>
    <row r="3089" s="18" customFormat="true" ht="13.8" hidden="false" customHeight="false" outlineLevel="0" collapsed="false">
      <c r="A3089" s="1" t="s">
        <v>91</v>
      </c>
      <c r="B3089" s="12" t="n">
        <v>42185</v>
      </c>
      <c r="C3089" s="1" t="s">
        <v>19</v>
      </c>
      <c r="D3089" s="1" t="s">
        <v>19</v>
      </c>
      <c r="E3089" s="1" t="s">
        <v>19</v>
      </c>
      <c r="F3089" s="1" t="s">
        <v>20</v>
      </c>
      <c r="G3089" s="1" t="n">
        <v>10</v>
      </c>
      <c r="H3089" s="1" t="n">
        <v>3</v>
      </c>
      <c r="I3089" s="23" t="str">
        <f aca="false">IF(J3089="RHAP", "Rhizophora apiculata", IF(J3089="EXAG", "Excoecaria agallocha", IF(J3089="BRPA", "Bruguiera parviflora", IF(J3089="XYMO", "Xylocarpus moluccensis", IF(J3089="BRCY", "Bruguiera cylindrica", IF(J3089="AVAL", "Avicennia alba", IF(J3089="AVOF", "Avicennia officinalis", IF(J3089="LURA", "Lumnitzera racemosa", IF(J3089="CETA", "Ceriops tagal", IF(J3089="XYGR", "Xylocarpus granatum", IF(J3089="AVMA", "Avicennia marina", IF(J3089="RHMU", "Rhizophora mucronata", IF(J3089="BRGY", "Bruguiera gymnorrhiza", IF(J3089="BRSE", "Bruguiera sexangula", IF(J3089="SOOV", "Sonneratia ovata", IF(J3089="SOCA", "Sonneratia caseolaris", IF(J3089="HELI", "Heritiera littoralis", IF(J3089="HESY", "Heritiera sylvatica", IF(J3089="NYFR", "Nypa fruticans", IF(J3089="CYRA", "Cynometra ramiflora", IF(J3089="PHPA", "Phoenix paludosa", IF(J3089="SCHY", "Scyphiphora hydrophyllacea", IF(J3089="DIMA", "Diospyros maritima", IF(J3089="POPI", "Pongamia pinnata", IF(J3089="MAPS", "Maniltoa psilogyne", IF(J3089="INBI", "Intsia bijuga", IF(J3089="ACEB", "Acanthus ebracteatus", IF(J3089="CAER", "Calamus erinaceus", IF(J3089="UNUN", "Unknown unknown",  IF(J3089="SOAL", "Sonneratia alba",  IF(J3089="AECO", "Aegiceras corniculatum", "" )) )))))))))))))))))))))))))))))</f>
        <v>Avicennia alba</v>
      </c>
      <c r="J3089" s="1" t="s">
        <v>27</v>
      </c>
      <c r="K3089" s="1" t="n">
        <v>25.2</v>
      </c>
      <c r="L3089" s="1" t="n">
        <v>17</v>
      </c>
      <c r="M3089" s="1"/>
      <c r="N3089" s="1"/>
      <c r="O3089" s="3"/>
      <c r="AMI3089" s="0"/>
      <c r="AMJ3089" s="0"/>
    </row>
    <row r="3090" s="18" customFormat="true" ht="13.8" hidden="false" customHeight="false" outlineLevel="0" collapsed="false">
      <c r="A3090" s="1" t="s">
        <v>91</v>
      </c>
      <c r="B3090" s="12" t="n">
        <v>42185</v>
      </c>
      <c r="C3090" s="1" t="s">
        <v>833</v>
      </c>
      <c r="D3090" s="1" t="s">
        <v>19</v>
      </c>
      <c r="E3090" s="1" t="s">
        <v>19</v>
      </c>
      <c r="F3090" s="1" t="s">
        <v>20</v>
      </c>
      <c r="G3090" s="1" t="n">
        <v>10</v>
      </c>
      <c r="H3090" s="1" t="n">
        <v>4</v>
      </c>
      <c r="I3090" s="23" t="str">
        <f aca="false">IF(J3090="RHAP", "Rhizophora apiculata", IF(J3090="EXAG", "Excoecaria agallocha", IF(J3090="BRPA", "Bruguiera parviflora", IF(J3090="XYMO", "Xylocarpus moluccensis", IF(J3090="BRCY", "Bruguiera cylindrica", IF(J3090="AVAL", "Avicennia alba", IF(J3090="AVOF", "Avicennia officinalis", IF(J3090="LURA", "Lumnitzera racemosa", IF(J3090="CETA", "Ceriops tagal", IF(J3090="XYGR", "Xylocarpus granatum", IF(J3090="AVMA", "Avicennia marina", IF(J3090="RHMU", "Rhizophora mucronata", IF(J3090="BRGY", "Bruguiera gymnorrhiza", IF(J3090="BRSE", "Bruguiera sexangula", IF(J3090="SOOV", "Sonneratia ovata", IF(J3090="SOCA", "Sonneratia caseolaris", IF(J3090="HELI", "Heritiera littoralis", IF(J3090="HESY", "Heritiera sylvatica", IF(J3090="NYFR", "Nypa fruticans", IF(J3090="CYRA", "Cynometra ramiflora", IF(J3090="PHPA", "Phoenix paludosa", IF(J3090="SCHY", "Scyphiphora hydrophyllacea", IF(J3090="DIMA", "Diospyros maritima", IF(J3090="POPI", "Pongamia pinnata", IF(J3090="MAPS", "Maniltoa psilogyne", IF(J3090="INBI", "Intsia bijuga", IF(J3090="ACEB", "Acanthus ebracteatus", IF(J3090="CAER", "Calamus erinaceus", IF(J3090="UNUN", "Unknown unknown",  IF(J3090="SOAL", "Sonneratia alba",  IF(J3090="AECO", "Aegiceras corniculatum", "" )) )))))))))))))))))))))))))))))</f>
        <v>Bruguiera cylindrica</v>
      </c>
      <c r="J3090" s="1" t="s">
        <v>98</v>
      </c>
      <c r="K3090" s="1" t="n">
        <v>5.2</v>
      </c>
      <c r="L3090" s="1" t="n">
        <v>10</v>
      </c>
      <c r="M3090" s="1"/>
      <c r="N3090" s="1"/>
      <c r="O3090" s="3"/>
      <c r="AMI3090" s="0"/>
      <c r="AMJ3090" s="0"/>
    </row>
    <row r="3091" s="18" customFormat="true" ht="13.8" hidden="false" customHeight="false" outlineLevel="0" collapsed="false">
      <c r="A3091" s="1" t="s">
        <v>91</v>
      </c>
      <c r="B3091" s="12" t="n">
        <v>42185</v>
      </c>
      <c r="C3091" s="1" t="s">
        <v>833</v>
      </c>
      <c r="D3091" s="1" t="s">
        <v>19</v>
      </c>
      <c r="E3091" s="1" t="s">
        <v>19</v>
      </c>
      <c r="F3091" s="1" t="s">
        <v>20</v>
      </c>
      <c r="G3091" s="1" t="n">
        <v>10</v>
      </c>
      <c r="H3091" s="1" t="n">
        <v>4</v>
      </c>
      <c r="I3091" s="23" t="str">
        <f aca="false">IF(J3091="RHAP", "Rhizophora apiculata", IF(J3091="EXAG", "Excoecaria agallocha", IF(J3091="BRPA", "Bruguiera parviflora", IF(J3091="XYMO", "Xylocarpus moluccensis", IF(J3091="BRCY", "Bruguiera cylindrica", IF(J3091="AVAL", "Avicennia alba", IF(J3091="AVOF", "Avicennia officinalis", IF(J3091="LURA", "Lumnitzera racemosa", IF(J3091="CETA", "Ceriops tagal", IF(J3091="XYGR", "Xylocarpus granatum", IF(J3091="AVMA", "Avicennia marina", IF(J3091="RHMU", "Rhizophora mucronata", IF(J3091="BRGY", "Bruguiera gymnorrhiza", IF(J3091="BRSE", "Bruguiera sexangula", IF(J3091="SOOV", "Sonneratia ovata", IF(J3091="SOCA", "Sonneratia caseolaris", IF(J3091="HELI", "Heritiera littoralis", IF(J3091="HESY", "Heritiera sylvatica", IF(J3091="NYFR", "Nypa fruticans", IF(J3091="CYRA", "Cynometra ramiflora", IF(J3091="PHPA", "Phoenix paludosa", IF(J3091="SCHY", "Scyphiphora hydrophyllacea", IF(J3091="DIMA", "Diospyros maritima", IF(J3091="POPI", "Pongamia pinnata", IF(J3091="MAPS", "Maniltoa psilogyne", IF(J3091="INBI", "Intsia bijuga", IF(J3091="ACEB", "Acanthus ebracteatus", IF(J3091="CAER", "Calamus erinaceus", IF(J3091="UNUN", "Unknown unknown",  IF(J3091="SOAL", "Sonneratia alba",  IF(J3091="AECO", "Aegiceras corniculatum", "" )) )))))))))))))))))))))))))))))</f>
        <v>Bruguiera cylindrica</v>
      </c>
      <c r="J3091" s="1" t="s">
        <v>98</v>
      </c>
      <c r="K3091" s="1" t="n">
        <v>5.7</v>
      </c>
      <c r="L3091" s="1" t="n">
        <v>9</v>
      </c>
      <c r="M3091" s="1"/>
      <c r="N3091" s="1"/>
      <c r="O3091" s="3"/>
      <c r="AMI3091" s="0"/>
      <c r="AMJ3091" s="0"/>
    </row>
    <row r="3092" s="18" customFormat="true" ht="13.8" hidden="false" customHeight="false" outlineLevel="0" collapsed="false">
      <c r="A3092" s="1" t="s">
        <v>91</v>
      </c>
      <c r="B3092" s="12" t="n">
        <v>42185</v>
      </c>
      <c r="C3092" s="1" t="s">
        <v>833</v>
      </c>
      <c r="D3092" s="1" t="s">
        <v>19</v>
      </c>
      <c r="E3092" s="1" t="s">
        <v>19</v>
      </c>
      <c r="F3092" s="1" t="s">
        <v>20</v>
      </c>
      <c r="G3092" s="1" t="n">
        <v>10</v>
      </c>
      <c r="H3092" s="1" t="n">
        <v>4</v>
      </c>
      <c r="I3092" s="23" t="str">
        <f aca="false">IF(J3092="RHAP", "Rhizophora apiculata", IF(J3092="EXAG", "Excoecaria agallocha", IF(J3092="BRPA", "Bruguiera parviflora", IF(J3092="XYMO", "Xylocarpus moluccensis", IF(J3092="BRCY", "Bruguiera cylindrica", IF(J3092="AVAL", "Avicennia alba", IF(J3092="AVOF", "Avicennia officinalis", IF(J3092="LURA", "Lumnitzera racemosa", IF(J3092="CETA", "Ceriops tagal", IF(J3092="XYGR", "Xylocarpus granatum", IF(J3092="AVMA", "Avicennia marina", IF(J3092="RHMU", "Rhizophora mucronata", IF(J3092="BRGY", "Bruguiera gymnorrhiza", IF(J3092="BRSE", "Bruguiera sexangula", IF(J3092="SOOV", "Sonneratia ovata", IF(J3092="SOCA", "Sonneratia caseolaris", IF(J3092="HELI", "Heritiera littoralis", IF(J3092="HESY", "Heritiera sylvatica", IF(J3092="NYFR", "Nypa fruticans", IF(J3092="CYRA", "Cynometra ramiflora", IF(J3092="PHPA", "Phoenix paludosa", IF(J3092="SCHY", "Scyphiphora hydrophyllacea", IF(J3092="DIMA", "Diospyros maritima", IF(J3092="POPI", "Pongamia pinnata", IF(J3092="MAPS", "Maniltoa psilogyne", IF(J3092="INBI", "Intsia bijuga", IF(J3092="ACEB", "Acanthus ebracteatus", IF(J3092="CAER", "Calamus erinaceus", IF(J3092="UNUN", "Unknown unknown",  IF(J3092="SOAL", "Sonneratia alba",  IF(J3092="AECO", "Aegiceras corniculatum", "" )) )))))))))))))))))))))))))))))</f>
        <v>Rhizophora apiculata</v>
      </c>
      <c r="J3092" s="1" t="s">
        <v>21</v>
      </c>
      <c r="K3092" s="1" t="n">
        <v>5.8</v>
      </c>
      <c r="L3092" s="1" t="n">
        <v>9</v>
      </c>
      <c r="M3092" s="1"/>
      <c r="N3092" s="1"/>
      <c r="O3092" s="3"/>
      <c r="AMI3092" s="0"/>
      <c r="AMJ3092" s="0"/>
    </row>
    <row r="3093" s="18" customFormat="true" ht="13.8" hidden="false" customHeight="false" outlineLevel="0" collapsed="false">
      <c r="A3093" s="1" t="s">
        <v>91</v>
      </c>
      <c r="B3093" s="12" t="n">
        <v>42185</v>
      </c>
      <c r="C3093" s="1" t="s">
        <v>833</v>
      </c>
      <c r="D3093" s="1" t="s">
        <v>19</v>
      </c>
      <c r="E3093" s="1" t="s">
        <v>19</v>
      </c>
      <c r="F3093" s="1" t="s">
        <v>20</v>
      </c>
      <c r="G3093" s="1" t="n">
        <v>10</v>
      </c>
      <c r="H3093" s="1" t="n">
        <v>4</v>
      </c>
      <c r="I3093" s="23" t="str">
        <f aca="false">IF(J3093="RHAP", "Rhizophora apiculata", IF(J3093="EXAG", "Excoecaria agallocha", IF(J3093="BRPA", "Bruguiera parviflora", IF(J3093="XYMO", "Xylocarpus moluccensis", IF(J3093="BRCY", "Bruguiera cylindrica", IF(J3093="AVAL", "Avicennia alba", IF(J3093="AVOF", "Avicennia officinalis", IF(J3093="LURA", "Lumnitzera racemosa", IF(J3093="CETA", "Ceriops tagal", IF(J3093="XYGR", "Xylocarpus granatum", IF(J3093="AVMA", "Avicennia marina", IF(J3093="RHMU", "Rhizophora mucronata", IF(J3093="BRGY", "Bruguiera gymnorrhiza", IF(J3093="BRSE", "Bruguiera sexangula", IF(J3093="SOOV", "Sonneratia ovata", IF(J3093="SOCA", "Sonneratia caseolaris", IF(J3093="HELI", "Heritiera littoralis", IF(J3093="HESY", "Heritiera sylvatica", IF(J3093="NYFR", "Nypa fruticans", IF(J3093="CYRA", "Cynometra ramiflora", IF(J3093="PHPA", "Phoenix paludosa", IF(J3093="SCHY", "Scyphiphora hydrophyllacea", IF(J3093="DIMA", "Diospyros maritima", IF(J3093="POPI", "Pongamia pinnata", IF(J3093="MAPS", "Maniltoa psilogyne", IF(J3093="INBI", "Intsia bijuga", IF(J3093="ACEB", "Acanthus ebracteatus", IF(J3093="CAER", "Calamus erinaceus", IF(J3093="UNUN", "Unknown unknown",  IF(J3093="SOAL", "Sonneratia alba",  IF(J3093="AECO", "Aegiceras corniculatum", "" )) )))))))))))))))))))))))))))))</f>
        <v>Rhizophora apiculata</v>
      </c>
      <c r="J3093" s="1" t="s">
        <v>21</v>
      </c>
      <c r="K3093" s="1" t="n">
        <v>6.5</v>
      </c>
      <c r="L3093" s="1" t="n">
        <v>10</v>
      </c>
      <c r="M3093" s="1"/>
      <c r="N3093" s="1"/>
      <c r="O3093" s="3"/>
      <c r="AMI3093" s="0"/>
      <c r="AMJ3093" s="0"/>
    </row>
    <row r="3094" s="18" customFormat="true" ht="13.8" hidden="false" customHeight="false" outlineLevel="0" collapsed="false">
      <c r="A3094" s="1" t="s">
        <v>91</v>
      </c>
      <c r="B3094" s="12" t="n">
        <v>42185</v>
      </c>
      <c r="C3094" s="1" t="s">
        <v>833</v>
      </c>
      <c r="D3094" s="1" t="s">
        <v>19</v>
      </c>
      <c r="E3094" s="1" t="s">
        <v>19</v>
      </c>
      <c r="F3094" s="1" t="s">
        <v>20</v>
      </c>
      <c r="G3094" s="1" t="n">
        <v>10</v>
      </c>
      <c r="H3094" s="1" t="n">
        <v>4</v>
      </c>
      <c r="I3094" s="23" t="str">
        <f aca="false">IF(J3094="RHAP", "Rhizophora apiculata", IF(J3094="EXAG", "Excoecaria agallocha", IF(J3094="BRPA", "Bruguiera parviflora", IF(J3094="XYMO", "Xylocarpus moluccensis", IF(J3094="BRCY", "Bruguiera cylindrica", IF(J3094="AVAL", "Avicennia alba", IF(J3094="AVOF", "Avicennia officinalis", IF(J3094="LURA", "Lumnitzera racemosa", IF(J3094="CETA", "Ceriops tagal", IF(J3094="XYGR", "Xylocarpus granatum", IF(J3094="AVMA", "Avicennia marina", IF(J3094="RHMU", "Rhizophora mucronata", IF(J3094="BRGY", "Bruguiera gymnorrhiza", IF(J3094="BRSE", "Bruguiera sexangula", IF(J3094="SOOV", "Sonneratia ovata", IF(J3094="SOCA", "Sonneratia caseolaris", IF(J3094="HELI", "Heritiera littoralis", IF(J3094="HESY", "Heritiera sylvatica", IF(J3094="NYFR", "Nypa fruticans", IF(J3094="CYRA", "Cynometra ramiflora", IF(J3094="PHPA", "Phoenix paludosa", IF(J3094="SCHY", "Scyphiphora hydrophyllacea", IF(J3094="DIMA", "Diospyros maritima", IF(J3094="POPI", "Pongamia pinnata", IF(J3094="MAPS", "Maniltoa psilogyne", IF(J3094="INBI", "Intsia bijuga", IF(J3094="ACEB", "Acanthus ebracteatus", IF(J3094="CAER", "Calamus erinaceus", IF(J3094="UNUN", "Unknown unknown",  IF(J3094="SOAL", "Sonneratia alba",  IF(J3094="AECO", "Aegiceras corniculatum", "" )) )))))))))))))))))))))))))))))</f>
        <v>Rhizophora apiculata</v>
      </c>
      <c r="J3094" s="1" t="s">
        <v>21</v>
      </c>
      <c r="K3094" s="1" t="n">
        <v>6.5</v>
      </c>
      <c r="L3094" s="1" t="n">
        <v>5</v>
      </c>
      <c r="M3094" s="1"/>
      <c r="N3094" s="1"/>
      <c r="O3094" s="3"/>
      <c r="AMI3094" s="0"/>
      <c r="AMJ3094" s="0"/>
    </row>
    <row r="3095" s="18" customFormat="true" ht="13.8" hidden="false" customHeight="false" outlineLevel="0" collapsed="false">
      <c r="A3095" s="1" t="s">
        <v>91</v>
      </c>
      <c r="B3095" s="12" t="n">
        <v>42185</v>
      </c>
      <c r="C3095" s="1" t="s">
        <v>833</v>
      </c>
      <c r="D3095" s="1" t="s">
        <v>19</v>
      </c>
      <c r="E3095" s="1" t="s">
        <v>19</v>
      </c>
      <c r="F3095" s="1" t="s">
        <v>20</v>
      </c>
      <c r="G3095" s="1" t="n">
        <v>10</v>
      </c>
      <c r="H3095" s="1" t="n">
        <v>4</v>
      </c>
      <c r="I3095" s="23" t="str">
        <f aca="false">IF(J3095="RHAP", "Rhizophora apiculata", IF(J3095="EXAG", "Excoecaria agallocha", IF(J3095="BRPA", "Bruguiera parviflora", IF(J3095="XYMO", "Xylocarpus moluccensis", IF(J3095="BRCY", "Bruguiera cylindrica", IF(J3095="AVAL", "Avicennia alba", IF(J3095="AVOF", "Avicennia officinalis", IF(J3095="LURA", "Lumnitzera racemosa", IF(J3095="CETA", "Ceriops tagal", IF(J3095="XYGR", "Xylocarpus granatum", IF(J3095="AVMA", "Avicennia marina", IF(J3095="RHMU", "Rhizophora mucronata", IF(J3095="BRGY", "Bruguiera gymnorrhiza", IF(J3095="BRSE", "Bruguiera sexangula", IF(J3095="SOOV", "Sonneratia ovata", IF(J3095="SOCA", "Sonneratia caseolaris", IF(J3095="HELI", "Heritiera littoralis", IF(J3095="HESY", "Heritiera sylvatica", IF(J3095="NYFR", "Nypa fruticans", IF(J3095="CYRA", "Cynometra ramiflora", IF(J3095="PHPA", "Phoenix paludosa", IF(J3095="SCHY", "Scyphiphora hydrophyllacea", IF(J3095="DIMA", "Diospyros maritima", IF(J3095="POPI", "Pongamia pinnata", IF(J3095="MAPS", "Maniltoa psilogyne", IF(J3095="INBI", "Intsia bijuga", IF(J3095="ACEB", "Acanthus ebracteatus", IF(J3095="CAER", "Calamus erinaceus", IF(J3095="UNUN", "Unknown unknown",  IF(J3095="SOAL", "Sonneratia alba",  IF(J3095="AECO", "Aegiceras corniculatum", "" )) )))))))))))))))))))))))))))))</f>
        <v>Rhizophora apiculata</v>
      </c>
      <c r="J3095" s="1" t="s">
        <v>21</v>
      </c>
      <c r="K3095" s="1" t="n">
        <v>7.2</v>
      </c>
      <c r="L3095" s="1" t="n">
        <v>10</v>
      </c>
      <c r="M3095" s="1"/>
      <c r="N3095" s="1"/>
      <c r="O3095" s="3"/>
      <c r="AMI3095" s="0"/>
      <c r="AMJ3095" s="0"/>
    </row>
    <row r="3096" s="18" customFormat="true" ht="13.8" hidden="false" customHeight="false" outlineLevel="0" collapsed="false">
      <c r="A3096" s="1" t="s">
        <v>91</v>
      </c>
      <c r="B3096" s="12" t="n">
        <v>42185</v>
      </c>
      <c r="C3096" s="1" t="s">
        <v>833</v>
      </c>
      <c r="D3096" s="1" t="s">
        <v>19</v>
      </c>
      <c r="E3096" s="1" t="s">
        <v>19</v>
      </c>
      <c r="F3096" s="1" t="s">
        <v>20</v>
      </c>
      <c r="G3096" s="1" t="n">
        <v>10</v>
      </c>
      <c r="H3096" s="1" t="n">
        <v>4</v>
      </c>
      <c r="I3096" s="23" t="str">
        <f aca="false">IF(J3096="RHAP", "Rhizophora apiculata", IF(J3096="EXAG", "Excoecaria agallocha", IF(J3096="BRPA", "Bruguiera parviflora", IF(J3096="XYMO", "Xylocarpus moluccensis", IF(J3096="BRCY", "Bruguiera cylindrica", IF(J3096="AVAL", "Avicennia alba", IF(J3096="AVOF", "Avicennia officinalis", IF(J3096="LURA", "Lumnitzera racemosa", IF(J3096="CETA", "Ceriops tagal", IF(J3096="XYGR", "Xylocarpus granatum", IF(J3096="AVMA", "Avicennia marina", IF(J3096="RHMU", "Rhizophora mucronata", IF(J3096="BRGY", "Bruguiera gymnorrhiza", IF(J3096="BRSE", "Bruguiera sexangula", IF(J3096="SOOV", "Sonneratia ovata", IF(J3096="SOCA", "Sonneratia caseolaris", IF(J3096="HELI", "Heritiera littoralis", IF(J3096="HESY", "Heritiera sylvatica", IF(J3096="NYFR", "Nypa fruticans", IF(J3096="CYRA", "Cynometra ramiflora", IF(J3096="PHPA", "Phoenix paludosa", IF(J3096="SCHY", "Scyphiphora hydrophyllacea", IF(J3096="DIMA", "Diospyros maritima", IF(J3096="POPI", "Pongamia pinnata", IF(J3096="MAPS", "Maniltoa psilogyne", IF(J3096="INBI", "Intsia bijuga", IF(J3096="ACEB", "Acanthus ebracteatus", IF(J3096="CAER", "Calamus erinaceus", IF(J3096="UNUN", "Unknown unknown",  IF(J3096="SOAL", "Sonneratia alba",  IF(J3096="AECO", "Aegiceras corniculatum", "" )) )))))))))))))))))))))))))))))</f>
        <v>Rhizophora apiculata</v>
      </c>
      <c r="J3096" s="1" t="s">
        <v>21</v>
      </c>
      <c r="K3096" s="1" t="n">
        <v>7.8</v>
      </c>
      <c r="L3096" s="1" t="n">
        <v>11</v>
      </c>
      <c r="M3096" s="1"/>
      <c r="N3096" s="1"/>
      <c r="O3096" s="3"/>
      <c r="AMI3096" s="0"/>
      <c r="AMJ3096" s="0"/>
    </row>
    <row r="3097" s="18" customFormat="true" ht="13.8" hidden="false" customHeight="false" outlineLevel="0" collapsed="false">
      <c r="A3097" s="1" t="s">
        <v>91</v>
      </c>
      <c r="B3097" s="12" t="n">
        <v>42185</v>
      </c>
      <c r="C3097" s="1" t="s">
        <v>833</v>
      </c>
      <c r="D3097" s="1" t="s">
        <v>19</v>
      </c>
      <c r="E3097" s="1" t="s">
        <v>19</v>
      </c>
      <c r="F3097" s="1" t="s">
        <v>20</v>
      </c>
      <c r="G3097" s="1" t="n">
        <v>10</v>
      </c>
      <c r="H3097" s="1" t="n">
        <v>4</v>
      </c>
      <c r="I3097" s="23" t="str">
        <f aca="false">IF(J3097="RHAP", "Rhizophora apiculata", IF(J3097="EXAG", "Excoecaria agallocha", IF(J3097="BRPA", "Bruguiera parviflora", IF(J3097="XYMO", "Xylocarpus moluccensis", IF(J3097="BRCY", "Bruguiera cylindrica", IF(J3097="AVAL", "Avicennia alba", IF(J3097="AVOF", "Avicennia officinalis", IF(J3097="LURA", "Lumnitzera racemosa", IF(J3097="CETA", "Ceriops tagal", IF(J3097="XYGR", "Xylocarpus granatum", IF(J3097="AVMA", "Avicennia marina", IF(J3097="RHMU", "Rhizophora mucronata", IF(J3097="BRGY", "Bruguiera gymnorrhiza", IF(J3097="BRSE", "Bruguiera sexangula", IF(J3097="SOOV", "Sonneratia ovata", IF(J3097="SOCA", "Sonneratia caseolaris", IF(J3097="HELI", "Heritiera littoralis", IF(J3097="HESY", "Heritiera sylvatica", IF(J3097="NYFR", "Nypa fruticans", IF(J3097="CYRA", "Cynometra ramiflora", IF(J3097="PHPA", "Phoenix paludosa", IF(J3097="SCHY", "Scyphiphora hydrophyllacea", IF(J3097="DIMA", "Diospyros maritima", IF(J3097="POPI", "Pongamia pinnata", IF(J3097="MAPS", "Maniltoa psilogyne", IF(J3097="INBI", "Intsia bijuga", IF(J3097="ACEB", "Acanthus ebracteatus", IF(J3097="CAER", "Calamus erinaceus", IF(J3097="UNUN", "Unknown unknown",  IF(J3097="SOAL", "Sonneratia alba",  IF(J3097="AECO", "Aegiceras corniculatum", "" )) )))))))))))))))))))))))))))))</f>
        <v>Rhizophora apiculata</v>
      </c>
      <c r="J3097" s="1" t="s">
        <v>21</v>
      </c>
      <c r="K3097" s="1" t="n">
        <v>7.9</v>
      </c>
      <c r="L3097" s="1" t="n">
        <v>10</v>
      </c>
      <c r="M3097" s="1"/>
      <c r="N3097" s="1"/>
      <c r="O3097" s="3"/>
      <c r="AMI3097" s="0"/>
      <c r="AMJ3097" s="0"/>
    </row>
    <row r="3098" s="18" customFormat="true" ht="13.8" hidden="false" customHeight="false" outlineLevel="0" collapsed="false">
      <c r="A3098" s="1" t="s">
        <v>91</v>
      </c>
      <c r="B3098" s="12" t="n">
        <v>42185</v>
      </c>
      <c r="C3098" s="1" t="s">
        <v>833</v>
      </c>
      <c r="D3098" s="1" t="s">
        <v>19</v>
      </c>
      <c r="E3098" s="1" t="s">
        <v>19</v>
      </c>
      <c r="F3098" s="1" t="s">
        <v>20</v>
      </c>
      <c r="G3098" s="1" t="n">
        <v>10</v>
      </c>
      <c r="H3098" s="1" t="n">
        <v>4</v>
      </c>
      <c r="I3098" s="23" t="str">
        <f aca="false">IF(J3098="RHAP", "Rhizophora apiculata", IF(J3098="EXAG", "Excoecaria agallocha", IF(J3098="BRPA", "Bruguiera parviflora", IF(J3098="XYMO", "Xylocarpus moluccensis", IF(J3098="BRCY", "Bruguiera cylindrica", IF(J3098="AVAL", "Avicennia alba", IF(J3098="AVOF", "Avicennia officinalis", IF(J3098="LURA", "Lumnitzera racemosa", IF(J3098="CETA", "Ceriops tagal", IF(J3098="XYGR", "Xylocarpus granatum", IF(J3098="AVMA", "Avicennia marina", IF(J3098="RHMU", "Rhizophora mucronata", IF(J3098="BRGY", "Bruguiera gymnorrhiza", IF(J3098="BRSE", "Bruguiera sexangula", IF(J3098="SOOV", "Sonneratia ovata", IF(J3098="SOCA", "Sonneratia caseolaris", IF(J3098="HELI", "Heritiera littoralis", IF(J3098="HESY", "Heritiera sylvatica", IF(J3098="NYFR", "Nypa fruticans", IF(J3098="CYRA", "Cynometra ramiflora", IF(J3098="PHPA", "Phoenix paludosa", IF(J3098="SCHY", "Scyphiphora hydrophyllacea", IF(J3098="DIMA", "Diospyros maritima", IF(J3098="POPI", "Pongamia pinnata", IF(J3098="MAPS", "Maniltoa psilogyne", IF(J3098="INBI", "Intsia bijuga", IF(J3098="ACEB", "Acanthus ebracteatus", IF(J3098="CAER", "Calamus erinaceus", IF(J3098="UNUN", "Unknown unknown",  IF(J3098="SOAL", "Sonneratia alba",  IF(J3098="AECO", "Aegiceras corniculatum", "" )) )))))))))))))))))))))))))))))</f>
        <v>Rhizophora apiculata</v>
      </c>
      <c r="J3098" s="1" t="s">
        <v>21</v>
      </c>
      <c r="K3098" s="1" t="n">
        <v>7.9</v>
      </c>
      <c r="L3098" s="1" t="n">
        <v>12</v>
      </c>
      <c r="M3098" s="1"/>
      <c r="N3098" s="1"/>
      <c r="O3098" s="3"/>
      <c r="AMI3098" s="0"/>
      <c r="AMJ3098" s="0"/>
    </row>
    <row r="3099" s="18" customFormat="true" ht="13.8" hidden="false" customHeight="false" outlineLevel="0" collapsed="false">
      <c r="A3099" s="1" t="s">
        <v>91</v>
      </c>
      <c r="B3099" s="12" t="n">
        <v>42185</v>
      </c>
      <c r="C3099" s="1" t="s">
        <v>833</v>
      </c>
      <c r="D3099" s="1" t="s">
        <v>19</v>
      </c>
      <c r="E3099" s="1" t="s">
        <v>19</v>
      </c>
      <c r="F3099" s="1" t="s">
        <v>20</v>
      </c>
      <c r="G3099" s="1" t="n">
        <v>10</v>
      </c>
      <c r="H3099" s="1" t="n">
        <v>4</v>
      </c>
      <c r="I3099" s="23" t="str">
        <f aca="false">IF(J3099="RHAP", "Rhizophora apiculata", IF(J3099="EXAG", "Excoecaria agallocha", IF(J3099="BRPA", "Bruguiera parviflora", IF(J3099="XYMO", "Xylocarpus moluccensis", IF(J3099="BRCY", "Bruguiera cylindrica", IF(J3099="AVAL", "Avicennia alba", IF(J3099="AVOF", "Avicennia officinalis", IF(J3099="LURA", "Lumnitzera racemosa", IF(J3099="CETA", "Ceriops tagal", IF(J3099="XYGR", "Xylocarpus granatum", IF(J3099="AVMA", "Avicennia marina", IF(J3099="RHMU", "Rhizophora mucronata", IF(J3099="BRGY", "Bruguiera gymnorrhiza", IF(J3099="BRSE", "Bruguiera sexangula", IF(J3099="SOOV", "Sonneratia ovata", IF(J3099="SOCA", "Sonneratia caseolaris", IF(J3099="HELI", "Heritiera littoralis", IF(J3099="HESY", "Heritiera sylvatica", IF(J3099="NYFR", "Nypa fruticans", IF(J3099="CYRA", "Cynometra ramiflora", IF(J3099="PHPA", "Phoenix paludosa", IF(J3099="SCHY", "Scyphiphora hydrophyllacea", IF(J3099="DIMA", "Diospyros maritima", IF(J3099="POPI", "Pongamia pinnata", IF(J3099="MAPS", "Maniltoa psilogyne", IF(J3099="INBI", "Intsia bijuga", IF(J3099="ACEB", "Acanthus ebracteatus", IF(J3099="CAER", "Calamus erinaceus", IF(J3099="UNUN", "Unknown unknown",  IF(J3099="SOAL", "Sonneratia alba",  IF(J3099="AECO", "Aegiceras corniculatum", "" )) )))))))))))))))))))))))))))))</f>
        <v>Rhizophora apiculata</v>
      </c>
      <c r="J3099" s="1" t="s">
        <v>21</v>
      </c>
      <c r="K3099" s="1" t="n">
        <v>8.4</v>
      </c>
      <c r="L3099" s="1" t="n">
        <v>11</v>
      </c>
      <c r="M3099" s="1"/>
      <c r="N3099" s="1"/>
      <c r="O3099" s="3"/>
      <c r="AMI3099" s="0"/>
      <c r="AMJ3099" s="0"/>
    </row>
    <row r="3100" s="18" customFormat="true" ht="13.8" hidden="false" customHeight="false" outlineLevel="0" collapsed="false">
      <c r="A3100" s="1" t="s">
        <v>91</v>
      </c>
      <c r="B3100" s="12" t="n">
        <v>42185</v>
      </c>
      <c r="C3100" s="1" t="s">
        <v>833</v>
      </c>
      <c r="D3100" s="1" t="s">
        <v>19</v>
      </c>
      <c r="E3100" s="1" t="s">
        <v>19</v>
      </c>
      <c r="F3100" s="1" t="s">
        <v>20</v>
      </c>
      <c r="G3100" s="1" t="n">
        <v>10</v>
      </c>
      <c r="H3100" s="1" t="n">
        <v>4</v>
      </c>
      <c r="I3100" s="23" t="str">
        <f aca="false">IF(J3100="RHAP", "Rhizophora apiculata", IF(J3100="EXAG", "Excoecaria agallocha", IF(J3100="BRPA", "Bruguiera parviflora", IF(J3100="XYMO", "Xylocarpus moluccensis", IF(J3100="BRCY", "Bruguiera cylindrica", IF(J3100="AVAL", "Avicennia alba", IF(J3100="AVOF", "Avicennia officinalis", IF(J3100="LURA", "Lumnitzera racemosa", IF(J3100="CETA", "Ceriops tagal", IF(J3100="XYGR", "Xylocarpus granatum", IF(J3100="AVMA", "Avicennia marina", IF(J3100="RHMU", "Rhizophora mucronata", IF(J3100="BRGY", "Bruguiera gymnorrhiza", IF(J3100="BRSE", "Bruguiera sexangula", IF(J3100="SOOV", "Sonneratia ovata", IF(J3100="SOCA", "Sonneratia caseolaris", IF(J3100="HELI", "Heritiera littoralis", IF(J3100="HESY", "Heritiera sylvatica", IF(J3100="NYFR", "Nypa fruticans", IF(J3100="CYRA", "Cynometra ramiflora", IF(J3100="PHPA", "Phoenix paludosa", IF(J3100="SCHY", "Scyphiphora hydrophyllacea", IF(J3100="DIMA", "Diospyros maritima", IF(J3100="POPI", "Pongamia pinnata", IF(J3100="MAPS", "Maniltoa psilogyne", IF(J3100="INBI", "Intsia bijuga", IF(J3100="ACEB", "Acanthus ebracteatus", IF(J3100="CAER", "Calamus erinaceus", IF(J3100="UNUN", "Unknown unknown",  IF(J3100="SOAL", "Sonneratia alba",  IF(J3100="AECO", "Aegiceras corniculatum", "" )) )))))))))))))))))))))))))))))</f>
        <v>Rhizophora apiculata</v>
      </c>
      <c r="J3100" s="1" t="s">
        <v>21</v>
      </c>
      <c r="K3100" s="1" t="n">
        <v>8.7</v>
      </c>
      <c r="L3100" s="1" t="n">
        <v>11</v>
      </c>
      <c r="M3100" s="1"/>
      <c r="N3100" s="1"/>
      <c r="O3100" s="3"/>
      <c r="AMI3100" s="0"/>
      <c r="AMJ3100" s="0"/>
    </row>
    <row r="3101" s="18" customFormat="true" ht="13.8" hidden="false" customHeight="false" outlineLevel="0" collapsed="false">
      <c r="A3101" s="1" t="s">
        <v>91</v>
      </c>
      <c r="B3101" s="12" t="n">
        <v>42185</v>
      </c>
      <c r="C3101" s="1" t="s">
        <v>833</v>
      </c>
      <c r="D3101" s="1" t="s">
        <v>19</v>
      </c>
      <c r="E3101" s="1" t="s">
        <v>19</v>
      </c>
      <c r="F3101" s="1" t="s">
        <v>20</v>
      </c>
      <c r="G3101" s="1" t="n">
        <v>10</v>
      </c>
      <c r="H3101" s="1" t="n">
        <v>4</v>
      </c>
      <c r="I3101" s="23" t="str">
        <f aca="false">IF(J3101="RHAP", "Rhizophora apiculata", IF(J3101="EXAG", "Excoecaria agallocha", IF(J3101="BRPA", "Bruguiera parviflora", IF(J3101="XYMO", "Xylocarpus moluccensis", IF(J3101="BRCY", "Bruguiera cylindrica", IF(J3101="AVAL", "Avicennia alba", IF(J3101="AVOF", "Avicennia officinalis", IF(J3101="LURA", "Lumnitzera racemosa", IF(J3101="CETA", "Ceriops tagal", IF(J3101="XYGR", "Xylocarpus granatum", IF(J3101="AVMA", "Avicennia marina", IF(J3101="RHMU", "Rhizophora mucronata", IF(J3101="BRGY", "Bruguiera gymnorrhiza", IF(J3101="BRSE", "Bruguiera sexangula", IF(J3101="SOOV", "Sonneratia ovata", IF(J3101="SOCA", "Sonneratia caseolaris", IF(J3101="HELI", "Heritiera littoralis", IF(J3101="HESY", "Heritiera sylvatica", IF(J3101="NYFR", "Nypa fruticans", IF(J3101="CYRA", "Cynometra ramiflora", IF(J3101="PHPA", "Phoenix paludosa", IF(J3101="SCHY", "Scyphiphora hydrophyllacea", IF(J3101="DIMA", "Diospyros maritima", IF(J3101="POPI", "Pongamia pinnata", IF(J3101="MAPS", "Maniltoa psilogyne", IF(J3101="INBI", "Intsia bijuga", IF(J3101="ACEB", "Acanthus ebracteatus", IF(J3101="CAER", "Calamus erinaceus", IF(J3101="UNUN", "Unknown unknown",  IF(J3101="SOAL", "Sonneratia alba",  IF(J3101="AECO", "Aegiceras corniculatum", "" )) )))))))))))))))))))))))))))))</f>
        <v>Rhizophora apiculata</v>
      </c>
      <c r="J3101" s="1" t="s">
        <v>21</v>
      </c>
      <c r="K3101" s="1" t="n">
        <v>9.3</v>
      </c>
      <c r="L3101" s="1" t="n">
        <v>11</v>
      </c>
      <c r="M3101" s="1"/>
      <c r="N3101" s="1"/>
      <c r="O3101" s="3"/>
      <c r="AMI3101" s="0"/>
      <c r="AMJ3101" s="0"/>
    </row>
    <row r="3102" s="18" customFormat="true" ht="13.8" hidden="false" customHeight="false" outlineLevel="0" collapsed="false">
      <c r="A3102" s="1" t="s">
        <v>91</v>
      </c>
      <c r="B3102" s="12" t="n">
        <v>42185</v>
      </c>
      <c r="C3102" s="1" t="s">
        <v>833</v>
      </c>
      <c r="D3102" s="1" t="s">
        <v>19</v>
      </c>
      <c r="E3102" s="1" t="s">
        <v>19</v>
      </c>
      <c r="F3102" s="1" t="s">
        <v>20</v>
      </c>
      <c r="G3102" s="1" t="n">
        <v>10</v>
      </c>
      <c r="H3102" s="1" t="n">
        <v>4</v>
      </c>
      <c r="I3102" s="23" t="str">
        <f aca="false">IF(J3102="RHAP", "Rhizophora apiculata", IF(J3102="EXAG", "Excoecaria agallocha", IF(J3102="BRPA", "Bruguiera parviflora", IF(J3102="XYMO", "Xylocarpus moluccensis", IF(J3102="BRCY", "Bruguiera cylindrica", IF(J3102="AVAL", "Avicennia alba", IF(J3102="AVOF", "Avicennia officinalis", IF(J3102="LURA", "Lumnitzera racemosa", IF(J3102="CETA", "Ceriops tagal", IF(J3102="XYGR", "Xylocarpus granatum", IF(J3102="AVMA", "Avicennia marina", IF(J3102="RHMU", "Rhizophora mucronata", IF(J3102="BRGY", "Bruguiera gymnorrhiza", IF(J3102="BRSE", "Bruguiera sexangula", IF(J3102="SOOV", "Sonneratia ovata", IF(J3102="SOCA", "Sonneratia caseolaris", IF(J3102="HELI", "Heritiera littoralis", IF(J3102="HESY", "Heritiera sylvatica", IF(J3102="NYFR", "Nypa fruticans", IF(J3102="CYRA", "Cynometra ramiflora", IF(J3102="PHPA", "Phoenix paludosa", IF(J3102="SCHY", "Scyphiphora hydrophyllacea", IF(J3102="DIMA", "Diospyros maritima", IF(J3102="POPI", "Pongamia pinnata", IF(J3102="MAPS", "Maniltoa psilogyne", IF(J3102="INBI", "Intsia bijuga", IF(J3102="ACEB", "Acanthus ebracteatus", IF(J3102="CAER", "Calamus erinaceus", IF(J3102="UNUN", "Unknown unknown",  IF(J3102="SOAL", "Sonneratia alba",  IF(J3102="AECO", "Aegiceras corniculatum", "" )) )))))))))))))))))))))))))))))</f>
        <v>Rhizophora apiculata</v>
      </c>
      <c r="J3102" s="1" t="s">
        <v>21</v>
      </c>
      <c r="K3102" s="1" t="n">
        <v>9.3</v>
      </c>
      <c r="L3102" s="1" t="n">
        <v>12</v>
      </c>
      <c r="M3102" s="1"/>
      <c r="N3102" s="1"/>
      <c r="O3102" s="3"/>
      <c r="AMI3102" s="0"/>
      <c r="AMJ3102" s="0"/>
    </row>
    <row r="3103" s="18" customFormat="true" ht="13.8" hidden="false" customHeight="false" outlineLevel="0" collapsed="false">
      <c r="A3103" s="1" t="s">
        <v>91</v>
      </c>
      <c r="B3103" s="12" t="n">
        <v>42185</v>
      </c>
      <c r="C3103" s="1" t="s">
        <v>833</v>
      </c>
      <c r="D3103" s="1" t="s">
        <v>19</v>
      </c>
      <c r="E3103" s="1" t="s">
        <v>19</v>
      </c>
      <c r="F3103" s="1" t="s">
        <v>20</v>
      </c>
      <c r="G3103" s="1" t="n">
        <v>10</v>
      </c>
      <c r="H3103" s="1" t="n">
        <v>4</v>
      </c>
      <c r="I3103" s="23" t="str">
        <f aca="false">IF(J3103="RHAP", "Rhizophora apiculata", IF(J3103="EXAG", "Excoecaria agallocha", IF(J3103="BRPA", "Bruguiera parviflora", IF(J3103="XYMO", "Xylocarpus moluccensis", IF(J3103="BRCY", "Bruguiera cylindrica", IF(J3103="AVAL", "Avicennia alba", IF(J3103="AVOF", "Avicennia officinalis", IF(J3103="LURA", "Lumnitzera racemosa", IF(J3103="CETA", "Ceriops tagal", IF(J3103="XYGR", "Xylocarpus granatum", IF(J3103="AVMA", "Avicennia marina", IF(J3103="RHMU", "Rhizophora mucronata", IF(J3103="BRGY", "Bruguiera gymnorrhiza", IF(J3103="BRSE", "Bruguiera sexangula", IF(J3103="SOOV", "Sonneratia ovata", IF(J3103="SOCA", "Sonneratia caseolaris", IF(J3103="HELI", "Heritiera littoralis", IF(J3103="HESY", "Heritiera sylvatica", IF(J3103="NYFR", "Nypa fruticans", IF(J3103="CYRA", "Cynometra ramiflora", IF(J3103="PHPA", "Phoenix paludosa", IF(J3103="SCHY", "Scyphiphora hydrophyllacea", IF(J3103="DIMA", "Diospyros maritima", IF(J3103="POPI", "Pongamia pinnata", IF(J3103="MAPS", "Maniltoa psilogyne", IF(J3103="INBI", "Intsia bijuga", IF(J3103="ACEB", "Acanthus ebracteatus", IF(J3103="CAER", "Calamus erinaceus", IF(J3103="UNUN", "Unknown unknown",  IF(J3103="SOAL", "Sonneratia alba",  IF(J3103="AECO", "Aegiceras corniculatum", "" )) )))))))))))))))))))))))))))))</f>
        <v>Rhizophora apiculata</v>
      </c>
      <c r="J3103" s="1" t="s">
        <v>21</v>
      </c>
      <c r="K3103" s="1" t="n">
        <v>9.5</v>
      </c>
      <c r="L3103" s="1" t="n">
        <v>11</v>
      </c>
      <c r="M3103" s="1"/>
      <c r="N3103" s="1"/>
      <c r="O3103" s="3"/>
      <c r="AMI3103" s="0"/>
      <c r="AMJ3103" s="0"/>
    </row>
    <row r="3104" s="18" customFormat="true" ht="13.8" hidden="false" customHeight="false" outlineLevel="0" collapsed="false">
      <c r="A3104" s="1" t="s">
        <v>91</v>
      </c>
      <c r="B3104" s="12" t="n">
        <v>42185</v>
      </c>
      <c r="C3104" s="1" t="s">
        <v>833</v>
      </c>
      <c r="D3104" s="1" t="s">
        <v>19</v>
      </c>
      <c r="E3104" s="1" t="s">
        <v>19</v>
      </c>
      <c r="F3104" s="1" t="s">
        <v>20</v>
      </c>
      <c r="G3104" s="1" t="n">
        <v>10</v>
      </c>
      <c r="H3104" s="1" t="n">
        <v>4</v>
      </c>
      <c r="I3104" s="23" t="str">
        <f aca="false">IF(J3104="RHAP", "Rhizophora apiculata", IF(J3104="EXAG", "Excoecaria agallocha", IF(J3104="BRPA", "Bruguiera parviflora", IF(J3104="XYMO", "Xylocarpus moluccensis", IF(J3104="BRCY", "Bruguiera cylindrica", IF(J3104="AVAL", "Avicennia alba", IF(J3104="AVOF", "Avicennia officinalis", IF(J3104="LURA", "Lumnitzera racemosa", IF(J3104="CETA", "Ceriops tagal", IF(J3104="XYGR", "Xylocarpus granatum", IF(J3104="AVMA", "Avicennia marina", IF(J3104="RHMU", "Rhizophora mucronata", IF(J3104="BRGY", "Bruguiera gymnorrhiza", IF(J3104="BRSE", "Bruguiera sexangula", IF(J3104="SOOV", "Sonneratia ovata", IF(J3104="SOCA", "Sonneratia caseolaris", IF(J3104="HELI", "Heritiera littoralis", IF(J3104="HESY", "Heritiera sylvatica", IF(J3104="NYFR", "Nypa fruticans", IF(J3104="CYRA", "Cynometra ramiflora", IF(J3104="PHPA", "Phoenix paludosa", IF(J3104="SCHY", "Scyphiphora hydrophyllacea", IF(J3104="DIMA", "Diospyros maritima", IF(J3104="POPI", "Pongamia pinnata", IF(J3104="MAPS", "Maniltoa psilogyne", IF(J3104="INBI", "Intsia bijuga", IF(J3104="ACEB", "Acanthus ebracteatus", IF(J3104="CAER", "Calamus erinaceus", IF(J3104="UNUN", "Unknown unknown",  IF(J3104="SOAL", "Sonneratia alba",  IF(J3104="AECO", "Aegiceras corniculatum", "" )) )))))))))))))))))))))))))))))</f>
        <v>Rhizophora apiculata</v>
      </c>
      <c r="J3104" s="1" t="s">
        <v>21</v>
      </c>
      <c r="K3104" s="1" t="n">
        <v>10</v>
      </c>
      <c r="L3104" s="1" t="n">
        <v>13</v>
      </c>
      <c r="M3104" s="1"/>
      <c r="N3104" s="1"/>
      <c r="O3104" s="3"/>
      <c r="AMI3104" s="0"/>
      <c r="AMJ3104" s="0"/>
    </row>
    <row r="3105" s="18" customFormat="true" ht="13.8" hidden="false" customHeight="false" outlineLevel="0" collapsed="false">
      <c r="A3105" s="1" t="s">
        <v>91</v>
      </c>
      <c r="B3105" s="12" t="n">
        <v>42185</v>
      </c>
      <c r="C3105" s="1" t="s">
        <v>833</v>
      </c>
      <c r="D3105" s="1" t="s">
        <v>19</v>
      </c>
      <c r="E3105" s="1" t="s">
        <v>19</v>
      </c>
      <c r="F3105" s="1" t="s">
        <v>20</v>
      </c>
      <c r="G3105" s="1" t="n">
        <v>10</v>
      </c>
      <c r="H3105" s="1" t="n">
        <v>4</v>
      </c>
      <c r="I3105" s="23" t="str">
        <f aca="false">IF(J3105="RHAP", "Rhizophora apiculata", IF(J3105="EXAG", "Excoecaria agallocha", IF(J3105="BRPA", "Bruguiera parviflora", IF(J3105="XYMO", "Xylocarpus moluccensis", IF(J3105="BRCY", "Bruguiera cylindrica", IF(J3105="AVAL", "Avicennia alba", IF(J3105="AVOF", "Avicennia officinalis", IF(J3105="LURA", "Lumnitzera racemosa", IF(J3105="CETA", "Ceriops tagal", IF(J3105="XYGR", "Xylocarpus granatum", IF(J3105="AVMA", "Avicennia marina", IF(J3105="RHMU", "Rhizophora mucronata", IF(J3105="BRGY", "Bruguiera gymnorrhiza", IF(J3105="BRSE", "Bruguiera sexangula", IF(J3105="SOOV", "Sonneratia ovata", IF(J3105="SOCA", "Sonneratia caseolaris", IF(J3105="HELI", "Heritiera littoralis", IF(J3105="HESY", "Heritiera sylvatica", IF(J3105="NYFR", "Nypa fruticans", IF(J3105="CYRA", "Cynometra ramiflora", IF(J3105="PHPA", "Phoenix paludosa", IF(J3105="SCHY", "Scyphiphora hydrophyllacea", IF(J3105="DIMA", "Diospyros maritima", IF(J3105="POPI", "Pongamia pinnata", IF(J3105="MAPS", "Maniltoa psilogyne", IF(J3105="INBI", "Intsia bijuga", IF(J3105="ACEB", "Acanthus ebracteatus", IF(J3105="CAER", "Calamus erinaceus", IF(J3105="UNUN", "Unknown unknown",  IF(J3105="SOAL", "Sonneratia alba",  IF(J3105="AECO", "Aegiceras corniculatum", "" )) )))))))))))))))))))))))))))))</f>
        <v>Rhizophora apiculata</v>
      </c>
      <c r="J3105" s="1" t="s">
        <v>21</v>
      </c>
      <c r="K3105" s="1" t="n">
        <v>10.1</v>
      </c>
      <c r="L3105" s="1" t="n">
        <v>12</v>
      </c>
      <c r="M3105" s="1"/>
      <c r="N3105" s="1"/>
      <c r="O3105" s="3"/>
      <c r="AMI3105" s="0"/>
      <c r="AMJ3105" s="0"/>
    </row>
    <row r="3106" s="18" customFormat="true" ht="13.8" hidden="false" customHeight="false" outlineLevel="0" collapsed="false">
      <c r="A3106" s="1" t="s">
        <v>91</v>
      </c>
      <c r="B3106" s="12" t="n">
        <v>42185</v>
      </c>
      <c r="C3106" s="1" t="s">
        <v>833</v>
      </c>
      <c r="D3106" s="1" t="s">
        <v>19</v>
      </c>
      <c r="E3106" s="1" t="s">
        <v>19</v>
      </c>
      <c r="F3106" s="1" t="s">
        <v>20</v>
      </c>
      <c r="G3106" s="1" t="n">
        <v>10</v>
      </c>
      <c r="H3106" s="1" t="n">
        <v>4</v>
      </c>
      <c r="I3106" s="23" t="str">
        <f aca="false">IF(J3106="RHAP", "Rhizophora apiculata", IF(J3106="EXAG", "Excoecaria agallocha", IF(J3106="BRPA", "Bruguiera parviflora", IF(J3106="XYMO", "Xylocarpus moluccensis", IF(J3106="BRCY", "Bruguiera cylindrica", IF(J3106="AVAL", "Avicennia alba", IF(J3106="AVOF", "Avicennia officinalis", IF(J3106="LURA", "Lumnitzera racemosa", IF(J3106="CETA", "Ceriops tagal", IF(J3106="XYGR", "Xylocarpus granatum", IF(J3106="AVMA", "Avicennia marina", IF(J3106="RHMU", "Rhizophora mucronata", IF(J3106="BRGY", "Bruguiera gymnorrhiza", IF(J3106="BRSE", "Bruguiera sexangula", IF(J3106="SOOV", "Sonneratia ovata", IF(J3106="SOCA", "Sonneratia caseolaris", IF(J3106="HELI", "Heritiera littoralis", IF(J3106="HESY", "Heritiera sylvatica", IF(J3106="NYFR", "Nypa fruticans", IF(J3106="CYRA", "Cynometra ramiflora", IF(J3106="PHPA", "Phoenix paludosa", IF(J3106="SCHY", "Scyphiphora hydrophyllacea", IF(J3106="DIMA", "Diospyros maritima", IF(J3106="POPI", "Pongamia pinnata", IF(J3106="MAPS", "Maniltoa psilogyne", IF(J3106="INBI", "Intsia bijuga", IF(J3106="ACEB", "Acanthus ebracteatus", IF(J3106="CAER", "Calamus erinaceus", IF(J3106="UNUN", "Unknown unknown",  IF(J3106="SOAL", "Sonneratia alba",  IF(J3106="AECO", "Aegiceras corniculatum", "" )) )))))))))))))))))))))))))))))</f>
        <v>Rhizophora apiculata</v>
      </c>
      <c r="J3106" s="1" t="s">
        <v>21</v>
      </c>
      <c r="K3106" s="1" t="n">
        <v>10.1</v>
      </c>
      <c r="L3106" s="1" t="n">
        <v>12</v>
      </c>
      <c r="M3106" s="1"/>
      <c r="N3106" s="1"/>
      <c r="O3106" s="3"/>
      <c r="AMI3106" s="0"/>
      <c r="AMJ3106" s="0"/>
    </row>
    <row r="3107" s="18" customFormat="true" ht="13.8" hidden="false" customHeight="false" outlineLevel="0" collapsed="false">
      <c r="A3107" s="1" t="s">
        <v>91</v>
      </c>
      <c r="B3107" s="12" t="n">
        <v>42185</v>
      </c>
      <c r="C3107" s="1" t="s">
        <v>833</v>
      </c>
      <c r="D3107" s="1" t="s">
        <v>19</v>
      </c>
      <c r="E3107" s="1" t="s">
        <v>19</v>
      </c>
      <c r="F3107" s="1" t="s">
        <v>20</v>
      </c>
      <c r="G3107" s="1" t="n">
        <v>10</v>
      </c>
      <c r="H3107" s="1" t="n">
        <v>4</v>
      </c>
      <c r="I3107" s="23" t="str">
        <f aca="false">IF(J3107="RHAP", "Rhizophora apiculata", IF(J3107="EXAG", "Excoecaria agallocha", IF(J3107="BRPA", "Bruguiera parviflora", IF(J3107="XYMO", "Xylocarpus moluccensis", IF(J3107="BRCY", "Bruguiera cylindrica", IF(J3107="AVAL", "Avicennia alba", IF(J3107="AVOF", "Avicennia officinalis", IF(J3107="LURA", "Lumnitzera racemosa", IF(J3107="CETA", "Ceriops tagal", IF(J3107="XYGR", "Xylocarpus granatum", IF(J3107="AVMA", "Avicennia marina", IF(J3107="RHMU", "Rhizophora mucronata", IF(J3107="BRGY", "Bruguiera gymnorrhiza", IF(J3107="BRSE", "Bruguiera sexangula", IF(J3107="SOOV", "Sonneratia ovata", IF(J3107="SOCA", "Sonneratia caseolaris", IF(J3107="HELI", "Heritiera littoralis", IF(J3107="HESY", "Heritiera sylvatica", IF(J3107="NYFR", "Nypa fruticans", IF(J3107="CYRA", "Cynometra ramiflora", IF(J3107="PHPA", "Phoenix paludosa", IF(J3107="SCHY", "Scyphiphora hydrophyllacea", IF(J3107="DIMA", "Diospyros maritima", IF(J3107="POPI", "Pongamia pinnata", IF(J3107="MAPS", "Maniltoa psilogyne", IF(J3107="INBI", "Intsia bijuga", IF(J3107="ACEB", "Acanthus ebracteatus", IF(J3107="CAER", "Calamus erinaceus", IF(J3107="UNUN", "Unknown unknown",  IF(J3107="SOAL", "Sonneratia alba",  IF(J3107="AECO", "Aegiceras corniculatum", "" )) )))))))))))))))))))))))))))))</f>
        <v>Rhizophora apiculata</v>
      </c>
      <c r="J3107" s="1" t="s">
        <v>21</v>
      </c>
      <c r="K3107" s="1" t="n">
        <v>10.2</v>
      </c>
      <c r="L3107" s="1" t="n">
        <v>12</v>
      </c>
      <c r="M3107" s="1"/>
      <c r="N3107" s="1"/>
      <c r="O3107" s="3"/>
      <c r="AMI3107" s="0"/>
      <c r="AMJ3107" s="0"/>
    </row>
    <row r="3108" s="18" customFormat="true" ht="13.8" hidden="false" customHeight="false" outlineLevel="0" collapsed="false">
      <c r="A3108" s="1" t="s">
        <v>91</v>
      </c>
      <c r="B3108" s="12" t="n">
        <v>42185</v>
      </c>
      <c r="C3108" s="1" t="s">
        <v>833</v>
      </c>
      <c r="D3108" s="1" t="s">
        <v>19</v>
      </c>
      <c r="E3108" s="1" t="s">
        <v>19</v>
      </c>
      <c r="F3108" s="1" t="s">
        <v>20</v>
      </c>
      <c r="G3108" s="1" t="n">
        <v>10</v>
      </c>
      <c r="H3108" s="1" t="n">
        <v>4</v>
      </c>
      <c r="I3108" s="23" t="str">
        <f aca="false">IF(J3108="RHAP", "Rhizophora apiculata", IF(J3108="EXAG", "Excoecaria agallocha", IF(J3108="BRPA", "Bruguiera parviflora", IF(J3108="XYMO", "Xylocarpus moluccensis", IF(J3108="BRCY", "Bruguiera cylindrica", IF(J3108="AVAL", "Avicennia alba", IF(J3108="AVOF", "Avicennia officinalis", IF(J3108="LURA", "Lumnitzera racemosa", IF(J3108="CETA", "Ceriops tagal", IF(J3108="XYGR", "Xylocarpus granatum", IF(J3108="AVMA", "Avicennia marina", IF(J3108="RHMU", "Rhizophora mucronata", IF(J3108="BRGY", "Bruguiera gymnorrhiza", IF(J3108="BRSE", "Bruguiera sexangula", IF(J3108="SOOV", "Sonneratia ovata", IF(J3108="SOCA", "Sonneratia caseolaris", IF(J3108="HELI", "Heritiera littoralis", IF(J3108="HESY", "Heritiera sylvatica", IF(J3108="NYFR", "Nypa fruticans", IF(J3108="CYRA", "Cynometra ramiflora", IF(J3108="PHPA", "Phoenix paludosa", IF(J3108="SCHY", "Scyphiphora hydrophyllacea", IF(J3108="DIMA", "Diospyros maritima", IF(J3108="POPI", "Pongamia pinnata", IF(J3108="MAPS", "Maniltoa psilogyne", IF(J3108="INBI", "Intsia bijuga", IF(J3108="ACEB", "Acanthus ebracteatus", IF(J3108="CAER", "Calamus erinaceus", IF(J3108="UNUN", "Unknown unknown",  IF(J3108="SOAL", "Sonneratia alba",  IF(J3108="AECO", "Aegiceras corniculatum", "" )) )))))))))))))))))))))))))))))</f>
        <v>Rhizophora apiculata</v>
      </c>
      <c r="J3108" s="1" t="s">
        <v>21</v>
      </c>
      <c r="K3108" s="1" t="n">
        <v>10.2</v>
      </c>
      <c r="L3108" s="1" t="n">
        <v>15</v>
      </c>
      <c r="M3108" s="1"/>
      <c r="N3108" s="1"/>
      <c r="O3108" s="3"/>
      <c r="AMI3108" s="0"/>
      <c r="AMJ3108" s="0"/>
    </row>
    <row r="3109" s="18" customFormat="true" ht="13.8" hidden="false" customHeight="false" outlineLevel="0" collapsed="false">
      <c r="A3109" s="1" t="s">
        <v>91</v>
      </c>
      <c r="B3109" s="12" t="n">
        <v>42185</v>
      </c>
      <c r="C3109" s="1" t="s">
        <v>833</v>
      </c>
      <c r="D3109" s="1" t="s">
        <v>19</v>
      </c>
      <c r="E3109" s="1" t="s">
        <v>19</v>
      </c>
      <c r="F3109" s="1" t="s">
        <v>20</v>
      </c>
      <c r="G3109" s="1" t="n">
        <v>10</v>
      </c>
      <c r="H3109" s="1" t="n">
        <v>4</v>
      </c>
      <c r="I3109" s="23" t="str">
        <f aca="false">IF(J3109="RHAP", "Rhizophora apiculata", IF(J3109="EXAG", "Excoecaria agallocha", IF(J3109="BRPA", "Bruguiera parviflora", IF(J3109="XYMO", "Xylocarpus moluccensis", IF(J3109="BRCY", "Bruguiera cylindrica", IF(J3109="AVAL", "Avicennia alba", IF(J3109="AVOF", "Avicennia officinalis", IF(J3109="LURA", "Lumnitzera racemosa", IF(J3109="CETA", "Ceriops tagal", IF(J3109="XYGR", "Xylocarpus granatum", IF(J3109="AVMA", "Avicennia marina", IF(J3109="RHMU", "Rhizophora mucronata", IF(J3109="BRGY", "Bruguiera gymnorrhiza", IF(J3109="BRSE", "Bruguiera sexangula", IF(J3109="SOOV", "Sonneratia ovata", IF(J3109="SOCA", "Sonneratia caseolaris", IF(J3109="HELI", "Heritiera littoralis", IF(J3109="HESY", "Heritiera sylvatica", IF(J3109="NYFR", "Nypa fruticans", IF(J3109="CYRA", "Cynometra ramiflora", IF(J3109="PHPA", "Phoenix paludosa", IF(J3109="SCHY", "Scyphiphora hydrophyllacea", IF(J3109="DIMA", "Diospyros maritima", IF(J3109="POPI", "Pongamia pinnata", IF(J3109="MAPS", "Maniltoa psilogyne", IF(J3109="INBI", "Intsia bijuga", IF(J3109="ACEB", "Acanthus ebracteatus", IF(J3109="CAER", "Calamus erinaceus", IF(J3109="UNUN", "Unknown unknown",  IF(J3109="SOAL", "Sonneratia alba",  IF(J3109="AECO", "Aegiceras corniculatum", "" )) )))))))))))))))))))))))))))))</f>
        <v>Avicennia alba</v>
      </c>
      <c r="J3109" s="1" t="s">
        <v>27</v>
      </c>
      <c r="K3109" s="1" t="n">
        <v>11.5</v>
      </c>
      <c r="L3109" s="1" t="n">
        <v>15</v>
      </c>
      <c r="M3109" s="1"/>
      <c r="N3109" s="1"/>
      <c r="O3109" s="3"/>
      <c r="AMI3109" s="0"/>
      <c r="AMJ3109" s="0"/>
    </row>
    <row r="3110" s="18" customFormat="true" ht="13.8" hidden="false" customHeight="false" outlineLevel="0" collapsed="false">
      <c r="A3110" s="1" t="s">
        <v>91</v>
      </c>
      <c r="B3110" s="12" t="n">
        <v>42185</v>
      </c>
      <c r="C3110" s="1" t="s">
        <v>833</v>
      </c>
      <c r="D3110" s="1" t="s">
        <v>19</v>
      </c>
      <c r="E3110" s="1" t="s">
        <v>19</v>
      </c>
      <c r="F3110" s="1" t="s">
        <v>20</v>
      </c>
      <c r="G3110" s="1" t="n">
        <v>10</v>
      </c>
      <c r="H3110" s="1" t="n">
        <v>4</v>
      </c>
      <c r="I3110" s="23" t="str">
        <f aca="false">IF(J3110="RHAP", "Rhizophora apiculata", IF(J3110="EXAG", "Excoecaria agallocha", IF(J3110="BRPA", "Bruguiera parviflora", IF(J3110="XYMO", "Xylocarpus moluccensis", IF(J3110="BRCY", "Bruguiera cylindrica", IF(J3110="AVAL", "Avicennia alba", IF(J3110="AVOF", "Avicennia officinalis", IF(J3110="LURA", "Lumnitzera racemosa", IF(J3110="CETA", "Ceriops tagal", IF(J3110="XYGR", "Xylocarpus granatum", IF(J3110="AVMA", "Avicennia marina", IF(J3110="RHMU", "Rhizophora mucronata", IF(J3110="BRGY", "Bruguiera gymnorrhiza", IF(J3110="BRSE", "Bruguiera sexangula", IF(J3110="SOOV", "Sonneratia ovata", IF(J3110="SOCA", "Sonneratia caseolaris", IF(J3110="HELI", "Heritiera littoralis", IF(J3110="HESY", "Heritiera sylvatica", IF(J3110="NYFR", "Nypa fruticans", IF(J3110="CYRA", "Cynometra ramiflora", IF(J3110="PHPA", "Phoenix paludosa", IF(J3110="SCHY", "Scyphiphora hydrophyllacea", IF(J3110="DIMA", "Diospyros maritima", IF(J3110="POPI", "Pongamia pinnata", IF(J3110="MAPS", "Maniltoa psilogyne", IF(J3110="INBI", "Intsia bijuga", IF(J3110="ACEB", "Acanthus ebracteatus", IF(J3110="CAER", "Calamus erinaceus", IF(J3110="UNUN", "Unknown unknown",  IF(J3110="SOAL", "Sonneratia alba",  IF(J3110="AECO", "Aegiceras corniculatum", "" )) )))))))))))))))))))))))))))))</f>
        <v>Rhizophora apiculata</v>
      </c>
      <c r="J3110" s="1" t="s">
        <v>21</v>
      </c>
      <c r="K3110" s="1" t="n">
        <v>11.5</v>
      </c>
      <c r="L3110" s="1" t="n">
        <v>15</v>
      </c>
      <c r="M3110" s="1"/>
      <c r="N3110" s="1"/>
      <c r="O3110" s="3"/>
      <c r="AMI3110" s="0"/>
      <c r="AMJ3110" s="0"/>
    </row>
    <row r="3111" s="18" customFormat="true" ht="13.8" hidden="false" customHeight="false" outlineLevel="0" collapsed="false">
      <c r="A3111" s="1" t="s">
        <v>91</v>
      </c>
      <c r="B3111" s="12" t="n">
        <v>42185</v>
      </c>
      <c r="C3111" s="1" t="s">
        <v>833</v>
      </c>
      <c r="D3111" s="1" t="s">
        <v>19</v>
      </c>
      <c r="E3111" s="1" t="s">
        <v>19</v>
      </c>
      <c r="F3111" s="1" t="s">
        <v>20</v>
      </c>
      <c r="G3111" s="1" t="n">
        <v>10</v>
      </c>
      <c r="H3111" s="1" t="n">
        <v>4</v>
      </c>
      <c r="I3111" s="23" t="str">
        <f aca="false">IF(J3111="RHAP", "Rhizophora apiculata", IF(J3111="EXAG", "Excoecaria agallocha", IF(J3111="BRPA", "Bruguiera parviflora", IF(J3111="XYMO", "Xylocarpus moluccensis", IF(J3111="BRCY", "Bruguiera cylindrica", IF(J3111="AVAL", "Avicennia alba", IF(J3111="AVOF", "Avicennia officinalis", IF(J3111="LURA", "Lumnitzera racemosa", IF(J3111="CETA", "Ceriops tagal", IF(J3111="XYGR", "Xylocarpus granatum", IF(J3111="AVMA", "Avicennia marina", IF(J3111="RHMU", "Rhizophora mucronata", IF(J3111="BRGY", "Bruguiera gymnorrhiza", IF(J3111="BRSE", "Bruguiera sexangula", IF(J3111="SOOV", "Sonneratia ovata", IF(J3111="SOCA", "Sonneratia caseolaris", IF(J3111="HELI", "Heritiera littoralis", IF(J3111="HESY", "Heritiera sylvatica", IF(J3111="NYFR", "Nypa fruticans", IF(J3111="CYRA", "Cynometra ramiflora", IF(J3111="PHPA", "Phoenix paludosa", IF(J3111="SCHY", "Scyphiphora hydrophyllacea", IF(J3111="DIMA", "Diospyros maritima", IF(J3111="POPI", "Pongamia pinnata", IF(J3111="MAPS", "Maniltoa psilogyne", IF(J3111="INBI", "Intsia bijuga", IF(J3111="ACEB", "Acanthus ebracteatus", IF(J3111="CAER", "Calamus erinaceus", IF(J3111="UNUN", "Unknown unknown",  IF(J3111="SOAL", "Sonneratia alba",  IF(J3111="AECO", "Aegiceras corniculatum", "" )) )))))))))))))))))))))))))))))</f>
        <v>Avicennia alba</v>
      </c>
      <c r="J3111" s="1" t="s">
        <v>27</v>
      </c>
      <c r="K3111" s="1" t="n">
        <v>12</v>
      </c>
      <c r="L3111" s="1" t="n">
        <v>13</v>
      </c>
      <c r="M3111" s="1"/>
      <c r="N3111" s="1"/>
      <c r="O3111" s="3"/>
      <c r="AMI3111" s="0"/>
      <c r="AMJ3111" s="0"/>
    </row>
    <row r="3112" s="18" customFormat="true" ht="13.8" hidden="false" customHeight="false" outlineLevel="0" collapsed="false">
      <c r="A3112" s="1" t="s">
        <v>91</v>
      </c>
      <c r="B3112" s="12" t="n">
        <v>42185</v>
      </c>
      <c r="C3112" s="1" t="s">
        <v>833</v>
      </c>
      <c r="D3112" s="1" t="s">
        <v>19</v>
      </c>
      <c r="E3112" s="1" t="s">
        <v>19</v>
      </c>
      <c r="F3112" s="1" t="s">
        <v>20</v>
      </c>
      <c r="G3112" s="1" t="n">
        <v>10</v>
      </c>
      <c r="H3112" s="1" t="n">
        <v>4</v>
      </c>
      <c r="I3112" s="23" t="str">
        <f aca="false">IF(J3112="RHAP", "Rhizophora apiculata", IF(J3112="EXAG", "Excoecaria agallocha", IF(J3112="BRPA", "Bruguiera parviflora", IF(J3112="XYMO", "Xylocarpus moluccensis", IF(J3112="BRCY", "Bruguiera cylindrica", IF(J3112="AVAL", "Avicennia alba", IF(J3112="AVOF", "Avicennia officinalis", IF(J3112="LURA", "Lumnitzera racemosa", IF(J3112="CETA", "Ceriops tagal", IF(J3112="XYGR", "Xylocarpus granatum", IF(J3112="AVMA", "Avicennia marina", IF(J3112="RHMU", "Rhizophora mucronata", IF(J3112="BRGY", "Bruguiera gymnorrhiza", IF(J3112="BRSE", "Bruguiera sexangula", IF(J3112="SOOV", "Sonneratia ovata", IF(J3112="SOCA", "Sonneratia caseolaris", IF(J3112="HELI", "Heritiera littoralis", IF(J3112="HESY", "Heritiera sylvatica", IF(J3112="NYFR", "Nypa fruticans", IF(J3112="CYRA", "Cynometra ramiflora", IF(J3112="PHPA", "Phoenix paludosa", IF(J3112="SCHY", "Scyphiphora hydrophyllacea", IF(J3112="DIMA", "Diospyros maritima", IF(J3112="POPI", "Pongamia pinnata", IF(J3112="MAPS", "Maniltoa psilogyne", IF(J3112="INBI", "Intsia bijuga", IF(J3112="ACEB", "Acanthus ebracteatus", IF(J3112="CAER", "Calamus erinaceus", IF(J3112="UNUN", "Unknown unknown",  IF(J3112="SOAL", "Sonneratia alba",  IF(J3112="AECO", "Aegiceras corniculatum", "" )) )))))))))))))))))))))))))))))</f>
        <v>Rhizophora apiculata</v>
      </c>
      <c r="J3112" s="1" t="s">
        <v>21</v>
      </c>
      <c r="K3112" s="1" t="n">
        <v>12.8</v>
      </c>
      <c r="L3112" s="1" t="n">
        <v>15</v>
      </c>
      <c r="M3112" s="1"/>
      <c r="N3112" s="1"/>
      <c r="O3112" s="3"/>
      <c r="AMI3112" s="0"/>
      <c r="AMJ3112" s="0"/>
    </row>
    <row r="3113" s="18" customFormat="true" ht="13.8" hidden="false" customHeight="false" outlineLevel="0" collapsed="false">
      <c r="A3113" s="1" t="s">
        <v>91</v>
      </c>
      <c r="B3113" s="12" t="n">
        <v>42185</v>
      </c>
      <c r="C3113" s="1" t="s">
        <v>833</v>
      </c>
      <c r="D3113" s="1" t="s">
        <v>19</v>
      </c>
      <c r="E3113" s="1" t="s">
        <v>19</v>
      </c>
      <c r="F3113" s="1" t="s">
        <v>20</v>
      </c>
      <c r="G3113" s="1" t="n">
        <v>10</v>
      </c>
      <c r="H3113" s="1" t="n">
        <v>4</v>
      </c>
      <c r="I3113" s="23" t="str">
        <f aca="false">IF(J3113="RHAP", "Rhizophora apiculata", IF(J3113="EXAG", "Excoecaria agallocha", IF(J3113="BRPA", "Bruguiera parviflora", IF(J3113="XYMO", "Xylocarpus moluccensis", IF(J3113="BRCY", "Bruguiera cylindrica", IF(J3113="AVAL", "Avicennia alba", IF(J3113="AVOF", "Avicennia officinalis", IF(J3113="LURA", "Lumnitzera racemosa", IF(J3113="CETA", "Ceriops tagal", IF(J3113="XYGR", "Xylocarpus granatum", IF(J3113="AVMA", "Avicennia marina", IF(J3113="RHMU", "Rhizophora mucronata", IF(J3113="BRGY", "Bruguiera gymnorrhiza", IF(J3113="BRSE", "Bruguiera sexangula", IF(J3113="SOOV", "Sonneratia ovata", IF(J3113="SOCA", "Sonneratia caseolaris", IF(J3113="HELI", "Heritiera littoralis", IF(J3113="HESY", "Heritiera sylvatica", IF(J3113="NYFR", "Nypa fruticans", IF(J3113="CYRA", "Cynometra ramiflora", IF(J3113="PHPA", "Phoenix paludosa", IF(J3113="SCHY", "Scyphiphora hydrophyllacea", IF(J3113="DIMA", "Diospyros maritima", IF(J3113="POPI", "Pongamia pinnata", IF(J3113="MAPS", "Maniltoa psilogyne", IF(J3113="INBI", "Intsia bijuga", IF(J3113="ACEB", "Acanthus ebracteatus", IF(J3113="CAER", "Calamus erinaceus", IF(J3113="UNUN", "Unknown unknown",  IF(J3113="SOAL", "Sonneratia alba",  IF(J3113="AECO", "Aegiceras corniculatum", "" )) )))))))))))))))))))))))))))))</f>
        <v>Rhizophora apiculata</v>
      </c>
      <c r="J3113" s="1" t="s">
        <v>21</v>
      </c>
      <c r="K3113" s="1" t="n">
        <v>12.9</v>
      </c>
      <c r="L3113" s="1" t="n">
        <v>15</v>
      </c>
      <c r="M3113" s="1"/>
      <c r="N3113" s="1"/>
      <c r="O3113" s="3"/>
      <c r="AMI3113" s="0"/>
      <c r="AMJ3113" s="0"/>
    </row>
    <row r="3114" s="18" customFormat="true" ht="13.8" hidden="false" customHeight="false" outlineLevel="0" collapsed="false">
      <c r="A3114" s="1" t="s">
        <v>91</v>
      </c>
      <c r="B3114" s="12" t="n">
        <v>42185</v>
      </c>
      <c r="C3114" s="1" t="s">
        <v>833</v>
      </c>
      <c r="D3114" s="1" t="s">
        <v>19</v>
      </c>
      <c r="E3114" s="1" t="s">
        <v>19</v>
      </c>
      <c r="F3114" s="1" t="s">
        <v>20</v>
      </c>
      <c r="G3114" s="1" t="n">
        <v>10</v>
      </c>
      <c r="H3114" s="1" t="n">
        <v>4</v>
      </c>
      <c r="I3114" s="23" t="str">
        <f aca="false">IF(J3114="RHAP", "Rhizophora apiculata", IF(J3114="EXAG", "Excoecaria agallocha", IF(J3114="BRPA", "Bruguiera parviflora", IF(J3114="XYMO", "Xylocarpus moluccensis", IF(J3114="BRCY", "Bruguiera cylindrica", IF(J3114="AVAL", "Avicennia alba", IF(J3114="AVOF", "Avicennia officinalis", IF(J3114="LURA", "Lumnitzera racemosa", IF(J3114="CETA", "Ceriops tagal", IF(J3114="XYGR", "Xylocarpus granatum", IF(J3114="AVMA", "Avicennia marina", IF(J3114="RHMU", "Rhizophora mucronata", IF(J3114="BRGY", "Bruguiera gymnorrhiza", IF(J3114="BRSE", "Bruguiera sexangula", IF(J3114="SOOV", "Sonneratia ovata", IF(J3114="SOCA", "Sonneratia caseolaris", IF(J3114="HELI", "Heritiera littoralis", IF(J3114="HESY", "Heritiera sylvatica", IF(J3114="NYFR", "Nypa fruticans", IF(J3114="CYRA", "Cynometra ramiflora", IF(J3114="PHPA", "Phoenix paludosa", IF(J3114="SCHY", "Scyphiphora hydrophyllacea", IF(J3114="DIMA", "Diospyros maritima", IF(J3114="POPI", "Pongamia pinnata", IF(J3114="MAPS", "Maniltoa psilogyne", IF(J3114="INBI", "Intsia bijuga", IF(J3114="ACEB", "Acanthus ebracteatus", IF(J3114="CAER", "Calamus erinaceus", IF(J3114="UNUN", "Unknown unknown",  IF(J3114="SOAL", "Sonneratia alba",  IF(J3114="AECO", "Aegiceras corniculatum", "" )) )))))))))))))))))))))))))))))</f>
        <v>Rhizophora apiculata</v>
      </c>
      <c r="J3114" s="1" t="s">
        <v>21</v>
      </c>
      <c r="K3114" s="1" t="n">
        <v>13</v>
      </c>
      <c r="L3114" s="1" t="n">
        <v>15</v>
      </c>
      <c r="M3114" s="1"/>
      <c r="N3114" s="1"/>
      <c r="O3114" s="3"/>
      <c r="AMI3114" s="0"/>
      <c r="AMJ3114" s="0"/>
    </row>
    <row r="3115" s="18" customFormat="true" ht="13.8" hidden="false" customHeight="false" outlineLevel="0" collapsed="false">
      <c r="A3115" s="1" t="s">
        <v>91</v>
      </c>
      <c r="B3115" s="12" t="n">
        <v>42185</v>
      </c>
      <c r="C3115" s="1" t="s">
        <v>833</v>
      </c>
      <c r="D3115" s="1" t="s">
        <v>19</v>
      </c>
      <c r="E3115" s="1" t="s">
        <v>19</v>
      </c>
      <c r="F3115" s="1" t="s">
        <v>20</v>
      </c>
      <c r="G3115" s="1" t="n">
        <v>10</v>
      </c>
      <c r="H3115" s="1" t="n">
        <v>4</v>
      </c>
      <c r="I3115" s="23" t="str">
        <f aca="false">IF(J3115="RHAP", "Rhizophora apiculata", IF(J3115="EXAG", "Excoecaria agallocha", IF(J3115="BRPA", "Bruguiera parviflora", IF(J3115="XYMO", "Xylocarpus moluccensis", IF(J3115="BRCY", "Bruguiera cylindrica", IF(J3115="AVAL", "Avicennia alba", IF(J3115="AVOF", "Avicennia officinalis", IF(J3115="LURA", "Lumnitzera racemosa", IF(J3115="CETA", "Ceriops tagal", IF(J3115="XYGR", "Xylocarpus granatum", IF(J3115="AVMA", "Avicennia marina", IF(J3115="RHMU", "Rhizophora mucronata", IF(J3115="BRGY", "Bruguiera gymnorrhiza", IF(J3115="BRSE", "Bruguiera sexangula", IF(J3115="SOOV", "Sonneratia ovata", IF(J3115="SOCA", "Sonneratia caseolaris", IF(J3115="HELI", "Heritiera littoralis", IF(J3115="HESY", "Heritiera sylvatica", IF(J3115="NYFR", "Nypa fruticans", IF(J3115="CYRA", "Cynometra ramiflora", IF(J3115="PHPA", "Phoenix paludosa", IF(J3115="SCHY", "Scyphiphora hydrophyllacea", IF(J3115="DIMA", "Diospyros maritima", IF(J3115="POPI", "Pongamia pinnata", IF(J3115="MAPS", "Maniltoa psilogyne", IF(J3115="INBI", "Intsia bijuga", IF(J3115="ACEB", "Acanthus ebracteatus", IF(J3115="CAER", "Calamus erinaceus", IF(J3115="UNUN", "Unknown unknown",  IF(J3115="SOAL", "Sonneratia alba",  IF(J3115="AECO", "Aegiceras corniculatum", "" )) )))))))))))))))))))))))))))))</f>
        <v>Rhizophora apiculata</v>
      </c>
      <c r="J3115" s="1" t="s">
        <v>21</v>
      </c>
      <c r="K3115" s="1" t="n">
        <v>13.4</v>
      </c>
      <c r="L3115" s="1" t="n">
        <v>16</v>
      </c>
      <c r="M3115" s="1"/>
      <c r="N3115" s="1"/>
      <c r="O3115" s="3"/>
      <c r="AMI3115" s="0"/>
      <c r="AMJ3115" s="0"/>
    </row>
    <row r="3116" s="18" customFormat="true" ht="13.8" hidden="false" customHeight="false" outlineLevel="0" collapsed="false">
      <c r="A3116" s="1" t="s">
        <v>91</v>
      </c>
      <c r="B3116" s="12" t="n">
        <v>42185</v>
      </c>
      <c r="C3116" s="1" t="s">
        <v>833</v>
      </c>
      <c r="D3116" s="1" t="s">
        <v>19</v>
      </c>
      <c r="E3116" s="1" t="s">
        <v>19</v>
      </c>
      <c r="F3116" s="1" t="s">
        <v>20</v>
      </c>
      <c r="G3116" s="1" t="n">
        <v>10</v>
      </c>
      <c r="H3116" s="1" t="n">
        <v>4</v>
      </c>
      <c r="I3116" s="23" t="str">
        <f aca="false">IF(J3116="RHAP", "Rhizophora apiculata", IF(J3116="EXAG", "Excoecaria agallocha", IF(J3116="BRPA", "Bruguiera parviflora", IF(J3116="XYMO", "Xylocarpus moluccensis", IF(J3116="BRCY", "Bruguiera cylindrica", IF(J3116="AVAL", "Avicennia alba", IF(J3116="AVOF", "Avicennia officinalis", IF(J3116="LURA", "Lumnitzera racemosa", IF(J3116="CETA", "Ceriops tagal", IF(J3116="XYGR", "Xylocarpus granatum", IF(J3116="AVMA", "Avicennia marina", IF(J3116="RHMU", "Rhizophora mucronata", IF(J3116="BRGY", "Bruguiera gymnorrhiza", IF(J3116="BRSE", "Bruguiera sexangula", IF(J3116="SOOV", "Sonneratia ovata", IF(J3116="SOCA", "Sonneratia caseolaris", IF(J3116="HELI", "Heritiera littoralis", IF(J3116="HESY", "Heritiera sylvatica", IF(J3116="NYFR", "Nypa fruticans", IF(J3116="CYRA", "Cynometra ramiflora", IF(J3116="PHPA", "Phoenix paludosa", IF(J3116="SCHY", "Scyphiphora hydrophyllacea", IF(J3116="DIMA", "Diospyros maritima", IF(J3116="POPI", "Pongamia pinnata", IF(J3116="MAPS", "Maniltoa psilogyne", IF(J3116="INBI", "Intsia bijuga", IF(J3116="ACEB", "Acanthus ebracteatus", IF(J3116="CAER", "Calamus erinaceus", IF(J3116="UNUN", "Unknown unknown",  IF(J3116="SOAL", "Sonneratia alba",  IF(J3116="AECO", "Aegiceras corniculatum", "" )) )))))))))))))))))))))))))))))</f>
        <v>Avicennia alba</v>
      </c>
      <c r="J3116" s="1" t="s">
        <v>27</v>
      </c>
      <c r="K3116" s="1" t="n">
        <v>14.5</v>
      </c>
      <c r="L3116" s="1" t="n">
        <v>2</v>
      </c>
      <c r="M3116" s="1" t="n">
        <v>15</v>
      </c>
      <c r="N3116" s="1" t="n">
        <v>3</v>
      </c>
      <c r="O3116" s="3"/>
      <c r="AMI3116" s="0"/>
      <c r="AMJ3116" s="0"/>
    </row>
    <row r="3117" s="18" customFormat="true" ht="13.8" hidden="false" customHeight="false" outlineLevel="0" collapsed="false">
      <c r="A3117" s="1" t="s">
        <v>91</v>
      </c>
      <c r="B3117" s="12" t="n">
        <v>42185</v>
      </c>
      <c r="C3117" s="1" t="s">
        <v>833</v>
      </c>
      <c r="D3117" s="1" t="s">
        <v>19</v>
      </c>
      <c r="E3117" s="1" t="s">
        <v>19</v>
      </c>
      <c r="F3117" s="1" t="s">
        <v>20</v>
      </c>
      <c r="G3117" s="1" t="n">
        <v>10</v>
      </c>
      <c r="H3117" s="1" t="n">
        <v>4</v>
      </c>
      <c r="I3117" s="23" t="str">
        <f aca="false">IF(J3117="RHAP", "Rhizophora apiculata", IF(J3117="EXAG", "Excoecaria agallocha", IF(J3117="BRPA", "Bruguiera parviflora", IF(J3117="XYMO", "Xylocarpus moluccensis", IF(J3117="BRCY", "Bruguiera cylindrica", IF(J3117="AVAL", "Avicennia alba", IF(J3117="AVOF", "Avicennia officinalis", IF(J3117="LURA", "Lumnitzera racemosa", IF(J3117="CETA", "Ceriops tagal", IF(J3117="XYGR", "Xylocarpus granatum", IF(J3117="AVMA", "Avicennia marina", IF(J3117="RHMU", "Rhizophora mucronata", IF(J3117="BRGY", "Bruguiera gymnorrhiza", IF(J3117="BRSE", "Bruguiera sexangula", IF(J3117="SOOV", "Sonneratia ovata", IF(J3117="SOCA", "Sonneratia caseolaris", IF(J3117="HELI", "Heritiera littoralis", IF(J3117="HESY", "Heritiera sylvatica", IF(J3117="NYFR", "Nypa fruticans", IF(J3117="CYRA", "Cynometra ramiflora", IF(J3117="PHPA", "Phoenix paludosa", IF(J3117="SCHY", "Scyphiphora hydrophyllacea", IF(J3117="DIMA", "Diospyros maritima", IF(J3117="POPI", "Pongamia pinnata", IF(J3117="MAPS", "Maniltoa psilogyne", IF(J3117="INBI", "Intsia bijuga", IF(J3117="ACEB", "Acanthus ebracteatus", IF(J3117="CAER", "Calamus erinaceus", IF(J3117="UNUN", "Unknown unknown",  IF(J3117="SOAL", "Sonneratia alba",  IF(J3117="AECO", "Aegiceras corniculatum", "" )) )))))))))))))))))))))))))))))</f>
        <v>Avicennia alba</v>
      </c>
      <c r="J3117" s="1" t="s">
        <v>27</v>
      </c>
      <c r="K3117" s="1" t="n">
        <v>14.9</v>
      </c>
      <c r="L3117" s="1" t="n">
        <v>15</v>
      </c>
      <c r="M3117" s="1"/>
      <c r="N3117" s="1"/>
      <c r="O3117" s="3"/>
      <c r="AMI3117" s="0"/>
      <c r="AMJ3117" s="0"/>
    </row>
    <row r="3118" s="18" customFormat="true" ht="13.8" hidden="false" customHeight="false" outlineLevel="0" collapsed="false">
      <c r="A3118" s="1" t="s">
        <v>91</v>
      </c>
      <c r="B3118" s="12" t="n">
        <v>42185</v>
      </c>
      <c r="C3118" s="1" t="s">
        <v>833</v>
      </c>
      <c r="D3118" s="1" t="s">
        <v>19</v>
      </c>
      <c r="E3118" s="1" t="s">
        <v>19</v>
      </c>
      <c r="F3118" s="1" t="s">
        <v>20</v>
      </c>
      <c r="G3118" s="1" t="n">
        <v>10</v>
      </c>
      <c r="H3118" s="1" t="n">
        <v>4</v>
      </c>
      <c r="I3118" s="23" t="str">
        <f aca="false">IF(J3118="RHAP", "Rhizophora apiculata", IF(J3118="EXAG", "Excoecaria agallocha", IF(J3118="BRPA", "Bruguiera parviflora", IF(J3118="XYMO", "Xylocarpus moluccensis", IF(J3118="BRCY", "Bruguiera cylindrica", IF(J3118="AVAL", "Avicennia alba", IF(J3118="AVOF", "Avicennia officinalis", IF(J3118="LURA", "Lumnitzera racemosa", IF(J3118="CETA", "Ceriops tagal", IF(J3118="XYGR", "Xylocarpus granatum", IF(J3118="AVMA", "Avicennia marina", IF(J3118="RHMU", "Rhizophora mucronata", IF(J3118="BRGY", "Bruguiera gymnorrhiza", IF(J3118="BRSE", "Bruguiera sexangula", IF(J3118="SOOV", "Sonneratia ovata", IF(J3118="SOCA", "Sonneratia caseolaris", IF(J3118="HELI", "Heritiera littoralis", IF(J3118="HESY", "Heritiera sylvatica", IF(J3118="NYFR", "Nypa fruticans", IF(J3118="CYRA", "Cynometra ramiflora", IF(J3118="PHPA", "Phoenix paludosa", IF(J3118="SCHY", "Scyphiphora hydrophyllacea", IF(J3118="DIMA", "Diospyros maritima", IF(J3118="POPI", "Pongamia pinnata", IF(J3118="MAPS", "Maniltoa psilogyne", IF(J3118="INBI", "Intsia bijuga", IF(J3118="ACEB", "Acanthus ebracteatus", IF(J3118="CAER", "Calamus erinaceus", IF(J3118="UNUN", "Unknown unknown",  IF(J3118="SOAL", "Sonneratia alba",  IF(J3118="AECO", "Aegiceras corniculatum", "" )) )))))))))))))))))))))))))))))</f>
        <v>Rhizophora apiculata</v>
      </c>
      <c r="J3118" s="1" t="s">
        <v>21</v>
      </c>
      <c r="K3118" s="1" t="n">
        <v>15.5</v>
      </c>
      <c r="L3118" s="1" t="n">
        <v>15</v>
      </c>
      <c r="M3118" s="1"/>
      <c r="N3118" s="1"/>
      <c r="O3118" s="3"/>
      <c r="AMI3118" s="0"/>
      <c r="AMJ3118" s="0"/>
    </row>
    <row r="3119" s="18" customFormat="true" ht="13.8" hidden="false" customHeight="false" outlineLevel="0" collapsed="false">
      <c r="A3119" s="1" t="s">
        <v>91</v>
      </c>
      <c r="B3119" s="12" t="n">
        <v>42185</v>
      </c>
      <c r="C3119" s="1" t="s">
        <v>833</v>
      </c>
      <c r="D3119" s="1" t="s">
        <v>19</v>
      </c>
      <c r="E3119" s="1" t="s">
        <v>19</v>
      </c>
      <c r="F3119" s="1" t="s">
        <v>20</v>
      </c>
      <c r="G3119" s="1" t="n">
        <v>10</v>
      </c>
      <c r="H3119" s="1" t="n">
        <v>4</v>
      </c>
      <c r="I3119" s="23" t="str">
        <f aca="false">IF(J3119="RHAP", "Rhizophora apiculata", IF(J3119="EXAG", "Excoecaria agallocha", IF(J3119="BRPA", "Bruguiera parviflora", IF(J3119="XYMO", "Xylocarpus moluccensis", IF(J3119="BRCY", "Bruguiera cylindrica", IF(J3119="AVAL", "Avicennia alba", IF(J3119="AVOF", "Avicennia officinalis", IF(J3119="LURA", "Lumnitzera racemosa", IF(J3119="CETA", "Ceriops tagal", IF(J3119="XYGR", "Xylocarpus granatum", IF(J3119="AVMA", "Avicennia marina", IF(J3119="RHMU", "Rhizophora mucronata", IF(J3119="BRGY", "Bruguiera gymnorrhiza", IF(J3119="BRSE", "Bruguiera sexangula", IF(J3119="SOOV", "Sonneratia ovata", IF(J3119="SOCA", "Sonneratia caseolaris", IF(J3119="HELI", "Heritiera littoralis", IF(J3119="HESY", "Heritiera sylvatica", IF(J3119="NYFR", "Nypa fruticans", IF(J3119="CYRA", "Cynometra ramiflora", IF(J3119="PHPA", "Phoenix paludosa", IF(J3119="SCHY", "Scyphiphora hydrophyllacea", IF(J3119="DIMA", "Diospyros maritima", IF(J3119="POPI", "Pongamia pinnata", IF(J3119="MAPS", "Maniltoa psilogyne", IF(J3119="INBI", "Intsia bijuga", IF(J3119="ACEB", "Acanthus ebracteatus", IF(J3119="CAER", "Calamus erinaceus", IF(J3119="UNUN", "Unknown unknown",  IF(J3119="SOAL", "Sonneratia alba",  IF(J3119="AECO", "Aegiceras corniculatum", "" )) )))))))))))))))))))))))))))))</f>
        <v>Rhizophora apiculata</v>
      </c>
      <c r="J3119" s="1" t="s">
        <v>21</v>
      </c>
      <c r="K3119" s="1" t="n">
        <v>15.5</v>
      </c>
      <c r="L3119" s="1" t="n">
        <v>15</v>
      </c>
      <c r="M3119" s="1"/>
      <c r="N3119" s="1"/>
      <c r="O3119" s="3"/>
      <c r="AMI3119" s="0"/>
      <c r="AMJ3119" s="0"/>
    </row>
    <row r="3120" s="18" customFormat="true" ht="13.8" hidden="false" customHeight="false" outlineLevel="0" collapsed="false">
      <c r="A3120" s="1" t="s">
        <v>91</v>
      </c>
      <c r="B3120" s="12" t="n">
        <v>42185</v>
      </c>
      <c r="C3120" s="1" t="s">
        <v>833</v>
      </c>
      <c r="D3120" s="1" t="s">
        <v>19</v>
      </c>
      <c r="E3120" s="1" t="s">
        <v>19</v>
      </c>
      <c r="F3120" s="1" t="s">
        <v>20</v>
      </c>
      <c r="G3120" s="1" t="n">
        <v>10</v>
      </c>
      <c r="H3120" s="1" t="n">
        <v>4</v>
      </c>
      <c r="I3120" s="23" t="str">
        <f aca="false">IF(J3120="RHAP", "Rhizophora apiculata", IF(J3120="EXAG", "Excoecaria agallocha", IF(J3120="BRPA", "Bruguiera parviflora", IF(J3120="XYMO", "Xylocarpus moluccensis", IF(J3120="BRCY", "Bruguiera cylindrica", IF(J3120="AVAL", "Avicennia alba", IF(J3120="AVOF", "Avicennia officinalis", IF(J3120="LURA", "Lumnitzera racemosa", IF(J3120="CETA", "Ceriops tagal", IF(J3120="XYGR", "Xylocarpus granatum", IF(J3120="AVMA", "Avicennia marina", IF(J3120="RHMU", "Rhizophora mucronata", IF(J3120="BRGY", "Bruguiera gymnorrhiza", IF(J3120="BRSE", "Bruguiera sexangula", IF(J3120="SOOV", "Sonneratia ovata", IF(J3120="SOCA", "Sonneratia caseolaris", IF(J3120="HELI", "Heritiera littoralis", IF(J3120="HESY", "Heritiera sylvatica", IF(J3120="NYFR", "Nypa fruticans", IF(J3120="CYRA", "Cynometra ramiflora", IF(J3120="PHPA", "Phoenix paludosa", IF(J3120="SCHY", "Scyphiphora hydrophyllacea", IF(J3120="DIMA", "Diospyros maritima", IF(J3120="POPI", "Pongamia pinnata", IF(J3120="MAPS", "Maniltoa psilogyne", IF(J3120="INBI", "Intsia bijuga", IF(J3120="ACEB", "Acanthus ebracteatus", IF(J3120="CAER", "Calamus erinaceus", IF(J3120="UNUN", "Unknown unknown",  IF(J3120="SOAL", "Sonneratia alba",  IF(J3120="AECO", "Aegiceras corniculatum", "" )) )))))))))))))))))))))))))))))</f>
        <v>Rhizophora apiculata</v>
      </c>
      <c r="J3120" s="1" t="s">
        <v>21</v>
      </c>
      <c r="K3120" s="1" t="n">
        <v>15.8</v>
      </c>
      <c r="L3120" s="1" t="n">
        <v>17</v>
      </c>
      <c r="M3120" s="1"/>
      <c r="N3120" s="1"/>
      <c r="O3120" s="3"/>
      <c r="AMI3120" s="0"/>
      <c r="AMJ3120" s="0"/>
    </row>
    <row r="3121" s="18" customFormat="true" ht="13.8" hidden="false" customHeight="false" outlineLevel="0" collapsed="false">
      <c r="A3121" s="1" t="s">
        <v>91</v>
      </c>
      <c r="B3121" s="12" t="n">
        <v>42185</v>
      </c>
      <c r="C3121" s="1" t="s">
        <v>833</v>
      </c>
      <c r="D3121" s="1" t="s">
        <v>19</v>
      </c>
      <c r="E3121" s="1" t="s">
        <v>19</v>
      </c>
      <c r="F3121" s="1" t="s">
        <v>20</v>
      </c>
      <c r="G3121" s="1" t="n">
        <v>10</v>
      </c>
      <c r="H3121" s="1" t="n">
        <v>4</v>
      </c>
      <c r="I3121" s="23" t="str">
        <f aca="false">IF(J3121="RHAP", "Rhizophora apiculata", IF(J3121="EXAG", "Excoecaria agallocha", IF(J3121="BRPA", "Bruguiera parviflora", IF(J3121="XYMO", "Xylocarpus moluccensis", IF(J3121="BRCY", "Bruguiera cylindrica", IF(J3121="AVAL", "Avicennia alba", IF(J3121="AVOF", "Avicennia officinalis", IF(J3121="LURA", "Lumnitzera racemosa", IF(J3121="CETA", "Ceriops tagal", IF(J3121="XYGR", "Xylocarpus granatum", IF(J3121="AVMA", "Avicennia marina", IF(J3121="RHMU", "Rhizophora mucronata", IF(J3121="BRGY", "Bruguiera gymnorrhiza", IF(J3121="BRSE", "Bruguiera sexangula", IF(J3121="SOOV", "Sonneratia ovata", IF(J3121="SOCA", "Sonneratia caseolaris", IF(J3121="HELI", "Heritiera littoralis", IF(J3121="HESY", "Heritiera sylvatica", IF(J3121="NYFR", "Nypa fruticans", IF(J3121="CYRA", "Cynometra ramiflora", IF(J3121="PHPA", "Phoenix paludosa", IF(J3121="SCHY", "Scyphiphora hydrophyllacea", IF(J3121="DIMA", "Diospyros maritima", IF(J3121="POPI", "Pongamia pinnata", IF(J3121="MAPS", "Maniltoa psilogyne", IF(J3121="INBI", "Intsia bijuga", IF(J3121="ACEB", "Acanthus ebracteatus", IF(J3121="CAER", "Calamus erinaceus", IF(J3121="UNUN", "Unknown unknown",  IF(J3121="SOAL", "Sonneratia alba",  IF(J3121="AECO", "Aegiceras corniculatum", "" )) )))))))))))))))))))))))))))))</f>
        <v>Avicennia alba</v>
      </c>
      <c r="J3121" s="1" t="s">
        <v>27</v>
      </c>
      <c r="K3121" s="1" t="n">
        <v>16.8</v>
      </c>
      <c r="L3121" s="1" t="n">
        <v>15</v>
      </c>
      <c r="M3121" s="1"/>
      <c r="N3121" s="1"/>
      <c r="O3121" s="3"/>
      <c r="AMI3121" s="0"/>
      <c r="AMJ3121" s="0"/>
    </row>
    <row r="3122" s="18" customFormat="true" ht="13.8" hidden="false" customHeight="false" outlineLevel="0" collapsed="false">
      <c r="A3122" s="1" t="s">
        <v>91</v>
      </c>
      <c r="B3122" s="12" t="n">
        <v>42185</v>
      </c>
      <c r="C3122" s="1" t="s">
        <v>833</v>
      </c>
      <c r="D3122" s="1" t="s">
        <v>19</v>
      </c>
      <c r="E3122" s="1" t="s">
        <v>19</v>
      </c>
      <c r="F3122" s="1" t="s">
        <v>20</v>
      </c>
      <c r="G3122" s="1" t="n">
        <v>10</v>
      </c>
      <c r="H3122" s="1" t="n">
        <v>4</v>
      </c>
      <c r="I3122" s="23" t="str">
        <f aca="false">IF(J3122="RHAP", "Rhizophora apiculata", IF(J3122="EXAG", "Excoecaria agallocha", IF(J3122="BRPA", "Bruguiera parviflora", IF(J3122="XYMO", "Xylocarpus moluccensis", IF(J3122="BRCY", "Bruguiera cylindrica", IF(J3122="AVAL", "Avicennia alba", IF(J3122="AVOF", "Avicennia officinalis", IF(J3122="LURA", "Lumnitzera racemosa", IF(J3122="CETA", "Ceriops tagal", IF(J3122="XYGR", "Xylocarpus granatum", IF(J3122="AVMA", "Avicennia marina", IF(J3122="RHMU", "Rhizophora mucronata", IF(J3122="BRGY", "Bruguiera gymnorrhiza", IF(J3122="BRSE", "Bruguiera sexangula", IF(J3122="SOOV", "Sonneratia ovata", IF(J3122="SOCA", "Sonneratia caseolaris", IF(J3122="HELI", "Heritiera littoralis", IF(J3122="HESY", "Heritiera sylvatica", IF(J3122="NYFR", "Nypa fruticans", IF(J3122="CYRA", "Cynometra ramiflora", IF(J3122="PHPA", "Phoenix paludosa", IF(J3122="SCHY", "Scyphiphora hydrophyllacea", IF(J3122="DIMA", "Diospyros maritima", IF(J3122="POPI", "Pongamia pinnata", IF(J3122="MAPS", "Maniltoa psilogyne", IF(J3122="INBI", "Intsia bijuga", IF(J3122="ACEB", "Acanthus ebracteatus", IF(J3122="CAER", "Calamus erinaceus", IF(J3122="UNUN", "Unknown unknown",  IF(J3122="SOAL", "Sonneratia alba",  IF(J3122="AECO", "Aegiceras corniculatum", "" )) )))))))))))))))))))))))))))))</f>
        <v>Avicennia alba</v>
      </c>
      <c r="J3122" s="1" t="s">
        <v>27</v>
      </c>
      <c r="K3122" s="1" t="n">
        <v>18</v>
      </c>
      <c r="L3122" s="1" t="n">
        <v>14</v>
      </c>
      <c r="M3122" s="1"/>
      <c r="N3122" s="1"/>
      <c r="O3122" s="3"/>
      <c r="AMI3122" s="0"/>
      <c r="AMJ3122" s="0"/>
    </row>
    <row r="3123" s="18" customFormat="true" ht="13.8" hidden="false" customHeight="false" outlineLevel="0" collapsed="false">
      <c r="A3123" s="1" t="s">
        <v>91</v>
      </c>
      <c r="B3123" s="12" t="n">
        <v>42185</v>
      </c>
      <c r="C3123" s="1" t="s">
        <v>833</v>
      </c>
      <c r="D3123" s="1" t="s">
        <v>19</v>
      </c>
      <c r="E3123" s="1" t="s">
        <v>19</v>
      </c>
      <c r="F3123" s="1" t="s">
        <v>20</v>
      </c>
      <c r="G3123" s="1" t="n">
        <v>10</v>
      </c>
      <c r="H3123" s="1" t="n">
        <v>4</v>
      </c>
      <c r="I3123" s="23" t="str">
        <f aca="false">IF(J3123="RHAP", "Rhizophora apiculata", IF(J3123="EXAG", "Excoecaria agallocha", IF(J3123="BRPA", "Bruguiera parviflora", IF(J3123="XYMO", "Xylocarpus moluccensis", IF(J3123="BRCY", "Bruguiera cylindrica", IF(J3123="AVAL", "Avicennia alba", IF(J3123="AVOF", "Avicennia officinalis", IF(J3123="LURA", "Lumnitzera racemosa", IF(J3123="CETA", "Ceriops tagal", IF(J3123="XYGR", "Xylocarpus granatum", IF(J3123="AVMA", "Avicennia marina", IF(J3123="RHMU", "Rhizophora mucronata", IF(J3123="BRGY", "Bruguiera gymnorrhiza", IF(J3123="BRSE", "Bruguiera sexangula", IF(J3123="SOOV", "Sonneratia ovata", IF(J3123="SOCA", "Sonneratia caseolaris", IF(J3123="HELI", "Heritiera littoralis", IF(J3123="HESY", "Heritiera sylvatica", IF(J3123="NYFR", "Nypa fruticans", IF(J3123="CYRA", "Cynometra ramiflora", IF(J3123="PHPA", "Phoenix paludosa", IF(J3123="SCHY", "Scyphiphora hydrophyllacea", IF(J3123="DIMA", "Diospyros maritima", IF(J3123="POPI", "Pongamia pinnata", IF(J3123="MAPS", "Maniltoa psilogyne", IF(J3123="INBI", "Intsia bijuga", IF(J3123="ACEB", "Acanthus ebracteatus", IF(J3123="CAER", "Calamus erinaceus", IF(J3123="UNUN", "Unknown unknown",  IF(J3123="SOAL", "Sonneratia alba",  IF(J3123="AECO", "Aegiceras corniculatum", "" )) )))))))))))))))))))))))))))))</f>
        <v>Avicennia alba</v>
      </c>
      <c r="J3123" s="1" t="s">
        <v>27</v>
      </c>
      <c r="K3123" s="1" t="n">
        <v>20</v>
      </c>
      <c r="L3123" s="1" t="n">
        <v>17</v>
      </c>
      <c r="M3123" s="1"/>
      <c r="N3123" s="1"/>
      <c r="O3123" s="3"/>
      <c r="AMI3123" s="0"/>
      <c r="AMJ3123" s="0"/>
    </row>
    <row r="3124" s="18" customFormat="true" ht="13.8" hidden="false" customHeight="false" outlineLevel="0" collapsed="false">
      <c r="A3124" s="1" t="s">
        <v>91</v>
      </c>
      <c r="B3124" s="12" t="n">
        <v>42185</v>
      </c>
      <c r="C3124" s="1" t="s">
        <v>833</v>
      </c>
      <c r="D3124" s="1" t="s">
        <v>19</v>
      </c>
      <c r="E3124" s="1" t="s">
        <v>19</v>
      </c>
      <c r="F3124" s="1" t="s">
        <v>20</v>
      </c>
      <c r="G3124" s="1" t="n">
        <v>10</v>
      </c>
      <c r="H3124" s="1" t="n">
        <v>4</v>
      </c>
      <c r="I3124" s="23" t="str">
        <f aca="false">IF(J3124="RHAP", "Rhizophora apiculata", IF(J3124="EXAG", "Excoecaria agallocha", IF(J3124="BRPA", "Bruguiera parviflora", IF(J3124="XYMO", "Xylocarpus moluccensis", IF(J3124="BRCY", "Bruguiera cylindrica", IF(J3124="AVAL", "Avicennia alba", IF(J3124="AVOF", "Avicennia officinalis", IF(J3124="LURA", "Lumnitzera racemosa", IF(J3124="CETA", "Ceriops tagal", IF(J3124="XYGR", "Xylocarpus granatum", IF(J3124="AVMA", "Avicennia marina", IF(J3124="RHMU", "Rhizophora mucronata", IF(J3124="BRGY", "Bruguiera gymnorrhiza", IF(J3124="BRSE", "Bruguiera sexangula", IF(J3124="SOOV", "Sonneratia ovata", IF(J3124="SOCA", "Sonneratia caseolaris", IF(J3124="HELI", "Heritiera littoralis", IF(J3124="HESY", "Heritiera sylvatica", IF(J3124="NYFR", "Nypa fruticans", IF(J3124="CYRA", "Cynometra ramiflora", IF(J3124="PHPA", "Phoenix paludosa", IF(J3124="SCHY", "Scyphiphora hydrophyllacea", IF(J3124="DIMA", "Diospyros maritima", IF(J3124="POPI", "Pongamia pinnata", IF(J3124="MAPS", "Maniltoa psilogyne", IF(J3124="INBI", "Intsia bijuga", IF(J3124="ACEB", "Acanthus ebracteatus", IF(J3124="CAER", "Calamus erinaceus", IF(J3124="UNUN", "Unknown unknown",  IF(J3124="SOAL", "Sonneratia alba",  IF(J3124="AECO", "Aegiceras corniculatum", "" )) )))))))))))))))))))))))))))))</f>
        <v>Avicennia alba</v>
      </c>
      <c r="J3124" s="1" t="s">
        <v>27</v>
      </c>
      <c r="K3124" s="1" t="n">
        <v>25.1</v>
      </c>
      <c r="L3124" s="1" t="n">
        <v>17</v>
      </c>
      <c r="M3124" s="1"/>
      <c r="N3124" s="1"/>
      <c r="O3124" s="3"/>
      <c r="AMI3124" s="0"/>
      <c r="AMJ3124" s="0"/>
    </row>
    <row r="3125" s="18" customFormat="true" ht="13.8" hidden="false" customHeight="false" outlineLevel="0" collapsed="false">
      <c r="A3125" s="1" t="s">
        <v>91</v>
      </c>
      <c r="B3125" s="12" t="n">
        <v>42185</v>
      </c>
      <c r="C3125" s="1" t="s">
        <v>833</v>
      </c>
      <c r="D3125" s="1" t="s">
        <v>19</v>
      </c>
      <c r="E3125" s="1" t="s">
        <v>19</v>
      </c>
      <c r="F3125" s="1" t="s">
        <v>20</v>
      </c>
      <c r="G3125" s="1" t="n">
        <v>10</v>
      </c>
      <c r="H3125" s="1" t="n">
        <v>4</v>
      </c>
      <c r="I3125" s="23" t="str">
        <f aca="false">IF(J3125="RHAP", "Rhizophora apiculata", IF(J3125="EXAG", "Excoecaria agallocha", IF(J3125="BRPA", "Bruguiera parviflora", IF(J3125="XYMO", "Xylocarpus moluccensis", IF(J3125="BRCY", "Bruguiera cylindrica", IF(J3125="AVAL", "Avicennia alba", IF(J3125="AVOF", "Avicennia officinalis", IF(J3125="LURA", "Lumnitzera racemosa", IF(J3125="CETA", "Ceriops tagal", IF(J3125="XYGR", "Xylocarpus granatum", IF(J3125="AVMA", "Avicennia marina", IF(J3125="RHMU", "Rhizophora mucronata", IF(J3125="BRGY", "Bruguiera gymnorrhiza", IF(J3125="BRSE", "Bruguiera sexangula", IF(J3125="SOOV", "Sonneratia ovata", IF(J3125="SOCA", "Sonneratia caseolaris", IF(J3125="HELI", "Heritiera littoralis", IF(J3125="HESY", "Heritiera sylvatica", IF(J3125="NYFR", "Nypa fruticans", IF(J3125="CYRA", "Cynometra ramiflora", IF(J3125="PHPA", "Phoenix paludosa", IF(J3125="SCHY", "Scyphiphora hydrophyllacea", IF(J3125="DIMA", "Diospyros maritima", IF(J3125="POPI", "Pongamia pinnata", IF(J3125="MAPS", "Maniltoa psilogyne", IF(J3125="INBI", "Intsia bijuga", IF(J3125="ACEB", "Acanthus ebracteatus", IF(J3125="CAER", "Calamus erinaceus", IF(J3125="UNUN", "Unknown unknown",  IF(J3125="SOAL", "Sonneratia alba",  IF(J3125="AECO", "Aegiceras corniculatum", "" )) )))))))))))))))))))))))))))))</f>
        <v>Avicennia alba</v>
      </c>
      <c r="J3125" s="1" t="s">
        <v>27</v>
      </c>
      <c r="K3125" s="1" t="n">
        <v>25.1</v>
      </c>
      <c r="L3125" s="1" t="n">
        <v>17</v>
      </c>
      <c r="M3125" s="1"/>
      <c r="N3125" s="1"/>
      <c r="O3125" s="3"/>
      <c r="AMI3125" s="0"/>
      <c r="AMJ3125" s="0"/>
    </row>
    <row r="3126" s="18" customFormat="true" ht="13.8" hidden="false" customHeight="false" outlineLevel="0" collapsed="false">
      <c r="A3126" s="1" t="s">
        <v>91</v>
      </c>
      <c r="B3126" s="12" t="n">
        <v>42185</v>
      </c>
      <c r="C3126" s="1" t="s">
        <v>833</v>
      </c>
      <c r="D3126" s="1" t="s">
        <v>19</v>
      </c>
      <c r="E3126" s="1" t="s">
        <v>19</v>
      </c>
      <c r="F3126" s="1" t="s">
        <v>20</v>
      </c>
      <c r="G3126" s="1" t="n">
        <v>10</v>
      </c>
      <c r="H3126" s="1" t="n">
        <v>4</v>
      </c>
      <c r="I3126" s="23" t="str">
        <f aca="false">IF(J3126="RHAP", "Rhizophora apiculata", IF(J3126="EXAG", "Excoecaria agallocha", IF(J3126="BRPA", "Bruguiera parviflora", IF(J3126="XYMO", "Xylocarpus moluccensis", IF(J3126="BRCY", "Bruguiera cylindrica", IF(J3126="AVAL", "Avicennia alba", IF(J3126="AVOF", "Avicennia officinalis", IF(J3126="LURA", "Lumnitzera racemosa", IF(J3126="CETA", "Ceriops tagal", IF(J3126="XYGR", "Xylocarpus granatum", IF(J3126="AVMA", "Avicennia marina", IF(J3126="RHMU", "Rhizophora mucronata", IF(J3126="BRGY", "Bruguiera gymnorrhiza", IF(J3126="BRSE", "Bruguiera sexangula", IF(J3126="SOOV", "Sonneratia ovata", IF(J3126="SOCA", "Sonneratia caseolaris", IF(J3126="HELI", "Heritiera littoralis", IF(J3126="HESY", "Heritiera sylvatica", IF(J3126="NYFR", "Nypa fruticans", IF(J3126="CYRA", "Cynometra ramiflora", IF(J3126="PHPA", "Phoenix paludosa", IF(J3126="SCHY", "Scyphiphora hydrophyllacea", IF(J3126="DIMA", "Diospyros maritima", IF(J3126="POPI", "Pongamia pinnata", IF(J3126="MAPS", "Maniltoa psilogyne", IF(J3126="INBI", "Intsia bijuga", IF(J3126="ACEB", "Acanthus ebracteatus", IF(J3126="CAER", "Calamus erinaceus", IF(J3126="UNUN", "Unknown unknown",  IF(J3126="SOAL", "Sonneratia alba",  IF(J3126="AECO", "Aegiceras corniculatum", "" )) )))))))))))))))))))))))))))))</f>
        <v>Avicennia alba</v>
      </c>
      <c r="J3126" s="1" t="s">
        <v>27</v>
      </c>
      <c r="K3126" s="1" t="n">
        <v>33.6</v>
      </c>
      <c r="L3126" s="1" t="n">
        <v>17</v>
      </c>
      <c r="M3126" s="1"/>
      <c r="N3126" s="1"/>
      <c r="O3126" s="3"/>
      <c r="AMI3126" s="0"/>
      <c r="AMJ3126" s="0"/>
    </row>
    <row r="3127" s="18" customFormat="true" ht="13.8" hidden="false" customHeight="false" outlineLevel="0" collapsed="false">
      <c r="A3127" s="1" t="s">
        <v>91</v>
      </c>
      <c r="B3127" s="12" t="n">
        <v>42185</v>
      </c>
      <c r="C3127" s="1" t="s">
        <v>19</v>
      </c>
      <c r="D3127" s="1" t="s">
        <v>19</v>
      </c>
      <c r="E3127" s="1" t="s">
        <v>19</v>
      </c>
      <c r="F3127" s="1" t="s">
        <v>20</v>
      </c>
      <c r="G3127" s="1" t="n">
        <v>10</v>
      </c>
      <c r="H3127" s="1" t="n">
        <v>5</v>
      </c>
      <c r="I3127" s="23" t="str">
        <f aca="false">IF(J3127="RHAP", "Rhizophora apiculata", IF(J3127="EXAG", "Excoecaria agallocha", IF(J3127="BRPA", "Bruguiera parviflora", IF(J3127="XYMO", "Xylocarpus moluccensis", IF(J3127="BRCY", "Bruguiera cylindrica", IF(J3127="AVAL", "Avicennia alba", IF(J3127="AVOF", "Avicennia officinalis", IF(J3127="LURA", "Lumnitzera racemosa", IF(J3127="CETA", "Ceriops tagal", IF(J3127="XYGR", "Xylocarpus granatum", IF(J3127="AVMA", "Avicennia marina", IF(J3127="RHMU", "Rhizophora mucronata", IF(J3127="BRGY", "Bruguiera gymnorrhiza", IF(J3127="BRSE", "Bruguiera sexangula", IF(J3127="SOOV", "Sonneratia ovata", IF(J3127="SOCA", "Sonneratia caseolaris", IF(J3127="HELI", "Heritiera littoralis", IF(J3127="HESY", "Heritiera sylvatica", IF(J3127="NYFR", "Nypa fruticans", IF(J3127="CYRA", "Cynometra ramiflora", IF(J3127="PHPA", "Phoenix paludosa", IF(J3127="SCHY", "Scyphiphora hydrophyllacea", IF(J3127="DIMA", "Diospyros maritima", IF(J3127="POPI", "Pongamia pinnata", IF(J3127="MAPS", "Maniltoa psilogyne", IF(J3127="INBI", "Intsia bijuga", IF(J3127="ACEB", "Acanthus ebracteatus", IF(J3127="CAER", "Calamus erinaceus", IF(J3127="UNUN", "Unknown unknown",  IF(J3127="SOAL", "Sonneratia alba",  IF(J3127="AECO", "Aegiceras corniculatum", "" )) )))))))))))))))))))))))))))))</f>
        <v>Bruguiera cylindrica</v>
      </c>
      <c r="J3127" s="1" t="s">
        <v>98</v>
      </c>
      <c r="K3127" s="1" t="n">
        <v>5.3</v>
      </c>
      <c r="L3127" s="1" t="n">
        <v>8</v>
      </c>
      <c r="M3127" s="1"/>
      <c r="N3127" s="1"/>
      <c r="O3127" s="3"/>
      <c r="AMI3127" s="0"/>
      <c r="AMJ3127" s="0"/>
    </row>
    <row r="3128" s="18" customFormat="true" ht="13.8" hidden="false" customHeight="false" outlineLevel="0" collapsed="false">
      <c r="A3128" s="1" t="s">
        <v>91</v>
      </c>
      <c r="B3128" s="12" t="n">
        <v>42185</v>
      </c>
      <c r="C3128" s="1" t="s">
        <v>19</v>
      </c>
      <c r="D3128" s="1" t="s">
        <v>19</v>
      </c>
      <c r="E3128" s="1" t="s">
        <v>19</v>
      </c>
      <c r="F3128" s="1" t="s">
        <v>20</v>
      </c>
      <c r="G3128" s="1" t="n">
        <v>10</v>
      </c>
      <c r="H3128" s="1" t="n">
        <v>5</v>
      </c>
      <c r="I3128" s="23" t="str">
        <f aca="false">IF(J3128="RHAP", "Rhizophora apiculata", IF(J3128="EXAG", "Excoecaria agallocha", IF(J3128="BRPA", "Bruguiera parviflora", IF(J3128="XYMO", "Xylocarpus moluccensis", IF(J3128="BRCY", "Bruguiera cylindrica", IF(J3128="AVAL", "Avicennia alba", IF(J3128="AVOF", "Avicennia officinalis", IF(J3128="LURA", "Lumnitzera racemosa", IF(J3128="CETA", "Ceriops tagal", IF(J3128="XYGR", "Xylocarpus granatum", IF(J3128="AVMA", "Avicennia marina", IF(J3128="RHMU", "Rhizophora mucronata", IF(J3128="BRGY", "Bruguiera gymnorrhiza", IF(J3128="BRSE", "Bruguiera sexangula", IF(J3128="SOOV", "Sonneratia ovata", IF(J3128="SOCA", "Sonneratia caseolaris", IF(J3128="HELI", "Heritiera littoralis", IF(J3128="HESY", "Heritiera sylvatica", IF(J3128="NYFR", "Nypa fruticans", IF(J3128="CYRA", "Cynometra ramiflora", IF(J3128="PHPA", "Phoenix paludosa", IF(J3128="SCHY", "Scyphiphora hydrophyllacea", IF(J3128="DIMA", "Diospyros maritima", IF(J3128="POPI", "Pongamia pinnata", IF(J3128="MAPS", "Maniltoa psilogyne", IF(J3128="INBI", "Intsia bijuga", IF(J3128="ACEB", "Acanthus ebracteatus", IF(J3128="CAER", "Calamus erinaceus", IF(J3128="UNUN", "Unknown unknown",  IF(J3128="SOAL", "Sonneratia alba",  IF(J3128="AECO", "Aegiceras corniculatum", "" )) )))))))))))))))))))))))))))))</f>
        <v>Rhizophora apiculata</v>
      </c>
      <c r="J3128" s="1" t="s">
        <v>21</v>
      </c>
      <c r="K3128" s="1" t="n">
        <v>6.7</v>
      </c>
      <c r="L3128" s="1" t="n">
        <v>9</v>
      </c>
      <c r="M3128" s="1"/>
      <c r="N3128" s="1"/>
      <c r="O3128" s="3"/>
      <c r="AMI3128" s="0"/>
      <c r="AMJ3128" s="0"/>
    </row>
    <row r="3129" s="18" customFormat="true" ht="13.8" hidden="false" customHeight="false" outlineLevel="0" collapsed="false">
      <c r="A3129" s="1" t="s">
        <v>91</v>
      </c>
      <c r="B3129" s="12" t="n">
        <v>42185</v>
      </c>
      <c r="C3129" s="1" t="s">
        <v>19</v>
      </c>
      <c r="D3129" s="1" t="s">
        <v>19</v>
      </c>
      <c r="E3129" s="1" t="s">
        <v>19</v>
      </c>
      <c r="F3129" s="1" t="s">
        <v>20</v>
      </c>
      <c r="G3129" s="1" t="n">
        <v>10</v>
      </c>
      <c r="H3129" s="1" t="n">
        <v>5</v>
      </c>
      <c r="I3129" s="23" t="str">
        <f aca="false">IF(J3129="RHAP", "Rhizophora apiculata", IF(J3129="EXAG", "Excoecaria agallocha", IF(J3129="BRPA", "Bruguiera parviflora", IF(J3129="XYMO", "Xylocarpus moluccensis", IF(J3129="BRCY", "Bruguiera cylindrica", IF(J3129="AVAL", "Avicennia alba", IF(J3129="AVOF", "Avicennia officinalis", IF(J3129="LURA", "Lumnitzera racemosa", IF(J3129="CETA", "Ceriops tagal", IF(J3129="XYGR", "Xylocarpus granatum", IF(J3129="AVMA", "Avicennia marina", IF(J3129="RHMU", "Rhizophora mucronata", IF(J3129="BRGY", "Bruguiera gymnorrhiza", IF(J3129="BRSE", "Bruguiera sexangula", IF(J3129="SOOV", "Sonneratia ovata", IF(J3129="SOCA", "Sonneratia caseolaris", IF(J3129="HELI", "Heritiera littoralis", IF(J3129="HESY", "Heritiera sylvatica", IF(J3129="NYFR", "Nypa fruticans", IF(J3129="CYRA", "Cynometra ramiflora", IF(J3129="PHPA", "Phoenix paludosa", IF(J3129="SCHY", "Scyphiphora hydrophyllacea", IF(J3129="DIMA", "Diospyros maritima", IF(J3129="POPI", "Pongamia pinnata", IF(J3129="MAPS", "Maniltoa psilogyne", IF(J3129="INBI", "Intsia bijuga", IF(J3129="ACEB", "Acanthus ebracteatus", IF(J3129="CAER", "Calamus erinaceus", IF(J3129="UNUN", "Unknown unknown",  IF(J3129="SOAL", "Sonneratia alba",  IF(J3129="AECO", "Aegiceras corniculatum", "" )) )))))))))))))))))))))))))))))</f>
        <v>Rhizophora apiculata</v>
      </c>
      <c r="J3129" s="1" t="s">
        <v>21</v>
      </c>
      <c r="K3129" s="1" t="n">
        <v>7</v>
      </c>
      <c r="L3129" s="1" t="n">
        <v>11</v>
      </c>
      <c r="M3129" s="1"/>
      <c r="N3129" s="1"/>
      <c r="O3129" s="3"/>
      <c r="AMI3129" s="0"/>
      <c r="AMJ3129" s="0"/>
    </row>
    <row r="3130" s="18" customFormat="true" ht="13.8" hidden="false" customHeight="false" outlineLevel="0" collapsed="false">
      <c r="A3130" s="1" t="s">
        <v>91</v>
      </c>
      <c r="B3130" s="12" t="n">
        <v>42185</v>
      </c>
      <c r="C3130" s="1" t="s">
        <v>19</v>
      </c>
      <c r="D3130" s="1" t="s">
        <v>19</v>
      </c>
      <c r="E3130" s="1" t="s">
        <v>19</v>
      </c>
      <c r="F3130" s="1" t="s">
        <v>20</v>
      </c>
      <c r="G3130" s="1" t="n">
        <v>10</v>
      </c>
      <c r="H3130" s="1" t="n">
        <v>5</v>
      </c>
      <c r="I3130" s="23" t="str">
        <f aca="false">IF(J3130="RHAP", "Rhizophora apiculata", IF(J3130="EXAG", "Excoecaria agallocha", IF(J3130="BRPA", "Bruguiera parviflora", IF(J3130="XYMO", "Xylocarpus moluccensis", IF(J3130="BRCY", "Bruguiera cylindrica", IF(J3130="AVAL", "Avicennia alba", IF(J3130="AVOF", "Avicennia officinalis", IF(J3130="LURA", "Lumnitzera racemosa", IF(J3130="CETA", "Ceriops tagal", IF(J3130="XYGR", "Xylocarpus granatum", IF(J3130="AVMA", "Avicennia marina", IF(J3130="RHMU", "Rhizophora mucronata", IF(J3130="BRGY", "Bruguiera gymnorrhiza", IF(J3130="BRSE", "Bruguiera sexangula", IF(J3130="SOOV", "Sonneratia ovata", IF(J3130="SOCA", "Sonneratia caseolaris", IF(J3130="HELI", "Heritiera littoralis", IF(J3130="HESY", "Heritiera sylvatica", IF(J3130="NYFR", "Nypa fruticans", IF(J3130="CYRA", "Cynometra ramiflora", IF(J3130="PHPA", "Phoenix paludosa", IF(J3130="SCHY", "Scyphiphora hydrophyllacea", IF(J3130="DIMA", "Diospyros maritima", IF(J3130="POPI", "Pongamia pinnata", IF(J3130="MAPS", "Maniltoa psilogyne", IF(J3130="INBI", "Intsia bijuga", IF(J3130="ACEB", "Acanthus ebracteatus", IF(J3130="CAER", "Calamus erinaceus", IF(J3130="UNUN", "Unknown unknown",  IF(J3130="SOAL", "Sonneratia alba",  IF(J3130="AECO", "Aegiceras corniculatum", "" )) )))))))))))))))))))))))))))))</f>
        <v>Rhizophora apiculata</v>
      </c>
      <c r="J3130" s="1" t="s">
        <v>21</v>
      </c>
      <c r="K3130" s="1" t="n">
        <v>8.1</v>
      </c>
      <c r="L3130" s="1" t="n">
        <v>10</v>
      </c>
      <c r="M3130" s="1"/>
      <c r="N3130" s="1"/>
      <c r="O3130" s="3"/>
      <c r="AMI3130" s="0"/>
      <c r="AMJ3130" s="0"/>
    </row>
    <row r="3131" s="18" customFormat="true" ht="13.8" hidden="false" customHeight="false" outlineLevel="0" collapsed="false">
      <c r="A3131" s="1" t="s">
        <v>91</v>
      </c>
      <c r="B3131" s="12" t="n">
        <v>42185</v>
      </c>
      <c r="C3131" s="1" t="s">
        <v>19</v>
      </c>
      <c r="D3131" s="1" t="s">
        <v>19</v>
      </c>
      <c r="E3131" s="1" t="s">
        <v>19</v>
      </c>
      <c r="F3131" s="1" t="s">
        <v>20</v>
      </c>
      <c r="G3131" s="1" t="n">
        <v>10</v>
      </c>
      <c r="H3131" s="1" t="n">
        <v>5</v>
      </c>
      <c r="I3131" s="23" t="str">
        <f aca="false">IF(J3131="RHAP", "Rhizophora apiculata", IF(J3131="EXAG", "Excoecaria agallocha", IF(J3131="BRPA", "Bruguiera parviflora", IF(J3131="XYMO", "Xylocarpus moluccensis", IF(J3131="BRCY", "Bruguiera cylindrica", IF(J3131="AVAL", "Avicennia alba", IF(J3131="AVOF", "Avicennia officinalis", IF(J3131="LURA", "Lumnitzera racemosa", IF(J3131="CETA", "Ceriops tagal", IF(J3131="XYGR", "Xylocarpus granatum", IF(J3131="AVMA", "Avicennia marina", IF(J3131="RHMU", "Rhizophora mucronata", IF(J3131="BRGY", "Bruguiera gymnorrhiza", IF(J3131="BRSE", "Bruguiera sexangula", IF(J3131="SOOV", "Sonneratia ovata", IF(J3131="SOCA", "Sonneratia caseolaris", IF(J3131="HELI", "Heritiera littoralis", IF(J3131="HESY", "Heritiera sylvatica", IF(J3131="NYFR", "Nypa fruticans", IF(J3131="CYRA", "Cynometra ramiflora", IF(J3131="PHPA", "Phoenix paludosa", IF(J3131="SCHY", "Scyphiphora hydrophyllacea", IF(J3131="DIMA", "Diospyros maritima", IF(J3131="POPI", "Pongamia pinnata", IF(J3131="MAPS", "Maniltoa psilogyne", IF(J3131="INBI", "Intsia bijuga", IF(J3131="ACEB", "Acanthus ebracteatus", IF(J3131="CAER", "Calamus erinaceus", IF(J3131="UNUN", "Unknown unknown",  IF(J3131="SOAL", "Sonneratia alba",  IF(J3131="AECO", "Aegiceras corniculatum", "" )) )))))))))))))))))))))))))))))</f>
        <v>Rhizophora apiculata</v>
      </c>
      <c r="J3131" s="1" t="s">
        <v>21</v>
      </c>
      <c r="K3131" s="1" t="n">
        <v>8.2</v>
      </c>
      <c r="L3131" s="1" t="n">
        <v>14</v>
      </c>
      <c r="M3131" s="1"/>
      <c r="N3131" s="1"/>
      <c r="O3131" s="3"/>
      <c r="AMI3131" s="0"/>
      <c r="AMJ3131" s="0"/>
    </row>
    <row r="3132" s="18" customFormat="true" ht="13.8" hidden="false" customHeight="false" outlineLevel="0" collapsed="false">
      <c r="A3132" s="1" t="s">
        <v>91</v>
      </c>
      <c r="B3132" s="12" t="n">
        <v>42185</v>
      </c>
      <c r="C3132" s="1" t="s">
        <v>19</v>
      </c>
      <c r="D3132" s="1" t="s">
        <v>19</v>
      </c>
      <c r="E3132" s="1" t="s">
        <v>19</v>
      </c>
      <c r="F3132" s="1" t="s">
        <v>20</v>
      </c>
      <c r="G3132" s="1" t="n">
        <v>10</v>
      </c>
      <c r="H3132" s="1" t="n">
        <v>5</v>
      </c>
      <c r="I3132" s="23" t="str">
        <f aca="false">IF(J3132="RHAP", "Rhizophora apiculata", IF(J3132="EXAG", "Excoecaria agallocha", IF(J3132="BRPA", "Bruguiera parviflora", IF(J3132="XYMO", "Xylocarpus moluccensis", IF(J3132="BRCY", "Bruguiera cylindrica", IF(J3132="AVAL", "Avicennia alba", IF(J3132="AVOF", "Avicennia officinalis", IF(J3132="LURA", "Lumnitzera racemosa", IF(J3132="CETA", "Ceriops tagal", IF(J3132="XYGR", "Xylocarpus granatum", IF(J3132="AVMA", "Avicennia marina", IF(J3132="RHMU", "Rhizophora mucronata", IF(J3132="BRGY", "Bruguiera gymnorrhiza", IF(J3132="BRSE", "Bruguiera sexangula", IF(J3132="SOOV", "Sonneratia ovata", IF(J3132="SOCA", "Sonneratia caseolaris", IF(J3132="HELI", "Heritiera littoralis", IF(J3132="HESY", "Heritiera sylvatica", IF(J3132="NYFR", "Nypa fruticans", IF(J3132="CYRA", "Cynometra ramiflora", IF(J3132="PHPA", "Phoenix paludosa", IF(J3132="SCHY", "Scyphiphora hydrophyllacea", IF(J3132="DIMA", "Diospyros maritima", IF(J3132="POPI", "Pongamia pinnata", IF(J3132="MAPS", "Maniltoa psilogyne", IF(J3132="INBI", "Intsia bijuga", IF(J3132="ACEB", "Acanthus ebracteatus", IF(J3132="CAER", "Calamus erinaceus", IF(J3132="UNUN", "Unknown unknown",  IF(J3132="SOAL", "Sonneratia alba",  IF(J3132="AECO", "Aegiceras corniculatum", "" )) )))))))))))))))))))))))))))))</f>
        <v>Rhizophora apiculata</v>
      </c>
      <c r="J3132" s="1" t="s">
        <v>21</v>
      </c>
      <c r="K3132" s="1" t="n">
        <v>8.4</v>
      </c>
      <c r="L3132" s="1" t="n">
        <v>13</v>
      </c>
      <c r="M3132" s="1"/>
      <c r="N3132" s="1"/>
      <c r="O3132" s="3"/>
      <c r="AMI3132" s="0"/>
      <c r="AMJ3132" s="0"/>
    </row>
    <row r="3133" s="18" customFormat="true" ht="13.8" hidden="false" customHeight="false" outlineLevel="0" collapsed="false">
      <c r="A3133" s="1" t="s">
        <v>91</v>
      </c>
      <c r="B3133" s="12" t="n">
        <v>42185</v>
      </c>
      <c r="C3133" s="1" t="s">
        <v>19</v>
      </c>
      <c r="D3133" s="1" t="s">
        <v>19</v>
      </c>
      <c r="E3133" s="1" t="s">
        <v>19</v>
      </c>
      <c r="F3133" s="1" t="s">
        <v>20</v>
      </c>
      <c r="G3133" s="1" t="n">
        <v>10</v>
      </c>
      <c r="H3133" s="1" t="n">
        <v>5</v>
      </c>
      <c r="I3133" s="23" t="str">
        <f aca="false">IF(J3133="RHAP", "Rhizophora apiculata", IF(J3133="EXAG", "Excoecaria agallocha", IF(J3133="BRPA", "Bruguiera parviflora", IF(J3133="XYMO", "Xylocarpus moluccensis", IF(J3133="BRCY", "Bruguiera cylindrica", IF(J3133="AVAL", "Avicennia alba", IF(J3133="AVOF", "Avicennia officinalis", IF(J3133="LURA", "Lumnitzera racemosa", IF(J3133="CETA", "Ceriops tagal", IF(J3133="XYGR", "Xylocarpus granatum", IF(J3133="AVMA", "Avicennia marina", IF(J3133="RHMU", "Rhizophora mucronata", IF(J3133="BRGY", "Bruguiera gymnorrhiza", IF(J3133="BRSE", "Bruguiera sexangula", IF(J3133="SOOV", "Sonneratia ovata", IF(J3133="SOCA", "Sonneratia caseolaris", IF(J3133="HELI", "Heritiera littoralis", IF(J3133="HESY", "Heritiera sylvatica", IF(J3133="NYFR", "Nypa fruticans", IF(J3133="CYRA", "Cynometra ramiflora", IF(J3133="PHPA", "Phoenix paludosa", IF(J3133="SCHY", "Scyphiphora hydrophyllacea", IF(J3133="DIMA", "Diospyros maritima", IF(J3133="POPI", "Pongamia pinnata", IF(J3133="MAPS", "Maniltoa psilogyne", IF(J3133="INBI", "Intsia bijuga", IF(J3133="ACEB", "Acanthus ebracteatus", IF(J3133="CAER", "Calamus erinaceus", IF(J3133="UNUN", "Unknown unknown",  IF(J3133="SOAL", "Sonneratia alba",  IF(J3133="AECO", "Aegiceras corniculatum", "" )) )))))))))))))))))))))))))))))</f>
        <v>Rhizophora apiculata</v>
      </c>
      <c r="J3133" s="1" t="s">
        <v>21</v>
      </c>
      <c r="K3133" s="1" t="n">
        <v>8.5</v>
      </c>
      <c r="L3133" s="1" t="n">
        <v>12</v>
      </c>
      <c r="M3133" s="1"/>
      <c r="N3133" s="1"/>
      <c r="O3133" s="3"/>
      <c r="AMI3133" s="0"/>
      <c r="AMJ3133" s="0"/>
    </row>
    <row r="3134" s="18" customFormat="true" ht="13.8" hidden="false" customHeight="false" outlineLevel="0" collapsed="false">
      <c r="A3134" s="1" t="s">
        <v>91</v>
      </c>
      <c r="B3134" s="12" t="n">
        <v>42185</v>
      </c>
      <c r="C3134" s="1" t="s">
        <v>19</v>
      </c>
      <c r="D3134" s="1" t="s">
        <v>19</v>
      </c>
      <c r="E3134" s="1" t="s">
        <v>19</v>
      </c>
      <c r="F3134" s="1" t="s">
        <v>20</v>
      </c>
      <c r="G3134" s="1" t="n">
        <v>10</v>
      </c>
      <c r="H3134" s="1" t="n">
        <v>5</v>
      </c>
      <c r="I3134" s="23" t="str">
        <f aca="false">IF(J3134="RHAP", "Rhizophora apiculata", IF(J3134="EXAG", "Excoecaria agallocha", IF(J3134="BRPA", "Bruguiera parviflora", IF(J3134="XYMO", "Xylocarpus moluccensis", IF(J3134="BRCY", "Bruguiera cylindrica", IF(J3134="AVAL", "Avicennia alba", IF(J3134="AVOF", "Avicennia officinalis", IF(J3134="LURA", "Lumnitzera racemosa", IF(J3134="CETA", "Ceriops tagal", IF(J3134="XYGR", "Xylocarpus granatum", IF(J3134="AVMA", "Avicennia marina", IF(J3134="RHMU", "Rhizophora mucronata", IF(J3134="BRGY", "Bruguiera gymnorrhiza", IF(J3134="BRSE", "Bruguiera sexangula", IF(J3134="SOOV", "Sonneratia ovata", IF(J3134="SOCA", "Sonneratia caseolaris", IF(J3134="HELI", "Heritiera littoralis", IF(J3134="HESY", "Heritiera sylvatica", IF(J3134="NYFR", "Nypa fruticans", IF(J3134="CYRA", "Cynometra ramiflora", IF(J3134="PHPA", "Phoenix paludosa", IF(J3134="SCHY", "Scyphiphora hydrophyllacea", IF(J3134="DIMA", "Diospyros maritima", IF(J3134="POPI", "Pongamia pinnata", IF(J3134="MAPS", "Maniltoa psilogyne", IF(J3134="INBI", "Intsia bijuga", IF(J3134="ACEB", "Acanthus ebracteatus", IF(J3134="CAER", "Calamus erinaceus", IF(J3134="UNUN", "Unknown unknown",  IF(J3134="SOAL", "Sonneratia alba",  IF(J3134="AECO", "Aegiceras corniculatum", "" )) )))))))))))))))))))))))))))))</f>
        <v>Avicennia alba</v>
      </c>
      <c r="J3134" s="1" t="s">
        <v>27</v>
      </c>
      <c r="K3134" s="1" t="n">
        <v>10.6</v>
      </c>
      <c r="L3134" s="1" t="n">
        <v>14</v>
      </c>
      <c r="M3134" s="1"/>
      <c r="N3134" s="1"/>
      <c r="O3134" s="3"/>
      <c r="AMI3134" s="0"/>
      <c r="AMJ3134" s="0"/>
    </row>
    <row r="3135" s="18" customFormat="true" ht="13.8" hidden="false" customHeight="false" outlineLevel="0" collapsed="false">
      <c r="A3135" s="1" t="s">
        <v>91</v>
      </c>
      <c r="B3135" s="12" t="n">
        <v>42185</v>
      </c>
      <c r="C3135" s="1" t="s">
        <v>19</v>
      </c>
      <c r="D3135" s="1" t="s">
        <v>19</v>
      </c>
      <c r="E3135" s="1" t="s">
        <v>19</v>
      </c>
      <c r="F3135" s="1" t="s">
        <v>20</v>
      </c>
      <c r="G3135" s="1" t="n">
        <v>10</v>
      </c>
      <c r="H3135" s="1" t="n">
        <v>5</v>
      </c>
      <c r="I3135" s="23" t="str">
        <f aca="false">IF(J3135="RHAP", "Rhizophora apiculata", IF(J3135="EXAG", "Excoecaria agallocha", IF(J3135="BRPA", "Bruguiera parviflora", IF(J3135="XYMO", "Xylocarpus moluccensis", IF(J3135="BRCY", "Bruguiera cylindrica", IF(J3135="AVAL", "Avicennia alba", IF(J3135="AVOF", "Avicennia officinalis", IF(J3135="LURA", "Lumnitzera racemosa", IF(J3135="CETA", "Ceriops tagal", IF(J3135="XYGR", "Xylocarpus granatum", IF(J3135="AVMA", "Avicennia marina", IF(J3135="RHMU", "Rhizophora mucronata", IF(J3135="BRGY", "Bruguiera gymnorrhiza", IF(J3135="BRSE", "Bruguiera sexangula", IF(J3135="SOOV", "Sonneratia ovata", IF(J3135="SOCA", "Sonneratia caseolaris", IF(J3135="HELI", "Heritiera littoralis", IF(J3135="HESY", "Heritiera sylvatica", IF(J3135="NYFR", "Nypa fruticans", IF(J3135="CYRA", "Cynometra ramiflora", IF(J3135="PHPA", "Phoenix paludosa", IF(J3135="SCHY", "Scyphiphora hydrophyllacea", IF(J3135="DIMA", "Diospyros maritima", IF(J3135="POPI", "Pongamia pinnata", IF(J3135="MAPS", "Maniltoa psilogyne", IF(J3135="INBI", "Intsia bijuga", IF(J3135="ACEB", "Acanthus ebracteatus", IF(J3135="CAER", "Calamus erinaceus", IF(J3135="UNUN", "Unknown unknown",  IF(J3135="SOAL", "Sonneratia alba",  IF(J3135="AECO", "Aegiceras corniculatum", "" )) )))))))))))))))))))))))))))))</f>
        <v>Rhizophora apiculata</v>
      </c>
      <c r="J3135" s="1" t="s">
        <v>21</v>
      </c>
      <c r="K3135" s="1" t="n">
        <v>10.8</v>
      </c>
      <c r="L3135" s="1" t="n">
        <v>12</v>
      </c>
      <c r="M3135" s="1"/>
      <c r="N3135" s="1"/>
      <c r="O3135" s="3"/>
      <c r="AMI3135" s="0"/>
      <c r="AMJ3135" s="0"/>
    </row>
    <row r="3136" s="18" customFormat="true" ht="13.8" hidden="false" customHeight="false" outlineLevel="0" collapsed="false">
      <c r="A3136" s="1" t="s">
        <v>91</v>
      </c>
      <c r="B3136" s="12" t="n">
        <v>42185</v>
      </c>
      <c r="C3136" s="1" t="s">
        <v>19</v>
      </c>
      <c r="D3136" s="1" t="s">
        <v>19</v>
      </c>
      <c r="E3136" s="1" t="s">
        <v>19</v>
      </c>
      <c r="F3136" s="1" t="s">
        <v>20</v>
      </c>
      <c r="G3136" s="1" t="n">
        <v>10</v>
      </c>
      <c r="H3136" s="1" t="n">
        <v>5</v>
      </c>
      <c r="I3136" s="23" t="str">
        <f aca="false">IF(J3136="RHAP", "Rhizophora apiculata", IF(J3136="EXAG", "Excoecaria agallocha", IF(J3136="BRPA", "Bruguiera parviflora", IF(J3136="XYMO", "Xylocarpus moluccensis", IF(J3136="BRCY", "Bruguiera cylindrica", IF(J3136="AVAL", "Avicennia alba", IF(J3136="AVOF", "Avicennia officinalis", IF(J3136="LURA", "Lumnitzera racemosa", IF(J3136="CETA", "Ceriops tagal", IF(J3136="XYGR", "Xylocarpus granatum", IF(J3136="AVMA", "Avicennia marina", IF(J3136="RHMU", "Rhizophora mucronata", IF(J3136="BRGY", "Bruguiera gymnorrhiza", IF(J3136="BRSE", "Bruguiera sexangula", IF(J3136="SOOV", "Sonneratia ovata", IF(J3136="SOCA", "Sonneratia caseolaris", IF(J3136="HELI", "Heritiera littoralis", IF(J3136="HESY", "Heritiera sylvatica", IF(J3136="NYFR", "Nypa fruticans", IF(J3136="CYRA", "Cynometra ramiflora", IF(J3136="PHPA", "Phoenix paludosa", IF(J3136="SCHY", "Scyphiphora hydrophyllacea", IF(J3136="DIMA", "Diospyros maritima", IF(J3136="POPI", "Pongamia pinnata", IF(J3136="MAPS", "Maniltoa psilogyne", IF(J3136="INBI", "Intsia bijuga", IF(J3136="ACEB", "Acanthus ebracteatus", IF(J3136="CAER", "Calamus erinaceus", IF(J3136="UNUN", "Unknown unknown",  IF(J3136="SOAL", "Sonneratia alba",  IF(J3136="AECO", "Aegiceras corniculatum", "" )) )))))))))))))))))))))))))))))</f>
        <v>Rhizophora apiculata</v>
      </c>
      <c r="J3136" s="1" t="s">
        <v>21</v>
      </c>
      <c r="K3136" s="1" t="n">
        <v>11.7</v>
      </c>
      <c r="L3136" s="1" t="n">
        <v>13</v>
      </c>
      <c r="M3136" s="1"/>
      <c r="N3136" s="1"/>
      <c r="O3136" s="3"/>
      <c r="AMI3136" s="0"/>
      <c r="AMJ3136" s="0"/>
    </row>
    <row r="3137" s="18" customFormat="true" ht="13.8" hidden="false" customHeight="false" outlineLevel="0" collapsed="false">
      <c r="A3137" s="1" t="s">
        <v>91</v>
      </c>
      <c r="B3137" s="12" t="n">
        <v>42185</v>
      </c>
      <c r="C3137" s="1" t="s">
        <v>19</v>
      </c>
      <c r="D3137" s="1" t="s">
        <v>19</v>
      </c>
      <c r="E3137" s="1" t="s">
        <v>19</v>
      </c>
      <c r="F3137" s="1" t="s">
        <v>20</v>
      </c>
      <c r="G3137" s="1" t="n">
        <v>10</v>
      </c>
      <c r="H3137" s="1" t="n">
        <v>5</v>
      </c>
      <c r="I3137" s="23" t="str">
        <f aca="false">IF(J3137="RHAP", "Rhizophora apiculata", IF(J3137="EXAG", "Excoecaria agallocha", IF(J3137="BRPA", "Bruguiera parviflora", IF(J3137="XYMO", "Xylocarpus moluccensis", IF(J3137="BRCY", "Bruguiera cylindrica", IF(J3137="AVAL", "Avicennia alba", IF(J3137="AVOF", "Avicennia officinalis", IF(J3137="LURA", "Lumnitzera racemosa", IF(J3137="CETA", "Ceriops tagal", IF(J3137="XYGR", "Xylocarpus granatum", IF(J3137="AVMA", "Avicennia marina", IF(J3137="RHMU", "Rhizophora mucronata", IF(J3137="BRGY", "Bruguiera gymnorrhiza", IF(J3137="BRSE", "Bruguiera sexangula", IF(J3137="SOOV", "Sonneratia ovata", IF(J3137="SOCA", "Sonneratia caseolaris", IF(J3137="HELI", "Heritiera littoralis", IF(J3137="HESY", "Heritiera sylvatica", IF(J3137="NYFR", "Nypa fruticans", IF(J3137="CYRA", "Cynometra ramiflora", IF(J3137="PHPA", "Phoenix paludosa", IF(J3137="SCHY", "Scyphiphora hydrophyllacea", IF(J3137="DIMA", "Diospyros maritima", IF(J3137="POPI", "Pongamia pinnata", IF(J3137="MAPS", "Maniltoa psilogyne", IF(J3137="INBI", "Intsia bijuga", IF(J3137="ACEB", "Acanthus ebracteatus", IF(J3137="CAER", "Calamus erinaceus", IF(J3137="UNUN", "Unknown unknown",  IF(J3137="SOAL", "Sonneratia alba",  IF(J3137="AECO", "Aegiceras corniculatum", "" )) )))))))))))))))))))))))))))))</f>
        <v>Rhizophora apiculata</v>
      </c>
      <c r="J3137" s="1" t="s">
        <v>21</v>
      </c>
      <c r="K3137" s="1" t="n">
        <v>11.9</v>
      </c>
      <c r="L3137" s="1" t="n">
        <v>17</v>
      </c>
      <c r="M3137" s="1"/>
      <c r="N3137" s="1"/>
      <c r="O3137" s="3"/>
      <c r="AMI3137" s="0"/>
      <c r="AMJ3137" s="0"/>
    </row>
    <row r="3138" s="18" customFormat="true" ht="13.8" hidden="false" customHeight="false" outlineLevel="0" collapsed="false">
      <c r="A3138" s="1" t="s">
        <v>91</v>
      </c>
      <c r="B3138" s="12" t="n">
        <v>42185</v>
      </c>
      <c r="C3138" s="1" t="s">
        <v>19</v>
      </c>
      <c r="D3138" s="1" t="s">
        <v>19</v>
      </c>
      <c r="E3138" s="1" t="s">
        <v>19</v>
      </c>
      <c r="F3138" s="1" t="s">
        <v>20</v>
      </c>
      <c r="G3138" s="1" t="n">
        <v>10</v>
      </c>
      <c r="H3138" s="1" t="n">
        <v>5</v>
      </c>
      <c r="I3138" s="23" t="str">
        <f aca="false">IF(J3138="RHAP", "Rhizophora apiculata", IF(J3138="EXAG", "Excoecaria agallocha", IF(J3138="BRPA", "Bruguiera parviflora", IF(J3138="XYMO", "Xylocarpus moluccensis", IF(J3138="BRCY", "Bruguiera cylindrica", IF(J3138="AVAL", "Avicennia alba", IF(J3138="AVOF", "Avicennia officinalis", IF(J3138="LURA", "Lumnitzera racemosa", IF(J3138="CETA", "Ceriops tagal", IF(J3138="XYGR", "Xylocarpus granatum", IF(J3138="AVMA", "Avicennia marina", IF(J3138="RHMU", "Rhizophora mucronata", IF(J3138="BRGY", "Bruguiera gymnorrhiza", IF(J3138="BRSE", "Bruguiera sexangula", IF(J3138="SOOV", "Sonneratia ovata", IF(J3138="SOCA", "Sonneratia caseolaris", IF(J3138="HELI", "Heritiera littoralis", IF(J3138="HESY", "Heritiera sylvatica", IF(J3138="NYFR", "Nypa fruticans", IF(J3138="CYRA", "Cynometra ramiflora", IF(J3138="PHPA", "Phoenix paludosa", IF(J3138="SCHY", "Scyphiphora hydrophyllacea", IF(J3138="DIMA", "Diospyros maritima", IF(J3138="POPI", "Pongamia pinnata", IF(J3138="MAPS", "Maniltoa psilogyne", IF(J3138="INBI", "Intsia bijuga", IF(J3138="ACEB", "Acanthus ebracteatus", IF(J3138="CAER", "Calamus erinaceus", IF(J3138="UNUN", "Unknown unknown",  IF(J3138="SOAL", "Sonneratia alba",  IF(J3138="AECO", "Aegiceras corniculatum", "" )) )))))))))))))))))))))))))))))</f>
        <v>Rhizophora apiculata</v>
      </c>
      <c r="J3138" s="1" t="s">
        <v>21</v>
      </c>
      <c r="K3138" s="1" t="n">
        <v>12</v>
      </c>
      <c r="L3138" s="1" t="n">
        <v>13</v>
      </c>
      <c r="M3138" s="1"/>
      <c r="N3138" s="1"/>
      <c r="O3138" s="3"/>
      <c r="AMI3138" s="0"/>
      <c r="AMJ3138" s="0"/>
    </row>
    <row r="3139" s="18" customFormat="true" ht="13.8" hidden="false" customHeight="false" outlineLevel="0" collapsed="false">
      <c r="A3139" s="1" t="s">
        <v>91</v>
      </c>
      <c r="B3139" s="12" t="n">
        <v>42185</v>
      </c>
      <c r="C3139" s="1" t="s">
        <v>19</v>
      </c>
      <c r="D3139" s="1" t="s">
        <v>19</v>
      </c>
      <c r="E3139" s="1" t="s">
        <v>19</v>
      </c>
      <c r="F3139" s="1" t="s">
        <v>20</v>
      </c>
      <c r="G3139" s="1" t="n">
        <v>10</v>
      </c>
      <c r="H3139" s="1" t="n">
        <v>5</v>
      </c>
      <c r="I3139" s="23" t="str">
        <f aca="false">IF(J3139="RHAP", "Rhizophora apiculata", IF(J3139="EXAG", "Excoecaria agallocha", IF(J3139="BRPA", "Bruguiera parviflora", IF(J3139="XYMO", "Xylocarpus moluccensis", IF(J3139="BRCY", "Bruguiera cylindrica", IF(J3139="AVAL", "Avicennia alba", IF(J3139="AVOF", "Avicennia officinalis", IF(J3139="LURA", "Lumnitzera racemosa", IF(J3139="CETA", "Ceriops tagal", IF(J3139="XYGR", "Xylocarpus granatum", IF(J3139="AVMA", "Avicennia marina", IF(J3139="RHMU", "Rhizophora mucronata", IF(J3139="BRGY", "Bruguiera gymnorrhiza", IF(J3139="BRSE", "Bruguiera sexangula", IF(J3139="SOOV", "Sonneratia ovata", IF(J3139="SOCA", "Sonneratia caseolaris", IF(J3139="HELI", "Heritiera littoralis", IF(J3139="HESY", "Heritiera sylvatica", IF(J3139="NYFR", "Nypa fruticans", IF(J3139="CYRA", "Cynometra ramiflora", IF(J3139="PHPA", "Phoenix paludosa", IF(J3139="SCHY", "Scyphiphora hydrophyllacea", IF(J3139="DIMA", "Diospyros maritima", IF(J3139="POPI", "Pongamia pinnata", IF(J3139="MAPS", "Maniltoa psilogyne", IF(J3139="INBI", "Intsia bijuga", IF(J3139="ACEB", "Acanthus ebracteatus", IF(J3139="CAER", "Calamus erinaceus", IF(J3139="UNUN", "Unknown unknown",  IF(J3139="SOAL", "Sonneratia alba",  IF(J3139="AECO", "Aegiceras corniculatum", "" )) )))))))))))))))))))))))))))))</f>
        <v>Rhizophora apiculata</v>
      </c>
      <c r="J3139" s="1" t="s">
        <v>21</v>
      </c>
      <c r="K3139" s="1" t="n">
        <v>12.1</v>
      </c>
      <c r="L3139" s="1" t="n">
        <v>13</v>
      </c>
      <c r="M3139" s="1"/>
      <c r="N3139" s="1"/>
      <c r="O3139" s="3"/>
      <c r="AMI3139" s="0"/>
      <c r="AMJ3139" s="0"/>
    </row>
    <row r="3140" s="18" customFormat="true" ht="13.8" hidden="false" customHeight="false" outlineLevel="0" collapsed="false">
      <c r="A3140" s="1" t="s">
        <v>91</v>
      </c>
      <c r="B3140" s="12" t="n">
        <v>42185</v>
      </c>
      <c r="C3140" s="1" t="s">
        <v>19</v>
      </c>
      <c r="D3140" s="1" t="s">
        <v>19</v>
      </c>
      <c r="E3140" s="1" t="s">
        <v>19</v>
      </c>
      <c r="F3140" s="1" t="s">
        <v>20</v>
      </c>
      <c r="G3140" s="1" t="n">
        <v>10</v>
      </c>
      <c r="H3140" s="1" t="n">
        <v>5</v>
      </c>
      <c r="I3140" s="23" t="str">
        <f aca="false">IF(J3140="RHAP", "Rhizophora apiculata", IF(J3140="EXAG", "Excoecaria agallocha", IF(J3140="BRPA", "Bruguiera parviflora", IF(J3140="XYMO", "Xylocarpus moluccensis", IF(J3140="BRCY", "Bruguiera cylindrica", IF(J3140="AVAL", "Avicennia alba", IF(J3140="AVOF", "Avicennia officinalis", IF(J3140="LURA", "Lumnitzera racemosa", IF(J3140="CETA", "Ceriops tagal", IF(J3140="XYGR", "Xylocarpus granatum", IF(J3140="AVMA", "Avicennia marina", IF(J3140="RHMU", "Rhizophora mucronata", IF(J3140="BRGY", "Bruguiera gymnorrhiza", IF(J3140="BRSE", "Bruguiera sexangula", IF(J3140="SOOV", "Sonneratia ovata", IF(J3140="SOCA", "Sonneratia caseolaris", IF(J3140="HELI", "Heritiera littoralis", IF(J3140="HESY", "Heritiera sylvatica", IF(J3140="NYFR", "Nypa fruticans", IF(J3140="CYRA", "Cynometra ramiflora", IF(J3140="PHPA", "Phoenix paludosa", IF(J3140="SCHY", "Scyphiphora hydrophyllacea", IF(J3140="DIMA", "Diospyros maritima", IF(J3140="POPI", "Pongamia pinnata", IF(J3140="MAPS", "Maniltoa psilogyne", IF(J3140="INBI", "Intsia bijuga", IF(J3140="ACEB", "Acanthus ebracteatus", IF(J3140="CAER", "Calamus erinaceus", IF(J3140="UNUN", "Unknown unknown",  IF(J3140="SOAL", "Sonneratia alba",  IF(J3140="AECO", "Aegiceras corniculatum", "" )) )))))))))))))))))))))))))))))</f>
        <v>Rhizophora apiculata</v>
      </c>
      <c r="J3140" s="1" t="s">
        <v>21</v>
      </c>
      <c r="K3140" s="1" t="n">
        <v>13</v>
      </c>
      <c r="L3140" s="1" t="n">
        <v>13</v>
      </c>
      <c r="M3140" s="1"/>
      <c r="N3140" s="1"/>
      <c r="O3140" s="3"/>
      <c r="AMI3140" s="0"/>
      <c r="AMJ3140" s="0"/>
    </row>
    <row r="3141" s="18" customFormat="true" ht="13.8" hidden="false" customHeight="false" outlineLevel="0" collapsed="false">
      <c r="A3141" s="1" t="s">
        <v>91</v>
      </c>
      <c r="B3141" s="12" t="n">
        <v>42185</v>
      </c>
      <c r="C3141" s="1" t="s">
        <v>19</v>
      </c>
      <c r="D3141" s="1" t="s">
        <v>19</v>
      </c>
      <c r="E3141" s="1" t="s">
        <v>19</v>
      </c>
      <c r="F3141" s="1" t="s">
        <v>20</v>
      </c>
      <c r="G3141" s="1" t="n">
        <v>10</v>
      </c>
      <c r="H3141" s="1" t="n">
        <v>5</v>
      </c>
      <c r="I3141" s="23" t="str">
        <f aca="false">IF(J3141="RHAP", "Rhizophora apiculata", IF(J3141="EXAG", "Excoecaria agallocha", IF(J3141="BRPA", "Bruguiera parviflora", IF(J3141="XYMO", "Xylocarpus moluccensis", IF(J3141="BRCY", "Bruguiera cylindrica", IF(J3141="AVAL", "Avicennia alba", IF(J3141="AVOF", "Avicennia officinalis", IF(J3141="LURA", "Lumnitzera racemosa", IF(J3141="CETA", "Ceriops tagal", IF(J3141="XYGR", "Xylocarpus granatum", IF(J3141="AVMA", "Avicennia marina", IF(J3141="RHMU", "Rhizophora mucronata", IF(J3141="BRGY", "Bruguiera gymnorrhiza", IF(J3141="BRSE", "Bruguiera sexangula", IF(J3141="SOOV", "Sonneratia ovata", IF(J3141="SOCA", "Sonneratia caseolaris", IF(J3141="HELI", "Heritiera littoralis", IF(J3141="HESY", "Heritiera sylvatica", IF(J3141="NYFR", "Nypa fruticans", IF(J3141="CYRA", "Cynometra ramiflora", IF(J3141="PHPA", "Phoenix paludosa", IF(J3141="SCHY", "Scyphiphora hydrophyllacea", IF(J3141="DIMA", "Diospyros maritima", IF(J3141="POPI", "Pongamia pinnata", IF(J3141="MAPS", "Maniltoa psilogyne", IF(J3141="INBI", "Intsia bijuga", IF(J3141="ACEB", "Acanthus ebracteatus", IF(J3141="CAER", "Calamus erinaceus", IF(J3141="UNUN", "Unknown unknown",  IF(J3141="SOAL", "Sonneratia alba",  IF(J3141="AECO", "Aegiceras corniculatum", "" )) )))))))))))))))))))))))))))))</f>
        <v>Rhizophora apiculata</v>
      </c>
      <c r="J3141" s="1" t="s">
        <v>21</v>
      </c>
      <c r="K3141" s="1" t="n">
        <v>13.5</v>
      </c>
      <c r="L3141" s="1" t="n">
        <v>17</v>
      </c>
      <c r="M3141" s="1"/>
      <c r="N3141" s="1"/>
      <c r="O3141" s="3"/>
      <c r="AMI3141" s="0"/>
      <c r="AMJ3141" s="0"/>
    </row>
    <row r="3142" s="18" customFormat="true" ht="13.8" hidden="false" customHeight="false" outlineLevel="0" collapsed="false">
      <c r="A3142" s="1" t="s">
        <v>91</v>
      </c>
      <c r="B3142" s="12" t="n">
        <v>42185</v>
      </c>
      <c r="C3142" s="1" t="s">
        <v>19</v>
      </c>
      <c r="D3142" s="1" t="s">
        <v>19</v>
      </c>
      <c r="E3142" s="1" t="s">
        <v>19</v>
      </c>
      <c r="F3142" s="1" t="s">
        <v>20</v>
      </c>
      <c r="G3142" s="1" t="n">
        <v>10</v>
      </c>
      <c r="H3142" s="1" t="n">
        <v>5</v>
      </c>
      <c r="I3142" s="23" t="str">
        <f aca="false">IF(J3142="RHAP", "Rhizophora apiculata", IF(J3142="EXAG", "Excoecaria agallocha", IF(J3142="BRPA", "Bruguiera parviflora", IF(J3142="XYMO", "Xylocarpus moluccensis", IF(J3142="BRCY", "Bruguiera cylindrica", IF(J3142="AVAL", "Avicennia alba", IF(J3142="AVOF", "Avicennia officinalis", IF(J3142="LURA", "Lumnitzera racemosa", IF(J3142="CETA", "Ceriops tagal", IF(J3142="XYGR", "Xylocarpus granatum", IF(J3142="AVMA", "Avicennia marina", IF(J3142="RHMU", "Rhizophora mucronata", IF(J3142="BRGY", "Bruguiera gymnorrhiza", IF(J3142="BRSE", "Bruguiera sexangula", IF(J3142="SOOV", "Sonneratia ovata", IF(J3142="SOCA", "Sonneratia caseolaris", IF(J3142="HELI", "Heritiera littoralis", IF(J3142="HESY", "Heritiera sylvatica", IF(J3142="NYFR", "Nypa fruticans", IF(J3142="CYRA", "Cynometra ramiflora", IF(J3142="PHPA", "Phoenix paludosa", IF(J3142="SCHY", "Scyphiphora hydrophyllacea", IF(J3142="DIMA", "Diospyros maritima", IF(J3142="POPI", "Pongamia pinnata", IF(J3142="MAPS", "Maniltoa psilogyne", IF(J3142="INBI", "Intsia bijuga", IF(J3142="ACEB", "Acanthus ebracteatus", IF(J3142="CAER", "Calamus erinaceus", IF(J3142="UNUN", "Unknown unknown",  IF(J3142="SOAL", "Sonneratia alba",  IF(J3142="AECO", "Aegiceras corniculatum", "" )) )))))))))))))))))))))))))))))</f>
        <v>Rhizophora apiculata</v>
      </c>
      <c r="J3142" s="1" t="s">
        <v>21</v>
      </c>
      <c r="K3142" s="1" t="n">
        <v>13.9</v>
      </c>
      <c r="L3142" s="1" t="n">
        <v>17</v>
      </c>
      <c r="M3142" s="1"/>
      <c r="N3142" s="1"/>
      <c r="O3142" s="3"/>
      <c r="AMI3142" s="0"/>
      <c r="AMJ3142" s="0"/>
    </row>
    <row r="3143" s="18" customFormat="true" ht="13.8" hidden="false" customHeight="false" outlineLevel="0" collapsed="false">
      <c r="A3143" s="1" t="s">
        <v>91</v>
      </c>
      <c r="B3143" s="12" t="n">
        <v>42185</v>
      </c>
      <c r="C3143" s="1" t="s">
        <v>19</v>
      </c>
      <c r="D3143" s="1" t="s">
        <v>19</v>
      </c>
      <c r="E3143" s="1" t="s">
        <v>19</v>
      </c>
      <c r="F3143" s="1" t="s">
        <v>20</v>
      </c>
      <c r="G3143" s="1" t="n">
        <v>10</v>
      </c>
      <c r="H3143" s="1" t="n">
        <v>5</v>
      </c>
      <c r="I3143" s="23" t="str">
        <f aca="false">IF(J3143="RHAP", "Rhizophora apiculata", IF(J3143="EXAG", "Excoecaria agallocha", IF(J3143="BRPA", "Bruguiera parviflora", IF(J3143="XYMO", "Xylocarpus moluccensis", IF(J3143="BRCY", "Bruguiera cylindrica", IF(J3143="AVAL", "Avicennia alba", IF(J3143="AVOF", "Avicennia officinalis", IF(J3143="LURA", "Lumnitzera racemosa", IF(J3143="CETA", "Ceriops tagal", IF(J3143="XYGR", "Xylocarpus granatum", IF(J3143="AVMA", "Avicennia marina", IF(J3143="RHMU", "Rhizophora mucronata", IF(J3143="BRGY", "Bruguiera gymnorrhiza", IF(J3143="BRSE", "Bruguiera sexangula", IF(J3143="SOOV", "Sonneratia ovata", IF(J3143="SOCA", "Sonneratia caseolaris", IF(J3143="HELI", "Heritiera littoralis", IF(J3143="HESY", "Heritiera sylvatica", IF(J3143="NYFR", "Nypa fruticans", IF(J3143="CYRA", "Cynometra ramiflora", IF(J3143="PHPA", "Phoenix paludosa", IF(J3143="SCHY", "Scyphiphora hydrophyllacea", IF(J3143="DIMA", "Diospyros maritima", IF(J3143="POPI", "Pongamia pinnata", IF(J3143="MAPS", "Maniltoa psilogyne", IF(J3143="INBI", "Intsia bijuga", IF(J3143="ACEB", "Acanthus ebracteatus", IF(J3143="CAER", "Calamus erinaceus", IF(J3143="UNUN", "Unknown unknown",  IF(J3143="SOAL", "Sonneratia alba",  IF(J3143="AECO", "Aegiceras corniculatum", "" )) )))))))))))))))))))))))))))))</f>
        <v>Rhizophora apiculata</v>
      </c>
      <c r="J3143" s="1" t="s">
        <v>21</v>
      </c>
      <c r="K3143" s="1" t="n">
        <v>14.2</v>
      </c>
      <c r="L3143" s="1" t="n">
        <v>15</v>
      </c>
      <c r="M3143" s="1"/>
      <c r="N3143" s="1"/>
      <c r="O3143" s="3"/>
      <c r="AMI3143" s="0"/>
      <c r="AMJ3143" s="0"/>
    </row>
    <row r="3144" s="18" customFormat="true" ht="13.8" hidden="false" customHeight="false" outlineLevel="0" collapsed="false">
      <c r="A3144" s="1" t="s">
        <v>91</v>
      </c>
      <c r="B3144" s="12" t="n">
        <v>42185</v>
      </c>
      <c r="C3144" s="1" t="s">
        <v>19</v>
      </c>
      <c r="D3144" s="1" t="s">
        <v>19</v>
      </c>
      <c r="E3144" s="1" t="s">
        <v>19</v>
      </c>
      <c r="F3144" s="1" t="s">
        <v>20</v>
      </c>
      <c r="G3144" s="1" t="n">
        <v>10</v>
      </c>
      <c r="H3144" s="1" t="n">
        <v>5</v>
      </c>
      <c r="I3144" s="23" t="str">
        <f aca="false">IF(J3144="RHAP", "Rhizophora apiculata", IF(J3144="EXAG", "Excoecaria agallocha", IF(J3144="BRPA", "Bruguiera parviflora", IF(J3144="XYMO", "Xylocarpus moluccensis", IF(J3144="BRCY", "Bruguiera cylindrica", IF(J3144="AVAL", "Avicennia alba", IF(J3144="AVOF", "Avicennia officinalis", IF(J3144="LURA", "Lumnitzera racemosa", IF(J3144="CETA", "Ceriops tagal", IF(J3144="XYGR", "Xylocarpus granatum", IF(J3144="AVMA", "Avicennia marina", IF(J3144="RHMU", "Rhizophora mucronata", IF(J3144="BRGY", "Bruguiera gymnorrhiza", IF(J3144="BRSE", "Bruguiera sexangula", IF(J3144="SOOV", "Sonneratia ovata", IF(J3144="SOCA", "Sonneratia caseolaris", IF(J3144="HELI", "Heritiera littoralis", IF(J3144="HESY", "Heritiera sylvatica", IF(J3144="NYFR", "Nypa fruticans", IF(J3144="CYRA", "Cynometra ramiflora", IF(J3144="PHPA", "Phoenix paludosa", IF(J3144="SCHY", "Scyphiphora hydrophyllacea", IF(J3144="DIMA", "Diospyros maritima", IF(J3144="POPI", "Pongamia pinnata", IF(J3144="MAPS", "Maniltoa psilogyne", IF(J3144="INBI", "Intsia bijuga", IF(J3144="ACEB", "Acanthus ebracteatus", IF(J3144="CAER", "Calamus erinaceus", IF(J3144="UNUN", "Unknown unknown",  IF(J3144="SOAL", "Sonneratia alba",  IF(J3144="AECO", "Aegiceras corniculatum", "" )) )))))))))))))))))))))))))))))</f>
        <v>Rhizophora apiculata</v>
      </c>
      <c r="J3144" s="1" t="s">
        <v>21</v>
      </c>
      <c r="K3144" s="1" t="n">
        <v>14.5</v>
      </c>
      <c r="L3144" s="1" t="n">
        <v>15</v>
      </c>
      <c r="M3144" s="1"/>
      <c r="N3144" s="1"/>
      <c r="O3144" s="3"/>
      <c r="AMI3144" s="0"/>
      <c r="AMJ3144" s="0"/>
    </row>
    <row r="3145" s="18" customFormat="true" ht="13.8" hidden="false" customHeight="false" outlineLevel="0" collapsed="false">
      <c r="A3145" s="1" t="s">
        <v>91</v>
      </c>
      <c r="B3145" s="12" t="n">
        <v>42185</v>
      </c>
      <c r="C3145" s="1" t="s">
        <v>19</v>
      </c>
      <c r="D3145" s="1" t="s">
        <v>19</v>
      </c>
      <c r="E3145" s="1" t="s">
        <v>19</v>
      </c>
      <c r="F3145" s="1" t="s">
        <v>20</v>
      </c>
      <c r="G3145" s="1" t="n">
        <v>10</v>
      </c>
      <c r="H3145" s="1" t="n">
        <v>5</v>
      </c>
      <c r="I3145" s="23" t="str">
        <f aca="false">IF(J3145="RHAP", "Rhizophora apiculata", IF(J3145="EXAG", "Excoecaria agallocha", IF(J3145="BRPA", "Bruguiera parviflora", IF(J3145="XYMO", "Xylocarpus moluccensis", IF(J3145="BRCY", "Bruguiera cylindrica", IF(J3145="AVAL", "Avicennia alba", IF(J3145="AVOF", "Avicennia officinalis", IF(J3145="LURA", "Lumnitzera racemosa", IF(J3145="CETA", "Ceriops tagal", IF(J3145="XYGR", "Xylocarpus granatum", IF(J3145="AVMA", "Avicennia marina", IF(J3145="RHMU", "Rhizophora mucronata", IF(J3145="BRGY", "Bruguiera gymnorrhiza", IF(J3145="BRSE", "Bruguiera sexangula", IF(J3145="SOOV", "Sonneratia ovata", IF(J3145="SOCA", "Sonneratia caseolaris", IF(J3145="HELI", "Heritiera littoralis", IF(J3145="HESY", "Heritiera sylvatica", IF(J3145="NYFR", "Nypa fruticans", IF(J3145="CYRA", "Cynometra ramiflora", IF(J3145="PHPA", "Phoenix paludosa", IF(J3145="SCHY", "Scyphiphora hydrophyllacea", IF(J3145="DIMA", "Diospyros maritima", IF(J3145="POPI", "Pongamia pinnata", IF(J3145="MAPS", "Maniltoa psilogyne", IF(J3145="INBI", "Intsia bijuga", IF(J3145="ACEB", "Acanthus ebracteatus", IF(J3145="CAER", "Calamus erinaceus", IF(J3145="UNUN", "Unknown unknown",  IF(J3145="SOAL", "Sonneratia alba",  IF(J3145="AECO", "Aegiceras corniculatum", "" )) )))))))))))))))))))))))))))))</f>
        <v>Rhizophora apiculata</v>
      </c>
      <c r="J3145" s="1" t="s">
        <v>21</v>
      </c>
      <c r="K3145" s="1" t="n">
        <v>14.5</v>
      </c>
      <c r="L3145" s="1" t="n">
        <v>15</v>
      </c>
      <c r="M3145" s="1"/>
      <c r="N3145" s="1"/>
      <c r="O3145" s="3"/>
      <c r="AMI3145" s="0"/>
      <c r="AMJ3145" s="0"/>
    </row>
    <row r="3146" s="18" customFormat="true" ht="13.8" hidden="false" customHeight="false" outlineLevel="0" collapsed="false">
      <c r="A3146" s="1" t="s">
        <v>91</v>
      </c>
      <c r="B3146" s="12" t="n">
        <v>42185</v>
      </c>
      <c r="C3146" s="1" t="s">
        <v>19</v>
      </c>
      <c r="D3146" s="1" t="s">
        <v>19</v>
      </c>
      <c r="E3146" s="1" t="s">
        <v>19</v>
      </c>
      <c r="F3146" s="1" t="s">
        <v>20</v>
      </c>
      <c r="G3146" s="1" t="n">
        <v>10</v>
      </c>
      <c r="H3146" s="1" t="n">
        <v>5</v>
      </c>
      <c r="I3146" s="23" t="str">
        <f aca="false">IF(J3146="RHAP", "Rhizophora apiculata", IF(J3146="EXAG", "Excoecaria agallocha", IF(J3146="BRPA", "Bruguiera parviflora", IF(J3146="XYMO", "Xylocarpus moluccensis", IF(J3146="BRCY", "Bruguiera cylindrica", IF(J3146="AVAL", "Avicennia alba", IF(J3146="AVOF", "Avicennia officinalis", IF(J3146="LURA", "Lumnitzera racemosa", IF(J3146="CETA", "Ceriops tagal", IF(J3146="XYGR", "Xylocarpus granatum", IF(J3146="AVMA", "Avicennia marina", IF(J3146="RHMU", "Rhizophora mucronata", IF(J3146="BRGY", "Bruguiera gymnorrhiza", IF(J3146="BRSE", "Bruguiera sexangula", IF(J3146="SOOV", "Sonneratia ovata", IF(J3146="SOCA", "Sonneratia caseolaris", IF(J3146="HELI", "Heritiera littoralis", IF(J3146="HESY", "Heritiera sylvatica", IF(J3146="NYFR", "Nypa fruticans", IF(J3146="CYRA", "Cynometra ramiflora", IF(J3146="PHPA", "Phoenix paludosa", IF(J3146="SCHY", "Scyphiphora hydrophyllacea", IF(J3146="DIMA", "Diospyros maritima", IF(J3146="POPI", "Pongamia pinnata", IF(J3146="MAPS", "Maniltoa psilogyne", IF(J3146="INBI", "Intsia bijuga", IF(J3146="ACEB", "Acanthus ebracteatus", IF(J3146="CAER", "Calamus erinaceus", IF(J3146="UNUN", "Unknown unknown",  IF(J3146="SOAL", "Sonneratia alba",  IF(J3146="AECO", "Aegiceras corniculatum", "" )) )))))))))))))))))))))))))))))</f>
        <v>Rhizophora apiculata</v>
      </c>
      <c r="J3146" s="1" t="s">
        <v>21</v>
      </c>
      <c r="K3146" s="1" t="n">
        <v>14.8</v>
      </c>
      <c r="L3146" s="1" t="n">
        <v>17</v>
      </c>
      <c r="M3146" s="1"/>
      <c r="N3146" s="1"/>
      <c r="O3146" s="3"/>
      <c r="AMI3146" s="0"/>
      <c r="AMJ3146" s="0"/>
    </row>
    <row r="3147" s="18" customFormat="true" ht="13.8" hidden="false" customHeight="false" outlineLevel="0" collapsed="false">
      <c r="A3147" s="1" t="s">
        <v>91</v>
      </c>
      <c r="B3147" s="12" t="n">
        <v>42185</v>
      </c>
      <c r="C3147" s="1" t="s">
        <v>19</v>
      </c>
      <c r="D3147" s="1" t="s">
        <v>19</v>
      </c>
      <c r="E3147" s="1" t="s">
        <v>19</v>
      </c>
      <c r="F3147" s="1" t="s">
        <v>20</v>
      </c>
      <c r="G3147" s="1" t="n">
        <v>10</v>
      </c>
      <c r="H3147" s="1" t="n">
        <v>5</v>
      </c>
      <c r="I3147" s="23" t="str">
        <f aca="false">IF(J3147="RHAP", "Rhizophora apiculata", IF(J3147="EXAG", "Excoecaria agallocha", IF(J3147="BRPA", "Bruguiera parviflora", IF(J3147="XYMO", "Xylocarpus moluccensis", IF(J3147="BRCY", "Bruguiera cylindrica", IF(J3147="AVAL", "Avicennia alba", IF(J3147="AVOF", "Avicennia officinalis", IF(J3147="LURA", "Lumnitzera racemosa", IF(J3147="CETA", "Ceriops tagal", IF(J3147="XYGR", "Xylocarpus granatum", IF(J3147="AVMA", "Avicennia marina", IF(J3147="RHMU", "Rhizophora mucronata", IF(J3147="BRGY", "Bruguiera gymnorrhiza", IF(J3147="BRSE", "Bruguiera sexangula", IF(J3147="SOOV", "Sonneratia ovata", IF(J3147="SOCA", "Sonneratia caseolaris", IF(J3147="HELI", "Heritiera littoralis", IF(J3147="HESY", "Heritiera sylvatica", IF(J3147="NYFR", "Nypa fruticans", IF(J3147="CYRA", "Cynometra ramiflora", IF(J3147="PHPA", "Phoenix paludosa", IF(J3147="SCHY", "Scyphiphora hydrophyllacea", IF(J3147="DIMA", "Diospyros maritima", IF(J3147="POPI", "Pongamia pinnata", IF(J3147="MAPS", "Maniltoa psilogyne", IF(J3147="INBI", "Intsia bijuga", IF(J3147="ACEB", "Acanthus ebracteatus", IF(J3147="CAER", "Calamus erinaceus", IF(J3147="UNUN", "Unknown unknown",  IF(J3147="SOAL", "Sonneratia alba",  IF(J3147="AECO", "Aegiceras corniculatum", "" )) )))))))))))))))))))))))))))))</f>
        <v>Rhizophora apiculata</v>
      </c>
      <c r="J3147" s="1" t="s">
        <v>21</v>
      </c>
      <c r="K3147" s="1" t="n">
        <v>14.9</v>
      </c>
      <c r="L3147" s="1" t="n">
        <v>16</v>
      </c>
      <c r="M3147" s="1"/>
      <c r="N3147" s="1"/>
      <c r="O3147" s="3"/>
      <c r="AMI3147" s="0"/>
      <c r="AMJ3147" s="0"/>
    </row>
    <row r="3148" s="18" customFormat="true" ht="13.8" hidden="false" customHeight="false" outlineLevel="0" collapsed="false">
      <c r="A3148" s="1" t="s">
        <v>91</v>
      </c>
      <c r="B3148" s="12" t="n">
        <v>42185</v>
      </c>
      <c r="C3148" s="1" t="s">
        <v>19</v>
      </c>
      <c r="D3148" s="1" t="s">
        <v>19</v>
      </c>
      <c r="E3148" s="1" t="s">
        <v>19</v>
      </c>
      <c r="F3148" s="1" t="s">
        <v>20</v>
      </c>
      <c r="G3148" s="1" t="n">
        <v>10</v>
      </c>
      <c r="H3148" s="1" t="n">
        <v>5</v>
      </c>
      <c r="I3148" s="23" t="str">
        <f aca="false">IF(J3148="RHAP", "Rhizophora apiculata", IF(J3148="EXAG", "Excoecaria agallocha", IF(J3148="BRPA", "Bruguiera parviflora", IF(J3148="XYMO", "Xylocarpus moluccensis", IF(J3148="BRCY", "Bruguiera cylindrica", IF(J3148="AVAL", "Avicennia alba", IF(J3148="AVOF", "Avicennia officinalis", IF(J3148="LURA", "Lumnitzera racemosa", IF(J3148="CETA", "Ceriops tagal", IF(J3148="XYGR", "Xylocarpus granatum", IF(J3148="AVMA", "Avicennia marina", IF(J3148="RHMU", "Rhizophora mucronata", IF(J3148="BRGY", "Bruguiera gymnorrhiza", IF(J3148="BRSE", "Bruguiera sexangula", IF(J3148="SOOV", "Sonneratia ovata", IF(J3148="SOCA", "Sonneratia caseolaris", IF(J3148="HELI", "Heritiera littoralis", IF(J3148="HESY", "Heritiera sylvatica", IF(J3148="NYFR", "Nypa fruticans", IF(J3148="CYRA", "Cynometra ramiflora", IF(J3148="PHPA", "Phoenix paludosa", IF(J3148="SCHY", "Scyphiphora hydrophyllacea", IF(J3148="DIMA", "Diospyros maritima", IF(J3148="POPI", "Pongamia pinnata", IF(J3148="MAPS", "Maniltoa psilogyne", IF(J3148="INBI", "Intsia bijuga", IF(J3148="ACEB", "Acanthus ebracteatus", IF(J3148="CAER", "Calamus erinaceus", IF(J3148="UNUN", "Unknown unknown",  IF(J3148="SOAL", "Sonneratia alba",  IF(J3148="AECO", "Aegiceras corniculatum", "" )) )))))))))))))))))))))))))))))</f>
        <v>Avicennia alba</v>
      </c>
      <c r="J3148" s="1" t="s">
        <v>27</v>
      </c>
      <c r="K3148" s="1" t="n">
        <v>14.9</v>
      </c>
      <c r="L3148" s="1" t="n">
        <v>15</v>
      </c>
      <c r="M3148" s="1"/>
      <c r="N3148" s="1"/>
      <c r="O3148" s="3"/>
      <c r="AMI3148" s="0"/>
      <c r="AMJ3148" s="0"/>
    </row>
    <row r="3149" s="18" customFormat="true" ht="13.8" hidden="false" customHeight="false" outlineLevel="0" collapsed="false">
      <c r="A3149" s="1" t="s">
        <v>91</v>
      </c>
      <c r="B3149" s="12" t="n">
        <v>42185</v>
      </c>
      <c r="C3149" s="1" t="s">
        <v>19</v>
      </c>
      <c r="D3149" s="1" t="s">
        <v>19</v>
      </c>
      <c r="E3149" s="1" t="s">
        <v>19</v>
      </c>
      <c r="F3149" s="1" t="s">
        <v>20</v>
      </c>
      <c r="G3149" s="1" t="n">
        <v>10</v>
      </c>
      <c r="H3149" s="1" t="n">
        <v>5</v>
      </c>
      <c r="I3149" s="23" t="str">
        <f aca="false">IF(J3149="RHAP", "Rhizophora apiculata", IF(J3149="EXAG", "Excoecaria agallocha", IF(J3149="BRPA", "Bruguiera parviflora", IF(J3149="XYMO", "Xylocarpus moluccensis", IF(J3149="BRCY", "Bruguiera cylindrica", IF(J3149="AVAL", "Avicennia alba", IF(J3149="AVOF", "Avicennia officinalis", IF(J3149="LURA", "Lumnitzera racemosa", IF(J3149="CETA", "Ceriops tagal", IF(J3149="XYGR", "Xylocarpus granatum", IF(J3149="AVMA", "Avicennia marina", IF(J3149="RHMU", "Rhizophora mucronata", IF(J3149="BRGY", "Bruguiera gymnorrhiza", IF(J3149="BRSE", "Bruguiera sexangula", IF(J3149="SOOV", "Sonneratia ovata", IF(J3149="SOCA", "Sonneratia caseolaris", IF(J3149="HELI", "Heritiera littoralis", IF(J3149="HESY", "Heritiera sylvatica", IF(J3149="NYFR", "Nypa fruticans", IF(J3149="CYRA", "Cynometra ramiflora", IF(J3149="PHPA", "Phoenix paludosa", IF(J3149="SCHY", "Scyphiphora hydrophyllacea", IF(J3149="DIMA", "Diospyros maritima", IF(J3149="POPI", "Pongamia pinnata", IF(J3149="MAPS", "Maniltoa psilogyne", IF(J3149="INBI", "Intsia bijuga", IF(J3149="ACEB", "Acanthus ebracteatus", IF(J3149="CAER", "Calamus erinaceus", IF(J3149="UNUN", "Unknown unknown",  IF(J3149="SOAL", "Sonneratia alba",  IF(J3149="AECO", "Aegiceras corniculatum", "" )) )))))))))))))))))))))))))))))</f>
        <v>Rhizophora apiculata</v>
      </c>
      <c r="J3149" s="1" t="s">
        <v>21</v>
      </c>
      <c r="K3149" s="1" t="n">
        <v>15.5</v>
      </c>
      <c r="L3149" s="1" t="n">
        <v>15</v>
      </c>
      <c r="M3149" s="1"/>
      <c r="N3149" s="1"/>
      <c r="O3149" s="3"/>
      <c r="AMI3149" s="0"/>
      <c r="AMJ3149" s="0"/>
    </row>
    <row r="3150" s="18" customFormat="true" ht="13.8" hidden="false" customHeight="false" outlineLevel="0" collapsed="false">
      <c r="A3150" s="1" t="s">
        <v>91</v>
      </c>
      <c r="B3150" s="12" t="n">
        <v>42185</v>
      </c>
      <c r="C3150" s="1" t="s">
        <v>19</v>
      </c>
      <c r="D3150" s="1" t="s">
        <v>19</v>
      </c>
      <c r="E3150" s="1" t="s">
        <v>19</v>
      </c>
      <c r="F3150" s="1" t="s">
        <v>20</v>
      </c>
      <c r="G3150" s="1" t="n">
        <v>10</v>
      </c>
      <c r="H3150" s="1" t="n">
        <v>5</v>
      </c>
      <c r="I3150" s="23" t="str">
        <f aca="false">IF(J3150="RHAP", "Rhizophora apiculata", IF(J3150="EXAG", "Excoecaria agallocha", IF(J3150="BRPA", "Bruguiera parviflora", IF(J3150="XYMO", "Xylocarpus moluccensis", IF(J3150="BRCY", "Bruguiera cylindrica", IF(J3150="AVAL", "Avicennia alba", IF(J3150="AVOF", "Avicennia officinalis", IF(J3150="LURA", "Lumnitzera racemosa", IF(J3150="CETA", "Ceriops tagal", IF(J3150="XYGR", "Xylocarpus granatum", IF(J3150="AVMA", "Avicennia marina", IF(J3150="RHMU", "Rhizophora mucronata", IF(J3150="BRGY", "Bruguiera gymnorrhiza", IF(J3150="BRSE", "Bruguiera sexangula", IF(J3150="SOOV", "Sonneratia ovata", IF(J3150="SOCA", "Sonneratia caseolaris", IF(J3150="HELI", "Heritiera littoralis", IF(J3150="HESY", "Heritiera sylvatica", IF(J3150="NYFR", "Nypa fruticans", IF(J3150="CYRA", "Cynometra ramiflora", IF(J3150="PHPA", "Phoenix paludosa", IF(J3150="SCHY", "Scyphiphora hydrophyllacea", IF(J3150="DIMA", "Diospyros maritima", IF(J3150="POPI", "Pongamia pinnata", IF(J3150="MAPS", "Maniltoa psilogyne", IF(J3150="INBI", "Intsia bijuga", IF(J3150="ACEB", "Acanthus ebracteatus", IF(J3150="CAER", "Calamus erinaceus", IF(J3150="UNUN", "Unknown unknown",  IF(J3150="SOAL", "Sonneratia alba",  IF(J3150="AECO", "Aegiceras corniculatum", "" )) )))))))))))))))))))))))))))))</f>
        <v>Avicennia alba</v>
      </c>
      <c r="J3150" s="1" t="s">
        <v>27</v>
      </c>
      <c r="K3150" s="1" t="n">
        <v>15.9</v>
      </c>
      <c r="L3150" s="1" t="n">
        <v>12</v>
      </c>
      <c r="M3150" s="1" t="n">
        <v>16.5</v>
      </c>
      <c r="N3150" s="1"/>
      <c r="O3150" s="3"/>
      <c r="AMI3150" s="0"/>
      <c r="AMJ3150" s="0"/>
    </row>
    <row r="3151" s="18" customFormat="true" ht="13.8" hidden="false" customHeight="false" outlineLevel="0" collapsed="false">
      <c r="A3151" s="1" t="s">
        <v>91</v>
      </c>
      <c r="B3151" s="12" t="n">
        <v>42185</v>
      </c>
      <c r="C3151" s="1" t="s">
        <v>19</v>
      </c>
      <c r="D3151" s="1" t="s">
        <v>19</v>
      </c>
      <c r="E3151" s="1" t="s">
        <v>19</v>
      </c>
      <c r="F3151" s="1" t="s">
        <v>20</v>
      </c>
      <c r="G3151" s="1" t="n">
        <v>10</v>
      </c>
      <c r="H3151" s="1" t="n">
        <v>5</v>
      </c>
      <c r="I3151" s="23" t="str">
        <f aca="false">IF(J3151="RHAP", "Rhizophora apiculata", IF(J3151="EXAG", "Excoecaria agallocha", IF(J3151="BRPA", "Bruguiera parviflora", IF(J3151="XYMO", "Xylocarpus moluccensis", IF(J3151="BRCY", "Bruguiera cylindrica", IF(J3151="AVAL", "Avicennia alba", IF(J3151="AVOF", "Avicennia officinalis", IF(J3151="LURA", "Lumnitzera racemosa", IF(J3151="CETA", "Ceriops tagal", IF(J3151="XYGR", "Xylocarpus granatum", IF(J3151="AVMA", "Avicennia marina", IF(J3151="RHMU", "Rhizophora mucronata", IF(J3151="BRGY", "Bruguiera gymnorrhiza", IF(J3151="BRSE", "Bruguiera sexangula", IF(J3151="SOOV", "Sonneratia ovata", IF(J3151="SOCA", "Sonneratia caseolaris", IF(J3151="HELI", "Heritiera littoralis", IF(J3151="HESY", "Heritiera sylvatica", IF(J3151="NYFR", "Nypa fruticans", IF(J3151="CYRA", "Cynometra ramiflora", IF(J3151="PHPA", "Phoenix paludosa", IF(J3151="SCHY", "Scyphiphora hydrophyllacea", IF(J3151="DIMA", "Diospyros maritima", IF(J3151="POPI", "Pongamia pinnata", IF(J3151="MAPS", "Maniltoa psilogyne", IF(J3151="INBI", "Intsia bijuga", IF(J3151="ACEB", "Acanthus ebracteatus", IF(J3151="CAER", "Calamus erinaceus", IF(J3151="UNUN", "Unknown unknown",  IF(J3151="SOAL", "Sonneratia alba",  IF(J3151="AECO", "Aegiceras corniculatum", "" )) )))))))))))))))))))))))))))))</f>
        <v>Rhizophora apiculata</v>
      </c>
      <c r="J3151" s="1" t="s">
        <v>21</v>
      </c>
      <c r="K3151" s="1" t="n">
        <v>16</v>
      </c>
      <c r="L3151" s="1" t="n">
        <v>15</v>
      </c>
      <c r="M3151" s="1"/>
      <c r="N3151" s="1"/>
      <c r="O3151" s="3"/>
      <c r="AMI3151" s="0"/>
      <c r="AMJ3151" s="0"/>
    </row>
    <row r="3152" s="18" customFormat="true" ht="13.8" hidden="false" customHeight="false" outlineLevel="0" collapsed="false">
      <c r="A3152" s="1" t="s">
        <v>91</v>
      </c>
      <c r="B3152" s="12" t="n">
        <v>42185</v>
      </c>
      <c r="C3152" s="1" t="s">
        <v>19</v>
      </c>
      <c r="D3152" s="1" t="s">
        <v>19</v>
      </c>
      <c r="E3152" s="1" t="s">
        <v>19</v>
      </c>
      <c r="F3152" s="1" t="s">
        <v>20</v>
      </c>
      <c r="G3152" s="1" t="n">
        <v>10</v>
      </c>
      <c r="H3152" s="1" t="n">
        <v>5</v>
      </c>
      <c r="I3152" s="23" t="str">
        <f aca="false">IF(J3152="RHAP", "Rhizophora apiculata", IF(J3152="EXAG", "Excoecaria agallocha", IF(J3152="BRPA", "Bruguiera parviflora", IF(J3152="XYMO", "Xylocarpus moluccensis", IF(J3152="BRCY", "Bruguiera cylindrica", IF(J3152="AVAL", "Avicennia alba", IF(J3152="AVOF", "Avicennia officinalis", IF(J3152="LURA", "Lumnitzera racemosa", IF(J3152="CETA", "Ceriops tagal", IF(J3152="XYGR", "Xylocarpus granatum", IF(J3152="AVMA", "Avicennia marina", IF(J3152="RHMU", "Rhizophora mucronata", IF(J3152="BRGY", "Bruguiera gymnorrhiza", IF(J3152="BRSE", "Bruguiera sexangula", IF(J3152="SOOV", "Sonneratia ovata", IF(J3152="SOCA", "Sonneratia caseolaris", IF(J3152="HELI", "Heritiera littoralis", IF(J3152="HESY", "Heritiera sylvatica", IF(J3152="NYFR", "Nypa fruticans", IF(J3152="CYRA", "Cynometra ramiflora", IF(J3152="PHPA", "Phoenix paludosa", IF(J3152="SCHY", "Scyphiphora hydrophyllacea", IF(J3152="DIMA", "Diospyros maritima", IF(J3152="POPI", "Pongamia pinnata", IF(J3152="MAPS", "Maniltoa psilogyne", IF(J3152="INBI", "Intsia bijuga", IF(J3152="ACEB", "Acanthus ebracteatus", IF(J3152="CAER", "Calamus erinaceus", IF(J3152="UNUN", "Unknown unknown",  IF(J3152="SOAL", "Sonneratia alba",  IF(J3152="AECO", "Aegiceras corniculatum", "" )) )))))))))))))))))))))))))))))</f>
        <v>Rhizophora apiculata</v>
      </c>
      <c r="J3152" s="1" t="s">
        <v>21</v>
      </c>
      <c r="K3152" s="1" t="n">
        <v>16.2</v>
      </c>
      <c r="L3152" s="1" t="n">
        <v>14</v>
      </c>
      <c r="M3152" s="1"/>
      <c r="N3152" s="1"/>
      <c r="O3152" s="3"/>
      <c r="AMI3152" s="0"/>
      <c r="AMJ3152" s="0"/>
    </row>
    <row r="3153" s="18" customFormat="true" ht="13.8" hidden="false" customHeight="false" outlineLevel="0" collapsed="false">
      <c r="A3153" s="1" t="s">
        <v>91</v>
      </c>
      <c r="B3153" s="12" t="n">
        <v>42185</v>
      </c>
      <c r="C3153" s="1" t="s">
        <v>19</v>
      </c>
      <c r="D3153" s="1" t="s">
        <v>19</v>
      </c>
      <c r="E3153" s="1" t="s">
        <v>19</v>
      </c>
      <c r="F3153" s="1" t="s">
        <v>20</v>
      </c>
      <c r="G3153" s="1" t="n">
        <v>10</v>
      </c>
      <c r="H3153" s="1" t="n">
        <v>5</v>
      </c>
      <c r="I3153" s="23" t="str">
        <f aca="false">IF(J3153="RHAP", "Rhizophora apiculata", IF(J3153="EXAG", "Excoecaria agallocha", IF(J3153="BRPA", "Bruguiera parviflora", IF(J3153="XYMO", "Xylocarpus moluccensis", IF(J3153="BRCY", "Bruguiera cylindrica", IF(J3153="AVAL", "Avicennia alba", IF(J3153="AVOF", "Avicennia officinalis", IF(J3153="LURA", "Lumnitzera racemosa", IF(J3153="CETA", "Ceriops tagal", IF(J3153="XYGR", "Xylocarpus granatum", IF(J3153="AVMA", "Avicennia marina", IF(J3153="RHMU", "Rhizophora mucronata", IF(J3153="BRGY", "Bruguiera gymnorrhiza", IF(J3153="BRSE", "Bruguiera sexangula", IF(J3153="SOOV", "Sonneratia ovata", IF(J3153="SOCA", "Sonneratia caseolaris", IF(J3153="HELI", "Heritiera littoralis", IF(J3153="HESY", "Heritiera sylvatica", IF(J3153="NYFR", "Nypa fruticans", IF(J3153="CYRA", "Cynometra ramiflora", IF(J3153="PHPA", "Phoenix paludosa", IF(J3153="SCHY", "Scyphiphora hydrophyllacea", IF(J3153="DIMA", "Diospyros maritima", IF(J3153="POPI", "Pongamia pinnata", IF(J3153="MAPS", "Maniltoa psilogyne", IF(J3153="INBI", "Intsia bijuga", IF(J3153="ACEB", "Acanthus ebracteatus", IF(J3153="CAER", "Calamus erinaceus", IF(J3153="UNUN", "Unknown unknown",  IF(J3153="SOAL", "Sonneratia alba",  IF(J3153="AECO", "Aegiceras corniculatum", "" )) )))))))))))))))))))))))))))))</f>
        <v>Avicennia alba</v>
      </c>
      <c r="J3153" s="1" t="s">
        <v>27</v>
      </c>
      <c r="K3153" s="1" t="n">
        <v>17.6</v>
      </c>
      <c r="L3153" s="1" t="n">
        <v>15</v>
      </c>
      <c r="M3153" s="1"/>
      <c r="N3153" s="1"/>
      <c r="O3153" s="3"/>
      <c r="AMI3153" s="0"/>
      <c r="AMJ3153" s="0"/>
    </row>
    <row r="3154" s="18" customFormat="true" ht="13.8" hidden="false" customHeight="false" outlineLevel="0" collapsed="false">
      <c r="A3154" s="1" t="s">
        <v>91</v>
      </c>
      <c r="B3154" s="12" t="n">
        <v>42185</v>
      </c>
      <c r="C3154" s="1" t="s">
        <v>19</v>
      </c>
      <c r="D3154" s="1" t="s">
        <v>19</v>
      </c>
      <c r="E3154" s="1" t="s">
        <v>19</v>
      </c>
      <c r="F3154" s="1" t="s">
        <v>20</v>
      </c>
      <c r="G3154" s="1" t="n">
        <v>10</v>
      </c>
      <c r="H3154" s="1" t="n">
        <v>5</v>
      </c>
      <c r="I3154" s="23" t="str">
        <f aca="false">IF(J3154="RHAP", "Rhizophora apiculata", IF(J3154="EXAG", "Excoecaria agallocha", IF(J3154="BRPA", "Bruguiera parviflora", IF(J3154="XYMO", "Xylocarpus moluccensis", IF(J3154="BRCY", "Bruguiera cylindrica", IF(J3154="AVAL", "Avicennia alba", IF(J3154="AVOF", "Avicennia officinalis", IF(J3154="LURA", "Lumnitzera racemosa", IF(J3154="CETA", "Ceriops tagal", IF(J3154="XYGR", "Xylocarpus granatum", IF(J3154="AVMA", "Avicennia marina", IF(J3154="RHMU", "Rhizophora mucronata", IF(J3154="BRGY", "Bruguiera gymnorrhiza", IF(J3154="BRSE", "Bruguiera sexangula", IF(J3154="SOOV", "Sonneratia ovata", IF(J3154="SOCA", "Sonneratia caseolaris", IF(J3154="HELI", "Heritiera littoralis", IF(J3154="HESY", "Heritiera sylvatica", IF(J3154="NYFR", "Nypa fruticans", IF(J3154="CYRA", "Cynometra ramiflora", IF(J3154="PHPA", "Phoenix paludosa", IF(J3154="SCHY", "Scyphiphora hydrophyllacea", IF(J3154="DIMA", "Diospyros maritima", IF(J3154="POPI", "Pongamia pinnata", IF(J3154="MAPS", "Maniltoa psilogyne", IF(J3154="INBI", "Intsia bijuga", IF(J3154="ACEB", "Acanthus ebracteatus", IF(J3154="CAER", "Calamus erinaceus", IF(J3154="UNUN", "Unknown unknown",  IF(J3154="SOAL", "Sonneratia alba",  IF(J3154="AECO", "Aegiceras corniculatum", "" )) )))))))))))))))))))))))))))))</f>
        <v>Avicennia alba</v>
      </c>
      <c r="J3154" s="1" t="s">
        <v>27</v>
      </c>
      <c r="K3154" s="1" t="n">
        <v>18</v>
      </c>
      <c r="L3154" s="1" t="n">
        <v>17</v>
      </c>
      <c r="M3154" s="1"/>
      <c r="N3154" s="1"/>
      <c r="O3154" s="3"/>
      <c r="AMI3154" s="0"/>
      <c r="AMJ3154" s="0"/>
    </row>
    <row r="3155" s="18" customFormat="true" ht="13.8" hidden="false" customHeight="false" outlineLevel="0" collapsed="false">
      <c r="A3155" s="1" t="s">
        <v>91</v>
      </c>
      <c r="B3155" s="12" t="n">
        <v>42185</v>
      </c>
      <c r="C3155" s="1" t="s">
        <v>19</v>
      </c>
      <c r="D3155" s="1" t="s">
        <v>19</v>
      </c>
      <c r="E3155" s="1" t="s">
        <v>19</v>
      </c>
      <c r="F3155" s="1" t="s">
        <v>20</v>
      </c>
      <c r="G3155" s="1" t="n">
        <v>10</v>
      </c>
      <c r="H3155" s="1" t="n">
        <v>5</v>
      </c>
      <c r="I3155" s="23" t="str">
        <f aca="false">IF(J3155="RHAP", "Rhizophora apiculata", IF(J3155="EXAG", "Excoecaria agallocha", IF(J3155="BRPA", "Bruguiera parviflora", IF(J3155="XYMO", "Xylocarpus moluccensis", IF(J3155="BRCY", "Bruguiera cylindrica", IF(J3155="AVAL", "Avicennia alba", IF(J3155="AVOF", "Avicennia officinalis", IF(J3155="LURA", "Lumnitzera racemosa", IF(J3155="CETA", "Ceriops tagal", IF(J3155="XYGR", "Xylocarpus granatum", IF(J3155="AVMA", "Avicennia marina", IF(J3155="RHMU", "Rhizophora mucronata", IF(J3155="BRGY", "Bruguiera gymnorrhiza", IF(J3155="BRSE", "Bruguiera sexangula", IF(J3155="SOOV", "Sonneratia ovata", IF(J3155="SOCA", "Sonneratia caseolaris", IF(J3155="HELI", "Heritiera littoralis", IF(J3155="HESY", "Heritiera sylvatica", IF(J3155="NYFR", "Nypa fruticans", IF(J3155="CYRA", "Cynometra ramiflora", IF(J3155="PHPA", "Phoenix paludosa", IF(J3155="SCHY", "Scyphiphora hydrophyllacea", IF(J3155="DIMA", "Diospyros maritima", IF(J3155="POPI", "Pongamia pinnata", IF(J3155="MAPS", "Maniltoa psilogyne", IF(J3155="INBI", "Intsia bijuga", IF(J3155="ACEB", "Acanthus ebracteatus", IF(J3155="CAER", "Calamus erinaceus", IF(J3155="UNUN", "Unknown unknown",  IF(J3155="SOAL", "Sonneratia alba",  IF(J3155="AECO", "Aegiceras corniculatum", "" )) )))))))))))))))))))))))))))))</f>
        <v>Rhizophora apiculata</v>
      </c>
      <c r="J3155" s="1" t="s">
        <v>21</v>
      </c>
      <c r="K3155" s="1" t="n">
        <v>19</v>
      </c>
      <c r="L3155" s="1" t="n">
        <v>16</v>
      </c>
      <c r="M3155" s="1"/>
      <c r="N3155" s="1"/>
      <c r="O3155" s="3"/>
      <c r="AMI3155" s="0"/>
      <c r="AMJ3155" s="0"/>
    </row>
    <row r="3156" s="18" customFormat="true" ht="13.8" hidden="false" customHeight="false" outlineLevel="0" collapsed="false">
      <c r="A3156" s="1" t="s">
        <v>91</v>
      </c>
      <c r="B3156" s="12" t="n">
        <v>42185</v>
      </c>
      <c r="C3156" s="1" t="s">
        <v>19</v>
      </c>
      <c r="D3156" s="1" t="s">
        <v>19</v>
      </c>
      <c r="E3156" s="1" t="s">
        <v>19</v>
      </c>
      <c r="F3156" s="1" t="s">
        <v>20</v>
      </c>
      <c r="G3156" s="1" t="n">
        <v>10</v>
      </c>
      <c r="H3156" s="1" t="n">
        <v>5</v>
      </c>
      <c r="I3156" s="23" t="str">
        <f aca="false">IF(J3156="RHAP", "Rhizophora apiculata", IF(J3156="EXAG", "Excoecaria agallocha", IF(J3156="BRPA", "Bruguiera parviflora", IF(J3156="XYMO", "Xylocarpus moluccensis", IF(J3156="BRCY", "Bruguiera cylindrica", IF(J3156="AVAL", "Avicennia alba", IF(J3156="AVOF", "Avicennia officinalis", IF(J3156="LURA", "Lumnitzera racemosa", IF(J3156="CETA", "Ceriops tagal", IF(J3156="XYGR", "Xylocarpus granatum", IF(J3156="AVMA", "Avicennia marina", IF(J3156="RHMU", "Rhizophora mucronata", IF(J3156="BRGY", "Bruguiera gymnorrhiza", IF(J3156="BRSE", "Bruguiera sexangula", IF(J3156="SOOV", "Sonneratia ovata", IF(J3156="SOCA", "Sonneratia caseolaris", IF(J3156="HELI", "Heritiera littoralis", IF(J3156="HESY", "Heritiera sylvatica", IF(J3156="NYFR", "Nypa fruticans", IF(J3156="CYRA", "Cynometra ramiflora", IF(J3156="PHPA", "Phoenix paludosa", IF(J3156="SCHY", "Scyphiphora hydrophyllacea", IF(J3156="DIMA", "Diospyros maritima", IF(J3156="POPI", "Pongamia pinnata", IF(J3156="MAPS", "Maniltoa psilogyne", IF(J3156="INBI", "Intsia bijuga", IF(J3156="ACEB", "Acanthus ebracteatus", IF(J3156="CAER", "Calamus erinaceus", IF(J3156="UNUN", "Unknown unknown",  IF(J3156="SOAL", "Sonneratia alba",  IF(J3156="AECO", "Aegiceras corniculatum", "" )) )))))))))))))))))))))))))))))</f>
        <v>Avicennia alba</v>
      </c>
      <c r="J3156" s="1" t="s">
        <v>27</v>
      </c>
      <c r="K3156" s="1" t="n">
        <v>26.4</v>
      </c>
      <c r="L3156" s="1" t="n">
        <v>17</v>
      </c>
      <c r="M3156" s="1"/>
      <c r="N3156" s="1"/>
      <c r="O3156" s="3"/>
      <c r="AMI3156" s="0"/>
      <c r="AMJ3156" s="0"/>
    </row>
    <row r="3157" customFormat="false" ht="13.8" hidden="false" customHeight="false" outlineLevel="0" collapsed="false">
      <c r="A3157" s="72" t="s">
        <v>138</v>
      </c>
      <c r="B3157" s="27" t="n">
        <v>41396</v>
      </c>
      <c r="C3157" s="1" t="s">
        <v>544</v>
      </c>
      <c r="D3157" s="1" t="s">
        <v>140</v>
      </c>
      <c r="E3157" s="1" t="s">
        <v>544</v>
      </c>
      <c r="F3157" s="1" t="s">
        <v>20</v>
      </c>
      <c r="G3157" s="14" t="n">
        <v>1</v>
      </c>
      <c r="H3157" s="14" t="n">
        <v>1</v>
      </c>
      <c r="I3157" s="23" t="str">
        <f aca="false">IF(J3157="RHAP", "Rhizophora apiculata", IF(J3157="EXAG", "Excoecaria agallocha", IF(J3157="BRPA", "Bruguiera parviflora", IF(J3157="XYMO", "Xylocarpus moluccensis", IF(J3157="BRCY", "Bruguiera cylindrica", IF(J3157="AVAL", "Avicennia alba", IF(J3157="AVOF", "Avicennia officinalis", IF(J3157="LURA", "Lumnitzera racemosa", IF(J3157="CETA", "Ceriops tagal", IF(J3157="XYGR", "Xylocarpus granatum", IF(J3157="AVMA", "Avicennia marina", IF(J3157="RHMU", "Rhizophora mucronata", IF(J3157="BRGY", "Bruguiera gymnorrhiza", IF(J3157="BRSE", "Bruguiera sexangula", IF(J3157="SOOV", "Sonneratia ovata", IF(J3157="SOCA", "Sonneratia caseolaris", IF(J3157="HELI", "Heritiera littoralis", IF(J3157="HESY", "Heritiera sylvatica", IF(J3157="NYFR", "Nypa fruticans", IF(J3157="CYRA", "Cynometra ramiflora", IF(J3157="PHPA", "Phoenix paludosa", IF(J3157="SCHY", "Scyphiphora hydrophyllacea", IF(J3157="DIMA", "Diospyros maritima", IF(J3157="POPI", "Pongamia pinnata", IF(J3157="MAPS", "Maniltoa psilogyne", IF(J3157="INBI", "Intsia bijuga", IF(J3157="ACEB", "Acanthus ebracteatus", IF(J3157="CAER", "Calamus erinaceus", IF(J3157="UNUN", "Unknown unknown",  IF(J3157="SOAL", "Sonneratia alba",  IF(J3157="AECO", "Aegiceras corniculatum", "" )) )))))))))))))))))))))))))))))</f>
        <v>Rhizophora apiculata</v>
      </c>
      <c r="J3157" s="23" t="s">
        <v>21</v>
      </c>
      <c r="K3157" s="68" t="n">
        <v>5.1</v>
      </c>
      <c r="L3157" s="73"/>
      <c r="N3157" s="29"/>
    </row>
    <row r="3158" customFormat="false" ht="13.8" hidden="false" customHeight="false" outlineLevel="0" collapsed="false">
      <c r="A3158" s="72" t="s">
        <v>138</v>
      </c>
      <c r="B3158" s="27" t="n">
        <v>41396</v>
      </c>
      <c r="C3158" s="1" t="s">
        <v>544</v>
      </c>
      <c r="D3158" s="1" t="s">
        <v>140</v>
      </c>
      <c r="E3158" s="1" t="s">
        <v>544</v>
      </c>
      <c r="F3158" s="1" t="s">
        <v>20</v>
      </c>
      <c r="G3158" s="14" t="n">
        <v>1</v>
      </c>
      <c r="H3158" s="14" t="n">
        <v>1</v>
      </c>
      <c r="I3158" s="23" t="str">
        <f aca="false">IF(J3158="RHAP", "Rhizophora apiculata", IF(J3158="EXAG", "Excoecaria agallocha", IF(J3158="BRPA", "Bruguiera parviflora", IF(J3158="XYMO", "Xylocarpus moluccensis", IF(J3158="BRCY", "Bruguiera cylindrica", IF(J3158="AVAL", "Avicennia alba", IF(J3158="AVOF", "Avicennia officinalis", IF(J3158="LURA", "Lumnitzera racemosa", IF(J3158="CETA", "Ceriops tagal", IF(J3158="XYGR", "Xylocarpus granatum", IF(J3158="AVMA", "Avicennia marina", IF(J3158="RHMU", "Rhizophora mucronata", IF(J3158="BRGY", "Bruguiera gymnorrhiza", IF(J3158="BRSE", "Bruguiera sexangula", IF(J3158="SOOV", "Sonneratia ovata", IF(J3158="SOCA", "Sonneratia caseolaris", IF(J3158="HELI", "Heritiera littoralis", IF(J3158="HESY", "Heritiera sylvatica", IF(J3158="NYFR", "Nypa fruticans", IF(J3158="CYRA", "Cynometra ramiflora", IF(J3158="PHPA", "Phoenix paludosa", IF(J3158="SCHY", "Scyphiphora hydrophyllacea", IF(J3158="DIMA", "Diospyros maritima", IF(J3158="POPI", "Pongamia pinnata", IF(J3158="MAPS", "Maniltoa psilogyne", IF(J3158="INBI", "Intsia bijuga", IF(J3158="ACEB", "Acanthus ebracteatus", IF(J3158="CAER", "Calamus erinaceus", IF(J3158="UNUN", "Unknown unknown",  IF(J3158="SOAL", "Sonneratia alba",  IF(J3158="AECO", "Aegiceras corniculatum", "" )) )))))))))))))))))))))))))))))</f>
        <v>Rhizophora apiculata</v>
      </c>
      <c r="J3158" s="23" t="s">
        <v>21</v>
      </c>
      <c r="K3158" s="68" t="n">
        <v>5.3</v>
      </c>
      <c r="L3158" s="73"/>
      <c r="N3158" s="29"/>
    </row>
    <row r="3159" customFormat="false" ht="13.8" hidden="false" customHeight="false" outlineLevel="0" collapsed="false">
      <c r="A3159" s="72" t="s">
        <v>138</v>
      </c>
      <c r="B3159" s="27" t="n">
        <v>41396</v>
      </c>
      <c r="C3159" s="1" t="s">
        <v>544</v>
      </c>
      <c r="D3159" s="1" t="s">
        <v>140</v>
      </c>
      <c r="E3159" s="1" t="s">
        <v>544</v>
      </c>
      <c r="F3159" s="1" t="s">
        <v>20</v>
      </c>
      <c r="G3159" s="14" t="n">
        <v>1</v>
      </c>
      <c r="H3159" s="14" t="n">
        <v>1</v>
      </c>
      <c r="I3159" s="23" t="str">
        <f aca="false">IF(J3159="RHAP", "Rhizophora apiculata", IF(J3159="EXAG", "Excoecaria agallocha", IF(J3159="BRPA", "Bruguiera parviflora", IF(J3159="XYMO", "Xylocarpus moluccensis", IF(J3159="BRCY", "Bruguiera cylindrica", IF(J3159="AVAL", "Avicennia alba", IF(J3159="AVOF", "Avicennia officinalis", IF(J3159="LURA", "Lumnitzera racemosa", IF(J3159="CETA", "Ceriops tagal", IF(J3159="XYGR", "Xylocarpus granatum", IF(J3159="AVMA", "Avicennia marina", IF(J3159="RHMU", "Rhizophora mucronata", IF(J3159="BRGY", "Bruguiera gymnorrhiza", IF(J3159="BRSE", "Bruguiera sexangula", IF(J3159="SOOV", "Sonneratia ovata", IF(J3159="SOCA", "Sonneratia caseolaris", IF(J3159="HELI", "Heritiera littoralis", IF(J3159="HESY", "Heritiera sylvatica", IF(J3159="NYFR", "Nypa fruticans", IF(J3159="CYRA", "Cynometra ramiflora", IF(J3159="PHPA", "Phoenix paludosa", IF(J3159="SCHY", "Scyphiphora hydrophyllacea", IF(J3159="DIMA", "Diospyros maritima", IF(J3159="POPI", "Pongamia pinnata", IF(J3159="MAPS", "Maniltoa psilogyne", IF(J3159="INBI", "Intsia bijuga", IF(J3159="ACEB", "Acanthus ebracteatus", IF(J3159="CAER", "Calamus erinaceus", IF(J3159="UNUN", "Unknown unknown",  IF(J3159="SOAL", "Sonneratia alba",  IF(J3159="AECO", "Aegiceras corniculatum", "" )) )))))))))))))))))))))))))))))</f>
        <v>Rhizophora apiculata</v>
      </c>
      <c r="J3159" s="23" t="s">
        <v>21</v>
      </c>
      <c r="K3159" s="68" t="n">
        <v>6</v>
      </c>
      <c r="L3159" s="73"/>
      <c r="N3159" s="29" t="n">
        <v>2</v>
      </c>
    </row>
    <row r="3160" customFormat="false" ht="13.8" hidden="false" customHeight="false" outlineLevel="0" collapsed="false">
      <c r="A3160" s="72" t="s">
        <v>138</v>
      </c>
      <c r="B3160" s="27" t="n">
        <v>41396</v>
      </c>
      <c r="C3160" s="1" t="s">
        <v>544</v>
      </c>
      <c r="D3160" s="1" t="s">
        <v>140</v>
      </c>
      <c r="E3160" s="1" t="s">
        <v>544</v>
      </c>
      <c r="F3160" s="1" t="s">
        <v>20</v>
      </c>
      <c r="G3160" s="14" t="n">
        <v>1</v>
      </c>
      <c r="H3160" s="14" t="n">
        <v>1</v>
      </c>
      <c r="I3160" s="23" t="str">
        <f aca="false">IF(J3160="RHAP", "Rhizophora apiculata", IF(J3160="EXAG", "Excoecaria agallocha", IF(J3160="BRPA", "Bruguiera parviflora", IF(J3160="XYMO", "Xylocarpus moluccensis", IF(J3160="BRCY", "Bruguiera cylindrica", IF(J3160="AVAL", "Avicennia alba", IF(J3160="AVOF", "Avicennia officinalis", IF(J3160="LURA", "Lumnitzera racemosa", IF(J3160="CETA", "Ceriops tagal", IF(J3160="XYGR", "Xylocarpus granatum", IF(J3160="AVMA", "Avicennia marina", IF(J3160="RHMU", "Rhizophora mucronata", IF(J3160="BRGY", "Bruguiera gymnorrhiza", IF(J3160="BRSE", "Bruguiera sexangula", IF(J3160="SOOV", "Sonneratia ovata", IF(J3160="SOCA", "Sonneratia caseolaris", IF(J3160="HELI", "Heritiera littoralis", IF(J3160="HESY", "Heritiera sylvatica", IF(J3160="NYFR", "Nypa fruticans", IF(J3160="CYRA", "Cynometra ramiflora", IF(J3160="PHPA", "Phoenix paludosa", IF(J3160="SCHY", "Scyphiphora hydrophyllacea", IF(J3160="DIMA", "Diospyros maritima", IF(J3160="POPI", "Pongamia pinnata", IF(J3160="MAPS", "Maniltoa psilogyne", IF(J3160="INBI", "Intsia bijuga", IF(J3160="ACEB", "Acanthus ebracteatus", IF(J3160="CAER", "Calamus erinaceus", IF(J3160="UNUN", "Unknown unknown",  IF(J3160="SOAL", "Sonneratia alba",  IF(J3160="AECO", "Aegiceras corniculatum", "" )) )))))))))))))))))))))))))))))</f>
        <v>Rhizophora apiculata</v>
      </c>
      <c r="J3160" s="23" t="s">
        <v>21</v>
      </c>
      <c r="K3160" s="68" t="n">
        <v>6</v>
      </c>
      <c r="L3160" s="73"/>
      <c r="N3160" s="29"/>
    </row>
    <row r="3161" customFormat="false" ht="13.8" hidden="false" customHeight="false" outlineLevel="0" collapsed="false">
      <c r="A3161" s="72" t="s">
        <v>138</v>
      </c>
      <c r="B3161" s="27" t="n">
        <v>41396</v>
      </c>
      <c r="C3161" s="1" t="s">
        <v>544</v>
      </c>
      <c r="D3161" s="1" t="s">
        <v>140</v>
      </c>
      <c r="E3161" s="1" t="s">
        <v>544</v>
      </c>
      <c r="F3161" s="1" t="s">
        <v>20</v>
      </c>
      <c r="G3161" s="14" t="n">
        <v>1</v>
      </c>
      <c r="H3161" s="14" t="n">
        <v>1</v>
      </c>
      <c r="I3161" s="23" t="str">
        <f aca="false">IF(J3161="RHAP", "Rhizophora apiculata", IF(J3161="EXAG", "Excoecaria agallocha", IF(J3161="BRPA", "Bruguiera parviflora", IF(J3161="XYMO", "Xylocarpus moluccensis", IF(J3161="BRCY", "Bruguiera cylindrica", IF(J3161="AVAL", "Avicennia alba", IF(J3161="AVOF", "Avicennia officinalis", IF(J3161="LURA", "Lumnitzera racemosa", IF(J3161="CETA", "Ceriops tagal", IF(J3161="XYGR", "Xylocarpus granatum", IF(J3161="AVMA", "Avicennia marina", IF(J3161="RHMU", "Rhizophora mucronata", IF(J3161="BRGY", "Bruguiera gymnorrhiza", IF(J3161="BRSE", "Bruguiera sexangula", IF(J3161="SOOV", "Sonneratia ovata", IF(J3161="SOCA", "Sonneratia caseolaris", IF(J3161="HELI", "Heritiera littoralis", IF(J3161="HESY", "Heritiera sylvatica", IF(J3161="NYFR", "Nypa fruticans", IF(J3161="CYRA", "Cynometra ramiflora", IF(J3161="PHPA", "Phoenix paludosa", IF(J3161="SCHY", "Scyphiphora hydrophyllacea", IF(J3161="DIMA", "Diospyros maritima", IF(J3161="POPI", "Pongamia pinnata", IF(J3161="MAPS", "Maniltoa psilogyne", IF(J3161="INBI", "Intsia bijuga", IF(J3161="ACEB", "Acanthus ebracteatus", IF(J3161="CAER", "Calamus erinaceus", IF(J3161="UNUN", "Unknown unknown",  IF(J3161="SOAL", "Sonneratia alba",  IF(J3161="AECO", "Aegiceras corniculatum", "" )) )))))))))))))))))))))))))))))</f>
        <v>Rhizophora apiculata</v>
      </c>
      <c r="J3161" s="23" t="s">
        <v>21</v>
      </c>
      <c r="K3161" s="68" t="n">
        <v>6.1</v>
      </c>
      <c r="L3161" s="73"/>
      <c r="N3161" s="29"/>
    </row>
    <row r="3162" customFormat="false" ht="13.8" hidden="false" customHeight="false" outlineLevel="0" collapsed="false">
      <c r="A3162" s="72" t="s">
        <v>138</v>
      </c>
      <c r="B3162" s="27" t="n">
        <v>41396</v>
      </c>
      <c r="C3162" s="1" t="s">
        <v>544</v>
      </c>
      <c r="D3162" s="1" t="s">
        <v>140</v>
      </c>
      <c r="E3162" s="1" t="s">
        <v>544</v>
      </c>
      <c r="F3162" s="1" t="s">
        <v>20</v>
      </c>
      <c r="G3162" s="14" t="n">
        <v>1</v>
      </c>
      <c r="H3162" s="14" t="n">
        <v>1</v>
      </c>
      <c r="I3162" s="23" t="str">
        <f aca="false">IF(J3162="RHAP", "Rhizophora apiculata", IF(J3162="EXAG", "Excoecaria agallocha", IF(J3162="BRPA", "Bruguiera parviflora", IF(J3162="XYMO", "Xylocarpus moluccensis", IF(J3162="BRCY", "Bruguiera cylindrica", IF(J3162="AVAL", "Avicennia alba", IF(J3162="AVOF", "Avicennia officinalis", IF(J3162="LURA", "Lumnitzera racemosa", IF(J3162="CETA", "Ceriops tagal", IF(J3162="XYGR", "Xylocarpus granatum", IF(J3162="AVMA", "Avicennia marina", IF(J3162="RHMU", "Rhizophora mucronata", IF(J3162="BRGY", "Bruguiera gymnorrhiza", IF(J3162="BRSE", "Bruguiera sexangula", IF(J3162="SOOV", "Sonneratia ovata", IF(J3162="SOCA", "Sonneratia caseolaris", IF(J3162="HELI", "Heritiera littoralis", IF(J3162="HESY", "Heritiera sylvatica", IF(J3162="NYFR", "Nypa fruticans", IF(J3162="CYRA", "Cynometra ramiflora", IF(J3162="PHPA", "Phoenix paludosa", IF(J3162="SCHY", "Scyphiphora hydrophyllacea", IF(J3162="DIMA", "Diospyros maritima", IF(J3162="POPI", "Pongamia pinnata", IF(J3162="MAPS", "Maniltoa psilogyne", IF(J3162="INBI", "Intsia bijuga", IF(J3162="ACEB", "Acanthus ebracteatus", IF(J3162="CAER", "Calamus erinaceus", IF(J3162="UNUN", "Unknown unknown",  IF(J3162="SOAL", "Sonneratia alba",  IF(J3162="AECO", "Aegiceras corniculatum", "" )) )))))))))))))))))))))))))))))</f>
        <v>Rhizophora apiculata</v>
      </c>
      <c r="J3162" s="23" t="s">
        <v>21</v>
      </c>
      <c r="K3162" s="68" t="n">
        <v>6.3</v>
      </c>
      <c r="L3162" s="73"/>
      <c r="N3162" s="29"/>
    </row>
    <row r="3163" customFormat="false" ht="13.8" hidden="false" customHeight="false" outlineLevel="0" collapsed="false">
      <c r="A3163" s="72" t="s">
        <v>138</v>
      </c>
      <c r="B3163" s="27" t="n">
        <v>41396</v>
      </c>
      <c r="C3163" s="1" t="s">
        <v>544</v>
      </c>
      <c r="D3163" s="1" t="s">
        <v>140</v>
      </c>
      <c r="E3163" s="1" t="s">
        <v>544</v>
      </c>
      <c r="F3163" s="1" t="s">
        <v>20</v>
      </c>
      <c r="G3163" s="14" t="n">
        <v>1</v>
      </c>
      <c r="H3163" s="14" t="n">
        <v>1</v>
      </c>
      <c r="I3163" s="23" t="str">
        <f aca="false">IF(J3163="RHAP", "Rhizophora apiculata", IF(J3163="EXAG", "Excoecaria agallocha", IF(J3163="BRPA", "Bruguiera parviflora", IF(J3163="XYMO", "Xylocarpus moluccensis", IF(J3163="BRCY", "Bruguiera cylindrica", IF(J3163="AVAL", "Avicennia alba", IF(J3163="AVOF", "Avicennia officinalis", IF(J3163="LURA", "Lumnitzera racemosa", IF(J3163="CETA", "Ceriops tagal", IF(J3163="XYGR", "Xylocarpus granatum", IF(J3163="AVMA", "Avicennia marina", IF(J3163="RHMU", "Rhizophora mucronata", IF(J3163="BRGY", "Bruguiera gymnorrhiza", IF(J3163="BRSE", "Bruguiera sexangula", IF(J3163="SOOV", "Sonneratia ovata", IF(J3163="SOCA", "Sonneratia caseolaris", IF(J3163="HELI", "Heritiera littoralis", IF(J3163="HESY", "Heritiera sylvatica", IF(J3163="NYFR", "Nypa fruticans", IF(J3163="CYRA", "Cynometra ramiflora", IF(J3163="PHPA", "Phoenix paludosa", IF(J3163="SCHY", "Scyphiphora hydrophyllacea", IF(J3163="DIMA", "Diospyros maritima", IF(J3163="POPI", "Pongamia pinnata", IF(J3163="MAPS", "Maniltoa psilogyne", IF(J3163="INBI", "Intsia bijuga", IF(J3163="ACEB", "Acanthus ebracteatus", IF(J3163="CAER", "Calamus erinaceus", IF(J3163="UNUN", "Unknown unknown",  IF(J3163="SOAL", "Sonneratia alba",  IF(J3163="AECO", "Aegiceras corniculatum", "" )) )))))))))))))))))))))))))))))</f>
        <v>Rhizophora apiculata</v>
      </c>
      <c r="J3163" s="23" t="s">
        <v>21</v>
      </c>
      <c r="K3163" s="68" t="n">
        <v>6.8</v>
      </c>
      <c r="L3163" s="73"/>
      <c r="N3163" s="29"/>
    </row>
    <row r="3164" customFormat="false" ht="13.8" hidden="false" customHeight="false" outlineLevel="0" collapsed="false">
      <c r="A3164" s="72" t="s">
        <v>138</v>
      </c>
      <c r="B3164" s="27" t="n">
        <v>41396</v>
      </c>
      <c r="C3164" s="1" t="s">
        <v>544</v>
      </c>
      <c r="D3164" s="1" t="s">
        <v>140</v>
      </c>
      <c r="E3164" s="1" t="s">
        <v>544</v>
      </c>
      <c r="F3164" s="1" t="s">
        <v>20</v>
      </c>
      <c r="G3164" s="14" t="n">
        <v>1</v>
      </c>
      <c r="H3164" s="14" t="n">
        <v>1</v>
      </c>
      <c r="I3164" s="23" t="str">
        <f aca="false">IF(J3164="RHAP", "Rhizophora apiculata", IF(J3164="EXAG", "Excoecaria agallocha", IF(J3164="BRPA", "Bruguiera parviflora", IF(J3164="XYMO", "Xylocarpus moluccensis", IF(J3164="BRCY", "Bruguiera cylindrica", IF(J3164="AVAL", "Avicennia alba", IF(J3164="AVOF", "Avicennia officinalis", IF(J3164="LURA", "Lumnitzera racemosa", IF(J3164="CETA", "Ceriops tagal", IF(J3164="XYGR", "Xylocarpus granatum", IF(J3164="AVMA", "Avicennia marina", IF(J3164="RHMU", "Rhizophora mucronata", IF(J3164="BRGY", "Bruguiera gymnorrhiza", IF(J3164="BRSE", "Bruguiera sexangula", IF(J3164="SOOV", "Sonneratia ovata", IF(J3164="SOCA", "Sonneratia caseolaris", IF(J3164="HELI", "Heritiera littoralis", IF(J3164="HESY", "Heritiera sylvatica", IF(J3164="NYFR", "Nypa fruticans", IF(J3164="CYRA", "Cynometra ramiflora", IF(J3164="PHPA", "Phoenix paludosa", IF(J3164="SCHY", "Scyphiphora hydrophyllacea", IF(J3164="DIMA", "Diospyros maritima", IF(J3164="POPI", "Pongamia pinnata", IF(J3164="MAPS", "Maniltoa psilogyne", IF(J3164="INBI", "Intsia bijuga", IF(J3164="ACEB", "Acanthus ebracteatus", IF(J3164="CAER", "Calamus erinaceus", IF(J3164="UNUN", "Unknown unknown",  IF(J3164="SOAL", "Sonneratia alba",  IF(J3164="AECO", "Aegiceras corniculatum", "" )) )))))))))))))))))))))))))))))</f>
        <v>Rhizophora apiculata</v>
      </c>
      <c r="J3164" s="23" t="s">
        <v>21</v>
      </c>
      <c r="K3164" s="68" t="n">
        <v>6.9</v>
      </c>
      <c r="L3164" s="73"/>
      <c r="N3164" s="29"/>
    </row>
    <row r="3165" customFormat="false" ht="13.8" hidden="false" customHeight="false" outlineLevel="0" collapsed="false">
      <c r="A3165" s="72" t="s">
        <v>138</v>
      </c>
      <c r="B3165" s="27" t="n">
        <v>41396</v>
      </c>
      <c r="C3165" s="1" t="s">
        <v>544</v>
      </c>
      <c r="D3165" s="1" t="s">
        <v>140</v>
      </c>
      <c r="E3165" s="1" t="s">
        <v>544</v>
      </c>
      <c r="F3165" s="1" t="s">
        <v>20</v>
      </c>
      <c r="G3165" s="14" t="n">
        <v>1</v>
      </c>
      <c r="H3165" s="14" t="n">
        <v>1</v>
      </c>
      <c r="I3165" s="23" t="str">
        <f aca="false">IF(J3165="RHAP", "Rhizophora apiculata", IF(J3165="EXAG", "Excoecaria agallocha", IF(J3165="BRPA", "Bruguiera parviflora", IF(J3165="XYMO", "Xylocarpus moluccensis", IF(J3165="BRCY", "Bruguiera cylindrica", IF(J3165="AVAL", "Avicennia alba", IF(J3165="AVOF", "Avicennia officinalis", IF(J3165="LURA", "Lumnitzera racemosa", IF(J3165="CETA", "Ceriops tagal", IF(J3165="XYGR", "Xylocarpus granatum", IF(J3165="AVMA", "Avicennia marina", IF(J3165="RHMU", "Rhizophora mucronata", IF(J3165="BRGY", "Bruguiera gymnorrhiza", IF(J3165="BRSE", "Bruguiera sexangula", IF(J3165="SOOV", "Sonneratia ovata", IF(J3165="SOCA", "Sonneratia caseolaris", IF(J3165="HELI", "Heritiera littoralis", IF(J3165="HESY", "Heritiera sylvatica", IF(J3165="NYFR", "Nypa fruticans", IF(J3165="CYRA", "Cynometra ramiflora", IF(J3165="PHPA", "Phoenix paludosa", IF(J3165="SCHY", "Scyphiphora hydrophyllacea", IF(J3165="DIMA", "Diospyros maritima", IF(J3165="POPI", "Pongamia pinnata", IF(J3165="MAPS", "Maniltoa psilogyne", IF(J3165="INBI", "Intsia bijuga", IF(J3165="ACEB", "Acanthus ebracteatus", IF(J3165="CAER", "Calamus erinaceus", IF(J3165="UNUN", "Unknown unknown",  IF(J3165="SOAL", "Sonneratia alba",  IF(J3165="AECO", "Aegiceras corniculatum", "" )) )))))))))))))))))))))))))))))</f>
        <v>Rhizophora apiculata</v>
      </c>
      <c r="J3165" s="23" t="s">
        <v>21</v>
      </c>
      <c r="K3165" s="68" t="n">
        <v>7</v>
      </c>
      <c r="L3165" s="73" t="n">
        <v>1.37</v>
      </c>
      <c r="N3165" s="29" t="n">
        <v>3</v>
      </c>
    </row>
    <row r="3166" customFormat="false" ht="13.8" hidden="false" customHeight="false" outlineLevel="0" collapsed="false">
      <c r="A3166" s="72" t="s">
        <v>138</v>
      </c>
      <c r="B3166" s="27" t="n">
        <v>41396</v>
      </c>
      <c r="C3166" s="1" t="s">
        <v>544</v>
      </c>
      <c r="D3166" s="1" t="s">
        <v>140</v>
      </c>
      <c r="E3166" s="1" t="s">
        <v>544</v>
      </c>
      <c r="F3166" s="1" t="s">
        <v>20</v>
      </c>
      <c r="G3166" s="14" t="n">
        <v>1</v>
      </c>
      <c r="H3166" s="14" t="n">
        <v>1</v>
      </c>
      <c r="I3166" s="23" t="str">
        <f aca="false">IF(J3166="RHAP", "Rhizophora apiculata", IF(J3166="EXAG", "Excoecaria agallocha", IF(J3166="BRPA", "Bruguiera parviflora", IF(J3166="XYMO", "Xylocarpus moluccensis", IF(J3166="BRCY", "Bruguiera cylindrica", IF(J3166="AVAL", "Avicennia alba", IF(J3166="AVOF", "Avicennia officinalis", IF(J3166="LURA", "Lumnitzera racemosa", IF(J3166="CETA", "Ceriops tagal", IF(J3166="XYGR", "Xylocarpus granatum", IF(J3166="AVMA", "Avicennia marina", IF(J3166="RHMU", "Rhizophora mucronata", IF(J3166="BRGY", "Bruguiera gymnorrhiza", IF(J3166="BRSE", "Bruguiera sexangula", IF(J3166="SOOV", "Sonneratia ovata", IF(J3166="SOCA", "Sonneratia caseolaris", IF(J3166="HELI", "Heritiera littoralis", IF(J3166="HESY", "Heritiera sylvatica", IF(J3166="NYFR", "Nypa fruticans", IF(J3166="CYRA", "Cynometra ramiflora", IF(J3166="PHPA", "Phoenix paludosa", IF(J3166="SCHY", "Scyphiphora hydrophyllacea", IF(J3166="DIMA", "Diospyros maritima", IF(J3166="POPI", "Pongamia pinnata", IF(J3166="MAPS", "Maniltoa psilogyne", IF(J3166="INBI", "Intsia bijuga", IF(J3166="ACEB", "Acanthus ebracteatus", IF(J3166="CAER", "Calamus erinaceus", IF(J3166="UNUN", "Unknown unknown",  IF(J3166="SOAL", "Sonneratia alba",  IF(J3166="AECO", "Aegiceras corniculatum", "" )) )))))))))))))))))))))))))))))</f>
        <v>Rhizophora apiculata</v>
      </c>
      <c r="J3166" s="23" t="s">
        <v>21</v>
      </c>
      <c r="K3166" s="68" t="n">
        <v>7</v>
      </c>
      <c r="L3166" s="73"/>
      <c r="N3166" s="29"/>
    </row>
    <row r="3167" customFormat="false" ht="13.8" hidden="false" customHeight="false" outlineLevel="0" collapsed="false">
      <c r="A3167" s="72" t="s">
        <v>138</v>
      </c>
      <c r="B3167" s="27" t="n">
        <v>41396</v>
      </c>
      <c r="C3167" s="1" t="s">
        <v>544</v>
      </c>
      <c r="D3167" s="1" t="s">
        <v>140</v>
      </c>
      <c r="E3167" s="1" t="s">
        <v>544</v>
      </c>
      <c r="F3167" s="1" t="s">
        <v>20</v>
      </c>
      <c r="G3167" s="14" t="n">
        <v>1</v>
      </c>
      <c r="H3167" s="14" t="n">
        <v>1</v>
      </c>
      <c r="I3167" s="23" t="str">
        <f aca="false">IF(J3167="RHAP", "Rhizophora apiculata", IF(J3167="EXAG", "Excoecaria agallocha", IF(J3167="BRPA", "Bruguiera parviflora", IF(J3167="XYMO", "Xylocarpus moluccensis", IF(J3167="BRCY", "Bruguiera cylindrica", IF(J3167="AVAL", "Avicennia alba", IF(J3167="AVOF", "Avicennia officinalis", IF(J3167="LURA", "Lumnitzera racemosa", IF(J3167="CETA", "Ceriops tagal", IF(J3167="XYGR", "Xylocarpus granatum", IF(J3167="AVMA", "Avicennia marina", IF(J3167="RHMU", "Rhizophora mucronata", IF(J3167="BRGY", "Bruguiera gymnorrhiza", IF(J3167="BRSE", "Bruguiera sexangula", IF(J3167="SOOV", "Sonneratia ovata", IF(J3167="SOCA", "Sonneratia caseolaris", IF(J3167="HELI", "Heritiera littoralis", IF(J3167="HESY", "Heritiera sylvatica", IF(J3167="NYFR", "Nypa fruticans", IF(J3167="CYRA", "Cynometra ramiflora", IF(J3167="PHPA", "Phoenix paludosa", IF(J3167="SCHY", "Scyphiphora hydrophyllacea", IF(J3167="DIMA", "Diospyros maritima", IF(J3167="POPI", "Pongamia pinnata", IF(J3167="MAPS", "Maniltoa psilogyne", IF(J3167="INBI", "Intsia bijuga", IF(J3167="ACEB", "Acanthus ebracteatus", IF(J3167="CAER", "Calamus erinaceus", IF(J3167="UNUN", "Unknown unknown",  IF(J3167="SOAL", "Sonneratia alba",  IF(J3167="AECO", "Aegiceras corniculatum", "" )) )))))))))))))))))))))))))))))</f>
        <v>Rhizophora apiculata</v>
      </c>
      <c r="J3167" s="23" t="s">
        <v>21</v>
      </c>
      <c r="K3167" s="68" t="n">
        <v>7.1</v>
      </c>
      <c r="L3167" s="73"/>
      <c r="N3167" s="29"/>
    </row>
    <row r="3168" customFormat="false" ht="13.8" hidden="false" customHeight="false" outlineLevel="0" collapsed="false">
      <c r="A3168" s="72" t="s">
        <v>138</v>
      </c>
      <c r="B3168" s="27" t="n">
        <v>41396</v>
      </c>
      <c r="C3168" s="1" t="s">
        <v>544</v>
      </c>
      <c r="D3168" s="1" t="s">
        <v>140</v>
      </c>
      <c r="E3168" s="1" t="s">
        <v>544</v>
      </c>
      <c r="F3168" s="1" t="s">
        <v>20</v>
      </c>
      <c r="G3168" s="14" t="n">
        <v>1</v>
      </c>
      <c r="H3168" s="14" t="n">
        <v>1</v>
      </c>
      <c r="I3168" s="23" t="str">
        <f aca="false">IF(J3168="RHAP", "Rhizophora apiculata", IF(J3168="EXAG", "Excoecaria agallocha", IF(J3168="BRPA", "Bruguiera parviflora", IF(J3168="XYMO", "Xylocarpus moluccensis", IF(J3168="BRCY", "Bruguiera cylindrica", IF(J3168="AVAL", "Avicennia alba", IF(J3168="AVOF", "Avicennia officinalis", IF(J3168="LURA", "Lumnitzera racemosa", IF(J3168="CETA", "Ceriops tagal", IF(J3168="XYGR", "Xylocarpus granatum", IF(J3168="AVMA", "Avicennia marina", IF(J3168="RHMU", "Rhizophora mucronata", IF(J3168="BRGY", "Bruguiera gymnorrhiza", IF(J3168="BRSE", "Bruguiera sexangula", IF(J3168="SOOV", "Sonneratia ovata", IF(J3168="SOCA", "Sonneratia caseolaris", IF(J3168="HELI", "Heritiera littoralis", IF(J3168="HESY", "Heritiera sylvatica", IF(J3168="NYFR", "Nypa fruticans", IF(J3168="CYRA", "Cynometra ramiflora", IF(J3168="PHPA", "Phoenix paludosa", IF(J3168="SCHY", "Scyphiphora hydrophyllacea", IF(J3168="DIMA", "Diospyros maritima", IF(J3168="POPI", "Pongamia pinnata", IF(J3168="MAPS", "Maniltoa psilogyne", IF(J3168="INBI", "Intsia bijuga", IF(J3168="ACEB", "Acanthus ebracteatus", IF(J3168="CAER", "Calamus erinaceus", IF(J3168="UNUN", "Unknown unknown",  IF(J3168="SOAL", "Sonneratia alba",  IF(J3168="AECO", "Aegiceras corniculatum", "" )) )))))))))))))))))))))))))))))</f>
        <v>Rhizophora apiculata</v>
      </c>
      <c r="J3168" s="23" t="s">
        <v>21</v>
      </c>
      <c r="K3168" s="68" t="n">
        <v>7.3</v>
      </c>
      <c r="L3168" s="73"/>
      <c r="N3168" s="29"/>
    </row>
    <row r="3169" customFormat="false" ht="13.8" hidden="false" customHeight="false" outlineLevel="0" collapsed="false">
      <c r="A3169" s="72" t="s">
        <v>138</v>
      </c>
      <c r="B3169" s="27" t="n">
        <v>41396</v>
      </c>
      <c r="C3169" s="1" t="s">
        <v>544</v>
      </c>
      <c r="D3169" s="1" t="s">
        <v>140</v>
      </c>
      <c r="E3169" s="1" t="s">
        <v>544</v>
      </c>
      <c r="F3169" s="1" t="s">
        <v>20</v>
      </c>
      <c r="G3169" s="14" t="n">
        <v>1</v>
      </c>
      <c r="H3169" s="14" t="n">
        <v>1</v>
      </c>
      <c r="I3169" s="23" t="str">
        <f aca="false">IF(J3169="RHAP", "Rhizophora apiculata", IF(J3169="EXAG", "Excoecaria agallocha", IF(J3169="BRPA", "Bruguiera parviflora", IF(J3169="XYMO", "Xylocarpus moluccensis", IF(J3169="BRCY", "Bruguiera cylindrica", IF(J3169="AVAL", "Avicennia alba", IF(J3169="AVOF", "Avicennia officinalis", IF(J3169="LURA", "Lumnitzera racemosa", IF(J3169="CETA", "Ceriops tagal", IF(J3169="XYGR", "Xylocarpus granatum", IF(J3169="AVMA", "Avicennia marina", IF(J3169="RHMU", "Rhizophora mucronata", IF(J3169="BRGY", "Bruguiera gymnorrhiza", IF(J3169="BRSE", "Bruguiera sexangula", IF(J3169="SOOV", "Sonneratia ovata", IF(J3169="SOCA", "Sonneratia caseolaris", IF(J3169="HELI", "Heritiera littoralis", IF(J3169="HESY", "Heritiera sylvatica", IF(J3169="NYFR", "Nypa fruticans", IF(J3169="CYRA", "Cynometra ramiflora", IF(J3169="PHPA", "Phoenix paludosa", IF(J3169="SCHY", "Scyphiphora hydrophyllacea", IF(J3169="DIMA", "Diospyros maritima", IF(J3169="POPI", "Pongamia pinnata", IF(J3169="MAPS", "Maniltoa psilogyne", IF(J3169="INBI", "Intsia bijuga", IF(J3169="ACEB", "Acanthus ebracteatus", IF(J3169="CAER", "Calamus erinaceus", IF(J3169="UNUN", "Unknown unknown",  IF(J3169="SOAL", "Sonneratia alba",  IF(J3169="AECO", "Aegiceras corniculatum", "" )) )))))))))))))))))))))))))))))</f>
        <v>Rhizophora apiculata</v>
      </c>
      <c r="J3169" s="23" t="s">
        <v>21</v>
      </c>
      <c r="K3169" s="68" t="n">
        <v>7.4</v>
      </c>
      <c r="L3169" s="73"/>
      <c r="N3169" s="29"/>
    </row>
    <row r="3170" customFormat="false" ht="13.8" hidden="false" customHeight="false" outlineLevel="0" collapsed="false">
      <c r="A3170" s="72" t="s">
        <v>138</v>
      </c>
      <c r="B3170" s="27" t="n">
        <v>41396</v>
      </c>
      <c r="C3170" s="1" t="s">
        <v>544</v>
      </c>
      <c r="D3170" s="1" t="s">
        <v>140</v>
      </c>
      <c r="E3170" s="1" t="s">
        <v>544</v>
      </c>
      <c r="F3170" s="1" t="s">
        <v>20</v>
      </c>
      <c r="G3170" s="14" t="n">
        <v>1</v>
      </c>
      <c r="H3170" s="14" t="n">
        <v>1</v>
      </c>
      <c r="I3170" s="23" t="str">
        <f aca="false">IF(J3170="RHAP", "Rhizophora apiculata", IF(J3170="EXAG", "Excoecaria agallocha", IF(J3170="BRPA", "Bruguiera parviflora", IF(J3170="XYMO", "Xylocarpus moluccensis", IF(J3170="BRCY", "Bruguiera cylindrica", IF(J3170="AVAL", "Avicennia alba", IF(J3170="AVOF", "Avicennia officinalis", IF(J3170="LURA", "Lumnitzera racemosa", IF(J3170="CETA", "Ceriops tagal", IF(J3170="XYGR", "Xylocarpus granatum", IF(J3170="AVMA", "Avicennia marina", IF(J3170="RHMU", "Rhizophora mucronata", IF(J3170="BRGY", "Bruguiera gymnorrhiza", IF(J3170="BRSE", "Bruguiera sexangula", IF(J3170="SOOV", "Sonneratia ovata", IF(J3170="SOCA", "Sonneratia caseolaris", IF(J3170="HELI", "Heritiera littoralis", IF(J3170="HESY", "Heritiera sylvatica", IF(J3170="NYFR", "Nypa fruticans", IF(J3170="CYRA", "Cynometra ramiflora", IF(J3170="PHPA", "Phoenix paludosa", IF(J3170="SCHY", "Scyphiphora hydrophyllacea", IF(J3170="DIMA", "Diospyros maritima", IF(J3170="POPI", "Pongamia pinnata", IF(J3170="MAPS", "Maniltoa psilogyne", IF(J3170="INBI", "Intsia bijuga", IF(J3170="ACEB", "Acanthus ebracteatus", IF(J3170="CAER", "Calamus erinaceus", IF(J3170="UNUN", "Unknown unknown",  IF(J3170="SOAL", "Sonneratia alba",  IF(J3170="AECO", "Aegiceras corniculatum", "" )) )))))))))))))))))))))))))))))</f>
        <v>Rhizophora apiculata</v>
      </c>
      <c r="J3170" s="23" t="s">
        <v>21</v>
      </c>
      <c r="K3170" s="68" t="n">
        <v>8</v>
      </c>
      <c r="L3170" s="73"/>
      <c r="N3170" s="29"/>
    </row>
    <row r="3171" customFormat="false" ht="13.8" hidden="false" customHeight="false" outlineLevel="0" collapsed="false">
      <c r="A3171" s="72" t="s">
        <v>138</v>
      </c>
      <c r="B3171" s="27" t="n">
        <v>41396</v>
      </c>
      <c r="C3171" s="1" t="s">
        <v>544</v>
      </c>
      <c r="D3171" s="1" t="s">
        <v>140</v>
      </c>
      <c r="E3171" s="1" t="s">
        <v>544</v>
      </c>
      <c r="F3171" s="1" t="s">
        <v>20</v>
      </c>
      <c r="G3171" s="14" t="n">
        <v>1</v>
      </c>
      <c r="H3171" s="14" t="n">
        <v>1</v>
      </c>
      <c r="I3171" s="23" t="str">
        <f aca="false">IF(J3171="RHAP", "Rhizophora apiculata", IF(J3171="EXAG", "Excoecaria agallocha", IF(J3171="BRPA", "Bruguiera parviflora", IF(J3171="XYMO", "Xylocarpus moluccensis", IF(J3171="BRCY", "Bruguiera cylindrica", IF(J3171="AVAL", "Avicennia alba", IF(J3171="AVOF", "Avicennia officinalis", IF(J3171="LURA", "Lumnitzera racemosa", IF(J3171="CETA", "Ceriops tagal", IF(J3171="XYGR", "Xylocarpus granatum", IF(J3171="AVMA", "Avicennia marina", IF(J3171="RHMU", "Rhizophora mucronata", IF(J3171="BRGY", "Bruguiera gymnorrhiza", IF(J3171="BRSE", "Bruguiera sexangula", IF(J3171="SOOV", "Sonneratia ovata", IF(J3171="SOCA", "Sonneratia caseolaris", IF(J3171="HELI", "Heritiera littoralis", IF(J3171="HESY", "Heritiera sylvatica", IF(J3171="NYFR", "Nypa fruticans", IF(J3171="CYRA", "Cynometra ramiflora", IF(J3171="PHPA", "Phoenix paludosa", IF(J3171="SCHY", "Scyphiphora hydrophyllacea", IF(J3171="DIMA", "Diospyros maritima", IF(J3171="POPI", "Pongamia pinnata", IF(J3171="MAPS", "Maniltoa psilogyne", IF(J3171="INBI", "Intsia bijuga", IF(J3171="ACEB", "Acanthus ebracteatus", IF(J3171="CAER", "Calamus erinaceus", IF(J3171="UNUN", "Unknown unknown",  IF(J3171="SOAL", "Sonneratia alba",  IF(J3171="AECO", "Aegiceras corniculatum", "" )) )))))))))))))))))))))))))))))</f>
        <v>Rhizophora apiculata</v>
      </c>
      <c r="J3171" s="23" t="s">
        <v>21</v>
      </c>
      <c r="K3171" s="68" t="n">
        <v>8.6</v>
      </c>
      <c r="L3171" s="73"/>
      <c r="N3171" s="29"/>
    </row>
    <row r="3172" customFormat="false" ht="13.8" hidden="false" customHeight="false" outlineLevel="0" collapsed="false">
      <c r="A3172" s="72" t="s">
        <v>138</v>
      </c>
      <c r="B3172" s="27" t="n">
        <v>41396</v>
      </c>
      <c r="C3172" s="1" t="s">
        <v>544</v>
      </c>
      <c r="D3172" s="1" t="s">
        <v>140</v>
      </c>
      <c r="E3172" s="1" t="s">
        <v>544</v>
      </c>
      <c r="F3172" s="1" t="s">
        <v>20</v>
      </c>
      <c r="G3172" s="14" t="n">
        <v>1</v>
      </c>
      <c r="H3172" s="14" t="n">
        <v>1</v>
      </c>
      <c r="I3172" s="23" t="str">
        <f aca="false">IF(J3172="RHAP", "Rhizophora apiculata", IF(J3172="EXAG", "Excoecaria agallocha", IF(J3172="BRPA", "Bruguiera parviflora", IF(J3172="XYMO", "Xylocarpus moluccensis", IF(J3172="BRCY", "Bruguiera cylindrica", IF(J3172="AVAL", "Avicennia alba", IF(J3172="AVOF", "Avicennia officinalis", IF(J3172="LURA", "Lumnitzera racemosa", IF(J3172="CETA", "Ceriops tagal", IF(J3172="XYGR", "Xylocarpus granatum", IF(J3172="AVMA", "Avicennia marina", IF(J3172="RHMU", "Rhizophora mucronata", IF(J3172="BRGY", "Bruguiera gymnorrhiza", IF(J3172="BRSE", "Bruguiera sexangula", IF(J3172="SOOV", "Sonneratia ovata", IF(J3172="SOCA", "Sonneratia caseolaris", IF(J3172="HELI", "Heritiera littoralis", IF(J3172="HESY", "Heritiera sylvatica", IF(J3172="NYFR", "Nypa fruticans", IF(J3172="CYRA", "Cynometra ramiflora", IF(J3172="PHPA", "Phoenix paludosa", IF(J3172="SCHY", "Scyphiphora hydrophyllacea", IF(J3172="DIMA", "Diospyros maritima", IF(J3172="POPI", "Pongamia pinnata", IF(J3172="MAPS", "Maniltoa psilogyne", IF(J3172="INBI", "Intsia bijuga", IF(J3172="ACEB", "Acanthus ebracteatus", IF(J3172="CAER", "Calamus erinaceus", IF(J3172="UNUN", "Unknown unknown",  IF(J3172="SOAL", "Sonneratia alba",  IF(J3172="AECO", "Aegiceras corniculatum", "" )) )))))))))))))))))))))))))))))</f>
        <v>Rhizophora apiculata</v>
      </c>
      <c r="J3172" s="23" t="s">
        <v>21</v>
      </c>
      <c r="K3172" s="68" t="n">
        <v>8.6</v>
      </c>
      <c r="L3172" s="73"/>
      <c r="N3172" s="29"/>
    </row>
    <row r="3173" customFormat="false" ht="13.8" hidden="false" customHeight="false" outlineLevel="0" collapsed="false">
      <c r="A3173" s="72" t="s">
        <v>138</v>
      </c>
      <c r="B3173" s="27" t="n">
        <v>41396</v>
      </c>
      <c r="C3173" s="1" t="s">
        <v>544</v>
      </c>
      <c r="D3173" s="1" t="s">
        <v>140</v>
      </c>
      <c r="E3173" s="1" t="s">
        <v>544</v>
      </c>
      <c r="F3173" s="1" t="s">
        <v>20</v>
      </c>
      <c r="G3173" s="14" t="n">
        <v>1</v>
      </c>
      <c r="H3173" s="14" t="n">
        <v>1</v>
      </c>
      <c r="I3173" s="23" t="str">
        <f aca="false">IF(J3173="RHAP", "Rhizophora apiculata", IF(J3173="EXAG", "Excoecaria agallocha", IF(J3173="BRPA", "Bruguiera parviflora", IF(J3173="XYMO", "Xylocarpus moluccensis", IF(J3173="BRCY", "Bruguiera cylindrica", IF(J3173="AVAL", "Avicennia alba", IF(J3173="AVOF", "Avicennia officinalis", IF(J3173="LURA", "Lumnitzera racemosa", IF(J3173="CETA", "Ceriops tagal", IF(J3173="XYGR", "Xylocarpus granatum", IF(J3173="AVMA", "Avicennia marina", IF(J3173="RHMU", "Rhizophora mucronata", IF(J3173="BRGY", "Bruguiera gymnorrhiza", IF(J3173="BRSE", "Bruguiera sexangula", IF(J3173="SOOV", "Sonneratia ovata", IF(J3173="SOCA", "Sonneratia caseolaris", IF(J3173="HELI", "Heritiera littoralis", IF(J3173="HESY", "Heritiera sylvatica", IF(J3173="NYFR", "Nypa fruticans", IF(J3173="CYRA", "Cynometra ramiflora", IF(J3173="PHPA", "Phoenix paludosa", IF(J3173="SCHY", "Scyphiphora hydrophyllacea", IF(J3173="DIMA", "Diospyros maritima", IF(J3173="POPI", "Pongamia pinnata", IF(J3173="MAPS", "Maniltoa psilogyne", IF(J3173="INBI", "Intsia bijuga", IF(J3173="ACEB", "Acanthus ebracteatus", IF(J3173="CAER", "Calamus erinaceus", IF(J3173="UNUN", "Unknown unknown",  IF(J3173="SOAL", "Sonneratia alba",  IF(J3173="AECO", "Aegiceras corniculatum", "" )) )))))))))))))))))))))))))))))</f>
        <v>Rhizophora apiculata</v>
      </c>
      <c r="J3173" s="23" t="s">
        <v>21</v>
      </c>
      <c r="K3173" s="68" t="n">
        <v>8.7</v>
      </c>
      <c r="L3173" s="73"/>
      <c r="N3173" s="29"/>
    </row>
    <row r="3174" customFormat="false" ht="13.8" hidden="false" customHeight="false" outlineLevel="0" collapsed="false">
      <c r="A3174" s="72" t="s">
        <v>138</v>
      </c>
      <c r="B3174" s="27" t="n">
        <v>41396</v>
      </c>
      <c r="C3174" s="1" t="s">
        <v>544</v>
      </c>
      <c r="D3174" s="1" t="s">
        <v>140</v>
      </c>
      <c r="E3174" s="1" t="s">
        <v>544</v>
      </c>
      <c r="F3174" s="1" t="s">
        <v>20</v>
      </c>
      <c r="G3174" s="14" t="n">
        <v>1</v>
      </c>
      <c r="H3174" s="14" t="n">
        <v>1</v>
      </c>
      <c r="I3174" s="23" t="str">
        <f aca="false">IF(J3174="RHAP", "Rhizophora apiculata", IF(J3174="EXAG", "Excoecaria agallocha", IF(J3174="BRPA", "Bruguiera parviflora", IF(J3174="XYMO", "Xylocarpus moluccensis", IF(J3174="BRCY", "Bruguiera cylindrica", IF(J3174="AVAL", "Avicennia alba", IF(J3174="AVOF", "Avicennia officinalis", IF(J3174="LURA", "Lumnitzera racemosa", IF(J3174="CETA", "Ceriops tagal", IF(J3174="XYGR", "Xylocarpus granatum", IF(J3174="AVMA", "Avicennia marina", IF(J3174="RHMU", "Rhizophora mucronata", IF(J3174="BRGY", "Bruguiera gymnorrhiza", IF(J3174="BRSE", "Bruguiera sexangula", IF(J3174="SOOV", "Sonneratia ovata", IF(J3174="SOCA", "Sonneratia caseolaris", IF(J3174="HELI", "Heritiera littoralis", IF(J3174="HESY", "Heritiera sylvatica", IF(J3174="NYFR", "Nypa fruticans", IF(J3174="CYRA", "Cynometra ramiflora", IF(J3174="PHPA", "Phoenix paludosa", IF(J3174="SCHY", "Scyphiphora hydrophyllacea", IF(J3174="DIMA", "Diospyros maritima", IF(J3174="POPI", "Pongamia pinnata", IF(J3174="MAPS", "Maniltoa psilogyne", IF(J3174="INBI", "Intsia bijuga", IF(J3174="ACEB", "Acanthus ebracteatus", IF(J3174="CAER", "Calamus erinaceus", IF(J3174="UNUN", "Unknown unknown",  IF(J3174="SOAL", "Sonneratia alba",  IF(J3174="AECO", "Aegiceras corniculatum", "" )) )))))))))))))))))))))))))))))</f>
        <v>Rhizophora apiculata</v>
      </c>
      <c r="J3174" s="23" t="s">
        <v>21</v>
      </c>
      <c r="K3174" s="68" t="n">
        <v>9.6</v>
      </c>
      <c r="L3174" s="73"/>
      <c r="N3174" s="29"/>
    </row>
    <row r="3175" customFormat="false" ht="13.8" hidden="false" customHeight="false" outlineLevel="0" collapsed="false">
      <c r="A3175" s="72" t="s">
        <v>138</v>
      </c>
      <c r="B3175" s="27" t="n">
        <v>41396</v>
      </c>
      <c r="C3175" s="1" t="s">
        <v>544</v>
      </c>
      <c r="D3175" s="1" t="s">
        <v>140</v>
      </c>
      <c r="E3175" s="1" t="s">
        <v>544</v>
      </c>
      <c r="F3175" s="1" t="s">
        <v>20</v>
      </c>
      <c r="G3175" s="14" t="n">
        <v>1</v>
      </c>
      <c r="H3175" s="14" t="n">
        <v>1</v>
      </c>
      <c r="I3175" s="23" t="str">
        <f aca="false">IF(J3175="RHAP", "Rhizophora apiculata", IF(J3175="EXAG", "Excoecaria agallocha", IF(J3175="BRPA", "Bruguiera parviflora", IF(J3175="XYMO", "Xylocarpus moluccensis", IF(J3175="BRCY", "Bruguiera cylindrica", IF(J3175="AVAL", "Avicennia alba", IF(J3175="AVOF", "Avicennia officinalis", IF(J3175="LURA", "Lumnitzera racemosa", IF(J3175="CETA", "Ceriops tagal", IF(J3175="XYGR", "Xylocarpus granatum", IF(J3175="AVMA", "Avicennia marina", IF(J3175="RHMU", "Rhizophora mucronata", IF(J3175="BRGY", "Bruguiera gymnorrhiza", IF(J3175="BRSE", "Bruguiera sexangula", IF(J3175="SOOV", "Sonneratia ovata", IF(J3175="SOCA", "Sonneratia caseolaris", IF(J3175="HELI", "Heritiera littoralis", IF(J3175="HESY", "Heritiera sylvatica", IF(J3175="NYFR", "Nypa fruticans", IF(J3175="CYRA", "Cynometra ramiflora", IF(J3175="PHPA", "Phoenix paludosa", IF(J3175="SCHY", "Scyphiphora hydrophyllacea", IF(J3175="DIMA", "Diospyros maritima", IF(J3175="POPI", "Pongamia pinnata", IF(J3175="MAPS", "Maniltoa psilogyne", IF(J3175="INBI", "Intsia bijuga", IF(J3175="ACEB", "Acanthus ebracteatus", IF(J3175="CAER", "Calamus erinaceus", IF(J3175="UNUN", "Unknown unknown",  IF(J3175="SOAL", "Sonneratia alba",  IF(J3175="AECO", "Aegiceras corniculatum", "" )) )))))))))))))))))))))))))))))</f>
        <v>Rhizophora apiculata</v>
      </c>
      <c r="J3175" s="23" t="s">
        <v>21</v>
      </c>
      <c r="K3175" s="68" t="n">
        <v>9.8</v>
      </c>
      <c r="L3175" s="73"/>
      <c r="N3175" s="29"/>
    </row>
    <row r="3176" customFormat="false" ht="13.8" hidden="false" customHeight="false" outlineLevel="0" collapsed="false">
      <c r="A3176" s="72" t="s">
        <v>138</v>
      </c>
      <c r="B3176" s="27" t="n">
        <v>41396</v>
      </c>
      <c r="C3176" s="1" t="s">
        <v>544</v>
      </c>
      <c r="D3176" s="1" t="s">
        <v>140</v>
      </c>
      <c r="E3176" s="1" t="s">
        <v>544</v>
      </c>
      <c r="F3176" s="1" t="s">
        <v>20</v>
      </c>
      <c r="G3176" s="14" t="n">
        <v>1</v>
      </c>
      <c r="H3176" s="14" t="n">
        <v>1</v>
      </c>
      <c r="I3176" s="23" t="str">
        <f aca="false">IF(J3176="RHAP", "Rhizophora apiculata", IF(J3176="EXAG", "Excoecaria agallocha", IF(J3176="BRPA", "Bruguiera parviflora", IF(J3176="XYMO", "Xylocarpus moluccensis", IF(J3176="BRCY", "Bruguiera cylindrica", IF(J3176="AVAL", "Avicennia alba", IF(J3176="AVOF", "Avicennia officinalis", IF(J3176="LURA", "Lumnitzera racemosa", IF(J3176="CETA", "Ceriops tagal", IF(J3176="XYGR", "Xylocarpus granatum", IF(J3176="AVMA", "Avicennia marina", IF(J3176="RHMU", "Rhizophora mucronata", IF(J3176="BRGY", "Bruguiera gymnorrhiza", IF(J3176="BRSE", "Bruguiera sexangula", IF(J3176="SOOV", "Sonneratia ovata", IF(J3176="SOCA", "Sonneratia caseolaris", IF(J3176="HELI", "Heritiera littoralis", IF(J3176="HESY", "Heritiera sylvatica", IF(J3176="NYFR", "Nypa fruticans", IF(J3176="CYRA", "Cynometra ramiflora", IF(J3176="PHPA", "Phoenix paludosa", IF(J3176="SCHY", "Scyphiphora hydrophyllacea", IF(J3176="DIMA", "Diospyros maritima", IF(J3176="POPI", "Pongamia pinnata", IF(J3176="MAPS", "Maniltoa psilogyne", IF(J3176="INBI", "Intsia bijuga", IF(J3176="ACEB", "Acanthus ebracteatus", IF(J3176="CAER", "Calamus erinaceus", IF(J3176="UNUN", "Unknown unknown",  IF(J3176="SOAL", "Sonneratia alba",  IF(J3176="AECO", "Aegiceras corniculatum", "" )) )))))))))))))))))))))))))))))</f>
        <v>Rhizophora apiculata</v>
      </c>
      <c r="J3176" s="23" t="s">
        <v>21</v>
      </c>
      <c r="K3176" s="68" t="n">
        <v>10.2</v>
      </c>
      <c r="L3176" s="73"/>
      <c r="N3176" s="29"/>
    </row>
    <row r="3177" customFormat="false" ht="13.8" hidden="false" customHeight="false" outlineLevel="0" collapsed="false">
      <c r="A3177" s="72" t="s">
        <v>138</v>
      </c>
      <c r="B3177" s="27" t="n">
        <v>41396</v>
      </c>
      <c r="C3177" s="1" t="s">
        <v>544</v>
      </c>
      <c r="D3177" s="1" t="s">
        <v>140</v>
      </c>
      <c r="E3177" s="1" t="s">
        <v>544</v>
      </c>
      <c r="F3177" s="1" t="s">
        <v>20</v>
      </c>
      <c r="G3177" s="14" t="n">
        <v>1</v>
      </c>
      <c r="H3177" s="14" t="n">
        <v>1</v>
      </c>
      <c r="I3177" s="23" t="str">
        <f aca="false">IF(J3177="RHAP", "Rhizophora apiculata", IF(J3177="EXAG", "Excoecaria agallocha", IF(J3177="BRPA", "Bruguiera parviflora", IF(J3177="XYMO", "Xylocarpus moluccensis", IF(J3177="BRCY", "Bruguiera cylindrica", IF(J3177="AVAL", "Avicennia alba", IF(J3177="AVOF", "Avicennia officinalis", IF(J3177="LURA", "Lumnitzera racemosa", IF(J3177="CETA", "Ceriops tagal", IF(J3177="XYGR", "Xylocarpus granatum", IF(J3177="AVMA", "Avicennia marina", IF(J3177="RHMU", "Rhizophora mucronata", IF(J3177="BRGY", "Bruguiera gymnorrhiza", IF(J3177="BRSE", "Bruguiera sexangula", IF(J3177="SOOV", "Sonneratia ovata", IF(J3177="SOCA", "Sonneratia caseolaris", IF(J3177="HELI", "Heritiera littoralis", IF(J3177="HESY", "Heritiera sylvatica", IF(J3177="NYFR", "Nypa fruticans", IF(J3177="CYRA", "Cynometra ramiflora", IF(J3177="PHPA", "Phoenix paludosa", IF(J3177="SCHY", "Scyphiphora hydrophyllacea", IF(J3177="DIMA", "Diospyros maritima", IF(J3177="POPI", "Pongamia pinnata", IF(J3177="MAPS", "Maniltoa psilogyne", IF(J3177="INBI", "Intsia bijuga", IF(J3177="ACEB", "Acanthus ebracteatus", IF(J3177="CAER", "Calamus erinaceus", IF(J3177="UNUN", "Unknown unknown",  IF(J3177="SOAL", "Sonneratia alba",  IF(J3177="AECO", "Aegiceras corniculatum", "" )) )))))))))))))))))))))))))))))</f>
        <v>Rhizophora apiculata</v>
      </c>
      <c r="J3177" s="23" t="s">
        <v>21</v>
      </c>
      <c r="K3177" s="68" t="n">
        <v>10.5</v>
      </c>
      <c r="L3177" s="73"/>
      <c r="N3177" s="29"/>
    </row>
    <row r="3178" customFormat="false" ht="13.8" hidden="false" customHeight="false" outlineLevel="0" collapsed="false">
      <c r="A3178" s="72" t="s">
        <v>138</v>
      </c>
      <c r="B3178" s="27" t="n">
        <v>41396</v>
      </c>
      <c r="C3178" s="1" t="s">
        <v>544</v>
      </c>
      <c r="D3178" s="1" t="s">
        <v>140</v>
      </c>
      <c r="E3178" s="1" t="s">
        <v>544</v>
      </c>
      <c r="F3178" s="1" t="s">
        <v>20</v>
      </c>
      <c r="G3178" s="14" t="n">
        <v>1</v>
      </c>
      <c r="H3178" s="14" t="n">
        <v>1</v>
      </c>
      <c r="I3178" s="23" t="str">
        <f aca="false">IF(J3178="RHAP", "Rhizophora apiculata", IF(J3178="EXAG", "Excoecaria agallocha", IF(J3178="BRPA", "Bruguiera parviflora", IF(J3178="XYMO", "Xylocarpus moluccensis", IF(J3178="BRCY", "Bruguiera cylindrica", IF(J3178="AVAL", "Avicennia alba", IF(J3178="AVOF", "Avicennia officinalis", IF(J3178="LURA", "Lumnitzera racemosa", IF(J3178="CETA", "Ceriops tagal", IF(J3178="XYGR", "Xylocarpus granatum", IF(J3178="AVMA", "Avicennia marina", IF(J3178="RHMU", "Rhizophora mucronata", IF(J3178="BRGY", "Bruguiera gymnorrhiza", IF(J3178="BRSE", "Bruguiera sexangula", IF(J3178="SOOV", "Sonneratia ovata", IF(J3178="SOCA", "Sonneratia caseolaris", IF(J3178="HELI", "Heritiera littoralis", IF(J3178="HESY", "Heritiera sylvatica", IF(J3178="NYFR", "Nypa fruticans", IF(J3178="CYRA", "Cynometra ramiflora", IF(J3178="PHPA", "Phoenix paludosa", IF(J3178="SCHY", "Scyphiphora hydrophyllacea", IF(J3178="DIMA", "Diospyros maritima", IF(J3178="POPI", "Pongamia pinnata", IF(J3178="MAPS", "Maniltoa psilogyne", IF(J3178="INBI", "Intsia bijuga", IF(J3178="ACEB", "Acanthus ebracteatus", IF(J3178="CAER", "Calamus erinaceus", IF(J3178="UNUN", "Unknown unknown",  IF(J3178="SOAL", "Sonneratia alba",  IF(J3178="AECO", "Aegiceras corniculatum", "" )) )))))))))))))))))))))))))))))</f>
        <v>Rhizophora apiculata</v>
      </c>
      <c r="J3178" s="23" t="s">
        <v>21</v>
      </c>
      <c r="K3178" s="68" t="n">
        <v>11</v>
      </c>
      <c r="L3178" s="73"/>
      <c r="N3178" s="29"/>
    </row>
    <row r="3179" customFormat="false" ht="13.8" hidden="false" customHeight="false" outlineLevel="0" collapsed="false">
      <c r="A3179" s="72" t="s">
        <v>138</v>
      </c>
      <c r="B3179" s="27" t="n">
        <v>41396</v>
      </c>
      <c r="C3179" s="1" t="s">
        <v>544</v>
      </c>
      <c r="D3179" s="1" t="s">
        <v>140</v>
      </c>
      <c r="E3179" s="1" t="s">
        <v>544</v>
      </c>
      <c r="F3179" s="1" t="s">
        <v>20</v>
      </c>
      <c r="G3179" s="14" t="n">
        <v>1</v>
      </c>
      <c r="H3179" s="14" t="n">
        <v>1</v>
      </c>
      <c r="I3179" s="23" t="str">
        <f aca="false">IF(J3179="RHAP", "Rhizophora apiculata", IF(J3179="EXAG", "Excoecaria agallocha", IF(J3179="BRPA", "Bruguiera parviflora", IF(J3179="XYMO", "Xylocarpus moluccensis", IF(J3179="BRCY", "Bruguiera cylindrica", IF(J3179="AVAL", "Avicennia alba", IF(J3179="AVOF", "Avicennia officinalis", IF(J3179="LURA", "Lumnitzera racemosa", IF(J3179="CETA", "Ceriops tagal", IF(J3179="XYGR", "Xylocarpus granatum", IF(J3179="AVMA", "Avicennia marina", IF(J3179="RHMU", "Rhizophora mucronata", IF(J3179="BRGY", "Bruguiera gymnorrhiza", IF(J3179="BRSE", "Bruguiera sexangula", IF(J3179="SOOV", "Sonneratia ovata", IF(J3179="SOCA", "Sonneratia caseolaris", IF(J3179="HELI", "Heritiera littoralis", IF(J3179="HESY", "Heritiera sylvatica", IF(J3179="NYFR", "Nypa fruticans", IF(J3179="CYRA", "Cynometra ramiflora", IF(J3179="PHPA", "Phoenix paludosa", IF(J3179="SCHY", "Scyphiphora hydrophyllacea", IF(J3179="DIMA", "Diospyros maritima", IF(J3179="POPI", "Pongamia pinnata", IF(J3179="MAPS", "Maniltoa psilogyne", IF(J3179="INBI", "Intsia bijuga", IF(J3179="ACEB", "Acanthus ebracteatus", IF(J3179="CAER", "Calamus erinaceus", IF(J3179="UNUN", "Unknown unknown",  IF(J3179="SOAL", "Sonneratia alba",  IF(J3179="AECO", "Aegiceras corniculatum", "" )) )))))))))))))))))))))))))))))</f>
        <v>Rhizophora apiculata</v>
      </c>
      <c r="J3179" s="23" t="s">
        <v>21</v>
      </c>
      <c r="K3179" s="68" t="n">
        <v>11.5</v>
      </c>
      <c r="L3179" s="73"/>
      <c r="N3179" s="29"/>
    </row>
    <row r="3180" customFormat="false" ht="13.8" hidden="false" customHeight="false" outlineLevel="0" collapsed="false">
      <c r="A3180" s="72" t="s">
        <v>138</v>
      </c>
      <c r="B3180" s="27" t="n">
        <v>41396</v>
      </c>
      <c r="C3180" s="1" t="s">
        <v>544</v>
      </c>
      <c r="D3180" s="1" t="s">
        <v>140</v>
      </c>
      <c r="E3180" s="1" t="s">
        <v>544</v>
      </c>
      <c r="F3180" s="1" t="s">
        <v>20</v>
      </c>
      <c r="G3180" s="14" t="n">
        <v>1</v>
      </c>
      <c r="H3180" s="14" t="n">
        <v>1</v>
      </c>
      <c r="I3180" s="23" t="str">
        <f aca="false">IF(J3180="RHAP", "Rhizophora apiculata", IF(J3180="EXAG", "Excoecaria agallocha", IF(J3180="BRPA", "Bruguiera parviflora", IF(J3180="XYMO", "Xylocarpus moluccensis", IF(J3180="BRCY", "Bruguiera cylindrica", IF(J3180="AVAL", "Avicennia alba", IF(J3180="AVOF", "Avicennia officinalis", IF(J3180="LURA", "Lumnitzera racemosa", IF(J3180="CETA", "Ceriops tagal", IF(J3180="XYGR", "Xylocarpus granatum", IF(J3180="AVMA", "Avicennia marina", IF(J3180="RHMU", "Rhizophora mucronata", IF(J3180="BRGY", "Bruguiera gymnorrhiza", IF(J3180="BRSE", "Bruguiera sexangula", IF(J3180="SOOV", "Sonneratia ovata", IF(J3180="SOCA", "Sonneratia caseolaris", IF(J3180="HELI", "Heritiera littoralis", IF(J3180="HESY", "Heritiera sylvatica", IF(J3180="NYFR", "Nypa fruticans", IF(J3180="CYRA", "Cynometra ramiflora", IF(J3180="PHPA", "Phoenix paludosa", IF(J3180="SCHY", "Scyphiphora hydrophyllacea", IF(J3180="DIMA", "Diospyros maritima", IF(J3180="POPI", "Pongamia pinnata", IF(J3180="MAPS", "Maniltoa psilogyne", IF(J3180="INBI", "Intsia bijuga", IF(J3180="ACEB", "Acanthus ebracteatus", IF(J3180="CAER", "Calamus erinaceus", IF(J3180="UNUN", "Unknown unknown",  IF(J3180="SOAL", "Sonneratia alba",  IF(J3180="AECO", "Aegiceras corniculatum", "" )) )))))))))))))))))))))))))))))</f>
        <v>Rhizophora apiculata</v>
      </c>
      <c r="J3180" s="23" t="s">
        <v>21</v>
      </c>
      <c r="K3180" s="68" t="n">
        <v>12</v>
      </c>
      <c r="L3180" s="73"/>
      <c r="N3180" s="29"/>
    </row>
    <row r="3181" customFormat="false" ht="13.8" hidden="false" customHeight="false" outlineLevel="0" collapsed="false">
      <c r="A3181" s="72" t="s">
        <v>138</v>
      </c>
      <c r="B3181" s="27" t="n">
        <v>41396</v>
      </c>
      <c r="C3181" s="1" t="s">
        <v>544</v>
      </c>
      <c r="D3181" s="1" t="s">
        <v>140</v>
      </c>
      <c r="E3181" s="1" t="s">
        <v>544</v>
      </c>
      <c r="F3181" s="1" t="s">
        <v>20</v>
      </c>
      <c r="G3181" s="14" t="n">
        <v>1</v>
      </c>
      <c r="H3181" s="14" t="n">
        <v>1</v>
      </c>
      <c r="I3181" s="23" t="str">
        <f aca="false">IF(J3181="RHAP", "Rhizophora apiculata", IF(J3181="EXAG", "Excoecaria agallocha", IF(J3181="BRPA", "Bruguiera parviflora", IF(J3181="XYMO", "Xylocarpus moluccensis", IF(J3181="BRCY", "Bruguiera cylindrica", IF(J3181="AVAL", "Avicennia alba", IF(J3181="AVOF", "Avicennia officinalis", IF(J3181="LURA", "Lumnitzera racemosa", IF(J3181="CETA", "Ceriops tagal", IF(J3181="XYGR", "Xylocarpus granatum", IF(J3181="AVMA", "Avicennia marina", IF(J3181="RHMU", "Rhizophora mucronata", IF(J3181="BRGY", "Bruguiera gymnorrhiza", IF(J3181="BRSE", "Bruguiera sexangula", IF(J3181="SOOV", "Sonneratia ovata", IF(J3181="SOCA", "Sonneratia caseolaris", IF(J3181="HELI", "Heritiera littoralis", IF(J3181="HESY", "Heritiera sylvatica", IF(J3181="NYFR", "Nypa fruticans", IF(J3181="CYRA", "Cynometra ramiflora", IF(J3181="PHPA", "Phoenix paludosa", IF(J3181="SCHY", "Scyphiphora hydrophyllacea", IF(J3181="DIMA", "Diospyros maritima", IF(J3181="POPI", "Pongamia pinnata", IF(J3181="MAPS", "Maniltoa psilogyne", IF(J3181="INBI", "Intsia bijuga", IF(J3181="ACEB", "Acanthus ebracteatus", IF(J3181="CAER", "Calamus erinaceus", IF(J3181="UNUN", "Unknown unknown",  IF(J3181="SOAL", "Sonneratia alba",  IF(J3181="AECO", "Aegiceras corniculatum", "" )) )))))))))))))))))))))))))))))</f>
        <v>Rhizophora apiculata</v>
      </c>
      <c r="J3181" s="23" t="s">
        <v>21</v>
      </c>
      <c r="K3181" s="68" t="n">
        <v>13</v>
      </c>
      <c r="L3181" s="73"/>
      <c r="N3181" s="29"/>
    </row>
    <row r="3182" customFormat="false" ht="13.8" hidden="false" customHeight="false" outlineLevel="0" collapsed="false">
      <c r="A3182" s="72" t="s">
        <v>138</v>
      </c>
      <c r="B3182" s="27" t="n">
        <v>41396</v>
      </c>
      <c r="C3182" s="1" t="s">
        <v>544</v>
      </c>
      <c r="D3182" s="1" t="s">
        <v>140</v>
      </c>
      <c r="E3182" s="1" t="s">
        <v>544</v>
      </c>
      <c r="F3182" s="1" t="s">
        <v>20</v>
      </c>
      <c r="G3182" s="14" t="n">
        <v>1</v>
      </c>
      <c r="H3182" s="14" t="n">
        <v>1</v>
      </c>
      <c r="I3182" s="23" t="str">
        <f aca="false">IF(J3182="RHAP", "Rhizophora apiculata", IF(J3182="EXAG", "Excoecaria agallocha", IF(J3182="BRPA", "Bruguiera parviflora", IF(J3182="XYMO", "Xylocarpus moluccensis", IF(J3182="BRCY", "Bruguiera cylindrica", IF(J3182="AVAL", "Avicennia alba", IF(J3182="AVOF", "Avicennia officinalis", IF(J3182="LURA", "Lumnitzera racemosa", IF(J3182="CETA", "Ceriops tagal", IF(J3182="XYGR", "Xylocarpus granatum", IF(J3182="AVMA", "Avicennia marina", IF(J3182="RHMU", "Rhizophora mucronata", IF(J3182="BRGY", "Bruguiera gymnorrhiza", IF(J3182="BRSE", "Bruguiera sexangula", IF(J3182="SOOV", "Sonneratia ovata", IF(J3182="SOCA", "Sonneratia caseolaris", IF(J3182="HELI", "Heritiera littoralis", IF(J3182="HESY", "Heritiera sylvatica", IF(J3182="NYFR", "Nypa fruticans", IF(J3182="CYRA", "Cynometra ramiflora", IF(J3182="PHPA", "Phoenix paludosa", IF(J3182="SCHY", "Scyphiphora hydrophyllacea", IF(J3182="DIMA", "Diospyros maritima", IF(J3182="POPI", "Pongamia pinnata", IF(J3182="MAPS", "Maniltoa psilogyne", IF(J3182="INBI", "Intsia bijuga", IF(J3182="ACEB", "Acanthus ebracteatus", IF(J3182="CAER", "Calamus erinaceus", IF(J3182="UNUN", "Unknown unknown",  IF(J3182="SOAL", "Sonneratia alba",  IF(J3182="AECO", "Aegiceras corniculatum", "" )) )))))))))))))))))))))))))))))</f>
        <v>Rhizophora apiculata</v>
      </c>
      <c r="J3182" s="23" t="s">
        <v>21</v>
      </c>
      <c r="K3182" s="68" t="n">
        <v>15</v>
      </c>
      <c r="L3182" s="73"/>
      <c r="N3182" s="29"/>
    </row>
    <row r="3183" customFormat="false" ht="13.8" hidden="false" customHeight="false" outlineLevel="0" collapsed="false">
      <c r="A3183" s="23" t="s">
        <v>138</v>
      </c>
      <c r="B3183" s="27" t="n">
        <v>41396</v>
      </c>
      <c r="C3183" s="1" t="s">
        <v>544</v>
      </c>
      <c r="D3183" s="1" t="s">
        <v>140</v>
      </c>
      <c r="E3183" s="1" t="s">
        <v>544</v>
      </c>
      <c r="F3183" s="1" t="s">
        <v>20</v>
      </c>
      <c r="G3183" s="14" t="n">
        <v>1</v>
      </c>
      <c r="H3183" s="14" t="n">
        <v>1</v>
      </c>
      <c r="I3183" s="23" t="str">
        <f aca="false">IF(J3183="RHAP", "Rhizophora apiculata", IF(J3183="EXAG", "Excoecaria agallocha", IF(J3183="BRPA", "Bruguiera parviflora", IF(J3183="XYMO", "Xylocarpus moluccensis", IF(J3183="BRCY", "Bruguiera cylindrica", IF(J3183="AVAL", "Avicennia alba", IF(J3183="AVOF", "Avicennia officinalis", IF(J3183="LURA", "Lumnitzera racemosa", IF(J3183="CETA", "Ceriops tagal", IF(J3183="XYGR", "Xylocarpus granatum", IF(J3183="AVMA", "Avicennia marina", IF(J3183="RHMU", "Rhizophora mucronata", IF(J3183="BRGY", "Bruguiera gymnorrhiza", IF(J3183="BRSE", "Bruguiera sexangula", IF(J3183="SOOV", "Sonneratia ovata", IF(J3183="SOCA", "Sonneratia caseolaris", IF(J3183="HELI", "Heritiera littoralis", IF(J3183="HESY", "Heritiera sylvatica", IF(J3183="NYFR", "Nypa fruticans", IF(J3183="CYRA", "Cynometra ramiflora", IF(J3183="PHPA", "Phoenix paludosa", IF(J3183="SCHY", "Scyphiphora hydrophyllacea", IF(J3183="DIMA", "Diospyros maritima", IF(J3183="POPI", "Pongamia pinnata", IF(J3183="MAPS", "Maniltoa psilogyne", IF(J3183="INBI", "Intsia bijuga", IF(J3183="ACEB", "Acanthus ebracteatus", IF(J3183="CAER", "Calamus erinaceus", IF(J3183="UNUN", "Unknown unknown",  IF(J3183="SOAL", "Sonneratia alba",  IF(J3183="AECO", "Aegiceras corniculatum", "" )) )))))))))))))))))))))))))))))</f>
        <v>Xylocarpus granatum</v>
      </c>
      <c r="J3183" s="23" t="s">
        <v>1022</v>
      </c>
      <c r="K3183" s="68" t="n">
        <v>29.6</v>
      </c>
      <c r="L3183" s="73"/>
      <c r="N3183" s="29"/>
    </row>
    <row r="3184" customFormat="false" ht="13.8" hidden="false" customHeight="false" outlineLevel="0" collapsed="false">
      <c r="A3184" s="23" t="s">
        <v>138</v>
      </c>
      <c r="B3184" s="27" t="n">
        <v>41396</v>
      </c>
      <c r="C3184" s="1" t="s">
        <v>544</v>
      </c>
      <c r="D3184" s="1" t="s">
        <v>140</v>
      </c>
      <c r="E3184" s="1" t="s">
        <v>544</v>
      </c>
      <c r="F3184" s="1" t="s">
        <v>20</v>
      </c>
      <c r="G3184" s="14" t="n">
        <v>1</v>
      </c>
      <c r="H3184" s="14" t="n">
        <v>1</v>
      </c>
      <c r="I3184" s="23" t="str">
        <f aca="false">IF(J3184="RHAP", "Rhizophora apiculata", IF(J3184="EXAG", "Excoecaria agallocha", IF(J3184="BRPA", "Bruguiera parviflora", IF(J3184="XYMO", "Xylocarpus moluccensis", IF(J3184="BRCY", "Bruguiera cylindrica", IF(J3184="AVAL", "Avicennia alba", IF(J3184="AVOF", "Avicennia officinalis", IF(J3184="LURA", "Lumnitzera racemosa", IF(J3184="CETA", "Ceriops tagal", IF(J3184="XYGR", "Xylocarpus granatum", IF(J3184="AVMA", "Avicennia marina", IF(J3184="RHMU", "Rhizophora mucronata", IF(J3184="BRGY", "Bruguiera gymnorrhiza", IF(J3184="BRSE", "Bruguiera sexangula", IF(J3184="SOOV", "Sonneratia ovata", IF(J3184="SOCA", "Sonneratia caseolaris", IF(J3184="HELI", "Heritiera littoralis", IF(J3184="HESY", "Heritiera sylvatica", IF(J3184="NYFR", "Nypa fruticans", IF(J3184="CYRA", "Cynometra ramiflora", IF(J3184="PHPA", "Phoenix paludosa", IF(J3184="SCHY", "Scyphiphora hydrophyllacea", IF(J3184="DIMA", "Diospyros maritima", IF(J3184="POPI", "Pongamia pinnata", IF(J3184="MAPS", "Maniltoa psilogyne", IF(J3184="INBI", "Intsia bijuga", IF(J3184="ACEB", "Acanthus ebracteatus", IF(J3184="CAER", "Calamus erinaceus", IF(J3184="UNUN", "Unknown unknown",  IF(J3184="SOAL", "Sonneratia alba",  IF(J3184="AECO", "Aegiceras corniculatum", "" )) )))))))))))))))))))))))))))))</f>
        <v>Xylocarpus granatum</v>
      </c>
      <c r="J3184" s="23" t="s">
        <v>1022</v>
      </c>
      <c r="K3184" s="68" t="n">
        <v>29.8</v>
      </c>
      <c r="L3184" s="73" t="n">
        <v>1.37</v>
      </c>
      <c r="N3184" s="29" t="n">
        <v>3</v>
      </c>
    </row>
    <row r="3185" customFormat="false" ht="13.8" hidden="false" customHeight="false" outlineLevel="0" collapsed="false">
      <c r="A3185" s="23" t="s">
        <v>138</v>
      </c>
      <c r="B3185" s="27" t="n">
        <v>41396</v>
      </c>
      <c r="C3185" s="1" t="s">
        <v>544</v>
      </c>
      <c r="D3185" s="1" t="s">
        <v>140</v>
      </c>
      <c r="E3185" s="1" t="s">
        <v>544</v>
      </c>
      <c r="F3185" s="1" t="s">
        <v>20</v>
      </c>
      <c r="G3185" s="14" t="n">
        <v>1</v>
      </c>
      <c r="H3185" s="14" t="n">
        <v>1</v>
      </c>
      <c r="I3185" s="23" t="str">
        <f aca="false">IF(J3185="RHAP", "Rhizophora apiculata", IF(J3185="EXAG", "Excoecaria agallocha", IF(J3185="BRPA", "Bruguiera parviflora", IF(J3185="XYMO", "Xylocarpus moluccensis", IF(J3185="BRCY", "Bruguiera cylindrica", IF(J3185="AVAL", "Avicennia alba", IF(J3185="AVOF", "Avicennia officinalis", IF(J3185="LURA", "Lumnitzera racemosa", IF(J3185="CETA", "Ceriops tagal", IF(J3185="XYGR", "Xylocarpus granatum", IF(J3185="AVMA", "Avicennia marina", IF(J3185="RHMU", "Rhizophora mucronata", IF(J3185="BRGY", "Bruguiera gymnorrhiza", IF(J3185="BRSE", "Bruguiera sexangula", IF(J3185="SOOV", "Sonneratia ovata", IF(J3185="SOCA", "Sonneratia caseolaris", IF(J3185="HELI", "Heritiera littoralis", IF(J3185="HESY", "Heritiera sylvatica", IF(J3185="NYFR", "Nypa fruticans", IF(J3185="CYRA", "Cynometra ramiflora", IF(J3185="PHPA", "Phoenix paludosa", IF(J3185="SCHY", "Scyphiphora hydrophyllacea", IF(J3185="DIMA", "Diospyros maritima", IF(J3185="POPI", "Pongamia pinnata", IF(J3185="MAPS", "Maniltoa psilogyne", IF(J3185="INBI", "Intsia bijuga", IF(J3185="ACEB", "Acanthus ebracteatus", IF(J3185="CAER", "Calamus erinaceus", IF(J3185="UNUN", "Unknown unknown",  IF(J3185="SOAL", "Sonneratia alba",  IF(J3185="AECO", "Aegiceras corniculatum", "" )) )))))))))))))))))))))))))))))</f>
        <v>Xylocarpus granatum</v>
      </c>
      <c r="J3185" s="23" t="s">
        <v>1022</v>
      </c>
      <c r="K3185" s="68" t="n">
        <v>41</v>
      </c>
      <c r="L3185" s="73"/>
      <c r="N3185" s="29"/>
    </row>
    <row r="3186" customFormat="false" ht="13.8" hidden="false" customHeight="false" outlineLevel="0" collapsed="false">
      <c r="A3186" s="72" t="s">
        <v>138</v>
      </c>
      <c r="B3186" s="27" t="n">
        <v>41396</v>
      </c>
      <c r="C3186" s="1" t="s">
        <v>544</v>
      </c>
      <c r="D3186" s="1" t="s">
        <v>140</v>
      </c>
      <c r="E3186" s="1" t="s">
        <v>544</v>
      </c>
      <c r="F3186" s="1" t="s">
        <v>20</v>
      </c>
      <c r="G3186" s="14" t="n">
        <v>1</v>
      </c>
      <c r="H3186" s="14" t="n">
        <v>2</v>
      </c>
      <c r="I3186" s="23" t="str">
        <f aca="false">IF(J3186="RHAP", "Rhizophora apiculata", IF(J3186="EXAG", "Excoecaria agallocha", IF(J3186="BRPA", "Bruguiera parviflora", IF(J3186="XYMO", "Xylocarpus moluccensis", IF(J3186="BRCY", "Bruguiera cylindrica", IF(J3186="AVAL", "Avicennia alba", IF(J3186="AVOF", "Avicennia officinalis", IF(J3186="LURA", "Lumnitzera racemosa", IF(J3186="CETA", "Ceriops tagal", IF(J3186="XYGR", "Xylocarpus granatum", IF(J3186="AVMA", "Avicennia marina", IF(J3186="RHMU", "Rhizophora mucronata", IF(J3186="BRGY", "Bruguiera gymnorrhiza", IF(J3186="BRSE", "Bruguiera sexangula", IF(J3186="SOOV", "Sonneratia ovata", IF(J3186="SOCA", "Sonneratia caseolaris", IF(J3186="HELI", "Heritiera littoralis", IF(J3186="HESY", "Heritiera sylvatica", IF(J3186="NYFR", "Nypa fruticans", IF(J3186="CYRA", "Cynometra ramiflora", IF(J3186="PHPA", "Phoenix paludosa", IF(J3186="SCHY", "Scyphiphora hydrophyllacea", IF(J3186="DIMA", "Diospyros maritima", IF(J3186="POPI", "Pongamia pinnata", IF(J3186="MAPS", "Maniltoa psilogyne", IF(J3186="INBI", "Intsia bijuga", IF(J3186="ACEB", "Acanthus ebracteatus", IF(J3186="CAER", "Calamus erinaceus", IF(J3186="UNUN", "Unknown unknown",  IF(J3186="SOAL", "Sonneratia alba",  IF(J3186="AECO", "Aegiceras corniculatum", "" )) )))))))))))))))))))))))))))))</f>
        <v>Rhizophora apiculata</v>
      </c>
      <c r="J3186" s="23" t="s">
        <v>21</v>
      </c>
      <c r="K3186" s="68" t="n">
        <v>5.2</v>
      </c>
      <c r="L3186" s="73"/>
      <c r="N3186" s="1" t="n">
        <v>1</v>
      </c>
    </row>
    <row r="3187" customFormat="false" ht="13.8" hidden="false" customHeight="false" outlineLevel="0" collapsed="false">
      <c r="A3187" s="72" t="s">
        <v>138</v>
      </c>
      <c r="B3187" s="27" t="n">
        <v>41396</v>
      </c>
      <c r="C3187" s="1" t="s">
        <v>544</v>
      </c>
      <c r="D3187" s="1" t="s">
        <v>140</v>
      </c>
      <c r="E3187" s="1" t="s">
        <v>544</v>
      </c>
      <c r="F3187" s="1" t="s">
        <v>20</v>
      </c>
      <c r="G3187" s="14" t="n">
        <v>1</v>
      </c>
      <c r="H3187" s="14" t="n">
        <v>2</v>
      </c>
      <c r="I3187" s="23" t="str">
        <f aca="false">IF(J3187="RHAP", "Rhizophora apiculata", IF(J3187="EXAG", "Excoecaria agallocha", IF(J3187="BRPA", "Bruguiera parviflora", IF(J3187="XYMO", "Xylocarpus moluccensis", IF(J3187="BRCY", "Bruguiera cylindrica", IF(J3187="AVAL", "Avicennia alba", IF(J3187="AVOF", "Avicennia officinalis", IF(J3187="LURA", "Lumnitzera racemosa", IF(J3187="CETA", "Ceriops tagal", IF(J3187="XYGR", "Xylocarpus granatum", IF(J3187="AVMA", "Avicennia marina", IF(J3187="RHMU", "Rhizophora mucronata", IF(J3187="BRGY", "Bruguiera gymnorrhiza", IF(J3187="BRSE", "Bruguiera sexangula", IF(J3187="SOOV", "Sonneratia ovata", IF(J3187="SOCA", "Sonneratia caseolaris", IF(J3187="HELI", "Heritiera littoralis", IF(J3187="HESY", "Heritiera sylvatica", IF(J3187="NYFR", "Nypa fruticans", IF(J3187="CYRA", "Cynometra ramiflora", IF(J3187="PHPA", "Phoenix paludosa", IF(J3187="SCHY", "Scyphiphora hydrophyllacea", IF(J3187="DIMA", "Diospyros maritima", IF(J3187="POPI", "Pongamia pinnata", IF(J3187="MAPS", "Maniltoa psilogyne", IF(J3187="INBI", "Intsia bijuga", IF(J3187="ACEB", "Acanthus ebracteatus", IF(J3187="CAER", "Calamus erinaceus", IF(J3187="UNUN", "Unknown unknown",  IF(J3187="SOAL", "Sonneratia alba",  IF(J3187="AECO", "Aegiceras corniculatum", "" )) )))))))))))))))))))))))))))))</f>
        <v>Rhizophora apiculata</v>
      </c>
      <c r="J3187" s="23" t="s">
        <v>21</v>
      </c>
      <c r="K3187" s="68" t="n">
        <v>5.4</v>
      </c>
      <c r="L3187" s="73"/>
    </row>
    <row r="3188" customFormat="false" ht="13.8" hidden="false" customHeight="false" outlineLevel="0" collapsed="false">
      <c r="A3188" s="72" t="s">
        <v>138</v>
      </c>
      <c r="B3188" s="27" t="n">
        <v>41396</v>
      </c>
      <c r="C3188" s="1" t="s">
        <v>544</v>
      </c>
      <c r="D3188" s="1" t="s">
        <v>140</v>
      </c>
      <c r="E3188" s="1" t="s">
        <v>544</v>
      </c>
      <c r="F3188" s="1" t="s">
        <v>20</v>
      </c>
      <c r="G3188" s="14" t="n">
        <v>1</v>
      </c>
      <c r="H3188" s="14" t="n">
        <v>2</v>
      </c>
      <c r="I3188" s="23" t="str">
        <f aca="false">IF(J3188="RHAP", "Rhizophora apiculata", IF(J3188="EXAG", "Excoecaria agallocha", IF(J3188="BRPA", "Bruguiera parviflora", IF(J3188="XYMO", "Xylocarpus moluccensis", IF(J3188="BRCY", "Bruguiera cylindrica", IF(J3188="AVAL", "Avicennia alba", IF(J3188="AVOF", "Avicennia officinalis", IF(J3188="LURA", "Lumnitzera racemosa", IF(J3188="CETA", "Ceriops tagal", IF(J3188="XYGR", "Xylocarpus granatum", IF(J3188="AVMA", "Avicennia marina", IF(J3188="RHMU", "Rhizophora mucronata", IF(J3188="BRGY", "Bruguiera gymnorrhiza", IF(J3188="BRSE", "Bruguiera sexangula", IF(J3188="SOOV", "Sonneratia ovata", IF(J3188="SOCA", "Sonneratia caseolaris", IF(J3188="HELI", "Heritiera littoralis", IF(J3188="HESY", "Heritiera sylvatica", IF(J3188="NYFR", "Nypa fruticans", IF(J3188="CYRA", "Cynometra ramiflora", IF(J3188="PHPA", "Phoenix paludosa", IF(J3188="SCHY", "Scyphiphora hydrophyllacea", IF(J3188="DIMA", "Diospyros maritima", IF(J3188="POPI", "Pongamia pinnata", IF(J3188="MAPS", "Maniltoa psilogyne", IF(J3188="INBI", "Intsia bijuga", IF(J3188="ACEB", "Acanthus ebracteatus", IF(J3188="CAER", "Calamus erinaceus", IF(J3188="UNUN", "Unknown unknown",  IF(J3188="SOAL", "Sonneratia alba",  IF(J3188="AECO", "Aegiceras corniculatum", "" )) )))))))))))))))))))))))))))))</f>
        <v>Rhizophora apiculata</v>
      </c>
      <c r="J3188" s="23" t="s">
        <v>21</v>
      </c>
      <c r="K3188" s="68" t="n">
        <v>5.5</v>
      </c>
      <c r="L3188" s="73" t="n">
        <v>1.37</v>
      </c>
      <c r="N3188" s="1" t="n">
        <v>3</v>
      </c>
    </row>
    <row r="3189" customFormat="false" ht="13.8" hidden="false" customHeight="false" outlineLevel="0" collapsed="false">
      <c r="A3189" s="72" t="s">
        <v>138</v>
      </c>
      <c r="B3189" s="27" t="n">
        <v>41396</v>
      </c>
      <c r="C3189" s="1" t="s">
        <v>544</v>
      </c>
      <c r="D3189" s="1" t="s">
        <v>140</v>
      </c>
      <c r="E3189" s="1" t="s">
        <v>544</v>
      </c>
      <c r="F3189" s="1" t="s">
        <v>20</v>
      </c>
      <c r="G3189" s="14" t="n">
        <v>1</v>
      </c>
      <c r="H3189" s="14" t="n">
        <v>2</v>
      </c>
      <c r="I3189" s="23" t="str">
        <f aca="false">IF(J3189="RHAP", "Rhizophora apiculata", IF(J3189="EXAG", "Excoecaria agallocha", IF(J3189="BRPA", "Bruguiera parviflora", IF(J3189="XYMO", "Xylocarpus moluccensis", IF(J3189="BRCY", "Bruguiera cylindrica", IF(J3189="AVAL", "Avicennia alba", IF(J3189="AVOF", "Avicennia officinalis", IF(J3189="LURA", "Lumnitzera racemosa", IF(J3189="CETA", "Ceriops tagal", IF(J3189="XYGR", "Xylocarpus granatum", IF(J3189="AVMA", "Avicennia marina", IF(J3189="RHMU", "Rhizophora mucronata", IF(J3189="BRGY", "Bruguiera gymnorrhiza", IF(J3189="BRSE", "Bruguiera sexangula", IF(J3189="SOOV", "Sonneratia ovata", IF(J3189="SOCA", "Sonneratia caseolaris", IF(J3189="HELI", "Heritiera littoralis", IF(J3189="HESY", "Heritiera sylvatica", IF(J3189="NYFR", "Nypa fruticans", IF(J3189="CYRA", "Cynometra ramiflora", IF(J3189="PHPA", "Phoenix paludosa", IF(J3189="SCHY", "Scyphiphora hydrophyllacea", IF(J3189="DIMA", "Diospyros maritima", IF(J3189="POPI", "Pongamia pinnata", IF(J3189="MAPS", "Maniltoa psilogyne", IF(J3189="INBI", "Intsia bijuga", IF(J3189="ACEB", "Acanthus ebracteatus", IF(J3189="CAER", "Calamus erinaceus", IF(J3189="UNUN", "Unknown unknown",  IF(J3189="SOAL", "Sonneratia alba",  IF(J3189="AECO", "Aegiceras corniculatum", "" )) )))))))))))))))))))))))))))))</f>
        <v>Rhizophora apiculata</v>
      </c>
      <c r="J3189" s="23" t="s">
        <v>21</v>
      </c>
      <c r="K3189" s="68" t="n">
        <v>5.5</v>
      </c>
      <c r="L3189" s="73"/>
    </row>
    <row r="3190" customFormat="false" ht="13.8" hidden="false" customHeight="false" outlineLevel="0" collapsed="false">
      <c r="A3190" s="72" t="s">
        <v>138</v>
      </c>
      <c r="B3190" s="27" t="n">
        <v>41396</v>
      </c>
      <c r="C3190" s="1" t="s">
        <v>544</v>
      </c>
      <c r="D3190" s="1" t="s">
        <v>140</v>
      </c>
      <c r="E3190" s="1" t="s">
        <v>544</v>
      </c>
      <c r="F3190" s="1" t="s">
        <v>20</v>
      </c>
      <c r="G3190" s="14" t="n">
        <v>1</v>
      </c>
      <c r="H3190" s="14" t="n">
        <v>2</v>
      </c>
      <c r="I3190" s="23" t="str">
        <f aca="false">IF(J3190="RHAP", "Rhizophora apiculata", IF(J3190="EXAG", "Excoecaria agallocha", IF(J3190="BRPA", "Bruguiera parviflora", IF(J3190="XYMO", "Xylocarpus moluccensis", IF(J3190="BRCY", "Bruguiera cylindrica", IF(J3190="AVAL", "Avicennia alba", IF(J3190="AVOF", "Avicennia officinalis", IF(J3190="LURA", "Lumnitzera racemosa", IF(J3190="CETA", "Ceriops tagal", IF(J3190="XYGR", "Xylocarpus granatum", IF(J3190="AVMA", "Avicennia marina", IF(J3190="RHMU", "Rhizophora mucronata", IF(J3190="BRGY", "Bruguiera gymnorrhiza", IF(J3190="BRSE", "Bruguiera sexangula", IF(J3190="SOOV", "Sonneratia ovata", IF(J3190="SOCA", "Sonneratia caseolaris", IF(J3190="HELI", "Heritiera littoralis", IF(J3190="HESY", "Heritiera sylvatica", IF(J3190="NYFR", "Nypa fruticans", IF(J3190="CYRA", "Cynometra ramiflora", IF(J3190="PHPA", "Phoenix paludosa", IF(J3190="SCHY", "Scyphiphora hydrophyllacea", IF(J3190="DIMA", "Diospyros maritima", IF(J3190="POPI", "Pongamia pinnata", IF(J3190="MAPS", "Maniltoa psilogyne", IF(J3190="INBI", "Intsia bijuga", IF(J3190="ACEB", "Acanthus ebracteatus", IF(J3190="CAER", "Calamus erinaceus", IF(J3190="UNUN", "Unknown unknown",  IF(J3190="SOAL", "Sonneratia alba",  IF(J3190="AECO", "Aegiceras corniculatum", "" )) )))))))))))))))))))))))))))))</f>
        <v>Rhizophora apiculata</v>
      </c>
      <c r="J3190" s="23" t="s">
        <v>21</v>
      </c>
      <c r="K3190" s="68" t="n">
        <v>5.5</v>
      </c>
      <c r="L3190" s="73"/>
    </row>
    <row r="3191" customFormat="false" ht="13.8" hidden="false" customHeight="false" outlineLevel="0" collapsed="false">
      <c r="A3191" s="72" t="s">
        <v>138</v>
      </c>
      <c r="B3191" s="27" t="n">
        <v>41396</v>
      </c>
      <c r="C3191" s="1" t="s">
        <v>544</v>
      </c>
      <c r="D3191" s="1" t="s">
        <v>140</v>
      </c>
      <c r="E3191" s="1" t="s">
        <v>544</v>
      </c>
      <c r="F3191" s="1" t="s">
        <v>20</v>
      </c>
      <c r="G3191" s="14" t="n">
        <v>1</v>
      </c>
      <c r="H3191" s="14" t="n">
        <v>2</v>
      </c>
      <c r="I3191" s="23" t="str">
        <f aca="false">IF(J3191="RHAP", "Rhizophora apiculata", IF(J3191="EXAG", "Excoecaria agallocha", IF(J3191="BRPA", "Bruguiera parviflora", IF(J3191="XYMO", "Xylocarpus moluccensis", IF(J3191="BRCY", "Bruguiera cylindrica", IF(J3191="AVAL", "Avicennia alba", IF(J3191="AVOF", "Avicennia officinalis", IF(J3191="LURA", "Lumnitzera racemosa", IF(J3191="CETA", "Ceriops tagal", IF(J3191="XYGR", "Xylocarpus granatum", IF(J3191="AVMA", "Avicennia marina", IF(J3191="RHMU", "Rhizophora mucronata", IF(J3191="BRGY", "Bruguiera gymnorrhiza", IF(J3191="BRSE", "Bruguiera sexangula", IF(J3191="SOOV", "Sonneratia ovata", IF(J3191="SOCA", "Sonneratia caseolaris", IF(J3191="HELI", "Heritiera littoralis", IF(J3191="HESY", "Heritiera sylvatica", IF(J3191="NYFR", "Nypa fruticans", IF(J3191="CYRA", "Cynometra ramiflora", IF(J3191="PHPA", "Phoenix paludosa", IF(J3191="SCHY", "Scyphiphora hydrophyllacea", IF(J3191="DIMA", "Diospyros maritima", IF(J3191="POPI", "Pongamia pinnata", IF(J3191="MAPS", "Maniltoa psilogyne", IF(J3191="INBI", "Intsia bijuga", IF(J3191="ACEB", "Acanthus ebracteatus", IF(J3191="CAER", "Calamus erinaceus", IF(J3191="UNUN", "Unknown unknown",  IF(J3191="SOAL", "Sonneratia alba",  IF(J3191="AECO", "Aegiceras corniculatum", "" )) )))))))))))))))))))))))))))))</f>
        <v>Rhizophora apiculata</v>
      </c>
      <c r="J3191" s="23" t="s">
        <v>21</v>
      </c>
      <c r="K3191" s="68" t="n">
        <v>5.7</v>
      </c>
      <c r="L3191" s="73"/>
      <c r="N3191" s="29" t="n">
        <v>1</v>
      </c>
    </row>
    <row r="3192" customFormat="false" ht="13.8" hidden="false" customHeight="false" outlineLevel="0" collapsed="false">
      <c r="A3192" s="72" t="s">
        <v>138</v>
      </c>
      <c r="B3192" s="27" t="n">
        <v>41396</v>
      </c>
      <c r="C3192" s="1" t="s">
        <v>544</v>
      </c>
      <c r="D3192" s="1" t="s">
        <v>140</v>
      </c>
      <c r="E3192" s="1" t="s">
        <v>544</v>
      </c>
      <c r="F3192" s="1" t="s">
        <v>20</v>
      </c>
      <c r="G3192" s="14" t="n">
        <v>1</v>
      </c>
      <c r="H3192" s="14" t="n">
        <v>2</v>
      </c>
      <c r="I3192" s="23" t="str">
        <f aca="false">IF(J3192="RHAP", "Rhizophora apiculata", IF(J3192="EXAG", "Excoecaria agallocha", IF(J3192="BRPA", "Bruguiera parviflora", IF(J3192="XYMO", "Xylocarpus moluccensis", IF(J3192="BRCY", "Bruguiera cylindrica", IF(J3192="AVAL", "Avicennia alba", IF(J3192="AVOF", "Avicennia officinalis", IF(J3192="LURA", "Lumnitzera racemosa", IF(J3192="CETA", "Ceriops tagal", IF(J3192="XYGR", "Xylocarpus granatum", IF(J3192="AVMA", "Avicennia marina", IF(J3192="RHMU", "Rhizophora mucronata", IF(J3192="BRGY", "Bruguiera gymnorrhiza", IF(J3192="BRSE", "Bruguiera sexangula", IF(J3192="SOOV", "Sonneratia ovata", IF(J3192="SOCA", "Sonneratia caseolaris", IF(J3192="HELI", "Heritiera littoralis", IF(J3192="HESY", "Heritiera sylvatica", IF(J3192="NYFR", "Nypa fruticans", IF(J3192="CYRA", "Cynometra ramiflora", IF(J3192="PHPA", "Phoenix paludosa", IF(J3192="SCHY", "Scyphiphora hydrophyllacea", IF(J3192="DIMA", "Diospyros maritima", IF(J3192="POPI", "Pongamia pinnata", IF(J3192="MAPS", "Maniltoa psilogyne", IF(J3192="INBI", "Intsia bijuga", IF(J3192="ACEB", "Acanthus ebracteatus", IF(J3192="CAER", "Calamus erinaceus", IF(J3192="UNUN", "Unknown unknown",  IF(J3192="SOAL", "Sonneratia alba",  IF(J3192="AECO", "Aegiceras corniculatum", "" )) )))))))))))))))))))))))))))))</f>
        <v>Rhizophora apiculata</v>
      </c>
      <c r="J3192" s="23" t="s">
        <v>21</v>
      </c>
      <c r="K3192" s="68" t="n">
        <v>5.9</v>
      </c>
      <c r="L3192" s="73"/>
      <c r="N3192" s="1" t="n">
        <v>2</v>
      </c>
    </row>
    <row r="3193" customFormat="false" ht="13.8" hidden="false" customHeight="false" outlineLevel="0" collapsed="false">
      <c r="A3193" s="72" t="s">
        <v>138</v>
      </c>
      <c r="B3193" s="27" t="n">
        <v>41396</v>
      </c>
      <c r="C3193" s="1" t="s">
        <v>544</v>
      </c>
      <c r="D3193" s="1" t="s">
        <v>140</v>
      </c>
      <c r="E3193" s="1" t="s">
        <v>544</v>
      </c>
      <c r="F3193" s="1" t="s">
        <v>20</v>
      </c>
      <c r="G3193" s="14" t="n">
        <v>1</v>
      </c>
      <c r="H3193" s="14" t="n">
        <v>2</v>
      </c>
      <c r="I3193" s="23" t="str">
        <f aca="false">IF(J3193="RHAP", "Rhizophora apiculata", IF(J3193="EXAG", "Excoecaria agallocha", IF(J3193="BRPA", "Bruguiera parviflora", IF(J3193="XYMO", "Xylocarpus moluccensis", IF(J3193="BRCY", "Bruguiera cylindrica", IF(J3193="AVAL", "Avicennia alba", IF(J3193="AVOF", "Avicennia officinalis", IF(J3193="LURA", "Lumnitzera racemosa", IF(J3193="CETA", "Ceriops tagal", IF(J3193="XYGR", "Xylocarpus granatum", IF(J3193="AVMA", "Avicennia marina", IF(J3193="RHMU", "Rhizophora mucronata", IF(J3193="BRGY", "Bruguiera gymnorrhiza", IF(J3193="BRSE", "Bruguiera sexangula", IF(J3193="SOOV", "Sonneratia ovata", IF(J3193="SOCA", "Sonneratia caseolaris", IF(J3193="HELI", "Heritiera littoralis", IF(J3193="HESY", "Heritiera sylvatica", IF(J3193="NYFR", "Nypa fruticans", IF(J3193="CYRA", "Cynometra ramiflora", IF(J3193="PHPA", "Phoenix paludosa", IF(J3193="SCHY", "Scyphiphora hydrophyllacea", IF(J3193="DIMA", "Diospyros maritima", IF(J3193="POPI", "Pongamia pinnata", IF(J3193="MAPS", "Maniltoa psilogyne", IF(J3193="INBI", "Intsia bijuga", IF(J3193="ACEB", "Acanthus ebracteatus", IF(J3193="CAER", "Calamus erinaceus", IF(J3193="UNUN", "Unknown unknown",  IF(J3193="SOAL", "Sonneratia alba",  IF(J3193="AECO", "Aegiceras corniculatum", "" )) )))))))))))))))))))))))))))))</f>
        <v>Rhizophora apiculata</v>
      </c>
      <c r="J3193" s="23" t="s">
        <v>21</v>
      </c>
      <c r="K3193" s="68" t="n">
        <v>6</v>
      </c>
      <c r="L3193" s="73"/>
      <c r="N3193" s="29"/>
    </row>
    <row r="3194" customFormat="false" ht="13.8" hidden="false" customHeight="false" outlineLevel="0" collapsed="false">
      <c r="A3194" s="72" t="s">
        <v>138</v>
      </c>
      <c r="B3194" s="27" t="n">
        <v>41396</v>
      </c>
      <c r="C3194" s="1" t="s">
        <v>544</v>
      </c>
      <c r="D3194" s="1" t="s">
        <v>140</v>
      </c>
      <c r="E3194" s="1" t="s">
        <v>544</v>
      </c>
      <c r="F3194" s="1" t="s">
        <v>20</v>
      </c>
      <c r="G3194" s="14" t="n">
        <v>1</v>
      </c>
      <c r="H3194" s="14" t="n">
        <v>2</v>
      </c>
      <c r="I3194" s="23" t="str">
        <f aca="false">IF(J3194="RHAP", "Rhizophora apiculata", IF(J3194="EXAG", "Excoecaria agallocha", IF(J3194="BRPA", "Bruguiera parviflora", IF(J3194="XYMO", "Xylocarpus moluccensis", IF(J3194="BRCY", "Bruguiera cylindrica", IF(J3194="AVAL", "Avicennia alba", IF(J3194="AVOF", "Avicennia officinalis", IF(J3194="LURA", "Lumnitzera racemosa", IF(J3194="CETA", "Ceriops tagal", IF(J3194="XYGR", "Xylocarpus granatum", IF(J3194="AVMA", "Avicennia marina", IF(J3194="RHMU", "Rhizophora mucronata", IF(J3194="BRGY", "Bruguiera gymnorrhiza", IF(J3194="BRSE", "Bruguiera sexangula", IF(J3194="SOOV", "Sonneratia ovata", IF(J3194="SOCA", "Sonneratia caseolaris", IF(J3194="HELI", "Heritiera littoralis", IF(J3194="HESY", "Heritiera sylvatica", IF(J3194="NYFR", "Nypa fruticans", IF(J3194="CYRA", "Cynometra ramiflora", IF(J3194="PHPA", "Phoenix paludosa", IF(J3194="SCHY", "Scyphiphora hydrophyllacea", IF(J3194="DIMA", "Diospyros maritima", IF(J3194="POPI", "Pongamia pinnata", IF(J3194="MAPS", "Maniltoa psilogyne", IF(J3194="INBI", "Intsia bijuga", IF(J3194="ACEB", "Acanthus ebracteatus", IF(J3194="CAER", "Calamus erinaceus", IF(J3194="UNUN", "Unknown unknown",  IF(J3194="SOAL", "Sonneratia alba",  IF(J3194="AECO", "Aegiceras corniculatum", "" )) )))))))))))))))))))))))))))))</f>
        <v>Rhizophora apiculata</v>
      </c>
      <c r="J3194" s="23" t="s">
        <v>21</v>
      </c>
      <c r="K3194" s="68" t="n">
        <v>6.3</v>
      </c>
      <c r="L3194" s="73"/>
    </row>
    <row r="3195" customFormat="false" ht="13.8" hidden="false" customHeight="false" outlineLevel="0" collapsed="false">
      <c r="A3195" s="72" t="s">
        <v>138</v>
      </c>
      <c r="B3195" s="27" t="n">
        <v>41396</v>
      </c>
      <c r="C3195" s="1" t="s">
        <v>544</v>
      </c>
      <c r="D3195" s="1" t="s">
        <v>140</v>
      </c>
      <c r="E3195" s="1" t="s">
        <v>544</v>
      </c>
      <c r="F3195" s="1" t="s">
        <v>20</v>
      </c>
      <c r="G3195" s="14" t="n">
        <v>1</v>
      </c>
      <c r="H3195" s="14" t="n">
        <v>2</v>
      </c>
      <c r="I3195" s="23" t="str">
        <f aca="false">IF(J3195="RHAP", "Rhizophora apiculata", IF(J3195="EXAG", "Excoecaria agallocha", IF(J3195="BRPA", "Bruguiera parviflora", IF(J3195="XYMO", "Xylocarpus moluccensis", IF(J3195="BRCY", "Bruguiera cylindrica", IF(J3195="AVAL", "Avicennia alba", IF(J3195="AVOF", "Avicennia officinalis", IF(J3195="LURA", "Lumnitzera racemosa", IF(J3195="CETA", "Ceriops tagal", IF(J3195="XYGR", "Xylocarpus granatum", IF(J3195="AVMA", "Avicennia marina", IF(J3195="RHMU", "Rhizophora mucronata", IF(J3195="BRGY", "Bruguiera gymnorrhiza", IF(J3195="BRSE", "Bruguiera sexangula", IF(J3195="SOOV", "Sonneratia ovata", IF(J3195="SOCA", "Sonneratia caseolaris", IF(J3195="HELI", "Heritiera littoralis", IF(J3195="HESY", "Heritiera sylvatica", IF(J3195="NYFR", "Nypa fruticans", IF(J3195="CYRA", "Cynometra ramiflora", IF(J3195="PHPA", "Phoenix paludosa", IF(J3195="SCHY", "Scyphiphora hydrophyllacea", IF(J3195="DIMA", "Diospyros maritima", IF(J3195="POPI", "Pongamia pinnata", IF(J3195="MAPS", "Maniltoa psilogyne", IF(J3195="INBI", "Intsia bijuga", IF(J3195="ACEB", "Acanthus ebracteatus", IF(J3195="CAER", "Calamus erinaceus", IF(J3195="UNUN", "Unknown unknown",  IF(J3195="SOAL", "Sonneratia alba",  IF(J3195="AECO", "Aegiceras corniculatum", "" )) )))))))))))))))))))))))))))))</f>
        <v>Rhizophora apiculata</v>
      </c>
      <c r="J3195" s="23" t="s">
        <v>21</v>
      </c>
      <c r="K3195" s="68" t="n">
        <v>6.4</v>
      </c>
      <c r="L3195" s="73"/>
    </row>
    <row r="3196" customFormat="false" ht="13.8" hidden="false" customHeight="false" outlineLevel="0" collapsed="false">
      <c r="A3196" s="72" t="s">
        <v>138</v>
      </c>
      <c r="B3196" s="27" t="n">
        <v>41396</v>
      </c>
      <c r="C3196" s="1" t="s">
        <v>544</v>
      </c>
      <c r="D3196" s="1" t="s">
        <v>140</v>
      </c>
      <c r="E3196" s="1" t="s">
        <v>544</v>
      </c>
      <c r="F3196" s="1" t="s">
        <v>20</v>
      </c>
      <c r="G3196" s="14" t="n">
        <v>1</v>
      </c>
      <c r="H3196" s="14" t="n">
        <v>2</v>
      </c>
      <c r="I3196" s="23" t="str">
        <f aca="false">IF(J3196="RHAP", "Rhizophora apiculata", IF(J3196="EXAG", "Excoecaria agallocha", IF(J3196="BRPA", "Bruguiera parviflora", IF(J3196="XYMO", "Xylocarpus moluccensis", IF(J3196="BRCY", "Bruguiera cylindrica", IF(J3196="AVAL", "Avicennia alba", IF(J3196="AVOF", "Avicennia officinalis", IF(J3196="LURA", "Lumnitzera racemosa", IF(J3196="CETA", "Ceriops tagal", IF(J3196="XYGR", "Xylocarpus granatum", IF(J3196="AVMA", "Avicennia marina", IF(J3196="RHMU", "Rhizophora mucronata", IF(J3196="BRGY", "Bruguiera gymnorrhiza", IF(J3196="BRSE", "Bruguiera sexangula", IF(J3196="SOOV", "Sonneratia ovata", IF(J3196="SOCA", "Sonneratia caseolaris", IF(J3196="HELI", "Heritiera littoralis", IF(J3196="HESY", "Heritiera sylvatica", IF(J3196="NYFR", "Nypa fruticans", IF(J3196="CYRA", "Cynometra ramiflora", IF(J3196="PHPA", "Phoenix paludosa", IF(J3196="SCHY", "Scyphiphora hydrophyllacea", IF(J3196="DIMA", "Diospyros maritima", IF(J3196="POPI", "Pongamia pinnata", IF(J3196="MAPS", "Maniltoa psilogyne", IF(J3196="INBI", "Intsia bijuga", IF(J3196="ACEB", "Acanthus ebracteatus", IF(J3196="CAER", "Calamus erinaceus", IF(J3196="UNUN", "Unknown unknown",  IF(J3196="SOAL", "Sonneratia alba",  IF(J3196="AECO", "Aegiceras corniculatum", "" )) )))))))))))))))))))))))))))))</f>
        <v>Rhizophora apiculata</v>
      </c>
      <c r="J3196" s="23" t="s">
        <v>21</v>
      </c>
      <c r="K3196" s="68" t="n">
        <v>6.5</v>
      </c>
      <c r="L3196" s="73"/>
    </row>
    <row r="3197" customFormat="false" ht="13.8" hidden="false" customHeight="false" outlineLevel="0" collapsed="false">
      <c r="A3197" s="72" t="s">
        <v>138</v>
      </c>
      <c r="B3197" s="27" t="n">
        <v>41396</v>
      </c>
      <c r="C3197" s="1" t="s">
        <v>544</v>
      </c>
      <c r="D3197" s="1" t="s">
        <v>140</v>
      </c>
      <c r="E3197" s="1" t="s">
        <v>544</v>
      </c>
      <c r="F3197" s="1" t="s">
        <v>20</v>
      </c>
      <c r="G3197" s="14" t="n">
        <v>1</v>
      </c>
      <c r="H3197" s="14" t="n">
        <v>2</v>
      </c>
      <c r="I3197" s="23" t="str">
        <f aca="false">IF(J3197="RHAP", "Rhizophora apiculata", IF(J3197="EXAG", "Excoecaria agallocha", IF(J3197="BRPA", "Bruguiera parviflora", IF(J3197="XYMO", "Xylocarpus moluccensis", IF(J3197="BRCY", "Bruguiera cylindrica", IF(J3197="AVAL", "Avicennia alba", IF(J3197="AVOF", "Avicennia officinalis", IF(J3197="LURA", "Lumnitzera racemosa", IF(J3197="CETA", "Ceriops tagal", IF(J3197="XYGR", "Xylocarpus granatum", IF(J3197="AVMA", "Avicennia marina", IF(J3197="RHMU", "Rhizophora mucronata", IF(J3197="BRGY", "Bruguiera gymnorrhiza", IF(J3197="BRSE", "Bruguiera sexangula", IF(J3197="SOOV", "Sonneratia ovata", IF(J3197="SOCA", "Sonneratia caseolaris", IF(J3197="HELI", "Heritiera littoralis", IF(J3197="HESY", "Heritiera sylvatica", IF(J3197="NYFR", "Nypa fruticans", IF(J3197="CYRA", "Cynometra ramiflora", IF(J3197="PHPA", "Phoenix paludosa", IF(J3197="SCHY", "Scyphiphora hydrophyllacea", IF(J3197="DIMA", "Diospyros maritima", IF(J3197="POPI", "Pongamia pinnata", IF(J3197="MAPS", "Maniltoa psilogyne", IF(J3197="INBI", "Intsia bijuga", IF(J3197="ACEB", "Acanthus ebracteatus", IF(J3197="CAER", "Calamus erinaceus", IF(J3197="UNUN", "Unknown unknown",  IF(J3197="SOAL", "Sonneratia alba",  IF(J3197="AECO", "Aegiceras corniculatum", "" )) )))))))))))))))))))))))))))))</f>
        <v>Rhizophora apiculata</v>
      </c>
      <c r="J3197" s="23" t="s">
        <v>21</v>
      </c>
      <c r="K3197" s="68" t="n">
        <v>7.2</v>
      </c>
      <c r="L3197" s="73"/>
      <c r="N3197" s="29"/>
    </row>
    <row r="3198" customFormat="false" ht="13.8" hidden="false" customHeight="false" outlineLevel="0" collapsed="false">
      <c r="A3198" s="72" t="s">
        <v>138</v>
      </c>
      <c r="B3198" s="27" t="n">
        <v>41396</v>
      </c>
      <c r="C3198" s="1" t="s">
        <v>544</v>
      </c>
      <c r="D3198" s="1" t="s">
        <v>140</v>
      </c>
      <c r="E3198" s="1" t="s">
        <v>544</v>
      </c>
      <c r="F3198" s="1" t="s">
        <v>20</v>
      </c>
      <c r="G3198" s="14" t="n">
        <v>1</v>
      </c>
      <c r="H3198" s="14" t="n">
        <v>2</v>
      </c>
      <c r="I3198" s="23" t="str">
        <f aca="false">IF(J3198="RHAP", "Rhizophora apiculata", IF(J3198="EXAG", "Excoecaria agallocha", IF(J3198="BRPA", "Bruguiera parviflora", IF(J3198="XYMO", "Xylocarpus moluccensis", IF(J3198="BRCY", "Bruguiera cylindrica", IF(J3198="AVAL", "Avicennia alba", IF(J3198="AVOF", "Avicennia officinalis", IF(J3198="LURA", "Lumnitzera racemosa", IF(J3198="CETA", "Ceriops tagal", IF(J3198="XYGR", "Xylocarpus granatum", IF(J3198="AVMA", "Avicennia marina", IF(J3198="RHMU", "Rhizophora mucronata", IF(J3198="BRGY", "Bruguiera gymnorrhiza", IF(J3198="BRSE", "Bruguiera sexangula", IF(J3198="SOOV", "Sonneratia ovata", IF(J3198="SOCA", "Sonneratia caseolaris", IF(J3198="HELI", "Heritiera littoralis", IF(J3198="HESY", "Heritiera sylvatica", IF(J3198="NYFR", "Nypa fruticans", IF(J3198="CYRA", "Cynometra ramiflora", IF(J3198="PHPA", "Phoenix paludosa", IF(J3198="SCHY", "Scyphiphora hydrophyllacea", IF(J3198="DIMA", "Diospyros maritima", IF(J3198="POPI", "Pongamia pinnata", IF(J3198="MAPS", "Maniltoa psilogyne", IF(J3198="INBI", "Intsia bijuga", IF(J3198="ACEB", "Acanthus ebracteatus", IF(J3198="CAER", "Calamus erinaceus", IF(J3198="UNUN", "Unknown unknown",  IF(J3198="SOAL", "Sonneratia alba",  IF(J3198="AECO", "Aegiceras corniculatum", "" )) )))))))))))))))))))))))))))))</f>
        <v>Rhizophora apiculata</v>
      </c>
      <c r="J3198" s="23" t="s">
        <v>21</v>
      </c>
      <c r="K3198" s="68" t="n">
        <v>7.2</v>
      </c>
      <c r="L3198" s="73"/>
    </row>
    <row r="3199" customFormat="false" ht="13.8" hidden="false" customHeight="false" outlineLevel="0" collapsed="false">
      <c r="A3199" s="72" t="s">
        <v>138</v>
      </c>
      <c r="B3199" s="27" t="n">
        <v>41396</v>
      </c>
      <c r="C3199" s="1" t="s">
        <v>544</v>
      </c>
      <c r="D3199" s="1" t="s">
        <v>140</v>
      </c>
      <c r="E3199" s="1" t="s">
        <v>544</v>
      </c>
      <c r="F3199" s="1" t="s">
        <v>20</v>
      </c>
      <c r="G3199" s="14" t="n">
        <v>1</v>
      </c>
      <c r="H3199" s="14" t="n">
        <v>2</v>
      </c>
      <c r="I3199" s="23" t="str">
        <f aca="false">IF(J3199="RHAP", "Rhizophora apiculata", IF(J3199="EXAG", "Excoecaria agallocha", IF(J3199="BRPA", "Bruguiera parviflora", IF(J3199="XYMO", "Xylocarpus moluccensis", IF(J3199="BRCY", "Bruguiera cylindrica", IF(J3199="AVAL", "Avicennia alba", IF(J3199="AVOF", "Avicennia officinalis", IF(J3199="LURA", "Lumnitzera racemosa", IF(J3199="CETA", "Ceriops tagal", IF(J3199="XYGR", "Xylocarpus granatum", IF(J3199="AVMA", "Avicennia marina", IF(J3199="RHMU", "Rhizophora mucronata", IF(J3199="BRGY", "Bruguiera gymnorrhiza", IF(J3199="BRSE", "Bruguiera sexangula", IF(J3199="SOOV", "Sonneratia ovata", IF(J3199="SOCA", "Sonneratia caseolaris", IF(J3199="HELI", "Heritiera littoralis", IF(J3199="HESY", "Heritiera sylvatica", IF(J3199="NYFR", "Nypa fruticans", IF(J3199="CYRA", "Cynometra ramiflora", IF(J3199="PHPA", "Phoenix paludosa", IF(J3199="SCHY", "Scyphiphora hydrophyllacea", IF(J3199="DIMA", "Diospyros maritima", IF(J3199="POPI", "Pongamia pinnata", IF(J3199="MAPS", "Maniltoa psilogyne", IF(J3199="INBI", "Intsia bijuga", IF(J3199="ACEB", "Acanthus ebracteatus", IF(J3199="CAER", "Calamus erinaceus", IF(J3199="UNUN", "Unknown unknown",  IF(J3199="SOAL", "Sonneratia alba",  IF(J3199="AECO", "Aegiceras corniculatum", "" )) )))))))))))))))))))))))))))))</f>
        <v>Rhizophora apiculata</v>
      </c>
      <c r="J3199" s="23" t="s">
        <v>21</v>
      </c>
      <c r="K3199" s="68" t="n">
        <v>7.3</v>
      </c>
      <c r="L3199" s="73"/>
    </row>
    <row r="3200" customFormat="false" ht="13.8" hidden="false" customHeight="false" outlineLevel="0" collapsed="false">
      <c r="A3200" s="72" t="s">
        <v>138</v>
      </c>
      <c r="B3200" s="27" t="n">
        <v>41396</v>
      </c>
      <c r="C3200" s="1" t="s">
        <v>544</v>
      </c>
      <c r="D3200" s="1" t="s">
        <v>140</v>
      </c>
      <c r="E3200" s="1" t="s">
        <v>544</v>
      </c>
      <c r="F3200" s="1" t="s">
        <v>20</v>
      </c>
      <c r="G3200" s="14" t="n">
        <v>1</v>
      </c>
      <c r="H3200" s="14" t="n">
        <v>2</v>
      </c>
      <c r="I3200" s="23" t="str">
        <f aca="false">IF(J3200="RHAP", "Rhizophora apiculata", IF(J3200="EXAG", "Excoecaria agallocha", IF(J3200="BRPA", "Bruguiera parviflora", IF(J3200="XYMO", "Xylocarpus moluccensis", IF(J3200="BRCY", "Bruguiera cylindrica", IF(J3200="AVAL", "Avicennia alba", IF(J3200="AVOF", "Avicennia officinalis", IF(J3200="LURA", "Lumnitzera racemosa", IF(J3200="CETA", "Ceriops tagal", IF(J3200="XYGR", "Xylocarpus granatum", IF(J3200="AVMA", "Avicennia marina", IF(J3200="RHMU", "Rhizophora mucronata", IF(J3200="BRGY", "Bruguiera gymnorrhiza", IF(J3200="BRSE", "Bruguiera sexangula", IF(J3200="SOOV", "Sonneratia ovata", IF(J3200="SOCA", "Sonneratia caseolaris", IF(J3200="HELI", "Heritiera littoralis", IF(J3200="HESY", "Heritiera sylvatica", IF(J3200="NYFR", "Nypa fruticans", IF(J3200="CYRA", "Cynometra ramiflora", IF(J3200="PHPA", "Phoenix paludosa", IF(J3200="SCHY", "Scyphiphora hydrophyllacea", IF(J3200="DIMA", "Diospyros maritima", IF(J3200="POPI", "Pongamia pinnata", IF(J3200="MAPS", "Maniltoa psilogyne", IF(J3200="INBI", "Intsia bijuga", IF(J3200="ACEB", "Acanthus ebracteatus", IF(J3200="CAER", "Calamus erinaceus", IF(J3200="UNUN", "Unknown unknown",  IF(J3200="SOAL", "Sonneratia alba",  IF(J3200="AECO", "Aegiceras corniculatum", "" )) )))))))))))))))))))))))))))))</f>
        <v>Rhizophora apiculata</v>
      </c>
      <c r="J3200" s="23" t="s">
        <v>21</v>
      </c>
      <c r="K3200" s="68" t="n">
        <v>7.5</v>
      </c>
      <c r="L3200" s="73"/>
      <c r="N3200" s="29"/>
    </row>
    <row r="3201" customFormat="false" ht="13.8" hidden="false" customHeight="false" outlineLevel="0" collapsed="false">
      <c r="A3201" s="72" t="s">
        <v>138</v>
      </c>
      <c r="B3201" s="27" t="n">
        <v>41396</v>
      </c>
      <c r="C3201" s="1" t="s">
        <v>544</v>
      </c>
      <c r="D3201" s="1" t="s">
        <v>140</v>
      </c>
      <c r="E3201" s="1" t="s">
        <v>544</v>
      </c>
      <c r="F3201" s="1" t="s">
        <v>20</v>
      </c>
      <c r="G3201" s="14" t="n">
        <v>1</v>
      </c>
      <c r="H3201" s="14" t="n">
        <v>2</v>
      </c>
      <c r="I3201" s="23" t="str">
        <f aca="false">IF(J3201="RHAP", "Rhizophora apiculata", IF(J3201="EXAG", "Excoecaria agallocha", IF(J3201="BRPA", "Bruguiera parviflora", IF(J3201="XYMO", "Xylocarpus moluccensis", IF(J3201="BRCY", "Bruguiera cylindrica", IF(J3201="AVAL", "Avicennia alba", IF(J3201="AVOF", "Avicennia officinalis", IF(J3201="LURA", "Lumnitzera racemosa", IF(J3201="CETA", "Ceriops tagal", IF(J3201="XYGR", "Xylocarpus granatum", IF(J3201="AVMA", "Avicennia marina", IF(J3201="RHMU", "Rhizophora mucronata", IF(J3201="BRGY", "Bruguiera gymnorrhiza", IF(J3201="BRSE", "Bruguiera sexangula", IF(J3201="SOOV", "Sonneratia ovata", IF(J3201="SOCA", "Sonneratia caseolaris", IF(J3201="HELI", "Heritiera littoralis", IF(J3201="HESY", "Heritiera sylvatica", IF(J3201="NYFR", "Nypa fruticans", IF(J3201="CYRA", "Cynometra ramiflora", IF(J3201="PHPA", "Phoenix paludosa", IF(J3201="SCHY", "Scyphiphora hydrophyllacea", IF(J3201="DIMA", "Diospyros maritima", IF(J3201="POPI", "Pongamia pinnata", IF(J3201="MAPS", "Maniltoa psilogyne", IF(J3201="INBI", "Intsia bijuga", IF(J3201="ACEB", "Acanthus ebracteatus", IF(J3201="CAER", "Calamus erinaceus", IF(J3201="UNUN", "Unknown unknown",  IF(J3201="SOAL", "Sonneratia alba",  IF(J3201="AECO", "Aegiceras corniculatum", "" )) )))))))))))))))))))))))))))))</f>
        <v>Rhizophora apiculata</v>
      </c>
      <c r="J3201" s="23" t="s">
        <v>21</v>
      </c>
      <c r="K3201" s="68" t="n">
        <v>7.7</v>
      </c>
      <c r="L3201" s="73"/>
      <c r="N3201" s="29"/>
    </row>
    <row r="3202" customFormat="false" ht="13.8" hidden="false" customHeight="false" outlineLevel="0" collapsed="false">
      <c r="A3202" s="72" t="s">
        <v>138</v>
      </c>
      <c r="B3202" s="27" t="n">
        <v>41396</v>
      </c>
      <c r="C3202" s="1" t="s">
        <v>544</v>
      </c>
      <c r="D3202" s="1" t="s">
        <v>140</v>
      </c>
      <c r="E3202" s="1" t="s">
        <v>544</v>
      </c>
      <c r="F3202" s="1" t="s">
        <v>20</v>
      </c>
      <c r="G3202" s="14" t="n">
        <v>1</v>
      </c>
      <c r="H3202" s="14" t="n">
        <v>2</v>
      </c>
      <c r="I3202" s="23" t="str">
        <f aca="false">IF(J3202="RHAP", "Rhizophora apiculata", IF(J3202="EXAG", "Excoecaria agallocha", IF(J3202="BRPA", "Bruguiera parviflora", IF(J3202="XYMO", "Xylocarpus moluccensis", IF(J3202="BRCY", "Bruguiera cylindrica", IF(J3202="AVAL", "Avicennia alba", IF(J3202="AVOF", "Avicennia officinalis", IF(J3202="LURA", "Lumnitzera racemosa", IF(J3202="CETA", "Ceriops tagal", IF(J3202="XYGR", "Xylocarpus granatum", IF(J3202="AVMA", "Avicennia marina", IF(J3202="RHMU", "Rhizophora mucronata", IF(J3202="BRGY", "Bruguiera gymnorrhiza", IF(J3202="BRSE", "Bruguiera sexangula", IF(J3202="SOOV", "Sonneratia ovata", IF(J3202="SOCA", "Sonneratia caseolaris", IF(J3202="HELI", "Heritiera littoralis", IF(J3202="HESY", "Heritiera sylvatica", IF(J3202="NYFR", "Nypa fruticans", IF(J3202="CYRA", "Cynometra ramiflora", IF(J3202="PHPA", "Phoenix paludosa", IF(J3202="SCHY", "Scyphiphora hydrophyllacea", IF(J3202="DIMA", "Diospyros maritima", IF(J3202="POPI", "Pongamia pinnata", IF(J3202="MAPS", "Maniltoa psilogyne", IF(J3202="INBI", "Intsia bijuga", IF(J3202="ACEB", "Acanthus ebracteatus", IF(J3202="CAER", "Calamus erinaceus", IF(J3202="UNUN", "Unknown unknown",  IF(J3202="SOAL", "Sonneratia alba",  IF(J3202="AECO", "Aegiceras corniculatum", "" )) )))))))))))))))))))))))))))))</f>
        <v>Rhizophora apiculata</v>
      </c>
      <c r="J3202" s="23" t="s">
        <v>21</v>
      </c>
      <c r="K3202" s="68" t="n">
        <v>8</v>
      </c>
      <c r="L3202" s="73"/>
      <c r="N3202" s="1" t="n">
        <v>1</v>
      </c>
    </row>
    <row r="3203" customFormat="false" ht="13.8" hidden="false" customHeight="false" outlineLevel="0" collapsed="false">
      <c r="A3203" s="72" t="s">
        <v>138</v>
      </c>
      <c r="B3203" s="27" t="n">
        <v>41396</v>
      </c>
      <c r="C3203" s="1" t="s">
        <v>544</v>
      </c>
      <c r="D3203" s="1" t="s">
        <v>140</v>
      </c>
      <c r="E3203" s="1" t="s">
        <v>544</v>
      </c>
      <c r="F3203" s="1" t="s">
        <v>20</v>
      </c>
      <c r="G3203" s="14" t="n">
        <v>1</v>
      </c>
      <c r="H3203" s="14" t="n">
        <v>2</v>
      </c>
      <c r="I3203" s="23" t="str">
        <f aca="false">IF(J3203="RHAP", "Rhizophora apiculata", IF(J3203="EXAG", "Excoecaria agallocha", IF(J3203="BRPA", "Bruguiera parviflora", IF(J3203="XYMO", "Xylocarpus moluccensis", IF(J3203="BRCY", "Bruguiera cylindrica", IF(J3203="AVAL", "Avicennia alba", IF(J3203="AVOF", "Avicennia officinalis", IF(J3203="LURA", "Lumnitzera racemosa", IF(J3203="CETA", "Ceriops tagal", IF(J3203="XYGR", "Xylocarpus granatum", IF(J3203="AVMA", "Avicennia marina", IF(J3203="RHMU", "Rhizophora mucronata", IF(J3203="BRGY", "Bruguiera gymnorrhiza", IF(J3203="BRSE", "Bruguiera sexangula", IF(J3203="SOOV", "Sonneratia ovata", IF(J3203="SOCA", "Sonneratia caseolaris", IF(J3203="HELI", "Heritiera littoralis", IF(J3203="HESY", "Heritiera sylvatica", IF(J3203="NYFR", "Nypa fruticans", IF(J3203="CYRA", "Cynometra ramiflora", IF(J3203="PHPA", "Phoenix paludosa", IF(J3203="SCHY", "Scyphiphora hydrophyllacea", IF(J3203="DIMA", "Diospyros maritima", IF(J3203="POPI", "Pongamia pinnata", IF(J3203="MAPS", "Maniltoa psilogyne", IF(J3203="INBI", "Intsia bijuga", IF(J3203="ACEB", "Acanthus ebracteatus", IF(J3203="CAER", "Calamus erinaceus", IF(J3203="UNUN", "Unknown unknown",  IF(J3203="SOAL", "Sonneratia alba",  IF(J3203="AECO", "Aegiceras corniculatum", "" )) )))))))))))))))))))))))))))))</f>
        <v>Rhizophora apiculata</v>
      </c>
      <c r="J3203" s="23" t="s">
        <v>21</v>
      </c>
      <c r="K3203" s="68" t="n">
        <v>8</v>
      </c>
      <c r="L3203" s="73"/>
    </row>
    <row r="3204" customFormat="false" ht="13.8" hidden="false" customHeight="false" outlineLevel="0" collapsed="false">
      <c r="A3204" s="72" t="s">
        <v>138</v>
      </c>
      <c r="B3204" s="27" t="n">
        <v>41396</v>
      </c>
      <c r="C3204" s="1" t="s">
        <v>544</v>
      </c>
      <c r="D3204" s="1" t="s">
        <v>140</v>
      </c>
      <c r="E3204" s="1" t="s">
        <v>544</v>
      </c>
      <c r="F3204" s="1" t="s">
        <v>20</v>
      </c>
      <c r="G3204" s="14" t="n">
        <v>1</v>
      </c>
      <c r="H3204" s="14" t="n">
        <v>2</v>
      </c>
      <c r="I3204" s="23" t="str">
        <f aca="false">IF(J3204="RHAP", "Rhizophora apiculata", IF(J3204="EXAG", "Excoecaria agallocha", IF(J3204="BRPA", "Bruguiera parviflora", IF(J3204="XYMO", "Xylocarpus moluccensis", IF(J3204="BRCY", "Bruguiera cylindrica", IF(J3204="AVAL", "Avicennia alba", IF(J3204="AVOF", "Avicennia officinalis", IF(J3204="LURA", "Lumnitzera racemosa", IF(J3204="CETA", "Ceriops tagal", IF(J3204="XYGR", "Xylocarpus granatum", IF(J3204="AVMA", "Avicennia marina", IF(J3204="RHMU", "Rhizophora mucronata", IF(J3204="BRGY", "Bruguiera gymnorrhiza", IF(J3204="BRSE", "Bruguiera sexangula", IF(J3204="SOOV", "Sonneratia ovata", IF(J3204="SOCA", "Sonneratia caseolaris", IF(J3204="HELI", "Heritiera littoralis", IF(J3204="HESY", "Heritiera sylvatica", IF(J3204="NYFR", "Nypa fruticans", IF(J3204="CYRA", "Cynometra ramiflora", IF(J3204="PHPA", "Phoenix paludosa", IF(J3204="SCHY", "Scyphiphora hydrophyllacea", IF(J3204="DIMA", "Diospyros maritima", IF(J3204="POPI", "Pongamia pinnata", IF(J3204="MAPS", "Maniltoa psilogyne", IF(J3204="INBI", "Intsia bijuga", IF(J3204="ACEB", "Acanthus ebracteatus", IF(J3204="CAER", "Calamus erinaceus", IF(J3204="UNUN", "Unknown unknown",  IF(J3204="SOAL", "Sonneratia alba",  IF(J3204="AECO", "Aegiceras corniculatum", "" )) )))))))))))))))))))))))))))))</f>
        <v>Rhizophora apiculata</v>
      </c>
      <c r="J3204" s="23" t="s">
        <v>21</v>
      </c>
      <c r="K3204" s="68" t="n">
        <v>8</v>
      </c>
      <c r="L3204" s="73"/>
      <c r="N3204" s="29"/>
    </row>
    <row r="3205" customFormat="false" ht="13.8" hidden="false" customHeight="false" outlineLevel="0" collapsed="false">
      <c r="A3205" s="72" t="s">
        <v>138</v>
      </c>
      <c r="B3205" s="27" t="n">
        <v>41396</v>
      </c>
      <c r="C3205" s="1" t="s">
        <v>544</v>
      </c>
      <c r="D3205" s="1" t="s">
        <v>140</v>
      </c>
      <c r="E3205" s="1" t="s">
        <v>544</v>
      </c>
      <c r="F3205" s="1" t="s">
        <v>20</v>
      </c>
      <c r="G3205" s="14" t="n">
        <v>1</v>
      </c>
      <c r="H3205" s="14" t="n">
        <v>2</v>
      </c>
      <c r="I3205" s="23" t="str">
        <f aca="false">IF(J3205="RHAP", "Rhizophora apiculata", IF(J3205="EXAG", "Excoecaria agallocha", IF(J3205="BRPA", "Bruguiera parviflora", IF(J3205="XYMO", "Xylocarpus moluccensis", IF(J3205="BRCY", "Bruguiera cylindrica", IF(J3205="AVAL", "Avicennia alba", IF(J3205="AVOF", "Avicennia officinalis", IF(J3205="LURA", "Lumnitzera racemosa", IF(J3205="CETA", "Ceriops tagal", IF(J3205="XYGR", "Xylocarpus granatum", IF(J3205="AVMA", "Avicennia marina", IF(J3205="RHMU", "Rhizophora mucronata", IF(J3205="BRGY", "Bruguiera gymnorrhiza", IF(J3205="BRSE", "Bruguiera sexangula", IF(J3205="SOOV", "Sonneratia ovata", IF(J3205="SOCA", "Sonneratia caseolaris", IF(J3205="HELI", "Heritiera littoralis", IF(J3205="HESY", "Heritiera sylvatica", IF(J3205="NYFR", "Nypa fruticans", IF(J3205="CYRA", "Cynometra ramiflora", IF(J3205="PHPA", "Phoenix paludosa", IF(J3205="SCHY", "Scyphiphora hydrophyllacea", IF(J3205="DIMA", "Diospyros maritima", IF(J3205="POPI", "Pongamia pinnata", IF(J3205="MAPS", "Maniltoa psilogyne", IF(J3205="INBI", "Intsia bijuga", IF(J3205="ACEB", "Acanthus ebracteatus", IF(J3205="CAER", "Calamus erinaceus", IF(J3205="UNUN", "Unknown unknown",  IF(J3205="SOAL", "Sonneratia alba",  IF(J3205="AECO", "Aegiceras corniculatum", "" )) )))))))))))))))))))))))))))))</f>
        <v>Rhizophora apiculata</v>
      </c>
      <c r="J3205" s="23" t="s">
        <v>21</v>
      </c>
      <c r="K3205" s="68" t="n">
        <v>8</v>
      </c>
      <c r="L3205" s="73"/>
      <c r="N3205" s="29" t="n">
        <v>2</v>
      </c>
    </row>
    <row r="3206" customFormat="false" ht="13.8" hidden="false" customHeight="false" outlineLevel="0" collapsed="false">
      <c r="A3206" s="72" t="s">
        <v>138</v>
      </c>
      <c r="B3206" s="27" t="n">
        <v>41396</v>
      </c>
      <c r="C3206" s="1" t="s">
        <v>544</v>
      </c>
      <c r="D3206" s="1" t="s">
        <v>140</v>
      </c>
      <c r="E3206" s="1" t="s">
        <v>544</v>
      </c>
      <c r="F3206" s="1" t="s">
        <v>20</v>
      </c>
      <c r="G3206" s="14" t="n">
        <v>1</v>
      </c>
      <c r="H3206" s="14" t="n">
        <v>2</v>
      </c>
      <c r="I3206" s="23" t="str">
        <f aca="false">IF(J3206="RHAP", "Rhizophora apiculata", IF(J3206="EXAG", "Excoecaria agallocha", IF(J3206="BRPA", "Bruguiera parviflora", IF(J3206="XYMO", "Xylocarpus moluccensis", IF(J3206="BRCY", "Bruguiera cylindrica", IF(J3206="AVAL", "Avicennia alba", IF(J3206="AVOF", "Avicennia officinalis", IF(J3206="LURA", "Lumnitzera racemosa", IF(J3206="CETA", "Ceriops tagal", IF(J3206="XYGR", "Xylocarpus granatum", IF(J3206="AVMA", "Avicennia marina", IF(J3206="RHMU", "Rhizophora mucronata", IF(J3206="BRGY", "Bruguiera gymnorrhiza", IF(J3206="BRSE", "Bruguiera sexangula", IF(J3206="SOOV", "Sonneratia ovata", IF(J3206="SOCA", "Sonneratia caseolaris", IF(J3206="HELI", "Heritiera littoralis", IF(J3206="HESY", "Heritiera sylvatica", IF(J3206="NYFR", "Nypa fruticans", IF(J3206="CYRA", "Cynometra ramiflora", IF(J3206="PHPA", "Phoenix paludosa", IF(J3206="SCHY", "Scyphiphora hydrophyllacea", IF(J3206="DIMA", "Diospyros maritima", IF(J3206="POPI", "Pongamia pinnata", IF(J3206="MAPS", "Maniltoa psilogyne", IF(J3206="INBI", "Intsia bijuga", IF(J3206="ACEB", "Acanthus ebracteatus", IF(J3206="CAER", "Calamus erinaceus", IF(J3206="UNUN", "Unknown unknown",  IF(J3206="SOAL", "Sonneratia alba",  IF(J3206="AECO", "Aegiceras corniculatum", "" )) )))))))))))))))))))))))))))))</f>
        <v>Rhizophora apiculata</v>
      </c>
      <c r="J3206" s="23" t="s">
        <v>21</v>
      </c>
      <c r="K3206" s="68" t="n">
        <v>8.3</v>
      </c>
      <c r="L3206" s="73"/>
      <c r="N3206" s="29" t="n">
        <v>1</v>
      </c>
    </row>
    <row r="3207" customFormat="false" ht="13.8" hidden="false" customHeight="false" outlineLevel="0" collapsed="false">
      <c r="A3207" s="72" t="s">
        <v>138</v>
      </c>
      <c r="B3207" s="27" t="n">
        <v>41396</v>
      </c>
      <c r="C3207" s="1" t="s">
        <v>544</v>
      </c>
      <c r="D3207" s="1" t="s">
        <v>140</v>
      </c>
      <c r="E3207" s="1" t="s">
        <v>544</v>
      </c>
      <c r="F3207" s="1" t="s">
        <v>20</v>
      </c>
      <c r="G3207" s="14" t="n">
        <v>1</v>
      </c>
      <c r="H3207" s="14" t="n">
        <v>2</v>
      </c>
      <c r="I3207" s="23" t="str">
        <f aca="false">IF(J3207="RHAP", "Rhizophora apiculata", IF(J3207="EXAG", "Excoecaria agallocha", IF(J3207="BRPA", "Bruguiera parviflora", IF(J3207="XYMO", "Xylocarpus moluccensis", IF(J3207="BRCY", "Bruguiera cylindrica", IF(J3207="AVAL", "Avicennia alba", IF(J3207="AVOF", "Avicennia officinalis", IF(J3207="LURA", "Lumnitzera racemosa", IF(J3207="CETA", "Ceriops tagal", IF(J3207="XYGR", "Xylocarpus granatum", IF(J3207="AVMA", "Avicennia marina", IF(J3207="RHMU", "Rhizophora mucronata", IF(J3207="BRGY", "Bruguiera gymnorrhiza", IF(J3207="BRSE", "Bruguiera sexangula", IF(J3207="SOOV", "Sonneratia ovata", IF(J3207="SOCA", "Sonneratia caseolaris", IF(J3207="HELI", "Heritiera littoralis", IF(J3207="HESY", "Heritiera sylvatica", IF(J3207="NYFR", "Nypa fruticans", IF(J3207="CYRA", "Cynometra ramiflora", IF(J3207="PHPA", "Phoenix paludosa", IF(J3207="SCHY", "Scyphiphora hydrophyllacea", IF(J3207="DIMA", "Diospyros maritima", IF(J3207="POPI", "Pongamia pinnata", IF(J3207="MAPS", "Maniltoa psilogyne", IF(J3207="INBI", "Intsia bijuga", IF(J3207="ACEB", "Acanthus ebracteatus", IF(J3207="CAER", "Calamus erinaceus", IF(J3207="UNUN", "Unknown unknown",  IF(J3207="SOAL", "Sonneratia alba",  IF(J3207="AECO", "Aegiceras corniculatum", "" )) )))))))))))))))))))))))))))))</f>
        <v>Rhizophora apiculata</v>
      </c>
      <c r="J3207" s="23" t="s">
        <v>21</v>
      </c>
      <c r="K3207" s="68" t="n">
        <v>8.4</v>
      </c>
      <c r="L3207" s="73"/>
      <c r="N3207" s="29"/>
    </row>
    <row r="3208" customFormat="false" ht="13.8" hidden="false" customHeight="false" outlineLevel="0" collapsed="false">
      <c r="A3208" s="72" t="s">
        <v>138</v>
      </c>
      <c r="B3208" s="27" t="n">
        <v>41396</v>
      </c>
      <c r="C3208" s="1" t="s">
        <v>544</v>
      </c>
      <c r="D3208" s="1" t="s">
        <v>140</v>
      </c>
      <c r="E3208" s="1" t="s">
        <v>544</v>
      </c>
      <c r="F3208" s="1" t="s">
        <v>20</v>
      </c>
      <c r="G3208" s="14" t="n">
        <v>1</v>
      </c>
      <c r="H3208" s="14" t="n">
        <v>2</v>
      </c>
      <c r="I3208" s="23" t="str">
        <f aca="false">IF(J3208="RHAP", "Rhizophora apiculata", IF(J3208="EXAG", "Excoecaria agallocha", IF(J3208="BRPA", "Bruguiera parviflora", IF(J3208="XYMO", "Xylocarpus moluccensis", IF(J3208="BRCY", "Bruguiera cylindrica", IF(J3208="AVAL", "Avicennia alba", IF(J3208="AVOF", "Avicennia officinalis", IF(J3208="LURA", "Lumnitzera racemosa", IF(J3208="CETA", "Ceriops tagal", IF(J3208="XYGR", "Xylocarpus granatum", IF(J3208="AVMA", "Avicennia marina", IF(J3208="RHMU", "Rhizophora mucronata", IF(J3208="BRGY", "Bruguiera gymnorrhiza", IF(J3208="BRSE", "Bruguiera sexangula", IF(J3208="SOOV", "Sonneratia ovata", IF(J3208="SOCA", "Sonneratia caseolaris", IF(J3208="HELI", "Heritiera littoralis", IF(J3208="HESY", "Heritiera sylvatica", IF(J3208="NYFR", "Nypa fruticans", IF(J3208="CYRA", "Cynometra ramiflora", IF(J3208="PHPA", "Phoenix paludosa", IF(J3208="SCHY", "Scyphiphora hydrophyllacea", IF(J3208="DIMA", "Diospyros maritima", IF(J3208="POPI", "Pongamia pinnata", IF(J3208="MAPS", "Maniltoa psilogyne", IF(J3208="INBI", "Intsia bijuga", IF(J3208="ACEB", "Acanthus ebracteatus", IF(J3208="CAER", "Calamus erinaceus", IF(J3208="UNUN", "Unknown unknown",  IF(J3208="SOAL", "Sonneratia alba",  IF(J3208="AECO", "Aegiceras corniculatum", "" )) )))))))))))))))))))))))))))))</f>
        <v>Rhizophora apiculata</v>
      </c>
      <c r="J3208" s="23" t="s">
        <v>21</v>
      </c>
      <c r="K3208" s="68" t="n">
        <v>8.5</v>
      </c>
      <c r="L3208" s="73"/>
      <c r="N3208" s="29"/>
    </row>
    <row r="3209" customFormat="false" ht="13.8" hidden="false" customHeight="false" outlineLevel="0" collapsed="false">
      <c r="A3209" s="72" t="s">
        <v>138</v>
      </c>
      <c r="B3209" s="27" t="n">
        <v>41396</v>
      </c>
      <c r="C3209" s="1" t="s">
        <v>544</v>
      </c>
      <c r="D3209" s="1" t="s">
        <v>140</v>
      </c>
      <c r="E3209" s="1" t="s">
        <v>544</v>
      </c>
      <c r="F3209" s="1" t="s">
        <v>20</v>
      </c>
      <c r="G3209" s="14" t="n">
        <v>1</v>
      </c>
      <c r="H3209" s="14" t="n">
        <v>2</v>
      </c>
      <c r="I3209" s="23" t="str">
        <f aca="false">IF(J3209="RHAP", "Rhizophora apiculata", IF(J3209="EXAG", "Excoecaria agallocha", IF(J3209="BRPA", "Bruguiera parviflora", IF(J3209="XYMO", "Xylocarpus moluccensis", IF(J3209="BRCY", "Bruguiera cylindrica", IF(J3209="AVAL", "Avicennia alba", IF(J3209="AVOF", "Avicennia officinalis", IF(J3209="LURA", "Lumnitzera racemosa", IF(J3209="CETA", "Ceriops tagal", IF(J3209="XYGR", "Xylocarpus granatum", IF(J3209="AVMA", "Avicennia marina", IF(J3209="RHMU", "Rhizophora mucronata", IF(J3209="BRGY", "Bruguiera gymnorrhiza", IF(J3209="BRSE", "Bruguiera sexangula", IF(J3209="SOOV", "Sonneratia ovata", IF(J3209="SOCA", "Sonneratia caseolaris", IF(J3209="HELI", "Heritiera littoralis", IF(J3209="HESY", "Heritiera sylvatica", IF(J3209="NYFR", "Nypa fruticans", IF(J3209="CYRA", "Cynometra ramiflora", IF(J3209="PHPA", "Phoenix paludosa", IF(J3209="SCHY", "Scyphiphora hydrophyllacea", IF(J3209="DIMA", "Diospyros maritima", IF(J3209="POPI", "Pongamia pinnata", IF(J3209="MAPS", "Maniltoa psilogyne", IF(J3209="INBI", "Intsia bijuga", IF(J3209="ACEB", "Acanthus ebracteatus", IF(J3209="CAER", "Calamus erinaceus", IF(J3209="UNUN", "Unknown unknown",  IF(J3209="SOAL", "Sonneratia alba",  IF(J3209="AECO", "Aegiceras corniculatum", "" )) )))))))))))))))))))))))))))))</f>
        <v>Rhizophora apiculata</v>
      </c>
      <c r="J3209" s="23" t="s">
        <v>21</v>
      </c>
      <c r="K3209" s="68" t="n">
        <v>8.7</v>
      </c>
      <c r="L3209" s="73"/>
      <c r="N3209" s="29"/>
    </row>
    <row r="3210" customFormat="false" ht="13.8" hidden="false" customHeight="false" outlineLevel="0" collapsed="false">
      <c r="A3210" s="72" t="s">
        <v>138</v>
      </c>
      <c r="B3210" s="27" t="n">
        <v>41396</v>
      </c>
      <c r="C3210" s="1" t="s">
        <v>544</v>
      </c>
      <c r="D3210" s="1" t="s">
        <v>140</v>
      </c>
      <c r="E3210" s="1" t="s">
        <v>544</v>
      </c>
      <c r="F3210" s="1" t="s">
        <v>20</v>
      </c>
      <c r="G3210" s="14" t="n">
        <v>1</v>
      </c>
      <c r="H3210" s="14" t="n">
        <v>2</v>
      </c>
      <c r="I3210" s="23" t="str">
        <f aca="false">IF(J3210="RHAP", "Rhizophora apiculata", IF(J3210="EXAG", "Excoecaria agallocha", IF(J3210="BRPA", "Bruguiera parviflora", IF(J3210="XYMO", "Xylocarpus moluccensis", IF(J3210="BRCY", "Bruguiera cylindrica", IF(J3210="AVAL", "Avicennia alba", IF(J3210="AVOF", "Avicennia officinalis", IF(J3210="LURA", "Lumnitzera racemosa", IF(J3210="CETA", "Ceriops tagal", IF(J3210="XYGR", "Xylocarpus granatum", IF(J3210="AVMA", "Avicennia marina", IF(J3210="RHMU", "Rhizophora mucronata", IF(J3210="BRGY", "Bruguiera gymnorrhiza", IF(J3210="BRSE", "Bruguiera sexangula", IF(J3210="SOOV", "Sonneratia ovata", IF(J3210="SOCA", "Sonneratia caseolaris", IF(J3210="HELI", "Heritiera littoralis", IF(J3210="HESY", "Heritiera sylvatica", IF(J3210="NYFR", "Nypa fruticans", IF(J3210="CYRA", "Cynometra ramiflora", IF(J3210="PHPA", "Phoenix paludosa", IF(J3210="SCHY", "Scyphiphora hydrophyllacea", IF(J3210="DIMA", "Diospyros maritima", IF(J3210="POPI", "Pongamia pinnata", IF(J3210="MAPS", "Maniltoa psilogyne", IF(J3210="INBI", "Intsia bijuga", IF(J3210="ACEB", "Acanthus ebracteatus", IF(J3210="CAER", "Calamus erinaceus", IF(J3210="UNUN", "Unknown unknown",  IF(J3210="SOAL", "Sonneratia alba",  IF(J3210="AECO", "Aegiceras corniculatum", "" )) )))))))))))))))))))))))))))))</f>
        <v>Rhizophora apiculata</v>
      </c>
      <c r="J3210" s="23" t="s">
        <v>21</v>
      </c>
      <c r="K3210" s="68" t="n">
        <v>9</v>
      </c>
      <c r="L3210" s="73"/>
    </row>
    <row r="3211" customFormat="false" ht="13.8" hidden="false" customHeight="false" outlineLevel="0" collapsed="false">
      <c r="A3211" s="72" t="s">
        <v>138</v>
      </c>
      <c r="B3211" s="27" t="n">
        <v>41396</v>
      </c>
      <c r="C3211" s="1" t="s">
        <v>544</v>
      </c>
      <c r="D3211" s="1" t="s">
        <v>140</v>
      </c>
      <c r="E3211" s="1" t="s">
        <v>544</v>
      </c>
      <c r="F3211" s="1" t="s">
        <v>20</v>
      </c>
      <c r="G3211" s="14" t="n">
        <v>1</v>
      </c>
      <c r="H3211" s="14" t="n">
        <v>2</v>
      </c>
      <c r="I3211" s="23" t="str">
        <f aca="false">IF(J3211="RHAP", "Rhizophora apiculata", IF(J3211="EXAG", "Excoecaria agallocha", IF(J3211="BRPA", "Bruguiera parviflora", IF(J3211="XYMO", "Xylocarpus moluccensis", IF(J3211="BRCY", "Bruguiera cylindrica", IF(J3211="AVAL", "Avicennia alba", IF(J3211="AVOF", "Avicennia officinalis", IF(J3211="LURA", "Lumnitzera racemosa", IF(J3211="CETA", "Ceriops tagal", IF(J3211="XYGR", "Xylocarpus granatum", IF(J3211="AVMA", "Avicennia marina", IF(J3211="RHMU", "Rhizophora mucronata", IF(J3211="BRGY", "Bruguiera gymnorrhiza", IF(J3211="BRSE", "Bruguiera sexangula", IF(J3211="SOOV", "Sonneratia ovata", IF(J3211="SOCA", "Sonneratia caseolaris", IF(J3211="HELI", "Heritiera littoralis", IF(J3211="HESY", "Heritiera sylvatica", IF(J3211="NYFR", "Nypa fruticans", IF(J3211="CYRA", "Cynometra ramiflora", IF(J3211="PHPA", "Phoenix paludosa", IF(J3211="SCHY", "Scyphiphora hydrophyllacea", IF(J3211="DIMA", "Diospyros maritima", IF(J3211="POPI", "Pongamia pinnata", IF(J3211="MAPS", "Maniltoa psilogyne", IF(J3211="INBI", "Intsia bijuga", IF(J3211="ACEB", "Acanthus ebracteatus", IF(J3211="CAER", "Calamus erinaceus", IF(J3211="UNUN", "Unknown unknown",  IF(J3211="SOAL", "Sonneratia alba",  IF(J3211="AECO", "Aegiceras corniculatum", "" )) )))))))))))))))))))))))))))))</f>
        <v>Rhizophora apiculata</v>
      </c>
      <c r="J3211" s="23" t="s">
        <v>21</v>
      </c>
      <c r="K3211" s="68" t="n">
        <v>9.3</v>
      </c>
      <c r="L3211" s="73"/>
      <c r="N3211" s="29"/>
    </row>
    <row r="3212" customFormat="false" ht="13.8" hidden="false" customHeight="false" outlineLevel="0" collapsed="false">
      <c r="A3212" s="72" t="s">
        <v>138</v>
      </c>
      <c r="B3212" s="27" t="n">
        <v>41396</v>
      </c>
      <c r="C3212" s="1" t="s">
        <v>544</v>
      </c>
      <c r="D3212" s="1" t="s">
        <v>140</v>
      </c>
      <c r="E3212" s="1" t="s">
        <v>544</v>
      </c>
      <c r="F3212" s="1" t="s">
        <v>20</v>
      </c>
      <c r="G3212" s="14" t="n">
        <v>1</v>
      </c>
      <c r="H3212" s="14" t="n">
        <v>2</v>
      </c>
      <c r="I3212" s="23" t="str">
        <f aca="false">IF(J3212="RHAP", "Rhizophora apiculata", IF(J3212="EXAG", "Excoecaria agallocha", IF(J3212="BRPA", "Bruguiera parviflora", IF(J3212="XYMO", "Xylocarpus moluccensis", IF(J3212="BRCY", "Bruguiera cylindrica", IF(J3212="AVAL", "Avicennia alba", IF(J3212="AVOF", "Avicennia officinalis", IF(J3212="LURA", "Lumnitzera racemosa", IF(J3212="CETA", "Ceriops tagal", IF(J3212="XYGR", "Xylocarpus granatum", IF(J3212="AVMA", "Avicennia marina", IF(J3212="RHMU", "Rhizophora mucronata", IF(J3212="BRGY", "Bruguiera gymnorrhiza", IF(J3212="BRSE", "Bruguiera sexangula", IF(J3212="SOOV", "Sonneratia ovata", IF(J3212="SOCA", "Sonneratia caseolaris", IF(J3212="HELI", "Heritiera littoralis", IF(J3212="HESY", "Heritiera sylvatica", IF(J3212="NYFR", "Nypa fruticans", IF(J3212="CYRA", "Cynometra ramiflora", IF(J3212="PHPA", "Phoenix paludosa", IF(J3212="SCHY", "Scyphiphora hydrophyllacea", IF(J3212="DIMA", "Diospyros maritima", IF(J3212="POPI", "Pongamia pinnata", IF(J3212="MAPS", "Maniltoa psilogyne", IF(J3212="INBI", "Intsia bijuga", IF(J3212="ACEB", "Acanthus ebracteatus", IF(J3212="CAER", "Calamus erinaceus", IF(J3212="UNUN", "Unknown unknown",  IF(J3212="SOAL", "Sonneratia alba",  IF(J3212="AECO", "Aegiceras corniculatum", "" )) )))))))))))))))))))))))))))))</f>
        <v>Rhizophora apiculata</v>
      </c>
      <c r="J3212" s="23" t="s">
        <v>21</v>
      </c>
      <c r="K3212" s="68" t="n">
        <v>9.5</v>
      </c>
      <c r="L3212" s="73"/>
      <c r="N3212" s="29"/>
    </row>
    <row r="3213" customFormat="false" ht="13.8" hidden="false" customHeight="false" outlineLevel="0" collapsed="false">
      <c r="A3213" s="72" t="s">
        <v>138</v>
      </c>
      <c r="B3213" s="27" t="n">
        <v>41396</v>
      </c>
      <c r="C3213" s="1" t="s">
        <v>544</v>
      </c>
      <c r="D3213" s="1" t="s">
        <v>140</v>
      </c>
      <c r="E3213" s="1" t="s">
        <v>544</v>
      </c>
      <c r="F3213" s="1" t="s">
        <v>20</v>
      </c>
      <c r="G3213" s="14" t="n">
        <v>1</v>
      </c>
      <c r="H3213" s="14" t="n">
        <v>2</v>
      </c>
      <c r="I3213" s="23" t="str">
        <f aca="false">IF(J3213="RHAP", "Rhizophora apiculata", IF(J3213="EXAG", "Excoecaria agallocha", IF(J3213="BRPA", "Bruguiera parviflora", IF(J3213="XYMO", "Xylocarpus moluccensis", IF(J3213="BRCY", "Bruguiera cylindrica", IF(J3213="AVAL", "Avicennia alba", IF(J3213="AVOF", "Avicennia officinalis", IF(J3213="LURA", "Lumnitzera racemosa", IF(J3213="CETA", "Ceriops tagal", IF(J3213="XYGR", "Xylocarpus granatum", IF(J3213="AVMA", "Avicennia marina", IF(J3213="RHMU", "Rhizophora mucronata", IF(J3213="BRGY", "Bruguiera gymnorrhiza", IF(J3213="BRSE", "Bruguiera sexangula", IF(J3213="SOOV", "Sonneratia ovata", IF(J3213="SOCA", "Sonneratia caseolaris", IF(J3213="HELI", "Heritiera littoralis", IF(J3213="HESY", "Heritiera sylvatica", IF(J3213="NYFR", "Nypa fruticans", IF(J3213="CYRA", "Cynometra ramiflora", IF(J3213="PHPA", "Phoenix paludosa", IF(J3213="SCHY", "Scyphiphora hydrophyllacea", IF(J3213="DIMA", "Diospyros maritima", IF(J3213="POPI", "Pongamia pinnata", IF(J3213="MAPS", "Maniltoa psilogyne", IF(J3213="INBI", "Intsia bijuga", IF(J3213="ACEB", "Acanthus ebracteatus", IF(J3213="CAER", "Calamus erinaceus", IF(J3213="UNUN", "Unknown unknown",  IF(J3213="SOAL", "Sonneratia alba",  IF(J3213="AECO", "Aegiceras corniculatum", "" )) )))))))))))))))))))))))))))))</f>
        <v>Rhizophora apiculata</v>
      </c>
      <c r="J3213" s="23" t="s">
        <v>21</v>
      </c>
      <c r="K3213" s="68" t="n">
        <v>9.5</v>
      </c>
      <c r="L3213" s="73" t="n">
        <v>1.37</v>
      </c>
      <c r="N3213" s="29" t="n">
        <v>3</v>
      </c>
    </row>
    <row r="3214" customFormat="false" ht="13.8" hidden="false" customHeight="false" outlineLevel="0" collapsed="false">
      <c r="A3214" s="72" t="s">
        <v>138</v>
      </c>
      <c r="B3214" s="27" t="n">
        <v>41396</v>
      </c>
      <c r="C3214" s="1" t="s">
        <v>544</v>
      </c>
      <c r="D3214" s="1" t="s">
        <v>140</v>
      </c>
      <c r="E3214" s="1" t="s">
        <v>544</v>
      </c>
      <c r="F3214" s="1" t="s">
        <v>20</v>
      </c>
      <c r="G3214" s="14" t="n">
        <v>1</v>
      </c>
      <c r="H3214" s="14" t="n">
        <v>2</v>
      </c>
      <c r="I3214" s="23" t="str">
        <f aca="false">IF(J3214="RHAP", "Rhizophora apiculata", IF(J3214="EXAG", "Excoecaria agallocha", IF(J3214="BRPA", "Bruguiera parviflora", IF(J3214="XYMO", "Xylocarpus moluccensis", IF(J3214="BRCY", "Bruguiera cylindrica", IF(J3214="AVAL", "Avicennia alba", IF(J3214="AVOF", "Avicennia officinalis", IF(J3214="LURA", "Lumnitzera racemosa", IF(J3214="CETA", "Ceriops tagal", IF(J3214="XYGR", "Xylocarpus granatum", IF(J3214="AVMA", "Avicennia marina", IF(J3214="RHMU", "Rhizophora mucronata", IF(J3214="BRGY", "Bruguiera gymnorrhiza", IF(J3214="BRSE", "Bruguiera sexangula", IF(J3214="SOOV", "Sonneratia ovata", IF(J3214="SOCA", "Sonneratia caseolaris", IF(J3214="HELI", "Heritiera littoralis", IF(J3214="HESY", "Heritiera sylvatica", IF(J3214="NYFR", "Nypa fruticans", IF(J3214="CYRA", "Cynometra ramiflora", IF(J3214="PHPA", "Phoenix paludosa", IF(J3214="SCHY", "Scyphiphora hydrophyllacea", IF(J3214="DIMA", "Diospyros maritima", IF(J3214="POPI", "Pongamia pinnata", IF(J3214="MAPS", "Maniltoa psilogyne", IF(J3214="INBI", "Intsia bijuga", IF(J3214="ACEB", "Acanthus ebracteatus", IF(J3214="CAER", "Calamus erinaceus", IF(J3214="UNUN", "Unknown unknown",  IF(J3214="SOAL", "Sonneratia alba",  IF(J3214="AECO", "Aegiceras corniculatum", "" )) )))))))))))))))))))))))))))))</f>
        <v>Rhizophora apiculata</v>
      </c>
      <c r="J3214" s="23" t="s">
        <v>21</v>
      </c>
      <c r="K3214" s="68" t="n">
        <v>9.7</v>
      </c>
      <c r="L3214" s="73" t="n">
        <v>1.37</v>
      </c>
      <c r="N3214" s="29" t="n">
        <v>3</v>
      </c>
    </row>
    <row r="3215" customFormat="false" ht="13.8" hidden="false" customHeight="false" outlineLevel="0" collapsed="false">
      <c r="A3215" s="72" t="s">
        <v>138</v>
      </c>
      <c r="B3215" s="27" t="n">
        <v>41396</v>
      </c>
      <c r="C3215" s="1" t="s">
        <v>544</v>
      </c>
      <c r="D3215" s="1" t="s">
        <v>140</v>
      </c>
      <c r="E3215" s="1" t="s">
        <v>544</v>
      </c>
      <c r="F3215" s="1" t="s">
        <v>20</v>
      </c>
      <c r="G3215" s="14" t="n">
        <v>1</v>
      </c>
      <c r="H3215" s="14" t="n">
        <v>2</v>
      </c>
      <c r="I3215" s="23" t="str">
        <f aca="false">IF(J3215="RHAP", "Rhizophora apiculata", IF(J3215="EXAG", "Excoecaria agallocha", IF(J3215="BRPA", "Bruguiera parviflora", IF(J3215="XYMO", "Xylocarpus moluccensis", IF(J3215="BRCY", "Bruguiera cylindrica", IF(J3215="AVAL", "Avicennia alba", IF(J3215="AVOF", "Avicennia officinalis", IF(J3215="LURA", "Lumnitzera racemosa", IF(J3215="CETA", "Ceriops tagal", IF(J3215="XYGR", "Xylocarpus granatum", IF(J3215="AVMA", "Avicennia marina", IF(J3215="RHMU", "Rhizophora mucronata", IF(J3215="BRGY", "Bruguiera gymnorrhiza", IF(J3215="BRSE", "Bruguiera sexangula", IF(J3215="SOOV", "Sonneratia ovata", IF(J3215="SOCA", "Sonneratia caseolaris", IF(J3215="HELI", "Heritiera littoralis", IF(J3215="HESY", "Heritiera sylvatica", IF(J3215="NYFR", "Nypa fruticans", IF(J3215="CYRA", "Cynometra ramiflora", IF(J3215="PHPA", "Phoenix paludosa", IF(J3215="SCHY", "Scyphiphora hydrophyllacea", IF(J3215="DIMA", "Diospyros maritima", IF(J3215="POPI", "Pongamia pinnata", IF(J3215="MAPS", "Maniltoa psilogyne", IF(J3215="INBI", "Intsia bijuga", IF(J3215="ACEB", "Acanthus ebracteatus", IF(J3215="CAER", "Calamus erinaceus", IF(J3215="UNUN", "Unknown unknown",  IF(J3215="SOAL", "Sonneratia alba",  IF(J3215="AECO", "Aegiceras corniculatum", "" )) )))))))))))))))))))))))))))))</f>
        <v>Rhizophora apiculata</v>
      </c>
      <c r="J3215" s="23" t="s">
        <v>21</v>
      </c>
      <c r="K3215" s="68" t="n">
        <v>9.8</v>
      </c>
      <c r="L3215" s="73"/>
      <c r="N3215" s="29"/>
    </row>
    <row r="3216" customFormat="false" ht="13.8" hidden="false" customHeight="false" outlineLevel="0" collapsed="false">
      <c r="A3216" s="72" t="s">
        <v>138</v>
      </c>
      <c r="B3216" s="27" t="n">
        <v>41396</v>
      </c>
      <c r="C3216" s="1" t="s">
        <v>544</v>
      </c>
      <c r="D3216" s="1" t="s">
        <v>140</v>
      </c>
      <c r="E3216" s="1" t="s">
        <v>544</v>
      </c>
      <c r="F3216" s="1" t="s">
        <v>20</v>
      </c>
      <c r="G3216" s="14" t="n">
        <v>1</v>
      </c>
      <c r="H3216" s="14" t="n">
        <v>2</v>
      </c>
      <c r="I3216" s="23" t="str">
        <f aca="false">IF(J3216="RHAP", "Rhizophora apiculata", IF(J3216="EXAG", "Excoecaria agallocha", IF(J3216="BRPA", "Bruguiera parviflora", IF(J3216="XYMO", "Xylocarpus moluccensis", IF(J3216="BRCY", "Bruguiera cylindrica", IF(J3216="AVAL", "Avicennia alba", IF(J3216="AVOF", "Avicennia officinalis", IF(J3216="LURA", "Lumnitzera racemosa", IF(J3216="CETA", "Ceriops tagal", IF(J3216="XYGR", "Xylocarpus granatum", IF(J3216="AVMA", "Avicennia marina", IF(J3216="RHMU", "Rhizophora mucronata", IF(J3216="BRGY", "Bruguiera gymnorrhiza", IF(J3216="BRSE", "Bruguiera sexangula", IF(J3216="SOOV", "Sonneratia ovata", IF(J3216="SOCA", "Sonneratia caseolaris", IF(J3216="HELI", "Heritiera littoralis", IF(J3216="HESY", "Heritiera sylvatica", IF(J3216="NYFR", "Nypa fruticans", IF(J3216="CYRA", "Cynometra ramiflora", IF(J3216="PHPA", "Phoenix paludosa", IF(J3216="SCHY", "Scyphiphora hydrophyllacea", IF(J3216="DIMA", "Diospyros maritima", IF(J3216="POPI", "Pongamia pinnata", IF(J3216="MAPS", "Maniltoa psilogyne", IF(J3216="INBI", "Intsia bijuga", IF(J3216="ACEB", "Acanthus ebracteatus", IF(J3216="CAER", "Calamus erinaceus", IF(J3216="UNUN", "Unknown unknown",  IF(J3216="SOAL", "Sonneratia alba",  IF(J3216="AECO", "Aegiceras corniculatum", "" )) )))))))))))))))))))))))))))))</f>
        <v>Rhizophora apiculata</v>
      </c>
      <c r="J3216" s="23" t="s">
        <v>21</v>
      </c>
      <c r="K3216" s="68" t="n">
        <v>9.8</v>
      </c>
      <c r="L3216" s="73"/>
    </row>
    <row r="3217" customFormat="false" ht="13.8" hidden="false" customHeight="false" outlineLevel="0" collapsed="false">
      <c r="A3217" s="72" t="s">
        <v>138</v>
      </c>
      <c r="B3217" s="27" t="n">
        <v>41396</v>
      </c>
      <c r="C3217" s="1" t="s">
        <v>544</v>
      </c>
      <c r="D3217" s="1" t="s">
        <v>140</v>
      </c>
      <c r="E3217" s="1" t="s">
        <v>544</v>
      </c>
      <c r="F3217" s="1" t="s">
        <v>20</v>
      </c>
      <c r="G3217" s="14" t="n">
        <v>1</v>
      </c>
      <c r="H3217" s="14" t="n">
        <v>2</v>
      </c>
      <c r="I3217" s="23" t="str">
        <f aca="false">IF(J3217="RHAP", "Rhizophora apiculata", IF(J3217="EXAG", "Excoecaria agallocha", IF(J3217="BRPA", "Bruguiera parviflora", IF(J3217="XYMO", "Xylocarpus moluccensis", IF(J3217="BRCY", "Bruguiera cylindrica", IF(J3217="AVAL", "Avicennia alba", IF(J3217="AVOF", "Avicennia officinalis", IF(J3217="LURA", "Lumnitzera racemosa", IF(J3217="CETA", "Ceriops tagal", IF(J3217="XYGR", "Xylocarpus granatum", IF(J3217="AVMA", "Avicennia marina", IF(J3217="RHMU", "Rhizophora mucronata", IF(J3217="BRGY", "Bruguiera gymnorrhiza", IF(J3217="BRSE", "Bruguiera sexangula", IF(J3217="SOOV", "Sonneratia ovata", IF(J3217="SOCA", "Sonneratia caseolaris", IF(J3217="HELI", "Heritiera littoralis", IF(J3217="HESY", "Heritiera sylvatica", IF(J3217="NYFR", "Nypa fruticans", IF(J3217="CYRA", "Cynometra ramiflora", IF(J3217="PHPA", "Phoenix paludosa", IF(J3217="SCHY", "Scyphiphora hydrophyllacea", IF(J3217="DIMA", "Diospyros maritima", IF(J3217="POPI", "Pongamia pinnata", IF(J3217="MAPS", "Maniltoa psilogyne", IF(J3217="INBI", "Intsia bijuga", IF(J3217="ACEB", "Acanthus ebracteatus", IF(J3217="CAER", "Calamus erinaceus", IF(J3217="UNUN", "Unknown unknown",  IF(J3217="SOAL", "Sonneratia alba",  IF(J3217="AECO", "Aegiceras corniculatum", "" )) )))))))))))))))))))))))))))))</f>
        <v>Rhizophora apiculata</v>
      </c>
      <c r="J3217" s="23" t="s">
        <v>21</v>
      </c>
      <c r="K3217" s="68" t="n">
        <v>9.9</v>
      </c>
      <c r="L3217" s="73"/>
    </row>
    <row r="3218" customFormat="false" ht="13.8" hidden="false" customHeight="false" outlineLevel="0" collapsed="false">
      <c r="A3218" s="72" t="s">
        <v>138</v>
      </c>
      <c r="B3218" s="27" t="n">
        <v>41396</v>
      </c>
      <c r="C3218" s="1" t="s">
        <v>544</v>
      </c>
      <c r="D3218" s="1" t="s">
        <v>140</v>
      </c>
      <c r="E3218" s="1" t="s">
        <v>544</v>
      </c>
      <c r="F3218" s="1" t="s">
        <v>20</v>
      </c>
      <c r="G3218" s="14" t="n">
        <v>1</v>
      </c>
      <c r="H3218" s="14" t="n">
        <v>2</v>
      </c>
      <c r="I3218" s="23" t="str">
        <f aca="false">IF(J3218="RHAP", "Rhizophora apiculata", IF(J3218="EXAG", "Excoecaria agallocha", IF(J3218="BRPA", "Bruguiera parviflora", IF(J3218="XYMO", "Xylocarpus moluccensis", IF(J3218="BRCY", "Bruguiera cylindrica", IF(J3218="AVAL", "Avicennia alba", IF(J3218="AVOF", "Avicennia officinalis", IF(J3218="LURA", "Lumnitzera racemosa", IF(J3218="CETA", "Ceriops tagal", IF(J3218="XYGR", "Xylocarpus granatum", IF(J3218="AVMA", "Avicennia marina", IF(J3218="RHMU", "Rhizophora mucronata", IF(J3218="BRGY", "Bruguiera gymnorrhiza", IF(J3218="BRSE", "Bruguiera sexangula", IF(J3218="SOOV", "Sonneratia ovata", IF(J3218="SOCA", "Sonneratia caseolaris", IF(J3218="HELI", "Heritiera littoralis", IF(J3218="HESY", "Heritiera sylvatica", IF(J3218="NYFR", "Nypa fruticans", IF(J3218="CYRA", "Cynometra ramiflora", IF(J3218="PHPA", "Phoenix paludosa", IF(J3218="SCHY", "Scyphiphora hydrophyllacea", IF(J3218="DIMA", "Diospyros maritima", IF(J3218="POPI", "Pongamia pinnata", IF(J3218="MAPS", "Maniltoa psilogyne", IF(J3218="INBI", "Intsia bijuga", IF(J3218="ACEB", "Acanthus ebracteatus", IF(J3218="CAER", "Calamus erinaceus", IF(J3218="UNUN", "Unknown unknown",  IF(J3218="SOAL", "Sonneratia alba",  IF(J3218="AECO", "Aegiceras corniculatum", "" )) )))))))))))))))))))))))))))))</f>
        <v>Rhizophora apiculata</v>
      </c>
      <c r="J3218" s="23" t="s">
        <v>21</v>
      </c>
      <c r="K3218" s="68" t="n">
        <v>10.2</v>
      </c>
      <c r="L3218" s="73"/>
    </row>
    <row r="3219" customFormat="false" ht="13.8" hidden="false" customHeight="false" outlineLevel="0" collapsed="false">
      <c r="A3219" s="72" t="s">
        <v>138</v>
      </c>
      <c r="B3219" s="27" t="n">
        <v>41396</v>
      </c>
      <c r="C3219" s="1" t="s">
        <v>544</v>
      </c>
      <c r="D3219" s="1" t="s">
        <v>140</v>
      </c>
      <c r="E3219" s="1" t="s">
        <v>544</v>
      </c>
      <c r="F3219" s="1" t="s">
        <v>20</v>
      </c>
      <c r="G3219" s="14" t="n">
        <v>1</v>
      </c>
      <c r="H3219" s="14" t="n">
        <v>2</v>
      </c>
      <c r="I3219" s="23" t="str">
        <f aca="false">IF(J3219="RHAP", "Rhizophora apiculata", IF(J3219="EXAG", "Excoecaria agallocha", IF(J3219="BRPA", "Bruguiera parviflora", IF(J3219="XYMO", "Xylocarpus moluccensis", IF(J3219="BRCY", "Bruguiera cylindrica", IF(J3219="AVAL", "Avicennia alba", IF(J3219="AVOF", "Avicennia officinalis", IF(J3219="LURA", "Lumnitzera racemosa", IF(J3219="CETA", "Ceriops tagal", IF(J3219="XYGR", "Xylocarpus granatum", IF(J3219="AVMA", "Avicennia marina", IF(J3219="RHMU", "Rhizophora mucronata", IF(J3219="BRGY", "Bruguiera gymnorrhiza", IF(J3219="BRSE", "Bruguiera sexangula", IF(J3219="SOOV", "Sonneratia ovata", IF(J3219="SOCA", "Sonneratia caseolaris", IF(J3219="HELI", "Heritiera littoralis", IF(J3219="HESY", "Heritiera sylvatica", IF(J3219="NYFR", "Nypa fruticans", IF(J3219="CYRA", "Cynometra ramiflora", IF(J3219="PHPA", "Phoenix paludosa", IF(J3219="SCHY", "Scyphiphora hydrophyllacea", IF(J3219="DIMA", "Diospyros maritima", IF(J3219="POPI", "Pongamia pinnata", IF(J3219="MAPS", "Maniltoa psilogyne", IF(J3219="INBI", "Intsia bijuga", IF(J3219="ACEB", "Acanthus ebracteatus", IF(J3219="CAER", "Calamus erinaceus", IF(J3219="UNUN", "Unknown unknown",  IF(J3219="SOAL", "Sonneratia alba",  IF(J3219="AECO", "Aegiceras corniculatum", "" )) )))))))))))))))))))))))))))))</f>
        <v>Rhizophora apiculata</v>
      </c>
      <c r="J3219" s="23" t="s">
        <v>21</v>
      </c>
      <c r="K3219" s="68" t="n">
        <v>10.3</v>
      </c>
      <c r="L3219" s="73"/>
    </row>
    <row r="3220" customFormat="false" ht="13.8" hidden="false" customHeight="false" outlineLevel="0" collapsed="false">
      <c r="A3220" s="72" t="s">
        <v>138</v>
      </c>
      <c r="B3220" s="27" t="n">
        <v>41396</v>
      </c>
      <c r="C3220" s="1" t="s">
        <v>544</v>
      </c>
      <c r="D3220" s="1" t="s">
        <v>140</v>
      </c>
      <c r="E3220" s="1" t="s">
        <v>544</v>
      </c>
      <c r="F3220" s="1" t="s">
        <v>20</v>
      </c>
      <c r="G3220" s="14" t="n">
        <v>1</v>
      </c>
      <c r="H3220" s="14" t="n">
        <v>2</v>
      </c>
      <c r="I3220" s="23" t="str">
        <f aca="false">IF(J3220="RHAP", "Rhizophora apiculata", IF(J3220="EXAG", "Excoecaria agallocha", IF(J3220="BRPA", "Bruguiera parviflora", IF(J3220="XYMO", "Xylocarpus moluccensis", IF(J3220="BRCY", "Bruguiera cylindrica", IF(J3220="AVAL", "Avicennia alba", IF(J3220="AVOF", "Avicennia officinalis", IF(J3220="LURA", "Lumnitzera racemosa", IF(J3220="CETA", "Ceriops tagal", IF(J3220="XYGR", "Xylocarpus granatum", IF(J3220="AVMA", "Avicennia marina", IF(J3220="RHMU", "Rhizophora mucronata", IF(J3220="BRGY", "Bruguiera gymnorrhiza", IF(J3220="BRSE", "Bruguiera sexangula", IF(J3220="SOOV", "Sonneratia ovata", IF(J3220="SOCA", "Sonneratia caseolaris", IF(J3220="HELI", "Heritiera littoralis", IF(J3220="HESY", "Heritiera sylvatica", IF(J3220="NYFR", "Nypa fruticans", IF(J3220="CYRA", "Cynometra ramiflora", IF(J3220="PHPA", "Phoenix paludosa", IF(J3220="SCHY", "Scyphiphora hydrophyllacea", IF(J3220="DIMA", "Diospyros maritima", IF(J3220="POPI", "Pongamia pinnata", IF(J3220="MAPS", "Maniltoa psilogyne", IF(J3220="INBI", "Intsia bijuga", IF(J3220="ACEB", "Acanthus ebracteatus", IF(J3220="CAER", "Calamus erinaceus", IF(J3220="UNUN", "Unknown unknown",  IF(J3220="SOAL", "Sonneratia alba",  IF(J3220="AECO", "Aegiceras corniculatum", "" )) )))))))))))))))))))))))))))))</f>
        <v>Rhizophora apiculata</v>
      </c>
      <c r="J3220" s="23" t="s">
        <v>21</v>
      </c>
      <c r="K3220" s="68" t="n">
        <v>10.5</v>
      </c>
      <c r="L3220" s="73"/>
      <c r="N3220" s="29"/>
    </row>
    <row r="3221" customFormat="false" ht="13.8" hidden="false" customHeight="false" outlineLevel="0" collapsed="false">
      <c r="A3221" s="72" t="s">
        <v>138</v>
      </c>
      <c r="B3221" s="27" t="n">
        <v>41396</v>
      </c>
      <c r="C3221" s="1" t="s">
        <v>544</v>
      </c>
      <c r="D3221" s="1" t="s">
        <v>140</v>
      </c>
      <c r="E3221" s="1" t="s">
        <v>544</v>
      </c>
      <c r="F3221" s="1" t="s">
        <v>20</v>
      </c>
      <c r="G3221" s="14" t="n">
        <v>1</v>
      </c>
      <c r="H3221" s="14" t="n">
        <v>2</v>
      </c>
      <c r="I3221" s="23" t="str">
        <f aca="false">IF(J3221="RHAP", "Rhizophora apiculata", IF(J3221="EXAG", "Excoecaria agallocha", IF(J3221="BRPA", "Bruguiera parviflora", IF(J3221="XYMO", "Xylocarpus moluccensis", IF(J3221="BRCY", "Bruguiera cylindrica", IF(J3221="AVAL", "Avicennia alba", IF(J3221="AVOF", "Avicennia officinalis", IF(J3221="LURA", "Lumnitzera racemosa", IF(J3221="CETA", "Ceriops tagal", IF(J3221="XYGR", "Xylocarpus granatum", IF(J3221="AVMA", "Avicennia marina", IF(J3221="RHMU", "Rhizophora mucronata", IF(J3221="BRGY", "Bruguiera gymnorrhiza", IF(J3221="BRSE", "Bruguiera sexangula", IF(J3221="SOOV", "Sonneratia ovata", IF(J3221="SOCA", "Sonneratia caseolaris", IF(J3221="HELI", "Heritiera littoralis", IF(J3221="HESY", "Heritiera sylvatica", IF(J3221="NYFR", "Nypa fruticans", IF(J3221="CYRA", "Cynometra ramiflora", IF(J3221="PHPA", "Phoenix paludosa", IF(J3221="SCHY", "Scyphiphora hydrophyllacea", IF(J3221="DIMA", "Diospyros maritima", IF(J3221="POPI", "Pongamia pinnata", IF(J3221="MAPS", "Maniltoa psilogyne", IF(J3221="INBI", "Intsia bijuga", IF(J3221="ACEB", "Acanthus ebracteatus", IF(J3221="CAER", "Calamus erinaceus", IF(J3221="UNUN", "Unknown unknown",  IF(J3221="SOAL", "Sonneratia alba",  IF(J3221="AECO", "Aegiceras corniculatum", "" )) )))))))))))))))))))))))))))))</f>
        <v>Rhizophora apiculata</v>
      </c>
      <c r="J3221" s="23" t="s">
        <v>21</v>
      </c>
      <c r="K3221" s="68" t="n">
        <v>10.5</v>
      </c>
      <c r="L3221" s="73" t="n">
        <v>1.37</v>
      </c>
      <c r="N3221" s="1" t="n">
        <v>3</v>
      </c>
    </row>
    <row r="3222" customFormat="false" ht="13.8" hidden="false" customHeight="false" outlineLevel="0" collapsed="false">
      <c r="A3222" s="72" t="s">
        <v>138</v>
      </c>
      <c r="B3222" s="27" t="n">
        <v>41396</v>
      </c>
      <c r="C3222" s="1" t="s">
        <v>544</v>
      </c>
      <c r="D3222" s="1" t="s">
        <v>140</v>
      </c>
      <c r="E3222" s="1" t="s">
        <v>544</v>
      </c>
      <c r="F3222" s="1" t="s">
        <v>20</v>
      </c>
      <c r="G3222" s="14" t="n">
        <v>1</v>
      </c>
      <c r="H3222" s="14" t="n">
        <v>2</v>
      </c>
      <c r="I3222" s="23" t="str">
        <f aca="false">IF(J3222="RHAP", "Rhizophora apiculata", IF(J3222="EXAG", "Excoecaria agallocha", IF(J3222="BRPA", "Bruguiera parviflora", IF(J3222="XYMO", "Xylocarpus moluccensis", IF(J3222="BRCY", "Bruguiera cylindrica", IF(J3222="AVAL", "Avicennia alba", IF(J3222="AVOF", "Avicennia officinalis", IF(J3222="LURA", "Lumnitzera racemosa", IF(J3222="CETA", "Ceriops tagal", IF(J3222="XYGR", "Xylocarpus granatum", IF(J3222="AVMA", "Avicennia marina", IF(J3222="RHMU", "Rhizophora mucronata", IF(J3222="BRGY", "Bruguiera gymnorrhiza", IF(J3222="BRSE", "Bruguiera sexangula", IF(J3222="SOOV", "Sonneratia ovata", IF(J3222="SOCA", "Sonneratia caseolaris", IF(J3222="HELI", "Heritiera littoralis", IF(J3222="HESY", "Heritiera sylvatica", IF(J3222="NYFR", "Nypa fruticans", IF(J3222="CYRA", "Cynometra ramiflora", IF(J3222="PHPA", "Phoenix paludosa", IF(J3222="SCHY", "Scyphiphora hydrophyllacea", IF(J3222="DIMA", "Diospyros maritima", IF(J3222="POPI", "Pongamia pinnata", IF(J3222="MAPS", "Maniltoa psilogyne", IF(J3222="INBI", "Intsia bijuga", IF(J3222="ACEB", "Acanthus ebracteatus", IF(J3222="CAER", "Calamus erinaceus", IF(J3222="UNUN", "Unknown unknown",  IF(J3222="SOAL", "Sonneratia alba",  IF(J3222="AECO", "Aegiceras corniculatum", "" )) )))))))))))))))))))))))))))))</f>
        <v>Rhizophora apiculata</v>
      </c>
      <c r="J3222" s="23" t="s">
        <v>21</v>
      </c>
      <c r="K3222" s="68" t="n">
        <v>10.6</v>
      </c>
      <c r="L3222" s="73"/>
      <c r="N3222" s="29"/>
    </row>
    <row r="3223" customFormat="false" ht="13.8" hidden="false" customHeight="false" outlineLevel="0" collapsed="false">
      <c r="A3223" s="72" t="s">
        <v>138</v>
      </c>
      <c r="B3223" s="27" t="n">
        <v>41396</v>
      </c>
      <c r="C3223" s="1" t="s">
        <v>544</v>
      </c>
      <c r="D3223" s="1" t="s">
        <v>140</v>
      </c>
      <c r="E3223" s="1" t="s">
        <v>544</v>
      </c>
      <c r="F3223" s="1" t="s">
        <v>20</v>
      </c>
      <c r="G3223" s="14" t="n">
        <v>1</v>
      </c>
      <c r="H3223" s="14" t="n">
        <v>2</v>
      </c>
      <c r="I3223" s="23" t="str">
        <f aca="false">IF(J3223="RHAP", "Rhizophora apiculata", IF(J3223="EXAG", "Excoecaria agallocha", IF(J3223="BRPA", "Bruguiera parviflora", IF(J3223="XYMO", "Xylocarpus moluccensis", IF(J3223="BRCY", "Bruguiera cylindrica", IF(J3223="AVAL", "Avicennia alba", IF(J3223="AVOF", "Avicennia officinalis", IF(J3223="LURA", "Lumnitzera racemosa", IF(J3223="CETA", "Ceriops tagal", IF(J3223="XYGR", "Xylocarpus granatum", IF(J3223="AVMA", "Avicennia marina", IF(J3223="RHMU", "Rhizophora mucronata", IF(J3223="BRGY", "Bruguiera gymnorrhiza", IF(J3223="BRSE", "Bruguiera sexangula", IF(J3223="SOOV", "Sonneratia ovata", IF(J3223="SOCA", "Sonneratia caseolaris", IF(J3223="HELI", "Heritiera littoralis", IF(J3223="HESY", "Heritiera sylvatica", IF(J3223="NYFR", "Nypa fruticans", IF(J3223="CYRA", "Cynometra ramiflora", IF(J3223="PHPA", "Phoenix paludosa", IF(J3223="SCHY", "Scyphiphora hydrophyllacea", IF(J3223="DIMA", "Diospyros maritima", IF(J3223="POPI", "Pongamia pinnata", IF(J3223="MAPS", "Maniltoa psilogyne", IF(J3223="INBI", "Intsia bijuga", IF(J3223="ACEB", "Acanthus ebracteatus", IF(J3223="CAER", "Calamus erinaceus", IF(J3223="UNUN", "Unknown unknown",  IF(J3223="SOAL", "Sonneratia alba",  IF(J3223="AECO", "Aegiceras corniculatum", "" )) )))))))))))))))))))))))))))))</f>
        <v>Rhizophora apiculata</v>
      </c>
      <c r="J3223" s="23" t="s">
        <v>21</v>
      </c>
      <c r="K3223" s="68" t="n">
        <v>10.7</v>
      </c>
      <c r="L3223" s="73"/>
      <c r="N3223" s="29"/>
    </row>
    <row r="3224" customFormat="false" ht="13.8" hidden="false" customHeight="false" outlineLevel="0" collapsed="false">
      <c r="A3224" s="72" t="s">
        <v>138</v>
      </c>
      <c r="B3224" s="27" t="n">
        <v>41396</v>
      </c>
      <c r="C3224" s="1" t="s">
        <v>544</v>
      </c>
      <c r="D3224" s="1" t="s">
        <v>140</v>
      </c>
      <c r="E3224" s="1" t="s">
        <v>544</v>
      </c>
      <c r="F3224" s="1" t="s">
        <v>20</v>
      </c>
      <c r="G3224" s="14" t="n">
        <v>1</v>
      </c>
      <c r="H3224" s="14" t="n">
        <v>2</v>
      </c>
      <c r="I3224" s="23" t="str">
        <f aca="false">IF(J3224="RHAP", "Rhizophora apiculata", IF(J3224="EXAG", "Excoecaria agallocha", IF(J3224="BRPA", "Bruguiera parviflora", IF(J3224="XYMO", "Xylocarpus moluccensis", IF(J3224="BRCY", "Bruguiera cylindrica", IF(J3224="AVAL", "Avicennia alba", IF(J3224="AVOF", "Avicennia officinalis", IF(J3224="LURA", "Lumnitzera racemosa", IF(J3224="CETA", "Ceriops tagal", IF(J3224="XYGR", "Xylocarpus granatum", IF(J3224="AVMA", "Avicennia marina", IF(J3224="RHMU", "Rhizophora mucronata", IF(J3224="BRGY", "Bruguiera gymnorrhiza", IF(J3224="BRSE", "Bruguiera sexangula", IF(J3224="SOOV", "Sonneratia ovata", IF(J3224="SOCA", "Sonneratia caseolaris", IF(J3224="HELI", "Heritiera littoralis", IF(J3224="HESY", "Heritiera sylvatica", IF(J3224="NYFR", "Nypa fruticans", IF(J3224="CYRA", "Cynometra ramiflora", IF(J3224="PHPA", "Phoenix paludosa", IF(J3224="SCHY", "Scyphiphora hydrophyllacea", IF(J3224="DIMA", "Diospyros maritima", IF(J3224="POPI", "Pongamia pinnata", IF(J3224="MAPS", "Maniltoa psilogyne", IF(J3224="INBI", "Intsia bijuga", IF(J3224="ACEB", "Acanthus ebracteatus", IF(J3224="CAER", "Calamus erinaceus", IF(J3224="UNUN", "Unknown unknown",  IF(J3224="SOAL", "Sonneratia alba",  IF(J3224="AECO", "Aegiceras corniculatum", "" )) )))))))))))))))))))))))))))))</f>
        <v>Rhizophora apiculata</v>
      </c>
      <c r="J3224" s="23" t="s">
        <v>21</v>
      </c>
      <c r="K3224" s="68" t="n">
        <v>10.8</v>
      </c>
      <c r="L3224" s="73"/>
      <c r="N3224" s="29"/>
    </row>
    <row r="3225" customFormat="false" ht="13.8" hidden="false" customHeight="false" outlineLevel="0" collapsed="false">
      <c r="A3225" s="72" t="s">
        <v>138</v>
      </c>
      <c r="B3225" s="27" t="n">
        <v>41396</v>
      </c>
      <c r="C3225" s="1" t="s">
        <v>544</v>
      </c>
      <c r="D3225" s="1" t="s">
        <v>140</v>
      </c>
      <c r="E3225" s="1" t="s">
        <v>544</v>
      </c>
      <c r="F3225" s="1" t="s">
        <v>20</v>
      </c>
      <c r="G3225" s="14" t="n">
        <v>1</v>
      </c>
      <c r="H3225" s="14" t="n">
        <v>2</v>
      </c>
      <c r="I3225" s="23" t="str">
        <f aca="false">IF(J3225="RHAP", "Rhizophora apiculata", IF(J3225="EXAG", "Excoecaria agallocha", IF(J3225="BRPA", "Bruguiera parviflora", IF(J3225="XYMO", "Xylocarpus moluccensis", IF(J3225="BRCY", "Bruguiera cylindrica", IF(J3225="AVAL", "Avicennia alba", IF(J3225="AVOF", "Avicennia officinalis", IF(J3225="LURA", "Lumnitzera racemosa", IF(J3225="CETA", "Ceriops tagal", IF(J3225="XYGR", "Xylocarpus granatum", IF(J3225="AVMA", "Avicennia marina", IF(J3225="RHMU", "Rhizophora mucronata", IF(J3225="BRGY", "Bruguiera gymnorrhiza", IF(J3225="BRSE", "Bruguiera sexangula", IF(J3225="SOOV", "Sonneratia ovata", IF(J3225="SOCA", "Sonneratia caseolaris", IF(J3225="HELI", "Heritiera littoralis", IF(J3225="HESY", "Heritiera sylvatica", IF(J3225="NYFR", "Nypa fruticans", IF(J3225="CYRA", "Cynometra ramiflora", IF(J3225="PHPA", "Phoenix paludosa", IF(J3225="SCHY", "Scyphiphora hydrophyllacea", IF(J3225="DIMA", "Diospyros maritima", IF(J3225="POPI", "Pongamia pinnata", IF(J3225="MAPS", "Maniltoa psilogyne", IF(J3225="INBI", "Intsia bijuga", IF(J3225="ACEB", "Acanthus ebracteatus", IF(J3225="CAER", "Calamus erinaceus", IF(J3225="UNUN", "Unknown unknown",  IF(J3225="SOAL", "Sonneratia alba",  IF(J3225="AECO", "Aegiceras corniculatum", "" )) )))))))))))))))))))))))))))))</f>
        <v>Rhizophora apiculata</v>
      </c>
      <c r="J3225" s="23" t="s">
        <v>21</v>
      </c>
      <c r="K3225" s="68" t="n">
        <v>11</v>
      </c>
      <c r="L3225" s="73"/>
    </row>
    <row r="3226" customFormat="false" ht="13.8" hidden="false" customHeight="false" outlineLevel="0" collapsed="false">
      <c r="A3226" s="72" t="s">
        <v>138</v>
      </c>
      <c r="B3226" s="27" t="n">
        <v>41396</v>
      </c>
      <c r="C3226" s="1" t="s">
        <v>544</v>
      </c>
      <c r="D3226" s="1" t="s">
        <v>140</v>
      </c>
      <c r="E3226" s="1" t="s">
        <v>544</v>
      </c>
      <c r="F3226" s="1" t="s">
        <v>20</v>
      </c>
      <c r="G3226" s="14" t="n">
        <v>1</v>
      </c>
      <c r="H3226" s="14" t="n">
        <v>2</v>
      </c>
      <c r="I3226" s="23" t="str">
        <f aca="false">IF(J3226="RHAP", "Rhizophora apiculata", IF(J3226="EXAG", "Excoecaria agallocha", IF(J3226="BRPA", "Bruguiera parviflora", IF(J3226="XYMO", "Xylocarpus moluccensis", IF(J3226="BRCY", "Bruguiera cylindrica", IF(J3226="AVAL", "Avicennia alba", IF(J3226="AVOF", "Avicennia officinalis", IF(J3226="LURA", "Lumnitzera racemosa", IF(J3226="CETA", "Ceriops tagal", IF(J3226="XYGR", "Xylocarpus granatum", IF(J3226="AVMA", "Avicennia marina", IF(J3226="RHMU", "Rhizophora mucronata", IF(J3226="BRGY", "Bruguiera gymnorrhiza", IF(J3226="BRSE", "Bruguiera sexangula", IF(J3226="SOOV", "Sonneratia ovata", IF(J3226="SOCA", "Sonneratia caseolaris", IF(J3226="HELI", "Heritiera littoralis", IF(J3226="HESY", "Heritiera sylvatica", IF(J3226="NYFR", "Nypa fruticans", IF(J3226="CYRA", "Cynometra ramiflora", IF(J3226="PHPA", "Phoenix paludosa", IF(J3226="SCHY", "Scyphiphora hydrophyllacea", IF(J3226="DIMA", "Diospyros maritima", IF(J3226="POPI", "Pongamia pinnata", IF(J3226="MAPS", "Maniltoa psilogyne", IF(J3226="INBI", "Intsia bijuga", IF(J3226="ACEB", "Acanthus ebracteatus", IF(J3226="CAER", "Calamus erinaceus", IF(J3226="UNUN", "Unknown unknown",  IF(J3226="SOAL", "Sonneratia alba",  IF(J3226="AECO", "Aegiceras corniculatum", "" )) )))))))))))))))))))))))))))))</f>
        <v>Rhizophora apiculata</v>
      </c>
      <c r="J3226" s="23" t="s">
        <v>21</v>
      </c>
      <c r="K3226" s="68" t="n">
        <v>11.6</v>
      </c>
      <c r="L3226" s="73"/>
    </row>
    <row r="3227" customFormat="false" ht="13.8" hidden="false" customHeight="false" outlineLevel="0" collapsed="false">
      <c r="A3227" s="72" t="s">
        <v>138</v>
      </c>
      <c r="B3227" s="27" t="n">
        <v>41396</v>
      </c>
      <c r="C3227" s="1" t="s">
        <v>544</v>
      </c>
      <c r="D3227" s="1" t="s">
        <v>140</v>
      </c>
      <c r="E3227" s="1" t="s">
        <v>544</v>
      </c>
      <c r="F3227" s="1" t="s">
        <v>20</v>
      </c>
      <c r="G3227" s="14" t="n">
        <v>1</v>
      </c>
      <c r="H3227" s="14" t="n">
        <v>2</v>
      </c>
      <c r="I3227" s="23" t="str">
        <f aca="false">IF(J3227="RHAP", "Rhizophora apiculata", IF(J3227="EXAG", "Excoecaria agallocha", IF(J3227="BRPA", "Bruguiera parviflora", IF(J3227="XYMO", "Xylocarpus moluccensis", IF(J3227="BRCY", "Bruguiera cylindrica", IF(J3227="AVAL", "Avicennia alba", IF(J3227="AVOF", "Avicennia officinalis", IF(J3227="LURA", "Lumnitzera racemosa", IF(J3227="CETA", "Ceriops tagal", IF(J3227="XYGR", "Xylocarpus granatum", IF(J3227="AVMA", "Avicennia marina", IF(J3227="RHMU", "Rhizophora mucronata", IF(J3227="BRGY", "Bruguiera gymnorrhiza", IF(J3227="BRSE", "Bruguiera sexangula", IF(J3227="SOOV", "Sonneratia ovata", IF(J3227="SOCA", "Sonneratia caseolaris", IF(J3227="HELI", "Heritiera littoralis", IF(J3227="HESY", "Heritiera sylvatica", IF(J3227="NYFR", "Nypa fruticans", IF(J3227="CYRA", "Cynometra ramiflora", IF(J3227="PHPA", "Phoenix paludosa", IF(J3227="SCHY", "Scyphiphora hydrophyllacea", IF(J3227="DIMA", "Diospyros maritima", IF(J3227="POPI", "Pongamia pinnata", IF(J3227="MAPS", "Maniltoa psilogyne", IF(J3227="INBI", "Intsia bijuga", IF(J3227="ACEB", "Acanthus ebracteatus", IF(J3227="CAER", "Calamus erinaceus", IF(J3227="UNUN", "Unknown unknown",  IF(J3227="SOAL", "Sonneratia alba",  IF(J3227="AECO", "Aegiceras corniculatum", "" )) )))))))))))))))))))))))))))))</f>
        <v>Rhizophora apiculata</v>
      </c>
      <c r="J3227" s="23" t="s">
        <v>21</v>
      </c>
      <c r="K3227" s="68" t="n">
        <v>12</v>
      </c>
      <c r="L3227" s="73"/>
      <c r="N3227" s="29"/>
    </row>
    <row r="3228" customFormat="false" ht="13.8" hidden="false" customHeight="false" outlineLevel="0" collapsed="false">
      <c r="A3228" s="72" t="s">
        <v>138</v>
      </c>
      <c r="B3228" s="27" t="n">
        <v>41396</v>
      </c>
      <c r="C3228" s="1" t="s">
        <v>544</v>
      </c>
      <c r="D3228" s="1" t="s">
        <v>140</v>
      </c>
      <c r="E3228" s="1" t="s">
        <v>544</v>
      </c>
      <c r="F3228" s="1" t="s">
        <v>20</v>
      </c>
      <c r="G3228" s="14" t="n">
        <v>1</v>
      </c>
      <c r="H3228" s="14" t="n">
        <v>2</v>
      </c>
      <c r="I3228" s="23" t="str">
        <f aca="false">IF(J3228="RHAP", "Rhizophora apiculata", IF(J3228="EXAG", "Excoecaria agallocha", IF(J3228="BRPA", "Bruguiera parviflora", IF(J3228="XYMO", "Xylocarpus moluccensis", IF(J3228="BRCY", "Bruguiera cylindrica", IF(J3228="AVAL", "Avicennia alba", IF(J3228="AVOF", "Avicennia officinalis", IF(J3228="LURA", "Lumnitzera racemosa", IF(J3228="CETA", "Ceriops tagal", IF(J3228="XYGR", "Xylocarpus granatum", IF(J3228="AVMA", "Avicennia marina", IF(J3228="RHMU", "Rhizophora mucronata", IF(J3228="BRGY", "Bruguiera gymnorrhiza", IF(J3228="BRSE", "Bruguiera sexangula", IF(J3228="SOOV", "Sonneratia ovata", IF(J3228="SOCA", "Sonneratia caseolaris", IF(J3228="HELI", "Heritiera littoralis", IF(J3228="HESY", "Heritiera sylvatica", IF(J3228="NYFR", "Nypa fruticans", IF(J3228="CYRA", "Cynometra ramiflora", IF(J3228="PHPA", "Phoenix paludosa", IF(J3228="SCHY", "Scyphiphora hydrophyllacea", IF(J3228="DIMA", "Diospyros maritima", IF(J3228="POPI", "Pongamia pinnata", IF(J3228="MAPS", "Maniltoa psilogyne", IF(J3228="INBI", "Intsia bijuga", IF(J3228="ACEB", "Acanthus ebracteatus", IF(J3228="CAER", "Calamus erinaceus", IF(J3228="UNUN", "Unknown unknown",  IF(J3228="SOAL", "Sonneratia alba",  IF(J3228="AECO", "Aegiceras corniculatum", "" )) )))))))))))))))))))))))))))))</f>
        <v>Rhizophora apiculata</v>
      </c>
      <c r="J3228" s="23" t="s">
        <v>21</v>
      </c>
      <c r="K3228" s="68" t="n">
        <v>12</v>
      </c>
      <c r="L3228" s="73"/>
    </row>
    <row r="3229" customFormat="false" ht="13.8" hidden="false" customHeight="false" outlineLevel="0" collapsed="false">
      <c r="A3229" s="72" t="s">
        <v>138</v>
      </c>
      <c r="B3229" s="27" t="n">
        <v>41396</v>
      </c>
      <c r="C3229" s="1" t="s">
        <v>544</v>
      </c>
      <c r="D3229" s="1" t="s">
        <v>140</v>
      </c>
      <c r="E3229" s="1" t="s">
        <v>544</v>
      </c>
      <c r="F3229" s="1" t="s">
        <v>20</v>
      </c>
      <c r="G3229" s="14" t="n">
        <v>1</v>
      </c>
      <c r="H3229" s="14" t="n">
        <v>2</v>
      </c>
      <c r="I3229" s="23" t="str">
        <f aca="false">IF(J3229="RHAP", "Rhizophora apiculata", IF(J3229="EXAG", "Excoecaria agallocha", IF(J3229="BRPA", "Bruguiera parviflora", IF(J3229="XYMO", "Xylocarpus moluccensis", IF(J3229="BRCY", "Bruguiera cylindrica", IF(J3229="AVAL", "Avicennia alba", IF(J3229="AVOF", "Avicennia officinalis", IF(J3229="LURA", "Lumnitzera racemosa", IF(J3229="CETA", "Ceriops tagal", IF(J3229="XYGR", "Xylocarpus granatum", IF(J3229="AVMA", "Avicennia marina", IF(J3229="RHMU", "Rhizophora mucronata", IF(J3229="BRGY", "Bruguiera gymnorrhiza", IF(J3229="BRSE", "Bruguiera sexangula", IF(J3229="SOOV", "Sonneratia ovata", IF(J3229="SOCA", "Sonneratia caseolaris", IF(J3229="HELI", "Heritiera littoralis", IF(J3229="HESY", "Heritiera sylvatica", IF(J3229="NYFR", "Nypa fruticans", IF(J3229="CYRA", "Cynometra ramiflora", IF(J3229="PHPA", "Phoenix paludosa", IF(J3229="SCHY", "Scyphiphora hydrophyllacea", IF(J3229="DIMA", "Diospyros maritima", IF(J3229="POPI", "Pongamia pinnata", IF(J3229="MAPS", "Maniltoa psilogyne", IF(J3229="INBI", "Intsia bijuga", IF(J3229="ACEB", "Acanthus ebracteatus", IF(J3229="CAER", "Calamus erinaceus", IF(J3229="UNUN", "Unknown unknown",  IF(J3229="SOAL", "Sonneratia alba",  IF(J3229="AECO", "Aegiceras corniculatum", "" )) )))))))))))))))))))))))))))))</f>
        <v>Rhizophora apiculata</v>
      </c>
      <c r="J3229" s="23" t="s">
        <v>21</v>
      </c>
      <c r="K3229" s="68" t="n">
        <v>12</v>
      </c>
      <c r="L3229" s="73"/>
    </row>
    <row r="3230" customFormat="false" ht="13.8" hidden="false" customHeight="false" outlineLevel="0" collapsed="false">
      <c r="A3230" s="72" t="s">
        <v>138</v>
      </c>
      <c r="B3230" s="27" t="n">
        <v>41396</v>
      </c>
      <c r="C3230" s="1" t="s">
        <v>544</v>
      </c>
      <c r="D3230" s="1" t="s">
        <v>140</v>
      </c>
      <c r="E3230" s="1" t="s">
        <v>544</v>
      </c>
      <c r="F3230" s="1" t="s">
        <v>20</v>
      </c>
      <c r="G3230" s="14" t="n">
        <v>1</v>
      </c>
      <c r="H3230" s="14" t="n">
        <v>2</v>
      </c>
      <c r="I3230" s="23" t="str">
        <f aca="false">IF(J3230="RHAP", "Rhizophora apiculata", IF(J3230="EXAG", "Excoecaria agallocha", IF(J3230="BRPA", "Bruguiera parviflora", IF(J3230="XYMO", "Xylocarpus moluccensis", IF(J3230="BRCY", "Bruguiera cylindrica", IF(J3230="AVAL", "Avicennia alba", IF(J3230="AVOF", "Avicennia officinalis", IF(J3230="LURA", "Lumnitzera racemosa", IF(J3230="CETA", "Ceriops tagal", IF(J3230="XYGR", "Xylocarpus granatum", IF(J3230="AVMA", "Avicennia marina", IF(J3230="RHMU", "Rhizophora mucronata", IF(J3230="BRGY", "Bruguiera gymnorrhiza", IF(J3230="BRSE", "Bruguiera sexangula", IF(J3230="SOOV", "Sonneratia ovata", IF(J3230="SOCA", "Sonneratia caseolaris", IF(J3230="HELI", "Heritiera littoralis", IF(J3230="HESY", "Heritiera sylvatica", IF(J3230="NYFR", "Nypa fruticans", IF(J3230="CYRA", "Cynometra ramiflora", IF(J3230="PHPA", "Phoenix paludosa", IF(J3230="SCHY", "Scyphiphora hydrophyllacea", IF(J3230="DIMA", "Diospyros maritima", IF(J3230="POPI", "Pongamia pinnata", IF(J3230="MAPS", "Maniltoa psilogyne", IF(J3230="INBI", "Intsia bijuga", IF(J3230="ACEB", "Acanthus ebracteatus", IF(J3230="CAER", "Calamus erinaceus", IF(J3230="UNUN", "Unknown unknown",  IF(J3230="SOAL", "Sonneratia alba",  IF(J3230="AECO", "Aegiceras corniculatum", "" )) )))))))))))))))))))))))))))))</f>
        <v>Rhizophora apiculata</v>
      </c>
      <c r="J3230" s="23" t="s">
        <v>21</v>
      </c>
      <c r="K3230" s="68" t="n">
        <v>12.7</v>
      </c>
      <c r="L3230" s="73"/>
    </row>
    <row r="3231" customFormat="false" ht="13.8" hidden="false" customHeight="false" outlineLevel="0" collapsed="false">
      <c r="A3231" s="72" t="s">
        <v>138</v>
      </c>
      <c r="B3231" s="27" t="n">
        <v>41396</v>
      </c>
      <c r="C3231" s="1" t="s">
        <v>544</v>
      </c>
      <c r="D3231" s="1" t="s">
        <v>140</v>
      </c>
      <c r="E3231" s="1" t="s">
        <v>544</v>
      </c>
      <c r="F3231" s="1" t="s">
        <v>20</v>
      </c>
      <c r="G3231" s="14" t="n">
        <v>1</v>
      </c>
      <c r="H3231" s="14" t="n">
        <v>2</v>
      </c>
      <c r="I3231" s="23" t="str">
        <f aca="false">IF(J3231="RHAP", "Rhizophora apiculata", IF(J3231="EXAG", "Excoecaria agallocha", IF(J3231="BRPA", "Bruguiera parviflora", IF(J3231="XYMO", "Xylocarpus moluccensis", IF(J3231="BRCY", "Bruguiera cylindrica", IF(J3231="AVAL", "Avicennia alba", IF(J3231="AVOF", "Avicennia officinalis", IF(J3231="LURA", "Lumnitzera racemosa", IF(J3231="CETA", "Ceriops tagal", IF(J3231="XYGR", "Xylocarpus granatum", IF(J3231="AVMA", "Avicennia marina", IF(J3231="RHMU", "Rhizophora mucronata", IF(J3231="BRGY", "Bruguiera gymnorrhiza", IF(J3231="BRSE", "Bruguiera sexangula", IF(J3231="SOOV", "Sonneratia ovata", IF(J3231="SOCA", "Sonneratia caseolaris", IF(J3231="HELI", "Heritiera littoralis", IF(J3231="HESY", "Heritiera sylvatica", IF(J3231="NYFR", "Nypa fruticans", IF(J3231="CYRA", "Cynometra ramiflora", IF(J3231="PHPA", "Phoenix paludosa", IF(J3231="SCHY", "Scyphiphora hydrophyllacea", IF(J3231="DIMA", "Diospyros maritima", IF(J3231="POPI", "Pongamia pinnata", IF(J3231="MAPS", "Maniltoa psilogyne", IF(J3231="INBI", "Intsia bijuga", IF(J3231="ACEB", "Acanthus ebracteatus", IF(J3231="CAER", "Calamus erinaceus", IF(J3231="UNUN", "Unknown unknown",  IF(J3231="SOAL", "Sonneratia alba",  IF(J3231="AECO", "Aegiceras corniculatum", "" )) )))))))))))))))))))))))))))))</f>
        <v>Rhizophora apiculata</v>
      </c>
      <c r="J3231" s="23" t="s">
        <v>21</v>
      </c>
      <c r="K3231" s="68" t="n">
        <v>12.8</v>
      </c>
      <c r="L3231" s="73"/>
      <c r="N3231" s="29"/>
    </row>
    <row r="3232" customFormat="false" ht="13.8" hidden="false" customHeight="false" outlineLevel="0" collapsed="false">
      <c r="A3232" s="72" t="s">
        <v>138</v>
      </c>
      <c r="B3232" s="27" t="n">
        <v>41396</v>
      </c>
      <c r="C3232" s="1" t="s">
        <v>544</v>
      </c>
      <c r="D3232" s="1" t="s">
        <v>140</v>
      </c>
      <c r="E3232" s="1" t="s">
        <v>544</v>
      </c>
      <c r="F3232" s="1" t="s">
        <v>20</v>
      </c>
      <c r="G3232" s="14" t="n">
        <v>1</v>
      </c>
      <c r="H3232" s="14" t="n">
        <v>2</v>
      </c>
      <c r="I3232" s="23" t="str">
        <f aca="false">IF(J3232="RHAP", "Rhizophora apiculata", IF(J3232="EXAG", "Excoecaria agallocha", IF(J3232="BRPA", "Bruguiera parviflora", IF(J3232="XYMO", "Xylocarpus moluccensis", IF(J3232="BRCY", "Bruguiera cylindrica", IF(J3232="AVAL", "Avicennia alba", IF(J3232="AVOF", "Avicennia officinalis", IF(J3232="LURA", "Lumnitzera racemosa", IF(J3232="CETA", "Ceriops tagal", IF(J3232="XYGR", "Xylocarpus granatum", IF(J3232="AVMA", "Avicennia marina", IF(J3232="RHMU", "Rhizophora mucronata", IF(J3232="BRGY", "Bruguiera gymnorrhiza", IF(J3232="BRSE", "Bruguiera sexangula", IF(J3232="SOOV", "Sonneratia ovata", IF(J3232="SOCA", "Sonneratia caseolaris", IF(J3232="HELI", "Heritiera littoralis", IF(J3232="HESY", "Heritiera sylvatica", IF(J3232="NYFR", "Nypa fruticans", IF(J3232="CYRA", "Cynometra ramiflora", IF(J3232="PHPA", "Phoenix paludosa", IF(J3232="SCHY", "Scyphiphora hydrophyllacea", IF(J3232="DIMA", "Diospyros maritima", IF(J3232="POPI", "Pongamia pinnata", IF(J3232="MAPS", "Maniltoa psilogyne", IF(J3232="INBI", "Intsia bijuga", IF(J3232="ACEB", "Acanthus ebracteatus", IF(J3232="CAER", "Calamus erinaceus", IF(J3232="UNUN", "Unknown unknown",  IF(J3232="SOAL", "Sonneratia alba",  IF(J3232="AECO", "Aegiceras corniculatum", "" )) )))))))))))))))))))))))))))))</f>
        <v>Rhizophora apiculata</v>
      </c>
      <c r="J3232" s="23" t="s">
        <v>21</v>
      </c>
      <c r="K3232" s="68" t="n">
        <v>13.4</v>
      </c>
      <c r="L3232" s="73"/>
    </row>
    <row r="3233" customFormat="false" ht="13.8" hidden="false" customHeight="false" outlineLevel="0" collapsed="false">
      <c r="A3233" s="72" t="s">
        <v>138</v>
      </c>
      <c r="B3233" s="27" t="n">
        <v>41396</v>
      </c>
      <c r="C3233" s="1" t="s">
        <v>544</v>
      </c>
      <c r="D3233" s="1" t="s">
        <v>140</v>
      </c>
      <c r="E3233" s="1" t="s">
        <v>544</v>
      </c>
      <c r="F3233" s="1" t="s">
        <v>20</v>
      </c>
      <c r="G3233" s="14" t="n">
        <v>1</v>
      </c>
      <c r="H3233" s="14" t="n">
        <v>2</v>
      </c>
      <c r="I3233" s="23" t="str">
        <f aca="false">IF(J3233="RHAP", "Rhizophora apiculata", IF(J3233="EXAG", "Excoecaria agallocha", IF(J3233="BRPA", "Bruguiera parviflora", IF(J3233="XYMO", "Xylocarpus moluccensis", IF(J3233="BRCY", "Bruguiera cylindrica", IF(J3233="AVAL", "Avicennia alba", IF(J3233="AVOF", "Avicennia officinalis", IF(J3233="LURA", "Lumnitzera racemosa", IF(J3233="CETA", "Ceriops tagal", IF(J3233="XYGR", "Xylocarpus granatum", IF(J3233="AVMA", "Avicennia marina", IF(J3233="RHMU", "Rhizophora mucronata", IF(J3233="BRGY", "Bruguiera gymnorrhiza", IF(J3233="BRSE", "Bruguiera sexangula", IF(J3233="SOOV", "Sonneratia ovata", IF(J3233="SOCA", "Sonneratia caseolaris", IF(J3233="HELI", "Heritiera littoralis", IF(J3233="HESY", "Heritiera sylvatica", IF(J3233="NYFR", "Nypa fruticans", IF(J3233="CYRA", "Cynometra ramiflora", IF(J3233="PHPA", "Phoenix paludosa", IF(J3233="SCHY", "Scyphiphora hydrophyllacea", IF(J3233="DIMA", "Diospyros maritima", IF(J3233="POPI", "Pongamia pinnata", IF(J3233="MAPS", "Maniltoa psilogyne", IF(J3233="INBI", "Intsia bijuga", IF(J3233="ACEB", "Acanthus ebracteatus", IF(J3233="CAER", "Calamus erinaceus", IF(J3233="UNUN", "Unknown unknown",  IF(J3233="SOAL", "Sonneratia alba",  IF(J3233="AECO", "Aegiceras corniculatum", "" )) )))))))))))))))))))))))))))))</f>
        <v>Rhizophora apiculata</v>
      </c>
      <c r="J3233" s="23" t="s">
        <v>21</v>
      </c>
      <c r="K3233" s="68" t="n">
        <v>14.8</v>
      </c>
      <c r="L3233" s="73"/>
    </row>
    <row r="3234" customFormat="false" ht="13.8" hidden="false" customHeight="false" outlineLevel="0" collapsed="false">
      <c r="A3234" s="23" t="s">
        <v>138</v>
      </c>
      <c r="B3234" s="27" t="n">
        <v>41396</v>
      </c>
      <c r="C3234" s="1" t="s">
        <v>544</v>
      </c>
      <c r="D3234" s="1" t="s">
        <v>140</v>
      </c>
      <c r="E3234" s="1" t="s">
        <v>544</v>
      </c>
      <c r="F3234" s="1" t="s">
        <v>20</v>
      </c>
      <c r="G3234" s="14" t="n">
        <v>1</v>
      </c>
      <c r="H3234" s="14" t="n">
        <v>3</v>
      </c>
      <c r="I3234" s="23" t="str">
        <f aca="false">IF(J3234="RHAP", "Rhizophora apiculata", IF(J3234="EXAG", "Excoecaria agallocha", IF(J3234="BRPA", "Bruguiera parviflora", IF(J3234="XYMO", "Xylocarpus moluccensis", IF(J3234="BRCY", "Bruguiera cylindrica", IF(J3234="AVAL", "Avicennia alba", IF(J3234="AVOF", "Avicennia officinalis", IF(J3234="LURA", "Lumnitzera racemosa", IF(J3234="CETA", "Ceriops tagal", IF(J3234="XYGR", "Xylocarpus granatum", IF(J3234="AVMA", "Avicennia marina", IF(J3234="RHMU", "Rhizophora mucronata", IF(J3234="BRGY", "Bruguiera gymnorrhiza", IF(J3234="BRSE", "Bruguiera sexangula", IF(J3234="SOOV", "Sonneratia ovata", IF(J3234="SOCA", "Sonneratia caseolaris", IF(J3234="HELI", "Heritiera littoralis", IF(J3234="HESY", "Heritiera sylvatica", IF(J3234="NYFR", "Nypa fruticans", IF(J3234="CYRA", "Cynometra ramiflora", IF(J3234="PHPA", "Phoenix paludosa", IF(J3234="SCHY", "Scyphiphora hydrophyllacea", IF(J3234="DIMA", "Diospyros maritima", IF(J3234="POPI", "Pongamia pinnata", IF(J3234="MAPS", "Maniltoa psilogyne", IF(J3234="INBI", "Intsia bijuga", IF(J3234="ACEB", "Acanthus ebracteatus", IF(J3234="CAER", "Calamus erinaceus", IF(J3234="UNUN", "Unknown unknown",  IF(J3234="SOAL", "Sonneratia alba",  IF(J3234="AECO", "Aegiceras corniculatum", "" )) )))))))))))))))))))))))))))))</f>
        <v>Xylocarpus moluccensis</v>
      </c>
      <c r="J3234" s="23" t="s">
        <v>146</v>
      </c>
      <c r="K3234" s="68" t="n">
        <v>5</v>
      </c>
      <c r="L3234" s="73"/>
      <c r="N3234" s="29"/>
    </row>
    <row r="3235" customFormat="false" ht="13.8" hidden="false" customHeight="false" outlineLevel="0" collapsed="false">
      <c r="A3235" s="23" t="s">
        <v>138</v>
      </c>
      <c r="B3235" s="27" t="n">
        <v>41396</v>
      </c>
      <c r="C3235" s="1" t="s">
        <v>544</v>
      </c>
      <c r="D3235" s="1" t="s">
        <v>140</v>
      </c>
      <c r="E3235" s="1" t="s">
        <v>544</v>
      </c>
      <c r="F3235" s="1" t="s">
        <v>20</v>
      </c>
      <c r="G3235" s="14" t="n">
        <v>1</v>
      </c>
      <c r="H3235" s="14" t="n">
        <v>3</v>
      </c>
      <c r="I3235" s="23" t="str">
        <f aca="false">IF(J3235="RHAP", "Rhizophora apiculata", IF(J3235="EXAG", "Excoecaria agallocha", IF(J3235="BRPA", "Bruguiera parviflora", IF(J3235="XYMO", "Xylocarpus moluccensis", IF(J3235="BRCY", "Bruguiera cylindrica", IF(J3235="AVAL", "Avicennia alba", IF(J3235="AVOF", "Avicennia officinalis", IF(J3235="LURA", "Lumnitzera racemosa", IF(J3235="CETA", "Ceriops tagal", IF(J3235="XYGR", "Xylocarpus granatum", IF(J3235="AVMA", "Avicennia marina", IF(J3235="RHMU", "Rhizophora mucronata", IF(J3235="BRGY", "Bruguiera gymnorrhiza", IF(J3235="BRSE", "Bruguiera sexangula", IF(J3235="SOOV", "Sonneratia ovata", IF(J3235="SOCA", "Sonneratia caseolaris", IF(J3235="HELI", "Heritiera littoralis", IF(J3235="HESY", "Heritiera sylvatica", IF(J3235="NYFR", "Nypa fruticans", IF(J3235="CYRA", "Cynometra ramiflora", IF(J3235="PHPA", "Phoenix paludosa", IF(J3235="SCHY", "Scyphiphora hydrophyllacea", IF(J3235="DIMA", "Diospyros maritima", IF(J3235="POPI", "Pongamia pinnata", IF(J3235="MAPS", "Maniltoa psilogyne", IF(J3235="INBI", "Intsia bijuga", IF(J3235="ACEB", "Acanthus ebracteatus", IF(J3235="CAER", "Calamus erinaceus", IF(J3235="UNUN", "Unknown unknown",  IF(J3235="SOAL", "Sonneratia alba",  IF(J3235="AECO", "Aegiceras corniculatum", "" )) )))))))))))))))))))))))))))))</f>
        <v>Xylocarpus moluccensis</v>
      </c>
      <c r="J3235" s="23" t="s">
        <v>146</v>
      </c>
      <c r="K3235" s="68" t="n">
        <v>5</v>
      </c>
      <c r="L3235" s="73"/>
      <c r="N3235" s="29"/>
    </row>
    <row r="3236" customFormat="false" ht="13.8" hidden="false" customHeight="false" outlineLevel="0" collapsed="false">
      <c r="A3236" s="23" t="s">
        <v>138</v>
      </c>
      <c r="B3236" s="27" t="n">
        <v>41396</v>
      </c>
      <c r="C3236" s="1" t="s">
        <v>544</v>
      </c>
      <c r="D3236" s="1" t="s">
        <v>140</v>
      </c>
      <c r="E3236" s="1" t="s">
        <v>544</v>
      </c>
      <c r="F3236" s="1" t="s">
        <v>20</v>
      </c>
      <c r="G3236" s="14" t="n">
        <v>1</v>
      </c>
      <c r="H3236" s="14" t="n">
        <v>3</v>
      </c>
      <c r="I3236" s="23" t="str">
        <f aca="false">IF(J3236="RHAP", "Rhizophora apiculata", IF(J3236="EXAG", "Excoecaria agallocha", IF(J3236="BRPA", "Bruguiera parviflora", IF(J3236="XYMO", "Xylocarpus moluccensis", IF(J3236="BRCY", "Bruguiera cylindrica", IF(J3236="AVAL", "Avicennia alba", IF(J3236="AVOF", "Avicennia officinalis", IF(J3236="LURA", "Lumnitzera racemosa", IF(J3236="CETA", "Ceriops tagal", IF(J3236="XYGR", "Xylocarpus granatum", IF(J3236="AVMA", "Avicennia marina", IF(J3236="RHMU", "Rhizophora mucronata", IF(J3236="BRGY", "Bruguiera gymnorrhiza", IF(J3236="BRSE", "Bruguiera sexangula", IF(J3236="SOOV", "Sonneratia ovata", IF(J3236="SOCA", "Sonneratia caseolaris", IF(J3236="HELI", "Heritiera littoralis", IF(J3236="HESY", "Heritiera sylvatica", IF(J3236="NYFR", "Nypa fruticans", IF(J3236="CYRA", "Cynometra ramiflora", IF(J3236="PHPA", "Phoenix paludosa", IF(J3236="SCHY", "Scyphiphora hydrophyllacea", IF(J3236="DIMA", "Diospyros maritima", IF(J3236="POPI", "Pongamia pinnata", IF(J3236="MAPS", "Maniltoa psilogyne", IF(J3236="INBI", "Intsia bijuga", IF(J3236="ACEB", "Acanthus ebracteatus", IF(J3236="CAER", "Calamus erinaceus", IF(J3236="UNUN", "Unknown unknown",  IF(J3236="SOAL", "Sonneratia alba",  IF(J3236="AECO", "Aegiceras corniculatum", "" )) )))))))))))))))))))))))))))))</f>
        <v>Xylocarpus moluccensis</v>
      </c>
      <c r="J3236" s="23" t="s">
        <v>146</v>
      </c>
      <c r="K3236" s="68" t="n">
        <v>5.3</v>
      </c>
      <c r="L3236" s="73"/>
      <c r="N3236" s="29"/>
    </row>
    <row r="3237" customFormat="false" ht="13.8" hidden="false" customHeight="false" outlineLevel="0" collapsed="false">
      <c r="A3237" s="23" t="s">
        <v>138</v>
      </c>
      <c r="B3237" s="27" t="n">
        <v>41396</v>
      </c>
      <c r="C3237" s="1" t="s">
        <v>544</v>
      </c>
      <c r="D3237" s="1" t="s">
        <v>140</v>
      </c>
      <c r="E3237" s="1" t="s">
        <v>544</v>
      </c>
      <c r="F3237" s="1" t="s">
        <v>20</v>
      </c>
      <c r="G3237" s="14" t="n">
        <v>1</v>
      </c>
      <c r="H3237" s="14" t="n">
        <v>3</v>
      </c>
      <c r="I3237" s="23" t="str">
        <f aca="false">IF(J3237="RHAP", "Rhizophora apiculata", IF(J3237="EXAG", "Excoecaria agallocha", IF(J3237="BRPA", "Bruguiera parviflora", IF(J3237="XYMO", "Xylocarpus moluccensis", IF(J3237="BRCY", "Bruguiera cylindrica", IF(J3237="AVAL", "Avicennia alba", IF(J3237="AVOF", "Avicennia officinalis", IF(J3237="LURA", "Lumnitzera racemosa", IF(J3237="CETA", "Ceriops tagal", IF(J3237="XYGR", "Xylocarpus granatum", IF(J3237="AVMA", "Avicennia marina", IF(J3237="RHMU", "Rhizophora mucronata", IF(J3237="BRGY", "Bruguiera gymnorrhiza", IF(J3237="BRSE", "Bruguiera sexangula", IF(J3237="SOOV", "Sonneratia ovata", IF(J3237="SOCA", "Sonneratia caseolaris", IF(J3237="HELI", "Heritiera littoralis", IF(J3237="HESY", "Heritiera sylvatica", IF(J3237="NYFR", "Nypa fruticans", IF(J3237="CYRA", "Cynometra ramiflora", IF(J3237="PHPA", "Phoenix paludosa", IF(J3237="SCHY", "Scyphiphora hydrophyllacea", IF(J3237="DIMA", "Diospyros maritima", IF(J3237="POPI", "Pongamia pinnata", IF(J3237="MAPS", "Maniltoa psilogyne", IF(J3237="INBI", "Intsia bijuga", IF(J3237="ACEB", "Acanthus ebracteatus", IF(J3237="CAER", "Calamus erinaceus", IF(J3237="UNUN", "Unknown unknown",  IF(J3237="SOAL", "Sonneratia alba",  IF(J3237="AECO", "Aegiceras corniculatum", "" )) )))))))))))))))))))))))))))))</f>
        <v>Xylocarpus moluccensis</v>
      </c>
      <c r="J3237" s="23" t="s">
        <v>146</v>
      </c>
      <c r="K3237" s="68" t="n">
        <v>5.3</v>
      </c>
      <c r="L3237" s="73"/>
      <c r="N3237" s="29"/>
    </row>
    <row r="3238" customFormat="false" ht="13.8" hidden="false" customHeight="false" outlineLevel="0" collapsed="false">
      <c r="A3238" s="23" t="s">
        <v>138</v>
      </c>
      <c r="B3238" s="27" t="n">
        <v>41396</v>
      </c>
      <c r="C3238" s="1" t="s">
        <v>544</v>
      </c>
      <c r="D3238" s="1" t="s">
        <v>140</v>
      </c>
      <c r="E3238" s="1" t="s">
        <v>544</v>
      </c>
      <c r="F3238" s="1" t="s">
        <v>20</v>
      </c>
      <c r="G3238" s="14" t="n">
        <v>1</v>
      </c>
      <c r="H3238" s="14" t="n">
        <v>3</v>
      </c>
      <c r="I3238" s="23" t="str">
        <f aca="false">IF(J3238="RHAP", "Rhizophora apiculata", IF(J3238="EXAG", "Excoecaria agallocha", IF(J3238="BRPA", "Bruguiera parviflora", IF(J3238="XYMO", "Xylocarpus moluccensis", IF(J3238="BRCY", "Bruguiera cylindrica", IF(J3238="AVAL", "Avicennia alba", IF(J3238="AVOF", "Avicennia officinalis", IF(J3238="LURA", "Lumnitzera racemosa", IF(J3238="CETA", "Ceriops tagal", IF(J3238="XYGR", "Xylocarpus granatum", IF(J3238="AVMA", "Avicennia marina", IF(J3238="RHMU", "Rhizophora mucronata", IF(J3238="BRGY", "Bruguiera gymnorrhiza", IF(J3238="BRSE", "Bruguiera sexangula", IF(J3238="SOOV", "Sonneratia ovata", IF(J3238="SOCA", "Sonneratia caseolaris", IF(J3238="HELI", "Heritiera littoralis", IF(J3238="HESY", "Heritiera sylvatica", IF(J3238="NYFR", "Nypa fruticans", IF(J3238="CYRA", "Cynometra ramiflora", IF(J3238="PHPA", "Phoenix paludosa", IF(J3238="SCHY", "Scyphiphora hydrophyllacea", IF(J3238="DIMA", "Diospyros maritima", IF(J3238="POPI", "Pongamia pinnata", IF(J3238="MAPS", "Maniltoa psilogyne", IF(J3238="INBI", "Intsia bijuga", IF(J3238="ACEB", "Acanthus ebracteatus", IF(J3238="CAER", "Calamus erinaceus", IF(J3238="UNUN", "Unknown unknown",  IF(J3238="SOAL", "Sonneratia alba",  IF(J3238="AECO", "Aegiceras corniculatum", "" )) )))))))))))))))))))))))))))))</f>
        <v>Xylocarpus moluccensis</v>
      </c>
      <c r="J3238" s="23" t="s">
        <v>146</v>
      </c>
      <c r="K3238" s="68" t="n">
        <v>5.3</v>
      </c>
      <c r="L3238" s="73"/>
      <c r="N3238" s="29"/>
    </row>
    <row r="3239" customFormat="false" ht="13.8" hidden="false" customHeight="false" outlineLevel="0" collapsed="false">
      <c r="A3239" s="23" t="s">
        <v>138</v>
      </c>
      <c r="B3239" s="27" t="n">
        <v>41396</v>
      </c>
      <c r="C3239" s="1" t="s">
        <v>544</v>
      </c>
      <c r="D3239" s="1" t="s">
        <v>140</v>
      </c>
      <c r="E3239" s="1" t="s">
        <v>544</v>
      </c>
      <c r="F3239" s="1" t="s">
        <v>20</v>
      </c>
      <c r="G3239" s="14" t="n">
        <v>1</v>
      </c>
      <c r="H3239" s="14" t="n">
        <v>3</v>
      </c>
      <c r="I3239" s="23" t="str">
        <f aca="false">IF(J3239="RHAP", "Rhizophora apiculata", IF(J3239="EXAG", "Excoecaria agallocha", IF(J3239="BRPA", "Bruguiera parviflora", IF(J3239="XYMO", "Xylocarpus moluccensis", IF(J3239="BRCY", "Bruguiera cylindrica", IF(J3239="AVAL", "Avicennia alba", IF(J3239="AVOF", "Avicennia officinalis", IF(J3239="LURA", "Lumnitzera racemosa", IF(J3239="CETA", "Ceriops tagal", IF(J3239="XYGR", "Xylocarpus granatum", IF(J3239="AVMA", "Avicennia marina", IF(J3239="RHMU", "Rhizophora mucronata", IF(J3239="BRGY", "Bruguiera gymnorrhiza", IF(J3239="BRSE", "Bruguiera sexangula", IF(J3239="SOOV", "Sonneratia ovata", IF(J3239="SOCA", "Sonneratia caseolaris", IF(J3239="HELI", "Heritiera littoralis", IF(J3239="HESY", "Heritiera sylvatica", IF(J3239="NYFR", "Nypa fruticans", IF(J3239="CYRA", "Cynometra ramiflora", IF(J3239="PHPA", "Phoenix paludosa", IF(J3239="SCHY", "Scyphiphora hydrophyllacea", IF(J3239="DIMA", "Diospyros maritima", IF(J3239="POPI", "Pongamia pinnata", IF(J3239="MAPS", "Maniltoa psilogyne", IF(J3239="INBI", "Intsia bijuga", IF(J3239="ACEB", "Acanthus ebracteatus", IF(J3239="CAER", "Calamus erinaceus", IF(J3239="UNUN", "Unknown unknown",  IF(J3239="SOAL", "Sonneratia alba",  IF(J3239="AECO", "Aegiceras corniculatum", "" )) )))))))))))))))))))))))))))))</f>
        <v>Xylocarpus moluccensis</v>
      </c>
      <c r="J3239" s="23" t="s">
        <v>146</v>
      </c>
      <c r="K3239" s="68" t="n">
        <v>5.5</v>
      </c>
      <c r="L3239" s="73"/>
      <c r="N3239" s="29"/>
    </row>
    <row r="3240" customFormat="false" ht="13.8" hidden="false" customHeight="false" outlineLevel="0" collapsed="false">
      <c r="A3240" s="23" t="s">
        <v>138</v>
      </c>
      <c r="B3240" s="27" t="n">
        <v>41396</v>
      </c>
      <c r="C3240" s="1" t="s">
        <v>544</v>
      </c>
      <c r="D3240" s="1" t="s">
        <v>140</v>
      </c>
      <c r="E3240" s="1" t="s">
        <v>544</v>
      </c>
      <c r="F3240" s="1" t="s">
        <v>20</v>
      </c>
      <c r="G3240" s="14" t="n">
        <v>1</v>
      </c>
      <c r="H3240" s="14" t="n">
        <v>3</v>
      </c>
      <c r="I3240" s="23" t="str">
        <f aca="false">IF(J3240="RHAP", "Rhizophora apiculata", IF(J3240="EXAG", "Excoecaria agallocha", IF(J3240="BRPA", "Bruguiera parviflora", IF(J3240="XYMO", "Xylocarpus moluccensis", IF(J3240="BRCY", "Bruguiera cylindrica", IF(J3240="AVAL", "Avicennia alba", IF(J3240="AVOF", "Avicennia officinalis", IF(J3240="LURA", "Lumnitzera racemosa", IF(J3240="CETA", "Ceriops tagal", IF(J3240="XYGR", "Xylocarpus granatum", IF(J3240="AVMA", "Avicennia marina", IF(J3240="RHMU", "Rhizophora mucronata", IF(J3240="BRGY", "Bruguiera gymnorrhiza", IF(J3240="BRSE", "Bruguiera sexangula", IF(J3240="SOOV", "Sonneratia ovata", IF(J3240="SOCA", "Sonneratia caseolaris", IF(J3240="HELI", "Heritiera littoralis", IF(J3240="HESY", "Heritiera sylvatica", IF(J3240="NYFR", "Nypa fruticans", IF(J3240="CYRA", "Cynometra ramiflora", IF(J3240="PHPA", "Phoenix paludosa", IF(J3240="SCHY", "Scyphiphora hydrophyllacea", IF(J3240="DIMA", "Diospyros maritima", IF(J3240="POPI", "Pongamia pinnata", IF(J3240="MAPS", "Maniltoa psilogyne", IF(J3240="INBI", "Intsia bijuga", IF(J3240="ACEB", "Acanthus ebracteatus", IF(J3240="CAER", "Calamus erinaceus", IF(J3240="UNUN", "Unknown unknown",  IF(J3240="SOAL", "Sonneratia alba",  IF(J3240="AECO", "Aegiceras corniculatum", "" )) )))))))))))))))))))))))))))))</f>
        <v>Xylocarpus moluccensis</v>
      </c>
      <c r="J3240" s="23" t="s">
        <v>146</v>
      </c>
      <c r="K3240" s="68" t="n">
        <v>6.8</v>
      </c>
      <c r="L3240" s="73"/>
      <c r="N3240" s="29" t="n">
        <v>2</v>
      </c>
    </row>
    <row r="3241" customFormat="false" ht="13.8" hidden="false" customHeight="false" outlineLevel="0" collapsed="false">
      <c r="A3241" s="23" t="s">
        <v>138</v>
      </c>
      <c r="B3241" s="27" t="n">
        <v>41396</v>
      </c>
      <c r="C3241" s="1" t="s">
        <v>544</v>
      </c>
      <c r="D3241" s="1" t="s">
        <v>140</v>
      </c>
      <c r="E3241" s="1" t="s">
        <v>544</v>
      </c>
      <c r="F3241" s="1" t="s">
        <v>20</v>
      </c>
      <c r="G3241" s="14" t="n">
        <v>1</v>
      </c>
      <c r="H3241" s="14" t="n">
        <v>3</v>
      </c>
      <c r="I3241" s="23" t="str">
        <f aca="false">IF(J3241="RHAP", "Rhizophora apiculata", IF(J3241="EXAG", "Excoecaria agallocha", IF(J3241="BRPA", "Bruguiera parviflora", IF(J3241="XYMO", "Xylocarpus moluccensis", IF(J3241="BRCY", "Bruguiera cylindrica", IF(J3241="AVAL", "Avicennia alba", IF(J3241="AVOF", "Avicennia officinalis", IF(J3241="LURA", "Lumnitzera racemosa", IF(J3241="CETA", "Ceriops tagal", IF(J3241="XYGR", "Xylocarpus granatum", IF(J3241="AVMA", "Avicennia marina", IF(J3241="RHMU", "Rhizophora mucronata", IF(J3241="BRGY", "Bruguiera gymnorrhiza", IF(J3241="BRSE", "Bruguiera sexangula", IF(J3241="SOOV", "Sonneratia ovata", IF(J3241="SOCA", "Sonneratia caseolaris", IF(J3241="HELI", "Heritiera littoralis", IF(J3241="HESY", "Heritiera sylvatica", IF(J3241="NYFR", "Nypa fruticans", IF(J3241="CYRA", "Cynometra ramiflora", IF(J3241="PHPA", "Phoenix paludosa", IF(J3241="SCHY", "Scyphiphora hydrophyllacea", IF(J3241="DIMA", "Diospyros maritima", IF(J3241="POPI", "Pongamia pinnata", IF(J3241="MAPS", "Maniltoa psilogyne", IF(J3241="INBI", "Intsia bijuga", IF(J3241="ACEB", "Acanthus ebracteatus", IF(J3241="CAER", "Calamus erinaceus", IF(J3241="UNUN", "Unknown unknown",  IF(J3241="SOAL", "Sonneratia alba",  IF(J3241="AECO", "Aegiceras corniculatum", "" )) )))))))))))))))))))))))))))))</f>
        <v>Xylocarpus moluccensis</v>
      </c>
      <c r="J3241" s="23" t="s">
        <v>146</v>
      </c>
      <c r="K3241" s="68" t="n">
        <v>7.3</v>
      </c>
      <c r="L3241" s="73"/>
      <c r="N3241" s="29"/>
    </row>
    <row r="3242" customFormat="false" ht="13.8" hidden="false" customHeight="false" outlineLevel="0" collapsed="false">
      <c r="A3242" s="72" t="s">
        <v>138</v>
      </c>
      <c r="B3242" s="27" t="n">
        <v>41396</v>
      </c>
      <c r="C3242" s="1" t="s">
        <v>544</v>
      </c>
      <c r="D3242" s="1" t="s">
        <v>140</v>
      </c>
      <c r="E3242" s="1" t="s">
        <v>544</v>
      </c>
      <c r="F3242" s="1" t="s">
        <v>20</v>
      </c>
      <c r="G3242" s="14" t="n">
        <v>1</v>
      </c>
      <c r="H3242" s="14" t="n">
        <v>3</v>
      </c>
      <c r="I3242" s="23" t="str">
        <f aca="false">IF(J3242="RHAP", "Rhizophora apiculata", IF(J3242="EXAG", "Excoecaria agallocha", IF(J3242="BRPA", "Bruguiera parviflora", IF(J3242="XYMO", "Xylocarpus moluccensis", IF(J3242="BRCY", "Bruguiera cylindrica", IF(J3242="AVAL", "Avicennia alba", IF(J3242="AVOF", "Avicennia officinalis", IF(J3242="LURA", "Lumnitzera racemosa", IF(J3242="CETA", "Ceriops tagal", IF(J3242="XYGR", "Xylocarpus granatum", IF(J3242="AVMA", "Avicennia marina", IF(J3242="RHMU", "Rhizophora mucronata", IF(J3242="BRGY", "Bruguiera gymnorrhiza", IF(J3242="BRSE", "Bruguiera sexangula", IF(J3242="SOOV", "Sonneratia ovata", IF(J3242="SOCA", "Sonneratia caseolaris", IF(J3242="HELI", "Heritiera littoralis", IF(J3242="HESY", "Heritiera sylvatica", IF(J3242="NYFR", "Nypa fruticans", IF(J3242="CYRA", "Cynometra ramiflora", IF(J3242="PHPA", "Phoenix paludosa", IF(J3242="SCHY", "Scyphiphora hydrophyllacea", IF(J3242="DIMA", "Diospyros maritima", IF(J3242="POPI", "Pongamia pinnata", IF(J3242="MAPS", "Maniltoa psilogyne", IF(J3242="INBI", "Intsia bijuga", IF(J3242="ACEB", "Acanthus ebracteatus", IF(J3242="CAER", "Calamus erinaceus", IF(J3242="UNUN", "Unknown unknown",  IF(J3242="SOAL", "Sonneratia alba",  IF(J3242="AECO", "Aegiceras corniculatum", "" )) )))))))))))))))))))))))))))))</f>
        <v>Rhizophora apiculata</v>
      </c>
      <c r="J3242" s="23" t="s">
        <v>21</v>
      </c>
      <c r="K3242" s="68" t="n">
        <v>7.7</v>
      </c>
      <c r="L3242" s="73"/>
      <c r="N3242" s="29"/>
    </row>
    <row r="3243" customFormat="false" ht="13.8" hidden="false" customHeight="false" outlineLevel="0" collapsed="false">
      <c r="A3243" s="23" t="s">
        <v>138</v>
      </c>
      <c r="B3243" s="27" t="n">
        <v>41396</v>
      </c>
      <c r="C3243" s="1" t="s">
        <v>544</v>
      </c>
      <c r="D3243" s="1" t="s">
        <v>140</v>
      </c>
      <c r="E3243" s="1" t="s">
        <v>544</v>
      </c>
      <c r="F3243" s="1" t="s">
        <v>20</v>
      </c>
      <c r="G3243" s="14" t="n">
        <v>1</v>
      </c>
      <c r="H3243" s="14" t="n">
        <v>3</v>
      </c>
      <c r="I3243" s="23" t="str">
        <f aca="false">IF(J3243="RHAP", "Rhizophora apiculata", IF(J3243="EXAG", "Excoecaria agallocha", IF(J3243="BRPA", "Bruguiera parviflora", IF(J3243="XYMO", "Xylocarpus moluccensis", IF(J3243="BRCY", "Bruguiera cylindrica", IF(J3243="AVAL", "Avicennia alba", IF(J3243="AVOF", "Avicennia officinalis", IF(J3243="LURA", "Lumnitzera racemosa", IF(J3243="CETA", "Ceriops tagal", IF(J3243="XYGR", "Xylocarpus granatum", IF(J3243="AVMA", "Avicennia marina", IF(J3243="RHMU", "Rhizophora mucronata", IF(J3243="BRGY", "Bruguiera gymnorrhiza", IF(J3243="BRSE", "Bruguiera sexangula", IF(J3243="SOOV", "Sonneratia ovata", IF(J3243="SOCA", "Sonneratia caseolaris", IF(J3243="HELI", "Heritiera littoralis", IF(J3243="HESY", "Heritiera sylvatica", IF(J3243="NYFR", "Nypa fruticans", IF(J3243="CYRA", "Cynometra ramiflora", IF(J3243="PHPA", "Phoenix paludosa", IF(J3243="SCHY", "Scyphiphora hydrophyllacea", IF(J3243="DIMA", "Diospyros maritima", IF(J3243="POPI", "Pongamia pinnata", IF(J3243="MAPS", "Maniltoa psilogyne", IF(J3243="INBI", "Intsia bijuga", IF(J3243="ACEB", "Acanthus ebracteatus", IF(J3243="CAER", "Calamus erinaceus", IF(J3243="UNUN", "Unknown unknown",  IF(J3243="SOAL", "Sonneratia alba",  IF(J3243="AECO", "Aegiceras corniculatum", "" )) )))))))))))))))))))))))))))))</f>
        <v>Xylocarpus moluccensis</v>
      </c>
      <c r="J3243" s="23" t="s">
        <v>146</v>
      </c>
      <c r="K3243" s="68" t="n">
        <v>7.9</v>
      </c>
      <c r="L3243" s="73"/>
      <c r="N3243" s="29"/>
    </row>
    <row r="3244" customFormat="false" ht="13.8" hidden="false" customHeight="false" outlineLevel="0" collapsed="false">
      <c r="A3244" s="23" t="s">
        <v>138</v>
      </c>
      <c r="B3244" s="27" t="n">
        <v>41396</v>
      </c>
      <c r="C3244" s="1" t="s">
        <v>544</v>
      </c>
      <c r="D3244" s="1" t="s">
        <v>140</v>
      </c>
      <c r="E3244" s="1" t="s">
        <v>544</v>
      </c>
      <c r="F3244" s="1" t="s">
        <v>20</v>
      </c>
      <c r="G3244" s="14" t="n">
        <v>1</v>
      </c>
      <c r="H3244" s="14" t="n">
        <v>3</v>
      </c>
      <c r="I3244" s="23" t="str">
        <f aca="false">IF(J3244="RHAP", "Rhizophora apiculata", IF(J3244="EXAG", "Excoecaria agallocha", IF(J3244="BRPA", "Bruguiera parviflora", IF(J3244="XYMO", "Xylocarpus moluccensis", IF(J3244="BRCY", "Bruguiera cylindrica", IF(J3244="AVAL", "Avicennia alba", IF(J3244="AVOF", "Avicennia officinalis", IF(J3244="LURA", "Lumnitzera racemosa", IF(J3244="CETA", "Ceriops tagal", IF(J3244="XYGR", "Xylocarpus granatum", IF(J3244="AVMA", "Avicennia marina", IF(J3244="RHMU", "Rhizophora mucronata", IF(J3244="BRGY", "Bruguiera gymnorrhiza", IF(J3244="BRSE", "Bruguiera sexangula", IF(J3244="SOOV", "Sonneratia ovata", IF(J3244="SOCA", "Sonneratia caseolaris", IF(J3244="HELI", "Heritiera littoralis", IF(J3244="HESY", "Heritiera sylvatica", IF(J3244="NYFR", "Nypa fruticans", IF(J3244="CYRA", "Cynometra ramiflora", IF(J3244="PHPA", "Phoenix paludosa", IF(J3244="SCHY", "Scyphiphora hydrophyllacea", IF(J3244="DIMA", "Diospyros maritima", IF(J3244="POPI", "Pongamia pinnata", IF(J3244="MAPS", "Maniltoa psilogyne", IF(J3244="INBI", "Intsia bijuga", IF(J3244="ACEB", "Acanthus ebracteatus", IF(J3244="CAER", "Calamus erinaceus", IF(J3244="UNUN", "Unknown unknown",  IF(J3244="SOAL", "Sonneratia alba",  IF(J3244="AECO", "Aegiceras corniculatum", "" )) )))))))))))))))))))))))))))))</f>
        <v>Xylocarpus moluccensis</v>
      </c>
      <c r="J3244" s="23" t="s">
        <v>146</v>
      </c>
      <c r="K3244" s="68" t="n">
        <v>8</v>
      </c>
      <c r="L3244" s="73"/>
      <c r="N3244" s="29"/>
    </row>
    <row r="3245" customFormat="false" ht="13.8" hidden="false" customHeight="false" outlineLevel="0" collapsed="false">
      <c r="A3245" s="23" t="s">
        <v>138</v>
      </c>
      <c r="B3245" s="27" t="n">
        <v>41396</v>
      </c>
      <c r="C3245" s="1" t="s">
        <v>544</v>
      </c>
      <c r="D3245" s="1" t="s">
        <v>140</v>
      </c>
      <c r="E3245" s="1" t="s">
        <v>544</v>
      </c>
      <c r="F3245" s="1" t="s">
        <v>20</v>
      </c>
      <c r="G3245" s="14" t="n">
        <v>1</v>
      </c>
      <c r="H3245" s="14" t="n">
        <v>3</v>
      </c>
      <c r="I3245" s="23" t="str">
        <f aca="false">IF(J3245="RHAP", "Rhizophora apiculata", IF(J3245="EXAG", "Excoecaria agallocha", IF(J3245="BRPA", "Bruguiera parviflora", IF(J3245="XYMO", "Xylocarpus moluccensis", IF(J3245="BRCY", "Bruguiera cylindrica", IF(J3245="AVAL", "Avicennia alba", IF(J3245="AVOF", "Avicennia officinalis", IF(J3245="LURA", "Lumnitzera racemosa", IF(J3245="CETA", "Ceriops tagal", IF(J3245="XYGR", "Xylocarpus granatum", IF(J3245="AVMA", "Avicennia marina", IF(J3245="RHMU", "Rhizophora mucronata", IF(J3245="BRGY", "Bruguiera gymnorrhiza", IF(J3245="BRSE", "Bruguiera sexangula", IF(J3245="SOOV", "Sonneratia ovata", IF(J3245="SOCA", "Sonneratia caseolaris", IF(J3245="HELI", "Heritiera littoralis", IF(J3245="HESY", "Heritiera sylvatica", IF(J3245="NYFR", "Nypa fruticans", IF(J3245="CYRA", "Cynometra ramiflora", IF(J3245="PHPA", "Phoenix paludosa", IF(J3245="SCHY", "Scyphiphora hydrophyllacea", IF(J3245="DIMA", "Diospyros maritima", IF(J3245="POPI", "Pongamia pinnata", IF(J3245="MAPS", "Maniltoa psilogyne", IF(J3245="INBI", "Intsia bijuga", IF(J3245="ACEB", "Acanthus ebracteatus", IF(J3245="CAER", "Calamus erinaceus", IF(J3245="UNUN", "Unknown unknown",  IF(J3245="SOAL", "Sonneratia alba",  IF(J3245="AECO", "Aegiceras corniculatum", "" )) )))))))))))))))))))))))))))))</f>
        <v>Xylocarpus moluccensis</v>
      </c>
      <c r="J3245" s="23" t="s">
        <v>146</v>
      </c>
      <c r="K3245" s="68" t="n">
        <v>8.3</v>
      </c>
      <c r="L3245" s="73"/>
      <c r="N3245" s="29"/>
    </row>
    <row r="3246" customFormat="false" ht="13.8" hidden="false" customHeight="false" outlineLevel="0" collapsed="false">
      <c r="A3246" s="72" t="s">
        <v>138</v>
      </c>
      <c r="B3246" s="27" t="n">
        <v>41396</v>
      </c>
      <c r="C3246" s="1" t="s">
        <v>544</v>
      </c>
      <c r="D3246" s="1" t="s">
        <v>140</v>
      </c>
      <c r="E3246" s="1" t="s">
        <v>544</v>
      </c>
      <c r="F3246" s="1" t="s">
        <v>20</v>
      </c>
      <c r="G3246" s="14" t="n">
        <v>1</v>
      </c>
      <c r="H3246" s="14" t="n">
        <v>3</v>
      </c>
      <c r="I3246" s="23" t="str">
        <f aca="false">IF(J3246="RHAP", "Rhizophora apiculata", IF(J3246="EXAG", "Excoecaria agallocha", IF(J3246="BRPA", "Bruguiera parviflora", IF(J3246="XYMO", "Xylocarpus moluccensis", IF(J3246="BRCY", "Bruguiera cylindrica", IF(J3246="AVAL", "Avicennia alba", IF(J3246="AVOF", "Avicennia officinalis", IF(J3246="LURA", "Lumnitzera racemosa", IF(J3246="CETA", "Ceriops tagal", IF(J3246="XYGR", "Xylocarpus granatum", IF(J3246="AVMA", "Avicennia marina", IF(J3246="RHMU", "Rhizophora mucronata", IF(J3246="BRGY", "Bruguiera gymnorrhiza", IF(J3246="BRSE", "Bruguiera sexangula", IF(J3246="SOOV", "Sonneratia ovata", IF(J3246="SOCA", "Sonneratia caseolaris", IF(J3246="HELI", "Heritiera littoralis", IF(J3246="HESY", "Heritiera sylvatica", IF(J3246="NYFR", "Nypa fruticans", IF(J3246="CYRA", "Cynometra ramiflora", IF(J3246="PHPA", "Phoenix paludosa", IF(J3246="SCHY", "Scyphiphora hydrophyllacea", IF(J3246="DIMA", "Diospyros maritima", IF(J3246="POPI", "Pongamia pinnata", IF(J3246="MAPS", "Maniltoa psilogyne", IF(J3246="INBI", "Intsia bijuga", IF(J3246="ACEB", "Acanthus ebracteatus", IF(J3246="CAER", "Calamus erinaceus", IF(J3246="UNUN", "Unknown unknown",  IF(J3246="SOAL", "Sonneratia alba",  IF(J3246="AECO", "Aegiceras corniculatum", "" )) )))))))))))))))))))))))))))))</f>
        <v>Rhizophora apiculata</v>
      </c>
      <c r="J3246" s="23" t="s">
        <v>21</v>
      </c>
      <c r="K3246" s="68" t="n">
        <v>10.6</v>
      </c>
      <c r="L3246" s="73"/>
      <c r="N3246" s="29"/>
    </row>
    <row r="3247" customFormat="false" ht="13.8" hidden="false" customHeight="false" outlineLevel="0" collapsed="false">
      <c r="A3247" s="72" t="s">
        <v>138</v>
      </c>
      <c r="B3247" s="27" t="n">
        <v>41396</v>
      </c>
      <c r="C3247" s="1" t="s">
        <v>544</v>
      </c>
      <c r="D3247" s="1" t="s">
        <v>140</v>
      </c>
      <c r="E3247" s="1" t="s">
        <v>544</v>
      </c>
      <c r="F3247" s="1" t="s">
        <v>20</v>
      </c>
      <c r="G3247" s="14" t="n">
        <v>1</v>
      </c>
      <c r="H3247" s="14" t="n">
        <v>3</v>
      </c>
      <c r="I3247" s="23" t="str">
        <f aca="false">IF(J3247="RHAP", "Rhizophora apiculata", IF(J3247="EXAG", "Excoecaria agallocha", IF(J3247="BRPA", "Bruguiera parviflora", IF(J3247="XYMO", "Xylocarpus moluccensis", IF(J3247="BRCY", "Bruguiera cylindrica", IF(J3247="AVAL", "Avicennia alba", IF(J3247="AVOF", "Avicennia officinalis", IF(J3247="LURA", "Lumnitzera racemosa", IF(J3247="CETA", "Ceriops tagal", IF(J3247="XYGR", "Xylocarpus granatum", IF(J3247="AVMA", "Avicennia marina", IF(J3247="RHMU", "Rhizophora mucronata", IF(J3247="BRGY", "Bruguiera gymnorrhiza", IF(J3247="BRSE", "Bruguiera sexangula", IF(J3247="SOOV", "Sonneratia ovata", IF(J3247="SOCA", "Sonneratia caseolaris", IF(J3247="HELI", "Heritiera littoralis", IF(J3247="HESY", "Heritiera sylvatica", IF(J3247="NYFR", "Nypa fruticans", IF(J3247="CYRA", "Cynometra ramiflora", IF(J3247="PHPA", "Phoenix paludosa", IF(J3247="SCHY", "Scyphiphora hydrophyllacea", IF(J3247="DIMA", "Diospyros maritima", IF(J3247="POPI", "Pongamia pinnata", IF(J3247="MAPS", "Maniltoa psilogyne", IF(J3247="INBI", "Intsia bijuga", IF(J3247="ACEB", "Acanthus ebracteatus", IF(J3247="CAER", "Calamus erinaceus", IF(J3247="UNUN", "Unknown unknown",  IF(J3247="SOAL", "Sonneratia alba",  IF(J3247="AECO", "Aegiceras corniculatum", "" )) )))))))))))))))))))))))))))))</f>
        <v>Rhizophora apiculata</v>
      </c>
      <c r="J3247" s="23" t="s">
        <v>21</v>
      </c>
      <c r="K3247" s="68" t="n">
        <v>11</v>
      </c>
      <c r="L3247" s="73"/>
      <c r="N3247" s="29"/>
    </row>
    <row r="3248" customFormat="false" ht="13.8" hidden="false" customHeight="false" outlineLevel="0" collapsed="false">
      <c r="A3248" s="23" t="s">
        <v>138</v>
      </c>
      <c r="B3248" s="27" t="n">
        <v>41396</v>
      </c>
      <c r="C3248" s="1" t="s">
        <v>544</v>
      </c>
      <c r="D3248" s="1" t="s">
        <v>140</v>
      </c>
      <c r="E3248" s="1" t="s">
        <v>544</v>
      </c>
      <c r="F3248" s="1" t="s">
        <v>20</v>
      </c>
      <c r="G3248" s="14" t="n">
        <v>1</v>
      </c>
      <c r="H3248" s="14" t="n">
        <v>3</v>
      </c>
      <c r="I3248" s="23" t="str">
        <f aca="false">IF(J3248="RHAP", "Rhizophora apiculata", IF(J3248="EXAG", "Excoecaria agallocha", IF(J3248="BRPA", "Bruguiera parviflora", IF(J3248="XYMO", "Xylocarpus moluccensis", IF(J3248="BRCY", "Bruguiera cylindrica", IF(J3248="AVAL", "Avicennia alba", IF(J3248="AVOF", "Avicennia officinalis", IF(J3248="LURA", "Lumnitzera racemosa", IF(J3248="CETA", "Ceriops tagal", IF(J3248="XYGR", "Xylocarpus granatum", IF(J3248="AVMA", "Avicennia marina", IF(J3248="RHMU", "Rhizophora mucronata", IF(J3248="BRGY", "Bruguiera gymnorrhiza", IF(J3248="BRSE", "Bruguiera sexangula", IF(J3248="SOOV", "Sonneratia ovata", IF(J3248="SOCA", "Sonneratia caseolaris", IF(J3248="HELI", "Heritiera littoralis", IF(J3248="HESY", "Heritiera sylvatica", IF(J3248="NYFR", "Nypa fruticans", IF(J3248="CYRA", "Cynometra ramiflora", IF(J3248="PHPA", "Phoenix paludosa", IF(J3248="SCHY", "Scyphiphora hydrophyllacea", IF(J3248="DIMA", "Diospyros maritima", IF(J3248="POPI", "Pongamia pinnata", IF(J3248="MAPS", "Maniltoa psilogyne", IF(J3248="INBI", "Intsia bijuga", IF(J3248="ACEB", "Acanthus ebracteatus", IF(J3248="CAER", "Calamus erinaceus", IF(J3248="UNUN", "Unknown unknown",  IF(J3248="SOAL", "Sonneratia alba",  IF(J3248="AECO", "Aegiceras corniculatum", "" )) )))))))))))))))))))))))))))))</f>
        <v>Xylocarpus moluccensis</v>
      </c>
      <c r="J3248" s="23" t="s">
        <v>146</v>
      </c>
      <c r="K3248" s="68" t="n">
        <v>11.3</v>
      </c>
      <c r="L3248" s="73"/>
      <c r="N3248" s="29"/>
    </row>
    <row r="3249" customFormat="false" ht="13.8" hidden="false" customHeight="false" outlineLevel="0" collapsed="false">
      <c r="A3249" s="23" t="s">
        <v>138</v>
      </c>
      <c r="B3249" s="27" t="n">
        <v>41396</v>
      </c>
      <c r="C3249" s="1" t="s">
        <v>544</v>
      </c>
      <c r="D3249" s="1" t="s">
        <v>140</v>
      </c>
      <c r="E3249" s="1" t="s">
        <v>544</v>
      </c>
      <c r="F3249" s="1" t="s">
        <v>20</v>
      </c>
      <c r="G3249" s="14" t="n">
        <v>1</v>
      </c>
      <c r="H3249" s="14" t="n">
        <v>3</v>
      </c>
      <c r="I3249" s="23" t="str">
        <f aca="false">IF(J3249="RHAP", "Rhizophora apiculata", IF(J3249="EXAG", "Excoecaria agallocha", IF(J3249="BRPA", "Bruguiera parviflora", IF(J3249="XYMO", "Xylocarpus moluccensis", IF(J3249="BRCY", "Bruguiera cylindrica", IF(J3249="AVAL", "Avicennia alba", IF(J3249="AVOF", "Avicennia officinalis", IF(J3249="LURA", "Lumnitzera racemosa", IF(J3249="CETA", "Ceriops tagal", IF(J3249="XYGR", "Xylocarpus granatum", IF(J3249="AVMA", "Avicennia marina", IF(J3249="RHMU", "Rhizophora mucronata", IF(J3249="BRGY", "Bruguiera gymnorrhiza", IF(J3249="BRSE", "Bruguiera sexangula", IF(J3249="SOOV", "Sonneratia ovata", IF(J3249="SOCA", "Sonneratia caseolaris", IF(J3249="HELI", "Heritiera littoralis", IF(J3249="HESY", "Heritiera sylvatica", IF(J3249="NYFR", "Nypa fruticans", IF(J3249="CYRA", "Cynometra ramiflora", IF(J3249="PHPA", "Phoenix paludosa", IF(J3249="SCHY", "Scyphiphora hydrophyllacea", IF(J3249="DIMA", "Diospyros maritima", IF(J3249="POPI", "Pongamia pinnata", IF(J3249="MAPS", "Maniltoa psilogyne", IF(J3249="INBI", "Intsia bijuga", IF(J3249="ACEB", "Acanthus ebracteatus", IF(J3249="CAER", "Calamus erinaceus", IF(J3249="UNUN", "Unknown unknown",  IF(J3249="SOAL", "Sonneratia alba",  IF(J3249="AECO", "Aegiceras corniculatum", "" )) )))))))))))))))))))))))))))))</f>
        <v>Xylocarpus moluccensis</v>
      </c>
      <c r="J3249" s="23" t="s">
        <v>146</v>
      </c>
      <c r="K3249" s="68" t="n">
        <v>13.7</v>
      </c>
      <c r="L3249" s="73"/>
      <c r="N3249" s="29"/>
    </row>
    <row r="3250" customFormat="false" ht="13.8" hidden="false" customHeight="false" outlineLevel="0" collapsed="false">
      <c r="A3250" s="23" t="s">
        <v>138</v>
      </c>
      <c r="B3250" s="27" t="n">
        <v>41396</v>
      </c>
      <c r="C3250" s="1" t="s">
        <v>544</v>
      </c>
      <c r="D3250" s="1" t="s">
        <v>140</v>
      </c>
      <c r="E3250" s="1" t="s">
        <v>544</v>
      </c>
      <c r="F3250" s="1" t="s">
        <v>20</v>
      </c>
      <c r="G3250" s="14" t="n">
        <v>1</v>
      </c>
      <c r="H3250" s="14" t="n">
        <v>3</v>
      </c>
      <c r="I3250" s="23" t="str">
        <f aca="false">IF(J3250="RHAP", "Rhizophora apiculata", IF(J3250="EXAG", "Excoecaria agallocha", IF(J3250="BRPA", "Bruguiera parviflora", IF(J3250="XYMO", "Xylocarpus moluccensis", IF(J3250="BRCY", "Bruguiera cylindrica", IF(J3250="AVAL", "Avicennia alba", IF(J3250="AVOF", "Avicennia officinalis", IF(J3250="LURA", "Lumnitzera racemosa", IF(J3250="CETA", "Ceriops tagal", IF(J3250="XYGR", "Xylocarpus granatum", IF(J3250="AVMA", "Avicennia marina", IF(J3250="RHMU", "Rhizophora mucronata", IF(J3250="BRGY", "Bruguiera gymnorrhiza", IF(J3250="BRSE", "Bruguiera sexangula", IF(J3250="SOOV", "Sonneratia ovata", IF(J3250="SOCA", "Sonneratia caseolaris", IF(J3250="HELI", "Heritiera littoralis", IF(J3250="HESY", "Heritiera sylvatica", IF(J3250="NYFR", "Nypa fruticans", IF(J3250="CYRA", "Cynometra ramiflora", IF(J3250="PHPA", "Phoenix paludosa", IF(J3250="SCHY", "Scyphiphora hydrophyllacea", IF(J3250="DIMA", "Diospyros maritima", IF(J3250="POPI", "Pongamia pinnata", IF(J3250="MAPS", "Maniltoa psilogyne", IF(J3250="INBI", "Intsia bijuga", IF(J3250="ACEB", "Acanthus ebracteatus", IF(J3250="CAER", "Calamus erinaceus", IF(J3250="UNUN", "Unknown unknown",  IF(J3250="SOAL", "Sonneratia alba",  IF(J3250="AECO", "Aegiceras corniculatum", "" )) )))))))))))))))))))))))))))))</f>
        <v>Xylocarpus moluccensis</v>
      </c>
      <c r="J3250" s="23" t="s">
        <v>146</v>
      </c>
      <c r="K3250" s="68" t="n">
        <v>13.7</v>
      </c>
      <c r="L3250" s="73"/>
      <c r="N3250" s="29"/>
    </row>
    <row r="3251" customFormat="false" ht="13.8" hidden="false" customHeight="false" outlineLevel="0" collapsed="false">
      <c r="A3251" s="23" t="s">
        <v>138</v>
      </c>
      <c r="B3251" s="27" t="n">
        <v>41396</v>
      </c>
      <c r="C3251" s="1" t="s">
        <v>544</v>
      </c>
      <c r="D3251" s="1" t="s">
        <v>140</v>
      </c>
      <c r="E3251" s="1" t="s">
        <v>544</v>
      </c>
      <c r="F3251" s="1" t="s">
        <v>20</v>
      </c>
      <c r="G3251" s="14" t="n">
        <v>1</v>
      </c>
      <c r="H3251" s="14" t="n">
        <v>3</v>
      </c>
      <c r="I3251" s="23" t="str">
        <f aca="false">IF(J3251="RHAP", "Rhizophora apiculata", IF(J3251="EXAG", "Excoecaria agallocha", IF(J3251="BRPA", "Bruguiera parviflora", IF(J3251="XYMO", "Xylocarpus moluccensis", IF(J3251="BRCY", "Bruguiera cylindrica", IF(J3251="AVAL", "Avicennia alba", IF(J3251="AVOF", "Avicennia officinalis", IF(J3251="LURA", "Lumnitzera racemosa", IF(J3251="CETA", "Ceriops tagal", IF(J3251="XYGR", "Xylocarpus granatum", IF(J3251="AVMA", "Avicennia marina", IF(J3251="RHMU", "Rhizophora mucronata", IF(J3251="BRGY", "Bruguiera gymnorrhiza", IF(J3251="BRSE", "Bruguiera sexangula", IF(J3251="SOOV", "Sonneratia ovata", IF(J3251="SOCA", "Sonneratia caseolaris", IF(J3251="HELI", "Heritiera littoralis", IF(J3251="HESY", "Heritiera sylvatica", IF(J3251="NYFR", "Nypa fruticans", IF(J3251="CYRA", "Cynometra ramiflora", IF(J3251="PHPA", "Phoenix paludosa", IF(J3251="SCHY", "Scyphiphora hydrophyllacea", IF(J3251="DIMA", "Diospyros maritima", IF(J3251="POPI", "Pongamia pinnata", IF(J3251="MAPS", "Maniltoa psilogyne", IF(J3251="INBI", "Intsia bijuga", IF(J3251="ACEB", "Acanthus ebracteatus", IF(J3251="CAER", "Calamus erinaceus", IF(J3251="UNUN", "Unknown unknown",  IF(J3251="SOAL", "Sonneratia alba",  IF(J3251="AECO", "Aegiceras corniculatum", "" )) )))))))))))))))))))))))))))))</f>
        <v>Xylocarpus moluccensis</v>
      </c>
      <c r="J3251" s="23" t="s">
        <v>146</v>
      </c>
      <c r="K3251" s="68" t="n">
        <v>15</v>
      </c>
      <c r="L3251" s="73"/>
      <c r="N3251" s="29"/>
    </row>
    <row r="3252" customFormat="false" ht="13.8" hidden="false" customHeight="false" outlineLevel="0" collapsed="false">
      <c r="A3252" s="23" t="s">
        <v>138</v>
      </c>
      <c r="B3252" s="27" t="n">
        <v>41396</v>
      </c>
      <c r="C3252" s="1" t="s">
        <v>544</v>
      </c>
      <c r="D3252" s="1" t="s">
        <v>140</v>
      </c>
      <c r="E3252" s="1" t="s">
        <v>544</v>
      </c>
      <c r="F3252" s="1" t="s">
        <v>20</v>
      </c>
      <c r="G3252" s="14" t="n">
        <v>1</v>
      </c>
      <c r="H3252" s="14" t="n">
        <v>3</v>
      </c>
      <c r="I3252" s="23" t="str">
        <f aca="false">IF(J3252="RHAP", "Rhizophora apiculata", IF(J3252="EXAG", "Excoecaria agallocha", IF(J3252="BRPA", "Bruguiera parviflora", IF(J3252="XYMO", "Xylocarpus moluccensis", IF(J3252="BRCY", "Bruguiera cylindrica", IF(J3252="AVAL", "Avicennia alba", IF(J3252="AVOF", "Avicennia officinalis", IF(J3252="LURA", "Lumnitzera racemosa", IF(J3252="CETA", "Ceriops tagal", IF(J3252="XYGR", "Xylocarpus granatum", IF(J3252="AVMA", "Avicennia marina", IF(J3252="RHMU", "Rhizophora mucronata", IF(J3252="BRGY", "Bruguiera gymnorrhiza", IF(J3252="BRSE", "Bruguiera sexangula", IF(J3252="SOOV", "Sonneratia ovata", IF(J3252="SOCA", "Sonneratia caseolaris", IF(J3252="HELI", "Heritiera littoralis", IF(J3252="HESY", "Heritiera sylvatica", IF(J3252="NYFR", "Nypa fruticans", IF(J3252="CYRA", "Cynometra ramiflora", IF(J3252="PHPA", "Phoenix paludosa", IF(J3252="SCHY", "Scyphiphora hydrophyllacea", IF(J3252="DIMA", "Diospyros maritima", IF(J3252="POPI", "Pongamia pinnata", IF(J3252="MAPS", "Maniltoa psilogyne", IF(J3252="INBI", "Intsia bijuga", IF(J3252="ACEB", "Acanthus ebracteatus", IF(J3252="CAER", "Calamus erinaceus", IF(J3252="UNUN", "Unknown unknown",  IF(J3252="SOAL", "Sonneratia alba",  IF(J3252="AECO", "Aegiceras corniculatum", "" )) )))))))))))))))))))))))))))))</f>
        <v>Xylocarpus moluccensis</v>
      </c>
      <c r="J3252" s="23" t="s">
        <v>146</v>
      </c>
      <c r="K3252" s="68" t="n">
        <v>18.5</v>
      </c>
      <c r="L3252" s="73"/>
      <c r="N3252" s="29"/>
    </row>
    <row r="3253" customFormat="false" ht="13.8" hidden="false" customHeight="false" outlineLevel="0" collapsed="false">
      <c r="A3253" s="72" t="s">
        <v>138</v>
      </c>
      <c r="B3253" s="27" t="n">
        <v>41396</v>
      </c>
      <c r="C3253" s="1" t="s">
        <v>544</v>
      </c>
      <c r="D3253" s="1" t="s">
        <v>140</v>
      </c>
      <c r="E3253" s="1" t="s">
        <v>544</v>
      </c>
      <c r="F3253" s="1" t="s">
        <v>20</v>
      </c>
      <c r="G3253" s="14" t="n">
        <v>1</v>
      </c>
      <c r="H3253" s="14" t="n">
        <v>3</v>
      </c>
      <c r="I3253" s="23" t="str">
        <f aca="false">IF(J3253="RHAP", "Rhizophora apiculata", IF(J3253="EXAG", "Excoecaria agallocha", IF(J3253="BRPA", "Bruguiera parviflora", IF(J3253="XYMO", "Xylocarpus moluccensis", IF(J3253="BRCY", "Bruguiera cylindrica", IF(J3253="AVAL", "Avicennia alba", IF(J3253="AVOF", "Avicennia officinalis", IF(J3253="LURA", "Lumnitzera racemosa", IF(J3253="CETA", "Ceriops tagal", IF(J3253="XYGR", "Xylocarpus granatum", IF(J3253="AVMA", "Avicennia marina", IF(J3253="RHMU", "Rhizophora mucronata", IF(J3253="BRGY", "Bruguiera gymnorrhiza", IF(J3253="BRSE", "Bruguiera sexangula", IF(J3253="SOOV", "Sonneratia ovata", IF(J3253="SOCA", "Sonneratia caseolaris", IF(J3253="HELI", "Heritiera littoralis", IF(J3253="HESY", "Heritiera sylvatica", IF(J3253="NYFR", "Nypa fruticans", IF(J3253="CYRA", "Cynometra ramiflora", IF(J3253="PHPA", "Phoenix paludosa", IF(J3253="SCHY", "Scyphiphora hydrophyllacea", IF(J3253="DIMA", "Diospyros maritima", IF(J3253="POPI", "Pongamia pinnata", IF(J3253="MAPS", "Maniltoa psilogyne", IF(J3253="INBI", "Intsia bijuga", IF(J3253="ACEB", "Acanthus ebracteatus", IF(J3253="CAER", "Calamus erinaceus", IF(J3253="UNUN", "Unknown unknown",  IF(J3253="SOAL", "Sonneratia alba",  IF(J3253="AECO", "Aegiceras corniculatum", "" )) )))))))))))))))))))))))))))))</f>
        <v>Rhizophora apiculata</v>
      </c>
      <c r="J3253" s="23" t="s">
        <v>21</v>
      </c>
      <c r="K3253" s="68" t="n">
        <v>21</v>
      </c>
      <c r="L3253" s="73"/>
      <c r="N3253" s="29"/>
    </row>
    <row r="3254" customFormat="false" ht="13.8" hidden="false" customHeight="false" outlineLevel="0" collapsed="false">
      <c r="A3254" s="49" t="s">
        <v>138</v>
      </c>
      <c r="B3254" s="27" t="n">
        <v>41396</v>
      </c>
      <c r="C3254" s="1" t="s">
        <v>544</v>
      </c>
      <c r="D3254" s="1" t="s">
        <v>140</v>
      </c>
      <c r="E3254" s="1" t="s">
        <v>544</v>
      </c>
      <c r="F3254" s="1" t="s">
        <v>20</v>
      </c>
      <c r="G3254" s="14" t="n">
        <v>1</v>
      </c>
      <c r="H3254" s="1" t="n">
        <v>4</v>
      </c>
      <c r="I3254" s="23" t="str">
        <f aca="false">IF(J3254="RHAP", "Rhizophora apiculata", IF(J3254="EXAG", "Excoecaria agallocha", IF(J3254="BRPA", "Bruguiera parviflora", IF(J3254="XYMO", "Xylocarpus moluccensis", IF(J3254="BRCY", "Bruguiera cylindrica", IF(J3254="AVAL", "Avicennia alba", IF(J3254="AVOF", "Avicennia officinalis", IF(J3254="LURA", "Lumnitzera racemosa", IF(J3254="CETA", "Ceriops tagal", IF(J3254="XYGR", "Xylocarpus granatum", IF(J3254="AVMA", "Avicennia marina", IF(J3254="RHMU", "Rhizophora mucronata", IF(J3254="BRGY", "Bruguiera gymnorrhiza", IF(J3254="BRSE", "Bruguiera sexangula", IF(J3254="SOOV", "Sonneratia ovata", IF(J3254="SOCA", "Sonneratia caseolaris", IF(J3254="HELI", "Heritiera littoralis", IF(J3254="HESY", "Heritiera sylvatica", IF(J3254="NYFR", "Nypa fruticans", IF(J3254="CYRA", "Cynometra ramiflora", IF(J3254="PHPA", "Phoenix paludosa", IF(J3254="SCHY", "Scyphiphora hydrophyllacea", IF(J3254="DIMA", "Diospyros maritima", IF(J3254="POPI", "Pongamia pinnata", IF(J3254="MAPS", "Maniltoa psilogyne", IF(J3254="INBI", "Intsia bijuga", IF(J3254="ACEB", "Acanthus ebracteatus", IF(J3254="CAER", "Calamus erinaceus", IF(J3254="UNUN", "Unknown unknown",  IF(J3254="SOAL", "Sonneratia alba",  IF(J3254="AECO", "Aegiceras corniculatum", "" )) )))))))))))))))))))))))))))))</f>
        <v>Xylocarpus moluccensis</v>
      </c>
      <c r="J3254" s="23" t="s">
        <v>146</v>
      </c>
      <c r="K3254" s="68" t="n">
        <v>31.6</v>
      </c>
      <c r="L3254" s="73"/>
      <c r="N3254" s="29"/>
    </row>
    <row r="3255" customFormat="false" ht="13.8" hidden="false" customHeight="false" outlineLevel="0" collapsed="false">
      <c r="A3255" s="49" t="s">
        <v>138</v>
      </c>
      <c r="B3255" s="27" t="n">
        <v>41396</v>
      </c>
      <c r="C3255" s="1" t="s">
        <v>544</v>
      </c>
      <c r="D3255" s="1" t="s">
        <v>140</v>
      </c>
      <c r="E3255" s="1" t="s">
        <v>544</v>
      </c>
      <c r="F3255" s="1" t="s">
        <v>20</v>
      </c>
      <c r="G3255" s="14" t="n">
        <v>1</v>
      </c>
      <c r="H3255" s="1" t="n">
        <v>4</v>
      </c>
      <c r="I3255" s="23" t="str">
        <f aca="false">IF(J3255="RHAP", "Rhizophora apiculata", IF(J3255="EXAG", "Excoecaria agallocha", IF(J3255="BRPA", "Bruguiera parviflora", IF(J3255="XYMO", "Xylocarpus moluccensis", IF(J3255="BRCY", "Bruguiera cylindrica", IF(J3255="AVAL", "Avicennia alba", IF(J3255="AVOF", "Avicennia officinalis", IF(J3255="LURA", "Lumnitzera racemosa", IF(J3255="CETA", "Ceriops tagal", IF(J3255="XYGR", "Xylocarpus granatum", IF(J3255="AVMA", "Avicennia marina", IF(J3255="RHMU", "Rhizophora mucronata", IF(J3255="BRGY", "Bruguiera gymnorrhiza", IF(J3255="BRSE", "Bruguiera sexangula", IF(J3255="SOOV", "Sonneratia ovata", IF(J3255="SOCA", "Sonneratia caseolaris", IF(J3255="HELI", "Heritiera littoralis", IF(J3255="HESY", "Heritiera sylvatica", IF(J3255="NYFR", "Nypa fruticans", IF(J3255="CYRA", "Cynometra ramiflora", IF(J3255="PHPA", "Phoenix paludosa", IF(J3255="SCHY", "Scyphiphora hydrophyllacea", IF(J3255="DIMA", "Diospyros maritima", IF(J3255="POPI", "Pongamia pinnata", IF(J3255="MAPS", "Maniltoa psilogyne", IF(J3255="INBI", "Intsia bijuga", IF(J3255="ACEB", "Acanthus ebracteatus", IF(J3255="CAER", "Calamus erinaceus", IF(J3255="UNUN", "Unknown unknown",  IF(J3255="SOAL", "Sonneratia alba",  IF(J3255="AECO", "Aegiceras corniculatum", "" )) )))))))))))))))))))))))))))))</f>
        <v>Xylocarpus moluccensis</v>
      </c>
      <c r="J3255" s="23" t="s">
        <v>146</v>
      </c>
      <c r="K3255" s="68" t="n">
        <v>51.7</v>
      </c>
      <c r="L3255" s="73"/>
      <c r="N3255" s="29"/>
    </row>
    <row r="3256" customFormat="false" ht="13.8" hidden="false" customHeight="false" outlineLevel="0" collapsed="false">
      <c r="A3256" s="49" t="s">
        <v>138</v>
      </c>
      <c r="B3256" s="27" t="n">
        <v>41396</v>
      </c>
      <c r="C3256" s="1" t="s">
        <v>544</v>
      </c>
      <c r="D3256" s="1" t="s">
        <v>140</v>
      </c>
      <c r="E3256" s="1" t="s">
        <v>544</v>
      </c>
      <c r="F3256" s="1" t="s">
        <v>20</v>
      </c>
      <c r="G3256" s="14" t="n">
        <v>1</v>
      </c>
      <c r="H3256" s="1" t="n">
        <v>4</v>
      </c>
      <c r="I3256" s="23" t="str">
        <f aca="false">IF(J3256="RHAP", "Rhizophora apiculata", IF(J3256="EXAG", "Excoecaria agallocha", IF(J3256="BRPA", "Bruguiera parviflora", IF(J3256="XYMO", "Xylocarpus moluccensis", IF(J3256="BRCY", "Bruguiera cylindrica", IF(J3256="AVAL", "Avicennia alba", IF(J3256="AVOF", "Avicennia officinalis", IF(J3256="LURA", "Lumnitzera racemosa", IF(J3256="CETA", "Ceriops tagal", IF(J3256="XYGR", "Xylocarpus granatum", IF(J3256="AVMA", "Avicennia marina", IF(J3256="RHMU", "Rhizophora mucronata", IF(J3256="BRGY", "Bruguiera gymnorrhiza", IF(J3256="BRSE", "Bruguiera sexangula", IF(J3256="SOOV", "Sonneratia ovata", IF(J3256="SOCA", "Sonneratia caseolaris", IF(J3256="HELI", "Heritiera littoralis", IF(J3256="HESY", "Heritiera sylvatica", IF(J3256="NYFR", "Nypa fruticans", IF(J3256="CYRA", "Cynometra ramiflora", IF(J3256="PHPA", "Phoenix paludosa", IF(J3256="SCHY", "Scyphiphora hydrophyllacea", IF(J3256="DIMA", "Diospyros maritima", IF(J3256="POPI", "Pongamia pinnata", IF(J3256="MAPS", "Maniltoa psilogyne", IF(J3256="INBI", "Intsia bijuga", IF(J3256="ACEB", "Acanthus ebracteatus", IF(J3256="CAER", "Calamus erinaceus", IF(J3256="UNUN", "Unknown unknown",  IF(J3256="SOAL", "Sonneratia alba",  IF(J3256="AECO", "Aegiceras corniculatum", "" )) )))))))))))))))))))))))))))))</f>
        <v>Xylocarpus moluccensis</v>
      </c>
      <c r="J3256" s="23" t="s">
        <v>146</v>
      </c>
      <c r="K3256" s="68" t="n">
        <v>73</v>
      </c>
      <c r="L3256" s="73"/>
      <c r="N3256" s="29"/>
    </row>
    <row r="3257" customFormat="false" ht="13.8" hidden="false" customHeight="false" outlineLevel="0" collapsed="false">
      <c r="A3257" s="49" t="s">
        <v>138</v>
      </c>
      <c r="B3257" s="27" t="n">
        <v>41396</v>
      </c>
      <c r="C3257" s="1" t="s">
        <v>544</v>
      </c>
      <c r="D3257" s="1" t="s">
        <v>140</v>
      </c>
      <c r="E3257" s="1" t="s">
        <v>544</v>
      </c>
      <c r="F3257" s="1" t="s">
        <v>20</v>
      </c>
      <c r="G3257" s="14" t="n">
        <v>1</v>
      </c>
      <c r="H3257" s="1" t="n">
        <v>4</v>
      </c>
      <c r="I3257" s="23" t="str">
        <f aca="false">IF(J3257="RHAP", "Rhizophora apiculata", IF(J3257="EXAG", "Excoecaria agallocha", IF(J3257="BRPA", "Bruguiera parviflora", IF(J3257="XYMO", "Xylocarpus moluccensis", IF(J3257="BRCY", "Bruguiera cylindrica", IF(J3257="AVAL", "Avicennia alba", IF(J3257="AVOF", "Avicennia officinalis", IF(J3257="LURA", "Lumnitzera racemosa", IF(J3257="CETA", "Ceriops tagal", IF(J3257="XYGR", "Xylocarpus granatum", IF(J3257="AVMA", "Avicennia marina", IF(J3257="RHMU", "Rhizophora mucronata", IF(J3257="BRGY", "Bruguiera gymnorrhiza", IF(J3257="BRSE", "Bruguiera sexangula", IF(J3257="SOOV", "Sonneratia ovata", IF(J3257="SOCA", "Sonneratia caseolaris", IF(J3257="HELI", "Heritiera littoralis", IF(J3257="HESY", "Heritiera sylvatica", IF(J3257="NYFR", "Nypa fruticans", IF(J3257="CYRA", "Cynometra ramiflora", IF(J3257="PHPA", "Phoenix paludosa", IF(J3257="SCHY", "Scyphiphora hydrophyllacea", IF(J3257="DIMA", "Diospyros maritima", IF(J3257="POPI", "Pongamia pinnata", IF(J3257="MAPS", "Maniltoa psilogyne", IF(J3257="INBI", "Intsia bijuga", IF(J3257="ACEB", "Acanthus ebracteatus", IF(J3257="CAER", "Calamus erinaceus", IF(J3257="UNUN", "Unknown unknown",  IF(J3257="SOAL", "Sonneratia alba",  IF(J3257="AECO", "Aegiceras corniculatum", "" )) )))))))))))))))))))))))))))))</f>
        <v>Xylocarpus moluccensis</v>
      </c>
      <c r="J3257" s="23" t="s">
        <v>146</v>
      </c>
      <c r="K3257" s="68" t="n">
        <v>79.5</v>
      </c>
      <c r="L3257" s="73"/>
      <c r="N3257" s="29"/>
    </row>
    <row r="3258" customFormat="false" ht="13.8" hidden="false" customHeight="false" outlineLevel="0" collapsed="false">
      <c r="A3258" s="49" t="s">
        <v>138</v>
      </c>
      <c r="B3258" s="27" t="n">
        <v>41396</v>
      </c>
      <c r="C3258" s="1" t="s">
        <v>544</v>
      </c>
      <c r="D3258" s="1" t="s">
        <v>140</v>
      </c>
      <c r="E3258" s="1" t="s">
        <v>544</v>
      </c>
      <c r="F3258" s="1" t="s">
        <v>20</v>
      </c>
      <c r="G3258" s="14" t="n">
        <v>2</v>
      </c>
      <c r="H3258" s="1" t="n">
        <v>1</v>
      </c>
      <c r="I3258" s="23" t="str">
        <f aca="false">IF(J3258="RHAP", "Rhizophora apiculata", IF(J3258="EXAG", "Excoecaria agallocha", IF(J3258="BRPA", "Bruguiera parviflora", IF(J3258="XYMO", "Xylocarpus moluccensis", IF(J3258="BRCY", "Bruguiera cylindrica", IF(J3258="AVAL", "Avicennia alba", IF(J3258="AVOF", "Avicennia officinalis", IF(J3258="LURA", "Lumnitzera racemosa", IF(J3258="CETA", "Ceriops tagal", IF(J3258="XYGR", "Xylocarpus granatum", IF(J3258="AVMA", "Avicennia marina", IF(J3258="RHMU", "Rhizophora mucronata", IF(J3258="BRGY", "Bruguiera gymnorrhiza", IF(J3258="BRSE", "Bruguiera sexangula", IF(J3258="SOOV", "Sonneratia ovata", IF(J3258="SOCA", "Sonneratia caseolaris", IF(J3258="HELI", "Heritiera littoralis", IF(J3258="HESY", "Heritiera sylvatica", IF(J3258="NYFR", "Nypa fruticans", IF(J3258="CYRA", "Cynometra ramiflora", IF(J3258="PHPA", "Phoenix paludosa", IF(J3258="SCHY", "Scyphiphora hydrophyllacea", IF(J3258="DIMA", "Diospyros maritima", IF(J3258="POPI", "Pongamia pinnata", IF(J3258="MAPS", "Maniltoa psilogyne", IF(J3258="INBI", "Intsia bijuga", IF(J3258="ACEB", "Acanthus ebracteatus", IF(J3258="CAER", "Calamus erinaceus", IF(J3258="UNUN", "Unknown unknown",  IF(J3258="SOAL", "Sonneratia alba",  IF(J3258="AECO", "Aegiceras corniculatum", "" )) )))))))))))))))))))))))))))))</f>
        <v>Rhizophora apiculata</v>
      </c>
      <c r="J3258" s="23" t="s">
        <v>21</v>
      </c>
      <c r="K3258" s="68" t="n">
        <v>5</v>
      </c>
      <c r="L3258" s="73" t="n">
        <v>0.5</v>
      </c>
      <c r="N3258" s="29" t="n">
        <v>3</v>
      </c>
    </row>
    <row r="3259" customFormat="false" ht="13.8" hidden="false" customHeight="false" outlineLevel="0" collapsed="false">
      <c r="A3259" s="49" t="s">
        <v>138</v>
      </c>
      <c r="B3259" s="27" t="n">
        <v>41396</v>
      </c>
      <c r="C3259" s="1" t="s">
        <v>544</v>
      </c>
      <c r="D3259" s="1" t="s">
        <v>140</v>
      </c>
      <c r="E3259" s="1" t="s">
        <v>544</v>
      </c>
      <c r="F3259" s="1" t="s">
        <v>20</v>
      </c>
      <c r="G3259" s="14" t="n">
        <v>2</v>
      </c>
      <c r="H3259" s="1" t="n">
        <v>1</v>
      </c>
      <c r="I3259" s="23" t="str">
        <f aca="false">IF(J3259="RHAP", "Rhizophora apiculata", IF(J3259="EXAG", "Excoecaria agallocha", IF(J3259="BRPA", "Bruguiera parviflora", IF(J3259="XYMO", "Xylocarpus moluccensis", IF(J3259="BRCY", "Bruguiera cylindrica", IF(J3259="AVAL", "Avicennia alba", IF(J3259="AVOF", "Avicennia officinalis", IF(J3259="LURA", "Lumnitzera racemosa", IF(J3259="CETA", "Ceriops tagal", IF(J3259="XYGR", "Xylocarpus granatum", IF(J3259="AVMA", "Avicennia marina", IF(J3259="RHMU", "Rhizophora mucronata", IF(J3259="BRGY", "Bruguiera gymnorrhiza", IF(J3259="BRSE", "Bruguiera sexangula", IF(J3259="SOOV", "Sonneratia ovata", IF(J3259="SOCA", "Sonneratia caseolaris", IF(J3259="HELI", "Heritiera littoralis", IF(J3259="HESY", "Heritiera sylvatica", IF(J3259="NYFR", "Nypa fruticans", IF(J3259="CYRA", "Cynometra ramiflora", IF(J3259="PHPA", "Phoenix paludosa", IF(J3259="SCHY", "Scyphiphora hydrophyllacea", IF(J3259="DIMA", "Diospyros maritima", IF(J3259="POPI", "Pongamia pinnata", IF(J3259="MAPS", "Maniltoa psilogyne", IF(J3259="INBI", "Intsia bijuga", IF(J3259="ACEB", "Acanthus ebracteatus", IF(J3259="CAER", "Calamus erinaceus", IF(J3259="UNUN", "Unknown unknown",  IF(J3259="SOAL", "Sonneratia alba",  IF(J3259="AECO", "Aegiceras corniculatum", "" )) )))))))))))))))))))))))))))))</f>
        <v>Rhizophora apiculata</v>
      </c>
      <c r="J3259" s="23" t="s">
        <v>21</v>
      </c>
      <c r="K3259" s="68" t="n">
        <v>5</v>
      </c>
      <c r="L3259" s="73" t="n">
        <v>0.5</v>
      </c>
      <c r="N3259" s="29" t="n">
        <v>3</v>
      </c>
    </row>
    <row r="3260" customFormat="false" ht="13.8" hidden="false" customHeight="false" outlineLevel="0" collapsed="false">
      <c r="A3260" s="49" t="s">
        <v>138</v>
      </c>
      <c r="B3260" s="27" t="n">
        <v>41396</v>
      </c>
      <c r="C3260" s="1" t="s">
        <v>544</v>
      </c>
      <c r="D3260" s="1" t="s">
        <v>140</v>
      </c>
      <c r="E3260" s="1" t="s">
        <v>544</v>
      </c>
      <c r="F3260" s="1" t="s">
        <v>20</v>
      </c>
      <c r="G3260" s="14" t="n">
        <v>2</v>
      </c>
      <c r="H3260" s="1" t="n">
        <v>1</v>
      </c>
      <c r="I3260" s="23" t="str">
        <f aca="false">IF(J3260="RHAP", "Rhizophora apiculata", IF(J3260="EXAG", "Excoecaria agallocha", IF(J3260="BRPA", "Bruguiera parviflora", IF(J3260="XYMO", "Xylocarpus moluccensis", IF(J3260="BRCY", "Bruguiera cylindrica", IF(J3260="AVAL", "Avicennia alba", IF(J3260="AVOF", "Avicennia officinalis", IF(J3260="LURA", "Lumnitzera racemosa", IF(J3260="CETA", "Ceriops tagal", IF(J3260="XYGR", "Xylocarpus granatum", IF(J3260="AVMA", "Avicennia marina", IF(J3260="RHMU", "Rhizophora mucronata", IF(J3260="BRGY", "Bruguiera gymnorrhiza", IF(J3260="BRSE", "Bruguiera sexangula", IF(J3260="SOOV", "Sonneratia ovata", IF(J3260="SOCA", "Sonneratia caseolaris", IF(J3260="HELI", "Heritiera littoralis", IF(J3260="HESY", "Heritiera sylvatica", IF(J3260="NYFR", "Nypa fruticans", IF(J3260="CYRA", "Cynometra ramiflora", IF(J3260="PHPA", "Phoenix paludosa", IF(J3260="SCHY", "Scyphiphora hydrophyllacea", IF(J3260="DIMA", "Diospyros maritima", IF(J3260="POPI", "Pongamia pinnata", IF(J3260="MAPS", "Maniltoa psilogyne", IF(J3260="INBI", "Intsia bijuga", IF(J3260="ACEB", "Acanthus ebracteatus", IF(J3260="CAER", "Calamus erinaceus", IF(J3260="UNUN", "Unknown unknown",  IF(J3260="SOAL", "Sonneratia alba",  IF(J3260="AECO", "Aegiceras corniculatum", "" )) )))))))))))))))))))))))))))))</f>
        <v>Rhizophora apiculata</v>
      </c>
      <c r="J3260" s="23" t="s">
        <v>21</v>
      </c>
      <c r="K3260" s="68" t="n">
        <v>5.3</v>
      </c>
      <c r="L3260" s="73" t="n">
        <v>4</v>
      </c>
      <c r="N3260" s="29" t="n">
        <v>2</v>
      </c>
    </row>
    <row r="3261" customFormat="false" ht="13.8" hidden="false" customHeight="false" outlineLevel="0" collapsed="false">
      <c r="A3261" s="49" t="s">
        <v>138</v>
      </c>
      <c r="B3261" s="43" t="n">
        <v>41396</v>
      </c>
      <c r="C3261" s="1" t="s">
        <v>544</v>
      </c>
      <c r="D3261" s="1" t="s">
        <v>140</v>
      </c>
      <c r="E3261" s="1" t="s">
        <v>544</v>
      </c>
      <c r="F3261" s="1" t="s">
        <v>20</v>
      </c>
      <c r="G3261" s="14" t="n">
        <v>2</v>
      </c>
      <c r="H3261" s="1" t="n">
        <v>1</v>
      </c>
      <c r="I3261" s="23" t="str">
        <f aca="false">IF(J3261="RHAP", "Rhizophora apiculata", IF(J3261="EXAG", "Excoecaria agallocha", IF(J3261="BRPA", "Bruguiera parviflora", IF(J3261="XYMO", "Xylocarpus moluccensis", IF(J3261="BRCY", "Bruguiera cylindrica", IF(J3261="AVAL", "Avicennia alba", IF(J3261="AVOF", "Avicennia officinalis", IF(J3261="LURA", "Lumnitzera racemosa", IF(J3261="CETA", "Ceriops tagal", IF(J3261="XYGR", "Xylocarpus granatum", IF(J3261="AVMA", "Avicennia marina", IF(J3261="RHMU", "Rhizophora mucronata", IF(J3261="BRGY", "Bruguiera gymnorrhiza", IF(J3261="BRSE", "Bruguiera sexangula", IF(J3261="SOOV", "Sonneratia ovata", IF(J3261="SOCA", "Sonneratia caseolaris", IF(J3261="HELI", "Heritiera littoralis", IF(J3261="HESY", "Heritiera sylvatica", IF(J3261="NYFR", "Nypa fruticans", IF(J3261="CYRA", "Cynometra ramiflora", IF(J3261="PHPA", "Phoenix paludosa", IF(J3261="SCHY", "Scyphiphora hydrophyllacea", IF(J3261="DIMA", "Diospyros maritima", IF(J3261="POPI", "Pongamia pinnata", IF(J3261="MAPS", "Maniltoa psilogyne", IF(J3261="INBI", "Intsia bijuga", IF(J3261="ACEB", "Acanthus ebracteatus", IF(J3261="CAER", "Calamus erinaceus", IF(J3261="UNUN", "Unknown unknown",  IF(J3261="SOAL", "Sonneratia alba",  IF(J3261="AECO", "Aegiceras corniculatum", "" )) )))))))))))))))))))))))))))))</f>
        <v>Rhizophora apiculata</v>
      </c>
      <c r="J3261" s="23" t="s">
        <v>21</v>
      </c>
      <c r="K3261" s="68" t="n">
        <v>5.3</v>
      </c>
      <c r="L3261" s="73" t="n">
        <v>0.59</v>
      </c>
      <c r="N3261" s="29" t="n">
        <v>3</v>
      </c>
    </row>
    <row r="3262" customFormat="false" ht="13.8" hidden="false" customHeight="false" outlineLevel="0" collapsed="false">
      <c r="A3262" s="49" t="s">
        <v>138</v>
      </c>
      <c r="B3262" s="27" t="n">
        <v>41396</v>
      </c>
      <c r="C3262" s="1" t="s">
        <v>544</v>
      </c>
      <c r="D3262" s="1" t="s">
        <v>140</v>
      </c>
      <c r="E3262" s="1" t="s">
        <v>544</v>
      </c>
      <c r="F3262" s="1" t="s">
        <v>20</v>
      </c>
      <c r="G3262" s="14" t="n">
        <v>2</v>
      </c>
      <c r="H3262" s="1" t="n">
        <v>1</v>
      </c>
      <c r="I3262" s="23" t="str">
        <f aca="false">IF(J3262="RHAP", "Rhizophora apiculata", IF(J3262="EXAG", "Excoecaria agallocha", IF(J3262="BRPA", "Bruguiera parviflora", IF(J3262="XYMO", "Xylocarpus moluccensis", IF(J3262="BRCY", "Bruguiera cylindrica", IF(J3262="AVAL", "Avicennia alba", IF(J3262="AVOF", "Avicennia officinalis", IF(J3262="LURA", "Lumnitzera racemosa", IF(J3262="CETA", "Ceriops tagal", IF(J3262="XYGR", "Xylocarpus granatum", IF(J3262="AVMA", "Avicennia marina", IF(J3262="RHMU", "Rhizophora mucronata", IF(J3262="BRGY", "Bruguiera gymnorrhiza", IF(J3262="BRSE", "Bruguiera sexangula", IF(J3262="SOOV", "Sonneratia ovata", IF(J3262="SOCA", "Sonneratia caseolaris", IF(J3262="HELI", "Heritiera littoralis", IF(J3262="HESY", "Heritiera sylvatica", IF(J3262="NYFR", "Nypa fruticans", IF(J3262="CYRA", "Cynometra ramiflora", IF(J3262="PHPA", "Phoenix paludosa", IF(J3262="SCHY", "Scyphiphora hydrophyllacea", IF(J3262="DIMA", "Diospyros maritima", IF(J3262="POPI", "Pongamia pinnata", IF(J3262="MAPS", "Maniltoa psilogyne", IF(J3262="INBI", "Intsia bijuga", IF(J3262="ACEB", "Acanthus ebracteatus", IF(J3262="CAER", "Calamus erinaceus", IF(J3262="UNUN", "Unknown unknown",  IF(J3262="SOAL", "Sonneratia alba",  IF(J3262="AECO", "Aegiceras corniculatum", "" )) )))))))))))))))))))))))))))))</f>
        <v>Rhizophora apiculata</v>
      </c>
      <c r="J3262" s="23" t="s">
        <v>21</v>
      </c>
      <c r="K3262" s="68" t="n">
        <v>5.6</v>
      </c>
      <c r="L3262" s="73" t="n">
        <v>0.5</v>
      </c>
      <c r="N3262" s="29" t="n">
        <v>3</v>
      </c>
    </row>
    <row r="3263" customFormat="false" ht="13.8" hidden="false" customHeight="false" outlineLevel="0" collapsed="false">
      <c r="A3263" s="49" t="s">
        <v>138</v>
      </c>
      <c r="B3263" s="27" t="n">
        <v>41396</v>
      </c>
      <c r="C3263" s="1" t="s">
        <v>544</v>
      </c>
      <c r="D3263" s="1" t="s">
        <v>140</v>
      </c>
      <c r="E3263" s="1" t="s">
        <v>544</v>
      </c>
      <c r="F3263" s="1" t="s">
        <v>20</v>
      </c>
      <c r="G3263" s="14" t="n">
        <v>2</v>
      </c>
      <c r="H3263" s="1" t="n">
        <v>1</v>
      </c>
      <c r="I3263" s="23" t="str">
        <f aca="false">IF(J3263="RHAP", "Rhizophora apiculata", IF(J3263="EXAG", "Excoecaria agallocha", IF(J3263="BRPA", "Bruguiera parviflora", IF(J3263="XYMO", "Xylocarpus moluccensis", IF(J3263="BRCY", "Bruguiera cylindrica", IF(J3263="AVAL", "Avicennia alba", IF(J3263="AVOF", "Avicennia officinalis", IF(J3263="LURA", "Lumnitzera racemosa", IF(J3263="CETA", "Ceriops tagal", IF(J3263="XYGR", "Xylocarpus granatum", IF(J3263="AVMA", "Avicennia marina", IF(J3263="RHMU", "Rhizophora mucronata", IF(J3263="BRGY", "Bruguiera gymnorrhiza", IF(J3263="BRSE", "Bruguiera sexangula", IF(J3263="SOOV", "Sonneratia ovata", IF(J3263="SOCA", "Sonneratia caseolaris", IF(J3263="HELI", "Heritiera littoralis", IF(J3263="HESY", "Heritiera sylvatica", IF(J3263="NYFR", "Nypa fruticans", IF(J3263="CYRA", "Cynometra ramiflora", IF(J3263="PHPA", "Phoenix paludosa", IF(J3263="SCHY", "Scyphiphora hydrophyllacea", IF(J3263="DIMA", "Diospyros maritima", IF(J3263="POPI", "Pongamia pinnata", IF(J3263="MAPS", "Maniltoa psilogyne", IF(J3263="INBI", "Intsia bijuga", IF(J3263="ACEB", "Acanthus ebracteatus", IF(J3263="CAER", "Calamus erinaceus", IF(J3263="UNUN", "Unknown unknown",  IF(J3263="SOAL", "Sonneratia alba",  IF(J3263="AECO", "Aegiceras corniculatum", "" )) )))))))))))))))))))))))))))))</f>
        <v>Rhizophora apiculata</v>
      </c>
      <c r="J3263" s="23" t="s">
        <v>21</v>
      </c>
      <c r="K3263" s="68" t="n">
        <v>5.6</v>
      </c>
      <c r="L3263" s="73"/>
      <c r="N3263" s="29"/>
    </row>
    <row r="3264" customFormat="false" ht="13.8" hidden="false" customHeight="false" outlineLevel="0" collapsed="false">
      <c r="A3264" s="49" t="s">
        <v>138</v>
      </c>
      <c r="B3264" s="43" t="n">
        <v>41396</v>
      </c>
      <c r="C3264" s="1" t="s">
        <v>544</v>
      </c>
      <c r="D3264" s="1" t="s">
        <v>140</v>
      </c>
      <c r="E3264" s="1" t="s">
        <v>544</v>
      </c>
      <c r="F3264" s="1" t="s">
        <v>20</v>
      </c>
      <c r="G3264" s="14" t="n">
        <v>2</v>
      </c>
      <c r="H3264" s="1" t="n">
        <v>1</v>
      </c>
      <c r="I3264" s="23" t="str">
        <f aca="false">IF(J3264="RHAP", "Rhizophora apiculata", IF(J3264="EXAG", "Excoecaria agallocha", IF(J3264="BRPA", "Bruguiera parviflora", IF(J3264="XYMO", "Xylocarpus moluccensis", IF(J3264="BRCY", "Bruguiera cylindrica", IF(J3264="AVAL", "Avicennia alba", IF(J3264="AVOF", "Avicennia officinalis", IF(J3264="LURA", "Lumnitzera racemosa", IF(J3264="CETA", "Ceriops tagal", IF(J3264="XYGR", "Xylocarpus granatum", IF(J3264="AVMA", "Avicennia marina", IF(J3264="RHMU", "Rhizophora mucronata", IF(J3264="BRGY", "Bruguiera gymnorrhiza", IF(J3264="BRSE", "Bruguiera sexangula", IF(J3264="SOOV", "Sonneratia ovata", IF(J3264="SOCA", "Sonneratia caseolaris", IF(J3264="HELI", "Heritiera littoralis", IF(J3264="HESY", "Heritiera sylvatica", IF(J3264="NYFR", "Nypa fruticans", IF(J3264="CYRA", "Cynometra ramiflora", IF(J3264="PHPA", "Phoenix paludosa", IF(J3264="SCHY", "Scyphiphora hydrophyllacea", IF(J3264="DIMA", "Diospyros maritima", IF(J3264="POPI", "Pongamia pinnata", IF(J3264="MAPS", "Maniltoa psilogyne", IF(J3264="INBI", "Intsia bijuga", IF(J3264="ACEB", "Acanthus ebracteatus", IF(J3264="CAER", "Calamus erinaceus", IF(J3264="UNUN", "Unknown unknown",  IF(J3264="SOAL", "Sonneratia alba",  IF(J3264="AECO", "Aegiceras corniculatum", "" )) )))))))))))))))))))))))))))))</f>
        <v>Rhizophora apiculata</v>
      </c>
      <c r="J3264" s="23" t="s">
        <v>21</v>
      </c>
      <c r="K3264" s="68" t="n">
        <v>5.8</v>
      </c>
      <c r="L3264" s="73" t="n">
        <v>0.8</v>
      </c>
      <c r="N3264" s="29" t="n">
        <v>3</v>
      </c>
    </row>
    <row r="3265" customFormat="false" ht="13.8" hidden="false" customHeight="false" outlineLevel="0" collapsed="false">
      <c r="A3265" s="49" t="s">
        <v>138</v>
      </c>
      <c r="B3265" s="27" t="n">
        <v>41396</v>
      </c>
      <c r="C3265" s="1" t="s">
        <v>544</v>
      </c>
      <c r="D3265" s="1" t="s">
        <v>140</v>
      </c>
      <c r="E3265" s="1" t="s">
        <v>544</v>
      </c>
      <c r="F3265" s="1" t="s">
        <v>20</v>
      </c>
      <c r="G3265" s="14" t="n">
        <v>2</v>
      </c>
      <c r="H3265" s="1" t="n">
        <v>1</v>
      </c>
      <c r="I3265" s="23" t="str">
        <f aca="false">IF(J3265="RHAP", "Rhizophora apiculata", IF(J3265="EXAG", "Excoecaria agallocha", IF(J3265="BRPA", "Bruguiera parviflora", IF(J3265="XYMO", "Xylocarpus moluccensis", IF(J3265="BRCY", "Bruguiera cylindrica", IF(J3265="AVAL", "Avicennia alba", IF(J3265="AVOF", "Avicennia officinalis", IF(J3265="LURA", "Lumnitzera racemosa", IF(J3265="CETA", "Ceriops tagal", IF(J3265="XYGR", "Xylocarpus granatum", IF(J3265="AVMA", "Avicennia marina", IF(J3265="RHMU", "Rhizophora mucronata", IF(J3265="BRGY", "Bruguiera gymnorrhiza", IF(J3265="BRSE", "Bruguiera sexangula", IF(J3265="SOOV", "Sonneratia ovata", IF(J3265="SOCA", "Sonneratia caseolaris", IF(J3265="HELI", "Heritiera littoralis", IF(J3265="HESY", "Heritiera sylvatica", IF(J3265="NYFR", "Nypa fruticans", IF(J3265="CYRA", "Cynometra ramiflora", IF(J3265="PHPA", "Phoenix paludosa", IF(J3265="SCHY", "Scyphiphora hydrophyllacea", IF(J3265="DIMA", "Diospyros maritima", IF(J3265="POPI", "Pongamia pinnata", IF(J3265="MAPS", "Maniltoa psilogyne", IF(J3265="INBI", "Intsia bijuga", IF(J3265="ACEB", "Acanthus ebracteatus", IF(J3265="CAER", "Calamus erinaceus", IF(J3265="UNUN", "Unknown unknown",  IF(J3265="SOAL", "Sonneratia alba",  IF(J3265="AECO", "Aegiceras corniculatum", "" )) )))))))))))))))))))))))))))))</f>
        <v>Rhizophora apiculata</v>
      </c>
      <c r="J3265" s="23" t="s">
        <v>21</v>
      </c>
      <c r="K3265" s="68" t="n">
        <v>5.9</v>
      </c>
      <c r="L3265" s="73" t="n">
        <v>1.3</v>
      </c>
      <c r="N3265" s="29" t="n">
        <v>3</v>
      </c>
    </row>
    <row r="3266" customFormat="false" ht="13.8" hidden="false" customHeight="false" outlineLevel="0" collapsed="false">
      <c r="A3266" s="49" t="s">
        <v>138</v>
      </c>
      <c r="B3266" s="27" t="n">
        <v>41396</v>
      </c>
      <c r="C3266" s="1" t="s">
        <v>544</v>
      </c>
      <c r="D3266" s="1" t="s">
        <v>140</v>
      </c>
      <c r="E3266" s="1" t="s">
        <v>544</v>
      </c>
      <c r="F3266" s="1" t="s">
        <v>20</v>
      </c>
      <c r="G3266" s="14" t="n">
        <v>2</v>
      </c>
      <c r="H3266" s="1" t="n">
        <v>1</v>
      </c>
      <c r="I3266" s="23" t="str">
        <f aca="false">IF(J3266="RHAP", "Rhizophora apiculata", IF(J3266="EXAG", "Excoecaria agallocha", IF(J3266="BRPA", "Bruguiera parviflora", IF(J3266="XYMO", "Xylocarpus moluccensis", IF(J3266="BRCY", "Bruguiera cylindrica", IF(J3266="AVAL", "Avicennia alba", IF(J3266="AVOF", "Avicennia officinalis", IF(J3266="LURA", "Lumnitzera racemosa", IF(J3266="CETA", "Ceriops tagal", IF(J3266="XYGR", "Xylocarpus granatum", IF(J3266="AVMA", "Avicennia marina", IF(J3266="RHMU", "Rhizophora mucronata", IF(J3266="BRGY", "Bruguiera gymnorrhiza", IF(J3266="BRSE", "Bruguiera sexangula", IF(J3266="SOOV", "Sonneratia ovata", IF(J3266="SOCA", "Sonneratia caseolaris", IF(J3266="HELI", "Heritiera littoralis", IF(J3266="HESY", "Heritiera sylvatica", IF(J3266="NYFR", "Nypa fruticans", IF(J3266="CYRA", "Cynometra ramiflora", IF(J3266="PHPA", "Phoenix paludosa", IF(J3266="SCHY", "Scyphiphora hydrophyllacea", IF(J3266="DIMA", "Diospyros maritima", IF(J3266="POPI", "Pongamia pinnata", IF(J3266="MAPS", "Maniltoa psilogyne", IF(J3266="INBI", "Intsia bijuga", IF(J3266="ACEB", "Acanthus ebracteatus", IF(J3266="CAER", "Calamus erinaceus", IF(J3266="UNUN", "Unknown unknown",  IF(J3266="SOAL", "Sonneratia alba",  IF(J3266="AECO", "Aegiceras corniculatum", "" )) )))))))))))))))))))))))))))))</f>
        <v>Rhizophora apiculata</v>
      </c>
      <c r="J3266" s="23" t="s">
        <v>21</v>
      </c>
      <c r="K3266" s="68" t="n">
        <v>6.1</v>
      </c>
      <c r="L3266" s="73" t="n">
        <v>0.3</v>
      </c>
      <c r="N3266" s="29" t="n">
        <v>3</v>
      </c>
    </row>
    <row r="3267" customFormat="false" ht="13.8" hidden="false" customHeight="false" outlineLevel="0" collapsed="false">
      <c r="A3267" s="49" t="s">
        <v>138</v>
      </c>
      <c r="B3267" s="27" t="n">
        <v>41396</v>
      </c>
      <c r="C3267" s="1" t="s">
        <v>544</v>
      </c>
      <c r="D3267" s="1" t="s">
        <v>140</v>
      </c>
      <c r="E3267" s="1" t="s">
        <v>544</v>
      </c>
      <c r="F3267" s="1" t="s">
        <v>20</v>
      </c>
      <c r="G3267" s="14" t="n">
        <v>2</v>
      </c>
      <c r="H3267" s="1" t="n">
        <v>1</v>
      </c>
      <c r="I3267" s="23" t="str">
        <f aca="false">IF(J3267="RHAP", "Rhizophora apiculata", IF(J3267="EXAG", "Excoecaria agallocha", IF(J3267="BRPA", "Bruguiera parviflora", IF(J3267="XYMO", "Xylocarpus moluccensis", IF(J3267="BRCY", "Bruguiera cylindrica", IF(J3267="AVAL", "Avicennia alba", IF(J3267="AVOF", "Avicennia officinalis", IF(J3267="LURA", "Lumnitzera racemosa", IF(J3267="CETA", "Ceriops tagal", IF(J3267="XYGR", "Xylocarpus granatum", IF(J3267="AVMA", "Avicennia marina", IF(J3267="RHMU", "Rhizophora mucronata", IF(J3267="BRGY", "Bruguiera gymnorrhiza", IF(J3267="BRSE", "Bruguiera sexangula", IF(J3267="SOOV", "Sonneratia ovata", IF(J3267="SOCA", "Sonneratia caseolaris", IF(J3267="HELI", "Heritiera littoralis", IF(J3267="HESY", "Heritiera sylvatica", IF(J3267="NYFR", "Nypa fruticans", IF(J3267="CYRA", "Cynometra ramiflora", IF(J3267="PHPA", "Phoenix paludosa", IF(J3267="SCHY", "Scyphiphora hydrophyllacea", IF(J3267="DIMA", "Diospyros maritima", IF(J3267="POPI", "Pongamia pinnata", IF(J3267="MAPS", "Maniltoa psilogyne", IF(J3267="INBI", "Intsia bijuga", IF(J3267="ACEB", "Acanthus ebracteatus", IF(J3267="CAER", "Calamus erinaceus", IF(J3267="UNUN", "Unknown unknown",  IF(J3267="SOAL", "Sonneratia alba",  IF(J3267="AECO", "Aegiceras corniculatum", "" )) )))))))))))))))))))))))))))))</f>
        <v>Rhizophora apiculata</v>
      </c>
      <c r="J3267" s="23" t="s">
        <v>21</v>
      </c>
      <c r="K3267" s="68" t="n">
        <v>6.2</v>
      </c>
      <c r="L3267" s="73"/>
      <c r="N3267" s="29"/>
    </row>
    <row r="3268" customFormat="false" ht="13.8" hidden="false" customHeight="false" outlineLevel="0" collapsed="false">
      <c r="A3268" s="49" t="s">
        <v>138</v>
      </c>
      <c r="B3268" s="43" t="n">
        <v>41396</v>
      </c>
      <c r="C3268" s="1" t="s">
        <v>544</v>
      </c>
      <c r="D3268" s="1" t="s">
        <v>140</v>
      </c>
      <c r="E3268" s="1" t="s">
        <v>544</v>
      </c>
      <c r="F3268" s="1" t="s">
        <v>20</v>
      </c>
      <c r="G3268" s="14" t="n">
        <v>2</v>
      </c>
      <c r="H3268" s="1" t="n">
        <v>1</v>
      </c>
      <c r="I3268" s="23" t="str">
        <f aca="false">IF(J3268="RHAP", "Rhizophora apiculata", IF(J3268="EXAG", "Excoecaria agallocha", IF(J3268="BRPA", "Bruguiera parviflora", IF(J3268="XYMO", "Xylocarpus moluccensis", IF(J3268="BRCY", "Bruguiera cylindrica", IF(J3268="AVAL", "Avicennia alba", IF(J3268="AVOF", "Avicennia officinalis", IF(J3268="LURA", "Lumnitzera racemosa", IF(J3268="CETA", "Ceriops tagal", IF(J3268="XYGR", "Xylocarpus granatum", IF(J3268="AVMA", "Avicennia marina", IF(J3268="RHMU", "Rhizophora mucronata", IF(J3268="BRGY", "Bruguiera gymnorrhiza", IF(J3268="BRSE", "Bruguiera sexangula", IF(J3268="SOOV", "Sonneratia ovata", IF(J3268="SOCA", "Sonneratia caseolaris", IF(J3268="HELI", "Heritiera littoralis", IF(J3268="HESY", "Heritiera sylvatica", IF(J3268="NYFR", "Nypa fruticans", IF(J3268="CYRA", "Cynometra ramiflora", IF(J3268="PHPA", "Phoenix paludosa", IF(J3268="SCHY", "Scyphiphora hydrophyllacea", IF(J3268="DIMA", "Diospyros maritima", IF(J3268="POPI", "Pongamia pinnata", IF(J3268="MAPS", "Maniltoa psilogyne", IF(J3268="INBI", "Intsia bijuga", IF(J3268="ACEB", "Acanthus ebracteatus", IF(J3268="CAER", "Calamus erinaceus", IF(J3268="UNUN", "Unknown unknown",  IF(J3268="SOAL", "Sonneratia alba",  IF(J3268="AECO", "Aegiceras corniculatum", "" )) )))))))))))))))))))))))))))))</f>
        <v>Rhizophora apiculata</v>
      </c>
      <c r="J3268" s="23" t="s">
        <v>21</v>
      </c>
      <c r="K3268" s="68" t="n">
        <v>6.5</v>
      </c>
      <c r="L3268" s="73"/>
      <c r="N3268" s="29"/>
    </row>
    <row r="3269" customFormat="false" ht="13.8" hidden="false" customHeight="false" outlineLevel="0" collapsed="false">
      <c r="A3269" s="49" t="s">
        <v>138</v>
      </c>
      <c r="B3269" s="27" t="n">
        <v>41396</v>
      </c>
      <c r="C3269" s="1" t="s">
        <v>544</v>
      </c>
      <c r="D3269" s="1" t="s">
        <v>140</v>
      </c>
      <c r="E3269" s="1" t="s">
        <v>544</v>
      </c>
      <c r="F3269" s="1" t="s">
        <v>20</v>
      </c>
      <c r="G3269" s="14" t="n">
        <v>2</v>
      </c>
      <c r="H3269" s="1" t="n">
        <v>1</v>
      </c>
      <c r="I3269" s="23" t="str">
        <f aca="false">IF(J3269="RHAP", "Rhizophora apiculata", IF(J3269="EXAG", "Excoecaria agallocha", IF(J3269="BRPA", "Bruguiera parviflora", IF(J3269="XYMO", "Xylocarpus moluccensis", IF(J3269="BRCY", "Bruguiera cylindrica", IF(J3269="AVAL", "Avicennia alba", IF(J3269="AVOF", "Avicennia officinalis", IF(J3269="LURA", "Lumnitzera racemosa", IF(J3269="CETA", "Ceriops tagal", IF(J3269="XYGR", "Xylocarpus granatum", IF(J3269="AVMA", "Avicennia marina", IF(J3269="RHMU", "Rhizophora mucronata", IF(J3269="BRGY", "Bruguiera gymnorrhiza", IF(J3269="BRSE", "Bruguiera sexangula", IF(J3269="SOOV", "Sonneratia ovata", IF(J3269="SOCA", "Sonneratia caseolaris", IF(J3269="HELI", "Heritiera littoralis", IF(J3269="HESY", "Heritiera sylvatica", IF(J3269="NYFR", "Nypa fruticans", IF(J3269="CYRA", "Cynometra ramiflora", IF(J3269="PHPA", "Phoenix paludosa", IF(J3269="SCHY", "Scyphiphora hydrophyllacea", IF(J3269="DIMA", "Diospyros maritima", IF(J3269="POPI", "Pongamia pinnata", IF(J3269="MAPS", "Maniltoa psilogyne", IF(J3269="INBI", "Intsia bijuga", IF(J3269="ACEB", "Acanthus ebracteatus", IF(J3269="CAER", "Calamus erinaceus", IF(J3269="UNUN", "Unknown unknown",  IF(J3269="SOAL", "Sonneratia alba",  IF(J3269="AECO", "Aegiceras corniculatum", "" )) )))))))))))))))))))))))))))))</f>
        <v>Rhizophora apiculata</v>
      </c>
      <c r="J3269" s="23" t="s">
        <v>21</v>
      </c>
      <c r="K3269" s="68" t="n">
        <v>6.6</v>
      </c>
      <c r="L3269" s="73" t="n">
        <v>10</v>
      </c>
      <c r="N3269" s="29" t="n">
        <v>1</v>
      </c>
    </row>
    <row r="3270" customFormat="false" ht="13.8" hidden="false" customHeight="false" outlineLevel="0" collapsed="false">
      <c r="A3270" s="49" t="s">
        <v>138</v>
      </c>
      <c r="B3270" s="27" t="n">
        <v>41396</v>
      </c>
      <c r="C3270" s="1" t="s">
        <v>544</v>
      </c>
      <c r="D3270" s="1" t="s">
        <v>140</v>
      </c>
      <c r="E3270" s="1" t="s">
        <v>544</v>
      </c>
      <c r="F3270" s="1" t="s">
        <v>20</v>
      </c>
      <c r="G3270" s="14" t="n">
        <v>2</v>
      </c>
      <c r="H3270" s="1" t="n">
        <v>1</v>
      </c>
      <c r="I3270" s="23" t="str">
        <f aca="false">IF(J3270="RHAP", "Rhizophora apiculata", IF(J3270="EXAG", "Excoecaria agallocha", IF(J3270="BRPA", "Bruguiera parviflora", IF(J3270="XYMO", "Xylocarpus moluccensis", IF(J3270="BRCY", "Bruguiera cylindrica", IF(J3270="AVAL", "Avicennia alba", IF(J3270="AVOF", "Avicennia officinalis", IF(J3270="LURA", "Lumnitzera racemosa", IF(J3270="CETA", "Ceriops tagal", IF(J3270="XYGR", "Xylocarpus granatum", IF(J3270="AVMA", "Avicennia marina", IF(J3270="RHMU", "Rhizophora mucronata", IF(J3270="BRGY", "Bruguiera gymnorrhiza", IF(J3270="BRSE", "Bruguiera sexangula", IF(J3270="SOOV", "Sonneratia ovata", IF(J3270="SOCA", "Sonneratia caseolaris", IF(J3270="HELI", "Heritiera littoralis", IF(J3270="HESY", "Heritiera sylvatica", IF(J3270="NYFR", "Nypa fruticans", IF(J3270="CYRA", "Cynometra ramiflora", IF(J3270="PHPA", "Phoenix paludosa", IF(J3270="SCHY", "Scyphiphora hydrophyllacea", IF(J3270="DIMA", "Diospyros maritima", IF(J3270="POPI", "Pongamia pinnata", IF(J3270="MAPS", "Maniltoa psilogyne", IF(J3270="INBI", "Intsia bijuga", IF(J3270="ACEB", "Acanthus ebracteatus", IF(J3270="CAER", "Calamus erinaceus", IF(J3270="UNUN", "Unknown unknown",  IF(J3270="SOAL", "Sonneratia alba",  IF(J3270="AECO", "Aegiceras corniculatum", "" )) )))))))))))))))))))))))))))))</f>
        <v>Rhizophora apiculata</v>
      </c>
      <c r="J3270" s="23" t="s">
        <v>21</v>
      </c>
      <c r="K3270" s="68" t="n">
        <v>6.6</v>
      </c>
      <c r="L3270" s="73" t="n">
        <v>0.45</v>
      </c>
      <c r="N3270" s="29" t="n">
        <v>3</v>
      </c>
    </row>
    <row r="3271" customFormat="false" ht="13.8" hidden="false" customHeight="false" outlineLevel="0" collapsed="false">
      <c r="A3271" s="49" t="s">
        <v>138</v>
      </c>
      <c r="B3271" s="27" t="n">
        <v>41396</v>
      </c>
      <c r="C3271" s="1" t="s">
        <v>544</v>
      </c>
      <c r="D3271" s="1" t="s">
        <v>140</v>
      </c>
      <c r="E3271" s="1" t="s">
        <v>544</v>
      </c>
      <c r="F3271" s="1" t="s">
        <v>20</v>
      </c>
      <c r="G3271" s="14" t="n">
        <v>2</v>
      </c>
      <c r="H3271" s="1" t="n">
        <v>1</v>
      </c>
      <c r="I3271" s="23" t="str">
        <f aca="false">IF(J3271="RHAP", "Rhizophora apiculata", IF(J3271="EXAG", "Excoecaria agallocha", IF(J3271="BRPA", "Bruguiera parviflora", IF(J3271="XYMO", "Xylocarpus moluccensis", IF(J3271="BRCY", "Bruguiera cylindrica", IF(J3271="AVAL", "Avicennia alba", IF(J3271="AVOF", "Avicennia officinalis", IF(J3271="LURA", "Lumnitzera racemosa", IF(J3271="CETA", "Ceriops tagal", IF(J3271="XYGR", "Xylocarpus granatum", IF(J3271="AVMA", "Avicennia marina", IF(J3271="RHMU", "Rhizophora mucronata", IF(J3271="BRGY", "Bruguiera gymnorrhiza", IF(J3271="BRSE", "Bruguiera sexangula", IF(J3271="SOOV", "Sonneratia ovata", IF(J3271="SOCA", "Sonneratia caseolaris", IF(J3271="HELI", "Heritiera littoralis", IF(J3271="HESY", "Heritiera sylvatica", IF(J3271="NYFR", "Nypa fruticans", IF(J3271="CYRA", "Cynometra ramiflora", IF(J3271="PHPA", "Phoenix paludosa", IF(J3271="SCHY", "Scyphiphora hydrophyllacea", IF(J3271="DIMA", "Diospyros maritima", IF(J3271="POPI", "Pongamia pinnata", IF(J3271="MAPS", "Maniltoa psilogyne", IF(J3271="INBI", "Intsia bijuga", IF(J3271="ACEB", "Acanthus ebracteatus", IF(J3271="CAER", "Calamus erinaceus", IF(J3271="UNUN", "Unknown unknown",  IF(J3271="SOAL", "Sonneratia alba",  IF(J3271="AECO", "Aegiceras corniculatum", "" )) )))))))))))))))))))))))))))))</f>
        <v>Rhizophora apiculata</v>
      </c>
      <c r="J3271" s="23" t="s">
        <v>21</v>
      </c>
      <c r="K3271" s="68" t="n">
        <v>7</v>
      </c>
      <c r="L3271" s="73"/>
      <c r="N3271" s="29"/>
    </row>
    <row r="3272" customFormat="false" ht="13.8" hidden="false" customHeight="false" outlineLevel="0" collapsed="false">
      <c r="A3272" s="49" t="s">
        <v>138</v>
      </c>
      <c r="B3272" s="43" t="n">
        <v>41396</v>
      </c>
      <c r="C3272" s="1" t="s">
        <v>544</v>
      </c>
      <c r="D3272" s="1" t="s">
        <v>140</v>
      </c>
      <c r="E3272" s="1" t="s">
        <v>544</v>
      </c>
      <c r="F3272" s="1" t="s">
        <v>20</v>
      </c>
      <c r="G3272" s="14" t="n">
        <v>2</v>
      </c>
      <c r="H3272" s="1" t="n">
        <v>1</v>
      </c>
      <c r="I3272" s="23" t="str">
        <f aca="false">IF(J3272="RHAP", "Rhizophora apiculata", IF(J3272="EXAG", "Excoecaria agallocha", IF(J3272="BRPA", "Bruguiera parviflora", IF(J3272="XYMO", "Xylocarpus moluccensis", IF(J3272="BRCY", "Bruguiera cylindrica", IF(J3272="AVAL", "Avicennia alba", IF(J3272="AVOF", "Avicennia officinalis", IF(J3272="LURA", "Lumnitzera racemosa", IF(J3272="CETA", "Ceriops tagal", IF(J3272="XYGR", "Xylocarpus granatum", IF(J3272="AVMA", "Avicennia marina", IF(J3272="RHMU", "Rhizophora mucronata", IF(J3272="BRGY", "Bruguiera gymnorrhiza", IF(J3272="BRSE", "Bruguiera sexangula", IF(J3272="SOOV", "Sonneratia ovata", IF(J3272="SOCA", "Sonneratia caseolaris", IF(J3272="HELI", "Heritiera littoralis", IF(J3272="HESY", "Heritiera sylvatica", IF(J3272="NYFR", "Nypa fruticans", IF(J3272="CYRA", "Cynometra ramiflora", IF(J3272="PHPA", "Phoenix paludosa", IF(J3272="SCHY", "Scyphiphora hydrophyllacea", IF(J3272="DIMA", "Diospyros maritima", IF(J3272="POPI", "Pongamia pinnata", IF(J3272="MAPS", "Maniltoa psilogyne", IF(J3272="INBI", "Intsia bijuga", IF(J3272="ACEB", "Acanthus ebracteatus", IF(J3272="CAER", "Calamus erinaceus", IF(J3272="UNUN", "Unknown unknown",  IF(J3272="SOAL", "Sonneratia alba",  IF(J3272="AECO", "Aegiceras corniculatum", "" )) )))))))))))))))))))))))))))))</f>
        <v>Rhizophora apiculata</v>
      </c>
      <c r="J3272" s="23" t="s">
        <v>21</v>
      </c>
      <c r="K3272" s="68" t="n">
        <v>7</v>
      </c>
      <c r="L3272" s="73"/>
      <c r="N3272" s="29"/>
    </row>
    <row r="3273" customFormat="false" ht="13.8" hidden="false" customHeight="false" outlineLevel="0" collapsed="false">
      <c r="A3273" s="49" t="s">
        <v>138</v>
      </c>
      <c r="B3273" s="27" t="n">
        <v>41396</v>
      </c>
      <c r="C3273" s="1" t="s">
        <v>544</v>
      </c>
      <c r="D3273" s="1" t="s">
        <v>140</v>
      </c>
      <c r="E3273" s="1" t="s">
        <v>544</v>
      </c>
      <c r="F3273" s="1" t="s">
        <v>20</v>
      </c>
      <c r="G3273" s="14" t="n">
        <v>2</v>
      </c>
      <c r="H3273" s="1" t="n">
        <v>1</v>
      </c>
      <c r="I3273" s="23" t="str">
        <f aca="false">IF(J3273="RHAP", "Rhizophora apiculata", IF(J3273="EXAG", "Excoecaria agallocha", IF(J3273="BRPA", "Bruguiera parviflora", IF(J3273="XYMO", "Xylocarpus moluccensis", IF(J3273="BRCY", "Bruguiera cylindrica", IF(J3273="AVAL", "Avicennia alba", IF(J3273="AVOF", "Avicennia officinalis", IF(J3273="LURA", "Lumnitzera racemosa", IF(J3273="CETA", "Ceriops tagal", IF(J3273="XYGR", "Xylocarpus granatum", IF(J3273="AVMA", "Avicennia marina", IF(J3273="RHMU", "Rhizophora mucronata", IF(J3273="BRGY", "Bruguiera gymnorrhiza", IF(J3273="BRSE", "Bruguiera sexangula", IF(J3273="SOOV", "Sonneratia ovata", IF(J3273="SOCA", "Sonneratia caseolaris", IF(J3273="HELI", "Heritiera littoralis", IF(J3273="HESY", "Heritiera sylvatica", IF(J3273="NYFR", "Nypa fruticans", IF(J3273="CYRA", "Cynometra ramiflora", IF(J3273="PHPA", "Phoenix paludosa", IF(J3273="SCHY", "Scyphiphora hydrophyllacea", IF(J3273="DIMA", "Diospyros maritima", IF(J3273="POPI", "Pongamia pinnata", IF(J3273="MAPS", "Maniltoa psilogyne", IF(J3273="INBI", "Intsia bijuga", IF(J3273="ACEB", "Acanthus ebracteatus", IF(J3273="CAER", "Calamus erinaceus", IF(J3273="UNUN", "Unknown unknown",  IF(J3273="SOAL", "Sonneratia alba",  IF(J3273="AECO", "Aegiceras corniculatum", "" )) )))))))))))))))))))))))))))))</f>
        <v>Rhizophora apiculata</v>
      </c>
      <c r="J3273" s="23" t="s">
        <v>21</v>
      </c>
      <c r="K3273" s="68" t="n">
        <v>7.1</v>
      </c>
      <c r="L3273" s="73" t="n">
        <v>0.49</v>
      </c>
      <c r="N3273" s="29" t="n">
        <v>3</v>
      </c>
    </row>
    <row r="3274" customFormat="false" ht="13.8" hidden="false" customHeight="false" outlineLevel="0" collapsed="false">
      <c r="A3274" s="49" t="s">
        <v>138</v>
      </c>
      <c r="B3274" s="27" t="n">
        <v>41396</v>
      </c>
      <c r="C3274" s="1" t="s">
        <v>544</v>
      </c>
      <c r="D3274" s="1" t="s">
        <v>140</v>
      </c>
      <c r="E3274" s="1" t="s">
        <v>544</v>
      </c>
      <c r="F3274" s="1" t="s">
        <v>20</v>
      </c>
      <c r="G3274" s="14" t="n">
        <v>2</v>
      </c>
      <c r="H3274" s="1" t="n">
        <v>1</v>
      </c>
      <c r="I3274" s="23" t="str">
        <f aca="false">IF(J3274="RHAP", "Rhizophora apiculata", IF(J3274="EXAG", "Excoecaria agallocha", IF(J3274="BRPA", "Bruguiera parviflora", IF(J3274="XYMO", "Xylocarpus moluccensis", IF(J3274="BRCY", "Bruguiera cylindrica", IF(J3274="AVAL", "Avicennia alba", IF(J3274="AVOF", "Avicennia officinalis", IF(J3274="LURA", "Lumnitzera racemosa", IF(J3274="CETA", "Ceriops tagal", IF(J3274="XYGR", "Xylocarpus granatum", IF(J3274="AVMA", "Avicennia marina", IF(J3274="RHMU", "Rhizophora mucronata", IF(J3274="BRGY", "Bruguiera gymnorrhiza", IF(J3274="BRSE", "Bruguiera sexangula", IF(J3274="SOOV", "Sonneratia ovata", IF(J3274="SOCA", "Sonneratia caseolaris", IF(J3274="HELI", "Heritiera littoralis", IF(J3274="HESY", "Heritiera sylvatica", IF(J3274="NYFR", "Nypa fruticans", IF(J3274="CYRA", "Cynometra ramiflora", IF(J3274="PHPA", "Phoenix paludosa", IF(J3274="SCHY", "Scyphiphora hydrophyllacea", IF(J3274="DIMA", "Diospyros maritima", IF(J3274="POPI", "Pongamia pinnata", IF(J3274="MAPS", "Maniltoa psilogyne", IF(J3274="INBI", "Intsia bijuga", IF(J3274="ACEB", "Acanthus ebracteatus", IF(J3274="CAER", "Calamus erinaceus", IF(J3274="UNUN", "Unknown unknown",  IF(J3274="SOAL", "Sonneratia alba",  IF(J3274="AECO", "Aegiceras corniculatum", "" )) )))))))))))))))))))))))))))))</f>
        <v>Rhizophora apiculata</v>
      </c>
      <c r="J3274" s="23" t="s">
        <v>21</v>
      </c>
      <c r="K3274" s="68" t="n">
        <v>7.2</v>
      </c>
      <c r="L3274" s="73" t="n">
        <v>0.55</v>
      </c>
      <c r="N3274" s="29" t="n">
        <v>3</v>
      </c>
    </row>
    <row r="3275" customFormat="false" ht="13.8" hidden="false" customHeight="false" outlineLevel="0" collapsed="false">
      <c r="A3275" s="49" t="s">
        <v>138</v>
      </c>
      <c r="B3275" s="27" t="n">
        <v>41396</v>
      </c>
      <c r="C3275" s="1" t="s">
        <v>544</v>
      </c>
      <c r="D3275" s="1" t="s">
        <v>140</v>
      </c>
      <c r="E3275" s="1" t="s">
        <v>544</v>
      </c>
      <c r="F3275" s="1" t="s">
        <v>20</v>
      </c>
      <c r="G3275" s="14" t="n">
        <v>2</v>
      </c>
      <c r="H3275" s="1" t="n">
        <v>1</v>
      </c>
      <c r="I3275" s="23" t="str">
        <f aca="false">IF(J3275="RHAP", "Rhizophora apiculata", IF(J3275="EXAG", "Excoecaria agallocha", IF(J3275="BRPA", "Bruguiera parviflora", IF(J3275="XYMO", "Xylocarpus moluccensis", IF(J3275="BRCY", "Bruguiera cylindrica", IF(J3275="AVAL", "Avicennia alba", IF(J3275="AVOF", "Avicennia officinalis", IF(J3275="LURA", "Lumnitzera racemosa", IF(J3275="CETA", "Ceriops tagal", IF(J3275="XYGR", "Xylocarpus granatum", IF(J3275="AVMA", "Avicennia marina", IF(J3275="RHMU", "Rhizophora mucronata", IF(J3275="BRGY", "Bruguiera gymnorrhiza", IF(J3275="BRSE", "Bruguiera sexangula", IF(J3275="SOOV", "Sonneratia ovata", IF(J3275="SOCA", "Sonneratia caseolaris", IF(J3275="HELI", "Heritiera littoralis", IF(J3275="HESY", "Heritiera sylvatica", IF(J3275="NYFR", "Nypa fruticans", IF(J3275="CYRA", "Cynometra ramiflora", IF(J3275="PHPA", "Phoenix paludosa", IF(J3275="SCHY", "Scyphiphora hydrophyllacea", IF(J3275="DIMA", "Diospyros maritima", IF(J3275="POPI", "Pongamia pinnata", IF(J3275="MAPS", "Maniltoa psilogyne", IF(J3275="INBI", "Intsia bijuga", IF(J3275="ACEB", "Acanthus ebracteatus", IF(J3275="CAER", "Calamus erinaceus", IF(J3275="UNUN", "Unknown unknown",  IF(J3275="SOAL", "Sonneratia alba",  IF(J3275="AECO", "Aegiceras corniculatum", "" )) )))))))))))))))))))))))))))))</f>
        <v>Rhizophora apiculata</v>
      </c>
      <c r="J3275" s="23" t="s">
        <v>21</v>
      </c>
      <c r="K3275" s="68" t="n">
        <v>7.4</v>
      </c>
      <c r="L3275" s="73"/>
      <c r="N3275" s="29"/>
    </row>
    <row r="3276" customFormat="false" ht="13.8" hidden="false" customHeight="false" outlineLevel="0" collapsed="false">
      <c r="A3276" s="49" t="s">
        <v>138</v>
      </c>
      <c r="B3276" s="27" t="n">
        <v>41396</v>
      </c>
      <c r="C3276" s="1" t="s">
        <v>544</v>
      </c>
      <c r="D3276" s="1" t="s">
        <v>140</v>
      </c>
      <c r="E3276" s="1" t="s">
        <v>544</v>
      </c>
      <c r="F3276" s="1" t="s">
        <v>20</v>
      </c>
      <c r="G3276" s="14" t="n">
        <v>2</v>
      </c>
      <c r="H3276" s="1" t="n">
        <v>1</v>
      </c>
      <c r="I3276" s="23" t="str">
        <f aca="false">IF(J3276="RHAP", "Rhizophora apiculata", IF(J3276="EXAG", "Excoecaria agallocha", IF(J3276="BRPA", "Bruguiera parviflora", IF(J3276="XYMO", "Xylocarpus moluccensis", IF(J3276="BRCY", "Bruguiera cylindrica", IF(J3276="AVAL", "Avicennia alba", IF(J3276="AVOF", "Avicennia officinalis", IF(J3276="LURA", "Lumnitzera racemosa", IF(J3276="CETA", "Ceriops tagal", IF(J3276="XYGR", "Xylocarpus granatum", IF(J3276="AVMA", "Avicennia marina", IF(J3276="RHMU", "Rhizophora mucronata", IF(J3276="BRGY", "Bruguiera gymnorrhiza", IF(J3276="BRSE", "Bruguiera sexangula", IF(J3276="SOOV", "Sonneratia ovata", IF(J3276="SOCA", "Sonneratia caseolaris", IF(J3276="HELI", "Heritiera littoralis", IF(J3276="HESY", "Heritiera sylvatica", IF(J3276="NYFR", "Nypa fruticans", IF(J3276="CYRA", "Cynometra ramiflora", IF(J3276="PHPA", "Phoenix paludosa", IF(J3276="SCHY", "Scyphiphora hydrophyllacea", IF(J3276="DIMA", "Diospyros maritima", IF(J3276="POPI", "Pongamia pinnata", IF(J3276="MAPS", "Maniltoa psilogyne", IF(J3276="INBI", "Intsia bijuga", IF(J3276="ACEB", "Acanthus ebracteatus", IF(J3276="CAER", "Calamus erinaceus", IF(J3276="UNUN", "Unknown unknown",  IF(J3276="SOAL", "Sonneratia alba",  IF(J3276="AECO", "Aegiceras corniculatum", "" )) )))))))))))))))))))))))))))))</f>
        <v>Rhizophora apiculata</v>
      </c>
      <c r="J3276" s="23" t="s">
        <v>21</v>
      </c>
      <c r="K3276" s="68" t="n">
        <v>7.5</v>
      </c>
      <c r="L3276" s="73"/>
      <c r="N3276" s="29"/>
    </row>
    <row r="3277" customFormat="false" ht="13.8" hidden="false" customHeight="false" outlineLevel="0" collapsed="false">
      <c r="A3277" s="49" t="s">
        <v>138</v>
      </c>
      <c r="B3277" s="43" t="n">
        <v>41396</v>
      </c>
      <c r="C3277" s="1" t="s">
        <v>544</v>
      </c>
      <c r="D3277" s="1" t="s">
        <v>140</v>
      </c>
      <c r="E3277" s="1" t="s">
        <v>544</v>
      </c>
      <c r="F3277" s="1" t="s">
        <v>20</v>
      </c>
      <c r="G3277" s="14" t="n">
        <v>2</v>
      </c>
      <c r="H3277" s="1" t="n">
        <v>1</v>
      </c>
      <c r="I3277" s="23" t="str">
        <f aca="false">IF(J3277="RHAP", "Rhizophora apiculata", IF(J3277="EXAG", "Excoecaria agallocha", IF(J3277="BRPA", "Bruguiera parviflora", IF(J3277="XYMO", "Xylocarpus moluccensis", IF(J3277="BRCY", "Bruguiera cylindrica", IF(J3277="AVAL", "Avicennia alba", IF(J3277="AVOF", "Avicennia officinalis", IF(J3277="LURA", "Lumnitzera racemosa", IF(J3277="CETA", "Ceriops tagal", IF(J3277="XYGR", "Xylocarpus granatum", IF(J3277="AVMA", "Avicennia marina", IF(J3277="RHMU", "Rhizophora mucronata", IF(J3277="BRGY", "Bruguiera gymnorrhiza", IF(J3277="BRSE", "Bruguiera sexangula", IF(J3277="SOOV", "Sonneratia ovata", IF(J3277="SOCA", "Sonneratia caseolaris", IF(J3277="HELI", "Heritiera littoralis", IF(J3277="HESY", "Heritiera sylvatica", IF(J3277="NYFR", "Nypa fruticans", IF(J3277="CYRA", "Cynometra ramiflora", IF(J3277="PHPA", "Phoenix paludosa", IF(J3277="SCHY", "Scyphiphora hydrophyllacea", IF(J3277="DIMA", "Diospyros maritima", IF(J3277="POPI", "Pongamia pinnata", IF(J3277="MAPS", "Maniltoa psilogyne", IF(J3277="INBI", "Intsia bijuga", IF(J3277="ACEB", "Acanthus ebracteatus", IF(J3277="CAER", "Calamus erinaceus", IF(J3277="UNUN", "Unknown unknown",  IF(J3277="SOAL", "Sonneratia alba",  IF(J3277="AECO", "Aegiceras corniculatum", "" )) )))))))))))))))))))))))))))))</f>
        <v>Rhizophora apiculata</v>
      </c>
      <c r="J3277" s="23" t="s">
        <v>21</v>
      </c>
      <c r="K3277" s="68" t="n">
        <v>7.5</v>
      </c>
      <c r="L3277" s="73"/>
      <c r="N3277" s="29"/>
    </row>
    <row r="3278" customFormat="false" ht="13.8" hidden="false" customHeight="false" outlineLevel="0" collapsed="false">
      <c r="A3278" s="49" t="s">
        <v>138</v>
      </c>
      <c r="B3278" s="43" t="n">
        <v>41396</v>
      </c>
      <c r="C3278" s="1" t="s">
        <v>544</v>
      </c>
      <c r="D3278" s="1" t="s">
        <v>140</v>
      </c>
      <c r="E3278" s="1" t="s">
        <v>544</v>
      </c>
      <c r="F3278" s="1" t="s">
        <v>20</v>
      </c>
      <c r="G3278" s="14" t="n">
        <v>2</v>
      </c>
      <c r="H3278" s="1" t="n">
        <v>1</v>
      </c>
      <c r="I3278" s="23" t="str">
        <f aca="false">IF(J3278="RHAP", "Rhizophora apiculata", IF(J3278="EXAG", "Excoecaria agallocha", IF(J3278="BRPA", "Bruguiera parviflora", IF(J3278="XYMO", "Xylocarpus moluccensis", IF(J3278="BRCY", "Bruguiera cylindrica", IF(J3278="AVAL", "Avicennia alba", IF(J3278="AVOF", "Avicennia officinalis", IF(J3278="LURA", "Lumnitzera racemosa", IF(J3278="CETA", "Ceriops tagal", IF(J3278="XYGR", "Xylocarpus granatum", IF(J3278="AVMA", "Avicennia marina", IF(J3278="RHMU", "Rhizophora mucronata", IF(J3278="BRGY", "Bruguiera gymnorrhiza", IF(J3278="BRSE", "Bruguiera sexangula", IF(J3278="SOOV", "Sonneratia ovata", IF(J3278="SOCA", "Sonneratia caseolaris", IF(J3278="HELI", "Heritiera littoralis", IF(J3278="HESY", "Heritiera sylvatica", IF(J3278="NYFR", "Nypa fruticans", IF(J3278="CYRA", "Cynometra ramiflora", IF(J3278="PHPA", "Phoenix paludosa", IF(J3278="SCHY", "Scyphiphora hydrophyllacea", IF(J3278="DIMA", "Diospyros maritima", IF(J3278="POPI", "Pongamia pinnata", IF(J3278="MAPS", "Maniltoa psilogyne", IF(J3278="INBI", "Intsia bijuga", IF(J3278="ACEB", "Acanthus ebracteatus", IF(J3278="CAER", "Calamus erinaceus", IF(J3278="UNUN", "Unknown unknown",  IF(J3278="SOAL", "Sonneratia alba",  IF(J3278="AECO", "Aegiceras corniculatum", "" )) )))))))))))))))))))))))))))))</f>
        <v>Rhizophora apiculata</v>
      </c>
      <c r="J3278" s="23" t="s">
        <v>21</v>
      </c>
      <c r="K3278" s="68" t="n">
        <v>7.5</v>
      </c>
      <c r="L3278" s="73"/>
      <c r="N3278" s="29"/>
    </row>
    <row r="3279" customFormat="false" ht="13.8" hidden="false" customHeight="false" outlineLevel="0" collapsed="false">
      <c r="A3279" s="49" t="s">
        <v>138</v>
      </c>
      <c r="B3279" s="43" t="n">
        <v>41396</v>
      </c>
      <c r="C3279" s="1" t="s">
        <v>544</v>
      </c>
      <c r="D3279" s="1" t="s">
        <v>140</v>
      </c>
      <c r="E3279" s="1" t="s">
        <v>544</v>
      </c>
      <c r="F3279" s="1" t="s">
        <v>20</v>
      </c>
      <c r="G3279" s="14" t="n">
        <v>2</v>
      </c>
      <c r="H3279" s="1" t="n">
        <v>1</v>
      </c>
      <c r="I3279" s="23" t="str">
        <f aca="false">IF(J3279="RHAP", "Rhizophora apiculata", IF(J3279="EXAG", "Excoecaria agallocha", IF(J3279="BRPA", "Bruguiera parviflora", IF(J3279="XYMO", "Xylocarpus moluccensis", IF(J3279="BRCY", "Bruguiera cylindrica", IF(J3279="AVAL", "Avicennia alba", IF(J3279="AVOF", "Avicennia officinalis", IF(J3279="LURA", "Lumnitzera racemosa", IF(J3279="CETA", "Ceriops tagal", IF(J3279="XYGR", "Xylocarpus granatum", IF(J3279="AVMA", "Avicennia marina", IF(J3279="RHMU", "Rhizophora mucronata", IF(J3279="BRGY", "Bruguiera gymnorrhiza", IF(J3279="BRSE", "Bruguiera sexangula", IF(J3279="SOOV", "Sonneratia ovata", IF(J3279="SOCA", "Sonneratia caseolaris", IF(J3279="HELI", "Heritiera littoralis", IF(J3279="HESY", "Heritiera sylvatica", IF(J3279="NYFR", "Nypa fruticans", IF(J3279="CYRA", "Cynometra ramiflora", IF(J3279="PHPA", "Phoenix paludosa", IF(J3279="SCHY", "Scyphiphora hydrophyllacea", IF(J3279="DIMA", "Diospyros maritima", IF(J3279="POPI", "Pongamia pinnata", IF(J3279="MAPS", "Maniltoa psilogyne", IF(J3279="INBI", "Intsia bijuga", IF(J3279="ACEB", "Acanthus ebracteatus", IF(J3279="CAER", "Calamus erinaceus", IF(J3279="UNUN", "Unknown unknown",  IF(J3279="SOAL", "Sonneratia alba",  IF(J3279="AECO", "Aegiceras corniculatum", "" )) )))))))))))))))))))))))))))))</f>
        <v>Rhizophora apiculata</v>
      </c>
      <c r="J3279" s="23" t="s">
        <v>21</v>
      </c>
      <c r="K3279" s="68" t="n">
        <v>7.5</v>
      </c>
      <c r="L3279" s="73"/>
      <c r="N3279" s="29"/>
    </row>
    <row r="3280" customFormat="false" ht="13.8" hidden="false" customHeight="false" outlineLevel="0" collapsed="false">
      <c r="A3280" s="49" t="s">
        <v>138</v>
      </c>
      <c r="B3280" s="27" t="n">
        <v>41396</v>
      </c>
      <c r="C3280" s="1" t="s">
        <v>544</v>
      </c>
      <c r="D3280" s="1" t="s">
        <v>140</v>
      </c>
      <c r="E3280" s="1" t="s">
        <v>544</v>
      </c>
      <c r="F3280" s="1" t="s">
        <v>20</v>
      </c>
      <c r="G3280" s="14" t="n">
        <v>2</v>
      </c>
      <c r="H3280" s="1" t="n">
        <v>1</v>
      </c>
      <c r="I3280" s="23" t="str">
        <f aca="false">IF(J3280="RHAP", "Rhizophora apiculata", IF(J3280="EXAG", "Excoecaria agallocha", IF(J3280="BRPA", "Bruguiera parviflora", IF(J3280="XYMO", "Xylocarpus moluccensis", IF(J3280="BRCY", "Bruguiera cylindrica", IF(J3280="AVAL", "Avicennia alba", IF(J3280="AVOF", "Avicennia officinalis", IF(J3280="LURA", "Lumnitzera racemosa", IF(J3280="CETA", "Ceriops tagal", IF(J3280="XYGR", "Xylocarpus granatum", IF(J3280="AVMA", "Avicennia marina", IF(J3280="RHMU", "Rhizophora mucronata", IF(J3280="BRGY", "Bruguiera gymnorrhiza", IF(J3280="BRSE", "Bruguiera sexangula", IF(J3280="SOOV", "Sonneratia ovata", IF(J3280="SOCA", "Sonneratia caseolaris", IF(J3280="HELI", "Heritiera littoralis", IF(J3280="HESY", "Heritiera sylvatica", IF(J3280="NYFR", "Nypa fruticans", IF(J3280="CYRA", "Cynometra ramiflora", IF(J3280="PHPA", "Phoenix paludosa", IF(J3280="SCHY", "Scyphiphora hydrophyllacea", IF(J3280="DIMA", "Diospyros maritima", IF(J3280="POPI", "Pongamia pinnata", IF(J3280="MAPS", "Maniltoa psilogyne", IF(J3280="INBI", "Intsia bijuga", IF(J3280="ACEB", "Acanthus ebracteatus", IF(J3280="CAER", "Calamus erinaceus", IF(J3280="UNUN", "Unknown unknown",  IF(J3280="SOAL", "Sonneratia alba",  IF(J3280="AECO", "Aegiceras corniculatum", "" )) )))))))))))))))))))))))))))))</f>
        <v>Rhizophora apiculata</v>
      </c>
      <c r="J3280" s="23" t="s">
        <v>21</v>
      </c>
      <c r="K3280" s="68" t="n">
        <v>7.9</v>
      </c>
      <c r="L3280" s="73"/>
      <c r="N3280" s="29"/>
    </row>
    <row r="3281" customFormat="false" ht="13.8" hidden="false" customHeight="false" outlineLevel="0" collapsed="false">
      <c r="A3281" s="49" t="s">
        <v>138</v>
      </c>
      <c r="B3281" s="27" t="n">
        <v>41396</v>
      </c>
      <c r="C3281" s="1" t="s">
        <v>544</v>
      </c>
      <c r="D3281" s="1" t="s">
        <v>140</v>
      </c>
      <c r="E3281" s="1" t="s">
        <v>544</v>
      </c>
      <c r="F3281" s="1" t="s">
        <v>20</v>
      </c>
      <c r="G3281" s="14" t="n">
        <v>2</v>
      </c>
      <c r="H3281" s="1" t="n">
        <v>1</v>
      </c>
      <c r="I3281" s="23" t="str">
        <f aca="false">IF(J3281="RHAP", "Rhizophora apiculata", IF(J3281="EXAG", "Excoecaria agallocha", IF(J3281="BRPA", "Bruguiera parviflora", IF(J3281="XYMO", "Xylocarpus moluccensis", IF(J3281="BRCY", "Bruguiera cylindrica", IF(J3281="AVAL", "Avicennia alba", IF(J3281="AVOF", "Avicennia officinalis", IF(J3281="LURA", "Lumnitzera racemosa", IF(J3281="CETA", "Ceriops tagal", IF(J3281="XYGR", "Xylocarpus granatum", IF(J3281="AVMA", "Avicennia marina", IF(J3281="RHMU", "Rhizophora mucronata", IF(J3281="BRGY", "Bruguiera gymnorrhiza", IF(J3281="BRSE", "Bruguiera sexangula", IF(J3281="SOOV", "Sonneratia ovata", IF(J3281="SOCA", "Sonneratia caseolaris", IF(J3281="HELI", "Heritiera littoralis", IF(J3281="HESY", "Heritiera sylvatica", IF(J3281="NYFR", "Nypa fruticans", IF(J3281="CYRA", "Cynometra ramiflora", IF(J3281="PHPA", "Phoenix paludosa", IF(J3281="SCHY", "Scyphiphora hydrophyllacea", IF(J3281="DIMA", "Diospyros maritima", IF(J3281="POPI", "Pongamia pinnata", IF(J3281="MAPS", "Maniltoa psilogyne", IF(J3281="INBI", "Intsia bijuga", IF(J3281="ACEB", "Acanthus ebracteatus", IF(J3281="CAER", "Calamus erinaceus", IF(J3281="UNUN", "Unknown unknown",  IF(J3281="SOAL", "Sonneratia alba",  IF(J3281="AECO", "Aegiceras corniculatum", "" )) )))))))))))))))))))))))))))))</f>
        <v>Rhizophora apiculata</v>
      </c>
      <c r="J3281" s="23" t="s">
        <v>21</v>
      </c>
      <c r="K3281" s="68" t="n">
        <v>7.9</v>
      </c>
      <c r="L3281" s="73"/>
      <c r="N3281" s="29"/>
    </row>
    <row r="3282" customFormat="false" ht="13.8" hidden="false" customHeight="false" outlineLevel="0" collapsed="false">
      <c r="A3282" s="49" t="s">
        <v>138</v>
      </c>
      <c r="B3282" s="43" t="n">
        <v>41396</v>
      </c>
      <c r="C3282" s="1" t="s">
        <v>544</v>
      </c>
      <c r="D3282" s="1" t="s">
        <v>140</v>
      </c>
      <c r="E3282" s="1" t="s">
        <v>544</v>
      </c>
      <c r="F3282" s="1" t="s">
        <v>20</v>
      </c>
      <c r="G3282" s="14" t="n">
        <v>2</v>
      </c>
      <c r="H3282" s="1" t="n">
        <v>1</v>
      </c>
      <c r="I3282" s="23" t="str">
        <f aca="false">IF(J3282="RHAP", "Rhizophora apiculata", IF(J3282="EXAG", "Excoecaria agallocha", IF(J3282="BRPA", "Bruguiera parviflora", IF(J3282="XYMO", "Xylocarpus moluccensis", IF(J3282="BRCY", "Bruguiera cylindrica", IF(J3282="AVAL", "Avicennia alba", IF(J3282="AVOF", "Avicennia officinalis", IF(J3282="LURA", "Lumnitzera racemosa", IF(J3282="CETA", "Ceriops tagal", IF(J3282="XYGR", "Xylocarpus granatum", IF(J3282="AVMA", "Avicennia marina", IF(J3282="RHMU", "Rhizophora mucronata", IF(J3282="BRGY", "Bruguiera gymnorrhiza", IF(J3282="BRSE", "Bruguiera sexangula", IF(J3282="SOOV", "Sonneratia ovata", IF(J3282="SOCA", "Sonneratia caseolaris", IF(J3282="HELI", "Heritiera littoralis", IF(J3282="HESY", "Heritiera sylvatica", IF(J3282="NYFR", "Nypa fruticans", IF(J3282="CYRA", "Cynometra ramiflora", IF(J3282="PHPA", "Phoenix paludosa", IF(J3282="SCHY", "Scyphiphora hydrophyllacea", IF(J3282="DIMA", "Diospyros maritima", IF(J3282="POPI", "Pongamia pinnata", IF(J3282="MAPS", "Maniltoa psilogyne", IF(J3282="INBI", "Intsia bijuga", IF(J3282="ACEB", "Acanthus ebracteatus", IF(J3282="CAER", "Calamus erinaceus", IF(J3282="UNUN", "Unknown unknown",  IF(J3282="SOAL", "Sonneratia alba",  IF(J3282="AECO", "Aegiceras corniculatum", "" )) )))))))))))))))))))))))))))))</f>
        <v>Rhizophora apiculata</v>
      </c>
      <c r="J3282" s="23" t="s">
        <v>21</v>
      </c>
      <c r="K3282" s="68" t="n">
        <v>7.9</v>
      </c>
      <c r="L3282" s="73"/>
      <c r="N3282" s="29"/>
    </row>
    <row r="3283" customFormat="false" ht="13.8" hidden="false" customHeight="false" outlineLevel="0" collapsed="false">
      <c r="A3283" s="49" t="s">
        <v>138</v>
      </c>
      <c r="B3283" s="27" t="n">
        <v>41396</v>
      </c>
      <c r="C3283" s="1" t="s">
        <v>544</v>
      </c>
      <c r="D3283" s="1" t="s">
        <v>140</v>
      </c>
      <c r="E3283" s="1" t="s">
        <v>544</v>
      </c>
      <c r="F3283" s="1" t="s">
        <v>20</v>
      </c>
      <c r="G3283" s="14" t="n">
        <v>2</v>
      </c>
      <c r="H3283" s="1" t="n">
        <v>1</v>
      </c>
      <c r="I3283" s="23" t="str">
        <f aca="false">IF(J3283="RHAP", "Rhizophora apiculata", IF(J3283="EXAG", "Excoecaria agallocha", IF(J3283="BRPA", "Bruguiera parviflora", IF(J3283="XYMO", "Xylocarpus moluccensis", IF(J3283="BRCY", "Bruguiera cylindrica", IF(J3283="AVAL", "Avicennia alba", IF(J3283="AVOF", "Avicennia officinalis", IF(J3283="LURA", "Lumnitzera racemosa", IF(J3283="CETA", "Ceriops tagal", IF(J3283="XYGR", "Xylocarpus granatum", IF(J3283="AVMA", "Avicennia marina", IF(J3283="RHMU", "Rhizophora mucronata", IF(J3283="BRGY", "Bruguiera gymnorrhiza", IF(J3283="BRSE", "Bruguiera sexangula", IF(J3283="SOOV", "Sonneratia ovata", IF(J3283="SOCA", "Sonneratia caseolaris", IF(J3283="HELI", "Heritiera littoralis", IF(J3283="HESY", "Heritiera sylvatica", IF(J3283="NYFR", "Nypa fruticans", IF(J3283="CYRA", "Cynometra ramiflora", IF(J3283="PHPA", "Phoenix paludosa", IF(J3283="SCHY", "Scyphiphora hydrophyllacea", IF(J3283="DIMA", "Diospyros maritima", IF(J3283="POPI", "Pongamia pinnata", IF(J3283="MAPS", "Maniltoa psilogyne", IF(J3283="INBI", "Intsia bijuga", IF(J3283="ACEB", "Acanthus ebracteatus", IF(J3283="CAER", "Calamus erinaceus", IF(J3283="UNUN", "Unknown unknown",  IF(J3283="SOAL", "Sonneratia alba",  IF(J3283="AECO", "Aegiceras corniculatum", "" )) )))))))))))))))))))))))))))))</f>
        <v>Rhizophora apiculata</v>
      </c>
      <c r="J3283" s="23" t="s">
        <v>21</v>
      </c>
      <c r="K3283" s="68" t="n">
        <v>8</v>
      </c>
      <c r="L3283" s="73"/>
      <c r="N3283" s="29"/>
    </row>
    <row r="3284" customFormat="false" ht="13.8" hidden="false" customHeight="false" outlineLevel="0" collapsed="false">
      <c r="A3284" s="49" t="s">
        <v>138</v>
      </c>
      <c r="B3284" s="27" t="n">
        <v>41396</v>
      </c>
      <c r="C3284" s="1" t="s">
        <v>544</v>
      </c>
      <c r="D3284" s="1" t="s">
        <v>140</v>
      </c>
      <c r="E3284" s="1" t="s">
        <v>544</v>
      </c>
      <c r="F3284" s="1" t="s">
        <v>20</v>
      </c>
      <c r="G3284" s="14" t="n">
        <v>2</v>
      </c>
      <c r="H3284" s="1" t="n">
        <v>1</v>
      </c>
      <c r="I3284" s="23" t="str">
        <f aca="false">IF(J3284="RHAP", "Rhizophora apiculata", IF(J3284="EXAG", "Excoecaria agallocha", IF(J3284="BRPA", "Bruguiera parviflora", IF(J3284="XYMO", "Xylocarpus moluccensis", IF(J3284="BRCY", "Bruguiera cylindrica", IF(J3284="AVAL", "Avicennia alba", IF(J3284="AVOF", "Avicennia officinalis", IF(J3284="LURA", "Lumnitzera racemosa", IF(J3284="CETA", "Ceriops tagal", IF(J3284="XYGR", "Xylocarpus granatum", IF(J3284="AVMA", "Avicennia marina", IF(J3284="RHMU", "Rhizophora mucronata", IF(J3284="BRGY", "Bruguiera gymnorrhiza", IF(J3284="BRSE", "Bruguiera sexangula", IF(J3284="SOOV", "Sonneratia ovata", IF(J3284="SOCA", "Sonneratia caseolaris", IF(J3284="HELI", "Heritiera littoralis", IF(J3284="HESY", "Heritiera sylvatica", IF(J3284="NYFR", "Nypa fruticans", IF(J3284="CYRA", "Cynometra ramiflora", IF(J3284="PHPA", "Phoenix paludosa", IF(J3284="SCHY", "Scyphiphora hydrophyllacea", IF(J3284="DIMA", "Diospyros maritima", IF(J3284="POPI", "Pongamia pinnata", IF(J3284="MAPS", "Maniltoa psilogyne", IF(J3284="INBI", "Intsia bijuga", IF(J3284="ACEB", "Acanthus ebracteatus", IF(J3284="CAER", "Calamus erinaceus", IF(J3284="UNUN", "Unknown unknown",  IF(J3284="SOAL", "Sonneratia alba",  IF(J3284="AECO", "Aegiceras corniculatum", "" )) )))))))))))))))))))))))))))))</f>
        <v>Rhizophora apiculata</v>
      </c>
      <c r="J3284" s="23" t="s">
        <v>21</v>
      </c>
      <c r="K3284" s="68" t="n">
        <v>8</v>
      </c>
      <c r="L3284" s="73"/>
      <c r="N3284" s="29"/>
    </row>
    <row r="3285" customFormat="false" ht="13.8" hidden="false" customHeight="false" outlineLevel="0" collapsed="false">
      <c r="A3285" s="49" t="s">
        <v>138</v>
      </c>
      <c r="B3285" s="27" t="n">
        <v>41396</v>
      </c>
      <c r="C3285" s="1" t="s">
        <v>544</v>
      </c>
      <c r="D3285" s="1" t="s">
        <v>140</v>
      </c>
      <c r="E3285" s="1" t="s">
        <v>544</v>
      </c>
      <c r="F3285" s="1" t="s">
        <v>20</v>
      </c>
      <c r="G3285" s="14" t="n">
        <v>2</v>
      </c>
      <c r="H3285" s="1" t="n">
        <v>1</v>
      </c>
      <c r="I3285" s="23" t="str">
        <f aca="false">IF(J3285="RHAP", "Rhizophora apiculata", IF(J3285="EXAG", "Excoecaria agallocha", IF(J3285="BRPA", "Bruguiera parviflora", IF(J3285="XYMO", "Xylocarpus moluccensis", IF(J3285="BRCY", "Bruguiera cylindrica", IF(J3285="AVAL", "Avicennia alba", IF(J3285="AVOF", "Avicennia officinalis", IF(J3285="LURA", "Lumnitzera racemosa", IF(J3285="CETA", "Ceriops tagal", IF(J3285="XYGR", "Xylocarpus granatum", IF(J3285="AVMA", "Avicennia marina", IF(J3285="RHMU", "Rhizophora mucronata", IF(J3285="BRGY", "Bruguiera gymnorrhiza", IF(J3285="BRSE", "Bruguiera sexangula", IF(J3285="SOOV", "Sonneratia ovata", IF(J3285="SOCA", "Sonneratia caseolaris", IF(J3285="HELI", "Heritiera littoralis", IF(J3285="HESY", "Heritiera sylvatica", IF(J3285="NYFR", "Nypa fruticans", IF(J3285="CYRA", "Cynometra ramiflora", IF(J3285="PHPA", "Phoenix paludosa", IF(J3285="SCHY", "Scyphiphora hydrophyllacea", IF(J3285="DIMA", "Diospyros maritima", IF(J3285="POPI", "Pongamia pinnata", IF(J3285="MAPS", "Maniltoa psilogyne", IF(J3285="INBI", "Intsia bijuga", IF(J3285="ACEB", "Acanthus ebracteatus", IF(J3285="CAER", "Calamus erinaceus", IF(J3285="UNUN", "Unknown unknown",  IF(J3285="SOAL", "Sonneratia alba",  IF(J3285="AECO", "Aegiceras corniculatum", "" )) )))))))))))))))))))))))))))))</f>
        <v>Rhizophora apiculata</v>
      </c>
      <c r="J3285" s="23" t="s">
        <v>21</v>
      </c>
      <c r="K3285" s="68" t="n">
        <v>8</v>
      </c>
      <c r="L3285" s="73"/>
      <c r="N3285" s="29"/>
    </row>
    <row r="3286" customFormat="false" ht="13.8" hidden="false" customHeight="false" outlineLevel="0" collapsed="false">
      <c r="A3286" s="49" t="s">
        <v>138</v>
      </c>
      <c r="B3286" s="43" t="n">
        <v>41396</v>
      </c>
      <c r="C3286" s="1" t="s">
        <v>544</v>
      </c>
      <c r="D3286" s="1" t="s">
        <v>140</v>
      </c>
      <c r="E3286" s="1" t="s">
        <v>544</v>
      </c>
      <c r="F3286" s="1" t="s">
        <v>20</v>
      </c>
      <c r="G3286" s="14" t="n">
        <v>2</v>
      </c>
      <c r="H3286" s="1" t="n">
        <v>1</v>
      </c>
      <c r="I3286" s="23" t="str">
        <f aca="false">IF(J3286="RHAP", "Rhizophora apiculata", IF(J3286="EXAG", "Excoecaria agallocha", IF(J3286="BRPA", "Bruguiera parviflora", IF(J3286="XYMO", "Xylocarpus moluccensis", IF(J3286="BRCY", "Bruguiera cylindrica", IF(J3286="AVAL", "Avicennia alba", IF(J3286="AVOF", "Avicennia officinalis", IF(J3286="LURA", "Lumnitzera racemosa", IF(J3286="CETA", "Ceriops tagal", IF(J3286="XYGR", "Xylocarpus granatum", IF(J3286="AVMA", "Avicennia marina", IF(J3286="RHMU", "Rhizophora mucronata", IF(J3286="BRGY", "Bruguiera gymnorrhiza", IF(J3286="BRSE", "Bruguiera sexangula", IF(J3286="SOOV", "Sonneratia ovata", IF(J3286="SOCA", "Sonneratia caseolaris", IF(J3286="HELI", "Heritiera littoralis", IF(J3286="HESY", "Heritiera sylvatica", IF(J3286="NYFR", "Nypa fruticans", IF(J3286="CYRA", "Cynometra ramiflora", IF(J3286="PHPA", "Phoenix paludosa", IF(J3286="SCHY", "Scyphiphora hydrophyllacea", IF(J3286="DIMA", "Diospyros maritima", IF(J3286="POPI", "Pongamia pinnata", IF(J3286="MAPS", "Maniltoa psilogyne", IF(J3286="INBI", "Intsia bijuga", IF(J3286="ACEB", "Acanthus ebracteatus", IF(J3286="CAER", "Calamus erinaceus", IF(J3286="UNUN", "Unknown unknown",  IF(J3286="SOAL", "Sonneratia alba",  IF(J3286="AECO", "Aegiceras corniculatum", "" )) )))))))))))))))))))))))))))))</f>
        <v>Rhizophora apiculata</v>
      </c>
      <c r="J3286" s="23" t="s">
        <v>21</v>
      </c>
      <c r="K3286" s="68" t="n">
        <v>8</v>
      </c>
      <c r="L3286" s="73"/>
      <c r="N3286" s="29"/>
    </row>
    <row r="3287" customFormat="false" ht="13.8" hidden="false" customHeight="false" outlineLevel="0" collapsed="false">
      <c r="A3287" s="49" t="s">
        <v>138</v>
      </c>
      <c r="B3287" s="43" t="n">
        <v>41396</v>
      </c>
      <c r="C3287" s="1" t="s">
        <v>544</v>
      </c>
      <c r="D3287" s="1" t="s">
        <v>140</v>
      </c>
      <c r="E3287" s="1" t="s">
        <v>544</v>
      </c>
      <c r="F3287" s="1" t="s">
        <v>20</v>
      </c>
      <c r="G3287" s="14" t="n">
        <v>2</v>
      </c>
      <c r="H3287" s="1" t="n">
        <v>1</v>
      </c>
      <c r="I3287" s="23" t="str">
        <f aca="false">IF(J3287="RHAP", "Rhizophora apiculata", IF(J3287="EXAG", "Excoecaria agallocha", IF(J3287="BRPA", "Bruguiera parviflora", IF(J3287="XYMO", "Xylocarpus moluccensis", IF(J3287="BRCY", "Bruguiera cylindrica", IF(J3287="AVAL", "Avicennia alba", IF(J3287="AVOF", "Avicennia officinalis", IF(J3287="LURA", "Lumnitzera racemosa", IF(J3287="CETA", "Ceriops tagal", IF(J3287="XYGR", "Xylocarpus granatum", IF(J3287="AVMA", "Avicennia marina", IF(J3287="RHMU", "Rhizophora mucronata", IF(J3287="BRGY", "Bruguiera gymnorrhiza", IF(J3287="BRSE", "Bruguiera sexangula", IF(J3287="SOOV", "Sonneratia ovata", IF(J3287="SOCA", "Sonneratia caseolaris", IF(J3287="HELI", "Heritiera littoralis", IF(J3287="HESY", "Heritiera sylvatica", IF(J3287="NYFR", "Nypa fruticans", IF(J3287="CYRA", "Cynometra ramiflora", IF(J3287="PHPA", "Phoenix paludosa", IF(J3287="SCHY", "Scyphiphora hydrophyllacea", IF(J3287="DIMA", "Diospyros maritima", IF(J3287="POPI", "Pongamia pinnata", IF(J3287="MAPS", "Maniltoa psilogyne", IF(J3287="INBI", "Intsia bijuga", IF(J3287="ACEB", "Acanthus ebracteatus", IF(J3287="CAER", "Calamus erinaceus", IF(J3287="UNUN", "Unknown unknown",  IF(J3287="SOAL", "Sonneratia alba",  IF(J3287="AECO", "Aegiceras corniculatum", "" )) )))))))))))))))))))))))))))))</f>
        <v>Rhizophora apiculata</v>
      </c>
      <c r="J3287" s="23" t="s">
        <v>21</v>
      </c>
      <c r="K3287" s="68" t="n">
        <v>8</v>
      </c>
      <c r="L3287" s="73"/>
      <c r="N3287" s="29"/>
    </row>
    <row r="3288" customFormat="false" ht="13.8" hidden="false" customHeight="false" outlineLevel="0" collapsed="false">
      <c r="A3288" s="49" t="s">
        <v>138</v>
      </c>
      <c r="B3288" s="43" t="n">
        <v>41396</v>
      </c>
      <c r="C3288" s="1" t="s">
        <v>544</v>
      </c>
      <c r="D3288" s="1" t="s">
        <v>140</v>
      </c>
      <c r="E3288" s="1" t="s">
        <v>544</v>
      </c>
      <c r="F3288" s="1" t="s">
        <v>20</v>
      </c>
      <c r="G3288" s="14" t="n">
        <v>2</v>
      </c>
      <c r="H3288" s="1" t="n">
        <v>1</v>
      </c>
      <c r="I3288" s="23" t="str">
        <f aca="false">IF(J3288="RHAP", "Rhizophora apiculata", IF(J3288="EXAG", "Excoecaria agallocha", IF(J3288="BRPA", "Bruguiera parviflora", IF(J3288="XYMO", "Xylocarpus moluccensis", IF(J3288="BRCY", "Bruguiera cylindrica", IF(J3288="AVAL", "Avicennia alba", IF(J3288="AVOF", "Avicennia officinalis", IF(J3288="LURA", "Lumnitzera racemosa", IF(J3288="CETA", "Ceriops tagal", IF(J3288="XYGR", "Xylocarpus granatum", IF(J3288="AVMA", "Avicennia marina", IF(J3288="RHMU", "Rhizophora mucronata", IF(J3288="BRGY", "Bruguiera gymnorrhiza", IF(J3288="BRSE", "Bruguiera sexangula", IF(J3288="SOOV", "Sonneratia ovata", IF(J3288="SOCA", "Sonneratia caseolaris", IF(J3288="HELI", "Heritiera littoralis", IF(J3288="HESY", "Heritiera sylvatica", IF(J3288="NYFR", "Nypa fruticans", IF(J3288="CYRA", "Cynometra ramiflora", IF(J3288="PHPA", "Phoenix paludosa", IF(J3288="SCHY", "Scyphiphora hydrophyllacea", IF(J3288="DIMA", "Diospyros maritima", IF(J3288="POPI", "Pongamia pinnata", IF(J3288="MAPS", "Maniltoa psilogyne", IF(J3288="INBI", "Intsia bijuga", IF(J3288="ACEB", "Acanthus ebracteatus", IF(J3288="CAER", "Calamus erinaceus", IF(J3288="UNUN", "Unknown unknown",  IF(J3288="SOAL", "Sonneratia alba",  IF(J3288="AECO", "Aegiceras corniculatum", "" )) )))))))))))))))))))))))))))))</f>
        <v>Rhizophora apiculata</v>
      </c>
      <c r="J3288" s="23" t="s">
        <v>21</v>
      </c>
      <c r="K3288" s="68" t="n">
        <v>8</v>
      </c>
      <c r="L3288" s="73"/>
      <c r="N3288" s="29"/>
    </row>
    <row r="3289" customFormat="false" ht="13.8" hidden="false" customHeight="false" outlineLevel="0" collapsed="false">
      <c r="A3289" s="49" t="s">
        <v>138</v>
      </c>
      <c r="B3289" s="43" t="n">
        <v>41396</v>
      </c>
      <c r="C3289" s="1" t="s">
        <v>544</v>
      </c>
      <c r="D3289" s="1" t="s">
        <v>140</v>
      </c>
      <c r="E3289" s="1" t="s">
        <v>544</v>
      </c>
      <c r="F3289" s="1" t="s">
        <v>20</v>
      </c>
      <c r="G3289" s="14" t="n">
        <v>2</v>
      </c>
      <c r="H3289" s="1" t="n">
        <v>1</v>
      </c>
      <c r="I3289" s="23" t="str">
        <f aca="false">IF(J3289="RHAP", "Rhizophora apiculata", IF(J3289="EXAG", "Excoecaria agallocha", IF(J3289="BRPA", "Bruguiera parviflora", IF(J3289="XYMO", "Xylocarpus moluccensis", IF(J3289="BRCY", "Bruguiera cylindrica", IF(J3289="AVAL", "Avicennia alba", IF(J3289="AVOF", "Avicennia officinalis", IF(J3289="LURA", "Lumnitzera racemosa", IF(J3289="CETA", "Ceriops tagal", IF(J3289="XYGR", "Xylocarpus granatum", IF(J3289="AVMA", "Avicennia marina", IF(J3289="RHMU", "Rhizophora mucronata", IF(J3289="BRGY", "Bruguiera gymnorrhiza", IF(J3289="BRSE", "Bruguiera sexangula", IF(J3289="SOOV", "Sonneratia ovata", IF(J3289="SOCA", "Sonneratia caseolaris", IF(J3289="HELI", "Heritiera littoralis", IF(J3289="HESY", "Heritiera sylvatica", IF(J3289="NYFR", "Nypa fruticans", IF(J3289="CYRA", "Cynometra ramiflora", IF(J3289="PHPA", "Phoenix paludosa", IF(J3289="SCHY", "Scyphiphora hydrophyllacea", IF(J3289="DIMA", "Diospyros maritima", IF(J3289="POPI", "Pongamia pinnata", IF(J3289="MAPS", "Maniltoa psilogyne", IF(J3289="INBI", "Intsia bijuga", IF(J3289="ACEB", "Acanthus ebracteatus", IF(J3289="CAER", "Calamus erinaceus", IF(J3289="UNUN", "Unknown unknown",  IF(J3289="SOAL", "Sonneratia alba",  IF(J3289="AECO", "Aegiceras corniculatum", "" )) )))))))))))))))))))))))))))))</f>
        <v>Rhizophora apiculata</v>
      </c>
      <c r="J3289" s="23" t="s">
        <v>21</v>
      </c>
      <c r="K3289" s="68" t="n">
        <v>8</v>
      </c>
      <c r="L3289" s="73"/>
      <c r="N3289" s="29"/>
    </row>
    <row r="3290" customFormat="false" ht="13.8" hidden="false" customHeight="false" outlineLevel="0" collapsed="false">
      <c r="A3290" s="49" t="s">
        <v>138</v>
      </c>
      <c r="B3290" s="27" t="n">
        <v>41396</v>
      </c>
      <c r="C3290" s="1" t="s">
        <v>544</v>
      </c>
      <c r="D3290" s="1" t="s">
        <v>140</v>
      </c>
      <c r="E3290" s="1" t="s">
        <v>544</v>
      </c>
      <c r="F3290" s="1" t="s">
        <v>20</v>
      </c>
      <c r="G3290" s="14" t="n">
        <v>2</v>
      </c>
      <c r="H3290" s="1" t="n">
        <v>1</v>
      </c>
      <c r="I3290" s="23" t="str">
        <f aca="false">IF(J3290="RHAP", "Rhizophora apiculata", IF(J3290="EXAG", "Excoecaria agallocha", IF(J3290="BRPA", "Bruguiera parviflora", IF(J3290="XYMO", "Xylocarpus moluccensis", IF(J3290="BRCY", "Bruguiera cylindrica", IF(J3290="AVAL", "Avicennia alba", IF(J3290="AVOF", "Avicennia officinalis", IF(J3290="LURA", "Lumnitzera racemosa", IF(J3290="CETA", "Ceriops tagal", IF(J3290="XYGR", "Xylocarpus granatum", IF(J3290="AVMA", "Avicennia marina", IF(J3290="RHMU", "Rhizophora mucronata", IF(J3290="BRGY", "Bruguiera gymnorrhiza", IF(J3290="BRSE", "Bruguiera sexangula", IF(J3290="SOOV", "Sonneratia ovata", IF(J3290="SOCA", "Sonneratia caseolaris", IF(J3290="HELI", "Heritiera littoralis", IF(J3290="HESY", "Heritiera sylvatica", IF(J3290="NYFR", "Nypa fruticans", IF(J3290="CYRA", "Cynometra ramiflora", IF(J3290="PHPA", "Phoenix paludosa", IF(J3290="SCHY", "Scyphiphora hydrophyllacea", IF(J3290="DIMA", "Diospyros maritima", IF(J3290="POPI", "Pongamia pinnata", IF(J3290="MAPS", "Maniltoa psilogyne", IF(J3290="INBI", "Intsia bijuga", IF(J3290="ACEB", "Acanthus ebracteatus", IF(J3290="CAER", "Calamus erinaceus", IF(J3290="UNUN", "Unknown unknown",  IF(J3290="SOAL", "Sonneratia alba",  IF(J3290="AECO", "Aegiceras corniculatum", "" )) )))))))))))))))))))))))))))))</f>
        <v>Rhizophora apiculata</v>
      </c>
      <c r="J3290" s="23" t="s">
        <v>21</v>
      </c>
      <c r="K3290" s="68" t="n">
        <v>8.1</v>
      </c>
      <c r="L3290" s="73"/>
      <c r="N3290" s="29"/>
    </row>
    <row r="3291" customFormat="false" ht="13.8" hidden="false" customHeight="false" outlineLevel="0" collapsed="false">
      <c r="A3291" s="49" t="s">
        <v>138</v>
      </c>
      <c r="B3291" s="27" t="n">
        <v>41396</v>
      </c>
      <c r="C3291" s="1" t="s">
        <v>544</v>
      </c>
      <c r="D3291" s="1" t="s">
        <v>140</v>
      </c>
      <c r="E3291" s="1" t="s">
        <v>544</v>
      </c>
      <c r="F3291" s="1" t="s">
        <v>20</v>
      </c>
      <c r="G3291" s="14" t="n">
        <v>2</v>
      </c>
      <c r="H3291" s="1" t="n">
        <v>1</v>
      </c>
      <c r="I3291" s="23" t="str">
        <f aca="false">IF(J3291="RHAP", "Rhizophora apiculata", IF(J3291="EXAG", "Excoecaria agallocha", IF(J3291="BRPA", "Bruguiera parviflora", IF(J3291="XYMO", "Xylocarpus moluccensis", IF(J3291="BRCY", "Bruguiera cylindrica", IF(J3291="AVAL", "Avicennia alba", IF(J3291="AVOF", "Avicennia officinalis", IF(J3291="LURA", "Lumnitzera racemosa", IF(J3291="CETA", "Ceriops tagal", IF(J3291="XYGR", "Xylocarpus granatum", IF(J3291="AVMA", "Avicennia marina", IF(J3291="RHMU", "Rhizophora mucronata", IF(J3291="BRGY", "Bruguiera gymnorrhiza", IF(J3291="BRSE", "Bruguiera sexangula", IF(J3291="SOOV", "Sonneratia ovata", IF(J3291="SOCA", "Sonneratia caseolaris", IF(J3291="HELI", "Heritiera littoralis", IF(J3291="HESY", "Heritiera sylvatica", IF(J3291="NYFR", "Nypa fruticans", IF(J3291="CYRA", "Cynometra ramiflora", IF(J3291="PHPA", "Phoenix paludosa", IF(J3291="SCHY", "Scyphiphora hydrophyllacea", IF(J3291="DIMA", "Diospyros maritima", IF(J3291="POPI", "Pongamia pinnata", IF(J3291="MAPS", "Maniltoa psilogyne", IF(J3291="INBI", "Intsia bijuga", IF(J3291="ACEB", "Acanthus ebracteatus", IF(J3291="CAER", "Calamus erinaceus", IF(J3291="UNUN", "Unknown unknown",  IF(J3291="SOAL", "Sonneratia alba",  IF(J3291="AECO", "Aegiceras corniculatum", "" )) )))))))))))))))))))))))))))))</f>
        <v>Rhizophora apiculata</v>
      </c>
      <c r="J3291" s="23" t="s">
        <v>21</v>
      </c>
      <c r="K3291" s="68" t="n">
        <v>8.1</v>
      </c>
      <c r="L3291" s="73"/>
      <c r="N3291" s="29"/>
    </row>
    <row r="3292" customFormat="false" ht="13.8" hidden="false" customHeight="false" outlineLevel="0" collapsed="false">
      <c r="A3292" s="49" t="s">
        <v>138</v>
      </c>
      <c r="B3292" s="43" t="n">
        <v>41396</v>
      </c>
      <c r="C3292" s="1" t="s">
        <v>544</v>
      </c>
      <c r="D3292" s="1" t="s">
        <v>140</v>
      </c>
      <c r="E3292" s="1" t="s">
        <v>544</v>
      </c>
      <c r="F3292" s="1" t="s">
        <v>20</v>
      </c>
      <c r="G3292" s="14" t="n">
        <v>2</v>
      </c>
      <c r="H3292" s="1" t="n">
        <v>1</v>
      </c>
      <c r="I3292" s="23" t="str">
        <f aca="false">IF(J3292="RHAP", "Rhizophora apiculata", IF(J3292="EXAG", "Excoecaria agallocha", IF(J3292="BRPA", "Bruguiera parviflora", IF(J3292="XYMO", "Xylocarpus moluccensis", IF(J3292="BRCY", "Bruguiera cylindrica", IF(J3292="AVAL", "Avicennia alba", IF(J3292="AVOF", "Avicennia officinalis", IF(J3292="LURA", "Lumnitzera racemosa", IF(J3292="CETA", "Ceriops tagal", IF(J3292="XYGR", "Xylocarpus granatum", IF(J3292="AVMA", "Avicennia marina", IF(J3292="RHMU", "Rhizophora mucronata", IF(J3292="BRGY", "Bruguiera gymnorrhiza", IF(J3292="BRSE", "Bruguiera sexangula", IF(J3292="SOOV", "Sonneratia ovata", IF(J3292="SOCA", "Sonneratia caseolaris", IF(J3292="HELI", "Heritiera littoralis", IF(J3292="HESY", "Heritiera sylvatica", IF(J3292="NYFR", "Nypa fruticans", IF(J3292="CYRA", "Cynometra ramiflora", IF(J3292="PHPA", "Phoenix paludosa", IF(J3292="SCHY", "Scyphiphora hydrophyllacea", IF(J3292="DIMA", "Diospyros maritima", IF(J3292="POPI", "Pongamia pinnata", IF(J3292="MAPS", "Maniltoa psilogyne", IF(J3292="INBI", "Intsia bijuga", IF(J3292="ACEB", "Acanthus ebracteatus", IF(J3292="CAER", "Calamus erinaceus", IF(J3292="UNUN", "Unknown unknown",  IF(J3292="SOAL", "Sonneratia alba",  IF(J3292="AECO", "Aegiceras corniculatum", "" )) )))))))))))))))))))))))))))))</f>
        <v>Rhizophora apiculata</v>
      </c>
      <c r="J3292" s="23" t="s">
        <v>21</v>
      </c>
      <c r="K3292" s="68" t="n">
        <v>8.2</v>
      </c>
      <c r="L3292" s="73"/>
      <c r="N3292" s="29"/>
    </row>
    <row r="3293" customFormat="false" ht="13.8" hidden="false" customHeight="false" outlineLevel="0" collapsed="false">
      <c r="A3293" s="49" t="s">
        <v>138</v>
      </c>
      <c r="B3293" s="27" t="n">
        <v>41396</v>
      </c>
      <c r="C3293" s="1" t="s">
        <v>544</v>
      </c>
      <c r="D3293" s="1" t="s">
        <v>140</v>
      </c>
      <c r="E3293" s="1" t="s">
        <v>544</v>
      </c>
      <c r="F3293" s="1" t="s">
        <v>20</v>
      </c>
      <c r="G3293" s="14" t="n">
        <v>2</v>
      </c>
      <c r="H3293" s="1" t="n">
        <v>1</v>
      </c>
      <c r="I3293" s="23" t="str">
        <f aca="false">IF(J3293="RHAP", "Rhizophora apiculata", IF(J3293="EXAG", "Excoecaria agallocha", IF(J3293="BRPA", "Bruguiera parviflora", IF(J3293="XYMO", "Xylocarpus moluccensis", IF(J3293="BRCY", "Bruguiera cylindrica", IF(J3293="AVAL", "Avicennia alba", IF(J3293="AVOF", "Avicennia officinalis", IF(J3293="LURA", "Lumnitzera racemosa", IF(J3293="CETA", "Ceriops tagal", IF(J3293="XYGR", "Xylocarpus granatum", IF(J3293="AVMA", "Avicennia marina", IF(J3293="RHMU", "Rhizophora mucronata", IF(J3293="BRGY", "Bruguiera gymnorrhiza", IF(J3293="BRSE", "Bruguiera sexangula", IF(J3293="SOOV", "Sonneratia ovata", IF(J3293="SOCA", "Sonneratia caseolaris", IF(J3293="HELI", "Heritiera littoralis", IF(J3293="HESY", "Heritiera sylvatica", IF(J3293="NYFR", "Nypa fruticans", IF(J3293="CYRA", "Cynometra ramiflora", IF(J3293="PHPA", "Phoenix paludosa", IF(J3293="SCHY", "Scyphiphora hydrophyllacea", IF(J3293="DIMA", "Diospyros maritima", IF(J3293="POPI", "Pongamia pinnata", IF(J3293="MAPS", "Maniltoa psilogyne", IF(J3293="INBI", "Intsia bijuga", IF(J3293="ACEB", "Acanthus ebracteatus", IF(J3293="CAER", "Calamus erinaceus", IF(J3293="UNUN", "Unknown unknown",  IF(J3293="SOAL", "Sonneratia alba",  IF(J3293="AECO", "Aegiceras corniculatum", "" )) )))))))))))))))))))))))))))))</f>
        <v>Rhizophora apiculata</v>
      </c>
      <c r="J3293" s="23" t="s">
        <v>21</v>
      </c>
      <c r="K3293" s="68" t="n">
        <v>8.4</v>
      </c>
      <c r="L3293" s="73"/>
      <c r="N3293" s="29"/>
    </row>
    <row r="3294" customFormat="false" ht="13.8" hidden="false" customHeight="false" outlineLevel="0" collapsed="false">
      <c r="A3294" s="49" t="s">
        <v>138</v>
      </c>
      <c r="B3294" s="27" t="n">
        <v>41396</v>
      </c>
      <c r="C3294" s="1" t="s">
        <v>544</v>
      </c>
      <c r="D3294" s="1" t="s">
        <v>140</v>
      </c>
      <c r="E3294" s="1" t="s">
        <v>544</v>
      </c>
      <c r="F3294" s="1" t="s">
        <v>20</v>
      </c>
      <c r="G3294" s="14" t="n">
        <v>2</v>
      </c>
      <c r="H3294" s="1" t="n">
        <v>1</v>
      </c>
      <c r="I3294" s="23" t="str">
        <f aca="false">IF(J3294="RHAP", "Rhizophora apiculata", IF(J3294="EXAG", "Excoecaria agallocha", IF(J3294="BRPA", "Bruguiera parviflora", IF(J3294="XYMO", "Xylocarpus moluccensis", IF(J3294="BRCY", "Bruguiera cylindrica", IF(J3294="AVAL", "Avicennia alba", IF(J3294="AVOF", "Avicennia officinalis", IF(J3294="LURA", "Lumnitzera racemosa", IF(J3294="CETA", "Ceriops tagal", IF(J3294="XYGR", "Xylocarpus granatum", IF(J3294="AVMA", "Avicennia marina", IF(J3294="RHMU", "Rhizophora mucronata", IF(J3294="BRGY", "Bruguiera gymnorrhiza", IF(J3294="BRSE", "Bruguiera sexangula", IF(J3294="SOOV", "Sonneratia ovata", IF(J3294="SOCA", "Sonneratia caseolaris", IF(J3294="HELI", "Heritiera littoralis", IF(J3294="HESY", "Heritiera sylvatica", IF(J3294="NYFR", "Nypa fruticans", IF(J3294="CYRA", "Cynometra ramiflora", IF(J3294="PHPA", "Phoenix paludosa", IF(J3294="SCHY", "Scyphiphora hydrophyllacea", IF(J3294="DIMA", "Diospyros maritima", IF(J3294="POPI", "Pongamia pinnata", IF(J3294="MAPS", "Maniltoa psilogyne", IF(J3294="INBI", "Intsia bijuga", IF(J3294="ACEB", "Acanthus ebracteatus", IF(J3294="CAER", "Calamus erinaceus", IF(J3294="UNUN", "Unknown unknown",  IF(J3294="SOAL", "Sonneratia alba",  IF(J3294="AECO", "Aegiceras corniculatum", "" )) )))))))))))))))))))))))))))))</f>
        <v>Rhizophora apiculata</v>
      </c>
      <c r="J3294" s="23" t="s">
        <v>21</v>
      </c>
      <c r="K3294" s="68" t="n">
        <v>8.4</v>
      </c>
      <c r="L3294" s="73" t="n">
        <v>1.1</v>
      </c>
      <c r="N3294" s="29" t="n">
        <v>3</v>
      </c>
    </row>
    <row r="3295" customFormat="false" ht="13.8" hidden="false" customHeight="false" outlineLevel="0" collapsed="false">
      <c r="A3295" s="49" t="s">
        <v>138</v>
      </c>
      <c r="B3295" s="43" t="n">
        <v>41396</v>
      </c>
      <c r="C3295" s="1" t="s">
        <v>544</v>
      </c>
      <c r="D3295" s="1" t="s">
        <v>140</v>
      </c>
      <c r="E3295" s="1" t="s">
        <v>544</v>
      </c>
      <c r="F3295" s="1" t="s">
        <v>20</v>
      </c>
      <c r="G3295" s="14" t="n">
        <v>2</v>
      </c>
      <c r="H3295" s="1" t="n">
        <v>1</v>
      </c>
      <c r="I3295" s="23" t="str">
        <f aca="false">IF(J3295="RHAP", "Rhizophora apiculata", IF(J3295="EXAG", "Excoecaria agallocha", IF(J3295="BRPA", "Bruguiera parviflora", IF(J3295="XYMO", "Xylocarpus moluccensis", IF(J3295="BRCY", "Bruguiera cylindrica", IF(J3295="AVAL", "Avicennia alba", IF(J3295="AVOF", "Avicennia officinalis", IF(J3295="LURA", "Lumnitzera racemosa", IF(J3295="CETA", "Ceriops tagal", IF(J3295="XYGR", "Xylocarpus granatum", IF(J3295="AVMA", "Avicennia marina", IF(J3295="RHMU", "Rhizophora mucronata", IF(J3295="BRGY", "Bruguiera gymnorrhiza", IF(J3295="BRSE", "Bruguiera sexangula", IF(J3295="SOOV", "Sonneratia ovata", IF(J3295="SOCA", "Sonneratia caseolaris", IF(J3295="HELI", "Heritiera littoralis", IF(J3295="HESY", "Heritiera sylvatica", IF(J3295="NYFR", "Nypa fruticans", IF(J3295="CYRA", "Cynometra ramiflora", IF(J3295="PHPA", "Phoenix paludosa", IF(J3295="SCHY", "Scyphiphora hydrophyllacea", IF(J3295="DIMA", "Diospyros maritima", IF(J3295="POPI", "Pongamia pinnata", IF(J3295="MAPS", "Maniltoa psilogyne", IF(J3295="INBI", "Intsia bijuga", IF(J3295="ACEB", "Acanthus ebracteatus", IF(J3295="CAER", "Calamus erinaceus", IF(J3295="UNUN", "Unknown unknown",  IF(J3295="SOAL", "Sonneratia alba",  IF(J3295="AECO", "Aegiceras corniculatum", "" )) )))))))))))))))))))))))))))))</f>
        <v>Rhizophora apiculata</v>
      </c>
      <c r="J3295" s="23" t="s">
        <v>21</v>
      </c>
      <c r="K3295" s="68" t="n">
        <v>8.4</v>
      </c>
      <c r="L3295" s="73"/>
      <c r="N3295" s="29"/>
    </row>
    <row r="3296" customFormat="false" ht="13.8" hidden="false" customHeight="false" outlineLevel="0" collapsed="false">
      <c r="A3296" s="49" t="s">
        <v>138</v>
      </c>
      <c r="B3296" s="43" t="n">
        <v>41396</v>
      </c>
      <c r="C3296" s="1" t="s">
        <v>544</v>
      </c>
      <c r="D3296" s="1" t="s">
        <v>140</v>
      </c>
      <c r="E3296" s="1" t="s">
        <v>544</v>
      </c>
      <c r="F3296" s="1" t="s">
        <v>20</v>
      </c>
      <c r="G3296" s="14" t="n">
        <v>2</v>
      </c>
      <c r="H3296" s="1" t="n">
        <v>1</v>
      </c>
      <c r="I3296" s="23" t="str">
        <f aca="false">IF(J3296="RHAP", "Rhizophora apiculata", IF(J3296="EXAG", "Excoecaria agallocha", IF(J3296="BRPA", "Bruguiera parviflora", IF(J3296="XYMO", "Xylocarpus moluccensis", IF(J3296="BRCY", "Bruguiera cylindrica", IF(J3296="AVAL", "Avicennia alba", IF(J3296="AVOF", "Avicennia officinalis", IF(J3296="LURA", "Lumnitzera racemosa", IF(J3296="CETA", "Ceriops tagal", IF(J3296="XYGR", "Xylocarpus granatum", IF(J3296="AVMA", "Avicennia marina", IF(J3296="RHMU", "Rhizophora mucronata", IF(J3296="BRGY", "Bruguiera gymnorrhiza", IF(J3296="BRSE", "Bruguiera sexangula", IF(J3296="SOOV", "Sonneratia ovata", IF(J3296="SOCA", "Sonneratia caseolaris", IF(J3296="HELI", "Heritiera littoralis", IF(J3296="HESY", "Heritiera sylvatica", IF(J3296="NYFR", "Nypa fruticans", IF(J3296="CYRA", "Cynometra ramiflora", IF(J3296="PHPA", "Phoenix paludosa", IF(J3296="SCHY", "Scyphiphora hydrophyllacea", IF(J3296="DIMA", "Diospyros maritima", IF(J3296="POPI", "Pongamia pinnata", IF(J3296="MAPS", "Maniltoa psilogyne", IF(J3296="INBI", "Intsia bijuga", IF(J3296="ACEB", "Acanthus ebracteatus", IF(J3296="CAER", "Calamus erinaceus", IF(J3296="UNUN", "Unknown unknown",  IF(J3296="SOAL", "Sonneratia alba",  IF(J3296="AECO", "Aegiceras corniculatum", "" )) )))))))))))))))))))))))))))))</f>
        <v>Rhizophora apiculata</v>
      </c>
      <c r="J3296" s="23" t="s">
        <v>21</v>
      </c>
      <c r="K3296" s="68" t="n">
        <v>8.6</v>
      </c>
      <c r="L3296" s="73"/>
      <c r="N3296" s="29"/>
    </row>
    <row r="3297" customFormat="false" ht="13.8" hidden="false" customHeight="false" outlineLevel="0" collapsed="false">
      <c r="A3297" s="49" t="s">
        <v>138</v>
      </c>
      <c r="B3297" s="43" t="n">
        <v>41396</v>
      </c>
      <c r="C3297" s="1" t="s">
        <v>544</v>
      </c>
      <c r="D3297" s="1" t="s">
        <v>140</v>
      </c>
      <c r="E3297" s="1" t="s">
        <v>544</v>
      </c>
      <c r="F3297" s="1" t="s">
        <v>20</v>
      </c>
      <c r="G3297" s="14" t="n">
        <v>2</v>
      </c>
      <c r="H3297" s="1" t="n">
        <v>1</v>
      </c>
      <c r="I3297" s="23" t="str">
        <f aca="false">IF(J3297="RHAP", "Rhizophora apiculata", IF(J3297="EXAG", "Excoecaria agallocha", IF(J3297="BRPA", "Bruguiera parviflora", IF(J3297="XYMO", "Xylocarpus moluccensis", IF(J3297="BRCY", "Bruguiera cylindrica", IF(J3297="AVAL", "Avicennia alba", IF(J3297="AVOF", "Avicennia officinalis", IF(J3297="LURA", "Lumnitzera racemosa", IF(J3297="CETA", "Ceriops tagal", IF(J3297="XYGR", "Xylocarpus granatum", IF(J3297="AVMA", "Avicennia marina", IF(J3297="RHMU", "Rhizophora mucronata", IF(J3297="BRGY", "Bruguiera gymnorrhiza", IF(J3297="BRSE", "Bruguiera sexangula", IF(J3297="SOOV", "Sonneratia ovata", IF(J3297="SOCA", "Sonneratia caseolaris", IF(J3297="HELI", "Heritiera littoralis", IF(J3297="HESY", "Heritiera sylvatica", IF(J3297="NYFR", "Nypa fruticans", IF(J3297="CYRA", "Cynometra ramiflora", IF(J3297="PHPA", "Phoenix paludosa", IF(J3297="SCHY", "Scyphiphora hydrophyllacea", IF(J3297="DIMA", "Diospyros maritima", IF(J3297="POPI", "Pongamia pinnata", IF(J3297="MAPS", "Maniltoa psilogyne", IF(J3297="INBI", "Intsia bijuga", IF(J3297="ACEB", "Acanthus ebracteatus", IF(J3297="CAER", "Calamus erinaceus", IF(J3297="UNUN", "Unknown unknown",  IF(J3297="SOAL", "Sonneratia alba",  IF(J3297="AECO", "Aegiceras corniculatum", "" )) )))))))))))))))))))))))))))))</f>
        <v>Rhizophora apiculata</v>
      </c>
      <c r="J3297" s="23" t="s">
        <v>21</v>
      </c>
      <c r="K3297" s="68" t="n">
        <v>8.8</v>
      </c>
      <c r="L3297" s="73"/>
      <c r="N3297" s="29"/>
    </row>
    <row r="3298" customFormat="false" ht="13.8" hidden="false" customHeight="false" outlineLevel="0" collapsed="false">
      <c r="A3298" s="49" t="s">
        <v>138</v>
      </c>
      <c r="B3298" s="43" t="n">
        <v>41396</v>
      </c>
      <c r="C3298" s="1" t="s">
        <v>544</v>
      </c>
      <c r="D3298" s="1" t="s">
        <v>140</v>
      </c>
      <c r="E3298" s="1" t="s">
        <v>544</v>
      </c>
      <c r="F3298" s="1" t="s">
        <v>20</v>
      </c>
      <c r="G3298" s="14" t="n">
        <v>2</v>
      </c>
      <c r="H3298" s="1" t="n">
        <v>1</v>
      </c>
      <c r="I3298" s="23" t="str">
        <f aca="false">IF(J3298="RHAP", "Rhizophora apiculata", IF(J3298="EXAG", "Excoecaria agallocha", IF(J3298="BRPA", "Bruguiera parviflora", IF(J3298="XYMO", "Xylocarpus moluccensis", IF(J3298="BRCY", "Bruguiera cylindrica", IF(J3298="AVAL", "Avicennia alba", IF(J3298="AVOF", "Avicennia officinalis", IF(J3298="LURA", "Lumnitzera racemosa", IF(J3298="CETA", "Ceriops tagal", IF(J3298="XYGR", "Xylocarpus granatum", IF(J3298="AVMA", "Avicennia marina", IF(J3298="RHMU", "Rhizophora mucronata", IF(J3298="BRGY", "Bruguiera gymnorrhiza", IF(J3298="BRSE", "Bruguiera sexangula", IF(J3298="SOOV", "Sonneratia ovata", IF(J3298="SOCA", "Sonneratia caseolaris", IF(J3298="HELI", "Heritiera littoralis", IF(J3298="HESY", "Heritiera sylvatica", IF(J3298="NYFR", "Nypa fruticans", IF(J3298="CYRA", "Cynometra ramiflora", IF(J3298="PHPA", "Phoenix paludosa", IF(J3298="SCHY", "Scyphiphora hydrophyllacea", IF(J3298="DIMA", "Diospyros maritima", IF(J3298="POPI", "Pongamia pinnata", IF(J3298="MAPS", "Maniltoa psilogyne", IF(J3298="INBI", "Intsia bijuga", IF(J3298="ACEB", "Acanthus ebracteatus", IF(J3298="CAER", "Calamus erinaceus", IF(J3298="UNUN", "Unknown unknown",  IF(J3298="SOAL", "Sonneratia alba",  IF(J3298="AECO", "Aegiceras corniculatum", "" )) )))))))))))))))))))))))))))))</f>
        <v>Rhizophora apiculata</v>
      </c>
      <c r="J3298" s="23" t="s">
        <v>21</v>
      </c>
      <c r="K3298" s="68" t="n">
        <v>8.9</v>
      </c>
      <c r="L3298" s="73"/>
      <c r="N3298" s="29"/>
    </row>
    <row r="3299" customFormat="false" ht="13.8" hidden="false" customHeight="false" outlineLevel="0" collapsed="false">
      <c r="A3299" s="49" t="s">
        <v>138</v>
      </c>
      <c r="B3299" s="27" t="n">
        <v>41396</v>
      </c>
      <c r="C3299" s="1" t="s">
        <v>544</v>
      </c>
      <c r="D3299" s="1" t="s">
        <v>140</v>
      </c>
      <c r="E3299" s="1" t="s">
        <v>544</v>
      </c>
      <c r="F3299" s="1" t="s">
        <v>20</v>
      </c>
      <c r="G3299" s="14" t="n">
        <v>2</v>
      </c>
      <c r="H3299" s="1" t="n">
        <v>1</v>
      </c>
      <c r="I3299" s="23" t="str">
        <f aca="false">IF(J3299="RHAP", "Rhizophora apiculata", IF(J3299="EXAG", "Excoecaria agallocha", IF(J3299="BRPA", "Bruguiera parviflora", IF(J3299="XYMO", "Xylocarpus moluccensis", IF(J3299="BRCY", "Bruguiera cylindrica", IF(J3299="AVAL", "Avicennia alba", IF(J3299="AVOF", "Avicennia officinalis", IF(J3299="LURA", "Lumnitzera racemosa", IF(J3299="CETA", "Ceriops tagal", IF(J3299="XYGR", "Xylocarpus granatum", IF(J3299="AVMA", "Avicennia marina", IF(J3299="RHMU", "Rhizophora mucronata", IF(J3299="BRGY", "Bruguiera gymnorrhiza", IF(J3299="BRSE", "Bruguiera sexangula", IF(J3299="SOOV", "Sonneratia ovata", IF(J3299="SOCA", "Sonneratia caseolaris", IF(J3299="HELI", "Heritiera littoralis", IF(J3299="HESY", "Heritiera sylvatica", IF(J3299="NYFR", "Nypa fruticans", IF(J3299="CYRA", "Cynometra ramiflora", IF(J3299="PHPA", "Phoenix paludosa", IF(J3299="SCHY", "Scyphiphora hydrophyllacea", IF(J3299="DIMA", "Diospyros maritima", IF(J3299="POPI", "Pongamia pinnata", IF(J3299="MAPS", "Maniltoa psilogyne", IF(J3299="INBI", "Intsia bijuga", IF(J3299="ACEB", "Acanthus ebracteatus", IF(J3299="CAER", "Calamus erinaceus", IF(J3299="UNUN", "Unknown unknown",  IF(J3299="SOAL", "Sonneratia alba",  IF(J3299="AECO", "Aegiceras corniculatum", "" )) )))))))))))))))))))))))))))))</f>
        <v>Rhizophora apiculata</v>
      </c>
      <c r="J3299" s="23" t="s">
        <v>21</v>
      </c>
      <c r="K3299" s="68" t="n">
        <v>9</v>
      </c>
      <c r="L3299" s="73"/>
      <c r="N3299" s="29"/>
    </row>
    <row r="3300" customFormat="false" ht="13.8" hidden="false" customHeight="false" outlineLevel="0" collapsed="false">
      <c r="A3300" s="49" t="s">
        <v>138</v>
      </c>
      <c r="B3300" s="43" t="n">
        <v>41396</v>
      </c>
      <c r="C3300" s="1" t="s">
        <v>544</v>
      </c>
      <c r="D3300" s="1" t="s">
        <v>140</v>
      </c>
      <c r="E3300" s="1" t="s">
        <v>544</v>
      </c>
      <c r="F3300" s="1" t="s">
        <v>20</v>
      </c>
      <c r="G3300" s="14" t="n">
        <v>2</v>
      </c>
      <c r="H3300" s="1" t="n">
        <v>1</v>
      </c>
      <c r="I3300" s="23" t="str">
        <f aca="false">IF(J3300="RHAP", "Rhizophora apiculata", IF(J3300="EXAG", "Excoecaria agallocha", IF(J3300="BRPA", "Bruguiera parviflora", IF(J3300="XYMO", "Xylocarpus moluccensis", IF(J3300="BRCY", "Bruguiera cylindrica", IF(J3300="AVAL", "Avicennia alba", IF(J3300="AVOF", "Avicennia officinalis", IF(J3300="LURA", "Lumnitzera racemosa", IF(J3300="CETA", "Ceriops tagal", IF(J3300="XYGR", "Xylocarpus granatum", IF(J3300="AVMA", "Avicennia marina", IF(J3300="RHMU", "Rhizophora mucronata", IF(J3300="BRGY", "Bruguiera gymnorrhiza", IF(J3300="BRSE", "Bruguiera sexangula", IF(J3300="SOOV", "Sonneratia ovata", IF(J3300="SOCA", "Sonneratia caseolaris", IF(J3300="HELI", "Heritiera littoralis", IF(J3300="HESY", "Heritiera sylvatica", IF(J3300="NYFR", "Nypa fruticans", IF(J3300="CYRA", "Cynometra ramiflora", IF(J3300="PHPA", "Phoenix paludosa", IF(J3300="SCHY", "Scyphiphora hydrophyllacea", IF(J3300="DIMA", "Diospyros maritima", IF(J3300="POPI", "Pongamia pinnata", IF(J3300="MAPS", "Maniltoa psilogyne", IF(J3300="INBI", "Intsia bijuga", IF(J3300="ACEB", "Acanthus ebracteatus", IF(J3300="CAER", "Calamus erinaceus", IF(J3300="UNUN", "Unknown unknown",  IF(J3300="SOAL", "Sonneratia alba",  IF(J3300="AECO", "Aegiceras corniculatum", "" )) )))))))))))))))))))))))))))))</f>
        <v>Rhizophora apiculata</v>
      </c>
      <c r="J3300" s="23" t="s">
        <v>21</v>
      </c>
      <c r="K3300" s="68" t="n">
        <v>9</v>
      </c>
      <c r="L3300" s="73"/>
      <c r="N3300" s="29"/>
    </row>
    <row r="3301" customFormat="false" ht="13.8" hidden="false" customHeight="false" outlineLevel="0" collapsed="false">
      <c r="A3301" s="49" t="s">
        <v>138</v>
      </c>
      <c r="B3301" s="27" t="n">
        <v>41396</v>
      </c>
      <c r="C3301" s="1" t="s">
        <v>544</v>
      </c>
      <c r="D3301" s="1" t="s">
        <v>140</v>
      </c>
      <c r="E3301" s="1" t="s">
        <v>544</v>
      </c>
      <c r="F3301" s="1" t="s">
        <v>20</v>
      </c>
      <c r="G3301" s="14" t="n">
        <v>2</v>
      </c>
      <c r="H3301" s="1" t="n">
        <v>1</v>
      </c>
      <c r="I3301" s="23" t="str">
        <f aca="false">IF(J3301="RHAP", "Rhizophora apiculata", IF(J3301="EXAG", "Excoecaria agallocha", IF(J3301="BRPA", "Bruguiera parviflora", IF(J3301="XYMO", "Xylocarpus moluccensis", IF(J3301="BRCY", "Bruguiera cylindrica", IF(J3301="AVAL", "Avicennia alba", IF(J3301="AVOF", "Avicennia officinalis", IF(J3301="LURA", "Lumnitzera racemosa", IF(J3301="CETA", "Ceriops tagal", IF(J3301="XYGR", "Xylocarpus granatum", IF(J3301="AVMA", "Avicennia marina", IF(J3301="RHMU", "Rhizophora mucronata", IF(J3301="BRGY", "Bruguiera gymnorrhiza", IF(J3301="BRSE", "Bruguiera sexangula", IF(J3301="SOOV", "Sonneratia ovata", IF(J3301="SOCA", "Sonneratia caseolaris", IF(J3301="HELI", "Heritiera littoralis", IF(J3301="HESY", "Heritiera sylvatica", IF(J3301="NYFR", "Nypa fruticans", IF(J3301="CYRA", "Cynometra ramiflora", IF(J3301="PHPA", "Phoenix paludosa", IF(J3301="SCHY", "Scyphiphora hydrophyllacea", IF(J3301="DIMA", "Diospyros maritima", IF(J3301="POPI", "Pongamia pinnata", IF(J3301="MAPS", "Maniltoa psilogyne", IF(J3301="INBI", "Intsia bijuga", IF(J3301="ACEB", "Acanthus ebracteatus", IF(J3301="CAER", "Calamus erinaceus", IF(J3301="UNUN", "Unknown unknown",  IF(J3301="SOAL", "Sonneratia alba",  IF(J3301="AECO", "Aegiceras corniculatum", "" )) )))))))))))))))))))))))))))))</f>
        <v>Rhizophora apiculata</v>
      </c>
      <c r="J3301" s="23" t="s">
        <v>21</v>
      </c>
      <c r="K3301" s="68" t="n">
        <v>9.1</v>
      </c>
      <c r="L3301" s="73"/>
      <c r="N3301" s="29"/>
    </row>
    <row r="3302" customFormat="false" ht="13.8" hidden="false" customHeight="false" outlineLevel="0" collapsed="false">
      <c r="A3302" s="49" t="s">
        <v>138</v>
      </c>
      <c r="B3302" s="43" t="n">
        <v>41396</v>
      </c>
      <c r="C3302" s="1" t="s">
        <v>544</v>
      </c>
      <c r="D3302" s="1" t="s">
        <v>140</v>
      </c>
      <c r="E3302" s="1" t="s">
        <v>544</v>
      </c>
      <c r="F3302" s="1" t="s">
        <v>20</v>
      </c>
      <c r="G3302" s="14" t="n">
        <v>2</v>
      </c>
      <c r="H3302" s="1" t="n">
        <v>1</v>
      </c>
      <c r="I3302" s="23" t="str">
        <f aca="false">IF(J3302="RHAP", "Rhizophora apiculata", IF(J3302="EXAG", "Excoecaria agallocha", IF(J3302="BRPA", "Bruguiera parviflora", IF(J3302="XYMO", "Xylocarpus moluccensis", IF(J3302="BRCY", "Bruguiera cylindrica", IF(J3302="AVAL", "Avicennia alba", IF(J3302="AVOF", "Avicennia officinalis", IF(J3302="LURA", "Lumnitzera racemosa", IF(J3302="CETA", "Ceriops tagal", IF(J3302="XYGR", "Xylocarpus granatum", IF(J3302="AVMA", "Avicennia marina", IF(J3302="RHMU", "Rhizophora mucronata", IF(J3302="BRGY", "Bruguiera gymnorrhiza", IF(J3302="BRSE", "Bruguiera sexangula", IF(J3302="SOOV", "Sonneratia ovata", IF(J3302="SOCA", "Sonneratia caseolaris", IF(J3302="HELI", "Heritiera littoralis", IF(J3302="HESY", "Heritiera sylvatica", IF(J3302="NYFR", "Nypa fruticans", IF(J3302="CYRA", "Cynometra ramiflora", IF(J3302="PHPA", "Phoenix paludosa", IF(J3302="SCHY", "Scyphiphora hydrophyllacea", IF(J3302="DIMA", "Diospyros maritima", IF(J3302="POPI", "Pongamia pinnata", IF(J3302="MAPS", "Maniltoa psilogyne", IF(J3302="INBI", "Intsia bijuga", IF(J3302="ACEB", "Acanthus ebracteatus", IF(J3302="CAER", "Calamus erinaceus", IF(J3302="UNUN", "Unknown unknown",  IF(J3302="SOAL", "Sonneratia alba",  IF(J3302="AECO", "Aegiceras corniculatum", "" )) )))))))))))))))))))))))))))))</f>
        <v>Rhizophora apiculata</v>
      </c>
      <c r="J3302" s="23" t="s">
        <v>21</v>
      </c>
      <c r="K3302" s="68" t="n">
        <v>9.2</v>
      </c>
      <c r="L3302" s="73"/>
      <c r="N3302" s="29"/>
    </row>
    <row r="3303" customFormat="false" ht="13.8" hidden="false" customHeight="false" outlineLevel="0" collapsed="false">
      <c r="A3303" s="49" t="s">
        <v>138</v>
      </c>
      <c r="B3303" s="27" t="n">
        <v>41396</v>
      </c>
      <c r="C3303" s="1" t="s">
        <v>544</v>
      </c>
      <c r="D3303" s="1" t="s">
        <v>140</v>
      </c>
      <c r="E3303" s="1" t="s">
        <v>544</v>
      </c>
      <c r="F3303" s="1" t="s">
        <v>20</v>
      </c>
      <c r="G3303" s="14" t="n">
        <v>2</v>
      </c>
      <c r="H3303" s="1" t="n">
        <v>1</v>
      </c>
      <c r="I3303" s="23" t="str">
        <f aca="false">IF(J3303="RHAP", "Rhizophora apiculata", IF(J3303="EXAG", "Excoecaria agallocha", IF(J3303="BRPA", "Bruguiera parviflora", IF(J3303="XYMO", "Xylocarpus moluccensis", IF(J3303="BRCY", "Bruguiera cylindrica", IF(J3303="AVAL", "Avicennia alba", IF(J3303="AVOF", "Avicennia officinalis", IF(J3303="LURA", "Lumnitzera racemosa", IF(J3303="CETA", "Ceriops tagal", IF(J3303="XYGR", "Xylocarpus granatum", IF(J3303="AVMA", "Avicennia marina", IF(J3303="RHMU", "Rhizophora mucronata", IF(J3303="BRGY", "Bruguiera gymnorrhiza", IF(J3303="BRSE", "Bruguiera sexangula", IF(J3303="SOOV", "Sonneratia ovata", IF(J3303="SOCA", "Sonneratia caseolaris", IF(J3303="HELI", "Heritiera littoralis", IF(J3303="HESY", "Heritiera sylvatica", IF(J3303="NYFR", "Nypa fruticans", IF(J3303="CYRA", "Cynometra ramiflora", IF(J3303="PHPA", "Phoenix paludosa", IF(J3303="SCHY", "Scyphiphora hydrophyllacea", IF(J3303="DIMA", "Diospyros maritima", IF(J3303="POPI", "Pongamia pinnata", IF(J3303="MAPS", "Maniltoa psilogyne", IF(J3303="INBI", "Intsia bijuga", IF(J3303="ACEB", "Acanthus ebracteatus", IF(J3303="CAER", "Calamus erinaceus", IF(J3303="UNUN", "Unknown unknown",  IF(J3303="SOAL", "Sonneratia alba",  IF(J3303="AECO", "Aegiceras corniculatum", "" )) )))))))))))))))))))))))))))))</f>
        <v>Rhizophora apiculata</v>
      </c>
      <c r="J3303" s="23" t="s">
        <v>21</v>
      </c>
      <c r="K3303" s="68" t="n">
        <v>9.3</v>
      </c>
      <c r="L3303" s="73"/>
      <c r="N3303" s="29"/>
    </row>
    <row r="3304" customFormat="false" ht="13.8" hidden="false" customHeight="false" outlineLevel="0" collapsed="false">
      <c r="A3304" s="49" t="s">
        <v>138</v>
      </c>
      <c r="B3304" s="43" t="n">
        <v>41396</v>
      </c>
      <c r="C3304" s="1" t="s">
        <v>544</v>
      </c>
      <c r="D3304" s="1" t="s">
        <v>140</v>
      </c>
      <c r="E3304" s="1" t="s">
        <v>544</v>
      </c>
      <c r="F3304" s="1" t="s">
        <v>20</v>
      </c>
      <c r="G3304" s="14" t="n">
        <v>2</v>
      </c>
      <c r="H3304" s="1" t="n">
        <v>1</v>
      </c>
      <c r="I3304" s="23" t="str">
        <f aca="false">IF(J3304="RHAP", "Rhizophora apiculata", IF(J3304="EXAG", "Excoecaria agallocha", IF(J3304="BRPA", "Bruguiera parviflora", IF(J3304="XYMO", "Xylocarpus moluccensis", IF(J3304="BRCY", "Bruguiera cylindrica", IF(J3304="AVAL", "Avicennia alba", IF(J3304="AVOF", "Avicennia officinalis", IF(J3304="LURA", "Lumnitzera racemosa", IF(J3304="CETA", "Ceriops tagal", IF(J3304="XYGR", "Xylocarpus granatum", IF(J3304="AVMA", "Avicennia marina", IF(J3304="RHMU", "Rhizophora mucronata", IF(J3304="BRGY", "Bruguiera gymnorrhiza", IF(J3304="BRSE", "Bruguiera sexangula", IF(J3304="SOOV", "Sonneratia ovata", IF(J3304="SOCA", "Sonneratia caseolaris", IF(J3304="HELI", "Heritiera littoralis", IF(J3304="HESY", "Heritiera sylvatica", IF(J3304="NYFR", "Nypa fruticans", IF(J3304="CYRA", "Cynometra ramiflora", IF(J3304="PHPA", "Phoenix paludosa", IF(J3304="SCHY", "Scyphiphora hydrophyllacea", IF(J3304="DIMA", "Diospyros maritima", IF(J3304="POPI", "Pongamia pinnata", IF(J3304="MAPS", "Maniltoa psilogyne", IF(J3304="INBI", "Intsia bijuga", IF(J3304="ACEB", "Acanthus ebracteatus", IF(J3304="CAER", "Calamus erinaceus", IF(J3304="UNUN", "Unknown unknown",  IF(J3304="SOAL", "Sonneratia alba",  IF(J3304="AECO", "Aegiceras corniculatum", "" )) )))))))))))))))))))))))))))))</f>
        <v>Rhizophora apiculata</v>
      </c>
      <c r="J3304" s="23" t="s">
        <v>21</v>
      </c>
      <c r="K3304" s="68" t="n">
        <v>9.3</v>
      </c>
      <c r="L3304" s="73"/>
      <c r="N3304" s="29"/>
    </row>
    <row r="3305" customFormat="false" ht="13.8" hidden="false" customHeight="false" outlineLevel="0" collapsed="false">
      <c r="A3305" s="49" t="s">
        <v>138</v>
      </c>
      <c r="B3305" s="27" t="n">
        <v>41396</v>
      </c>
      <c r="C3305" s="1" t="s">
        <v>544</v>
      </c>
      <c r="D3305" s="1" t="s">
        <v>140</v>
      </c>
      <c r="E3305" s="1" t="s">
        <v>544</v>
      </c>
      <c r="F3305" s="1" t="s">
        <v>20</v>
      </c>
      <c r="G3305" s="14" t="n">
        <v>2</v>
      </c>
      <c r="H3305" s="1" t="n">
        <v>1</v>
      </c>
      <c r="I3305" s="23" t="str">
        <f aca="false">IF(J3305="RHAP", "Rhizophora apiculata", IF(J3305="EXAG", "Excoecaria agallocha", IF(J3305="BRPA", "Bruguiera parviflora", IF(J3305="XYMO", "Xylocarpus moluccensis", IF(J3305="BRCY", "Bruguiera cylindrica", IF(J3305="AVAL", "Avicennia alba", IF(J3305="AVOF", "Avicennia officinalis", IF(J3305="LURA", "Lumnitzera racemosa", IF(J3305="CETA", "Ceriops tagal", IF(J3305="XYGR", "Xylocarpus granatum", IF(J3305="AVMA", "Avicennia marina", IF(J3305="RHMU", "Rhizophora mucronata", IF(J3305="BRGY", "Bruguiera gymnorrhiza", IF(J3305="BRSE", "Bruguiera sexangula", IF(J3305="SOOV", "Sonneratia ovata", IF(J3305="SOCA", "Sonneratia caseolaris", IF(J3305="HELI", "Heritiera littoralis", IF(J3305="HESY", "Heritiera sylvatica", IF(J3305="NYFR", "Nypa fruticans", IF(J3305="CYRA", "Cynometra ramiflora", IF(J3305="PHPA", "Phoenix paludosa", IF(J3305="SCHY", "Scyphiphora hydrophyllacea", IF(J3305="DIMA", "Diospyros maritima", IF(J3305="POPI", "Pongamia pinnata", IF(J3305="MAPS", "Maniltoa psilogyne", IF(J3305="INBI", "Intsia bijuga", IF(J3305="ACEB", "Acanthus ebracteatus", IF(J3305="CAER", "Calamus erinaceus", IF(J3305="UNUN", "Unknown unknown",  IF(J3305="SOAL", "Sonneratia alba",  IF(J3305="AECO", "Aegiceras corniculatum", "" )) )))))))))))))))))))))))))))))</f>
        <v>Rhizophora apiculata</v>
      </c>
      <c r="J3305" s="23" t="s">
        <v>21</v>
      </c>
      <c r="K3305" s="68" t="n">
        <v>9.4</v>
      </c>
      <c r="L3305" s="73"/>
      <c r="N3305" s="29"/>
    </row>
    <row r="3306" customFormat="false" ht="13.8" hidden="false" customHeight="false" outlineLevel="0" collapsed="false">
      <c r="A3306" s="49" t="s">
        <v>138</v>
      </c>
      <c r="B3306" s="43" t="n">
        <v>41396</v>
      </c>
      <c r="C3306" s="1" t="s">
        <v>544</v>
      </c>
      <c r="D3306" s="1" t="s">
        <v>140</v>
      </c>
      <c r="E3306" s="1" t="s">
        <v>544</v>
      </c>
      <c r="F3306" s="1" t="s">
        <v>20</v>
      </c>
      <c r="G3306" s="14" t="n">
        <v>2</v>
      </c>
      <c r="H3306" s="1" t="n">
        <v>1</v>
      </c>
      <c r="I3306" s="23" t="str">
        <f aca="false">IF(J3306="RHAP", "Rhizophora apiculata", IF(J3306="EXAG", "Excoecaria agallocha", IF(J3306="BRPA", "Bruguiera parviflora", IF(J3306="XYMO", "Xylocarpus moluccensis", IF(J3306="BRCY", "Bruguiera cylindrica", IF(J3306="AVAL", "Avicennia alba", IF(J3306="AVOF", "Avicennia officinalis", IF(J3306="LURA", "Lumnitzera racemosa", IF(J3306="CETA", "Ceriops tagal", IF(J3306="XYGR", "Xylocarpus granatum", IF(J3306="AVMA", "Avicennia marina", IF(J3306="RHMU", "Rhizophora mucronata", IF(J3306="BRGY", "Bruguiera gymnorrhiza", IF(J3306="BRSE", "Bruguiera sexangula", IF(J3306="SOOV", "Sonneratia ovata", IF(J3306="SOCA", "Sonneratia caseolaris", IF(J3306="HELI", "Heritiera littoralis", IF(J3306="HESY", "Heritiera sylvatica", IF(J3306="NYFR", "Nypa fruticans", IF(J3306="CYRA", "Cynometra ramiflora", IF(J3306="PHPA", "Phoenix paludosa", IF(J3306="SCHY", "Scyphiphora hydrophyllacea", IF(J3306="DIMA", "Diospyros maritima", IF(J3306="POPI", "Pongamia pinnata", IF(J3306="MAPS", "Maniltoa psilogyne", IF(J3306="INBI", "Intsia bijuga", IF(J3306="ACEB", "Acanthus ebracteatus", IF(J3306="CAER", "Calamus erinaceus", IF(J3306="UNUN", "Unknown unknown",  IF(J3306="SOAL", "Sonneratia alba",  IF(J3306="AECO", "Aegiceras corniculatum", "" )) )))))))))))))))))))))))))))))</f>
        <v>Rhizophora apiculata</v>
      </c>
      <c r="J3306" s="23" t="s">
        <v>21</v>
      </c>
      <c r="K3306" s="68" t="n">
        <v>9.4</v>
      </c>
      <c r="L3306" s="73"/>
      <c r="N3306" s="29"/>
    </row>
    <row r="3307" customFormat="false" ht="13.8" hidden="false" customHeight="false" outlineLevel="0" collapsed="false">
      <c r="A3307" s="49" t="s">
        <v>138</v>
      </c>
      <c r="B3307" s="43" t="n">
        <v>41396</v>
      </c>
      <c r="C3307" s="1" t="s">
        <v>544</v>
      </c>
      <c r="D3307" s="1" t="s">
        <v>140</v>
      </c>
      <c r="E3307" s="1" t="s">
        <v>544</v>
      </c>
      <c r="F3307" s="1" t="s">
        <v>20</v>
      </c>
      <c r="G3307" s="14" t="n">
        <v>2</v>
      </c>
      <c r="H3307" s="1" t="n">
        <v>1</v>
      </c>
      <c r="I3307" s="23" t="str">
        <f aca="false">IF(J3307="RHAP", "Rhizophora apiculata", IF(J3307="EXAG", "Excoecaria agallocha", IF(J3307="BRPA", "Bruguiera parviflora", IF(J3307="XYMO", "Xylocarpus moluccensis", IF(J3307="BRCY", "Bruguiera cylindrica", IF(J3307="AVAL", "Avicennia alba", IF(J3307="AVOF", "Avicennia officinalis", IF(J3307="LURA", "Lumnitzera racemosa", IF(J3307="CETA", "Ceriops tagal", IF(J3307="XYGR", "Xylocarpus granatum", IF(J3307="AVMA", "Avicennia marina", IF(J3307="RHMU", "Rhizophora mucronata", IF(J3307="BRGY", "Bruguiera gymnorrhiza", IF(J3307="BRSE", "Bruguiera sexangula", IF(J3307="SOOV", "Sonneratia ovata", IF(J3307="SOCA", "Sonneratia caseolaris", IF(J3307="HELI", "Heritiera littoralis", IF(J3307="HESY", "Heritiera sylvatica", IF(J3307="NYFR", "Nypa fruticans", IF(J3307="CYRA", "Cynometra ramiflora", IF(J3307="PHPA", "Phoenix paludosa", IF(J3307="SCHY", "Scyphiphora hydrophyllacea", IF(J3307="DIMA", "Diospyros maritima", IF(J3307="POPI", "Pongamia pinnata", IF(J3307="MAPS", "Maniltoa psilogyne", IF(J3307="INBI", "Intsia bijuga", IF(J3307="ACEB", "Acanthus ebracteatus", IF(J3307="CAER", "Calamus erinaceus", IF(J3307="UNUN", "Unknown unknown",  IF(J3307="SOAL", "Sonneratia alba",  IF(J3307="AECO", "Aegiceras corniculatum", "" )) )))))))))))))))))))))))))))))</f>
        <v>Rhizophora apiculata</v>
      </c>
      <c r="J3307" s="23" t="s">
        <v>21</v>
      </c>
      <c r="K3307" s="68" t="n">
        <v>9.6</v>
      </c>
      <c r="L3307" s="73"/>
      <c r="N3307" s="29"/>
    </row>
    <row r="3308" customFormat="false" ht="13.8" hidden="false" customHeight="false" outlineLevel="0" collapsed="false">
      <c r="A3308" s="49" t="s">
        <v>138</v>
      </c>
      <c r="B3308" s="27" t="n">
        <v>41396</v>
      </c>
      <c r="C3308" s="1" t="s">
        <v>544</v>
      </c>
      <c r="D3308" s="1" t="s">
        <v>140</v>
      </c>
      <c r="E3308" s="1" t="s">
        <v>544</v>
      </c>
      <c r="F3308" s="1" t="s">
        <v>20</v>
      </c>
      <c r="G3308" s="14" t="n">
        <v>2</v>
      </c>
      <c r="H3308" s="1" t="n">
        <v>1</v>
      </c>
      <c r="I3308" s="23" t="str">
        <f aca="false">IF(J3308="RHAP", "Rhizophora apiculata", IF(J3308="EXAG", "Excoecaria agallocha", IF(J3308="BRPA", "Bruguiera parviflora", IF(J3308="XYMO", "Xylocarpus moluccensis", IF(J3308="BRCY", "Bruguiera cylindrica", IF(J3308="AVAL", "Avicennia alba", IF(J3308="AVOF", "Avicennia officinalis", IF(J3308="LURA", "Lumnitzera racemosa", IF(J3308="CETA", "Ceriops tagal", IF(J3308="XYGR", "Xylocarpus granatum", IF(J3308="AVMA", "Avicennia marina", IF(J3308="RHMU", "Rhizophora mucronata", IF(J3308="BRGY", "Bruguiera gymnorrhiza", IF(J3308="BRSE", "Bruguiera sexangula", IF(J3308="SOOV", "Sonneratia ovata", IF(J3308="SOCA", "Sonneratia caseolaris", IF(J3308="HELI", "Heritiera littoralis", IF(J3308="HESY", "Heritiera sylvatica", IF(J3308="NYFR", "Nypa fruticans", IF(J3308="CYRA", "Cynometra ramiflora", IF(J3308="PHPA", "Phoenix paludosa", IF(J3308="SCHY", "Scyphiphora hydrophyllacea", IF(J3308="DIMA", "Diospyros maritima", IF(J3308="POPI", "Pongamia pinnata", IF(J3308="MAPS", "Maniltoa psilogyne", IF(J3308="INBI", "Intsia bijuga", IF(J3308="ACEB", "Acanthus ebracteatus", IF(J3308="CAER", "Calamus erinaceus", IF(J3308="UNUN", "Unknown unknown",  IF(J3308="SOAL", "Sonneratia alba",  IF(J3308="AECO", "Aegiceras corniculatum", "" )) )))))))))))))))))))))))))))))</f>
        <v>Rhizophora apiculata</v>
      </c>
      <c r="J3308" s="23" t="s">
        <v>21</v>
      </c>
      <c r="K3308" s="68" t="n">
        <v>9.7</v>
      </c>
      <c r="L3308" s="73"/>
      <c r="N3308" s="29"/>
    </row>
    <row r="3309" customFormat="false" ht="13.8" hidden="false" customHeight="false" outlineLevel="0" collapsed="false">
      <c r="A3309" s="49" t="s">
        <v>138</v>
      </c>
      <c r="B3309" s="43" t="n">
        <v>41396</v>
      </c>
      <c r="C3309" s="1" t="s">
        <v>544</v>
      </c>
      <c r="D3309" s="1" t="s">
        <v>140</v>
      </c>
      <c r="E3309" s="1" t="s">
        <v>544</v>
      </c>
      <c r="F3309" s="1" t="s">
        <v>20</v>
      </c>
      <c r="G3309" s="14" t="n">
        <v>2</v>
      </c>
      <c r="H3309" s="1" t="n">
        <v>1</v>
      </c>
      <c r="I3309" s="23" t="str">
        <f aca="false">IF(J3309="RHAP", "Rhizophora apiculata", IF(J3309="EXAG", "Excoecaria agallocha", IF(J3309="BRPA", "Bruguiera parviflora", IF(J3309="XYMO", "Xylocarpus moluccensis", IF(J3309="BRCY", "Bruguiera cylindrica", IF(J3309="AVAL", "Avicennia alba", IF(J3309="AVOF", "Avicennia officinalis", IF(J3309="LURA", "Lumnitzera racemosa", IF(J3309="CETA", "Ceriops tagal", IF(J3309="XYGR", "Xylocarpus granatum", IF(J3309="AVMA", "Avicennia marina", IF(J3309="RHMU", "Rhizophora mucronata", IF(J3309="BRGY", "Bruguiera gymnorrhiza", IF(J3309="BRSE", "Bruguiera sexangula", IF(J3309="SOOV", "Sonneratia ovata", IF(J3309="SOCA", "Sonneratia caseolaris", IF(J3309="HELI", "Heritiera littoralis", IF(J3309="HESY", "Heritiera sylvatica", IF(J3309="NYFR", "Nypa fruticans", IF(J3309="CYRA", "Cynometra ramiflora", IF(J3309="PHPA", "Phoenix paludosa", IF(J3309="SCHY", "Scyphiphora hydrophyllacea", IF(J3309="DIMA", "Diospyros maritima", IF(J3309="POPI", "Pongamia pinnata", IF(J3309="MAPS", "Maniltoa psilogyne", IF(J3309="INBI", "Intsia bijuga", IF(J3309="ACEB", "Acanthus ebracteatus", IF(J3309="CAER", "Calamus erinaceus", IF(J3309="UNUN", "Unknown unknown",  IF(J3309="SOAL", "Sonneratia alba",  IF(J3309="AECO", "Aegiceras corniculatum", "" )) )))))))))))))))))))))))))))))</f>
        <v>Rhizophora apiculata</v>
      </c>
      <c r="J3309" s="23" t="s">
        <v>21</v>
      </c>
      <c r="K3309" s="68" t="n">
        <v>9.7</v>
      </c>
      <c r="L3309" s="73"/>
      <c r="N3309" s="29"/>
    </row>
    <row r="3310" customFormat="false" ht="13.8" hidden="false" customHeight="false" outlineLevel="0" collapsed="false">
      <c r="A3310" s="49" t="s">
        <v>138</v>
      </c>
      <c r="B3310" s="27" t="n">
        <v>41396</v>
      </c>
      <c r="C3310" s="1" t="s">
        <v>544</v>
      </c>
      <c r="D3310" s="1" t="s">
        <v>140</v>
      </c>
      <c r="E3310" s="1" t="s">
        <v>544</v>
      </c>
      <c r="F3310" s="1" t="s">
        <v>20</v>
      </c>
      <c r="G3310" s="14" t="n">
        <v>2</v>
      </c>
      <c r="H3310" s="1" t="n">
        <v>1</v>
      </c>
      <c r="I3310" s="23" t="str">
        <f aca="false">IF(J3310="RHAP", "Rhizophora apiculata", IF(J3310="EXAG", "Excoecaria agallocha", IF(J3310="BRPA", "Bruguiera parviflora", IF(J3310="XYMO", "Xylocarpus moluccensis", IF(J3310="BRCY", "Bruguiera cylindrica", IF(J3310="AVAL", "Avicennia alba", IF(J3310="AVOF", "Avicennia officinalis", IF(J3310="LURA", "Lumnitzera racemosa", IF(J3310="CETA", "Ceriops tagal", IF(J3310="XYGR", "Xylocarpus granatum", IF(J3310="AVMA", "Avicennia marina", IF(J3310="RHMU", "Rhizophora mucronata", IF(J3310="BRGY", "Bruguiera gymnorrhiza", IF(J3310="BRSE", "Bruguiera sexangula", IF(J3310="SOOV", "Sonneratia ovata", IF(J3310="SOCA", "Sonneratia caseolaris", IF(J3310="HELI", "Heritiera littoralis", IF(J3310="HESY", "Heritiera sylvatica", IF(J3310="NYFR", "Nypa fruticans", IF(J3310="CYRA", "Cynometra ramiflora", IF(J3310="PHPA", "Phoenix paludosa", IF(J3310="SCHY", "Scyphiphora hydrophyllacea", IF(J3310="DIMA", "Diospyros maritima", IF(J3310="POPI", "Pongamia pinnata", IF(J3310="MAPS", "Maniltoa psilogyne", IF(J3310="INBI", "Intsia bijuga", IF(J3310="ACEB", "Acanthus ebracteatus", IF(J3310="CAER", "Calamus erinaceus", IF(J3310="UNUN", "Unknown unknown",  IF(J3310="SOAL", "Sonneratia alba",  IF(J3310="AECO", "Aegiceras corniculatum", "" )) )))))))))))))))))))))))))))))</f>
        <v>Rhizophora apiculata</v>
      </c>
      <c r="J3310" s="23" t="s">
        <v>21</v>
      </c>
      <c r="K3310" s="68" t="n">
        <v>9.8</v>
      </c>
      <c r="L3310" s="73"/>
      <c r="N3310" s="29"/>
    </row>
    <row r="3311" customFormat="false" ht="13.8" hidden="false" customHeight="false" outlineLevel="0" collapsed="false">
      <c r="A3311" s="49" t="s">
        <v>138</v>
      </c>
      <c r="B3311" s="27" t="n">
        <v>41396</v>
      </c>
      <c r="C3311" s="1" t="s">
        <v>544</v>
      </c>
      <c r="D3311" s="1" t="s">
        <v>140</v>
      </c>
      <c r="E3311" s="1" t="s">
        <v>544</v>
      </c>
      <c r="F3311" s="1" t="s">
        <v>20</v>
      </c>
      <c r="G3311" s="14" t="n">
        <v>2</v>
      </c>
      <c r="H3311" s="1" t="n">
        <v>1</v>
      </c>
      <c r="I3311" s="23" t="str">
        <f aca="false">IF(J3311="RHAP", "Rhizophora apiculata", IF(J3311="EXAG", "Excoecaria agallocha", IF(J3311="BRPA", "Bruguiera parviflora", IF(J3311="XYMO", "Xylocarpus moluccensis", IF(J3311="BRCY", "Bruguiera cylindrica", IF(J3311="AVAL", "Avicennia alba", IF(J3311="AVOF", "Avicennia officinalis", IF(J3311="LURA", "Lumnitzera racemosa", IF(J3311="CETA", "Ceriops tagal", IF(J3311="XYGR", "Xylocarpus granatum", IF(J3311="AVMA", "Avicennia marina", IF(J3311="RHMU", "Rhizophora mucronata", IF(J3311="BRGY", "Bruguiera gymnorrhiza", IF(J3311="BRSE", "Bruguiera sexangula", IF(J3311="SOOV", "Sonneratia ovata", IF(J3311="SOCA", "Sonneratia caseolaris", IF(J3311="HELI", "Heritiera littoralis", IF(J3311="HESY", "Heritiera sylvatica", IF(J3311="NYFR", "Nypa fruticans", IF(J3311="CYRA", "Cynometra ramiflora", IF(J3311="PHPA", "Phoenix paludosa", IF(J3311="SCHY", "Scyphiphora hydrophyllacea", IF(J3311="DIMA", "Diospyros maritima", IF(J3311="POPI", "Pongamia pinnata", IF(J3311="MAPS", "Maniltoa psilogyne", IF(J3311="INBI", "Intsia bijuga", IF(J3311="ACEB", "Acanthus ebracteatus", IF(J3311="CAER", "Calamus erinaceus", IF(J3311="UNUN", "Unknown unknown",  IF(J3311="SOAL", "Sonneratia alba",  IF(J3311="AECO", "Aegiceras corniculatum", "" )) )))))))))))))))))))))))))))))</f>
        <v>Rhizophora apiculata</v>
      </c>
      <c r="J3311" s="23" t="s">
        <v>21</v>
      </c>
      <c r="K3311" s="68" t="n">
        <v>9.8</v>
      </c>
      <c r="L3311" s="73"/>
      <c r="N3311" s="29"/>
    </row>
    <row r="3312" customFormat="false" ht="13.8" hidden="false" customHeight="false" outlineLevel="0" collapsed="false">
      <c r="A3312" s="49" t="s">
        <v>138</v>
      </c>
      <c r="B3312" s="27" t="n">
        <v>41396</v>
      </c>
      <c r="C3312" s="1" t="s">
        <v>544</v>
      </c>
      <c r="D3312" s="1" t="s">
        <v>140</v>
      </c>
      <c r="E3312" s="1" t="s">
        <v>544</v>
      </c>
      <c r="F3312" s="1" t="s">
        <v>20</v>
      </c>
      <c r="G3312" s="14" t="n">
        <v>2</v>
      </c>
      <c r="H3312" s="1" t="n">
        <v>1</v>
      </c>
      <c r="I3312" s="23" t="str">
        <f aca="false">IF(J3312="RHAP", "Rhizophora apiculata", IF(J3312="EXAG", "Excoecaria agallocha", IF(J3312="BRPA", "Bruguiera parviflora", IF(J3312="XYMO", "Xylocarpus moluccensis", IF(J3312="BRCY", "Bruguiera cylindrica", IF(J3312="AVAL", "Avicennia alba", IF(J3312="AVOF", "Avicennia officinalis", IF(J3312="LURA", "Lumnitzera racemosa", IF(J3312="CETA", "Ceriops tagal", IF(J3312="XYGR", "Xylocarpus granatum", IF(J3312="AVMA", "Avicennia marina", IF(J3312="RHMU", "Rhizophora mucronata", IF(J3312="BRGY", "Bruguiera gymnorrhiza", IF(J3312="BRSE", "Bruguiera sexangula", IF(J3312="SOOV", "Sonneratia ovata", IF(J3312="SOCA", "Sonneratia caseolaris", IF(J3312="HELI", "Heritiera littoralis", IF(J3312="HESY", "Heritiera sylvatica", IF(J3312="NYFR", "Nypa fruticans", IF(J3312="CYRA", "Cynometra ramiflora", IF(J3312="PHPA", "Phoenix paludosa", IF(J3312="SCHY", "Scyphiphora hydrophyllacea", IF(J3312="DIMA", "Diospyros maritima", IF(J3312="POPI", "Pongamia pinnata", IF(J3312="MAPS", "Maniltoa psilogyne", IF(J3312="INBI", "Intsia bijuga", IF(J3312="ACEB", "Acanthus ebracteatus", IF(J3312="CAER", "Calamus erinaceus", IF(J3312="UNUN", "Unknown unknown",  IF(J3312="SOAL", "Sonneratia alba",  IF(J3312="AECO", "Aegiceras corniculatum", "" )) )))))))))))))))))))))))))))))</f>
        <v>Rhizophora apiculata</v>
      </c>
      <c r="J3312" s="23" t="s">
        <v>21</v>
      </c>
      <c r="K3312" s="68" t="n">
        <v>10</v>
      </c>
      <c r="L3312" s="73"/>
      <c r="N3312" s="29"/>
    </row>
    <row r="3313" customFormat="false" ht="13.8" hidden="false" customHeight="false" outlineLevel="0" collapsed="false">
      <c r="A3313" s="49" t="s">
        <v>138</v>
      </c>
      <c r="B3313" s="43" t="n">
        <v>41396</v>
      </c>
      <c r="C3313" s="1" t="s">
        <v>544</v>
      </c>
      <c r="D3313" s="1" t="s">
        <v>140</v>
      </c>
      <c r="E3313" s="1" t="s">
        <v>544</v>
      </c>
      <c r="F3313" s="1" t="s">
        <v>20</v>
      </c>
      <c r="G3313" s="14" t="n">
        <v>2</v>
      </c>
      <c r="H3313" s="1" t="n">
        <v>1</v>
      </c>
      <c r="I3313" s="23" t="str">
        <f aca="false">IF(J3313="RHAP", "Rhizophora apiculata", IF(J3313="EXAG", "Excoecaria agallocha", IF(J3313="BRPA", "Bruguiera parviflora", IF(J3313="XYMO", "Xylocarpus moluccensis", IF(J3313="BRCY", "Bruguiera cylindrica", IF(J3313="AVAL", "Avicennia alba", IF(J3313="AVOF", "Avicennia officinalis", IF(J3313="LURA", "Lumnitzera racemosa", IF(J3313="CETA", "Ceriops tagal", IF(J3313="XYGR", "Xylocarpus granatum", IF(J3313="AVMA", "Avicennia marina", IF(J3313="RHMU", "Rhizophora mucronata", IF(J3313="BRGY", "Bruguiera gymnorrhiza", IF(J3313="BRSE", "Bruguiera sexangula", IF(J3313="SOOV", "Sonneratia ovata", IF(J3313="SOCA", "Sonneratia caseolaris", IF(J3313="HELI", "Heritiera littoralis", IF(J3313="HESY", "Heritiera sylvatica", IF(J3313="NYFR", "Nypa fruticans", IF(J3313="CYRA", "Cynometra ramiflora", IF(J3313="PHPA", "Phoenix paludosa", IF(J3313="SCHY", "Scyphiphora hydrophyllacea", IF(J3313="DIMA", "Diospyros maritima", IF(J3313="POPI", "Pongamia pinnata", IF(J3313="MAPS", "Maniltoa psilogyne", IF(J3313="INBI", "Intsia bijuga", IF(J3313="ACEB", "Acanthus ebracteatus", IF(J3313="CAER", "Calamus erinaceus", IF(J3313="UNUN", "Unknown unknown",  IF(J3313="SOAL", "Sonneratia alba",  IF(J3313="AECO", "Aegiceras corniculatum", "" )) )))))))))))))))))))))))))))))</f>
        <v>Rhizophora apiculata</v>
      </c>
      <c r="J3313" s="23" t="s">
        <v>21</v>
      </c>
      <c r="K3313" s="68" t="n">
        <v>10</v>
      </c>
      <c r="L3313" s="73"/>
      <c r="N3313" s="29"/>
    </row>
    <row r="3314" customFormat="false" ht="13.8" hidden="false" customHeight="false" outlineLevel="0" collapsed="false">
      <c r="A3314" s="49" t="s">
        <v>138</v>
      </c>
      <c r="B3314" s="43" t="n">
        <v>41396</v>
      </c>
      <c r="C3314" s="1" t="s">
        <v>544</v>
      </c>
      <c r="D3314" s="1" t="s">
        <v>140</v>
      </c>
      <c r="E3314" s="1" t="s">
        <v>544</v>
      </c>
      <c r="F3314" s="1" t="s">
        <v>20</v>
      </c>
      <c r="G3314" s="14" t="n">
        <v>2</v>
      </c>
      <c r="H3314" s="1" t="n">
        <v>1</v>
      </c>
      <c r="I3314" s="23" t="str">
        <f aca="false">IF(J3314="RHAP", "Rhizophora apiculata", IF(J3314="EXAG", "Excoecaria agallocha", IF(J3314="BRPA", "Bruguiera parviflora", IF(J3314="XYMO", "Xylocarpus moluccensis", IF(J3314="BRCY", "Bruguiera cylindrica", IF(J3314="AVAL", "Avicennia alba", IF(J3314="AVOF", "Avicennia officinalis", IF(J3314="LURA", "Lumnitzera racemosa", IF(J3314="CETA", "Ceriops tagal", IF(J3314="XYGR", "Xylocarpus granatum", IF(J3314="AVMA", "Avicennia marina", IF(J3314="RHMU", "Rhizophora mucronata", IF(J3314="BRGY", "Bruguiera gymnorrhiza", IF(J3314="BRSE", "Bruguiera sexangula", IF(J3314="SOOV", "Sonneratia ovata", IF(J3314="SOCA", "Sonneratia caseolaris", IF(J3314="HELI", "Heritiera littoralis", IF(J3314="HESY", "Heritiera sylvatica", IF(J3314="NYFR", "Nypa fruticans", IF(J3314="CYRA", "Cynometra ramiflora", IF(J3314="PHPA", "Phoenix paludosa", IF(J3314="SCHY", "Scyphiphora hydrophyllacea", IF(J3314="DIMA", "Diospyros maritima", IF(J3314="POPI", "Pongamia pinnata", IF(J3314="MAPS", "Maniltoa psilogyne", IF(J3314="INBI", "Intsia bijuga", IF(J3314="ACEB", "Acanthus ebracteatus", IF(J3314="CAER", "Calamus erinaceus", IF(J3314="UNUN", "Unknown unknown",  IF(J3314="SOAL", "Sonneratia alba",  IF(J3314="AECO", "Aegiceras corniculatum", "" )) )))))))))))))))))))))))))))))</f>
        <v>Rhizophora apiculata</v>
      </c>
      <c r="J3314" s="23" t="s">
        <v>21</v>
      </c>
      <c r="K3314" s="68" t="n">
        <v>10</v>
      </c>
      <c r="L3314" s="73"/>
      <c r="N3314" s="29"/>
    </row>
    <row r="3315" customFormat="false" ht="13.8" hidden="false" customHeight="false" outlineLevel="0" collapsed="false">
      <c r="A3315" s="49" t="s">
        <v>138</v>
      </c>
      <c r="B3315" s="43" t="n">
        <v>41396</v>
      </c>
      <c r="C3315" s="1" t="s">
        <v>544</v>
      </c>
      <c r="D3315" s="1" t="s">
        <v>140</v>
      </c>
      <c r="E3315" s="1" t="s">
        <v>544</v>
      </c>
      <c r="F3315" s="1" t="s">
        <v>20</v>
      </c>
      <c r="G3315" s="14" t="n">
        <v>2</v>
      </c>
      <c r="H3315" s="1" t="n">
        <v>1</v>
      </c>
      <c r="I3315" s="23" t="str">
        <f aca="false">IF(J3315="RHAP", "Rhizophora apiculata", IF(J3315="EXAG", "Excoecaria agallocha", IF(J3315="BRPA", "Bruguiera parviflora", IF(J3315="XYMO", "Xylocarpus moluccensis", IF(J3315="BRCY", "Bruguiera cylindrica", IF(J3315="AVAL", "Avicennia alba", IF(J3315="AVOF", "Avicennia officinalis", IF(J3315="LURA", "Lumnitzera racemosa", IF(J3315="CETA", "Ceriops tagal", IF(J3315="XYGR", "Xylocarpus granatum", IF(J3315="AVMA", "Avicennia marina", IF(J3315="RHMU", "Rhizophora mucronata", IF(J3315="BRGY", "Bruguiera gymnorrhiza", IF(J3315="BRSE", "Bruguiera sexangula", IF(J3315="SOOV", "Sonneratia ovata", IF(J3315="SOCA", "Sonneratia caseolaris", IF(J3315="HELI", "Heritiera littoralis", IF(J3315="HESY", "Heritiera sylvatica", IF(J3315="NYFR", "Nypa fruticans", IF(J3315="CYRA", "Cynometra ramiflora", IF(J3315="PHPA", "Phoenix paludosa", IF(J3315="SCHY", "Scyphiphora hydrophyllacea", IF(J3315="DIMA", "Diospyros maritima", IF(J3315="POPI", "Pongamia pinnata", IF(J3315="MAPS", "Maniltoa psilogyne", IF(J3315="INBI", "Intsia bijuga", IF(J3315="ACEB", "Acanthus ebracteatus", IF(J3315="CAER", "Calamus erinaceus", IF(J3315="UNUN", "Unknown unknown",  IF(J3315="SOAL", "Sonneratia alba",  IF(J3315="AECO", "Aegiceras corniculatum", "" )) )))))))))))))))))))))))))))))</f>
        <v>Rhizophora apiculata</v>
      </c>
      <c r="J3315" s="23" t="s">
        <v>21</v>
      </c>
      <c r="K3315" s="68" t="n">
        <v>10.1</v>
      </c>
      <c r="L3315" s="73"/>
      <c r="N3315" s="29"/>
    </row>
    <row r="3316" customFormat="false" ht="13.8" hidden="false" customHeight="false" outlineLevel="0" collapsed="false">
      <c r="A3316" s="49" t="s">
        <v>138</v>
      </c>
      <c r="B3316" s="43" t="n">
        <v>41396</v>
      </c>
      <c r="C3316" s="1" t="s">
        <v>544</v>
      </c>
      <c r="D3316" s="1" t="s">
        <v>140</v>
      </c>
      <c r="E3316" s="1" t="s">
        <v>544</v>
      </c>
      <c r="F3316" s="1" t="s">
        <v>20</v>
      </c>
      <c r="G3316" s="14" t="n">
        <v>2</v>
      </c>
      <c r="H3316" s="1" t="n">
        <v>1</v>
      </c>
      <c r="I3316" s="23" t="str">
        <f aca="false">IF(J3316="RHAP", "Rhizophora apiculata", IF(J3316="EXAG", "Excoecaria agallocha", IF(J3316="BRPA", "Bruguiera parviflora", IF(J3316="XYMO", "Xylocarpus moluccensis", IF(J3316="BRCY", "Bruguiera cylindrica", IF(J3316="AVAL", "Avicennia alba", IF(J3316="AVOF", "Avicennia officinalis", IF(J3316="LURA", "Lumnitzera racemosa", IF(J3316="CETA", "Ceriops tagal", IF(J3316="XYGR", "Xylocarpus granatum", IF(J3316="AVMA", "Avicennia marina", IF(J3316="RHMU", "Rhizophora mucronata", IF(J3316="BRGY", "Bruguiera gymnorrhiza", IF(J3316="BRSE", "Bruguiera sexangula", IF(J3316="SOOV", "Sonneratia ovata", IF(J3316="SOCA", "Sonneratia caseolaris", IF(J3316="HELI", "Heritiera littoralis", IF(J3316="HESY", "Heritiera sylvatica", IF(J3316="NYFR", "Nypa fruticans", IF(J3316="CYRA", "Cynometra ramiflora", IF(J3316="PHPA", "Phoenix paludosa", IF(J3316="SCHY", "Scyphiphora hydrophyllacea", IF(J3316="DIMA", "Diospyros maritima", IF(J3316="POPI", "Pongamia pinnata", IF(J3316="MAPS", "Maniltoa psilogyne", IF(J3316="INBI", "Intsia bijuga", IF(J3316="ACEB", "Acanthus ebracteatus", IF(J3316="CAER", "Calamus erinaceus", IF(J3316="UNUN", "Unknown unknown",  IF(J3316="SOAL", "Sonneratia alba",  IF(J3316="AECO", "Aegiceras corniculatum", "" )) )))))))))))))))))))))))))))))</f>
        <v>Rhizophora apiculata</v>
      </c>
      <c r="J3316" s="23" t="s">
        <v>21</v>
      </c>
      <c r="K3316" s="68" t="n">
        <v>10.1</v>
      </c>
      <c r="L3316" s="73"/>
      <c r="N3316" s="29"/>
    </row>
    <row r="3317" customFormat="false" ht="13.8" hidden="false" customHeight="false" outlineLevel="0" collapsed="false">
      <c r="A3317" s="49" t="s">
        <v>138</v>
      </c>
      <c r="B3317" s="43" t="n">
        <v>41396</v>
      </c>
      <c r="C3317" s="1" t="s">
        <v>544</v>
      </c>
      <c r="D3317" s="1" t="s">
        <v>140</v>
      </c>
      <c r="E3317" s="1" t="s">
        <v>544</v>
      </c>
      <c r="F3317" s="1" t="s">
        <v>20</v>
      </c>
      <c r="G3317" s="14" t="n">
        <v>2</v>
      </c>
      <c r="H3317" s="1" t="n">
        <v>1</v>
      </c>
      <c r="I3317" s="23" t="str">
        <f aca="false">IF(J3317="RHAP", "Rhizophora apiculata", IF(J3317="EXAG", "Excoecaria agallocha", IF(J3317="BRPA", "Bruguiera parviflora", IF(J3317="XYMO", "Xylocarpus moluccensis", IF(J3317="BRCY", "Bruguiera cylindrica", IF(J3317="AVAL", "Avicennia alba", IF(J3317="AVOF", "Avicennia officinalis", IF(J3317="LURA", "Lumnitzera racemosa", IF(J3317="CETA", "Ceriops tagal", IF(J3317="XYGR", "Xylocarpus granatum", IF(J3317="AVMA", "Avicennia marina", IF(J3317="RHMU", "Rhizophora mucronata", IF(J3317="BRGY", "Bruguiera gymnorrhiza", IF(J3317="BRSE", "Bruguiera sexangula", IF(J3317="SOOV", "Sonneratia ovata", IF(J3317="SOCA", "Sonneratia caseolaris", IF(J3317="HELI", "Heritiera littoralis", IF(J3317="HESY", "Heritiera sylvatica", IF(J3317="NYFR", "Nypa fruticans", IF(J3317="CYRA", "Cynometra ramiflora", IF(J3317="PHPA", "Phoenix paludosa", IF(J3317="SCHY", "Scyphiphora hydrophyllacea", IF(J3317="DIMA", "Diospyros maritima", IF(J3317="POPI", "Pongamia pinnata", IF(J3317="MAPS", "Maniltoa psilogyne", IF(J3317="INBI", "Intsia bijuga", IF(J3317="ACEB", "Acanthus ebracteatus", IF(J3317="CAER", "Calamus erinaceus", IF(J3317="UNUN", "Unknown unknown",  IF(J3317="SOAL", "Sonneratia alba",  IF(J3317="AECO", "Aegiceras corniculatum", "" )) )))))))))))))))))))))))))))))</f>
        <v>Rhizophora apiculata</v>
      </c>
      <c r="J3317" s="23" t="s">
        <v>21</v>
      </c>
      <c r="K3317" s="68" t="n">
        <v>10.2</v>
      </c>
      <c r="L3317" s="73"/>
      <c r="N3317" s="29"/>
    </row>
    <row r="3318" customFormat="false" ht="13.8" hidden="false" customHeight="false" outlineLevel="0" collapsed="false">
      <c r="A3318" s="49" t="s">
        <v>138</v>
      </c>
      <c r="B3318" s="43" t="n">
        <v>41396</v>
      </c>
      <c r="C3318" s="1" t="s">
        <v>544</v>
      </c>
      <c r="D3318" s="1" t="s">
        <v>140</v>
      </c>
      <c r="E3318" s="1" t="s">
        <v>544</v>
      </c>
      <c r="F3318" s="1" t="s">
        <v>20</v>
      </c>
      <c r="G3318" s="14" t="n">
        <v>2</v>
      </c>
      <c r="H3318" s="1" t="n">
        <v>1</v>
      </c>
      <c r="I3318" s="23" t="str">
        <f aca="false">IF(J3318="RHAP", "Rhizophora apiculata", IF(J3318="EXAG", "Excoecaria agallocha", IF(J3318="BRPA", "Bruguiera parviflora", IF(J3318="XYMO", "Xylocarpus moluccensis", IF(J3318="BRCY", "Bruguiera cylindrica", IF(J3318="AVAL", "Avicennia alba", IF(J3318="AVOF", "Avicennia officinalis", IF(J3318="LURA", "Lumnitzera racemosa", IF(J3318="CETA", "Ceriops tagal", IF(J3318="XYGR", "Xylocarpus granatum", IF(J3318="AVMA", "Avicennia marina", IF(J3318="RHMU", "Rhizophora mucronata", IF(J3318="BRGY", "Bruguiera gymnorrhiza", IF(J3318="BRSE", "Bruguiera sexangula", IF(J3318="SOOV", "Sonneratia ovata", IF(J3318="SOCA", "Sonneratia caseolaris", IF(J3318="HELI", "Heritiera littoralis", IF(J3318="HESY", "Heritiera sylvatica", IF(J3318="NYFR", "Nypa fruticans", IF(J3318="CYRA", "Cynometra ramiflora", IF(J3318="PHPA", "Phoenix paludosa", IF(J3318="SCHY", "Scyphiphora hydrophyllacea", IF(J3318="DIMA", "Diospyros maritima", IF(J3318="POPI", "Pongamia pinnata", IF(J3318="MAPS", "Maniltoa psilogyne", IF(J3318="INBI", "Intsia bijuga", IF(J3318="ACEB", "Acanthus ebracteatus", IF(J3318="CAER", "Calamus erinaceus", IF(J3318="UNUN", "Unknown unknown",  IF(J3318="SOAL", "Sonneratia alba",  IF(J3318="AECO", "Aegiceras corniculatum", "" )) )))))))))))))))))))))))))))))</f>
        <v>Rhizophora apiculata</v>
      </c>
      <c r="J3318" s="23" t="s">
        <v>21</v>
      </c>
      <c r="K3318" s="68" t="n">
        <v>10.3</v>
      </c>
      <c r="L3318" s="73"/>
      <c r="N3318" s="29"/>
    </row>
    <row r="3319" customFormat="false" ht="13.8" hidden="false" customHeight="false" outlineLevel="0" collapsed="false">
      <c r="A3319" s="49" t="s">
        <v>138</v>
      </c>
      <c r="B3319" s="43" t="n">
        <v>41396</v>
      </c>
      <c r="C3319" s="1" t="s">
        <v>544</v>
      </c>
      <c r="D3319" s="1" t="s">
        <v>140</v>
      </c>
      <c r="E3319" s="1" t="s">
        <v>544</v>
      </c>
      <c r="F3319" s="1" t="s">
        <v>20</v>
      </c>
      <c r="G3319" s="14" t="n">
        <v>2</v>
      </c>
      <c r="H3319" s="1" t="n">
        <v>1</v>
      </c>
      <c r="I3319" s="23" t="str">
        <f aca="false">IF(J3319="RHAP", "Rhizophora apiculata", IF(J3319="EXAG", "Excoecaria agallocha", IF(J3319="BRPA", "Bruguiera parviflora", IF(J3319="XYMO", "Xylocarpus moluccensis", IF(J3319="BRCY", "Bruguiera cylindrica", IF(J3319="AVAL", "Avicennia alba", IF(J3319="AVOF", "Avicennia officinalis", IF(J3319="LURA", "Lumnitzera racemosa", IF(J3319="CETA", "Ceriops tagal", IF(J3319="XYGR", "Xylocarpus granatum", IF(J3319="AVMA", "Avicennia marina", IF(J3319="RHMU", "Rhizophora mucronata", IF(J3319="BRGY", "Bruguiera gymnorrhiza", IF(J3319="BRSE", "Bruguiera sexangula", IF(J3319="SOOV", "Sonneratia ovata", IF(J3319="SOCA", "Sonneratia caseolaris", IF(J3319="HELI", "Heritiera littoralis", IF(J3319="HESY", "Heritiera sylvatica", IF(J3319="NYFR", "Nypa fruticans", IF(J3319="CYRA", "Cynometra ramiflora", IF(J3319="PHPA", "Phoenix paludosa", IF(J3319="SCHY", "Scyphiphora hydrophyllacea", IF(J3319="DIMA", "Diospyros maritima", IF(J3319="POPI", "Pongamia pinnata", IF(J3319="MAPS", "Maniltoa psilogyne", IF(J3319="INBI", "Intsia bijuga", IF(J3319="ACEB", "Acanthus ebracteatus", IF(J3319="CAER", "Calamus erinaceus", IF(J3319="UNUN", "Unknown unknown",  IF(J3319="SOAL", "Sonneratia alba",  IF(J3319="AECO", "Aegiceras corniculatum", "" )) )))))))))))))))))))))))))))))</f>
        <v>Rhizophora apiculata</v>
      </c>
      <c r="J3319" s="23" t="s">
        <v>21</v>
      </c>
      <c r="K3319" s="68" t="n">
        <v>10.5</v>
      </c>
      <c r="L3319" s="73"/>
      <c r="N3319" s="29"/>
    </row>
    <row r="3320" customFormat="false" ht="13.8" hidden="false" customHeight="false" outlineLevel="0" collapsed="false">
      <c r="A3320" s="49" t="s">
        <v>138</v>
      </c>
      <c r="B3320" s="27" t="n">
        <v>41396</v>
      </c>
      <c r="C3320" s="1" t="s">
        <v>544</v>
      </c>
      <c r="D3320" s="1" t="s">
        <v>140</v>
      </c>
      <c r="E3320" s="1" t="s">
        <v>544</v>
      </c>
      <c r="F3320" s="1" t="s">
        <v>20</v>
      </c>
      <c r="G3320" s="14" t="n">
        <v>2</v>
      </c>
      <c r="H3320" s="1" t="n">
        <v>1</v>
      </c>
      <c r="I3320" s="23" t="str">
        <f aca="false">IF(J3320="RHAP", "Rhizophora apiculata", IF(J3320="EXAG", "Excoecaria agallocha", IF(J3320="BRPA", "Bruguiera parviflora", IF(J3320="XYMO", "Xylocarpus moluccensis", IF(J3320="BRCY", "Bruguiera cylindrica", IF(J3320="AVAL", "Avicennia alba", IF(J3320="AVOF", "Avicennia officinalis", IF(J3320="LURA", "Lumnitzera racemosa", IF(J3320="CETA", "Ceriops tagal", IF(J3320="XYGR", "Xylocarpus granatum", IF(J3320="AVMA", "Avicennia marina", IF(J3320="RHMU", "Rhizophora mucronata", IF(J3320="BRGY", "Bruguiera gymnorrhiza", IF(J3320="BRSE", "Bruguiera sexangula", IF(J3320="SOOV", "Sonneratia ovata", IF(J3320="SOCA", "Sonneratia caseolaris", IF(J3320="HELI", "Heritiera littoralis", IF(J3320="HESY", "Heritiera sylvatica", IF(J3320="NYFR", "Nypa fruticans", IF(J3320="CYRA", "Cynometra ramiflora", IF(J3320="PHPA", "Phoenix paludosa", IF(J3320="SCHY", "Scyphiphora hydrophyllacea", IF(J3320="DIMA", "Diospyros maritima", IF(J3320="POPI", "Pongamia pinnata", IF(J3320="MAPS", "Maniltoa psilogyne", IF(J3320="INBI", "Intsia bijuga", IF(J3320="ACEB", "Acanthus ebracteatus", IF(J3320="CAER", "Calamus erinaceus", IF(J3320="UNUN", "Unknown unknown",  IF(J3320="SOAL", "Sonneratia alba",  IF(J3320="AECO", "Aegiceras corniculatum", "" )) )))))))))))))))))))))))))))))</f>
        <v>Rhizophora apiculata</v>
      </c>
      <c r="J3320" s="23" t="s">
        <v>21</v>
      </c>
      <c r="K3320" s="68" t="n">
        <v>10.7</v>
      </c>
      <c r="L3320" s="73"/>
      <c r="N3320" s="29"/>
    </row>
    <row r="3321" customFormat="false" ht="13.8" hidden="false" customHeight="false" outlineLevel="0" collapsed="false">
      <c r="A3321" s="49" t="s">
        <v>138</v>
      </c>
      <c r="B3321" s="27" t="n">
        <v>41396</v>
      </c>
      <c r="C3321" s="1" t="s">
        <v>544</v>
      </c>
      <c r="D3321" s="1" t="s">
        <v>140</v>
      </c>
      <c r="E3321" s="1" t="s">
        <v>544</v>
      </c>
      <c r="F3321" s="1" t="s">
        <v>20</v>
      </c>
      <c r="G3321" s="14" t="n">
        <v>2</v>
      </c>
      <c r="H3321" s="1" t="n">
        <v>1</v>
      </c>
      <c r="I3321" s="23" t="str">
        <f aca="false">IF(J3321="RHAP", "Rhizophora apiculata", IF(J3321="EXAG", "Excoecaria agallocha", IF(J3321="BRPA", "Bruguiera parviflora", IF(J3321="XYMO", "Xylocarpus moluccensis", IF(J3321="BRCY", "Bruguiera cylindrica", IF(J3321="AVAL", "Avicennia alba", IF(J3321="AVOF", "Avicennia officinalis", IF(J3321="LURA", "Lumnitzera racemosa", IF(J3321="CETA", "Ceriops tagal", IF(J3321="XYGR", "Xylocarpus granatum", IF(J3321="AVMA", "Avicennia marina", IF(J3321="RHMU", "Rhizophora mucronata", IF(J3321="BRGY", "Bruguiera gymnorrhiza", IF(J3321="BRSE", "Bruguiera sexangula", IF(J3321="SOOV", "Sonneratia ovata", IF(J3321="SOCA", "Sonneratia caseolaris", IF(J3321="HELI", "Heritiera littoralis", IF(J3321="HESY", "Heritiera sylvatica", IF(J3321="NYFR", "Nypa fruticans", IF(J3321="CYRA", "Cynometra ramiflora", IF(J3321="PHPA", "Phoenix paludosa", IF(J3321="SCHY", "Scyphiphora hydrophyllacea", IF(J3321="DIMA", "Diospyros maritima", IF(J3321="POPI", "Pongamia pinnata", IF(J3321="MAPS", "Maniltoa psilogyne", IF(J3321="INBI", "Intsia bijuga", IF(J3321="ACEB", "Acanthus ebracteatus", IF(J3321="CAER", "Calamus erinaceus", IF(J3321="UNUN", "Unknown unknown",  IF(J3321="SOAL", "Sonneratia alba",  IF(J3321="AECO", "Aegiceras corniculatum", "" )) )))))))))))))))))))))))))))))</f>
        <v>Rhizophora apiculata</v>
      </c>
      <c r="J3321" s="23" t="s">
        <v>21</v>
      </c>
      <c r="K3321" s="68" t="n">
        <v>10.8</v>
      </c>
      <c r="L3321" s="73"/>
      <c r="N3321" s="29"/>
    </row>
    <row r="3322" customFormat="false" ht="13.8" hidden="false" customHeight="false" outlineLevel="0" collapsed="false">
      <c r="A3322" s="49" t="s">
        <v>138</v>
      </c>
      <c r="B3322" s="27" t="n">
        <v>41396</v>
      </c>
      <c r="C3322" s="1" t="s">
        <v>544</v>
      </c>
      <c r="D3322" s="1" t="s">
        <v>140</v>
      </c>
      <c r="E3322" s="1" t="s">
        <v>544</v>
      </c>
      <c r="F3322" s="1" t="s">
        <v>20</v>
      </c>
      <c r="G3322" s="14" t="n">
        <v>2</v>
      </c>
      <c r="H3322" s="1" t="n">
        <v>1</v>
      </c>
      <c r="I3322" s="23" t="str">
        <f aca="false">IF(J3322="RHAP", "Rhizophora apiculata", IF(J3322="EXAG", "Excoecaria agallocha", IF(J3322="BRPA", "Bruguiera parviflora", IF(J3322="XYMO", "Xylocarpus moluccensis", IF(J3322="BRCY", "Bruguiera cylindrica", IF(J3322="AVAL", "Avicennia alba", IF(J3322="AVOF", "Avicennia officinalis", IF(J3322="LURA", "Lumnitzera racemosa", IF(J3322="CETA", "Ceriops tagal", IF(J3322="XYGR", "Xylocarpus granatum", IF(J3322="AVMA", "Avicennia marina", IF(J3322="RHMU", "Rhizophora mucronata", IF(J3322="BRGY", "Bruguiera gymnorrhiza", IF(J3322="BRSE", "Bruguiera sexangula", IF(J3322="SOOV", "Sonneratia ovata", IF(J3322="SOCA", "Sonneratia caseolaris", IF(J3322="HELI", "Heritiera littoralis", IF(J3322="HESY", "Heritiera sylvatica", IF(J3322="NYFR", "Nypa fruticans", IF(J3322="CYRA", "Cynometra ramiflora", IF(J3322="PHPA", "Phoenix paludosa", IF(J3322="SCHY", "Scyphiphora hydrophyllacea", IF(J3322="DIMA", "Diospyros maritima", IF(J3322="POPI", "Pongamia pinnata", IF(J3322="MAPS", "Maniltoa psilogyne", IF(J3322="INBI", "Intsia bijuga", IF(J3322="ACEB", "Acanthus ebracteatus", IF(J3322="CAER", "Calamus erinaceus", IF(J3322="UNUN", "Unknown unknown",  IF(J3322="SOAL", "Sonneratia alba",  IF(J3322="AECO", "Aegiceras corniculatum", "" )) )))))))))))))))))))))))))))))</f>
        <v>Rhizophora apiculata</v>
      </c>
      <c r="J3322" s="23" t="s">
        <v>21</v>
      </c>
      <c r="K3322" s="68" t="n">
        <v>11</v>
      </c>
      <c r="L3322" s="73"/>
      <c r="N3322" s="29"/>
    </row>
    <row r="3323" customFormat="false" ht="13.8" hidden="false" customHeight="false" outlineLevel="0" collapsed="false">
      <c r="A3323" s="49" t="s">
        <v>138</v>
      </c>
      <c r="B3323" s="27" t="n">
        <v>41396</v>
      </c>
      <c r="C3323" s="1" t="s">
        <v>544</v>
      </c>
      <c r="D3323" s="1" t="s">
        <v>140</v>
      </c>
      <c r="E3323" s="1" t="s">
        <v>544</v>
      </c>
      <c r="F3323" s="1" t="s">
        <v>20</v>
      </c>
      <c r="G3323" s="14" t="n">
        <v>2</v>
      </c>
      <c r="H3323" s="1" t="n">
        <v>1</v>
      </c>
      <c r="I3323" s="23" t="str">
        <f aca="false">IF(J3323="RHAP", "Rhizophora apiculata", IF(J3323="EXAG", "Excoecaria agallocha", IF(J3323="BRPA", "Bruguiera parviflora", IF(J3323="XYMO", "Xylocarpus moluccensis", IF(J3323="BRCY", "Bruguiera cylindrica", IF(J3323="AVAL", "Avicennia alba", IF(J3323="AVOF", "Avicennia officinalis", IF(J3323="LURA", "Lumnitzera racemosa", IF(J3323="CETA", "Ceriops tagal", IF(J3323="XYGR", "Xylocarpus granatum", IF(J3323="AVMA", "Avicennia marina", IF(J3323="RHMU", "Rhizophora mucronata", IF(J3323="BRGY", "Bruguiera gymnorrhiza", IF(J3323="BRSE", "Bruguiera sexangula", IF(J3323="SOOV", "Sonneratia ovata", IF(J3323="SOCA", "Sonneratia caseolaris", IF(J3323="HELI", "Heritiera littoralis", IF(J3323="HESY", "Heritiera sylvatica", IF(J3323="NYFR", "Nypa fruticans", IF(J3323="CYRA", "Cynometra ramiflora", IF(J3323="PHPA", "Phoenix paludosa", IF(J3323="SCHY", "Scyphiphora hydrophyllacea", IF(J3323="DIMA", "Diospyros maritima", IF(J3323="POPI", "Pongamia pinnata", IF(J3323="MAPS", "Maniltoa psilogyne", IF(J3323="INBI", "Intsia bijuga", IF(J3323="ACEB", "Acanthus ebracteatus", IF(J3323="CAER", "Calamus erinaceus", IF(J3323="UNUN", "Unknown unknown",  IF(J3323="SOAL", "Sonneratia alba",  IF(J3323="AECO", "Aegiceras corniculatum", "" )) )))))))))))))))))))))))))))))</f>
        <v>Rhizophora apiculata</v>
      </c>
      <c r="J3323" s="23" t="s">
        <v>21</v>
      </c>
      <c r="K3323" s="68" t="n">
        <v>11.4</v>
      </c>
      <c r="L3323" s="73"/>
      <c r="N3323" s="29"/>
    </row>
    <row r="3324" customFormat="false" ht="13.8" hidden="false" customHeight="false" outlineLevel="0" collapsed="false">
      <c r="A3324" s="49" t="s">
        <v>138</v>
      </c>
      <c r="B3324" s="27" t="n">
        <v>41396</v>
      </c>
      <c r="C3324" s="1" t="s">
        <v>544</v>
      </c>
      <c r="D3324" s="1" t="s">
        <v>140</v>
      </c>
      <c r="E3324" s="1" t="s">
        <v>544</v>
      </c>
      <c r="F3324" s="1" t="s">
        <v>20</v>
      </c>
      <c r="G3324" s="14" t="n">
        <v>2</v>
      </c>
      <c r="H3324" s="1" t="n">
        <v>1</v>
      </c>
      <c r="I3324" s="23" t="str">
        <f aca="false">IF(J3324="RHAP", "Rhizophora apiculata", IF(J3324="EXAG", "Excoecaria agallocha", IF(J3324="BRPA", "Bruguiera parviflora", IF(J3324="XYMO", "Xylocarpus moluccensis", IF(J3324="BRCY", "Bruguiera cylindrica", IF(J3324="AVAL", "Avicennia alba", IF(J3324="AVOF", "Avicennia officinalis", IF(J3324="LURA", "Lumnitzera racemosa", IF(J3324="CETA", "Ceriops tagal", IF(J3324="XYGR", "Xylocarpus granatum", IF(J3324="AVMA", "Avicennia marina", IF(J3324="RHMU", "Rhizophora mucronata", IF(J3324="BRGY", "Bruguiera gymnorrhiza", IF(J3324="BRSE", "Bruguiera sexangula", IF(J3324="SOOV", "Sonneratia ovata", IF(J3324="SOCA", "Sonneratia caseolaris", IF(J3324="HELI", "Heritiera littoralis", IF(J3324="HESY", "Heritiera sylvatica", IF(J3324="NYFR", "Nypa fruticans", IF(J3324="CYRA", "Cynometra ramiflora", IF(J3324="PHPA", "Phoenix paludosa", IF(J3324="SCHY", "Scyphiphora hydrophyllacea", IF(J3324="DIMA", "Diospyros maritima", IF(J3324="POPI", "Pongamia pinnata", IF(J3324="MAPS", "Maniltoa psilogyne", IF(J3324="INBI", "Intsia bijuga", IF(J3324="ACEB", "Acanthus ebracteatus", IF(J3324="CAER", "Calamus erinaceus", IF(J3324="UNUN", "Unknown unknown",  IF(J3324="SOAL", "Sonneratia alba",  IF(J3324="AECO", "Aegiceras corniculatum", "" )) )))))))))))))))))))))))))))))</f>
        <v>Rhizophora apiculata</v>
      </c>
      <c r="J3324" s="23" t="s">
        <v>21</v>
      </c>
      <c r="K3324" s="68" t="n">
        <v>11.6</v>
      </c>
      <c r="L3324" s="73"/>
      <c r="N3324" s="29"/>
    </row>
    <row r="3325" customFormat="false" ht="13.8" hidden="false" customHeight="false" outlineLevel="0" collapsed="false">
      <c r="A3325" s="49" t="s">
        <v>138</v>
      </c>
      <c r="B3325" s="43" t="n">
        <v>41396</v>
      </c>
      <c r="C3325" s="1" t="s">
        <v>544</v>
      </c>
      <c r="D3325" s="1" t="s">
        <v>140</v>
      </c>
      <c r="E3325" s="1" t="s">
        <v>544</v>
      </c>
      <c r="F3325" s="1" t="s">
        <v>20</v>
      </c>
      <c r="G3325" s="14" t="n">
        <v>2</v>
      </c>
      <c r="H3325" s="1" t="n">
        <v>1</v>
      </c>
      <c r="I3325" s="23" t="str">
        <f aca="false">IF(J3325="RHAP", "Rhizophora apiculata", IF(J3325="EXAG", "Excoecaria agallocha", IF(J3325="BRPA", "Bruguiera parviflora", IF(J3325="XYMO", "Xylocarpus moluccensis", IF(J3325="BRCY", "Bruguiera cylindrica", IF(J3325="AVAL", "Avicennia alba", IF(J3325="AVOF", "Avicennia officinalis", IF(J3325="LURA", "Lumnitzera racemosa", IF(J3325="CETA", "Ceriops tagal", IF(J3325="XYGR", "Xylocarpus granatum", IF(J3325="AVMA", "Avicennia marina", IF(J3325="RHMU", "Rhizophora mucronata", IF(J3325="BRGY", "Bruguiera gymnorrhiza", IF(J3325="BRSE", "Bruguiera sexangula", IF(J3325="SOOV", "Sonneratia ovata", IF(J3325="SOCA", "Sonneratia caseolaris", IF(J3325="HELI", "Heritiera littoralis", IF(J3325="HESY", "Heritiera sylvatica", IF(J3325="NYFR", "Nypa fruticans", IF(J3325="CYRA", "Cynometra ramiflora", IF(J3325="PHPA", "Phoenix paludosa", IF(J3325="SCHY", "Scyphiphora hydrophyllacea", IF(J3325="DIMA", "Diospyros maritima", IF(J3325="POPI", "Pongamia pinnata", IF(J3325="MAPS", "Maniltoa psilogyne", IF(J3325="INBI", "Intsia bijuga", IF(J3325="ACEB", "Acanthus ebracteatus", IF(J3325="CAER", "Calamus erinaceus", IF(J3325="UNUN", "Unknown unknown",  IF(J3325="SOAL", "Sonneratia alba",  IF(J3325="AECO", "Aegiceras corniculatum", "" )) )))))))))))))))))))))))))))))</f>
        <v>Rhizophora apiculata</v>
      </c>
      <c r="J3325" s="23" t="s">
        <v>21</v>
      </c>
      <c r="K3325" s="68" t="n">
        <v>11.6</v>
      </c>
      <c r="L3325" s="73"/>
      <c r="N3325" s="29"/>
    </row>
    <row r="3326" customFormat="false" ht="13.8" hidden="false" customHeight="false" outlineLevel="0" collapsed="false">
      <c r="A3326" s="49" t="s">
        <v>138</v>
      </c>
      <c r="B3326" s="27" t="n">
        <v>41396</v>
      </c>
      <c r="C3326" s="1" t="s">
        <v>544</v>
      </c>
      <c r="D3326" s="1" t="s">
        <v>140</v>
      </c>
      <c r="E3326" s="1" t="s">
        <v>544</v>
      </c>
      <c r="F3326" s="1" t="s">
        <v>20</v>
      </c>
      <c r="G3326" s="14" t="n">
        <v>2</v>
      </c>
      <c r="H3326" s="1" t="n">
        <v>1</v>
      </c>
      <c r="I3326" s="23" t="str">
        <f aca="false">IF(J3326="RHAP", "Rhizophora apiculata", IF(J3326="EXAG", "Excoecaria agallocha", IF(J3326="BRPA", "Bruguiera parviflora", IF(J3326="XYMO", "Xylocarpus moluccensis", IF(J3326="BRCY", "Bruguiera cylindrica", IF(J3326="AVAL", "Avicennia alba", IF(J3326="AVOF", "Avicennia officinalis", IF(J3326="LURA", "Lumnitzera racemosa", IF(J3326="CETA", "Ceriops tagal", IF(J3326="XYGR", "Xylocarpus granatum", IF(J3326="AVMA", "Avicennia marina", IF(J3326="RHMU", "Rhizophora mucronata", IF(J3326="BRGY", "Bruguiera gymnorrhiza", IF(J3326="BRSE", "Bruguiera sexangula", IF(J3326="SOOV", "Sonneratia ovata", IF(J3326="SOCA", "Sonneratia caseolaris", IF(J3326="HELI", "Heritiera littoralis", IF(J3326="HESY", "Heritiera sylvatica", IF(J3326="NYFR", "Nypa fruticans", IF(J3326="CYRA", "Cynometra ramiflora", IF(J3326="PHPA", "Phoenix paludosa", IF(J3326="SCHY", "Scyphiphora hydrophyllacea", IF(J3326="DIMA", "Diospyros maritima", IF(J3326="POPI", "Pongamia pinnata", IF(J3326="MAPS", "Maniltoa psilogyne", IF(J3326="INBI", "Intsia bijuga", IF(J3326="ACEB", "Acanthus ebracteatus", IF(J3326="CAER", "Calamus erinaceus", IF(J3326="UNUN", "Unknown unknown",  IF(J3326="SOAL", "Sonneratia alba",  IF(J3326="AECO", "Aegiceras corniculatum", "" )) )))))))))))))))))))))))))))))</f>
        <v>Rhizophora apiculata</v>
      </c>
      <c r="J3326" s="23" t="s">
        <v>21</v>
      </c>
      <c r="K3326" s="68" t="n">
        <v>12</v>
      </c>
      <c r="L3326" s="73"/>
      <c r="N3326" s="29"/>
    </row>
    <row r="3327" customFormat="false" ht="13.8" hidden="false" customHeight="false" outlineLevel="0" collapsed="false">
      <c r="A3327" s="49" t="s">
        <v>138</v>
      </c>
      <c r="B3327" s="27" t="n">
        <v>41396</v>
      </c>
      <c r="C3327" s="1" t="s">
        <v>544</v>
      </c>
      <c r="D3327" s="1" t="s">
        <v>140</v>
      </c>
      <c r="E3327" s="1" t="s">
        <v>544</v>
      </c>
      <c r="F3327" s="1" t="s">
        <v>20</v>
      </c>
      <c r="G3327" s="14" t="n">
        <v>2</v>
      </c>
      <c r="H3327" s="1" t="n">
        <v>1</v>
      </c>
      <c r="I3327" s="23" t="str">
        <f aca="false">IF(J3327="RHAP", "Rhizophora apiculata", IF(J3327="EXAG", "Excoecaria agallocha", IF(J3327="BRPA", "Bruguiera parviflora", IF(J3327="XYMO", "Xylocarpus moluccensis", IF(J3327="BRCY", "Bruguiera cylindrica", IF(J3327="AVAL", "Avicennia alba", IF(J3327="AVOF", "Avicennia officinalis", IF(J3327="LURA", "Lumnitzera racemosa", IF(J3327="CETA", "Ceriops tagal", IF(J3327="XYGR", "Xylocarpus granatum", IF(J3327="AVMA", "Avicennia marina", IF(J3327="RHMU", "Rhizophora mucronata", IF(J3327="BRGY", "Bruguiera gymnorrhiza", IF(J3327="BRSE", "Bruguiera sexangula", IF(J3327="SOOV", "Sonneratia ovata", IF(J3327="SOCA", "Sonneratia caseolaris", IF(J3327="HELI", "Heritiera littoralis", IF(J3327="HESY", "Heritiera sylvatica", IF(J3327="NYFR", "Nypa fruticans", IF(J3327="CYRA", "Cynometra ramiflora", IF(J3327="PHPA", "Phoenix paludosa", IF(J3327="SCHY", "Scyphiphora hydrophyllacea", IF(J3327="DIMA", "Diospyros maritima", IF(J3327="POPI", "Pongamia pinnata", IF(J3327="MAPS", "Maniltoa psilogyne", IF(J3327="INBI", "Intsia bijuga", IF(J3327="ACEB", "Acanthus ebracteatus", IF(J3327="CAER", "Calamus erinaceus", IF(J3327="UNUN", "Unknown unknown",  IF(J3327="SOAL", "Sonneratia alba",  IF(J3327="AECO", "Aegiceras corniculatum", "" )) )))))))))))))))))))))))))))))</f>
        <v>Sonneratia caseolaris</v>
      </c>
      <c r="J3327" s="68" t="s">
        <v>1075</v>
      </c>
      <c r="K3327" s="68" t="n">
        <v>14.6</v>
      </c>
      <c r="L3327" s="73" t="n">
        <v>0.5</v>
      </c>
      <c r="N3327" s="29"/>
    </row>
    <row r="3328" customFormat="false" ht="13.8" hidden="false" customHeight="false" outlineLevel="0" collapsed="false">
      <c r="A3328" s="49" t="s">
        <v>138</v>
      </c>
      <c r="B3328" s="43" t="n">
        <v>41396</v>
      </c>
      <c r="C3328" s="1" t="s">
        <v>544</v>
      </c>
      <c r="D3328" s="1" t="s">
        <v>140</v>
      </c>
      <c r="E3328" s="1" t="s">
        <v>544</v>
      </c>
      <c r="F3328" s="1" t="s">
        <v>20</v>
      </c>
      <c r="G3328" s="14" t="n">
        <v>2</v>
      </c>
      <c r="H3328" s="1" t="n">
        <v>2</v>
      </c>
      <c r="I3328" s="23" t="str">
        <f aca="false">IF(J3328="RHAP", "Rhizophora apiculata", IF(J3328="EXAG", "Excoecaria agallocha", IF(J3328="BRPA", "Bruguiera parviflora", IF(J3328="XYMO", "Xylocarpus moluccensis", IF(J3328="BRCY", "Bruguiera cylindrica", IF(J3328="AVAL", "Avicennia alba", IF(J3328="AVOF", "Avicennia officinalis", IF(J3328="LURA", "Lumnitzera racemosa", IF(J3328="CETA", "Ceriops tagal", IF(J3328="XYGR", "Xylocarpus granatum", IF(J3328="AVMA", "Avicennia marina", IF(J3328="RHMU", "Rhizophora mucronata", IF(J3328="BRGY", "Bruguiera gymnorrhiza", IF(J3328="BRSE", "Bruguiera sexangula", IF(J3328="SOOV", "Sonneratia ovata", IF(J3328="SOCA", "Sonneratia caseolaris", IF(J3328="HELI", "Heritiera littoralis", IF(J3328="HESY", "Heritiera sylvatica", IF(J3328="NYFR", "Nypa fruticans", IF(J3328="CYRA", "Cynometra ramiflora", IF(J3328="PHPA", "Phoenix paludosa", IF(J3328="SCHY", "Scyphiphora hydrophyllacea", IF(J3328="DIMA", "Diospyros maritima", IF(J3328="POPI", "Pongamia pinnata", IF(J3328="MAPS", "Maniltoa psilogyne", IF(J3328="INBI", "Intsia bijuga", IF(J3328="ACEB", "Acanthus ebracteatus", IF(J3328="CAER", "Calamus erinaceus", IF(J3328="UNUN", "Unknown unknown",  IF(J3328="SOAL", "Sonneratia alba",  IF(J3328="AECO", "Aegiceras corniculatum", "" )) )))))))))))))))))))))))))))))</f>
        <v>Rhizophora apiculata</v>
      </c>
      <c r="J3328" s="23" t="s">
        <v>21</v>
      </c>
      <c r="K3328" s="68" t="n">
        <v>5.1</v>
      </c>
      <c r="L3328" s="73"/>
      <c r="N3328" s="29"/>
    </row>
    <row r="3329" customFormat="false" ht="13.8" hidden="false" customHeight="false" outlineLevel="0" collapsed="false">
      <c r="A3329" s="49" t="s">
        <v>138</v>
      </c>
      <c r="B3329" s="43" t="n">
        <v>41396</v>
      </c>
      <c r="C3329" s="1" t="s">
        <v>544</v>
      </c>
      <c r="D3329" s="1" t="s">
        <v>140</v>
      </c>
      <c r="E3329" s="1" t="s">
        <v>544</v>
      </c>
      <c r="F3329" s="1" t="s">
        <v>20</v>
      </c>
      <c r="G3329" s="14" t="n">
        <v>2</v>
      </c>
      <c r="H3329" s="1" t="n">
        <v>2</v>
      </c>
      <c r="I3329" s="23" t="str">
        <f aca="false">IF(J3329="RHAP", "Rhizophora apiculata", IF(J3329="EXAG", "Excoecaria agallocha", IF(J3329="BRPA", "Bruguiera parviflora", IF(J3329="XYMO", "Xylocarpus moluccensis", IF(J3329="BRCY", "Bruguiera cylindrica", IF(J3329="AVAL", "Avicennia alba", IF(J3329="AVOF", "Avicennia officinalis", IF(J3329="LURA", "Lumnitzera racemosa", IF(J3329="CETA", "Ceriops tagal", IF(J3329="XYGR", "Xylocarpus granatum", IF(J3329="AVMA", "Avicennia marina", IF(J3329="RHMU", "Rhizophora mucronata", IF(J3329="BRGY", "Bruguiera gymnorrhiza", IF(J3329="BRSE", "Bruguiera sexangula", IF(J3329="SOOV", "Sonneratia ovata", IF(J3329="SOCA", "Sonneratia caseolaris", IF(J3329="HELI", "Heritiera littoralis", IF(J3329="HESY", "Heritiera sylvatica", IF(J3329="NYFR", "Nypa fruticans", IF(J3329="CYRA", "Cynometra ramiflora", IF(J3329="PHPA", "Phoenix paludosa", IF(J3329="SCHY", "Scyphiphora hydrophyllacea", IF(J3329="DIMA", "Diospyros maritima", IF(J3329="POPI", "Pongamia pinnata", IF(J3329="MAPS", "Maniltoa psilogyne", IF(J3329="INBI", "Intsia bijuga", IF(J3329="ACEB", "Acanthus ebracteatus", IF(J3329="CAER", "Calamus erinaceus", IF(J3329="UNUN", "Unknown unknown",  IF(J3329="SOAL", "Sonneratia alba",  IF(J3329="AECO", "Aegiceras corniculatum", "" )) )))))))))))))))))))))))))))))</f>
        <v>Rhizophora apiculata</v>
      </c>
      <c r="J3329" s="23" t="s">
        <v>21</v>
      </c>
      <c r="K3329" s="68" t="n">
        <v>5.4</v>
      </c>
      <c r="L3329" s="73"/>
      <c r="N3329" s="29"/>
    </row>
    <row r="3330" customFormat="false" ht="13.8" hidden="false" customHeight="false" outlineLevel="0" collapsed="false">
      <c r="A3330" s="49" t="s">
        <v>138</v>
      </c>
      <c r="B3330" s="43" t="n">
        <v>41396</v>
      </c>
      <c r="C3330" s="1" t="s">
        <v>544</v>
      </c>
      <c r="D3330" s="1" t="s">
        <v>140</v>
      </c>
      <c r="E3330" s="1" t="s">
        <v>544</v>
      </c>
      <c r="F3330" s="1" t="s">
        <v>20</v>
      </c>
      <c r="G3330" s="14" t="n">
        <v>2</v>
      </c>
      <c r="H3330" s="1" t="n">
        <v>2</v>
      </c>
      <c r="I3330" s="23" t="str">
        <f aca="false">IF(J3330="RHAP", "Rhizophora apiculata", IF(J3330="EXAG", "Excoecaria agallocha", IF(J3330="BRPA", "Bruguiera parviflora", IF(J3330="XYMO", "Xylocarpus moluccensis", IF(J3330="BRCY", "Bruguiera cylindrica", IF(J3330="AVAL", "Avicennia alba", IF(J3330="AVOF", "Avicennia officinalis", IF(J3330="LURA", "Lumnitzera racemosa", IF(J3330="CETA", "Ceriops tagal", IF(J3330="XYGR", "Xylocarpus granatum", IF(J3330="AVMA", "Avicennia marina", IF(J3330="RHMU", "Rhizophora mucronata", IF(J3330="BRGY", "Bruguiera gymnorrhiza", IF(J3330="BRSE", "Bruguiera sexangula", IF(J3330="SOOV", "Sonneratia ovata", IF(J3330="SOCA", "Sonneratia caseolaris", IF(J3330="HELI", "Heritiera littoralis", IF(J3330="HESY", "Heritiera sylvatica", IF(J3330="NYFR", "Nypa fruticans", IF(J3330="CYRA", "Cynometra ramiflora", IF(J3330="PHPA", "Phoenix paludosa", IF(J3330="SCHY", "Scyphiphora hydrophyllacea", IF(J3330="DIMA", "Diospyros maritima", IF(J3330="POPI", "Pongamia pinnata", IF(J3330="MAPS", "Maniltoa psilogyne", IF(J3330="INBI", "Intsia bijuga", IF(J3330="ACEB", "Acanthus ebracteatus", IF(J3330="CAER", "Calamus erinaceus", IF(J3330="UNUN", "Unknown unknown",  IF(J3330="SOAL", "Sonneratia alba",  IF(J3330="AECO", "Aegiceras corniculatum", "" )) )))))))))))))))))))))))))))))</f>
        <v>Rhizophora apiculata</v>
      </c>
      <c r="J3330" s="23" t="s">
        <v>21</v>
      </c>
      <c r="K3330" s="68" t="n">
        <v>6.5</v>
      </c>
      <c r="L3330" s="73"/>
      <c r="N3330" s="29"/>
    </row>
    <row r="3331" customFormat="false" ht="13.8" hidden="false" customHeight="false" outlineLevel="0" collapsed="false">
      <c r="A3331" s="49" t="s">
        <v>138</v>
      </c>
      <c r="B3331" s="43" t="n">
        <v>41396</v>
      </c>
      <c r="C3331" s="1" t="s">
        <v>544</v>
      </c>
      <c r="D3331" s="1" t="s">
        <v>140</v>
      </c>
      <c r="E3331" s="1" t="s">
        <v>544</v>
      </c>
      <c r="F3331" s="1" t="s">
        <v>20</v>
      </c>
      <c r="G3331" s="14" t="n">
        <v>2</v>
      </c>
      <c r="H3331" s="1" t="n">
        <v>2</v>
      </c>
      <c r="I3331" s="23" t="str">
        <f aca="false">IF(J3331="RHAP", "Rhizophora apiculata", IF(J3331="EXAG", "Excoecaria agallocha", IF(J3331="BRPA", "Bruguiera parviflora", IF(J3331="XYMO", "Xylocarpus moluccensis", IF(J3331="BRCY", "Bruguiera cylindrica", IF(J3331="AVAL", "Avicennia alba", IF(J3331="AVOF", "Avicennia officinalis", IF(J3331="LURA", "Lumnitzera racemosa", IF(J3331="CETA", "Ceriops tagal", IF(J3331="XYGR", "Xylocarpus granatum", IF(J3331="AVMA", "Avicennia marina", IF(J3331="RHMU", "Rhizophora mucronata", IF(J3331="BRGY", "Bruguiera gymnorrhiza", IF(J3331="BRSE", "Bruguiera sexangula", IF(J3331="SOOV", "Sonneratia ovata", IF(J3331="SOCA", "Sonneratia caseolaris", IF(J3331="HELI", "Heritiera littoralis", IF(J3331="HESY", "Heritiera sylvatica", IF(J3331="NYFR", "Nypa fruticans", IF(J3331="CYRA", "Cynometra ramiflora", IF(J3331="PHPA", "Phoenix paludosa", IF(J3331="SCHY", "Scyphiphora hydrophyllacea", IF(J3331="DIMA", "Diospyros maritima", IF(J3331="POPI", "Pongamia pinnata", IF(J3331="MAPS", "Maniltoa psilogyne", IF(J3331="INBI", "Intsia bijuga", IF(J3331="ACEB", "Acanthus ebracteatus", IF(J3331="CAER", "Calamus erinaceus", IF(J3331="UNUN", "Unknown unknown",  IF(J3331="SOAL", "Sonneratia alba",  IF(J3331="AECO", "Aegiceras corniculatum", "" )) )))))))))))))))))))))))))))))</f>
        <v>Rhizophora apiculata</v>
      </c>
      <c r="J3331" s="23" t="s">
        <v>21</v>
      </c>
      <c r="K3331" s="68" t="n">
        <v>6.5</v>
      </c>
      <c r="L3331" s="73"/>
      <c r="N3331" s="29"/>
    </row>
    <row r="3332" customFormat="false" ht="13.8" hidden="false" customHeight="false" outlineLevel="0" collapsed="false">
      <c r="A3332" s="49" t="s">
        <v>138</v>
      </c>
      <c r="B3332" s="43" t="n">
        <v>41396</v>
      </c>
      <c r="C3332" s="1" t="s">
        <v>544</v>
      </c>
      <c r="D3332" s="1" t="s">
        <v>140</v>
      </c>
      <c r="E3332" s="1" t="s">
        <v>544</v>
      </c>
      <c r="F3332" s="1" t="s">
        <v>20</v>
      </c>
      <c r="G3332" s="14" t="n">
        <v>2</v>
      </c>
      <c r="H3332" s="1" t="n">
        <v>2</v>
      </c>
      <c r="I3332" s="23" t="str">
        <f aca="false">IF(J3332="RHAP", "Rhizophora apiculata", IF(J3332="EXAG", "Excoecaria agallocha", IF(J3332="BRPA", "Bruguiera parviflora", IF(J3332="XYMO", "Xylocarpus moluccensis", IF(J3332="BRCY", "Bruguiera cylindrica", IF(J3332="AVAL", "Avicennia alba", IF(J3332="AVOF", "Avicennia officinalis", IF(J3332="LURA", "Lumnitzera racemosa", IF(J3332="CETA", "Ceriops tagal", IF(J3332="XYGR", "Xylocarpus granatum", IF(J3332="AVMA", "Avicennia marina", IF(J3332="RHMU", "Rhizophora mucronata", IF(J3332="BRGY", "Bruguiera gymnorrhiza", IF(J3332="BRSE", "Bruguiera sexangula", IF(J3332="SOOV", "Sonneratia ovata", IF(J3332="SOCA", "Sonneratia caseolaris", IF(J3332="HELI", "Heritiera littoralis", IF(J3332="HESY", "Heritiera sylvatica", IF(J3332="NYFR", "Nypa fruticans", IF(J3332="CYRA", "Cynometra ramiflora", IF(J3332="PHPA", "Phoenix paludosa", IF(J3332="SCHY", "Scyphiphora hydrophyllacea", IF(J3332="DIMA", "Diospyros maritima", IF(J3332="POPI", "Pongamia pinnata", IF(J3332="MAPS", "Maniltoa psilogyne", IF(J3332="INBI", "Intsia bijuga", IF(J3332="ACEB", "Acanthus ebracteatus", IF(J3332="CAER", "Calamus erinaceus", IF(J3332="UNUN", "Unknown unknown",  IF(J3332="SOAL", "Sonneratia alba",  IF(J3332="AECO", "Aegiceras corniculatum", "" )) )))))))))))))))))))))))))))))</f>
        <v>Rhizophora apiculata</v>
      </c>
      <c r="J3332" s="23" t="s">
        <v>21</v>
      </c>
      <c r="K3332" s="68" t="n">
        <v>6.6</v>
      </c>
      <c r="L3332" s="73"/>
      <c r="N3332" s="29"/>
    </row>
    <row r="3333" customFormat="false" ht="13.8" hidden="false" customHeight="false" outlineLevel="0" collapsed="false">
      <c r="A3333" s="49" t="s">
        <v>138</v>
      </c>
      <c r="B3333" s="43" t="n">
        <v>41396</v>
      </c>
      <c r="C3333" s="1" t="s">
        <v>544</v>
      </c>
      <c r="D3333" s="1" t="s">
        <v>140</v>
      </c>
      <c r="E3333" s="1" t="s">
        <v>544</v>
      </c>
      <c r="F3333" s="1" t="s">
        <v>20</v>
      </c>
      <c r="G3333" s="14" t="n">
        <v>2</v>
      </c>
      <c r="H3333" s="1" t="n">
        <v>2</v>
      </c>
      <c r="I3333" s="23" t="str">
        <f aca="false">IF(J3333="RHAP", "Rhizophora apiculata", IF(J3333="EXAG", "Excoecaria agallocha", IF(J3333="BRPA", "Bruguiera parviflora", IF(J3333="XYMO", "Xylocarpus moluccensis", IF(J3333="BRCY", "Bruguiera cylindrica", IF(J3333="AVAL", "Avicennia alba", IF(J3333="AVOF", "Avicennia officinalis", IF(J3333="LURA", "Lumnitzera racemosa", IF(J3333="CETA", "Ceriops tagal", IF(J3333="XYGR", "Xylocarpus granatum", IF(J3333="AVMA", "Avicennia marina", IF(J3333="RHMU", "Rhizophora mucronata", IF(J3333="BRGY", "Bruguiera gymnorrhiza", IF(J3333="BRSE", "Bruguiera sexangula", IF(J3333="SOOV", "Sonneratia ovata", IF(J3333="SOCA", "Sonneratia caseolaris", IF(J3333="HELI", "Heritiera littoralis", IF(J3333="HESY", "Heritiera sylvatica", IF(J3333="NYFR", "Nypa fruticans", IF(J3333="CYRA", "Cynometra ramiflora", IF(J3333="PHPA", "Phoenix paludosa", IF(J3333="SCHY", "Scyphiphora hydrophyllacea", IF(J3333="DIMA", "Diospyros maritima", IF(J3333="POPI", "Pongamia pinnata", IF(J3333="MAPS", "Maniltoa psilogyne", IF(J3333="INBI", "Intsia bijuga", IF(J3333="ACEB", "Acanthus ebracteatus", IF(J3333="CAER", "Calamus erinaceus", IF(J3333="UNUN", "Unknown unknown",  IF(J3333="SOAL", "Sonneratia alba",  IF(J3333="AECO", "Aegiceras corniculatum", "" )) )))))))))))))))))))))))))))))</f>
        <v>Rhizophora apiculata</v>
      </c>
      <c r="J3333" s="23" t="s">
        <v>21</v>
      </c>
      <c r="K3333" s="68" t="n">
        <v>6.6</v>
      </c>
      <c r="L3333" s="73"/>
      <c r="N3333" s="29"/>
    </row>
    <row r="3334" customFormat="false" ht="13.8" hidden="false" customHeight="false" outlineLevel="0" collapsed="false">
      <c r="A3334" s="49" t="s">
        <v>138</v>
      </c>
      <c r="B3334" s="43" t="n">
        <v>41396</v>
      </c>
      <c r="C3334" s="1" t="s">
        <v>544</v>
      </c>
      <c r="D3334" s="1" t="s">
        <v>140</v>
      </c>
      <c r="E3334" s="1" t="s">
        <v>544</v>
      </c>
      <c r="F3334" s="1" t="s">
        <v>20</v>
      </c>
      <c r="G3334" s="14" t="n">
        <v>2</v>
      </c>
      <c r="H3334" s="1" t="n">
        <v>2</v>
      </c>
      <c r="I3334" s="23" t="str">
        <f aca="false">IF(J3334="RHAP", "Rhizophora apiculata", IF(J3334="EXAG", "Excoecaria agallocha", IF(J3334="BRPA", "Bruguiera parviflora", IF(J3334="XYMO", "Xylocarpus moluccensis", IF(J3334="BRCY", "Bruguiera cylindrica", IF(J3334="AVAL", "Avicennia alba", IF(J3334="AVOF", "Avicennia officinalis", IF(J3334="LURA", "Lumnitzera racemosa", IF(J3334="CETA", "Ceriops tagal", IF(J3334="XYGR", "Xylocarpus granatum", IF(J3334="AVMA", "Avicennia marina", IF(J3334="RHMU", "Rhizophora mucronata", IF(J3334="BRGY", "Bruguiera gymnorrhiza", IF(J3334="BRSE", "Bruguiera sexangula", IF(J3334="SOOV", "Sonneratia ovata", IF(J3334="SOCA", "Sonneratia caseolaris", IF(J3334="HELI", "Heritiera littoralis", IF(J3334="HESY", "Heritiera sylvatica", IF(J3334="NYFR", "Nypa fruticans", IF(J3334="CYRA", "Cynometra ramiflora", IF(J3334="PHPA", "Phoenix paludosa", IF(J3334="SCHY", "Scyphiphora hydrophyllacea", IF(J3334="DIMA", "Diospyros maritima", IF(J3334="POPI", "Pongamia pinnata", IF(J3334="MAPS", "Maniltoa psilogyne", IF(J3334="INBI", "Intsia bijuga", IF(J3334="ACEB", "Acanthus ebracteatus", IF(J3334="CAER", "Calamus erinaceus", IF(J3334="UNUN", "Unknown unknown",  IF(J3334="SOAL", "Sonneratia alba",  IF(J3334="AECO", "Aegiceras corniculatum", "" )) )))))))))))))))))))))))))))))</f>
        <v>Rhizophora apiculata</v>
      </c>
      <c r="J3334" s="23" t="s">
        <v>21</v>
      </c>
      <c r="K3334" s="68" t="n">
        <v>6.8</v>
      </c>
      <c r="L3334" s="73"/>
      <c r="N3334" s="29"/>
    </row>
    <row r="3335" customFormat="false" ht="13.8" hidden="false" customHeight="false" outlineLevel="0" collapsed="false">
      <c r="A3335" s="49" t="s">
        <v>138</v>
      </c>
      <c r="B3335" s="43" t="n">
        <v>41396</v>
      </c>
      <c r="C3335" s="1" t="s">
        <v>544</v>
      </c>
      <c r="D3335" s="1" t="s">
        <v>140</v>
      </c>
      <c r="E3335" s="1" t="s">
        <v>544</v>
      </c>
      <c r="F3335" s="1" t="s">
        <v>20</v>
      </c>
      <c r="G3335" s="14" t="n">
        <v>2</v>
      </c>
      <c r="H3335" s="1" t="n">
        <v>2</v>
      </c>
      <c r="I3335" s="23" t="str">
        <f aca="false">IF(J3335="RHAP", "Rhizophora apiculata", IF(J3335="EXAG", "Excoecaria agallocha", IF(J3335="BRPA", "Bruguiera parviflora", IF(J3335="XYMO", "Xylocarpus moluccensis", IF(J3335="BRCY", "Bruguiera cylindrica", IF(J3335="AVAL", "Avicennia alba", IF(J3335="AVOF", "Avicennia officinalis", IF(J3335="LURA", "Lumnitzera racemosa", IF(J3335="CETA", "Ceriops tagal", IF(J3335="XYGR", "Xylocarpus granatum", IF(J3335="AVMA", "Avicennia marina", IF(J3335="RHMU", "Rhizophora mucronata", IF(J3335="BRGY", "Bruguiera gymnorrhiza", IF(J3335="BRSE", "Bruguiera sexangula", IF(J3335="SOOV", "Sonneratia ovata", IF(J3335="SOCA", "Sonneratia caseolaris", IF(J3335="HELI", "Heritiera littoralis", IF(J3335="HESY", "Heritiera sylvatica", IF(J3335="NYFR", "Nypa fruticans", IF(J3335="CYRA", "Cynometra ramiflora", IF(J3335="PHPA", "Phoenix paludosa", IF(J3335="SCHY", "Scyphiphora hydrophyllacea", IF(J3335="DIMA", "Diospyros maritima", IF(J3335="POPI", "Pongamia pinnata", IF(J3335="MAPS", "Maniltoa psilogyne", IF(J3335="INBI", "Intsia bijuga", IF(J3335="ACEB", "Acanthus ebracteatus", IF(J3335="CAER", "Calamus erinaceus", IF(J3335="UNUN", "Unknown unknown",  IF(J3335="SOAL", "Sonneratia alba",  IF(J3335="AECO", "Aegiceras corniculatum", "" )) )))))))))))))))))))))))))))))</f>
        <v>Avicennia officinalis</v>
      </c>
      <c r="J3335" s="23" t="s">
        <v>105</v>
      </c>
      <c r="K3335" s="68" t="n">
        <v>6.9</v>
      </c>
      <c r="L3335" s="73"/>
      <c r="N3335" s="29"/>
      <c r="O3335" s="74"/>
      <c r="P3335" s="23"/>
    </row>
    <row r="3336" customFormat="false" ht="13.8" hidden="false" customHeight="false" outlineLevel="0" collapsed="false">
      <c r="A3336" s="49" t="s">
        <v>138</v>
      </c>
      <c r="B3336" s="43" t="n">
        <v>41396</v>
      </c>
      <c r="C3336" s="1" t="s">
        <v>544</v>
      </c>
      <c r="D3336" s="1" t="s">
        <v>140</v>
      </c>
      <c r="E3336" s="1" t="s">
        <v>544</v>
      </c>
      <c r="F3336" s="1" t="s">
        <v>20</v>
      </c>
      <c r="G3336" s="14" t="n">
        <v>2</v>
      </c>
      <c r="H3336" s="1" t="n">
        <v>2</v>
      </c>
      <c r="I3336" s="23" t="str">
        <f aca="false">IF(J3336="RHAP", "Rhizophora apiculata", IF(J3336="EXAG", "Excoecaria agallocha", IF(J3336="BRPA", "Bruguiera parviflora", IF(J3336="XYMO", "Xylocarpus moluccensis", IF(J3336="BRCY", "Bruguiera cylindrica", IF(J3336="AVAL", "Avicennia alba", IF(J3336="AVOF", "Avicennia officinalis", IF(J3336="LURA", "Lumnitzera racemosa", IF(J3336="CETA", "Ceriops tagal", IF(J3336="XYGR", "Xylocarpus granatum", IF(J3336="AVMA", "Avicennia marina", IF(J3336="RHMU", "Rhizophora mucronata", IF(J3336="BRGY", "Bruguiera gymnorrhiza", IF(J3336="BRSE", "Bruguiera sexangula", IF(J3336="SOOV", "Sonneratia ovata", IF(J3336="SOCA", "Sonneratia caseolaris", IF(J3336="HELI", "Heritiera littoralis", IF(J3336="HESY", "Heritiera sylvatica", IF(J3336="NYFR", "Nypa fruticans", IF(J3336="CYRA", "Cynometra ramiflora", IF(J3336="PHPA", "Phoenix paludosa", IF(J3336="SCHY", "Scyphiphora hydrophyllacea", IF(J3336="DIMA", "Diospyros maritima", IF(J3336="POPI", "Pongamia pinnata", IF(J3336="MAPS", "Maniltoa psilogyne", IF(J3336="INBI", "Intsia bijuga", IF(J3336="ACEB", "Acanthus ebracteatus", IF(J3336="CAER", "Calamus erinaceus", IF(J3336="UNUN", "Unknown unknown",  IF(J3336="SOAL", "Sonneratia alba",  IF(J3336="AECO", "Aegiceras corniculatum", "" )) )))))))))))))))))))))))))))))</f>
        <v>Rhizophora apiculata</v>
      </c>
      <c r="J3336" s="23" t="s">
        <v>21</v>
      </c>
      <c r="K3336" s="68" t="n">
        <v>7.1</v>
      </c>
      <c r="L3336" s="73"/>
      <c r="N3336" s="29"/>
    </row>
    <row r="3337" customFormat="false" ht="13.8" hidden="false" customHeight="false" outlineLevel="0" collapsed="false">
      <c r="A3337" s="49" t="s">
        <v>138</v>
      </c>
      <c r="B3337" s="43" t="n">
        <v>41396</v>
      </c>
      <c r="C3337" s="1" t="s">
        <v>544</v>
      </c>
      <c r="D3337" s="1" t="s">
        <v>140</v>
      </c>
      <c r="E3337" s="1" t="s">
        <v>544</v>
      </c>
      <c r="F3337" s="1" t="s">
        <v>20</v>
      </c>
      <c r="G3337" s="14" t="n">
        <v>2</v>
      </c>
      <c r="H3337" s="1" t="n">
        <v>2</v>
      </c>
      <c r="I3337" s="23" t="str">
        <f aca="false">IF(J3337="RHAP", "Rhizophora apiculata", IF(J3337="EXAG", "Excoecaria agallocha", IF(J3337="BRPA", "Bruguiera parviflora", IF(J3337="XYMO", "Xylocarpus moluccensis", IF(J3337="BRCY", "Bruguiera cylindrica", IF(J3337="AVAL", "Avicennia alba", IF(J3337="AVOF", "Avicennia officinalis", IF(J3337="LURA", "Lumnitzera racemosa", IF(J3337="CETA", "Ceriops tagal", IF(J3337="XYGR", "Xylocarpus granatum", IF(J3337="AVMA", "Avicennia marina", IF(J3337="RHMU", "Rhizophora mucronata", IF(J3337="BRGY", "Bruguiera gymnorrhiza", IF(J3337="BRSE", "Bruguiera sexangula", IF(J3337="SOOV", "Sonneratia ovata", IF(J3337="SOCA", "Sonneratia caseolaris", IF(J3337="HELI", "Heritiera littoralis", IF(J3337="HESY", "Heritiera sylvatica", IF(J3337="NYFR", "Nypa fruticans", IF(J3337="CYRA", "Cynometra ramiflora", IF(J3337="PHPA", "Phoenix paludosa", IF(J3337="SCHY", "Scyphiphora hydrophyllacea", IF(J3337="DIMA", "Diospyros maritima", IF(J3337="POPI", "Pongamia pinnata", IF(J3337="MAPS", "Maniltoa psilogyne", IF(J3337="INBI", "Intsia bijuga", IF(J3337="ACEB", "Acanthus ebracteatus", IF(J3337="CAER", "Calamus erinaceus", IF(J3337="UNUN", "Unknown unknown",  IF(J3337="SOAL", "Sonneratia alba",  IF(J3337="AECO", "Aegiceras corniculatum", "" )) )))))))))))))))))))))))))))))</f>
        <v>Rhizophora apiculata</v>
      </c>
      <c r="J3337" s="23" t="s">
        <v>21</v>
      </c>
      <c r="K3337" s="68" t="n">
        <v>7.5</v>
      </c>
      <c r="L3337" s="73"/>
      <c r="N3337" s="29"/>
    </row>
    <row r="3338" customFormat="false" ht="13.8" hidden="false" customHeight="false" outlineLevel="0" collapsed="false">
      <c r="A3338" s="49" t="s">
        <v>138</v>
      </c>
      <c r="B3338" s="43" t="n">
        <v>41396</v>
      </c>
      <c r="C3338" s="1" t="s">
        <v>544</v>
      </c>
      <c r="D3338" s="1" t="s">
        <v>140</v>
      </c>
      <c r="E3338" s="1" t="s">
        <v>544</v>
      </c>
      <c r="F3338" s="1" t="s">
        <v>20</v>
      </c>
      <c r="G3338" s="14" t="n">
        <v>2</v>
      </c>
      <c r="H3338" s="1" t="n">
        <v>2</v>
      </c>
      <c r="I3338" s="23" t="str">
        <f aca="false">IF(J3338="RHAP", "Rhizophora apiculata", IF(J3338="EXAG", "Excoecaria agallocha", IF(J3338="BRPA", "Bruguiera parviflora", IF(J3338="XYMO", "Xylocarpus moluccensis", IF(J3338="BRCY", "Bruguiera cylindrica", IF(J3338="AVAL", "Avicennia alba", IF(J3338="AVOF", "Avicennia officinalis", IF(J3338="LURA", "Lumnitzera racemosa", IF(J3338="CETA", "Ceriops tagal", IF(J3338="XYGR", "Xylocarpus granatum", IF(J3338="AVMA", "Avicennia marina", IF(J3338="RHMU", "Rhizophora mucronata", IF(J3338="BRGY", "Bruguiera gymnorrhiza", IF(J3338="BRSE", "Bruguiera sexangula", IF(J3338="SOOV", "Sonneratia ovata", IF(J3338="SOCA", "Sonneratia caseolaris", IF(J3338="HELI", "Heritiera littoralis", IF(J3338="HESY", "Heritiera sylvatica", IF(J3338="NYFR", "Nypa fruticans", IF(J3338="CYRA", "Cynometra ramiflora", IF(J3338="PHPA", "Phoenix paludosa", IF(J3338="SCHY", "Scyphiphora hydrophyllacea", IF(J3338="DIMA", "Diospyros maritima", IF(J3338="POPI", "Pongamia pinnata", IF(J3338="MAPS", "Maniltoa psilogyne", IF(J3338="INBI", "Intsia bijuga", IF(J3338="ACEB", "Acanthus ebracteatus", IF(J3338="CAER", "Calamus erinaceus", IF(J3338="UNUN", "Unknown unknown",  IF(J3338="SOAL", "Sonneratia alba",  IF(J3338="AECO", "Aegiceras corniculatum", "" )) )))))))))))))))))))))))))))))</f>
        <v>Rhizophora apiculata</v>
      </c>
      <c r="J3338" s="23" t="s">
        <v>21</v>
      </c>
      <c r="K3338" s="68" t="n">
        <v>7.9</v>
      </c>
      <c r="L3338" s="73"/>
      <c r="N3338" s="29"/>
    </row>
    <row r="3339" customFormat="false" ht="13.8" hidden="false" customHeight="false" outlineLevel="0" collapsed="false">
      <c r="A3339" s="49" t="s">
        <v>138</v>
      </c>
      <c r="B3339" s="43" t="n">
        <v>41396</v>
      </c>
      <c r="C3339" s="1" t="s">
        <v>544</v>
      </c>
      <c r="D3339" s="1" t="s">
        <v>140</v>
      </c>
      <c r="E3339" s="1" t="s">
        <v>544</v>
      </c>
      <c r="F3339" s="1" t="s">
        <v>20</v>
      </c>
      <c r="G3339" s="14" t="n">
        <v>2</v>
      </c>
      <c r="H3339" s="1" t="n">
        <v>2</v>
      </c>
      <c r="I3339" s="23" t="str">
        <f aca="false">IF(J3339="RHAP", "Rhizophora apiculata", IF(J3339="EXAG", "Excoecaria agallocha", IF(J3339="BRPA", "Bruguiera parviflora", IF(J3339="XYMO", "Xylocarpus moluccensis", IF(J3339="BRCY", "Bruguiera cylindrica", IF(J3339="AVAL", "Avicennia alba", IF(J3339="AVOF", "Avicennia officinalis", IF(J3339="LURA", "Lumnitzera racemosa", IF(J3339="CETA", "Ceriops tagal", IF(J3339="XYGR", "Xylocarpus granatum", IF(J3339="AVMA", "Avicennia marina", IF(J3339="RHMU", "Rhizophora mucronata", IF(J3339="BRGY", "Bruguiera gymnorrhiza", IF(J3339="BRSE", "Bruguiera sexangula", IF(J3339="SOOV", "Sonneratia ovata", IF(J3339="SOCA", "Sonneratia caseolaris", IF(J3339="HELI", "Heritiera littoralis", IF(J3339="HESY", "Heritiera sylvatica", IF(J3339="NYFR", "Nypa fruticans", IF(J3339="CYRA", "Cynometra ramiflora", IF(J3339="PHPA", "Phoenix paludosa", IF(J3339="SCHY", "Scyphiphora hydrophyllacea", IF(J3339="DIMA", "Diospyros maritima", IF(J3339="POPI", "Pongamia pinnata", IF(J3339="MAPS", "Maniltoa psilogyne", IF(J3339="INBI", "Intsia bijuga", IF(J3339="ACEB", "Acanthus ebracteatus", IF(J3339="CAER", "Calamus erinaceus", IF(J3339="UNUN", "Unknown unknown",  IF(J3339="SOAL", "Sonneratia alba",  IF(J3339="AECO", "Aegiceras corniculatum", "" )) )))))))))))))))))))))))))))))</f>
        <v>Avicennia officinalis</v>
      </c>
      <c r="J3339" s="23" t="s">
        <v>105</v>
      </c>
      <c r="K3339" s="68" t="n">
        <v>8</v>
      </c>
      <c r="L3339" s="73"/>
      <c r="N3339" s="29"/>
      <c r="O3339" s="74"/>
      <c r="P3339" s="23"/>
    </row>
    <row r="3340" customFormat="false" ht="13.8" hidden="false" customHeight="false" outlineLevel="0" collapsed="false">
      <c r="A3340" s="49" t="s">
        <v>138</v>
      </c>
      <c r="B3340" s="43" t="n">
        <v>41396</v>
      </c>
      <c r="C3340" s="1" t="s">
        <v>544</v>
      </c>
      <c r="D3340" s="1" t="s">
        <v>140</v>
      </c>
      <c r="E3340" s="1" t="s">
        <v>544</v>
      </c>
      <c r="F3340" s="1" t="s">
        <v>20</v>
      </c>
      <c r="G3340" s="14" t="n">
        <v>2</v>
      </c>
      <c r="H3340" s="1" t="n">
        <v>2</v>
      </c>
      <c r="I3340" s="23" t="str">
        <f aca="false">IF(J3340="RHAP", "Rhizophora apiculata", IF(J3340="EXAG", "Excoecaria agallocha", IF(J3340="BRPA", "Bruguiera parviflora", IF(J3340="XYMO", "Xylocarpus moluccensis", IF(J3340="BRCY", "Bruguiera cylindrica", IF(J3340="AVAL", "Avicennia alba", IF(J3340="AVOF", "Avicennia officinalis", IF(J3340="LURA", "Lumnitzera racemosa", IF(J3340="CETA", "Ceriops tagal", IF(J3340="XYGR", "Xylocarpus granatum", IF(J3340="AVMA", "Avicennia marina", IF(J3340="RHMU", "Rhizophora mucronata", IF(J3340="BRGY", "Bruguiera gymnorrhiza", IF(J3340="BRSE", "Bruguiera sexangula", IF(J3340="SOOV", "Sonneratia ovata", IF(J3340="SOCA", "Sonneratia caseolaris", IF(J3340="HELI", "Heritiera littoralis", IF(J3340="HESY", "Heritiera sylvatica", IF(J3340="NYFR", "Nypa fruticans", IF(J3340="CYRA", "Cynometra ramiflora", IF(J3340="PHPA", "Phoenix paludosa", IF(J3340="SCHY", "Scyphiphora hydrophyllacea", IF(J3340="DIMA", "Diospyros maritima", IF(J3340="POPI", "Pongamia pinnata", IF(J3340="MAPS", "Maniltoa psilogyne", IF(J3340="INBI", "Intsia bijuga", IF(J3340="ACEB", "Acanthus ebracteatus", IF(J3340="CAER", "Calamus erinaceus", IF(J3340="UNUN", "Unknown unknown",  IF(J3340="SOAL", "Sonneratia alba",  IF(J3340="AECO", "Aegiceras corniculatum", "" )) )))))))))))))))))))))))))))))</f>
        <v>Rhizophora apiculata</v>
      </c>
      <c r="J3340" s="23" t="s">
        <v>21</v>
      </c>
      <c r="K3340" s="68" t="n">
        <v>8.4</v>
      </c>
      <c r="L3340" s="73"/>
      <c r="N3340" s="29"/>
    </row>
    <row r="3341" customFormat="false" ht="13.8" hidden="false" customHeight="false" outlineLevel="0" collapsed="false">
      <c r="A3341" s="49" t="s">
        <v>138</v>
      </c>
      <c r="B3341" s="43" t="n">
        <v>41396</v>
      </c>
      <c r="C3341" s="1" t="s">
        <v>544</v>
      </c>
      <c r="D3341" s="1" t="s">
        <v>140</v>
      </c>
      <c r="E3341" s="1" t="s">
        <v>544</v>
      </c>
      <c r="F3341" s="1" t="s">
        <v>20</v>
      </c>
      <c r="G3341" s="14" t="n">
        <v>2</v>
      </c>
      <c r="H3341" s="1" t="n">
        <v>2</v>
      </c>
      <c r="I3341" s="23" t="str">
        <f aca="false">IF(J3341="RHAP", "Rhizophora apiculata", IF(J3341="EXAG", "Excoecaria agallocha", IF(J3341="BRPA", "Bruguiera parviflora", IF(J3341="XYMO", "Xylocarpus moluccensis", IF(J3341="BRCY", "Bruguiera cylindrica", IF(J3341="AVAL", "Avicennia alba", IF(J3341="AVOF", "Avicennia officinalis", IF(J3341="LURA", "Lumnitzera racemosa", IF(J3341="CETA", "Ceriops tagal", IF(J3341="XYGR", "Xylocarpus granatum", IF(J3341="AVMA", "Avicennia marina", IF(J3341="RHMU", "Rhizophora mucronata", IF(J3341="BRGY", "Bruguiera gymnorrhiza", IF(J3341="BRSE", "Bruguiera sexangula", IF(J3341="SOOV", "Sonneratia ovata", IF(J3341="SOCA", "Sonneratia caseolaris", IF(J3341="HELI", "Heritiera littoralis", IF(J3341="HESY", "Heritiera sylvatica", IF(J3341="NYFR", "Nypa fruticans", IF(J3341="CYRA", "Cynometra ramiflora", IF(J3341="PHPA", "Phoenix paludosa", IF(J3341="SCHY", "Scyphiphora hydrophyllacea", IF(J3341="DIMA", "Diospyros maritima", IF(J3341="POPI", "Pongamia pinnata", IF(J3341="MAPS", "Maniltoa psilogyne", IF(J3341="INBI", "Intsia bijuga", IF(J3341="ACEB", "Acanthus ebracteatus", IF(J3341="CAER", "Calamus erinaceus", IF(J3341="UNUN", "Unknown unknown",  IF(J3341="SOAL", "Sonneratia alba",  IF(J3341="AECO", "Aegiceras corniculatum", "" )) )))))))))))))))))))))))))))))</f>
        <v>Rhizophora apiculata</v>
      </c>
      <c r="J3341" s="23" t="s">
        <v>21</v>
      </c>
      <c r="K3341" s="68" t="n">
        <v>8.6</v>
      </c>
      <c r="L3341" s="73"/>
      <c r="N3341" s="29"/>
    </row>
    <row r="3342" customFormat="false" ht="13.8" hidden="false" customHeight="false" outlineLevel="0" collapsed="false">
      <c r="A3342" s="49" t="s">
        <v>138</v>
      </c>
      <c r="B3342" s="43" t="n">
        <v>41396</v>
      </c>
      <c r="C3342" s="1" t="s">
        <v>544</v>
      </c>
      <c r="D3342" s="1" t="s">
        <v>140</v>
      </c>
      <c r="E3342" s="1" t="s">
        <v>544</v>
      </c>
      <c r="F3342" s="1" t="s">
        <v>20</v>
      </c>
      <c r="G3342" s="14" t="n">
        <v>2</v>
      </c>
      <c r="H3342" s="1" t="n">
        <v>2</v>
      </c>
      <c r="I3342" s="23" t="str">
        <f aca="false">IF(J3342="RHAP", "Rhizophora apiculata", IF(J3342="EXAG", "Excoecaria agallocha", IF(J3342="BRPA", "Bruguiera parviflora", IF(J3342="XYMO", "Xylocarpus moluccensis", IF(J3342="BRCY", "Bruguiera cylindrica", IF(J3342="AVAL", "Avicennia alba", IF(J3342="AVOF", "Avicennia officinalis", IF(J3342="LURA", "Lumnitzera racemosa", IF(J3342="CETA", "Ceriops tagal", IF(J3342="XYGR", "Xylocarpus granatum", IF(J3342="AVMA", "Avicennia marina", IF(J3342="RHMU", "Rhizophora mucronata", IF(J3342="BRGY", "Bruguiera gymnorrhiza", IF(J3342="BRSE", "Bruguiera sexangula", IF(J3342="SOOV", "Sonneratia ovata", IF(J3342="SOCA", "Sonneratia caseolaris", IF(J3342="HELI", "Heritiera littoralis", IF(J3342="HESY", "Heritiera sylvatica", IF(J3342="NYFR", "Nypa fruticans", IF(J3342="CYRA", "Cynometra ramiflora", IF(J3342="PHPA", "Phoenix paludosa", IF(J3342="SCHY", "Scyphiphora hydrophyllacea", IF(J3342="DIMA", "Diospyros maritima", IF(J3342="POPI", "Pongamia pinnata", IF(J3342="MAPS", "Maniltoa psilogyne", IF(J3342="INBI", "Intsia bijuga", IF(J3342="ACEB", "Acanthus ebracteatus", IF(J3342="CAER", "Calamus erinaceus", IF(J3342="UNUN", "Unknown unknown",  IF(J3342="SOAL", "Sonneratia alba",  IF(J3342="AECO", "Aegiceras corniculatum", "" )) )))))))))))))))))))))))))))))</f>
        <v>Xylocarpus moluccensis</v>
      </c>
      <c r="J3342" s="1" t="s">
        <v>146</v>
      </c>
      <c r="K3342" s="68" t="n">
        <v>9.3</v>
      </c>
      <c r="O3342" s="74"/>
      <c r="P3342" s="23"/>
    </row>
    <row r="3343" customFormat="false" ht="13.8" hidden="false" customHeight="false" outlineLevel="0" collapsed="false">
      <c r="A3343" s="49" t="s">
        <v>138</v>
      </c>
      <c r="B3343" s="43" t="n">
        <v>41396</v>
      </c>
      <c r="C3343" s="1" t="s">
        <v>544</v>
      </c>
      <c r="D3343" s="1" t="s">
        <v>140</v>
      </c>
      <c r="E3343" s="1" t="s">
        <v>544</v>
      </c>
      <c r="F3343" s="1" t="s">
        <v>20</v>
      </c>
      <c r="G3343" s="14" t="n">
        <v>2</v>
      </c>
      <c r="H3343" s="1" t="n">
        <v>2</v>
      </c>
      <c r="I3343" s="23" t="str">
        <f aca="false">IF(J3343="RHAP", "Rhizophora apiculata", IF(J3343="EXAG", "Excoecaria agallocha", IF(J3343="BRPA", "Bruguiera parviflora", IF(J3343="XYMO", "Xylocarpus moluccensis", IF(J3343="BRCY", "Bruguiera cylindrica", IF(J3343="AVAL", "Avicennia alba", IF(J3343="AVOF", "Avicennia officinalis", IF(J3343="LURA", "Lumnitzera racemosa", IF(J3343="CETA", "Ceriops tagal", IF(J3343="XYGR", "Xylocarpus granatum", IF(J3343="AVMA", "Avicennia marina", IF(J3343="RHMU", "Rhizophora mucronata", IF(J3343="BRGY", "Bruguiera gymnorrhiza", IF(J3343="BRSE", "Bruguiera sexangula", IF(J3343="SOOV", "Sonneratia ovata", IF(J3343="SOCA", "Sonneratia caseolaris", IF(J3343="HELI", "Heritiera littoralis", IF(J3343="HESY", "Heritiera sylvatica", IF(J3343="NYFR", "Nypa fruticans", IF(J3343="CYRA", "Cynometra ramiflora", IF(J3343="PHPA", "Phoenix paludosa", IF(J3343="SCHY", "Scyphiphora hydrophyllacea", IF(J3343="DIMA", "Diospyros maritima", IF(J3343="POPI", "Pongamia pinnata", IF(J3343="MAPS", "Maniltoa psilogyne", IF(J3343="INBI", "Intsia bijuga", IF(J3343="ACEB", "Acanthus ebracteatus", IF(J3343="CAER", "Calamus erinaceus", IF(J3343="UNUN", "Unknown unknown",  IF(J3343="SOAL", "Sonneratia alba",  IF(J3343="AECO", "Aegiceras corniculatum", "" )) )))))))))))))))))))))))))))))</f>
        <v>Rhizophora apiculata</v>
      </c>
      <c r="J3343" s="23" t="s">
        <v>21</v>
      </c>
      <c r="K3343" s="68" t="n">
        <v>10.5</v>
      </c>
      <c r="L3343" s="73"/>
      <c r="N3343" s="29"/>
    </row>
    <row r="3344" customFormat="false" ht="13.8" hidden="false" customHeight="false" outlineLevel="0" collapsed="false">
      <c r="A3344" s="49" t="s">
        <v>138</v>
      </c>
      <c r="B3344" s="43" t="n">
        <v>41396</v>
      </c>
      <c r="C3344" s="1" t="s">
        <v>544</v>
      </c>
      <c r="D3344" s="1" t="s">
        <v>140</v>
      </c>
      <c r="E3344" s="1" t="s">
        <v>544</v>
      </c>
      <c r="F3344" s="1" t="s">
        <v>20</v>
      </c>
      <c r="G3344" s="14" t="n">
        <v>2</v>
      </c>
      <c r="H3344" s="1" t="n">
        <v>2</v>
      </c>
      <c r="I3344" s="23" t="str">
        <f aca="false">IF(J3344="RHAP", "Rhizophora apiculata", IF(J3344="EXAG", "Excoecaria agallocha", IF(J3344="BRPA", "Bruguiera parviflora", IF(J3344="XYMO", "Xylocarpus moluccensis", IF(J3344="BRCY", "Bruguiera cylindrica", IF(J3344="AVAL", "Avicennia alba", IF(J3344="AVOF", "Avicennia officinalis", IF(J3344="LURA", "Lumnitzera racemosa", IF(J3344="CETA", "Ceriops tagal", IF(J3344="XYGR", "Xylocarpus granatum", IF(J3344="AVMA", "Avicennia marina", IF(J3344="RHMU", "Rhizophora mucronata", IF(J3344="BRGY", "Bruguiera gymnorrhiza", IF(J3344="BRSE", "Bruguiera sexangula", IF(J3344="SOOV", "Sonneratia ovata", IF(J3344="SOCA", "Sonneratia caseolaris", IF(J3344="HELI", "Heritiera littoralis", IF(J3344="HESY", "Heritiera sylvatica", IF(J3344="NYFR", "Nypa fruticans", IF(J3344="CYRA", "Cynometra ramiflora", IF(J3344="PHPA", "Phoenix paludosa", IF(J3344="SCHY", "Scyphiphora hydrophyllacea", IF(J3344="DIMA", "Diospyros maritima", IF(J3344="POPI", "Pongamia pinnata", IF(J3344="MAPS", "Maniltoa psilogyne", IF(J3344="INBI", "Intsia bijuga", IF(J3344="ACEB", "Acanthus ebracteatus", IF(J3344="CAER", "Calamus erinaceus", IF(J3344="UNUN", "Unknown unknown",  IF(J3344="SOAL", "Sonneratia alba",  IF(J3344="AECO", "Aegiceras corniculatum", "" )) )))))))))))))))))))))))))))))</f>
        <v>Rhizophora apiculata</v>
      </c>
      <c r="J3344" s="23" t="s">
        <v>21</v>
      </c>
      <c r="K3344" s="68" t="n">
        <v>11.5</v>
      </c>
      <c r="L3344" s="73"/>
      <c r="N3344" s="29"/>
    </row>
    <row r="3345" customFormat="false" ht="13.8" hidden="false" customHeight="false" outlineLevel="0" collapsed="false">
      <c r="A3345" s="49" t="s">
        <v>138</v>
      </c>
      <c r="B3345" s="43" t="n">
        <v>41396</v>
      </c>
      <c r="C3345" s="1" t="s">
        <v>544</v>
      </c>
      <c r="D3345" s="1" t="s">
        <v>140</v>
      </c>
      <c r="E3345" s="1" t="s">
        <v>544</v>
      </c>
      <c r="F3345" s="1" t="s">
        <v>20</v>
      </c>
      <c r="G3345" s="14" t="n">
        <v>2</v>
      </c>
      <c r="H3345" s="1" t="n">
        <v>2</v>
      </c>
      <c r="I3345" s="23" t="str">
        <f aca="false">IF(J3345="RHAP", "Rhizophora apiculata", IF(J3345="EXAG", "Excoecaria agallocha", IF(J3345="BRPA", "Bruguiera parviflora", IF(J3345="XYMO", "Xylocarpus moluccensis", IF(J3345="BRCY", "Bruguiera cylindrica", IF(J3345="AVAL", "Avicennia alba", IF(J3345="AVOF", "Avicennia officinalis", IF(J3345="LURA", "Lumnitzera racemosa", IF(J3345="CETA", "Ceriops tagal", IF(J3345="XYGR", "Xylocarpus granatum", IF(J3345="AVMA", "Avicennia marina", IF(J3345="RHMU", "Rhizophora mucronata", IF(J3345="BRGY", "Bruguiera gymnorrhiza", IF(J3345="BRSE", "Bruguiera sexangula", IF(J3345="SOOV", "Sonneratia ovata", IF(J3345="SOCA", "Sonneratia caseolaris", IF(J3345="HELI", "Heritiera littoralis", IF(J3345="HESY", "Heritiera sylvatica", IF(J3345="NYFR", "Nypa fruticans", IF(J3345="CYRA", "Cynometra ramiflora", IF(J3345="PHPA", "Phoenix paludosa", IF(J3345="SCHY", "Scyphiphora hydrophyllacea", IF(J3345="DIMA", "Diospyros maritima", IF(J3345="POPI", "Pongamia pinnata", IF(J3345="MAPS", "Maniltoa psilogyne", IF(J3345="INBI", "Intsia bijuga", IF(J3345="ACEB", "Acanthus ebracteatus", IF(J3345="CAER", "Calamus erinaceus", IF(J3345="UNUN", "Unknown unknown",  IF(J3345="SOAL", "Sonneratia alba",  IF(J3345="AECO", "Aegiceras corniculatum", "" )) )))))))))))))))))))))))))))))</f>
        <v>Avicennia officinalis</v>
      </c>
      <c r="J3345" s="23" t="s">
        <v>105</v>
      </c>
      <c r="K3345" s="68" t="n">
        <v>11.8</v>
      </c>
      <c r="L3345" s="73"/>
      <c r="N3345" s="29"/>
      <c r="O3345" s="74"/>
      <c r="P3345" s="23"/>
    </row>
    <row r="3346" customFormat="false" ht="13.8" hidden="false" customHeight="false" outlineLevel="0" collapsed="false">
      <c r="A3346" s="49" t="s">
        <v>138</v>
      </c>
      <c r="B3346" s="43" t="n">
        <v>41396</v>
      </c>
      <c r="C3346" s="1" t="s">
        <v>544</v>
      </c>
      <c r="D3346" s="1" t="s">
        <v>140</v>
      </c>
      <c r="E3346" s="1" t="s">
        <v>544</v>
      </c>
      <c r="F3346" s="1" t="s">
        <v>20</v>
      </c>
      <c r="G3346" s="14" t="n">
        <v>2</v>
      </c>
      <c r="H3346" s="1" t="n">
        <v>2</v>
      </c>
      <c r="I3346" s="23" t="str">
        <f aca="false">IF(J3346="RHAP", "Rhizophora apiculata", IF(J3346="EXAG", "Excoecaria agallocha", IF(J3346="BRPA", "Bruguiera parviflora", IF(J3346="XYMO", "Xylocarpus moluccensis", IF(J3346="BRCY", "Bruguiera cylindrica", IF(J3346="AVAL", "Avicennia alba", IF(J3346="AVOF", "Avicennia officinalis", IF(J3346="LURA", "Lumnitzera racemosa", IF(J3346="CETA", "Ceriops tagal", IF(J3346="XYGR", "Xylocarpus granatum", IF(J3346="AVMA", "Avicennia marina", IF(J3346="RHMU", "Rhizophora mucronata", IF(J3346="BRGY", "Bruguiera gymnorrhiza", IF(J3346="BRSE", "Bruguiera sexangula", IF(J3346="SOOV", "Sonneratia ovata", IF(J3346="SOCA", "Sonneratia caseolaris", IF(J3346="HELI", "Heritiera littoralis", IF(J3346="HESY", "Heritiera sylvatica", IF(J3346="NYFR", "Nypa fruticans", IF(J3346="CYRA", "Cynometra ramiflora", IF(J3346="PHPA", "Phoenix paludosa", IF(J3346="SCHY", "Scyphiphora hydrophyllacea", IF(J3346="DIMA", "Diospyros maritima", IF(J3346="POPI", "Pongamia pinnata", IF(J3346="MAPS", "Maniltoa psilogyne", IF(J3346="INBI", "Intsia bijuga", IF(J3346="ACEB", "Acanthus ebracteatus", IF(J3346="CAER", "Calamus erinaceus", IF(J3346="UNUN", "Unknown unknown",  IF(J3346="SOAL", "Sonneratia alba",  IF(J3346="AECO", "Aegiceras corniculatum", "" )) )))))))))))))))))))))))))))))</f>
        <v>Sonneratia caseolaris</v>
      </c>
      <c r="J3346" s="68" t="s">
        <v>1075</v>
      </c>
      <c r="K3346" s="68" t="n">
        <v>15.7</v>
      </c>
      <c r="L3346" s="73"/>
      <c r="N3346" s="29"/>
    </row>
    <row r="3347" customFormat="false" ht="13.8" hidden="false" customHeight="false" outlineLevel="0" collapsed="false">
      <c r="A3347" s="49" t="s">
        <v>138</v>
      </c>
      <c r="B3347" s="43" t="n">
        <v>41396</v>
      </c>
      <c r="C3347" s="1" t="s">
        <v>544</v>
      </c>
      <c r="D3347" s="1" t="s">
        <v>140</v>
      </c>
      <c r="E3347" s="1" t="s">
        <v>544</v>
      </c>
      <c r="F3347" s="1" t="s">
        <v>20</v>
      </c>
      <c r="G3347" s="14" t="n">
        <v>2</v>
      </c>
      <c r="H3347" s="1" t="n">
        <v>2</v>
      </c>
      <c r="I3347" s="23" t="str">
        <f aca="false">IF(J3347="RHAP", "Rhizophora apiculata", IF(J3347="EXAG", "Excoecaria agallocha", IF(J3347="BRPA", "Bruguiera parviflora", IF(J3347="XYMO", "Xylocarpus moluccensis", IF(J3347="BRCY", "Bruguiera cylindrica", IF(J3347="AVAL", "Avicennia alba", IF(J3347="AVOF", "Avicennia officinalis", IF(J3347="LURA", "Lumnitzera racemosa", IF(J3347="CETA", "Ceriops tagal", IF(J3347="XYGR", "Xylocarpus granatum", IF(J3347="AVMA", "Avicennia marina", IF(J3347="RHMU", "Rhizophora mucronata", IF(J3347="BRGY", "Bruguiera gymnorrhiza", IF(J3347="BRSE", "Bruguiera sexangula", IF(J3347="SOOV", "Sonneratia ovata", IF(J3347="SOCA", "Sonneratia caseolaris", IF(J3347="HELI", "Heritiera littoralis", IF(J3347="HESY", "Heritiera sylvatica", IF(J3347="NYFR", "Nypa fruticans", IF(J3347="CYRA", "Cynometra ramiflora", IF(J3347="PHPA", "Phoenix paludosa", IF(J3347="SCHY", "Scyphiphora hydrophyllacea", IF(J3347="DIMA", "Diospyros maritima", IF(J3347="POPI", "Pongamia pinnata", IF(J3347="MAPS", "Maniltoa psilogyne", IF(J3347="INBI", "Intsia bijuga", IF(J3347="ACEB", "Acanthus ebracteatus", IF(J3347="CAER", "Calamus erinaceus", IF(J3347="UNUN", "Unknown unknown",  IF(J3347="SOAL", "Sonneratia alba",  IF(J3347="AECO", "Aegiceras corniculatum", "" )) )))))))))))))))))))))))))))))</f>
        <v>Sonneratia caseolaris</v>
      </c>
      <c r="J3347" s="68" t="s">
        <v>1075</v>
      </c>
      <c r="K3347" s="68" t="n">
        <v>24.8</v>
      </c>
      <c r="L3347" s="73"/>
      <c r="N3347" s="29"/>
    </row>
    <row r="3348" customFormat="false" ht="13.8" hidden="false" customHeight="false" outlineLevel="0" collapsed="false">
      <c r="A3348" s="49" t="s">
        <v>138</v>
      </c>
      <c r="B3348" s="43" t="n">
        <v>41396</v>
      </c>
      <c r="C3348" s="1" t="s">
        <v>544</v>
      </c>
      <c r="D3348" s="1" t="s">
        <v>140</v>
      </c>
      <c r="E3348" s="1" t="s">
        <v>544</v>
      </c>
      <c r="F3348" s="1" t="s">
        <v>20</v>
      </c>
      <c r="G3348" s="14" t="n">
        <v>2</v>
      </c>
      <c r="H3348" s="1" t="n">
        <v>2</v>
      </c>
      <c r="I3348" s="23" t="str">
        <f aca="false">IF(J3348="RHAP", "Rhizophora apiculata", IF(J3348="EXAG", "Excoecaria agallocha", IF(J3348="BRPA", "Bruguiera parviflora", IF(J3348="XYMO", "Xylocarpus moluccensis", IF(J3348="BRCY", "Bruguiera cylindrica", IF(J3348="AVAL", "Avicennia alba", IF(J3348="AVOF", "Avicennia officinalis", IF(J3348="LURA", "Lumnitzera racemosa", IF(J3348="CETA", "Ceriops tagal", IF(J3348="XYGR", "Xylocarpus granatum", IF(J3348="AVMA", "Avicennia marina", IF(J3348="RHMU", "Rhizophora mucronata", IF(J3348="BRGY", "Bruguiera gymnorrhiza", IF(J3348="BRSE", "Bruguiera sexangula", IF(J3348="SOOV", "Sonneratia ovata", IF(J3348="SOCA", "Sonneratia caseolaris", IF(J3348="HELI", "Heritiera littoralis", IF(J3348="HESY", "Heritiera sylvatica", IF(J3348="NYFR", "Nypa fruticans", IF(J3348="CYRA", "Cynometra ramiflora", IF(J3348="PHPA", "Phoenix paludosa", IF(J3348="SCHY", "Scyphiphora hydrophyllacea", IF(J3348="DIMA", "Diospyros maritima", IF(J3348="POPI", "Pongamia pinnata", IF(J3348="MAPS", "Maniltoa psilogyne", IF(J3348="INBI", "Intsia bijuga", IF(J3348="ACEB", "Acanthus ebracteatus", IF(J3348="CAER", "Calamus erinaceus", IF(J3348="UNUN", "Unknown unknown",  IF(J3348="SOAL", "Sonneratia alba",  IF(J3348="AECO", "Aegiceras corniculatum", "" )) )))))))))))))))))))))))))))))</f>
        <v>Sonneratia caseolaris</v>
      </c>
      <c r="J3348" s="68" t="s">
        <v>1075</v>
      </c>
      <c r="K3348" s="68" t="n">
        <v>36.5</v>
      </c>
      <c r="L3348" s="73"/>
      <c r="N3348" s="29"/>
    </row>
    <row r="3349" customFormat="false" ht="13.8" hidden="false" customHeight="false" outlineLevel="0" collapsed="false">
      <c r="A3349" s="49" t="s">
        <v>138</v>
      </c>
      <c r="B3349" s="43" t="n">
        <v>41396</v>
      </c>
      <c r="C3349" s="1" t="s">
        <v>544</v>
      </c>
      <c r="D3349" s="1" t="s">
        <v>140</v>
      </c>
      <c r="E3349" s="1" t="s">
        <v>544</v>
      </c>
      <c r="F3349" s="1" t="s">
        <v>20</v>
      </c>
      <c r="G3349" s="14" t="n">
        <v>2</v>
      </c>
      <c r="H3349" s="1" t="n">
        <v>2</v>
      </c>
      <c r="I3349" s="23" t="str">
        <f aca="false">IF(J3349="RHAP", "Rhizophora apiculata", IF(J3349="EXAG", "Excoecaria agallocha", IF(J3349="BRPA", "Bruguiera parviflora", IF(J3349="XYMO", "Xylocarpus moluccensis", IF(J3349="BRCY", "Bruguiera cylindrica", IF(J3349="AVAL", "Avicennia alba", IF(J3349="AVOF", "Avicennia officinalis", IF(J3349="LURA", "Lumnitzera racemosa", IF(J3349="CETA", "Ceriops tagal", IF(J3349="XYGR", "Xylocarpus granatum", IF(J3349="AVMA", "Avicennia marina", IF(J3349="RHMU", "Rhizophora mucronata", IF(J3349="BRGY", "Bruguiera gymnorrhiza", IF(J3349="BRSE", "Bruguiera sexangula", IF(J3349="SOOV", "Sonneratia ovata", IF(J3349="SOCA", "Sonneratia caseolaris", IF(J3349="HELI", "Heritiera littoralis", IF(J3349="HESY", "Heritiera sylvatica", IF(J3349="NYFR", "Nypa fruticans", IF(J3349="CYRA", "Cynometra ramiflora", IF(J3349="PHPA", "Phoenix paludosa", IF(J3349="SCHY", "Scyphiphora hydrophyllacea", IF(J3349="DIMA", "Diospyros maritima", IF(J3349="POPI", "Pongamia pinnata", IF(J3349="MAPS", "Maniltoa psilogyne", IF(J3349="INBI", "Intsia bijuga", IF(J3349="ACEB", "Acanthus ebracteatus", IF(J3349="CAER", "Calamus erinaceus", IF(J3349="UNUN", "Unknown unknown",  IF(J3349="SOAL", "Sonneratia alba",  IF(J3349="AECO", "Aegiceras corniculatum", "" )) )))))))))))))))))))))))))))))</f>
        <v>Sonneratia caseolaris</v>
      </c>
      <c r="J3349" s="68" t="s">
        <v>1075</v>
      </c>
      <c r="K3349" s="68" t="n">
        <v>37.2</v>
      </c>
      <c r="L3349" s="73"/>
      <c r="N3349" s="29"/>
    </row>
    <row r="3350" customFormat="false" ht="13.8" hidden="false" customHeight="false" outlineLevel="0" collapsed="false">
      <c r="A3350" s="49" t="s">
        <v>138</v>
      </c>
      <c r="B3350" s="43" t="n">
        <v>41396</v>
      </c>
      <c r="C3350" s="1" t="s">
        <v>544</v>
      </c>
      <c r="D3350" s="1" t="s">
        <v>140</v>
      </c>
      <c r="E3350" s="1" t="s">
        <v>544</v>
      </c>
      <c r="F3350" s="1" t="s">
        <v>20</v>
      </c>
      <c r="G3350" s="14" t="n">
        <v>2</v>
      </c>
      <c r="H3350" s="1" t="n">
        <v>3</v>
      </c>
      <c r="I3350" s="23" t="str">
        <f aca="false">IF(J3350="RHAP", "Rhizophora apiculata", IF(J3350="EXAG", "Excoecaria agallocha", IF(J3350="BRPA", "Bruguiera parviflora", IF(J3350="XYMO", "Xylocarpus moluccensis", IF(J3350="BRCY", "Bruguiera cylindrica", IF(J3350="AVAL", "Avicennia alba", IF(J3350="AVOF", "Avicennia officinalis", IF(J3350="LURA", "Lumnitzera racemosa", IF(J3350="CETA", "Ceriops tagal", IF(J3350="XYGR", "Xylocarpus granatum", IF(J3350="AVMA", "Avicennia marina", IF(J3350="RHMU", "Rhizophora mucronata", IF(J3350="BRGY", "Bruguiera gymnorrhiza", IF(J3350="BRSE", "Bruguiera sexangula", IF(J3350="SOOV", "Sonneratia ovata", IF(J3350="SOCA", "Sonneratia caseolaris", IF(J3350="HELI", "Heritiera littoralis", IF(J3350="HESY", "Heritiera sylvatica", IF(J3350="NYFR", "Nypa fruticans", IF(J3350="CYRA", "Cynometra ramiflora", IF(J3350="PHPA", "Phoenix paludosa", IF(J3350="SCHY", "Scyphiphora hydrophyllacea", IF(J3350="DIMA", "Diospyros maritima", IF(J3350="POPI", "Pongamia pinnata", IF(J3350="MAPS", "Maniltoa psilogyne", IF(J3350="INBI", "Intsia bijuga", IF(J3350="ACEB", "Acanthus ebracteatus", IF(J3350="CAER", "Calamus erinaceus", IF(J3350="UNUN", "Unknown unknown",  IF(J3350="SOAL", "Sonneratia alba",  IF(J3350="AECO", "Aegiceras corniculatum", "" )) )))))))))))))))))))))))))))))</f>
        <v>Sonneratia caseolaris</v>
      </c>
      <c r="J3350" s="23" t="s">
        <v>1075</v>
      </c>
      <c r="K3350" s="68" t="n">
        <v>5.6</v>
      </c>
      <c r="L3350" s="73"/>
      <c r="N3350" s="29"/>
      <c r="O3350" s="74"/>
      <c r="P3350" s="23"/>
    </row>
    <row r="3351" customFormat="false" ht="13.8" hidden="false" customHeight="false" outlineLevel="0" collapsed="false">
      <c r="A3351" s="49" t="s">
        <v>138</v>
      </c>
      <c r="B3351" s="43" t="n">
        <v>41396</v>
      </c>
      <c r="C3351" s="1" t="s">
        <v>544</v>
      </c>
      <c r="D3351" s="1" t="s">
        <v>140</v>
      </c>
      <c r="E3351" s="1" t="s">
        <v>544</v>
      </c>
      <c r="F3351" s="1" t="s">
        <v>20</v>
      </c>
      <c r="G3351" s="14" t="n">
        <v>2</v>
      </c>
      <c r="H3351" s="1" t="n">
        <v>3</v>
      </c>
      <c r="I3351" s="23" t="str">
        <f aca="false">IF(J3351="RHAP", "Rhizophora apiculata", IF(J3351="EXAG", "Excoecaria agallocha", IF(J3351="BRPA", "Bruguiera parviflora", IF(J3351="XYMO", "Xylocarpus moluccensis", IF(J3351="BRCY", "Bruguiera cylindrica", IF(J3351="AVAL", "Avicennia alba", IF(J3351="AVOF", "Avicennia officinalis", IF(J3351="LURA", "Lumnitzera racemosa", IF(J3351="CETA", "Ceriops tagal", IF(J3351="XYGR", "Xylocarpus granatum", IF(J3351="AVMA", "Avicennia marina", IF(J3351="RHMU", "Rhizophora mucronata", IF(J3351="BRGY", "Bruguiera gymnorrhiza", IF(J3351="BRSE", "Bruguiera sexangula", IF(J3351="SOOV", "Sonneratia ovata", IF(J3351="SOCA", "Sonneratia caseolaris", IF(J3351="HELI", "Heritiera littoralis", IF(J3351="HESY", "Heritiera sylvatica", IF(J3351="NYFR", "Nypa fruticans", IF(J3351="CYRA", "Cynometra ramiflora", IF(J3351="PHPA", "Phoenix paludosa", IF(J3351="SCHY", "Scyphiphora hydrophyllacea", IF(J3351="DIMA", "Diospyros maritima", IF(J3351="POPI", "Pongamia pinnata", IF(J3351="MAPS", "Maniltoa psilogyne", IF(J3351="INBI", "Intsia bijuga", IF(J3351="ACEB", "Acanthus ebracteatus", IF(J3351="CAER", "Calamus erinaceus", IF(J3351="UNUN", "Unknown unknown",  IF(J3351="SOAL", "Sonneratia alba",  IF(J3351="AECO", "Aegiceras corniculatum", "" )) )))))))))))))))))))))))))))))</f>
        <v>Sonneratia caseolaris</v>
      </c>
      <c r="J3351" s="23" t="s">
        <v>1075</v>
      </c>
      <c r="K3351" s="68" t="n">
        <v>11.3</v>
      </c>
      <c r="L3351" s="73"/>
      <c r="N3351" s="29"/>
      <c r="O3351" s="74"/>
      <c r="P3351" s="23"/>
    </row>
    <row r="3352" customFormat="false" ht="13.8" hidden="false" customHeight="false" outlineLevel="0" collapsed="false">
      <c r="A3352" s="49" t="s">
        <v>138</v>
      </c>
      <c r="B3352" s="43" t="n">
        <v>41396</v>
      </c>
      <c r="C3352" s="1" t="s">
        <v>544</v>
      </c>
      <c r="D3352" s="1" t="s">
        <v>140</v>
      </c>
      <c r="E3352" s="1" t="s">
        <v>544</v>
      </c>
      <c r="F3352" s="1" t="s">
        <v>20</v>
      </c>
      <c r="G3352" s="14" t="n">
        <v>2</v>
      </c>
      <c r="H3352" s="1" t="n">
        <v>3</v>
      </c>
      <c r="I3352" s="23" t="str">
        <f aca="false">IF(J3352="RHAP", "Rhizophora apiculata", IF(J3352="EXAG", "Excoecaria agallocha", IF(J3352="BRPA", "Bruguiera parviflora", IF(J3352="XYMO", "Xylocarpus moluccensis", IF(J3352="BRCY", "Bruguiera cylindrica", IF(J3352="AVAL", "Avicennia alba", IF(J3352="AVOF", "Avicennia officinalis", IF(J3352="LURA", "Lumnitzera racemosa", IF(J3352="CETA", "Ceriops tagal", IF(J3352="XYGR", "Xylocarpus granatum", IF(J3352="AVMA", "Avicennia marina", IF(J3352="RHMU", "Rhizophora mucronata", IF(J3352="BRGY", "Bruguiera gymnorrhiza", IF(J3352="BRSE", "Bruguiera sexangula", IF(J3352="SOOV", "Sonneratia ovata", IF(J3352="SOCA", "Sonneratia caseolaris", IF(J3352="HELI", "Heritiera littoralis", IF(J3352="HESY", "Heritiera sylvatica", IF(J3352="NYFR", "Nypa fruticans", IF(J3352="CYRA", "Cynometra ramiflora", IF(J3352="PHPA", "Phoenix paludosa", IF(J3352="SCHY", "Scyphiphora hydrophyllacea", IF(J3352="DIMA", "Diospyros maritima", IF(J3352="POPI", "Pongamia pinnata", IF(J3352="MAPS", "Maniltoa psilogyne", IF(J3352="INBI", "Intsia bijuga", IF(J3352="ACEB", "Acanthus ebracteatus", IF(J3352="CAER", "Calamus erinaceus", IF(J3352="UNUN", "Unknown unknown",  IF(J3352="SOAL", "Sonneratia alba",  IF(J3352="AECO", "Aegiceras corniculatum", "" )) )))))))))))))))))))))))))))))</f>
        <v>Sonneratia caseolaris</v>
      </c>
      <c r="J3352" s="68" t="s">
        <v>1075</v>
      </c>
      <c r="K3352" s="68" t="n">
        <v>12</v>
      </c>
      <c r="L3352" s="73"/>
      <c r="N3352" s="29"/>
    </row>
    <row r="3353" customFormat="false" ht="13.8" hidden="false" customHeight="false" outlineLevel="0" collapsed="false">
      <c r="A3353" s="49" t="s">
        <v>138</v>
      </c>
      <c r="B3353" s="43" t="n">
        <v>41396</v>
      </c>
      <c r="C3353" s="1" t="s">
        <v>544</v>
      </c>
      <c r="D3353" s="1" t="s">
        <v>140</v>
      </c>
      <c r="E3353" s="1" t="s">
        <v>544</v>
      </c>
      <c r="F3353" s="1" t="s">
        <v>20</v>
      </c>
      <c r="G3353" s="14" t="n">
        <v>2</v>
      </c>
      <c r="H3353" s="1" t="n">
        <v>3</v>
      </c>
      <c r="I3353" s="23" t="str">
        <f aca="false">IF(J3353="RHAP", "Rhizophora apiculata", IF(J3353="EXAG", "Excoecaria agallocha", IF(J3353="BRPA", "Bruguiera parviflora", IF(J3353="XYMO", "Xylocarpus moluccensis", IF(J3353="BRCY", "Bruguiera cylindrica", IF(J3353="AVAL", "Avicennia alba", IF(J3353="AVOF", "Avicennia officinalis", IF(J3353="LURA", "Lumnitzera racemosa", IF(J3353="CETA", "Ceriops tagal", IF(J3353="XYGR", "Xylocarpus granatum", IF(J3353="AVMA", "Avicennia marina", IF(J3353="RHMU", "Rhizophora mucronata", IF(J3353="BRGY", "Bruguiera gymnorrhiza", IF(J3353="BRSE", "Bruguiera sexangula", IF(J3353="SOOV", "Sonneratia ovata", IF(J3353="SOCA", "Sonneratia caseolaris", IF(J3353="HELI", "Heritiera littoralis", IF(J3353="HESY", "Heritiera sylvatica", IF(J3353="NYFR", "Nypa fruticans", IF(J3353="CYRA", "Cynometra ramiflora", IF(J3353="PHPA", "Phoenix paludosa", IF(J3353="SCHY", "Scyphiphora hydrophyllacea", IF(J3353="DIMA", "Diospyros maritima", IF(J3353="POPI", "Pongamia pinnata", IF(J3353="MAPS", "Maniltoa psilogyne", IF(J3353="INBI", "Intsia bijuga", IF(J3353="ACEB", "Acanthus ebracteatus", IF(J3353="CAER", "Calamus erinaceus", IF(J3353="UNUN", "Unknown unknown",  IF(J3353="SOAL", "Sonneratia alba",  IF(J3353="AECO", "Aegiceras corniculatum", "" )) )))))))))))))))))))))))))))))</f>
        <v>Sonneratia caseolaris</v>
      </c>
      <c r="J3353" s="68" t="s">
        <v>1075</v>
      </c>
      <c r="K3353" s="68" t="n">
        <v>13.7</v>
      </c>
      <c r="L3353" s="73"/>
      <c r="N3353" s="29"/>
    </row>
    <row r="3354" customFormat="false" ht="13.8" hidden="false" customHeight="false" outlineLevel="0" collapsed="false">
      <c r="A3354" s="49" t="s">
        <v>138</v>
      </c>
      <c r="B3354" s="43" t="n">
        <v>41396</v>
      </c>
      <c r="C3354" s="1" t="s">
        <v>544</v>
      </c>
      <c r="D3354" s="1" t="s">
        <v>140</v>
      </c>
      <c r="E3354" s="1" t="s">
        <v>544</v>
      </c>
      <c r="F3354" s="1" t="s">
        <v>20</v>
      </c>
      <c r="G3354" s="14" t="n">
        <v>2</v>
      </c>
      <c r="H3354" s="1" t="n">
        <v>3</v>
      </c>
      <c r="I3354" s="23" t="str">
        <f aca="false">IF(J3354="RHAP", "Rhizophora apiculata", IF(J3354="EXAG", "Excoecaria agallocha", IF(J3354="BRPA", "Bruguiera parviflora", IF(J3354="XYMO", "Xylocarpus moluccensis", IF(J3354="BRCY", "Bruguiera cylindrica", IF(J3354="AVAL", "Avicennia alba", IF(J3354="AVOF", "Avicennia officinalis", IF(J3354="LURA", "Lumnitzera racemosa", IF(J3354="CETA", "Ceriops tagal", IF(J3354="XYGR", "Xylocarpus granatum", IF(J3354="AVMA", "Avicennia marina", IF(J3354="RHMU", "Rhizophora mucronata", IF(J3354="BRGY", "Bruguiera gymnorrhiza", IF(J3354="BRSE", "Bruguiera sexangula", IF(J3354="SOOV", "Sonneratia ovata", IF(J3354="SOCA", "Sonneratia caseolaris", IF(J3354="HELI", "Heritiera littoralis", IF(J3354="HESY", "Heritiera sylvatica", IF(J3354="NYFR", "Nypa fruticans", IF(J3354="CYRA", "Cynometra ramiflora", IF(J3354="PHPA", "Phoenix paludosa", IF(J3354="SCHY", "Scyphiphora hydrophyllacea", IF(J3354="DIMA", "Diospyros maritima", IF(J3354="POPI", "Pongamia pinnata", IF(J3354="MAPS", "Maniltoa psilogyne", IF(J3354="INBI", "Intsia bijuga", IF(J3354="ACEB", "Acanthus ebracteatus", IF(J3354="CAER", "Calamus erinaceus", IF(J3354="UNUN", "Unknown unknown",  IF(J3354="SOAL", "Sonneratia alba",  IF(J3354="AECO", "Aegiceras corniculatum", "" )) )))))))))))))))))))))))))))))</f>
        <v>Avicennia officinalis</v>
      </c>
      <c r="J3354" s="1" t="s">
        <v>105</v>
      </c>
      <c r="K3354" s="68" t="n">
        <v>14.5</v>
      </c>
      <c r="L3354" s="73"/>
      <c r="N3354" s="29"/>
      <c r="O3354" s="74"/>
      <c r="P3354" s="23"/>
    </row>
    <row r="3355" customFormat="false" ht="13.8" hidden="false" customHeight="false" outlineLevel="0" collapsed="false">
      <c r="A3355" s="72" t="s">
        <v>138</v>
      </c>
      <c r="B3355" s="43" t="n">
        <v>41396</v>
      </c>
      <c r="C3355" s="1" t="s">
        <v>544</v>
      </c>
      <c r="D3355" s="1" t="s">
        <v>140</v>
      </c>
      <c r="E3355" s="1" t="s">
        <v>544</v>
      </c>
      <c r="F3355" s="1" t="s">
        <v>20</v>
      </c>
      <c r="G3355" s="14" t="n">
        <v>2</v>
      </c>
      <c r="H3355" s="1" t="n">
        <v>3</v>
      </c>
      <c r="I3355" s="23" t="str">
        <f aca="false">IF(J3355="RHAP", "Rhizophora apiculata", IF(J3355="EXAG", "Excoecaria agallocha", IF(J3355="BRPA", "Bruguiera parviflora", IF(J3355="XYMO", "Xylocarpus moluccensis", IF(J3355="BRCY", "Bruguiera cylindrica", IF(J3355="AVAL", "Avicennia alba", IF(J3355="AVOF", "Avicennia officinalis", IF(J3355="LURA", "Lumnitzera racemosa", IF(J3355="CETA", "Ceriops tagal", IF(J3355="XYGR", "Xylocarpus granatum", IF(J3355="AVMA", "Avicennia marina", IF(J3355="RHMU", "Rhizophora mucronata", IF(J3355="BRGY", "Bruguiera gymnorrhiza", IF(J3355="BRSE", "Bruguiera sexangula", IF(J3355="SOOV", "Sonneratia ovata", IF(J3355="SOCA", "Sonneratia caseolaris", IF(J3355="HELI", "Heritiera littoralis", IF(J3355="HESY", "Heritiera sylvatica", IF(J3355="NYFR", "Nypa fruticans", IF(J3355="CYRA", "Cynometra ramiflora", IF(J3355="PHPA", "Phoenix paludosa", IF(J3355="SCHY", "Scyphiphora hydrophyllacea", IF(J3355="DIMA", "Diospyros maritima", IF(J3355="POPI", "Pongamia pinnata", IF(J3355="MAPS", "Maniltoa psilogyne", IF(J3355="INBI", "Intsia bijuga", IF(J3355="ACEB", "Acanthus ebracteatus", IF(J3355="CAER", "Calamus erinaceus", IF(J3355="UNUN", "Unknown unknown",  IF(J3355="SOAL", "Sonneratia alba",  IF(J3355="AECO", "Aegiceras corniculatum", "" )) )))))))))))))))))))))))))))))</f>
        <v>Excoecaria agallocha</v>
      </c>
      <c r="J3355" s="23" t="s">
        <v>162</v>
      </c>
      <c r="K3355" s="68" t="n">
        <v>16.6</v>
      </c>
      <c r="L3355" s="73"/>
      <c r="N3355" s="29"/>
    </row>
    <row r="3356" customFormat="false" ht="13.8" hidden="false" customHeight="false" outlineLevel="0" collapsed="false">
      <c r="A3356" s="72" t="s">
        <v>138</v>
      </c>
      <c r="B3356" s="43" t="n">
        <v>41396</v>
      </c>
      <c r="C3356" s="1" t="s">
        <v>544</v>
      </c>
      <c r="D3356" s="1" t="s">
        <v>140</v>
      </c>
      <c r="E3356" s="1" t="s">
        <v>544</v>
      </c>
      <c r="F3356" s="1" t="s">
        <v>20</v>
      </c>
      <c r="G3356" s="14" t="n">
        <v>2</v>
      </c>
      <c r="H3356" s="1" t="n">
        <v>3</v>
      </c>
      <c r="I3356" s="23" t="str">
        <f aca="false">IF(J3356="RHAP", "Rhizophora apiculata", IF(J3356="EXAG", "Excoecaria agallocha", IF(J3356="BRPA", "Bruguiera parviflora", IF(J3356="XYMO", "Xylocarpus moluccensis", IF(J3356="BRCY", "Bruguiera cylindrica", IF(J3356="AVAL", "Avicennia alba", IF(J3356="AVOF", "Avicennia officinalis", IF(J3356="LURA", "Lumnitzera racemosa", IF(J3356="CETA", "Ceriops tagal", IF(J3356="XYGR", "Xylocarpus granatum", IF(J3356="AVMA", "Avicennia marina", IF(J3356="RHMU", "Rhizophora mucronata", IF(J3356="BRGY", "Bruguiera gymnorrhiza", IF(J3356="BRSE", "Bruguiera sexangula", IF(J3356="SOOV", "Sonneratia ovata", IF(J3356="SOCA", "Sonneratia caseolaris", IF(J3356="HELI", "Heritiera littoralis", IF(J3356="HESY", "Heritiera sylvatica", IF(J3356="NYFR", "Nypa fruticans", IF(J3356="CYRA", "Cynometra ramiflora", IF(J3356="PHPA", "Phoenix paludosa", IF(J3356="SCHY", "Scyphiphora hydrophyllacea", IF(J3356="DIMA", "Diospyros maritima", IF(J3356="POPI", "Pongamia pinnata", IF(J3356="MAPS", "Maniltoa psilogyne", IF(J3356="INBI", "Intsia bijuga", IF(J3356="ACEB", "Acanthus ebracteatus", IF(J3356="CAER", "Calamus erinaceus", IF(J3356="UNUN", "Unknown unknown",  IF(J3356="SOAL", "Sonneratia alba",  IF(J3356="AECO", "Aegiceras corniculatum", "" )) )))))))))))))))))))))))))))))</f>
        <v>Excoecaria agallocha</v>
      </c>
      <c r="J3356" s="23" t="s">
        <v>162</v>
      </c>
      <c r="K3356" s="68" t="n">
        <v>16.7</v>
      </c>
      <c r="L3356" s="73"/>
      <c r="N3356" s="29"/>
    </row>
    <row r="3357" customFormat="false" ht="13.8" hidden="false" customHeight="false" outlineLevel="0" collapsed="false">
      <c r="A3357" s="49" t="s">
        <v>138</v>
      </c>
      <c r="B3357" s="43" t="n">
        <v>41396</v>
      </c>
      <c r="C3357" s="1" t="s">
        <v>544</v>
      </c>
      <c r="D3357" s="1" t="s">
        <v>140</v>
      </c>
      <c r="E3357" s="1" t="s">
        <v>544</v>
      </c>
      <c r="F3357" s="1" t="s">
        <v>20</v>
      </c>
      <c r="G3357" s="14" t="n">
        <v>2</v>
      </c>
      <c r="H3357" s="1" t="n">
        <v>3</v>
      </c>
      <c r="I3357" s="23" t="str">
        <f aca="false">IF(J3357="RHAP", "Rhizophora apiculata", IF(J3357="EXAG", "Excoecaria agallocha", IF(J3357="BRPA", "Bruguiera parviflora", IF(J3357="XYMO", "Xylocarpus moluccensis", IF(J3357="BRCY", "Bruguiera cylindrica", IF(J3357="AVAL", "Avicennia alba", IF(J3357="AVOF", "Avicennia officinalis", IF(J3357="LURA", "Lumnitzera racemosa", IF(J3357="CETA", "Ceriops tagal", IF(J3357="XYGR", "Xylocarpus granatum", IF(J3357="AVMA", "Avicennia marina", IF(J3357="RHMU", "Rhizophora mucronata", IF(J3357="BRGY", "Bruguiera gymnorrhiza", IF(J3357="BRSE", "Bruguiera sexangula", IF(J3357="SOOV", "Sonneratia ovata", IF(J3357="SOCA", "Sonneratia caseolaris", IF(J3357="HELI", "Heritiera littoralis", IF(J3357="HESY", "Heritiera sylvatica", IF(J3357="NYFR", "Nypa fruticans", IF(J3357="CYRA", "Cynometra ramiflora", IF(J3357="PHPA", "Phoenix paludosa", IF(J3357="SCHY", "Scyphiphora hydrophyllacea", IF(J3357="DIMA", "Diospyros maritima", IF(J3357="POPI", "Pongamia pinnata", IF(J3357="MAPS", "Maniltoa psilogyne", IF(J3357="INBI", "Intsia bijuga", IF(J3357="ACEB", "Acanthus ebracteatus", IF(J3357="CAER", "Calamus erinaceus", IF(J3357="UNUN", "Unknown unknown",  IF(J3357="SOAL", "Sonneratia alba",  IF(J3357="AECO", "Aegiceras corniculatum", "" )) )))))))))))))))))))))))))))))</f>
        <v>Sonneratia caseolaris</v>
      </c>
      <c r="J3357" s="68" t="s">
        <v>1075</v>
      </c>
      <c r="K3357" s="68" t="n">
        <v>17.5</v>
      </c>
      <c r="L3357" s="73"/>
      <c r="N3357" s="29"/>
    </row>
    <row r="3358" customFormat="false" ht="13.8" hidden="false" customHeight="false" outlineLevel="0" collapsed="false">
      <c r="A3358" s="72" t="s">
        <v>138</v>
      </c>
      <c r="B3358" s="43" t="n">
        <v>41396</v>
      </c>
      <c r="C3358" s="1" t="s">
        <v>544</v>
      </c>
      <c r="D3358" s="1" t="s">
        <v>140</v>
      </c>
      <c r="E3358" s="1" t="s">
        <v>544</v>
      </c>
      <c r="F3358" s="1" t="s">
        <v>20</v>
      </c>
      <c r="G3358" s="14" t="n">
        <v>2</v>
      </c>
      <c r="H3358" s="1" t="n">
        <v>3</v>
      </c>
      <c r="I3358" s="23" t="str">
        <f aca="false">IF(J3358="RHAP", "Rhizophora apiculata", IF(J3358="EXAG", "Excoecaria agallocha", IF(J3358="BRPA", "Bruguiera parviflora", IF(J3358="XYMO", "Xylocarpus moluccensis", IF(J3358="BRCY", "Bruguiera cylindrica", IF(J3358="AVAL", "Avicennia alba", IF(J3358="AVOF", "Avicennia officinalis", IF(J3358="LURA", "Lumnitzera racemosa", IF(J3358="CETA", "Ceriops tagal", IF(J3358="XYGR", "Xylocarpus granatum", IF(J3358="AVMA", "Avicennia marina", IF(J3358="RHMU", "Rhizophora mucronata", IF(J3358="BRGY", "Bruguiera gymnorrhiza", IF(J3358="BRSE", "Bruguiera sexangula", IF(J3358="SOOV", "Sonneratia ovata", IF(J3358="SOCA", "Sonneratia caseolaris", IF(J3358="HELI", "Heritiera littoralis", IF(J3358="HESY", "Heritiera sylvatica", IF(J3358="NYFR", "Nypa fruticans", IF(J3358="CYRA", "Cynometra ramiflora", IF(J3358="PHPA", "Phoenix paludosa", IF(J3358="SCHY", "Scyphiphora hydrophyllacea", IF(J3358="DIMA", "Diospyros maritima", IF(J3358="POPI", "Pongamia pinnata", IF(J3358="MAPS", "Maniltoa psilogyne", IF(J3358="INBI", "Intsia bijuga", IF(J3358="ACEB", "Acanthus ebracteatus", IF(J3358="CAER", "Calamus erinaceus", IF(J3358="UNUN", "Unknown unknown",  IF(J3358="SOAL", "Sonneratia alba",  IF(J3358="AECO", "Aegiceras corniculatum", "" )) )))))))))))))))))))))))))))))</f>
        <v>Excoecaria agallocha</v>
      </c>
      <c r="J3358" s="23" t="s">
        <v>162</v>
      </c>
      <c r="K3358" s="68" t="n">
        <v>21.9</v>
      </c>
      <c r="L3358" s="73"/>
      <c r="N3358" s="29"/>
    </row>
    <row r="3359" customFormat="false" ht="13.8" hidden="false" customHeight="false" outlineLevel="0" collapsed="false">
      <c r="A3359" s="72" t="s">
        <v>138</v>
      </c>
      <c r="B3359" s="43" t="n">
        <v>41396</v>
      </c>
      <c r="C3359" s="1" t="s">
        <v>544</v>
      </c>
      <c r="D3359" s="1" t="s">
        <v>140</v>
      </c>
      <c r="E3359" s="1" t="s">
        <v>544</v>
      </c>
      <c r="F3359" s="1" t="s">
        <v>20</v>
      </c>
      <c r="G3359" s="14" t="n">
        <v>2</v>
      </c>
      <c r="H3359" s="1" t="n">
        <v>3</v>
      </c>
      <c r="I3359" s="23" t="str">
        <f aca="false">IF(J3359="RHAP", "Rhizophora apiculata", IF(J3359="EXAG", "Excoecaria agallocha", IF(J3359="BRPA", "Bruguiera parviflora", IF(J3359="XYMO", "Xylocarpus moluccensis", IF(J3359="BRCY", "Bruguiera cylindrica", IF(J3359="AVAL", "Avicennia alba", IF(J3359="AVOF", "Avicennia officinalis", IF(J3359="LURA", "Lumnitzera racemosa", IF(J3359="CETA", "Ceriops tagal", IF(J3359="XYGR", "Xylocarpus granatum", IF(J3359="AVMA", "Avicennia marina", IF(J3359="RHMU", "Rhizophora mucronata", IF(J3359="BRGY", "Bruguiera gymnorrhiza", IF(J3359="BRSE", "Bruguiera sexangula", IF(J3359="SOOV", "Sonneratia ovata", IF(J3359="SOCA", "Sonneratia caseolaris", IF(J3359="HELI", "Heritiera littoralis", IF(J3359="HESY", "Heritiera sylvatica", IF(J3359="NYFR", "Nypa fruticans", IF(J3359="CYRA", "Cynometra ramiflora", IF(J3359="PHPA", "Phoenix paludosa", IF(J3359="SCHY", "Scyphiphora hydrophyllacea", IF(J3359="DIMA", "Diospyros maritima", IF(J3359="POPI", "Pongamia pinnata", IF(J3359="MAPS", "Maniltoa psilogyne", IF(J3359="INBI", "Intsia bijuga", IF(J3359="ACEB", "Acanthus ebracteatus", IF(J3359="CAER", "Calamus erinaceus", IF(J3359="UNUN", "Unknown unknown",  IF(J3359="SOAL", "Sonneratia alba",  IF(J3359="AECO", "Aegiceras corniculatum", "" )) )))))))))))))))))))))))))))))</f>
        <v>Excoecaria agallocha</v>
      </c>
      <c r="J3359" s="23" t="s">
        <v>162</v>
      </c>
      <c r="K3359" s="68" t="n">
        <v>32</v>
      </c>
      <c r="L3359" s="73"/>
      <c r="N3359" s="29"/>
    </row>
    <row r="3360" customFormat="false" ht="13.8" hidden="false" customHeight="false" outlineLevel="0" collapsed="false">
      <c r="A3360" s="72" t="s">
        <v>138</v>
      </c>
      <c r="B3360" s="27" t="n">
        <v>41396</v>
      </c>
      <c r="C3360" s="1" t="s">
        <v>544</v>
      </c>
      <c r="D3360" s="1" t="s">
        <v>140</v>
      </c>
      <c r="E3360" s="1" t="s">
        <v>544</v>
      </c>
      <c r="F3360" s="1" t="s">
        <v>20</v>
      </c>
      <c r="G3360" s="14" t="n">
        <v>3</v>
      </c>
      <c r="H3360" s="14" t="n">
        <v>1</v>
      </c>
      <c r="I3360" s="23" t="str">
        <f aca="false">IF(J3360="RHAP", "Rhizophora apiculata", IF(J3360="EXAG", "Excoecaria agallocha", IF(J3360="BRPA", "Bruguiera parviflora", IF(J3360="XYMO", "Xylocarpus moluccensis", IF(J3360="BRCY", "Bruguiera cylindrica", IF(J3360="AVAL", "Avicennia alba", IF(J3360="AVOF", "Avicennia officinalis", IF(J3360="LURA", "Lumnitzera racemosa", IF(J3360="CETA", "Ceriops tagal", IF(J3360="XYGR", "Xylocarpus granatum", IF(J3360="AVMA", "Avicennia marina", IF(J3360="RHMU", "Rhizophora mucronata", IF(J3360="BRGY", "Bruguiera gymnorrhiza", IF(J3360="BRSE", "Bruguiera sexangula", IF(J3360="SOOV", "Sonneratia ovata", IF(J3360="SOCA", "Sonneratia caseolaris", IF(J3360="HELI", "Heritiera littoralis", IF(J3360="HESY", "Heritiera sylvatica", IF(J3360="NYFR", "Nypa fruticans", IF(J3360="CYRA", "Cynometra ramiflora", IF(J3360="PHPA", "Phoenix paludosa", IF(J3360="SCHY", "Scyphiphora hydrophyllacea", IF(J3360="DIMA", "Diospyros maritima", IF(J3360="POPI", "Pongamia pinnata", IF(J3360="MAPS", "Maniltoa psilogyne", IF(J3360="INBI", "Intsia bijuga", IF(J3360="ACEB", "Acanthus ebracteatus", IF(J3360="CAER", "Calamus erinaceus", IF(J3360="UNUN", "Unknown unknown",  IF(J3360="SOAL", "Sonneratia alba",  IF(J3360="AECO", "Aegiceras corniculatum", "" )) )))))))))))))))))))))))))))))</f>
        <v>Rhizophora apiculata</v>
      </c>
      <c r="J3360" s="23" t="s">
        <v>21</v>
      </c>
      <c r="K3360" s="68" t="n">
        <v>5.09295817894065</v>
      </c>
      <c r="L3360" s="73"/>
      <c r="N3360" s="29"/>
    </row>
    <row r="3361" customFormat="false" ht="13.8" hidden="false" customHeight="false" outlineLevel="0" collapsed="false">
      <c r="A3361" s="72" t="s">
        <v>138</v>
      </c>
      <c r="B3361" s="27" t="n">
        <v>41396</v>
      </c>
      <c r="C3361" s="1" t="s">
        <v>544</v>
      </c>
      <c r="D3361" s="1" t="s">
        <v>140</v>
      </c>
      <c r="E3361" s="1" t="s">
        <v>544</v>
      </c>
      <c r="F3361" s="1" t="s">
        <v>20</v>
      </c>
      <c r="G3361" s="14" t="n">
        <v>3</v>
      </c>
      <c r="H3361" s="14" t="n">
        <v>1</v>
      </c>
      <c r="I3361" s="23" t="str">
        <f aca="false">IF(J3361="RHAP", "Rhizophora apiculata", IF(J3361="EXAG", "Excoecaria agallocha", IF(J3361="BRPA", "Bruguiera parviflora", IF(J3361="XYMO", "Xylocarpus moluccensis", IF(J3361="BRCY", "Bruguiera cylindrica", IF(J3361="AVAL", "Avicennia alba", IF(J3361="AVOF", "Avicennia officinalis", IF(J3361="LURA", "Lumnitzera racemosa", IF(J3361="CETA", "Ceriops tagal", IF(J3361="XYGR", "Xylocarpus granatum", IF(J3361="AVMA", "Avicennia marina", IF(J3361="RHMU", "Rhizophora mucronata", IF(J3361="BRGY", "Bruguiera gymnorrhiza", IF(J3361="BRSE", "Bruguiera sexangula", IF(J3361="SOOV", "Sonneratia ovata", IF(J3361="SOCA", "Sonneratia caseolaris", IF(J3361="HELI", "Heritiera littoralis", IF(J3361="HESY", "Heritiera sylvatica", IF(J3361="NYFR", "Nypa fruticans", IF(J3361="CYRA", "Cynometra ramiflora", IF(J3361="PHPA", "Phoenix paludosa", IF(J3361="SCHY", "Scyphiphora hydrophyllacea", IF(J3361="DIMA", "Diospyros maritima", IF(J3361="POPI", "Pongamia pinnata", IF(J3361="MAPS", "Maniltoa psilogyne", IF(J3361="INBI", "Intsia bijuga", IF(J3361="ACEB", "Acanthus ebracteatus", IF(J3361="CAER", "Calamus erinaceus", IF(J3361="UNUN", "Unknown unknown",  IF(J3361="SOAL", "Sonneratia alba",  IF(J3361="AECO", "Aegiceras corniculatum", "" )) )))))))))))))))))))))))))))))</f>
        <v>Rhizophora apiculata</v>
      </c>
      <c r="J3361" s="23" t="s">
        <v>21</v>
      </c>
      <c r="K3361" s="68" t="n">
        <v>5.09295817894065</v>
      </c>
      <c r="L3361" s="73"/>
      <c r="N3361" s="29"/>
    </row>
    <row r="3362" customFormat="false" ht="13.8" hidden="false" customHeight="false" outlineLevel="0" collapsed="false">
      <c r="A3362" s="72" t="s">
        <v>138</v>
      </c>
      <c r="B3362" s="27" t="n">
        <v>41396</v>
      </c>
      <c r="C3362" s="1" t="s">
        <v>544</v>
      </c>
      <c r="D3362" s="1" t="s">
        <v>140</v>
      </c>
      <c r="E3362" s="1" t="s">
        <v>544</v>
      </c>
      <c r="F3362" s="1" t="s">
        <v>20</v>
      </c>
      <c r="G3362" s="14" t="n">
        <v>3</v>
      </c>
      <c r="H3362" s="14" t="n">
        <v>1</v>
      </c>
      <c r="I3362" s="23" t="str">
        <f aca="false">IF(J3362="RHAP", "Rhizophora apiculata", IF(J3362="EXAG", "Excoecaria agallocha", IF(J3362="BRPA", "Bruguiera parviflora", IF(J3362="XYMO", "Xylocarpus moluccensis", IF(J3362="BRCY", "Bruguiera cylindrica", IF(J3362="AVAL", "Avicennia alba", IF(J3362="AVOF", "Avicennia officinalis", IF(J3362="LURA", "Lumnitzera racemosa", IF(J3362="CETA", "Ceriops tagal", IF(J3362="XYGR", "Xylocarpus granatum", IF(J3362="AVMA", "Avicennia marina", IF(J3362="RHMU", "Rhizophora mucronata", IF(J3362="BRGY", "Bruguiera gymnorrhiza", IF(J3362="BRSE", "Bruguiera sexangula", IF(J3362="SOOV", "Sonneratia ovata", IF(J3362="SOCA", "Sonneratia caseolaris", IF(J3362="HELI", "Heritiera littoralis", IF(J3362="HESY", "Heritiera sylvatica", IF(J3362="NYFR", "Nypa fruticans", IF(J3362="CYRA", "Cynometra ramiflora", IF(J3362="PHPA", "Phoenix paludosa", IF(J3362="SCHY", "Scyphiphora hydrophyllacea", IF(J3362="DIMA", "Diospyros maritima", IF(J3362="POPI", "Pongamia pinnata", IF(J3362="MAPS", "Maniltoa psilogyne", IF(J3362="INBI", "Intsia bijuga", IF(J3362="ACEB", "Acanthus ebracteatus", IF(J3362="CAER", "Calamus erinaceus", IF(J3362="UNUN", "Unknown unknown",  IF(J3362="SOAL", "Sonneratia alba",  IF(J3362="AECO", "Aegiceras corniculatum", "" )) )))))))))))))))))))))))))))))</f>
        <v>Rhizophora apiculata</v>
      </c>
      <c r="J3362" s="23" t="s">
        <v>21</v>
      </c>
      <c r="K3362" s="68" t="n">
        <v>5.09295817894065</v>
      </c>
      <c r="L3362" s="73"/>
      <c r="N3362" s="29"/>
    </row>
    <row r="3363" customFormat="false" ht="13.8" hidden="false" customHeight="false" outlineLevel="0" collapsed="false">
      <c r="A3363" s="72" t="s">
        <v>138</v>
      </c>
      <c r="B3363" s="27" t="n">
        <v>41396</v>
      </c>
      <c r="C3363" s="1" t="s">
        <v>544</v>
      </c>
      <c r="D3363" s="1" t="s">
        <v>140</v>
      </c>
      <c r="E3363" s="1" t="s">
        <v>544</v>
      </c>
      <c r="F3363" s="1" t="s">
        <v>20</v>
      </c>
      <c r="G3363" s="14" t="n">
        <v>3</v>
      </c>
      <c r="H3363" s="14" t="n">
        <v>1</v>
      </c>
      <c r="I3363" s="23" t="str">
        <f aca="false">IF(J3363="RHAP", "Rhizophora apiculata", IF(J3363="EXAG", "Excoecaria agallocha", IF(J3363="BRPA", "Bruguiera parviflora", IF(J3363="XYMO", "Xylocarpus moluccensis", IF(J3363="BRCY", "Bruguiera cylindrica", IF(J3363="AVAL", "Avicennia alba", IF(J3363="AVOF", "Avicennia officinalis", IF(J3363="LURA", "Lumnitzera racemosa", IF(J3363="CETA", "Ceriops tagal", IF(J3363="XYGR", "Xylocarpus granatum", IF(J3363="AVMA", "Avicennia marina", IF(J3363="RHMU", "Rhizophora mucronata", IF(J3363="BRGY", "Bruguiera gymnorrhiza", IF(J3363="BRSE", "Bruguiera sexangula", IF(J3363="SOOV", "Sonneratia ovata", IF(J3363="SOCA", "Sonneratia caseolaris", IF(J3363="HELI", "Heritiera littoralis", IF(J3363="HESY", "Heritiera sylvatica", IF(J3363="NYFR", "Nypa fruticans", IF(J3363="CYRA", "Cynometra ramiflora", IF(J3363="PHPA", "Phoenix paludosa", IF(J3363="SCHY", "Scyphiphora hydrophyllacea", IF(J3363="DIMA", "Diospyros maritima", IF(J3363="POPI", "Pongamia pinnata", IF(J3363="MAPS", "Maniltoa psilogyne", IF(J3363="INBI", "Intsia bijuga", IF(J3363="ACEB", "Acanthus ebracteatus", IF(J3363="CAER", "Calamus erinaceus", IF(J3363="UNUN", "Unknown unknown",  IF(J3363="SOAL", "Sonneratia alba",  IF(J3363="AECO", "Aegiceras corniculatum", "" )) )))))))))))))))))))))))))))))</f>
        <v>Rhizophora apiculata</v>
      </c>
      <c r="J3363" s="23" t="s">
        <v>21</v>
      </c>
      <c r="K3363" s="68" t="n">
        <v>5.09295817894065</v>
      </c>
      <c r="L3363" s="73"/>
      <c r="N3363" s="29"/>
    </row>
    <row r="3364" customFormat="false" ht="13.8" hidden="false" customHeight="false" outlineLevel="0" collapsed="false">
      <c r="A3364" s="72" t="s">
        <v>138</v>
      </c>
      <c r="B3364" s="27" t="n">
        <v>41396</v>
      </c>
      <c r="C3364" s="1" t="s">
        <v>544</v>
      </c>
      <c r="D3364" s="1" t="s">
        <v>140</v>
      </c>
      <c r="E3364" s="1" t="s">
        <v>544</v>
      </c>
      <c r="F3364" s="1" t="s">
        <v>20</v>
      </c>
      <c r="G3364" s="14" t="n">
        <v>3</v>
      </c>
      <c r="H3364" s="14" t="n">
        <v>1</v>
      </c>
      <c r="I3364" s="23" t="str">
        <f aca="false">IF(J3364="RHAP", "Rhizophora apiculata", IF(J3364="EXAG", "Excoecaria agallocha", IF(J3364="BRPA", "Bruguiera parviflora", IF(J3364="XYMO", "Xylocarpus moluccensis", IF(J3364="BRCY", "Bruguiera cylindrica", IF(J3364="AVAL", "Avicennia alba", IF(J3364="AVOF", "Avicennia officinalis", IF(J3364="LURA", "Lumnitzera racemosa", IF(J3364="CETA", "Ceriops tagal", IF(J3364="XYGR", "Xylocarpus granatum", IF(J3364="AVMA", "Avicennia marina", IF(J3364="RHMU", "Rhizophora mucronata", IF(J3364="BRGY", "Bruguiera gymnorrhiza", IF(J3364="BRSE", "Bruguiera sexangula", IF(J3364="SOOV", "Sonneratia ovata", IF(J3364="SOCA", "Sonneratia caseolaris", IF(J3364="HELI", "Heritiera littoralis", IF(J3364="HESY", "Heritiera sylvatica", IF(J3364="NYFR", "Nypa fruticans", IF(J3364="CYRA", "Cynometra ramiflora", IF(J3364="PHPA", "Phoenix paludosa", IF(J3364="SCHY", "Scyphiphora hydrophyllacea", IF(J3364="DIMA", "Diospyros maritima", IF(J3364="POPI", "Pongamia pinnata", IF(J3364="MAPS", "Maniltoa psilogyne", IF(J3364="INBI", "Intsia bijuga", IF(J3364="ACEB", "Acanthus ebracteatus", IF(J3364="CAER", "Calamus erinaceus", IF(J3364="UNUN", "Unknown unknown",  IF(J3364="SOAL", "Sonneratia alba",  IF(J3364="AECO", "Aegiceras corniculatum", "" )) )))))))))))))))))))))))))))))</f>
        <v>Rhizophora apiculata</v>
      </c>
      <c r="J3364" s="23" t="s">
        <v>21</v>
      </c>
      <c r="K3364" s="68" t="n">
        <v>5.09295817894065</v>
      </c>
      <c r="L3364" s="73"/>
      <c r="N3364" s="29"/>
    </row>
    <row r="3365" customFormat="false" ht="13.8" hidden="false" customHeight="false" outlineLevel="0" collapsed="false">
      <c r="A3365" s="72" t="s">
        <v>138</v>
      </c>
      <c r="B3365" s="27" t="n">
        <v>41396</v>
      </c>
      <c r="C3365" s="1" t="s">
        <v>544</v>
      </c>
      <c r="D3365" s="1" t="s">
        <v>140</v>
      </c>
      <c r="E3365" s="1" t="s">
        <v>544</v>
      </c>
      <c r="F3365" s="1" t="s">
        <v>20</v>
      </c>
      <c r="G3365" s="14" t="n">
        <v>3</v>
      </c>
      <c r="H3365" s="14" t="n">
        <v>1</v>
      </c>
      <c r="I3365" s="23" t="str">
        <f aca="false">IF(J3365="RHAP", "Rhizophora apiculata", IF(J3365="EXAG", "Excoecaria agallocha", IF(J3365="BRPA", "Bruguiera parviflora", IF(J3365="XYMO", "Xylocarpus moluccensis", IF(J3365="BRCY", "Bruguiera cylindrica", IF(J3365="AVAL", "Avicennia alba", IF(J3365="AVOF", "Avicennia officinalis", IF(J3365="LURA", "Lumnitzera racemosa", IF(J3365="CETA", "Ceriops tagal", IF(J3365="XYGR", "Xylocarpus granatum", IF(J3365="AVMA", "Avicennia marina", IF(J3365="RHMU", "Rhizophora mucronata", IF(J3365="BRGY", "Bruguiera gymnorrhiza", IF(J3365="BRSE", "Bruguiera sexangula", IF(J3365="SOOV", "Sonneratia ovata", IF(J3365="SOCA", "Sonneratia caseolaris", IF(J3365="HELI", "Heritiera littoralis", IF(J3365="HESY", "Heritiera sylvatica", IF(J3365="NYFR", "Nypa fruticans", IF(J3365="CYRA", "Cynometra ramiflora", IF(J3365="PHPA", "Phoenix paludosa", IF(J3365="SCHY", "Scyphiphora hydrophyllacea", IF(J3365="DIMA", "Diospyros maritima", IF(J3365="POPI", "Pongamia pinnata", IF(J3365="MAPS", "Maniltoa psilogyne", IF(J3365="INBI", "Intsia bijuga", IF(J3365="ACEB", "Acanthus ebracteatus", IF(J3365="CAER", "Calamus erinaceus", IF(J3365="UNUN", "Unknown unknown",  IF(J3365="SOAL", "Sonneratia alba",  IF(J3365="AECO", "Aegiceras corniculatum", "" )) )))))))))))))))))))))))))))))</f>
        <v>Rhizophora apiculata</v>
      </c>
      <c r="J3365" s="23" t="s">
        <v>21</v>
      </c>
      <c r="K3365" s="68" t="n">
        <v>5.09295817894065</v>
      </c>
      <c r="L3365" s="73"/>
      <c r="N3365" s="29"/>
    </row>
    <row r="3366" customFormat="false" ht="13.8" hidden="false" customHeight="false" outlineLevel="0" collapsed="false">
      <c r="A3366" s="72" t="s">
        <v>138</v>
      </c>
      <c r="B3366" s="27" t="n">
        <v>41396</v>
      </c>
      <c r="C3366" s="1" t="s">
        <v>544</v>
      </c>
      <c r="D3366" s="1" t="s">
        <v>140</v>
      </c>
      <c r="E3366" s="1" t="s">
        <v>544</v>
      </c>
      <c r="F3366" s="1" t="s">
        <v>20</v>
      </c>
      <c r="G3366" s="14" t="n">
        <v>3</v>
      </c>
      <c r="H3366" s="14" t="n">
        <v>1</v>
      </c>
      <c r="I3366" s="23" t="str">
        <f aca="false">IF(J3366="RHAP", "Rhizophora apiculata", IF(J3366="EXAG", "Excoecaria agallocha", IF(J3366="BRPA", "Bruguiera parviflora", IF(J3366="XYMO", "Xylocarpus moluccensis", IF(J3366="BRCY", "Bruguiera cylindrica", IF(J3366="AVAL", "Avicennia alba", IF(J3366="AVOF", "Avicennia officinalis", IF(J3366="LURA", "Lumnitzera racemosa", IF(J3366="CETA", "Ceriops tagal", IF(J3366="XYGR", "Xylocarpus granatum", IF(J3366="AVMA", "Avicennia marina", IF(J3366="RHMU", "Rhizophora mucronata", IF(J3366="BRGY", "Bruguiera gymnorrhiza", IF(J3366="BRSE", "Bruguiera sexangula", IF(J3366="SOOV", "Sonneratia ovata", IF(J3366="SOCA", "Sonneratia caseolaris", IF(J3366="HELI", "Heritiera littoralis", IF(J3366="HESY", "Heritiera sylvatica", IF(J3366="NYFR", "Nypa fruticans", IF(J3366="CYRA", "Cynometra ramiflora", IF(J3366="PHPA", "Phoenix paludosa", IF(J3366="SCHY", "Scyphiphora hydrophyllacea", IF(J3366="DIMA", "Diospyros maritima", IF(J3366="POPI", "Pongamia pinnata", IF(J3366="MAPS", "Maniltoa psilogyne", IF(J3366="INBI", "Intsia bijuga", IF(J3366="ACEB", "Acanthus ebracteatus", IF(J3366="CAER", "Calamus erinaceus", IF(J3366="UNUN", "Unknown unknown",  IF(J3366="SOAL", "Sonneratia alba",  IF(J3366="AECO", "Aegiceras corniculatum", "" )) )))))))))))))))))))))))))))))</f>
        <v>Rhizophora apiculata</v>
      </c>
      <c r="J3366" s="23" t="s">
        <v>21</v>
      </c>
      <c r="K3366" s="68" t="n">
        <v>5.09295817894065</v>
      </c>
      <c r="L3366" s="73"/>
      <c r="N3366" s="29"/>
    </row>
    <row r="3367" customFormat="false" ht="13.8" hidden="false" customHeight="false" outlineLevel="0" collapsed="false">
      <c r="A3367" s="72" t="s">
        <v>138</v>
      </c>
      <c r="B3367" s="27" t="n">
        <v>41396</v>
      </c>
      <c r="C3367" s="1" t="s">
        <v>544</v>
      </c>
      <c r="D3367" s="1" t="s">
        <v>140</v>
      </c>
      <c r="E3367" s="1" t="s">
        <v>544</v>
      </c>
      <c r="F3367" s="1" t="s">
        <v>20</v>
      </c>
      <c r="G3367" s="14" t="n">
        <v>3</v>
      </c>
      <c r="H3367" s="14" t="n">
        <v>1</v>
      </c>
      <c r="I3367" s="23" t="str">
        <f aca="false">IF(J3367="RHAP", "Rhizophora apiculata", IF(J3367="EXAG", "Excoecaria agallocha", IF(J3367="BRPA", "Bruguiera parviflora", IF(J3367="XYMO", "Xylocarpus moluccensis", IF(J3367="BRCY", "Bruguiera cylindrica", IF(J3367="AVAL", "Avicennia alba", IF(J3367="AVOF", "Avicennia officinalis", IF(J3367="LURA", "Lumnitzera racemosa", IF(J3367="CETA", "Ceriops tagal", IF(J3367="XYGR", "Xylocarpus granatum", IF(J3367="AVMA", "Avicennia marina", IF(J3367="RHMU", "Rhizophora mucronata", IF(J3367="BRGY", "Bruguiera gymnorrhiza", IF(J3367="BRSE", "Bruguiera sexangula", IF(J3367="SOOV", "Sonneratia ovata", IF(J3367="SOCA", "Sonneratia caseolaris", IF(J3367="HELI", "Heritiera littoralis", IF(J3367="HESY", "Heritiera sylvatica", IF(J3367="NYFR", "Nypa fruticans", IF(J3367="CYRA", "Cynometra ramiflora", IF(J3367="PHPA", "Phoenix paludosa", IF(J3367="SCHY", "Scyphiphora hydrophyllacea", IF(J3367="DIMA", "Diospyros maritima", IF(J3367="POPI", "Pongamia pinnata", IF(J3367="MAPS", "Maniltoa psilogyne", IF(J3367="INBI", "Intsia bijuga", IF(J3367="ACEB", "Acanthus ebracteatus", IF(J3367="CAER", "Calamus erinaceus", IF(J3367="UNUN", "Unknown unknown",  IF(J3367="SOAL", "Sonneratia alba",  IF(J3367="AECO", "Aegiceras corniculatum", "" )) )))))))))))))))))))))))))))))</f>
        <v>Rhizophora apiculata</v>
      </c>
      <c r="J3367" s="23" t="s">
        <v>21</v>
      </c>
      <c r="K3367" s="68" t="n">
        <v>5.09295817894065</v>
      </c>
      <c r="L3367" s="73"/>
      <c r="N3367" s="29"/>
    </row>
    <row r="3368" customFormat="false" ht="13.8" hidden="false" customHeight="false" outlineLevel="0" collapsed="false">
      <c r="A3368" s="72" t="s">
        <v>138</v>
      </c>
      <c r="B3368" s="27" t="n">
        <v>41396</v>
      </c>
      <c r="C3368" s="1" t="s">
        <v>544</v>
      </c>
      <c r="D3368" s="1" t="s">
        <v>140</v>
      </c>
      <c r="E3368" s="1" t="s">
        <v>544</v>
      </c>
      <c r="F3368" s="1" t="s">
        <v>20</v>
      </c>
      <c r="G3368" s="14" t="n">
        <v>3</v>
      </c>
      <c r="H3368" s="14" t="n">
        <v>1</v>
      </c>
      <c r="I3368" s="23" t="str">
        <f aca="false">IF(J3368="RHAP", "Rhizophora apiculata", IF(J3368="EXAG", "Excoecaria agallocha", IF(J3368="BRPA", "Bruguiera parviflora", IF(J3368="XYMO", "Xylocarpus moluccensis", IF(J3368="BRCY", "Bruguiera cylindrica", IF(J3368="AVAL", "Avicennia alba", IF(J3368="AVOF", "Avicennia officinalis", IF(J3368="LURA", "Lumnitzera racemosa", IF(J3368="CETA", "Ceriops tagal", IF(J3368="XYGR", "Xylocarpus granatum", IF(J3368="AVMA", "Avicennia marina", IF(J3368="RHMU", "Rhizophora mucronata", IF(J3368="BRGY", "Bruguiera gymnorrhiza", IF(J3368="BRSE", "Bruguiera sexangula", IF(J3368="SOOV", "Sonneratia ovata", IF(J3368="SOCA", "Sonneratia caseolaris", IF(J3368="HELI", "Heritiera littoralis", IF(J3368="HESY", "Heritiera sylvatica", IF(J3368="NYFR", "Nypa fruticans", IF(J3368="CYRA", "Cynometra ramiflora", IF(J3368="PHPA", "Phoenix paludosa", IF(J3368="SCHY", "Scyphiphora hydrophyllacea", IF(J3368="DIMA", "Diospyros maritima", IF(J3368="POPI", "Pongamia pinnata", IF(J3368="MAPS", "Maniltoa psilogyne", IF(J3368="INBI", "Intsia bijuga", IF(J3368="ACEB", "Acanthus ebracteatus", IF(J3368="CAER", "Calamus erinaceus", IF(J3368="UNUN", "Unknown unknown",  IF(J3368="SOAL", "Sonneratia alba",  IF(J3368="AECO", "Aegiceras corniculatum", "" )) )))))))))))))))))))))))))))))</f>
        <v>Rhizophora apiculata</v>
      </c>
      <c r="J3368" s="23" t="s">
        <v>21</v>
      </c>
      <c r="K3368" s="68" t="n">
        <v>5.09295817894065</v>
      </c>
      <c r="L3368" s="73"/>
      <c r="N3368" s="29"/>
    </row>
    <row r="3369" customFormat="false" ht="13.8" hidden="false" customHeight="false" outlineLevel="0" collapsed="false">
      <c r="A3369" s="72" t="s">
        <v>138</v>
      </c>
      <c r="B3369" s="27" t="n">
        <v>41396</v>
      </c>
      <c r="C3369" s="1" t="s">
        <v>544</v>
      </c>
      <c r="D3369" s="1" t="s">
        <v>140</v>
      </c>
      <c r="E3369" s="1" t="s">
        <v>544</v>
      </c>
      <c r="F3369" s="1" t="s">
        <v>20</v>
      </c>
      <c r="G3369" s="14" t="n">
        <v>3</v>
      </c>
      <c r="H3369" s="14" t="n">
        <v>1</v>
      </c>
      <c r="I3369" s="23" t="str">
        <f aca="false">IF(J3369="RHAP", "Rhizophora apiculata", IF(J3369="EXAG", "Excoecaria agallocha", IF(J3369="BRPA", "Bruguiera parviflora", IF(J3369="XYMO", "Xylocarpus moluccensis", IF(J3369="BRCY", "Bruguiera cylindrica", IF(J3369="AVAL", "Avicennia alba", IF(J3369="AVOF", "Avicennia officinalis", IF(J3369="LURA", "Lumnitzera racemosa", IF(J3369="CETA", "Ceriops tagal", IF(J3369="XYGR", "Xylocarpus granatum", IF(J3369="AVMA", "Avicennia marina", IF(J3369="RHMU", "Rhizophora mucronata", IF(J3369="BRGY", "Bruguiera gymnorrhiza", IF(J3369="BRSE", "Bruguiera sexangula", IF(J3369="SOOV", "Sonneratia ovata", IF(J3369="SOCA", "Sonneratia caseolaris", IF(J3369="HELI", "Heritiera littoralis", IF(J3369="HESY", "Heritiera sylvatica", IF(J3369="NYFR", "Nypa fruticans", IF(J3369="CYRA", "Cynometra ramiflora", IF(J3369="PHPA", "Phoenix paludosa", IF(J3369="SCHY", "Scyphiphora hydrophyllacea", IF(J3369="DIMA", "Diospyros maritima", IF(J3369="POPI", "Pongamia pinnata", IF(J3369="MAPS", "Maniltoa psilogyne", IF(J3369="INBI", "Intsia bijuga", IF(J3369="ACEB", "Acanthus ebracteatus", IF(J3369="CAER", "Calamus erinaceus", IF(J3369="UNUN", "Unknown unknown",  IF(J3369="SOAL", "Sonneratia alba",  IF(J3369="AECO", "Aegiceras corniculatum", "" )) )))))))))))))))))))))))))))))</f>
        <v>Rhizophora apiculata</v>
      </c>
      <c r="J3369" s="23" t="s">
        <v>21</v>
      </c>
      <c r="K3369" s="68" t="n">
        <v>5.09295817894065</v>
      </c>
      <c r="L3369" s="73"/>
      <c r="N3369" s="29"/>
    </row>
    <row r="3370" customFormat="false" ht="13.8" hidden="false" customHeight="false" outlineLevel="0" collapsed="false">
      <c r="A3370" s="72" t="s">
        <v>138</v>
      </c>
      <c r="B3370" s="27" t="n">
        <v>41396</v>
      </c>
      <c r="C3370" s="1" t="s">
        <v>544</v>
      </c>
      <c r="D3370" s="1" t="s">
        <v>140</v>
      </c>
      <c r="E3370" s="1" t="s">
        <v>544</v>
      </c>
      <c r="F3370" s="1" t="s">
        <v>20</v>
      </c>
      <c r="G3370" s="1" t="n">
        <v>3</v>
      </c>
      <c r="H3370" s="38" t="n">
        <v>1</v>
      </c>
      <c r="I3370" s="23" t="str">
        <f aca="false">IF(J3370="RHAP", "Rhizophora apiculata", IF(J3370="EXAG", "Excoecaria agallocha", IF(J3370="BRPA", "Bruguiera parviflora", IF(J3370="XYMO", "Xylocarpus moluccensis", IF(J3370="BRCY", "Bruguiera cylindrica", IF(J3370="AVAL", "Avicennia alba", IF(J3370="AVOF", "Avicennia officinalis", IF(J3370="LURA", "Lumnitzera racemosa", IF(J3370="CETA", "Ceriops tagal", IF(J3370="XYGR", "Xylocarpus granatum", IF(J3370="AVMA", "Avicennia marina", IF(J3370="RHMU", "Rhizophora mucronata", IF(J3370="BRGY", "Bruguiera gymnorrhiza", IF(J3370="BRSE", "Bruguiera sexangula", IF(J3370="SOOV", "Sonneratia ovata", IF(J3370="SOCA", "Sonneratia caseolaris", IF(J3370="HELI", "Heritiera littoralis", IF(J3370="HESY", "Heritiera sylvatica", IF(J3370="NYFR", "Nypa fruticans", IF(J3370="CYRA", "Cynometra ramiflora", IF(J3370="PHPA", "Phoenix paludosa", IF(J3370="SCHY", "Scyphiphora hydrophyllacea", IF(J3370="DIMA", "Diospyros maritima", IF(J3370="POPI", "Pongamia pinnata", IF(J3370="MAPS", "Maniltoa psilogyne", IF(J3370="INBI", "Intsia bijuga", IF(J3370="ACEB", "Acanthus ebracteatus", IF(J3370="CAER", "Calamus erinaceus", IF(J3370="UNUN", "Unknown unknown",  IF(J3370="SOAL", "Sonneratia alba",  IF(J3370="AECO", "Aegiceras corniculatum", "" )) )))))))))))))))))))))))))))))</f>
        <v>Rhizophora apiculata</v>
      </c>
      <c r="J3370" s="75" t="s">
        <v>21</v>
      </c>
      <c r="K3370" s="61" t="n">
        <v>5.09295817894065</v>
      </c>
      <c r="L3370" s="73"/>
      <c r="N3370" s="29"/>
    </row>
    <row r="3371" customFormat="false" ht="13.8" hidden="false" customHeight="false" outlineLevel="0" collapsed="false">
      <c r="A3371" s="72" t="s">
        <v>138</v>
      </c>
      <c r="B3371" s="27" t="n">
        <v>41396</v>
      </c>
      <c r="C3371" s="1" t="s">
        <v>544</v>
      </c>
      <c r="D3371" s="1" t="s">
        <v>140</v>
      </c>
      <c r="E3371" s="1" t="s">
        <v>544</v>
      </c>
      <c r="F3371" s="1" t="s">
        <v>20</v>
      </c>
      <c r="G3371" s="1" t="n">
        <v>3</v>
      </c>
      <c r="H3371" s="38" t="n">
        <v>1</v>
      </c>
      <c r="I3371" s="23" t="str">
        <f aca="false">IF(J3371="RHAP", "Rhizophora apiculata", IF(J3371="EXAG", "Excoecaria agallocha", IF(J3371="BRPA", "Bruguiera parviflora", IF(J3371="XYMO", "Xylocarpus moluccensis", IF(J3371="BRCY", "Bruguiera cylindrica", IF(J3371="AVAL", "Avicennia alba", IF(J3371="AVOF", "Avicennia officinalis", IF(J3371="LURA", "Lumnitzera racemosa", IF(J3371="CETA", "Ceriops tagal", IF(J3371="XYGR", "Xylocarpus granatum", IF(J3371="AVMA", "Avicennia marina", IF(J3371="RHMU", "Rhizophora mucronata", IF(J3371="BRGY", "Bruguiera gymnorrhiza", IF(J3371="BRSE", "Bruguiera sexangula", IF(J3371="SOOV", "Sonneratia ovata", IF(J3371="SOCA", "Sonneratia caseolaris", IF(J3371="HELI", "Heritiera littoralis", IF(J3371="HESY", "Heritiera sylvatica", IF(J3371="NYFR", "Nypa fruticans", IF(J3371="CYRA", "Cynometra ramiflora", IF(J3371="PHPA", "Phoenix paludosa", IF(J3371="SCHY", "Scyphiphora hydrophyllacea", IF(J3371="DIMA", "Diospyros maritima", IF(J3371="POPI", "Pongamia pinnata", IF(J3371="MAPS", "Maniltoa psilogyne", IF(J3371="INBI", "Intsia bijuga", IF(J3371="ACEB", "Acanthus ebracteatus", IF(J3371="CAER", "Calamus erinaceus", IF(J3371="UNUN", "Unknown unknown",  IF(J3371="SOAL", "Sonneratia alba",  IF(J3371="AECO", "Aegiceras corniculatum", "" )) )))))))))))))))))))))))))))))</f>
        <v>Rhizophora apiculata</v>
      </c>
      <c r="J3371" s="75" t="s">
        <v>21</v>
      </c>
      <c r="K3371" s="61" t="n">
        <v>5.09295817894065</v>
      </c>
      <c r="L3371" s="73"/>
      <c r="N3371" s="29"/>
    </row>
    <row r="3372" customFormat="false" ht="13.8" hidden="false" customHeight="false" outlineLevel="0" collapsed="false">
      <c r="A3372" s="72" t="s">
        <v>138</v>
      </c>
      <c r="B3372" s="27" t="n">
        <v>41396</v>
      </c>
      <c r="C3372" s="1" t="s">
        <v>544</v>
      </c>
      <c r="D3372" s="1" t="s">
        <v>140</v>
      </c>
      <c r="E3372" s="1" t="s">
        <v>544</v>
      </c>
      <c r="F3372" s="1" t="s">
        <v>20</v>
      </c>
      <c r="G3372" s="1" t="n">
        <v>3</v>
      </c>
      <c r="H3372" s="38" t="n">
        <v>1</v>
      </c>
      <c r="I3372" s="23" t="str">
        <f aca="false">IF(J3372="RHAP", "Rhizophora apiculata", IF(J3372="EXAG", "Excoecaria agallocha", IF(J3372="BRPA", "Bruguiera parviflora", IF(J3372="XYMO", "Xylocarpus moluccensis", IF(J3372="BRCY", "Bruguiera cylindrica", IF(J3372="AVAL", "Avicennia alba", IF(J3372="AVOF", "Avicennia officinalis", IF(J3372="LURA", "Lumnitzera racemosa", IF(J3372="CETA", "Ceriops tagal", IF(J3372="XYGR", "Xylocarpus granatum", IF(J3372="AVMA", "Avicennia marina", IF(J3372="RHMU", "Rhizophora mucronata", IF(J3372="BRGY", "Bruguiera gymnorrhiza", IF(J3372="BRSE", "Bruguiera sexangula", IF(J3372="SOOV", "Sonneratia ovata", IF(J3372="SOCA", "Sonneratia caseolaris", IF(J3372="HELI", "Heritiera littoralis", IF(J3372="HESY", "Heritiera sylvatica", IF(J3372="NYFR", "Nypa fruticans", IF(J3372="CYRA", "Cynometra ramiflora", IF(J3372="PHPA", "Phoenix paludosa", IF(J3372="SCHY", "Scyphiphora hydrophyllacea", IF(J3372="DIMA", "Diospyros maritima", IF(J3372="POPI", "Pongamia pinnata", IF(J3372="MAPS", "Maniltoa psilogyne", IF(J3372="INBI", "Intsia bijuga", IF(J3372="ACEB", "Acanthus ebracteatus", IF(J3372="CAER", "Calamus erinaceus", IF(J3372="UNUN", "Unknown unknown",  IF(J3372="SOAL", "Sonneratia alba",  IF(J3372="AECO", "Aegiceras corniculatum", "" )) )))))))))))))))))))))))))))))</f>
        <v>Rhizophora apiculata</v>
      </c>
      <c r="J3372" s="75" t="s">
        <v>21</v>
      </c>
      <c r="K3372" s="61" t="n">
        <v>5.09295817894065</v>
      </c>
      <c r="L3372" s="73"/>
      <c r="N3372" s="29"/>
    </row>
    <row r="3373" customFormat="false" ht="13.8" hidden="false" customHeight="false" outlineLevel="0" collapsed="false">
      <c r="A3373" s="72" t="s">
        <v>138</v>
      </c>
      <c r="B3373" s="27" t="n">
        <v>41396</v>
      </c>
      <c r="C3373" s="1" t="s">
        <v>544</v>
      </c>
      <c r="D3373" s="1" t="s">
        <v>140</v>
      </c>
      <c r="E3373" s="1" t="s">
        <v>544</v>
      </c>
      <c r="F3373" s="1" t="s">
        <v>20</v>
      </c>
      <c r="G3373" s="1" t="n">
        <v>3</v>
      </c>
      <c r="H3373" s="38" t="n">
        <v>1</v>
      </c>
      <c r="I3373" s="23" t="str">
        <f aca="false">IF(J3373="RHAP", "Rhizophora apiculata", IF(J3373="EXAG", "Excoecaria agallocha", IF(J3373="BRPA", "Bruguiera parviflora", IF(J3373="XYMO", "Xylocarpus moluccensis", IF(J3373="BRCY", "Bruguiera cylindrica", IF(J3373="AVAL", "Avicennia alba", IF(J3373="AVOF", "Avicennia officinalis", IF(J3373="LURA", "Lumnitzera racemosa", IF(J3373="CETA", "Ceriops tagal", IF(J3373="XYGR", "Xylocarpus granatum", IF(J3373="AVMA", "Avicennia marina", IF(J3373="RHMU", "Rhizophora mucronata", IF(J3373="BRGY", "Bruguiera gymnorrhiza", IF(J3373="BRSE", "Bruguiera sexangula", IF(J3373="SOOV", "Sonneratia ovata", IF(J3373="SOCA", "Sonneratia caseolaris", IF(J3373="HELI", "Heritiera littoralis", IF(J3373="HESY", "Heritiera sylvatica", IF(J3373="NYFR", "Nypa fruticans", IF(J3373="CYRA", "Cynometra ramiflora", IF(J3373="PHPA", "Phoenix paludosa", IF(J3373="SCHY", "Scyphiphora hydrophyllacea", IF(J3373="DIMA", "Diospyros maritima", IF(J3373="POPI", "Pongamia pinnata", IF(J3373="MAPS", "Maniltoa psilogyne", IF(J3373="INBI", "Intsia bijuga", IF(J3373="ACEB", "Acanthus ebracteatus", IF(J3373="CAER", "Calamus erinaceus", IF(J3373="UNUN", "Unknown unknown",  IF(J3373="SOAL", "Sonneratia alba",  IF(J3373="AECO", "Aegiceras corniculatum", "" )) )))))))))))))))))))))))))))))</f>
        <v>Rhizophora apiculata</v>
      </c>
      <c r="J3373" s="75" t="s">
        <v>21</v>
      </c>
      <c r="K3373" s="61" t="n">
        <v>5.09295817894065</v>
      </c>
      <c r="L3373" s="73"/>
      <c r="N3373" s="29"/>
    </row>
    <row r="3374" customFormat="false" ht="13.8" hidden="false" customHeight="false" outlineLevel="0" collapsed="false">
      <c r="A3374" s="72" t="s">
        <v>138</v>
      </c>
      <c r="B3374" s="27" t="n">
        <v>41396</v>
      </c>
      <c r="C3374" s="1" t="s">
        <v>544</v>
      </c>
      <c r="D3374" s="1" t="s">
        <v>140</v>
      </c>
      <c r="E3374" s="1" t="s">
        <v>544</v>
      </c>
      <c r="F3374" s="1" t="s">
        <v>20</v>
      </c>
      <c r="G3374" s="1" t="n">
        <v>3</v>
      </c>
      <c r="H3374" s="38" t="n">
        <v>1</v>
      </c>
      <c r="I3374" s="23" t="str">
        <f aca="false">IF(J3374="RHAP", "Rhizophora apiculata", IF(J3374="EXAG", "Excoecaria agallocha", IF(J3374="BRPA", "Bruguiera parviflora", IF(J3374="XYMO", "Xylocarpus moluccensis", IF(J3374="BRCY", "Bruguiera cylindrica", IF(J3374="AVAL", "Avicennia alba", IF(J3374="AVOF", "Avicennia officinalis", IF(J3374="LURA", "Lumnitzera racemosa", IF(J3374="CETA", "Ceriops tagal", IF(J3374="XYGR", "Xylocarpus granatum", IF(J3374="AVMA", "Avicennia marina", IF(J3374="RHMU", "Rhizophora mucronata", IF(J3374="BRGY", "Bruguiera gymnorrhiza", IF(J3374="BRSE", "Bruguiera sexangula", IF(J3374="SOOV", "Sonneratia ovata", IF(J3374="SOCA", "Sonneratia caseolaris", IF(J3374="HELI", "Heritiera littoralis", IF(J3374="HESY", "Heritiera sylvatica", IF(J3374="NYFR", "Nypa fruticans", IF(J3374="CYRA", "Cynometra ramiflora", IF(J3374="PHPA", "Phoenix paludosa", IF(J3374="SCHY", "Scyphiphora hydrophyllacea", IF(J3374="DIMA", "Diospyros maritima", IF(J3374="POPI", "Pongamia pinnata", IF(J3374="MAPS", "Maniltoa psilogyne", IF(J3374="INBI", "Intsia bijuga", IF(J3374="ACEB", "Acanthus ebracteatus", IF(J3374="CAER", "Calamus erinaceus", IF(J3374="UNUN", "Unknown unknown",  IF(J3374="SOAL", "Sonneratia alba",  IF(J3374="AECO", "Aegiceras corniculatum", "" )) )))))))))))))))))))))))))))))</f>
        <v>Rhizophora apiculata</v>
      </c>
      <c r="J3374" s="75" t="s">
        <v>21</v>
      </c>
      <c r="K3374" s="61" t="n">
        <v>5.09295817894065</v>
      </c>
      <c r="L3374" s="73"/>
      <c r="N3374" s="29"/>
    </row>
    <row r="3375" customFormat="false" ht="13.8" hidden="false" customHeight="false" outlineLevel="0" collapsed="false">
      <c r="A3375" s="72" t="s">
        <v>138</v>
      </c>
      <c r="B3375" s="27" t="n">
        <v>41396</v>
      </c>
      <c r="C3375" s="1" t="s">
        <v>544</v>
      </c>
      <c r="D3375" s="1" t="s">
        <v>140</v>
      </c>
      <c r="E3375" s="1" t="s">
        <v>544</v>
      </c>
      <c r="F3375" s="1" t="s">
        <v>20</v>
      </c>
      <c r="G3375" s="1" t="n">
        <v>3</v>
      </c>
      <c r="H3375" s="38" t="n">
        <v>1</v>
      </c>
      <c r="I3375" s="23" t="str">
        <f aca="false">IF(J3375="RHAP", "Rhizophora apiculata", IF(J3375="EXAG", "Excoecaria agallocha", IF(J3375="BRPA", "Bruguiera parviflora", IF(J3375="XYMO", "Xylocarpus moluccensis", IF(J3375="BRCY", "Bruguiera cylindrica", IF(J3375="AVAL", "Avicennia alba", IF(J3375="AVOF", "Avicennia officinalis", IF(J3375="LURA", "Lumnitzera racemosa", IF(J3375="CETA", "Ceriops tagal", IF(J3375="XYGR", "Xylocarpus granatum", IF(J3375="AVMA", "Avicennia marina", IF(J3375="RHMU", "Rhizophora mucronata", IF(J3375="BRGY", "Bruguiera gymnorrhiza", IF(J3375="BRSE", "Bruguiera sexangula", IF(J3375="SOOV", "Sonneratia ovata", IF(J3375="SOCA", "Sonneratia caseolaris", IF(J3375="HELI", "Heritiera littoralis", IF(J3375="HESY", "Heritiera sylvatica", IF(J3375="NYFR", "Nypa fruticans", IF(J3375="CYRA", "Cynometra ramiflora", IF(J3375="PHPA", "Phoenix paludosa", IF(J3375="SCHY", "Scyphiphora hydrophyllacea", IF(J3375="DIMA", "Diospyros maritima", IF(J3375="POPI", "Pongamia pinnata", IF(J3375="MAPS", "Maniltoa psilogyne", IF(J3375="INBI", "Intsia bijuga", IF(J3375="ACEB", "Acanthus ebracteatus", IF(J3375="CAER", "Calamus erinaceus", IF(J3375="UNUN", "Unknown unknown",  IF(J3375="SOAL", "Sonneratia alba",  IF(J3375="AECO", "Aegiceras corniculatum", "" )) )))))))))))))))))))))))))))))</f>
        <v>Rhizophora apiculata</v>
      </c>
      <c r="J3375" s="75" t="s">
        <v>21</v>
      </c>
      <c r="K3375" s="61" t="n">
        <v>5.09295817894065</v>
      </c>
      <c r="L3375" s="73"/>
      <c r="N3375" s="29"/>
    </row>
    <row r="3376" customFormat="false" ht="13.8" hidden="false" customHeight="false" outlineLevel="0" collapsed="false">
      <c r="A3376" s="72" t="s">
        <v>138</v>
      </c>
      <c r="B3376" s="27" t="n">
        <v>41396</v>
      </c>
      <c r="C3376" s="1" t="s">
        <v>544</v>
      </c>
      <c r="D3376" s="1" t="s">
        <v>140</v>
      </c>
      <c r="E3376" s="1" t="s">
        <v>544</v>
      </c>
      <c r="F3376" s="1" t="s">
        <v>20</v>
      </c>
      <c r="G3376" s="1" t="n">
        <v>3</v>
      </c>
      <c r="H3376" s="38" t="n">
        <v>1</v>
      </c>
      <c r="I3376" s="23" t="str">
        <f aca="false">IF(J3376="RHAP", "Rhizophora apiculata", IF(J3376="EXAG", "Excoecaria agallocha", IF(J3376="BRPA", "Bruguiera parviflora", IF(J3376="XYMO", "Xylocarpus moluccensis", IF(J3376="BRCY", "Bruguiera cylindrica", IF(J3376="AVAL", "Avicennia alba", IF(J3376="AVOF", "Avicennia officinalis", IF(J3376="LURA", "Lumnitzera racemosa", IF(J3376="CETA", "Ceriops tagal", IF(J3376="XYGR", "Xylocarpus granatum", IF(J3376="AVMA", "Avicennia marina", IF(J3376="RHMU", "Rhizophora mucronata", IF(J3376="BRGY", "Bruguiera gymnorrhiza", IF(J3376="BRSE", "Bruguiera sexangula", IF(J3376="SOOV", "Sonneratia ovata", IF(J3376="SOCA", "Sonneratia caseolaris", IF(J3376="HELI", "Heritiera littoralis", IF(J3376="HESY", "Heritiera sylvatica", IF(J3376="NYFR", "Nypa fruticans", IF(J3376="CYRA", "Cynometra ramiflora", IF(J3376="PHPA", "Phoenix paludosa", IF(J3376="SCHY", "Scyphiphora hydrophyllacea", IF(J3376="DIMA", "Diospyros maritima", IF(J3376="POPI", "Pongamia pinnata", IF(J3376="MAPS", "Maniltoa psilogyne", IF(J3376="INBI", "Intsia bijuga", IF(J3376="ACEB", "Acanthus ebracteatus", IF(J3376="CAER", "Calamus erinaceus", IF(J3376="UNUN", "Unknown unknown",  IF(J3376="SOAL", "Sonneratia alba",  IF(J3376="AECO", "Aegiceras corniculatum", "" )) )))))))))))))))))))))))))))))</f>
        <v>Rhizophora apiculata</v>
      </c>
      <c r="J3376" s="49" t="s">
        <v>21</v>
      </c>
      <c r="K3376" s="68" t="n">
        <v>5.09295817894065</v>
      </c>
      <c r="L3376" s="73"/>
      <c r="N3376" s="29"/>
    </row>
    <row r="3377" customFormat="false" ht="13.8" hidden="false" customHeight="false" outlineLevel="0" collapsed="false">
      <c r="A3377" s="72" t="s">
        <v>138</v>
      </c>
      <c r="B3377" s="27" t="n">
        <v>41396</v>
      </c>
      <c r="C3377" s="1" t="s">
        <v>544</v>
      </c>
      <c r="D3377" s="1" t="s">
        <v>140</v>
      </c>
      <c r="E3377" s="1" t="s">
        <v>544</v>
      </c>
      <c r="F3377" s="1" t="s">
        <v>20</v>
      </c>
      <c r="G3377" s="1" t="n">
        <v>3</v>
      </c>
      <c r="H3377" s="38" t="n">
        <v>1</v>
      </c>
      <c r="I3377" s="23" t="str">
        <f aca="false">IF(J3377="RHAP", "Rhizophora apiculata", IF(J3377="EXAG", "Excoecaria agallocha", IF(J3377="BRPA", "Bruguiera parviflora", IF(J3377="XYMO", "Xylocarpus moluccensis", IF(J3377="BRCY", "Bruguiera cylindrica", IF(J3377="AVAL", "Avicennia alba", IF(J3377="AVOF", "Avicennia officinalis", IF(J3377="LURA", "Lumnitzera racemosa", IF(J3377="CETA", "Ceriops tagal", IF(J3377="XYGR", "Xylocarpus granatum", IF(J3377="AVMA", "Avicennia marina", IF(J3377="RHMU", "Rhizophora mucronata", IF(J3377="BRGY", "Bruguiera gymnorrhiza", IF(J3377="BRSE", "Bruguiera sexangula", IF(J3377="SOOV", "Sonneratia ovata", IF(J3377="SOCA", "Sonneratia caseolaris", IF(J3377="HELI", "Heritiera littoralis", IF(J3377="HESY", "Heritiera sylvatica", IF(J3377="NYFR", "Nypa fruticans", IF(J3377="CYRA", "Cynometra ramiflora", IF(J3377="PHPA", "Phoenix paludosa", IF(J3377="SCHY", "Scyphiphora hydrophyllacea", IF(J3377="DIMA", "Diospyros maritima", IF(J3377="POPI", "Pongamia pinnata", IF(J3377="MAPS", "Maniltoa psilogyne", IF(J3377="INBI", "Intsia bijuga", IF(J3377="ACEB", "Acanthus ebracteatus", IF(J3377="CAER", "Calamus erinaceus", IF(J3377="UNUN", "Unknown unknown",  IF(J3377="SOAL", "Sonneratia alba",  IF(J3377="AECO", "Aegiceras corniculatum", "" )) )))))))))))))))))))))))))))))</f>
        <v>Rhizophora apiculata</v>
      </c>
      <c r="J3377" s="75" t="s">
        <v>21</v>
      </c>
      <c r="K3377" s="61" t="n">
        <v>5.09295817894065</v>
      </c>
      <c r="L3377" s="73"/>
      <c r="N3377" s="29"/>
    </row>
    <row r="3378" customFormat="false" ht="13.8" hidden="false" customHeight="false" outlineLevel="0" collapsed="false">
      <c r="A3378" s="72" t="s">
        <v>138</v>
      </c>
      <c r="B3378" s="27" t="n">
        <v>41396</v>
      </c>
      <c r="C3378" s="1" t="s">
        <v>544</v>
      </c>
      <c r="D3378" s="1" t="s">
        <v>140</v>
      </c>
      <c r="E3378" s="1" t="s">
        <v>544</v>
      </c>
      <c r="F3378" s="1" t="s">
        <v>20</v>
      </c>
      <c r="G3378" s="1" t="n">
        <v>3</v>
      </c>
      <c r="H3378" s="38" t="n">
        <v>1</v>
      </c>
      <c r="I3378" s="23" t="str">
        <f aca="false">IF(J3378="RHAP", "Rhizophora apiculata", IF(J3378="EXAG", "Excoecaria agallocha", IF(J3378="BRPA", "Bruguiera parviflora", IF(J3378="XYMO", "Xylocarpus moluccensis", IF(J3378="BRCY", "Bruguiera cylindrica", IF(J3378="AVAL", "Avicennia alba", IF(J3378="AVOF", "Avicennia officinalis", IF(J3378="LURA", "Lumnitzera racemosa", IF(J3378="CETA", "Ceriops tagal", IF(J3378="XYGR", "Xylocarpus granatum", IF(J3378="AVMA", "Avicennia marina", IF(J3378="RHMU", "Rhizophora mucronata", IF(J3378="BRGY", "Bruguiera gymnorrhiza", IF(J3378="BRSE", "Bruguiera sexangula", IF(J3378="SOOV", "Sonneratia ovata", IF(J3378="SOCA", "Sonneratia caseolaris", IF(J3378="HELI", "Heritiera littoralis", IF(J3378="HESY", "Heritiera sylvatica", IF(J3378="NYFR", "Nypa fruticans", IF(J3378="CYRA", "Cynometra ramiflora", IF(J3378="PHPA", "Phoenix paludosa", IF(J3378="SCHY", "Scyphiphora hydrophyllacea", IF(J3378="DIMA", "Diospyros maritima", IF(J3378="POPI", "Pongamia pinnata", IF(J3378="MAPS", "Maniltoa psilogyne", IF(J3378="INBI", "Intsia bijuga", IF(J3378="ACEB", "Acanthus ebracteatus", IF(J3378="CAER", "Calamus erinaceus", IF(J3378="UNUN", "Unknown unknown",  IF(J3378="SOAL", "Sonneratia alba",  IF(J3378="AECO", "Aegiceras corniculatum", "" )) )))))))))))))))))))))))))))))</f>
        <v>Rhizophora apiculata</v>
      </c>
      <c r="J3378" s="75" t="s">
        <v>21</v>
      </c>
      <c r="K3378" s="68" t="n">
        <v>5.09295817894065</v>
      </c>
      <c r="L3378" s="73"/>
      <c r="N3378" s="29"/>
    </row>
    <row r="3379" customFormat="false" ht="13.8" hidden="false" customHeight="false" outlineLevel="0" collapsed="false">
      <c r="A3379" s="72" t="s">
        <v>138</v>
      </c>
      <c r="B3379" s="27" t="n">
        <v>41396</v>
      </c>
      <c r="C3379" s="1" t="s">
        <v>544</v>
      </c>
      <c r="D3379" s="1" t="s">
        <v>140</v>
      </c>
      <c r="E3379" s="1" t="s">
        <v>544</v>
      </c>
      <c r="F3379" s="1" t="s">
        <v>20</v>
      </c>
      <c r="G3379" s="14" t="n">
        <v>3</v>
      </c>
      <c r="H3379" s="14" t="n">
        <v>1</v>
      </c>
      <c r="I3379" s="23" t="str">
        <f aca="false">IF(J3379="RHAP", "Rhizophora apiculata", IF(J3379="EXAG", "Excoecaria agallocha", IF(J3379="BRPA", "Bruguiera parviflora", IF(J3379="XYMO", "Xylocarpus moluccensis", IF(J3379="BRCY", "Bruguiera cylindrica", IF(J3379="AVAL", "Avicennia alba", IF(J3379="AVOF", "Avicennia officinalis", IF(J3379="LURA", "Lumnitzera racemosa", IF(J3379="CETA", "Ceriops tagal", IF(J3379="XYGR", "Xylocarpus granatum", IF(J3379="AVMA", "Avicennia marina", IF(J3379="RHMU", "Rhizophora mucronata", IF(J3379="BRGY", "Bruguiera gymnorrhiza", IF(J3379="BRSE", "Bruguiera sexangula", IF(J3379="SOOV", "Sonneratia ovata", IF(J3379="SOCA", "Sonneratia caseolaris", IF(J3379="HELI", "Heritiera littoralis", IF(J3379="HESY", "Heritiera sylvatica", IF(J3379="NYFR", "Nypa fruticans", IF(J3379="CYRA", "Cynometra ramiflora", IF(J3379="PHPA", "Phoenix paludosa", IF(J3379="SCHY", "Scyphiphora hydrophyllacea", IF(J3379="DIMA", "Diospyros maritima", IF(J3379="POPI", "Pongamia pinnata", IF(J3379="MAPS", "Maniltoa psilogyne", IF(J3379="INBI", "Intsia bijuga", IF(J3379="ACEB", "Acanthus ebracteatus", IF(J3379="CAER", "Calamus erinaceus", IF(J3379="UNUN", "Unknown unknown",  IF(J3379="SOAL", "Sonneratia alba",  IF(J3379="AECO", "Aegiceras corniculatum", "" )) )))))))))))))))))))))))))))))</f>
        <v>Rhizophora apiculata</v>
      </c>
      <c r="J3379" s="23" t="s">
        <v>21</v>
      </c>
      <c r="K3379" s="68" t="n">
        <v>5.41126806512444</v>
      </c>
      <c r="L3379" s="73"/>
      <c r="N3379" s="29"/>
    </row>
    <row r="3380" customFormat="false" ht="13.8" hidden="false" customHeight="false" outlineLevel="0" collapsed="false">
      <c r="A3380" s="72" t="s">
        <v>138</v>
      </c>
      <c r="B3380" s="27" t="n">
        <v>41396</v>
      </c>
      <c r="C3380" s="1" t="s">
        <v>544</v>
      </c>
      <c r="D3380" s="1" t="s">
        <v>140</v>
      </c>
      <c r="E3380" s="1" t="s">
        <v>544</v>
      </c>
      <c r="F3380" s="1" t="s">
        <v>20</v>
      </c>
      <c r="G3380" s="14" t="n">
        <v>3</v>
      </c>
      <c r="H3380" s="14" t="n">
        <v>1</v>
      </c>
      <c r="I3380" s="23" t="str">
        <f aca="false">IF(J3380="RHAP", "Rhizophora apiculata", IF(J3380="EXAG", "Excoecaria agallocha", IF(J3380="BRPA", "Bruguiera parviflora", IF(J3380="XYMO", "Xylocarpus moluccensis", IF(J3380="BRCY", "Bruguiera cylindrica", IF(J3380="AVAL", "Avicennia alba", IF(J3380="AVOF", "Avicennia officinalis", IF(J3380="LURA", "Lumnitzera racemosa", IF(J3380="CETA", "Ceriops tagal", IF(J3380="XYGR", "Xylocarpus granatum", IF(J3380="AVMA", "Avicennia marina", IF(J3380="RHMU", "Rhizophora mucronata", IF(J3380="BRGY", "Bruguiera gymnorrhiza", IF(J3380="BRSE", "Bruguiera sexangula", IF(J3380="SOOV", "Sonneratia ovata", IF(J3380="SOCA", "Sonneratia caseolaris", IF(J3380="HELI", "Heritiera littoralis", IF(J3380="HESY", "Heritiera sylvatica", IF(J3380="NYFR", "Nypa fruticans", IF(J3380="CYRA", "Cynometra ramiflora", IF(J3380="PHPA", "Phoenix paludosa", IF(J3380="SCHY", "Scyphiphora hydrophyllacea", IF(J3380="DIMA", "Diospyros maritima", IF(J3380="POPI", "Pongamia pinnata", IF(J3380="MAPS", "Maniltoa psilogyne", IF(J3380="INBI", "Intsia bijuga", IF(J3380="ACEB", "Acanthus ebracteatus", IF(J3380="CAER", "Calamus erinaceus", IF(J3380="UNUN", "Unknown unknown",  IF(J3380="SOAL", "Sonneratia alba",  IF(J3380="AECO", "Aegiceras corniculatum", "" )) )))))))))))))))))))))))))))))</f>
        <v>Rhizophora apiculata</v>
      </c>
      <c r="J3380" s="23" t="s">
        <v>21</v>
      </c>
      <c r="K3380" s="68" t="n">
        <v>5.41126806512444</v>
      </c>
      <c r="L3380" s="73"/>
      <c r="N3380" s="29"/>
    </row>
    <row r="3381" customFormat="false" ht="13.8" hidden="false" customHeight="false" outlineLevel="0" collapsed="false">
      <c r="A3381" s="72" t="s">
        <v>138</v>
      </c>
      <c r="B3381" s="27" t="n">
        <v>41396</v>
      </c>
      <c r="C3381" s="1" t="s">
        <v>544</v>
      </c>
      <c r="D3381" s="1" t="s">
        <v>140</v>
      </c>
      <c r="E3381" s="1" t="s">
        <v>544</v>
      </c>
      <c r="F3381" s="1" t="s">
        <v>20</v>
      </c>
      <c r="G3381" s="14" t="n">
        <v>3</v>
      </c>
      <c r="H3381" s="14" t="n">
        <v>1</v>
      </c>
      <c r="I3381" s="23" t="str">
        <f aca="false">IF(J3381="RHAP", "Rhizophora apiculata", IF(J3381="EXAG", "Excoecaria agallocha", IF(J3381="BRPA", "Bruguiera parviflora", IF(J3381="XYMO", "Xylocarpus moluccensis", IF(J3381="BRCY", "Bruguiera cylindrica", IF(J3381="AVAL", "Avicennia alba", IF(J3381="AVOF", "Avicennia officinalis", IF(J3381="LURA", "Lumnitzera racemosa", IF(J3381="CETA", "Ceriops tagal", IF(J3381="XYGR", "Xylocarpus granatum", IF(J3381="AVMA", "Avicennia marina", IF(J3381="RHMU", "Rhizophora mucronata", IF(J3381="BRGY", "Bruguiera gymnorrhiza", IF(J3381="BRSE", "Bruguiera sexangula", IF(J3381="SOOV", "Sonneratia ovata", IF(J3381="SOCA", "Sonneratia caseolaris", IF(J3381="HELI", "Heritiera littoralis", IF(J3381="HESY", "Heritiera sylvatica", IF(J3381="NYFR", "Nypa fruticans", IF(J3381="CYRA", "Cynometra ramiflora", IF(J3381="PHPA", "Phoenix paludosa", IF(J3381="SCHY", "Scyphiphora hydrophyllacea", IF(J3381="DIMA", "Diospyros maritima", IF(J3381="POPI", "Pongamia pinnata", IF(J3381="MAPS", "Maniltoa psilogyne", IF(J3381="INBI", "Intsia bijuga", IF(J3381="ACEB", "Acanthus ebracteatus", IF(J3381="CAER", "Calamus erinaceus", IF(J3381="UNUN", "Unknown unknown",  IF(J3381="SOAL", "Sonneratia alba",  IF(J3381="AECO", "Aegiceras corniculatum", "" )) )))))))))))))))))))))))))))))</f>
        <v>Rhizophora apiculata</v>
      </c>
      <c r="J3381" s="23" t="s">
        <v>21</v>
      </c>
      <c r="K3381" s="68" t="n">
        <v>5.41126806512444</v>
      </c>
      <c r="L3381" s="73"/>
      <c r="N3381" s="29"/>
    </row>
    <row r="3382" customFormat="false" ht="13.8" hidden="false" customHeight="false" outlineLevel="0" collapsed="false">
      <c r="A3382" s="72" t="s">
        <v>138</v>
      </c>
      <c r="B3382" s="27" t="n">
        <v>41396</v>
      </c>
      <c r="C3382" s="1" t="s">
        <v>544</v>
      </c>
      <c r="D3382" s="1" t="s">
        <v>140</v>
      </c>
      <c r="E3382" s="1" t="s">
        <v>544</v>
      </c>
      <c r="F3382" s="1" t="s">
        <v>20</v>
      </c>
      <c r="G3382" s="14" t="n">
        <v>3</v>
      </c>
      <c r="H3382" s="14" t="n">
        <v>1</v>
      </c>
      <c r="I3382" s="23" t="str">
        <f aca="false">IF(J3382="RHAP", "Rhizophora apiculata", IF(J3382="EXAG", "Excoecaria agallocha", IF(J3382="BRPA", "Bruguiera parviflora", IF(J3382="XYMO", "Xylocarpus moluccensis", IF(J3382="BRCY", "Bruguiera cylindrica", IF(J3382="AVAL", "Avicennia alba", IF(J3382="AVOF", "Avicennia officinalis", IF(J3382="LURA", "Lumnitzera racemosa", IF(J3382="CETA", "Ceriops tagal", IF(J3382="XYGR", "Xylocarpus granatum", IF(J3382="AVMA", "Avicennia marina", IF(J3382="RHMU", "Rhizophora mucronata", IF(J3382="BRGY", "Bruguiera gymnorrhiza", IF(J3382="BRSE", "Bruguiera sexangula", IF(J3382="SOOV", "Sonneratia ovata", IF(J3382="SOCA", "Sonneratia caseolaris", IF(J3382="HELI", "Heritiera littoralis", IF(J3382="HESY", "Heritiera sylvatica", IF(J3382="NYFR", "Nypa fruticans", IF(J3382="CYRA", "Cynometra ramiflora", IF(J3382="PHPA", "Phoenix paludosa", IF(J3382="SCHY", "Scyphiphora hydrophyllacea", IF(J3382="DIMA", "Diospyros maritima", IF(J3382="POPI", "Pongamia pinnata", IF(J3382="MAPS", "Maniltoa psilogyne", IF(J3382="INBI", "Intsia bijuga", IF(J3382="ACEB", "Acanthus ebracteatus", IF(J3382="CAER", "Calamus erinaceus", IF(J3382="UNUN", "Unknown unknown",  IF(J3382="SOAL", "Sonneratia alba",  IF(J3382="AECO", "Aegiceras corniculatum", "" )) )))))))))))))))))))))))))))))</f>
        <v>Rhizophora apiculata</v>
      </c>
      <c r="J3382" s="23" t="s">
        <v>21</v>
      </c>
      <c r="K3382" s="68" t="n">
        <v>5.41126806512444</v>
      </c>
      <c r="L3382" s="73"/>
      <c r="N3382" s="29"/>
    </row>
    <row r="3383" customFormat="false" ht="13.8" hidden="false" customHeight="false" outlineLevel="0" collapsed="false">
      <c r="A3383" s="72" t="s">
        <v>138</v>
      </c>
      <c r="B3383" s="27" t="n">
        <v>41396</v>
      </c>
      <c r="C3383" s="1" t="s">
        <v>544</v>
      </c>
      <c r="D3383" s="1" t="s">
        <v>140</v>
      </c>
      <c r="E3383" s="1" t="s">
        <v>544</v>
      </c>
      <c r="F3383" s="1" t="s">
        <v>20</v>
      </c>
      <c r="G3383" s="14" t="n">
        <v>3</v>
      </c>
      <c r="H3383" s="14" t="n">
        <v>1</v>
      </c>
      <c r="I3383" s="23" t="str">
        <f aca="false">IF(J3383="RHAP", "Rhizophora apiculata", IF(J3383="EXAG", "Excoecaria agallocha", IF(J3383="BRPA", "Bruguiera parviflora", IF(J3383="XYMO", "Xylocarpus moluccensis", IF(J3383="BRCY", "Bruguiera cylindrica", IF(J3383="AVAL", "Avicennia alba", IF(J3383="AVOF", "Avicennia officinalis", IF(J3383="LURA", "Lumnitzera racemosa", IF(J3383="CETA", "Ceriops tagal", IF(J3383="XYGR", "Xylocarpus granatum", IF(J3383="AVMA", "Avicennia marina", IF(J3383="RHMU", "Rhizophora mucronata", IF(J3383="BRGY", "Bruguiera gymnorrhiza", IF(J3383="BRSE", "Bruguiera sexangula", IF(J3383="SOOV", "Sonneratia ovata", IF(J3383="SOCA", "Sonneratia caseolaris", IF(J3383="HELI", "Heritiera littoralis", IF(J3383="HESY", "Heritiera sylvatica", IF(J3383="NYFR", "Nypa fruticans", IF(J3383="CYRA", "Cynometra ramiflora", IF(J3383="PHPA", "Phoenix paludosa", IF(J3383="SCHY", "Scyphiphora hydrophyllacea", IF(J3383="DIMA", "Diospyros maritima", IF(J3383="POPI", "Pongamia pinnata", IF(J3383="MAPS", "Maniltoa psilogyne", IF(J3383="INBI", "Intsia bijuga", IF(J3383="ACEB", "Acanthus ebracteatus", IF(J3383="CAER", "Calamus erinaceus", IF(J3383="UNUN", "Unknown unknown",  IF(J3383="SOAL", "Sonneratia alba",  IF(J3383="AECO", "Aegiceras corniculatum", "" )) )))))))))))))))))))))))))))))</f>
        <v>Rhizophora apiculata</v>
      </c>
      <c r="J3383" s="23" t="s">
        <v>21</v>
      </c>
      <c r="K3383" s="68" t="n">
        <v>5.41126806512444</v>
      </c>
      <c r="L3383" s="73"/>
      <c r="N3383" s="29"/>
    </row>
    <row r="3384" customFormat="false" ht="13.8" hidden="false" customHeight="false" outlineLevel="0" collapsed="false">
      <c r="A3384" s="72" t="s">
        <v>138</v>
      </c>
      <c r="B3384" s="27" t="n">
        <v>41396</v>
      </c>
      <c r="C3384" s="1" t="s">
        <v>544</v>
      </c>
      <c r="D3384" s="1" t="s">
        <v>140</v>
      </c>
      <c r="E3384" s="1" t="s">
        <v>544</v>
      </c>
      <c r="F3384" s="1" t="s">
        <v>20</v>
      </c>
      <c r="G3384" s="14" t="n">
        <v>3</v>
      </c>
      <c r="H3384" s="14" t="n">
        <v>1</v>
      </c>
      <c r="I3384" s="23" t="str">
        <f aca="false">IF(J3384="RHAP", "Rhizophora apiculata", IF(J3384="EXAG", "Excoecaria agallocha", IF(J3384="BRPA", "Bruguiera parviflora", IF(J3384="XYMO", "Xylocarpus moluccensis", IF(J3384="BRCY", "Bruguiera cylindrica", IF(J3384="AVAL", "Avicennia alba", IF(J3384="AVOF", "Avicennia officinalis", IF(J3384="LURA", "Lumnitzera racemosa", IF(J3384="CETA", "Ceriops tagal", IF(J3384="XYGR", "Xylocarpus granatum", IF(J3384="AVMA", "Avicennia marina", IF(J3384="RHMU", "Rhizophora mucronata", IF(J3384="BRGY", "Bruguiera gymnorrhiza", IF(J3384="BRSE", "Bruguiera sexangula", IF(J3384="SOOV", "Sonneratia ovata", IF(J3384="SOCA", "Sonneratia caseolaris", IF(J3384="HELI", "Heritiera littoralis", IF(J3384="HESY", "Heritiera sylvatica", IF(J3384="NYFR", "Nypa fruticans", IF(J3384="CYRA", "Cynometra ramiflora", IF(J3384="PHPA", "Phoenix paludosa", IF(J3384="SCHY", "Scyphiphora hydrophyllacea", IF(J3384="DIMA", "Diospyros maritima", IF(J3384="POPI", "Pongamia pinnata", IF(J3384="MAPS", "Maniltoa psilogyne", IF(J3384="INBI", "Intsia bijuga", IF(J3384="ACEB", "Acanthus ebracteatus", IF(J3384="CAER", "Calamus erinaceus", IF(J3384="UNUN", "Unknown unknown",  IF(J3384="SOAL", "Sonneratia alba",  IF(J3384="AECO", "Aegiceras corniculatum", "" )) )))))))))))))))))))))))))))))</f>
        <v>Rhizophora apiculata</v>
      </c>
      <c r="J3384" s="23" t="s">
        <v>21</v>
      </c>
      <c r="K3384" s="68" t="n">
        <v>5.41126806512444</v>
      </c>
      <c r="L3384" s="73"/>
      <c r="N3384" s="29"/>
    </row>
    <row r="3385" customFormat="false" ht="13.8" hidden="false" customHeight="false" outlineLevel="0" collapsed="false">
      <c r="A3385" s="72" t="s">
        <v>138</v>
      </c>
      <c r="B3385" s="27" t="n">
        <v>41396</v>
      </c>
      <c r="C3385" s="1" t="s">
        <v>544</v>
      </c>
      <c r="D3385" s="1" t="s">
        <v>140</v>
      </c>
      <c r="E3385" s="1" t="s">
        <v>544</v>
      </c>
      <c r="F3385" s="1" t="s">
        <v>20</v>
      </c>
      <c r="G3385" s="14" t="n">
        <v>3</v>
      </c>
      <c r="H3385" s="14" t="n">
        <v>1</v>
      </c>
      <c r="I3385" s="23" t="str">
        <f aca="false">IF(J3385="RHAP", "Rhizophora apiculata", IF(J3385="EXAG", "Excoecaria agallocha", IF(J3385="BRPA", "Bruguiera parviflora", IF(J3385="XYMO", "Xylocarpus moluccensis", IF(J3385="BRCY", "Bruguiera cylindrica", IF(J3385="AVAL", "Avicennia alba", IF(J3385="AVOF", "Avicennia officinalis", IF(J3385="LURA", "Lumnitzera racemosa", IF(J3385="CETA", "Ceriops tagal", IF(J3385="XYGR", "Xylocarpus granatum", IF(J3385="AVMA", "Avicennia marina", IF(J3385="RHMU", "Rhizophora mucronata", IF(J3385="BRGY", "Bruguiera gymnorrhiza", IF(J3385="BRSE", "Bruguiera sexangula", IF(J3385="SOOV", "Sonneratia ovata", IF(J3385="SOCA", "Sonneratia caseolaris", IF(J3385="HELI", "Heritiera littoralis", IF(J3385="HESY", "Heritiera sylvatica", IF(J3385="NYFR", "Nypa fruticans", IF(J3385="CYRA", "Cynometra ramiflora", IF(J3385="PHPA", "Phoenix paludosa", IF(J3385="SCHY", "Scyphiphora hydrophyllacea", IF(J3385="DIMA", "Diospyros maritima", IF(J3385="POPI", "Pongamia pinnata", IF(J3385="MAPS", "Maniltoa psilogyne", IF(J3385="INBI", "Intsia bijuga", IF(J3385="ACEB", "Acanthus ebracteatus", IF(J3385="CAER", "Calamus erinaceus", IF(J3385="UNUN", "Unknown unknown",  IF(J3385="SOAL", "Sonneratia alba",  IF(J3385="AECO", "Aegiceras corniculatum", "" )) )))))))))))))))))))))))))))))</f>
        <v>Rhizophora apiculata</v>
      </c>
      <c r="J3385" s="23" t="s">
        <v>21</v>
      </c>
      <c r="K3385" s="68" t="n">
        <v>5.41126806512444</v>
      </c>
      <c r="L3385" s="73"/>
      <c r="N3385" s="29"/>
    </row>
    <row r="3386" customFormat="false" ht="13.8" hidden="false" customHeight="false" outlineLevel="0" collapsed="false">
      <c r="A3386" s="72" t="s">
        <v>138</v>
      </c>
      <c r="B3386" s="27" t="n">
        <v>41396</v>
      </c>
      <c r="C3386" s="1" t="s">
        <v>544</v>
      </c>
      <c r="D3386" s="1" t="s">
        <v>140</v>
      </c>
      <c r="E3386" s="1" t="s">
        <v>544</v>
      </c>
      <c r="F3386" s="1" t="s">
        <v>20</v>
      </c>
      <c r="G3386" s="14" t="n">
        <v>3</v>
      </c>
      <c r="H3386" s="14" t="n">
        <v>1</v>
      </c>
      <c r="I3386" s="23" t="str">
        <f aca="false">IF(J3386="RHAP", "Rhizophora apiculata", IF(J3386="EXAG", "Excoecaria agallocha", IF(J3386="BRPA", "Bruguiera parviflora", IF(J3386="XYMO", "Xylocarpus moluccensis", IF(J3386="BRCY", "Bruguiera cylindrica", IF(J3386="AVAL", "Avicennia alba", IF(J3386="AVOF", "Avicennia officinalis", IF(J3386="LURA", "Lumnitzera racemosa", IF(J3386="CETA", "Ceriops tagal", IF(J3386="XYGR", "Xylocarpus granatum", IF(J3386="AVMA", "Avicennia marina", IF(J3386="RHMU", "Rhizophora mucronata", IF(J3386="BRGY", "Bruguiera gymnorrhiza", IF(J3386="BRSE", "Bruguiera sexangula", IF(J3386="SOOV", "Sonneratia ovata", IF(J3386="SOCA", "Sonneratia caseolaris", IF(J3386="HELI", "Heritiera littoralis", IF(J3386="HESY", "Heritiera sylvatica", IF(J3386="NYFR", "Nypa fruticans", IF(J3386="CYRA", "Cynometra ramiflora", IF(J3386="PHPA", "Phoenix paludosa", IF(J3386="SCHY", "Scyphiphora hydrophyllacea", IF(J3386="DIMA", "Diospyros maritima", IF(J3386="POPI", "Pongamia pinnata", IF(J3386="MAPS", "Maniltoa psilogyne", IF(J3386="INBI", "Intsia bijuga", IF(J3386="ACEB", "Acanthus ebracteatus", IF(J3386="CAER", "Calamus erinaceus", IF(J3386="UNUN", "Unknown unknown",  IF(J3386="SOAL", "Sonneratia alba",  IF(J3386="AECO", "Aegiceras corniculatum", "" )) )))))))))))))))))))))))))))))</f>
        <v>Rhizophora apiculata</v>
      </c>
      <c r="J3386" s="23" t="s">
        <v>21</v>
      </c>
      <c r="K3386" s="68" t="n">
        <v>5.41126806512444</v>
      </c>
      <c r="L3386" s="73"/>
      <c r="N3386" s="29"/>
    </row>
    <row r="3387" customFormat="false" ht="13.8" hidden="false" customHeight="false" outlineLevel="0" collapsed="false">
      <c r="A3387" s="72" t="s">
        <v>138</v>
      </c>
      <c r="B3387" s="27" t="n">
        <v>41396</v>
      </c>
      <c r="C3387" s="1" t="s">
        <v>544</v>
      </c>
      <c r="D3387" s="1" t="s">
        <v>140</v>
      </c>
      <c r="E3387" s="1" t="s">
        <v>544</v>
      </c>
      <c r="F3387" s="1" t="s">
        <v>20</v>
      </c>
      <c r="G3387" s="14" t="n">
        <v>3</v>
      </c>
      <c r="H3387" s="14" t="n">
        <v>1</v>
      </c>
      <c r="I3387" s="23" t="str">
        <f aca="false">IF(J3387="RHAP", "Rhizophora apiculata", IF(J3387="EXAG", "Excoecaria agallocha", IF(J3387="BRPA", "Bruguiera parviflora", IF(J3387="XYMO", "Xylocarpus moluccensis", IF(J3387="BRCY", "Bruguiera cylindrica", IF(J3387="AVAL", "Avicennia alba", IF(J3387="AVOF", "Avicennia officinalis", IF(J3387="LURA", "Lumnitzera racemosa", IF(J3387="CETA", "Ceriops tagal", IF(J3387="XYGR", "Xylocarpus granatum", IF(J3387="AVMA", "Avicennia marina", IF(J3387="RHMU", "Rhizophora mucronata", IF(J3387="BRGY", "Bruguiera gymnorrhiza", IF(J3387="BRSE", "Bruguiera sexangula", IF(J3387="SOOV", "Sonneratia ovata", IF(J3387="SOCA", "Sonneratia caseolaris", IF(J3387="HELI", "Heritiera littoralis", IF(J3387="HESY", "Heritiera sylvatica", IF(J3387="NYFR", "Nypa fruticans", IF(J3387="CYRA", "Cynometra ramiflora", IF(J3387="PHPA", "Phoenix paludosa", IF(J3387="SCHY", "Scyphiphora hydrophyllacea", IF(J3387="DIMA", "Diospyros maritima", IF(J3387="POPI", "Pongamia pinnata", IF(J3387="MAPS", "Maniltoa psilogyne", IF(J3387="INBI", "Intsia bijuga", IF(J3387="ACEB", "Acanthus ebracteatus", IF(J3387="CAER", "Calamus erinaceus", IF(J3387="UNUN", "Unknown unknown",  IF(J3387="SOAL", "Sonneratia alba",  IF(J3387="AECO", "Aegiceras corniculatum", "" )) )))))))))))))))))))))))))))))</f>
        <v>Rhizophora apiculata</v>
      </c>
      <c r="J3387" s="23" t="s">
        <v>21</v>
      </c>
      <c r="K3387" s="68" t="n">
        <v>5.41126806512444</v>
      </c>
      <c r="L3387" s="73"/>
      <c r="N3387" s="29"/>
    </row>
    <row r="3388" customFormat="false" ht="13.8" hidden="false" customHeight="false" outlineLevel="0" collapsed="false">
      <c r="A3388" s="72" t="s">
        <v>138</v>
      </c>
      <c r="B3388" s="27" t="n">
        <v>41396</v>
      </c>
      <c r="C3388" s="1" t="s">
        <v>544</v>
      </c>
      <c r="D3388" s="1" t="s">
        <v>140</v>
      </c>
      <c r="E3388" s="1" t="s">
        <v>544</v>
      </c>
      <c r="F3388" s="1" t="s">
        <v>20</v>
      </c>
      <c r="G3388" s="14" t="n">
        <v>3</v>
      </c>
      <c r="H3388" s="14" t="n">
        <v>1</v>
      </c>
      <c r="I3388" s="23" t="str">
        <f aca="false">IF(J3388="RHAP", "Rhizophora apiculata", IF(J3388="EXAG", "Excoecaria agallocha", IF(J3388="BRPA", "Bruguiera parviflora", IF(J3388="XYMO", "Xylocarpus moluccensis", IF(J3388="BRCY", "Bruguiera cylindrica", IF(J3388="AVAL", "Avicennia alba", IF(J3388="AVOF", "Avicennia officinalis", IF(J3388="LURA", "Lumnitzera racemosa", IF(J3388="CETA", "Ceriops tagal", IF(J3388="XYGR", "Xylocarpus granatum", IF(J3388="AVMA", "Avicennia marina", IF(J3388="RHMU", "Rhizophora mucronata", IF(J3388="BRGY", "Bruguiera gymnorrhiza", IF(J3388="BRSE", "Bruguiera sexangula", IF(J3388="SOOV", "Sonneratia ovata", IF(J3388="SOCA", "Sonneratia caseolaris", IF(J3388="HELI", "Heritiera littoralis", IF(J3388="HESY", "Heritiera sylvatica", IF(J3388="NYFR", "Nypa fruticans", IF(J3388="CYRA", "Cynometra ramiflora", IF(J3388="PHPA", "Phoenix paludosa", IF(J3388="SCHY", "Scyphiphora hydrophyllacea", IF(J3388="DIMA", "Diospyros maritima", IF(J3388="POPI", "Pongamia pinnata", IF(J3388="MAPS", "Maniltoa psilogyne", IF(J3388="INBI", "Intsia bijuga", IF(J3388="ACEB", "Acanthus ebracteatus", IF(J3388="CAER", "Calamus erinaceus", IF(J3388="UNUN", "Unknown unknown",  IF(J3388="SOAL", "Sonneratia alba",  IF(J3388="AECO", "Aegiceras corniculatum", "" )) )))))))))))))))))))))))))))))</f>
        <v>Rhizophora apiculata</v>
      </c>
      <c r="J3388" s="23" t="s">
        <v>21</v>
      </c>
      <c r="K3388" s="68" t="n">
        <v>5.41126806512444</v>
      </c>
      <c r="L3388" s="73"/>
      <c r="N3388" s="29"/>
    </row>
    <row r="3389" customFormat="false" ht="13.8" hidden="false" customHeight="false" outlineLevel="0" collapsed="false">
      <c r="A3389" s="72" t="s">
        <v>138</v>
      </c>
      <c r="B3389" s="27" t="n">
        <v>41396</v>
      </c>
      <c r="C3389" s="1" t="s">
        <v>544</v>
      </c>
      <c r="D3389" s="1" t="s">
        <v>140</v>
      </c>
      <c r="E3389" s="1" t="s">
        <v>544</v>
      </c>
      <c r="F3389" s="1" t="s">
        <v>20</v>
      </c>
      <c r="G3389" s="14" t="n">
        <v>3</v>
      </c>
      <c r="H3389" s="14" t="n">
        <v>1</v>
      </c>
      <c r="I3389" s="23" t="str">
        <f aca="false">IF(J3389="RHAP", "Rhizophora apiculata", IF(J3389="EXAG", "Excoecaria agallocha", IF(J3389="BRPA", "Bruguiera parviflora", IF(J3389="XYMO", "Xylocarpus moluccensis", IF(J3389="BRCY", "Bruguiera cylindrica", IF(J3389="AVAL", "Avicennia alba", IF(J3389="AVOF", "Avicennia officinalis", IF(J3389="LURA", "Lumnitzera racemosa", IF(J3389="CETA", "Ceriops tagal", IF(J3389="XYGR", "Xylocarpus granatum", IF(J3389="AVMA", "Avicennia marina", IF(J3389="RHMU", "Rhizophora mucronata", IF(J3389="BRGY", "Bruguiera gymnorrhiza", IF(J3389="BRSE", "Bruguiera sexangula", IF(J3389="SOOV", "Sonneratia ovata", IF(J3389="SOCA", "Sonneratia caseolaris", IF(J3389="HELI", "Heritiera littoralis", IF(J3389="HESY", "Heritiera sylvatica", IF(J3389="NYFR", "Nypa fruticans", IF(J3389="CYRA", "Cynometra ramiflora", IF(J3389="PHPA", "Phoenix paludosa", IF(J3389="SCHY", "Scyphiphora hydrophyllacea", IF(J3389="DIMA", "Diospyros maritima", IF(J3389="POPI", "Pongamia pinnata", IF(J3389="MAPS", "Maniltoa psilogyne", IF(J3389="INBI", "Intsia bijuga", IF(J3389="ACEB", "Acanthus ebracteatus", IF(J3389="CAER", "Calamus erinaceus", IF(J3389="UNUN", "Unknown unknown",  IF(J3389="SOAL", "Sonneratia alba",  IF(J3389="AECO", "Aegiceras corniculatum", "" )) )))))))))))))))))))))))))))))</f>
        <v>Rhizophora apiculata</v>
      </c>
      <c r="J3389" s="23" t="s">
        <v>21</v>
      </c>
      <c r="K3389" s="68" t="n">
        <v>5.41126806512444</v>
      </c>
      <c r="L3389" s="73"/>
      <c r="N3389" s="29"/>
    </row>
    <row r="3390" customFormat="false" ht="13.8" hidden="false" customHeight="false" outlineLevel="0" collapsed="false">
      <c r="A3390" s="72" t="s">
        <v>138</v>
      </c>
      <c r="B3390" s="27" t="n">
        <v>41396</v>
      </c>
      <c r="C3390" s="1" t="s">
        <v>544</v>
      </c>
      <c r="D3390" s="1" t="s">
        <v>140</v>
      </c>
      <c r="E3390" s="1" t="s">
        <v>544</v>
      </c>
      <c r="F3390" s="1" t="s">
        <v>20</v>
      </c>
      <c r="G3390" s="14" t="n">
        <v>3</v>
      </c>
      <c r="H3390" s="14" t="n">
        <v>1</v>
      </c>
      <c r="I3390" s="23" t="str">
        <f aca="false">IF(J3390="RHAP", "Rhizophora apiculata", IF(J3390="EXAG", "Excoecaria agallocha", IF(J3390="BRPA", "Bruguiera parviflora", IF(J3390="XYMO", "Xylocarpus moluccensis", IF(J3390="BRCY", "Bruguiera cylindrica", IF(J3390="AVAL", "Avicennia alba", IF(J3390="AVOF", "Avicennia officinalis", IF(J3390="LURA", "Lumnitzera racemosa", IF(J3390="CETA", "Ceriops tagal", IF(J3390="XYGR", "Xylocarpus granatum", IF(J3390="AVMA", "Avicennia marina", IF(J3390="RHMU", "Rhizophora mucronata", IF(J3390="BRGY", "Bruguiera gymnorrhiza", IF(J3390="BRSE", "Bruguiera sexangula", IF(J3390="SOOV", "Sonneratia ovata", IF(J3390="SOCA", "Sonneratia caseolaris", IF(J3390="HELI", "Heritiera littoralis", IF(J3390="HESY", "Heritiera sylvatica", IF(J3390="NYFR", "Nypa fruticans", IF(J3390="CYRA", "Cynometra ramiflora", IF(J3390="PHPA", "Phoenix paludosa", IF(J3390="SCHY", "Scyphiphora hydrophyllacea", IF(J3390="DIMA", "Diospyros maritima", IF(J3390="POPI", "Pongamia pinnata", IF(J3390="MAPS", "Maniltoa psilogyne", IF(J3390="INBI", "Intsia bijuga", IF(J3390="ACEB", "Acanthus ebracteatus", IF(J3390="CAER", "Calamus erinaceus", IF(J3390="UNUN", "Unknown unknown",  IF(J3390="SOAL", "Sonneratia alba",  IF(J3390="AECO", "Aegiceras corniculatum", "" )) )))))))))))))))))))))))))))))</f>
        <v>Rhizophora apiculata</v>
      </c>
      <c r="J3390" s="23" t="s">
        <v>21</v>
      </c>
      <c r="K3390" s="68" t="n">
        <v>5.41126806512444</v>
      </c>
      <c r="L3390" s="73"/>
      <c r="N3390" s="29"/>
    </row>
    <row r="3391" customFormat="false" ht="13.8" hidden="false" customHeight="false" outlineLevel="0" collapsed="false">
      <c r="A3391" s="72" t="s">
        <v>138</v>
      </c>
      <c r="B3391" s="27" t="n">
        <v>41396</v>
      </c>
      <c r="C3391" s="1" t="s">
        <v>544</v>
      </c>
      <c r="D3391" s="1" t="s">
        <v>140</v>
      </c>
      <c r="E3391" s="1" t="s">
        <v>544</v>
      </c>
      <c r="F3391" s="1" t="s">
        <v>20</v>
      </c>
      <c r="G3391" s="14" t="n">
        <v>3</v>
      </c>
      <c r="H3391" s="14" t="n">
        <v>1</v>
      </c>
      <c r="I3391" s="23" t="str">
        <f aca="false">IF(J3391="RHAP", "Rhizophora apiculata", IF(J3391="EXAG", "Excoecaria agallocha", IF(J3391="BRPA", "Bruguiera parviflora", IF(J3391="XYMO", "Xylocarpus moluccensis", IF(J3391="BRCY", "Bruguiera cylindrica", IF(J3391="AVAL", "Avicennia alba", IF(J3391="AVOF", "Avicennia officinalis", IF(J3391="LURA", "Lumnitzera racemosa", IF(J3391="CETA", "Ceriops tagal", IF(J3391="XYGR", "Xylocarpus granatum", IF(J3391="AVMA", "Avicennia marina", IF(J3391="RHMU", "Rhizophora mucronata", IF(J3391="BRGY", "Bruguiera gymnorrhiza", IF(J3391="BRSE", "Bruguiera sexangula", IF(J3391="SOOV", "Sonneratia ovata", IF(J3391="SOCA", "Sonneratia caseolaris", IF(J3391="HELI", "Heritiera littoralis", IF(J3391="HESY", "Heritiera sylvatica", IF(J3391="NYFR", "Nypa fruticans", IF(J3391="CYRA", "Cynometra ramiflora", IF(J3391="PHPA", "Phoenix paludosa", IF(J3391="SCHY", "Scyphiphora hydrophyllacea", IF(J3391="DIMA", "Diospyros maritima", IF(J3391="POPI", "Pongamia pinnata", IF(J3391="MAPS", "Maniltoa psilogyne", IF(J3391="INBI", "Intsia bijuga", IF(J3391="ACEB", "Acanthus ebracteatus", IF(J3391="CAER", "Calamus erinaceus", IF(J3391="UNUN", "Unknown unknown",  IF(J3391="SOAL", "Sonneratia alba",  IF(J3391="AECO", "Aegiceras corniculatum", "" )) )))))))))))))))))))))))))))))</f>
        <v>Rhizophora apiculata</v>
      </c>
      <c r="J3391" s="23" t="s">
        <v>21</v>
      </c>
      <c r="K3391" s="68" t="n">
        <v>5.72957795130823</v>
      </c>
      <c r="L3391" s="73"/>
      <c r="N3391" s="29"/>
    </row>
    <row r="3392" customFormat="false" ht="13.8" hidden="false" customHeight="false" outlineLevel="0" collapsed="false">
      <c r="A3392" s="72" t="s">
        <v>138</v>
      </c>
      <c r="B3392" s="27" t="n">
        <v>41396</v>
      </c>
      <c r="C3392" s="1" t="s">
        <v>544</v>
      </c>
      <c r="D3392" s="1" t="s">
        <v>140</v>
      </c>
      <c r="E3392" s="1" t="s">
        <v>544</v>
      </c>
      <c r="F3392" s="1" t="s">
        <v>20</v>
      </c>
      <c r="G3392" s="14" t="n">
        <v>3</v>
      </c>
      <c r="H3392" s="14" t="n">
        <v>1</v>
      </c>
      <c r="I3392" s="23" t="str">
        <f aca="false">IF(J3392="RHAP", "Rhizophora apiculata", IF(J3392="EXAG", "Excoecaria agallocha", IF(J3392="BRPA", "Bruguiera parviflora", IF(J3392="XYMO", "Xylocarpus moluccensis", IF(J3392="BRCY", "Bruguiera cylindrica", IF(J3392="AVAL", "Avicennia alba", IF(J3392="AVOF", "Avicennia officinalis", IF(J3392="LURA", "Lumnitzera racemosa", IF(J3392="CETA", "Ceriops tagal", IF(J3392="XYGR", "Xylocarpus granatum", IF(J3392="AVMA", "Avicennia marina", IF(J3392="RHMU", "Rhizophora mucronata", IF(J3392="BRGY", "Bruguiera gymnorrhiza", IF(J3392="BRSE", "Bruguiera sexangula", IF(J3392="SOOV", "Sonneratia ovata", IF(J3392="SOCA", "Sonneratia caseolaris", IF(J3392="HELI", "Heritiera littoralis", IF(J3392="HESY", "Heritiera sylvatica", IF(J3392="NYFR", "Nypa fruticans", IF(J3392="CYRA", "Cynometra ramiflora", IF(J3392="PHPA", "Phoenix paludosa", IF(J3392="SCHY", "Scyphiphora hydrophyllacea", IF(J3392="DIMA", "Diospyros maritima", IF(J3392="POPI", "Pongamia pinnata", IF(J3392="MAPS", "Maniltoa psilogyne", IF(J3392="INBI", "Intsia bijuga", IF(J3392="ACEB", "Acanthus ebracteatus", IF(J3392="CAER", "Calamus erinaceus", IF(J3392="UNUN", "Unknown unknown",  IF(J3392="SOAL", "Sonneratia alba",  IF(J3392="AECO", "Aegiceras corniculatum", "" )) )))))))))))))))))))))))))))))</f>
        <v>Rhizophora apiculata</v>
      </c>
      <c r="J3392" s="23" t="s">
        <v>21</v>
      </c>
      <c r="K3392" s="68" t="n">
        <v>5.72957795130823</v>
      </c>
      <c r="L3392" s="73"/>
      <c r="N3392" s="29"/>
    </row>
    <row r="3393" customFormat="false" ht="13.8" hidden="false" customHeight="false" outlineLevel="0" collapsed="false">
      <c r="A3393" s="72" t="s">
        <v>138</v>
      </c>
      <c r="B3393" s="27" t="n">
        <v>41396</v>
      </c>
      <c r="C3393" s="1" t="s">
        <v>544</v>
      </c>
      <c r="D3393" s="1" t="s">
        <v>140</v>
      </c>
      <c r="E3393" s="1" t="s">
        <v>544</v>
      </c>
      <c r="F3393" s="1" t="s">
        <v>20</v>
      </c>
      <c r="G3393" s="14" t="n">
        <v>3</v>
      </c>
      <c r="H3393" s="14" t="n">
        <v>1</v>
      </c>
      <c r="I3393" s="23" t="str">
        <f aca="false">IF(J3393="RHAP", "Rhizophora apiculata", IF(J3393="EXAG", "Excoecaria agallocha", IF(J3393="BRPA", "Bruguiera parviflora", IF(J3393="XYMO", "Xylocarpus moluccensis", IF(J3393="BRCY", "Bruguiera cylindrica", IF(J3393="AVAL", "Avicennia alba", IF(J3393="AVOF", "Avicennia officinalis", IF(J3393="LURA", "Lumnitzera racemosa", IF(J3393="CETA", "Ceriops tagal", IF(J3393="XYGR", "Xylocarpus granatum", IF(J3393="AVMA", "Avicennia marina", IF(J3393="RHMU", "Rhizophora mucronata", IF(J3393="BRGY", "Bruguiera gymnorrhiza", IF(J3393="BRSE", "Bruguiera sexangula", IF(J3393="SOOV", "Sonneratia ovata", IF(J3393="SOCA", "Sonneratia caseolaris", IF(J3393="HELI", "Heritiera littoralis", IF(J3393="HESY", "Heritiera sylvatica", IF(J3393="NYFR", "Nypa fruticans", IF(J3393="CYRA", "Cynometra ramiflora", IF(J3393="PHPA", "Phoenix paludosa", IF(J3393="SCHY", "Scyphiphora hydrophyllacea", IF(J3393="DIMA", "Diospyros maritima", IF(J3393="POPI", "Pongamia pinnata", IF(J3393="MAPS", "Maniltoa psilogyne", IF(J3393="INBI", "Intsia bijuga", IF(J3393="ACEB", "Acanthus ebracteatus", IF(J3393="CAER", "Calamus erinaceus", IF(J3393="UNUN", "Unknown unknown",  IF(J3393="SOAL", "Sonneratia alba",  IF(J3393="AECO", "Aegiceras corniculatum", "" )) )))))))))))))))))))))))))))))</f>
        <v>Rhizophora apiculata</v>
      </c>
      <c r="J3393" s="23" t="s">
        <v>21</v>
      </c>
      <c r="K3393" s="68" t="n">
        <v>5.72957795130823</v>
      </c>
      <c r="L3393" s="73"/>
      <c r="N3393" s="29"/>
    </row>
    <row r="3394" customFormat="false" ht="13.8" hidden="false" customHeight="false" outlineLevel="0" collapsed="false">
      <c r="A3394" s="72" t="s">
        <v>138</v>
      </c>
      <c r="B3394" s="27" t="n">
        <v>41396</v>
      </c>
      <c r="C3394" s="1" t="s">
        <v>544</v>
      </c>
      <c r="D3394" s="1" t="s">
        <v>140</v>
      </c>
      <c r="E3394" s="1" t="s">
        <v>544</v>
      </c>
      <c r="F3394" s="1" t="s">
        <v>20</v>
      </c>
      <c r="G3394" s="14" t="n">
        <v>3</v>
      </c>
      <c r="H3394" s="14" t="n">
        <v>1</v>
      </c>
      <c r="I3394" s="23" t="str">
        <f aca="false">IF(J3394="RHAP", "Rhizophora apiculata", IF(J3394="EXAG", "Excoecaria agallocha", IF(J3394="BRPA", "Bruguiera parviflora", IF(J3394="XYMO", "Xylocarpus moluccensis", IF(J3394="BRCY", "Bruguiera cylindrica", IF(J3394="AVAL", "Avicennia alba", IF(J3394="AVOF", "Avicennia officinalis", IF(J3394="LURA", "Lumnitzera racemosa", IF(J3394="CETA", "Ceriops tagal", IF(J3394="XYGR", "Xylocarpus granatum", IF(J3394="AVMA", "Avicennia marina", IF(J3394="RHMU", "Rhizophora mucronata", IF(J3394="BRGY", "Bruguiera gymnorrhiza", IF(J3394="BRSE", "Bruguiera sexangula", IF(J3394="SOOV", "Sonneratia ovata", IF(J3394="SOCA", "Sonneratia caseolaris", IF(J3394="HELI", "Heritiera littoralis", IF(J3394="HESY", "Heritiera sylvatica", IF(J3394="NYFR", "Nypa fruticans", IF(J3394="CYRA", "Cynometra ramiflora", IF(J3394="PHPA", "Phoenix paludosa", IF(J3394="SCHY", "Scyphiphora hydrophyllacea", IF(J3394="DIMA", "Diospyros maritima", IF(J3394="POPI", "Pongamia pinnata", IF(J3394="MAPS", "Maniltoa psilogyne", IF(J3394="INBI", "Intsia bijuga", IF(J3394="ACEB", "Acanthus ebracteatus", IF(J3394="CAER", "Calamus erinaceus", IF(J3394="UNUN", "Unknown unknown",  IF(J3394="SOAL", "Sonneratia alba",  IF(J3394="AECO", "Aegiceras corniculatum", "" )) )))))))))))))))))))))))))))))</f>
        <v>Rhizophora apiculata</v>
      </c>
      <c r="J3394" s="23" t="s">
        <v>21</v>
      </c>
      <c r="K3394" s="68" t="n">
        <v>5.72957795130823</v>
      </c>
      <c r="L3394" s="73"/>
      <c r="N3394" s="29"/>
    </row>
    <row r="3395" customFormat="false" ht="13.8" hidden="false" customHeight="false" outlineLevel="0" collapsed="false">
      <c r="A3395" s="72" t="s">
        <v>138</v>
      </c>
      <c r="B3395" s="27" t="n">
        <v>41396</v>
      </c>
      <c r="C3395" s="1" t="s">
        <v>544</v>
      </c>
      <c r="D3395" s="1" t="s">
        <v>140</v>
      </c>
      <c r="E3395" s="1" t="s">
        <v>544</v>
      </c>
      <c r="F3395" s="1" t="s">
        <v>20</v>
      </c>
      <c r="G3395" s="14" t="n">
        <v>3</v>
      </c>
      <c r="H3395" s="14" t="n">
        <v>1</v>
      </c>
      <c r="I3395" s="23" t="str">
        <f aca="false">IF(J3395="RHAP", "Rhizophora apiculata", IF(J3395="EXAG", "Excoecaria agallocha", IF(J3395="BRPA", "Bruguiera parviflora", IF(J3395="XYMO", "Xylocarpus moluccensis", IF(J3395="BRCY", "Bruguiera cylindrica", IF(J3395="AVAL", "Avicennia alba", IF(J3395="AVOF", "Avicennia officinalis", IF(J3395="LURA", "Lumnitzera racemosa", IF(J3395="CETA", "Ceriops tagal", IF(J3395="XYGR", "Xylocarpus granatum", IF(J3395="AVMA", "Avicennia marina", IF(J3395="RHMU", "Rhizophora mucronata", IF(J3395="BRGY", "Bruguiera gymnorrhiza", IF(J3395="BRSE", "Bruguiera sexangula", IF(J3395="SOOV", "Sonneratia ovata", IF(J3395="SOCA", "Sonneratia caseolaris", IF(J3395="HELI", "Heritiera littoralis", IF(J3395="HESY", "Heritiera sylvatica", IF(J3395="NYFR", "Nypa fruticans", IF(J3395="CYRA", "Cynometra ramiflora", IF(J3395="PHPA", "Phoenix paludosa", IF(J3395="SCHY", "Scyphiphora hydrophyllacea", IF(J3395="DIMA", "Diospyros maritima", IF(J3395="POPI", "Pongamia pinnata", IF(J3395="MAPS", "Maniltoa psilogyne", IF(J3395="INBI", "Intsia bijuga", IF(J3395="ACEB", "Acanthus ebracteatus", IF(J3395="CAER", "Calamus erinaceus", IF(J3395="UNUN", "Unknown unknown",  IF(J3395="SOAL", "Sonneratia alba",  IF(J3395="AECO", "Aegiceras corniculatum", "" )) )))))))))))))))))))))))))))))</f>
        <v>Rhizophora apiculata</v>
      </c>
      <c r="J3395" s="23" t="s">
        <v>21</v>
      </c>
      <c r="K3395" s="68" t="n">
        <v>5.72957795130823</v>
      </c>
      <c r="L3395" s="73"/>
      <c r="N3395" s="29"/>
    </row>
    <row r="3396" customFormat="false" ht="13.8" hidden="false" customHeight="false" outlineLevel="0" collapsed="false">
      <c r="A3396" s="72" t="s">
        <v>138</v>
      </c>
      <c r="B3396" s="27" t="n">
        <v>41396</v>
      </c>
      <c r="C3396" s="1" t="s">
        <v>544</v>
      </c>
      <c r="D3396" s="1" t="s">
        <v>140</v>
      </c>
      <c r="E3396" s="1" t="s">
        <v>544</v>
      </c>
      <c r="F3396" s="1" t="s">
        <v>20</v>
      </c>
      <c r="G3396" s="14" t="n">
        <v>3</v>
      </c>
      <c r="H3396" s="14" t="n">
        <v>1</v>
      </c>
      <c r="I3396" s="23" t="str">
        <f aca="false">IF(J3396="RHAP", "Rhizophora apiculata", IF(J3396="EXAG", "Excoecaria agallocha", IF(J3396="BRPA", "Bruguiera parviflora", IF(J3396="XYMO", "Xylocarpus moluccensis", IF(J3396="BRCY", "Bruguiera cylindrica", IF(J3396="AVAL", "Avicennia alba", IF(J3396="AVOF", "Avicennia officinalis", IF(J3396="LURA", "Lumnitzera racemosa", IF(J3396="CETA", "Ceriops tagal", IF(J3396="XYGR", "Xylocarpus granatum", IF(J3396="AVMA", "Avicennia marina", IF(J3396="RHMU", "Rhizophora mucronata", IF(J3396="BRGY", "Bruguiera gymnorrhiza", IF(J3396="BRSE", "Bruguiera sexangula", IF(J3396="SOOV", "Sonneratia ovata", IF(J3396="SOCA", "Sonneratia caseolaris", IF(J3396="HELI", "Heritiera littoralis", IF(J3396="HESY", "Heritiera sylvatica", IF(J3396="NYFR", "Nypa fruticans", IF(J3396="CYRA", "Cynometra ramiflora", IF(J3396="PHPA", "Phoenix paludosa", IF(J3396="SCHY", "Scyphiphora hydrophyllacea", IF(J3396="DIMA", "Diospyros maritima", IF(J3396="POPI", "Pongamia pinnata", IF(J3396="MAPS", "Maniltoa psilogyne", IF(J3396="INBI", "Intsia bijuga", IF(J3396="ACEB", "Acanthus ebracteatus", IF(J3396="CAER", "Calamus erinaceus", IF(J3396="UNUN", "Unknown unknown",  IF(J3396="SOAL", "Sonneratia alba",  IF(J3396="AECO", "Aegiceras corniculatum", "" )) )))))))))))))))))))))))))))))</f>
        <v>Rhizophora apiculata</v>
      </c>
      <c r="J3396" s="23" t="s">
        <v>21</v>
      </c>
      <c r="K3396" s="68" t="n">
        <v>5.72957795130823</v>
      </c>
      <c r="L3396" s="73"/>
      <c r="N3396" s="29"/>
    </row>
    <row r="3397" customFormat="false" ht="13.8" hidden="false" customHeight="false" outlineLevel="0" collapsed="false">
      <c r="A3397" s="72" t="s">
        <v>138</v>
      </c>
      <c r="B3397" s="27" t="n">
        <v>41396</v>
      </c>
      <c r="C3397" s="1" t="s">
        <v>544</v>
      </c>
      <c r="D3397" s="1" t="s">
        <v>140</v>
      </c>
      <c r="E3397" s="1" t="s">
        <v>544</v>
      </c>
      <c r="F3397" s="1" t="s">
        <v>20</v>
      </c>
      <c r="G3397" s="14" t="n">
        <v>3</v>
      </c>
      <c r="H3397" s="14" t="n">
        <v>1</v>
      </c>
      <c r="I3397" s="23" t="str">
        <f aca="false">IF(J3397="RHAP", "Rhizophora apiculata", IF(J3397="EXAG", "Excoecaria agallocha", IF(J3397="BRPA", "Bruguiera parviflora", IF(J3397="XYMO", "Xylocarpus moluccensis", IF(J3397="BRCY", "Bruguiera cylindrica", IF(J3397="AVAL", "Avicennia alba", IF(J3397="AVOF", "Avicennia officinalis", IF(J3397="LURA", "Lumnitzera racemosa", IF(J3397="CETA", "Ceriops tagal", IF(J3397="XYGR", "Xylocarpus granatum", IF(J3397="AVMA", "Avicennia marina", IF(J3397="RHMU", "Rhizophora mucronata", IF(J3397="BRGY", "Bruguiera gymnorrhiza", IF(J3397="BRSE", "Bruguiera sexangula", IF(J3397="SOOV", "Sonneratia ovata", IF(J3397="SOCA", "Sonneratia caseolaris", IF(J3397="HELI", "Heritiera littoralis", IF(J3397="HESY", "Heritiera sylvatica", IF(J3397="NYFR", "Nypa fruticans", IF(J3397="CYRA", "Cynometra ramiflora", IF(J3397="PHPA", "Phoenix paludosa", IF(J3397="SCHY", "Scyphiphora hydrophyllacea", IF(J3397="DIMA", "Diospyros maritima", IF(J3397="POPI", "Pongamia pinnata", IF(J3397="MAPS", "Maniltoa psilogyne", IF(J3397="INBI", "Intsia bijuga", IF(J3397="ACEB", "Acanthus ebracteatus", IF(J3397="CAER", "Calamus erinaceus", IF(J3397="UNUN", "Unknown unknown",  IF(J3397="SOAL", "Sonneratia alba",  IF(J3397="AECO", "Aegiceras corniculatum", "" )) )))))))))))))))))))))))))))))</f>
        <v>Rhizophora apiculata</v>
      </c>
      <c r="J3397" s="23" t="s">
        <v>21</v>
      </c>
      <c r="K3397" s="68" t="n">
        <v>5.72957795130823</v>
      </c>
      <c r="L3397" s="73"/>
      <c r="N3397" s="29"/>
    </row>
    <row r="3398" customFormat="false" ht="13.8" hidden="false" customHeight="false" outlineLevel="0" collapsed="false">
      <c r="A3398" s="72" t="s">
        <v>138</v>
      </c>
      <c r="B3398" s="27" t="n">
        <v>41396</v>
      </c>
      <c r="C3398" s="1" t="s">
        <v>544</v>
      </c>
      <c r="D3398" s="1" t="s">
        <v>140</v>
      </c>
      <c r="E3398" s="1" t="s">
        <v>544</v>
      </c>
      <c r="F3398" s="1" t="s">
        <v>20</v>
      </c>
      <c r="G3398" s="14" t="n">
        <v>3</v>
      </c>
      <c r="H3398" s="14" t="n">
        <v>1</v>
      </c>
      <c r="I3398" s="23" t="str">
        <f aca="false">IF(J3398="RHAP", "Rhizophora apiculata", IF(J3398="EXAG", "Excoecaria agallocha", IF(J3398="BRPA", "Bruguiera parviflora", IF(J3398="XYMO", "Xylocarpus moluccensis", IF(J3398="BRCY", "Bruguiera cylindrica", IF(J3398="AVAL", "Avicennia alba", IF(J3398="AVOF", "Avicennia officinalis", IF(J3398="LURA", "Lumnitzera racemosa", IF(J3398="CETA", "Ceriops tagal", IF(J3398="XYGR", "Xylocarpus granatum", IF(J3398="AVMA", "Avicennia marina", IF(J3398="RHMU", "Rhizophora mucronata", IF(J3398="BRGY", "Bruguiera gymnorrhiza", IF(J3398="BRSE", "Bruguiera sexangula", IF(J3398="SOOV", "Sonneratia ovata", IF(J3398="SOCA", "Sonneratia caseolaris", IF(J3398="HELI", "Heritiera littoralis", IF(J3398="HESY", "Heritiera sylvatica", IF(J3398="NYFR", "Nypa fruticans", IF(J3398="CYRA", "Cynometra ramiflora", IF(J3398="PHPA", "Phoenix paludosa", IF(J3398="SCHY", "Scyphiphora hydrophyllacea", IF(J3398="DIMA", "Diospyros maritima", IF(J3398="POPI", "Pongamia pinnata", IF(J3398="MAPS", "Maniltoa psilogyne", IF(J3398="INBI", "Intsia bijuga", IF(J3398="ACEB", "Acanthus ebracteatus", IF(J3398="CAER", "Calamus erinaceus", IF(J3398="UNUN", "Unknown unknown",  IF(J3398="SOAL", "Sonneratia alba",  IF(J3398="AECO", "Aegiceras corniculatum", "" )) )))))))))))))))))))))))))))))</f>
        <v>Rhizophora apiculata</v>
      </c>
      <c r="J3398" s="23" t="s">
        <v>21</v>
      </c>
      <c r="K3398" s="68" t="n">
        <v>5.72957795130823</v>
      </c>
      <c r="L3398" s="73"/>
      <c r="N3398" s="29"/>
    </row>
    <row r="3399" customFormat="false" ht="13.8" hidden="false" customHeight="false" outlineLevel="0" collapsed="false">
      <c r="A3399" s="72" t="s">
        <v>138</v>
      </c>
      <c r="B3399" s="27" t="n">
        <v>41396</v>
      </c>
      <c r="C3399" s="1" t="s">
        <v>544</v>
      </c>
      <c r="D3399" s="1" t="s">
        <v>140</v>
      </c>
      <c r="E3399" s="1" t="s">
        <v>544</v>
      </c>
      <c r="F3399" s="1" t="s">
        <v>20</v>
      </c>
      <c r="G3399" s="14" t="n">
        <v>3</v>
      </c>
      <c r="H3399" s="14" t="n">
        <v>1</v>
      </c>
      <c r="I3399" s="23" t="str">
        <f aca="false">IF(J3399="RHAP", "Rhizophora apiculata", IF(J3399="EXAG", "Excoecaria agallocha", IF(J3399="BRPA", "Bruguiera parviflora", IF(J3399="XYMO", "Xylocarpus moluccensis", IF(J3399="BRCY", "Bruguiera cylindrica", IF(J3399="AVAL", "Avicennia alba", IF(J3399="AVOF", "Avicennia officinalis", IF(J3399="LURA", "Lumnitzera racemosa", IF(J3399="CETA", "Ceriops tagal", IF(J3399="XYGR", "Xylocarpus granatum", IF(J3399="AVMA", "Avicennia marina", IF(J3399="RHMU", "Rhizophora mucronata", IF(J3399="BRGY", "Bruguiera gymnorrhiza", IF(J3399="BRSE", "Bruguiera sexangula", IF(J3399="SOOV", "Sonneratia ovata", IF(J3399="SOCA", "Sonneratia caseolaris", IF(J3399="HELI", "Heritiera littoralis", IF(J3399="HESY", "Heritiera sylvatica", IF(J3399="NYFR", "Nypa fruticans", IF(J3399="CYRA", "Cynometra ramiflora", IF(J3399="PHPA", "Phoenix paludosa", IF(J3399="SCHY", "Scyphiphora hydrophyllacea", IF(J3399="DIMA", "Diospyros maritima", IF(J3399="POPI", "Pongamia pinnata", IF(J3399="MAPS", "Maniltoa psilogyne", IF(J3399="INBI", "Intsia bijuga", IF(J3399="ACEB", "Acanthus ebracteatus", IF(J3399="CAER", "Calamus erinaceus", IF(J3399="UNUN", "Unknown unknown",  IF(J3399="SOAL", "Sonneratia alba",  IF(J3399="AECO", "Aegiceras corniculatum", "" )) )))))))))))))))))))))))))))))</f>
        <v>Rhizophora apiculata</v>
      </c>
      <c r="J3399" s="23" t="s">
        <v>21</v>
      </c>
      <c r="K3399" s="68" t="n">
        <v>5.72957795130823</v>
      </c>
      <c r="L3399" s="73"/>
      <c r="N3399" s="29"/>
    </row>
    <row r="3400" customFormat="false" ht="13.8" hidden="false" customHeight="false" outlineLevel="0" collapsed="false">
      <c r="A3400" s="72" t="s">
        <v>138</v>
      </c>
      <c r="B3400" s="27" t="n">
        <v>41396</v>
      </c>
      <c r="C3400" s="1" t="s">
        <v>544</v>
      </c>
      <c r="D3400" s="1" t="s">
        <v>140</v>
      </c>
      <c r="E3400" s="1" t="s">
        <v>544</v>
      </c>
      <c r="F3400" s="1" t="s">
        <v>20</v>
      </c>
      <c r="G3400" s="14" t="n">
        <v>3</v>
      </c>
      <c r="H3400" s="14" t="n">
        <v>1</v>
      </c>
      <c r="I3400" s="23" t="str">
        <f aca="false">IF(J3400="RHAP", "Rhizophora apiculata", IF(J3400="EXAG", "Excoecaria agallocha", IF(J3400="BRPA", "Bruguiera parviflora", IF(J3400="XYMO", "Xylocarpus moluccensis", IF(J3400="BRCY", "Bruguiera cylindrica", IF(J3400="AVAL", "Avicennia alba", IF(J3400="AVOF", "Avicennia officinalis", IF(J3400="LURA", "Lumnitzera racemosa", IF(J3400="CETA", "Ceriops tagal", IF(J3400="XYGR", "Xylocarpus granatum", IF(J3400="AVMA", "Avicennia marina", IF(J3400="RHMU", "Rhizophora mucronata", IF(J3400="BRGY", "Bruguiera gymnorrhiza", IF(J3400="BRSE", "Bruguiera sexangula", IF(J3400="SOOV", "Sonneratia ovata", IF(J3400="SOCA", "Sonneratia caseolaris", IF(J3400="HELI", "Heritiera littoralis", IF(J3400="HESY", "Heritiera sylvatica", IF(J3400="NYFR", "Nypa fruticans", IF(J3400="CYRA", "Cynometra ramiflora", IF(J3400="PHPA", "Phoenix paludosa", IF(J3400="SCHY", "Scyphiphora hydrophyllacea", IF(J3400="DIMA", "Diospyros maritima", IF(J3400="POPI", "Pongamia pinnata", IF(J3400="MAPS", "Maniltoa psilogyne", IF(J3400="INBI", "Intsia bijuga", IF(J3400="ACEB", "Acanthus ebracteatus", IF(J3400="CAER", "Calamus erinaceus", IF(J3400="UNUN", "Unknown unknown",  IF(J3400="SOAL", "Sonneratia alba",  IF(J3400="AECO", "Aegiceras corniculatum", "" )) )))))))))))))))))))))))))))))</f>
        <v>Rhizophora apiculata</v>
      </c>
      <c r="J3400" s="23" t="s">
        <v>21</v>
      </c>
      <c r="K3400" s="68" t="n">
        <v>5.72957795130823</v>
      </c>
      <c r="L3400" s="73"/>
      <c r="N3400" s="29"/>
    </row>
    <row r="3401" customFormat="false" ht="13.8" hidden="false" customHeight="false" outlineLevel="0" collapsed="false">
      <c r="A3401" s="72" t="s">
        <v>138</v>
      </c>
      <c r="B3401" s="27" t="n">
        <v>41396</v>
      </c>
      <c r="C3401" s="1" t="s">
        <v>544</v>
      </c>
      <c r="D3401" s="1" t="s">
        <v>140</v>
      </c>
      <c r="E3401" s="1" t="s">
        <v>544</v>
      </c>
      <c r="F3401" s="1" t="s">
        <v>20</v>
      </c>
      <c r="G3401" s="14" t="n">
        <v>3</v>
      </c>
      <c r="H3401" s="14" t="n">
        <v>1</v>
      </c>
      <c r="I3401" s="23" t="str">
        <f aca="false">IF(J3401="RHAP", "Rhizophora apiculata", IF(J3401="EXAG", "Excoecaria agallocha", IF(J3401="BRPA", "Bruguiera parviflora", IF(J3401="XYMO", "Xylocarpus moluccensis", IF(J3401="BRCY", "Bruguiera cylindrica", IF(J3401="AVAL", "Avicennia alba", IF(J3401="AVOF", "Avicennia officinalis", IF(J3401="LURA", "Lumnitzera racemosa", IF(J3401="CETA", "Ceriops tagal", IF(J3401="XYGR", "Xylocarpus granatum", IF(J3401="AVMA", "Avicennia marina", IF(J3401="RHMU", "Rhizophora mucronata", IF(J3401="BRGY", "Bruguiera gymnorrhiza", IF(J3401="BRSE", "Bruguiera sexangula", IF(J3401="SOOV", "Sonneratia ovata", IF(J3401="SOCA", "Sonneratia caseolaris", IF(J3401="HELI", "Heritiera littoralis", IF(J3401="HESY", "Heritiera sylvatica", IF(J3401="NYFR", "Nypa fruticans", IF(J3401="CYRA", "Cynometra ramiflora", IF(J3401="PHPA", "Phoenix paludosa", IF(J3401="SCHY", "Scyphiphora hydrophyllacea", IF(J3401="DIMA", "Diospyros maritima", IF(J3401="POPI", "Pongamia pinnata", IF(J3401="MAPS", "Maniltoa psilogyne", IF(J3401="INBI", "Intsia bijuga", IF(J3401="ACEB", "Acanthus ebracteatus", IF(J3401="CAER", "Calamus erinaceus", IF(J3401="UNUN", "Unknown unknown",  IF(J3401="SOAL", "Sonneratia alba",  IF(J3401="AECO", "Aegiceras corniculatum", "" )) )))))))))))))))))))))))))))))</f>
        <v>Rhizophora apiculata</v>
      </c>
      <c r="J3401" s="23" t="s">
        <v>21</v>
      </c>
      <c r="K3401" s="68" t="n">
        <v>5.72957795130823</v>
      </c>
      <c r="L3401" s="73"/>
      <c r="N3401" s="29"/>
    </row>
    <row r="3402" customFormat="false" ht="13.8" hidden="false" customHeight="false" outlineLevel="0" collapsed="false">
      <c r="A3402" s="72" t="s">
        <v>138</v>
      </c>
      <c r="B3402" s="27" t="n">
        <v>41396</v>
      </c>
      <c r="C3402" s="1" t="s">
        <v>544</v>
      </c>
      <c r="D3402" s="1" t="s">
        <v>140</v>
      </c>
      <c r="E3402" s="1" t="s">
        <v>544</v>
      </c>
      <c r="F3402" s="1" t="s">
        <v>20</v>
      </c>
      <c r="G3402" s="14" t="n">
        <v>3</v>
      </c>
      <c r="H3402" s="14" t="n">
        <v>1</v>
      </c>
      <c r="I3402" s="23" t="str">
        <f aca="false">IF(J3402="RHAP", "Rhizophora apiculata", IF(J3402="EXAG", "Excoecaria agallocha", IF(J3402="BRPA", "Bruguiera parviflora", IF(J3402="XYMO", "Xylocarpus moluccensis", IF(J3402="BRCY", "Bruguiera cylindrica", IF(J3402="AVAL", "Avicennia alba", IF(J3402="AVOF", "Avicennia officinalis", IF(J3402="LURA", "Lumnitzera racemosa", IF(J3402="CETA", "Ceriops tagal", IF(J3402="XYGR", "Xylocarpus granatum", IF(J3402="AVMA", "Avicennia marina", IF(J3402="RHMU", "Rhizophora mucronata", IF(J3402="BRGY", "Bruguiera gymnorrhiza", IF(J3402="BRSE", "Bruguiera sexangula", IF(J3402="SOOV", "Sonneratia ovata", IF(J3402="SOCA", "Sonneratia caseolaris", IF(J3402="HELI", "Heritiera littoralis", IF(J3402="HESY", "Heritiera sylvatica", IF(J3402="NYFR", "Nypa fruticans", IF(J3402="CYRA", "Cynometra ramiflora", IF(J3402="PHPA", "Phoenix paludosa", IF(J3402="SCHY", "Scyphiphora hydrophyllacea", IF(J3402="DIMA", "Diospyros maritima", IF(J3402="POPI", "Pongamia pinnata", IF(J3402="MAPS", "Maniltoa psilogyne", IF(J3402="INBI", "Intsia bijuga", IF(J3402="ACEB", "Acanthus ebracteatus", IF(J3402="CAER", "Calamus erinaceus", IF(J3402="UNUN", "Unknown unknown",  IF(J3402="SOAL", "Sonneratia alba",  IF(J3402="AECO", "Aegiceras corniculatum", "" )) )))))))))))))))))))))))))))))</f>
        <v>Rhizophora apiculata</v>
      </c>
      <c r="J3402" s="23" t="s">
        <v>21</v>
      </c>
      <c r="K3402" s="68" t="n">
        <v>5.72957795130823</v>
      </c>
      <c r="L3402" s="73"/>
      <c r="N3402" s="29"/>
    </row>
    <row r="3403" customFormat="false" ht="13.8" hidden="false" customHeight="false" outlineLevel="0" collapsed="false">
      <c r="A3403" s="72" t="s">
        <v>138</v>
      </c>
      <c r="B3403" s="27" t="n">
        <v>41396</v>
      </c>
      <c r="C3403" s="1" t="s">
        <v>544</v>
      </c>
      <c r="D3403" s="1" t="s">
        <v>140</v>
      </c>
      <c r="E3403" s="1" t="s">
        <v>544</v>
      </c>
      <c r="F3403" s="1" t="s">
        <v>20</v>
      </c>
      <c r="G3403" s="1" t="n">
        <v>3</v>
      </c>
      <c r="H3403" s="38" t="n">
        <v>1</v>
      </c>
      <c r="I3403" s="23" t="str">
        <f aca="false">IF(J3403="RHAP", "Rhizophora apiculata", IF(J3403="EXAG", "Excoecaria agallocha", IF(J3403="BRPA", "Bruguiera parviflora", IF(J3403="XYMO", "Xylocarpus moluccensis", IF(J3403="BRCY", "Bruguiera cylindrica", IF(J3403="AVAL", "Avicennia alba", IF(J3403="AVOF", "Avicennia officinalis", IF(J3403="LURA", "Lumnitzera racemosa", IF(J3403="CETA", "Ceriops tagal", IF(J3403="XYGR", "Xylocarpus granatum", IF(J3403="AVMA", "Avicennia marina", IF(J3403="RHMU", "Rhizophora mucronata", IF(J3403="BRGY", "Bruguiera gymnorrhiza", IF(J3403="BRSE", "Bruguiera sexangula", IF(J3403="SOOV", "Sonneratia ovata", IF(J3403="SOCA", "Sonneratia caseolaris", IF(J3403="HELI", "Heritiera littoralis", IF(J3403="HESY", "Heritiera sylvatica", IF(J3403="NYFR", "Nypa fruticans", IF(J3403="CYRA", "Cynometra ramiflora", IF(J3403="PHPA", "Phoenix paludosa", IF(J3403="SCHY", "Scyphiphora hydrophyllacea", IF(J3403="DIMA", "Diospyros maritima", IF(J3403="POPI", "Pongamia pinnata", IF(J3403="MAPS", "Maniltoa psilogyne", IF(J3403="INBI", "Intsia bijuga", IF(J3403="ACEB", "Acanthus ebracteatus", IF(J3403="CAER", "Calamus erinaceus", IF(J3403="UNUN", "Unknown unknown",  IF(J3403="SOAL", "Sonneratia alba",  IF(J3403="AECO", "Aegiceras corniculatum", "" )) )))))))))))))))))))))))))))))</f>
        <v>Rhizophora apiculata</v>
      </c>
      <c r="J3403" s="75" t="s">
        <v>21</v>
      </c>
      <c r="K3403" s="61" t="n">
        <v>5.72957795130823</v>
      </c>
      <c r="L3403" s="73"/>
      <c r="N3403" s="29"/>
    </row>
    <row r="3404" customFormat="false" ht="13.8" hidden="false" customHeight="false" outlineLevel="0" collapsed="false">
      <c r="A3404" s="72" t="s">
        <v>138</v>
      </c>
      <c r="B3404" s="27" t="n">
        <v>41396</v>
      </c>
      <c r="C3404" s="1" t="s">
        <v>544</v>
      </c>
      <c r="D3404" s="1" t="s">
        <v>140</v>
      </c>
      <c r="E3404" s="1" t="s">
        <v>544</v>
      </c>
      <c r="F3404" s="1" t="s">
        <v>20</v>
      </c>
      <c r="G3404" s="1" t="n">
        <v>3</v>
      </c>
      <c r="H3404" s="38" t="n">
        <v>1</v>
      </c>
      <c r="I3404" s="23" t="str">
        <f aca="false">IF(J3404="RHAP", "Rhizophora apiculata", IF(J3404="EXAG", "Excoecaria agallocha", IF(J3404="BRPA", "Bruguiera parviflora", IF(J3404="XYMO", "Xylocarpus moluccensis", IF(J3404="BRCY", "Bruguiera cylindrica", IF(J3404="AVAL", "Avicennia alba", IF(J3404="AVOF", "Avicennia officinalis", IF(J3404="LURA", "Lumnitzera racemosa", IF(J3404="CETA", "Ceriops tagal", IF(J3404="XYGR", "Xylocarpus granatum", IF(J3404="AVMA", "Avicennia marina", IF(J3404="RHMU", "Rhizophora mucronata", IF(J3404="BRGY", "Bruguiera gymnorrhiza", IF(J3404="BRSE", "Bruguiera sexangula", IF(J3404="SOOV", "Sonneratia ovata", IF(J3404="SOCA", "Sonneratia caseolaris", IF(J3404="HELI", "Heritiera littoralis", IF(J3404="HESY", "Heritiera sylvatica", IF(J3404="NYFR", "Nypa fruticans", IF(J3404="CYRA", "Cynometra ramiflora", IF(J3404="PHPA", "Phoenix paludosa", IF(J3404="SCHY", "Scyphiphora hydrophyllacea", IF(J3404="DIMA", "Diospyros maritima", IF(J3404="POPI", "Pongamia pinnata", IF(J3404="MAPS", "Maniltoa psilogyne", IF(J3404="INBI", "Intsia bijuga", IF(J3404="ACEB", "Acanthus ebracteatus", IF(J3404="CAER", "Calamus erinaceus", IF(J3404="UNUN", "Unknown unknown",  IF(J3404="SOAL", "Sonneratia alba",  IF(J3404="AECO", "Aegiceras corniculatum", "" )) )))))))))))))))))))))))))))))</f>
        <v>Rhizophora apiculata</v>
      </c>
      <c r="J3404" s="75" t="s">
        <v>21</v>
      </c>
      <c r="K3404" s="61" t="n">
        <v>5.72957795130823</v>
      </c>
      <c r="L3404" s="73"/>
      <c r="N3404" s="29"/>
    </row>
    <row r="3405" customFormat="false" ht="13.8" hidden="false" customHeight="false" outlineLevel="0" collapsed="false">
      <c r="A3405" s="72" t="s">
        <v>138</v>
      </c>
      <c r="B3405" s="27" t="n">
        <v>41396</v>
      </c>
      <c r="C3405" s="1" t="s">
        <v>544</v>
      </c>
      <c r="D3405" s="1" t="s">
        <v>140</v>
      </c>
      <c r="E3405" s="1" t="s">
        <v>544</v>
      </c>
      <c r="F3405" s="1" t="s">
        <v>20</v>
      </c>
      <c r="G3405" s="1" t="n">
        <v>3</v>
      </c>
      <c r="H3405" s="38" t="n">
        <v>1</v>
      </c>
      <c r="I3405" s="23" t="str">
        <f aca="false">IF(J3405="RHAP", "Rhizophora apiculata", IF(J3405="EXAG", "Excoecaria agallocha", IF(J3405="BRPA", "Bruguiera parviflora", IF(J3405="XYMO", "Xylocarpus moluccensis", IF(J3405="BRCY", "Bruguiera cylindrica", IF(J3405="AVAL", "Avicennia alba", IF(J3405="AVOF", "Avicennia officinalis", IF(J3405="LURA", "Lumnitzera racemosa", IF(J3405="CETA", "Ceriops tagal", IF(J3405="XYGR", "Xylocarpus granatum", IF(J3405="AVMA", "Avicennia marina", IF(J3405="RHMU", "Rhizophora mucronata", IF(J3405="BRGY", "Bruguiera gymnorrhiza", IF(J3405="BRSE", "Bruguiera sexangula", IF(J3405="SOOV", "Sonneratia ovata", IF(J3405="SOCA", "Sonneratia caseolaris", IF(J3405="HELI", "Heritiera littoralis", IF(J3405="HESY", "Heritiera sylvatica", IF(J3405="NYFR", "Nypa fruticans", IF(J3405="CYRA", "Cynometra ramiflora", IF(J3405="PHPA", "Phoenix paludosa", IF(J3405="SCHY", "Scyphiphora hydrophyllacea", IF(J3405="DIMA", "Diospyros maritima", IF(J3405="POPI", "Pongamia pinnata", IF(J3405="MAPS", "Maniltoa psilogyne", IF(J3405="INBI", "Intsia bijuga", IF(J3405="ACEB", "Acanthus ebracteatus", IF(J3405="CAER", "Calamus erinaceus", IF(J3405="UNUN", "Unknown unknown",  IF(J3405="SOAL", "Sonneratia alba",  IF(J3405="AECO", "Aegiceras corniculatum", "" )) )))))))))))))))))))))))))))))</f>
        <v>Rhizophora apiculata</v>
      </c>
      <c r="J3405" s="75" t="s">
        <v>21</v>
      </c>
      <c r="K3405" s="61" t="n">
        <v>5.72957795130823</v>
      </c>
      <c r="L3405" s="73"/>
      <c r="N3405" s="29"/>
    </row>
    <row r="3406" customFormat="false" ht="13.8" hidden="false" customHeight="false" outlineLevel="0" collapsed="false">
      <c r="A3406" s="72" t="s">
        <v>138</v>
      </c>
      <c r="B3406" s="27" t="n">
        <v>41396</v>
      </c>
      <c r="C3406" s="1" t="s">
        <v>544</v>
      </c>
      <c r="D3406" s="1" t="s">
        <v>140</v>
      </c>
      <c r="E3406" s="1" t="s">
        <v>544</v>
      </c>
      <c r="F3406" s="1" t="s">
        <v>20</v>
      </c>
      <c r="G3406" s="1" t="n">
        <v>3</v>
      </c>
      <c r="H3406" s="38" t="n">
        <v>1</v>
      </c>
      <c r="I3406" s="23" t="str">
        <f aca="false">IF(J3406="RHAP", "Rhizophora apiculata", IF(J3406="EXAG", "Excoecaria agallocha", IF(J3406="BRPA", "Bruguiera parviflora", IF(J3406="XYMO", "Xylocarpus moluccensis", IF(J3406="BRCY", "Bruguiera cylindrica", IF(J3406="AVAL", "Avicennia alba", IF(J3406="AVOF", "Avicennia officinalis", IF(J3406="LURA", "Lumnitzera racemosa", IF(J3406="CETA", "Ceriops tagal", IF(J3406="XYGR", "Xylocarpus granatum", IF(J3406="AVMA", "Avicennia marina", IF(J3406="RHMU", "Rhizophora mucronata", IF(J3406="BRGY", "Bruguiera gymnorrhiza", IF(J3406="BRSE", "Bruguiera sexangula", IF(J3406="SOOV", "Sonneratia ovata", IF(J3406="SOCA", "Sonneratia caseolaris", IF(J3406="HELI", "Heritiera littoralis", IF(J3406="HESY", "Heritiera sylvatica", IF(J3406="NYFR", "Nypa fruticans", IF(J3406="CYRA", "Cynometra ramiflora", IF(J3406="PHPA", "Phoenix paludosa", IF(J3406="SCHY", "Scyphiphora hydrophyllacea", IF(J3406="DIMA", "Diospyros maritima", IF(J3406="POPI", "Pongamia pinnata", IF(J3406="MAPS", "Maniltoa psilogyne", IF(J3406="INBI", "Intsia bijuga", IF(J3406="ACEB", "Acanthus ebracteatus", IF(J3406="CAER", "Calamus erinaceus", IF(J3406="UNUN", "Unknown unknown",  IF(J3406="SOAL", "Sonneratia alba",  IF(J3406="AECO", "Aegiceras corniculatum", "" )) )))))))))))))))))))))))))))))</f>
        <v>Rhizophora apiculata</v>
      </c>
      <c r="J3406" s="75" t="s">
        <v>21</v>
      </c>
      <c r="K3406" s="61" t="n">
        <v>5.72957795130823</v>
      </c>
      <c r="L3406" s="73"/>
      <c r="N3406" s="29"/>
    </row>
    <row r="3407" customFormat="false" ht="13.8" hidden="false" customHeight="false" outlineLevel="0" collapsed="false">
      <c r="A3407" s="72" t="s">
        <v>138</v>
      </c>
      <c r="B3407" s="27" t="n">
        <v>41396</v>
      </c>
      <c r="C3407" s="1" t="s">
        <v>544</v>
      </c>
      <c r="D3407" s="1" t="s">
        <v>140</v>
      </c>
      <c r="E3407" s="1" t="s">
        <v>544</v>
      </c>
      <c r="F3407" s="1" t="s">
        <v>20</v>
      </c>
      <c r="G3407" s="1" t="n">
        <v>3</v>
      </c>
      <c r="H3407" s="38" t="n">
        <v>1</v>
      </c>
      <c r="I3407" s="23" t="str">
        <f aca="false">IF(J3407="RHAP", "Rhizophora apiculata", IF(J3407="EXAG", "Excoecaria agallocha", IF(J3407="BRPA", "Bruguiera parviflora", IF(J3407="XYMO", "Xylocarpus moluccensis", IF(J3407="BRCY", "Bruguiera cylindrica", IF(J3407="AVAL", "Avicennia alba", IF(J3407="AVOF", "Avicennia officinalis", IF(J3407="LURA", "Lumnitzera racemosa", IF(J3407="CETA", "Ceriops tagal", IF(J3407="XYGR", "Xylocarpus granatum", IF(J3407="AVMA", "Avicennia marina", IF(J3407="RHMU", "Rhizophora mucronata", IF(J3407="BRGY", "Bruguiera gymnorrhiza", IF(J3407="BRSE", "Bruguiera sexangula", IF(J3407="SOOV", "Sonneratia ovata", IF(J3407="SOCA", "Sonneratia caseolaris", IF(J3407="HELI", "Heritiera littoralis", IF(J3407="HESY", "Heritiera sylvatica", IF(J3407="NYFR", "Nypa fruticans", IF(J3407="CYRA", "Cynometra ramiflora", IF(J3407="PHPA", "Phoenix paludosa", IF(J3407="SCHY", "Scyphiphora hydrophyllacea", IF(J3407="DIMA", "Diospyros maritima", IF(J3407="POPI", "Pongamia pinnata", IF(J3407="MAPS", "Maniltoa psilogyne", IF(J3407="INBI", "Intsia bijuga", IF(J3407="ACEB", "Acanthus ebracteatus", IF(J3407="CAER", "Calamus erinaceus", IF(J3407="UNUN", "Unknown unknown",  IF(J3407="SOAL", "Sonneratia alba",  IF(J3407="AECO", "Aegiceras corniculatum", "" )) )))))))))))))))))))))))))))))</f>
        <v>Rhizophora apiculata</v>
      </c>
      <c r="J3407" s="75" t="s">
        <v>21</v>
      </c>
      <c r="K3407" s="61" t="n">
        <v>5.72957795130823</v>
      </c>
      <c r="L3407" s="73"/>
      <c r="N3407" s="29"/>
    </row>
    <row r="3408" customFormat="false" ht="13.8" hidden="false" customHeight="false" outlineLevel="0" collapsed="false">
      <c r="A3408" s="72" t="s">
        <v>138</v>
      </c>
      <c r="B3408" s="27" t="n">
        <v>41396</v>
      </c>
      <c r="C3408" s="1" t="s">
        <v>544</v>
      </c>
      <c r="D3408" s="1" t="s">
        <v>140</v>
      </c>
      <c r="E3408" s="1" t="s">
        <v>544</v>
      </c>
      <c r="F3408" s="1" t="s">
        <v>20</v>
      </c>
      <c r="G3408" s="14" t="n">
        <v>3</v>
      </c>
      <c r="H3408" s="14" t="n">
        <v>1</v>
      </c>
      <c r="I3408" s="23" t="str">
        <f aca="false">IF(J3408="RHAP", "Rhizophora apiculata", IF(J3408="EXAG", "Excoecaria agallocha", IF(J3408="BRPA", "Bruguiera parviflora", IF(J3408="XYMO", "Xylocarpus moluccensis", IF(J3408="BRCY", "Bruguiera cylindrica", IF(J3408="AVAL", "Avicennia alba", IF(J3408="AVOF", "Avicennia officinalis", IF(J3408="LURA", "Lumnitzera racemosa", IF(J3408="CETA", "Ceriops tagal", IF(J3408="XYGR", "Xylocarpus granatum", IF(J3408="AVMA", "Avicennia marina", IF(J3408="RHMU", "Rhizophora mucronata", IF(J3408="BRGY", "Bruguiera gymnorrhiza", IF(J3408="BRSE", "Bruguiera sexangula", IF(J3408="SOOV", "Sonneratia ovata", IF(J3408="SOCA", "Sonneratia caseolaris", IF(J3408="HELI", "Heritiera littoralis", IF(J3408="HESY", "Heritiera sylvatica", IF(J3408="NYFR", "Nypa fruticans", IF(J3408="CYRA", "Cynometra ramiflora", IF(J3408="PHPA", "Phoenix paludosa", IF(J3408="SCHY", "Scyphiphora hydrophyllacea", IF(J3408="DIMA", "Diospyros maritima", IF(J3408="POPI", "Pongamia pinnata", IF(J3408="MAPS", "Maniltoa psilogyne", IF(J3408="INBI", "Intsia bijuga", IF(J3408="ACEB", "Acanthus ebracteatus", IF(J3408="CAER", "Calamus erinaceus", IF(J3408="UNUN", "Unknown unknown",  IF(J3408="SOAL", "Sonneratia alba",  IF(J3408="AECO", "Aegiceras corniculatum", "" )) )))))))))))))))))))))))))))))</f>
        <v>Rhizophora apiculata</v>
      </c>
      <c r="J3408" s="23" t="s">
        <v>21</v>
      </c>
      <c r="K3408" s="68" t="n">
        <v>6.04788783749202</v>
      </c>
      <c r="L3408" s="73"/>
      <c r="N3408" s="29"/>
    </row>
    <row r="3409" customFormat="false" ht="13.8" hidden="false" customHeight="false" outlineLevel="0" collapsed="false">
      <c r="A3409" s="72" t="s">
        <v>138</v>
      </c>
      <c r="B3409" s="27" t="n">
        <v>41396</v>
      </c>
      <c r="C3409" s="1" t="s">
        <v>544</v>
      </c>
      <c r="D3409" s="1" t="s">
        <v>140</v>
      </c>
      <c r="E3409" s="1" t="s">
        <v>544</v>
      </c>
      <c r="F3409" s="1" t="s">
        <v>20</v>
      </c>
      <c r="G3409" s="14" t="n">
        <v>3</v>
      </c>
      <c r="H3409" s="14" t="n">
        <v>1</v>
      </c>
      <c r="I3409" s="23" t="str">
        <f aca="false">IF(J3409="RHAP", "Rhizophora apiculata", IF(J3409="EXAG", "Excoecaria agallocha", IF(J3409="BRPA", "Bruguiera parviflora", IF(J3409="XYMO", "Xylocarpus moluccensis", IF(J3409="BRCY", "Bruguiera cylindrica", IF(J3409="AVAL", "Avicennia alba", IF(J3409="AVOF", "Avicennia officinalis", IF(J3409="LURA", "Lumnitzera racemosa", IF(J3409="CETA", "Ceriops tagal", IF(J3409="XYGR", "Xylocarpus granatum", IF(J3409="AVMA", "Avicennia marina", IF(J3409="RHMU", "Rhizophora mucronata", IF(J3409="BRGY", "Bruguiera gymnorrhiza", IF(J3409="BRSE", "Bruguiera sexangula", IF(J3409="SOOV", "Sonneratia ovata", IF(J3409="SOCA", "Sonneratia caseolaris", IF(J3409="HELI", "Heritiera littoralis", IF(J3409="HESY", "Heritiera sylvatica", IF(J3409="NYFR", "Nypa fruticans", IF(J3409="CYRA", "Cynometra ramiflora", IF(J3409="PHPA", "Phoenix paludosa", IF(J3409="SCHY", "Scyphiphora hydrophyllacea", IF(J3409="DIMA", "Diospyros maritima", IF(J3409="POPI", "Pongamia pinnata", IF(J3409="MAPS", "Maniltoa psilogyne", IF(J3409="INBI", "Intsia bijuga", IF(J3409="ACEB", "Acanthus ebracteatus", IF(J3409="CAER", "Calamus erinaceus", IF(J3409="UNUN", "Unknown unknown",  IF(J3409="SOAL", "Sonneratia alba",  IF(J3409="AECO", "Aegiceras corniculatum", "" )) )))))))))))))))))))))))))))))</f>
        <v>Rhizophora apiculata</v>
      </c>
      <c r="J3409" s="23" t="s">
        <v>21</v>
      </c>
      <c r="K3409" s="68" t="n">
        <v>6.04788783749202</v>
      </c>
      <c r="L3409" s="73"/>
      <c r="N3409" s="29"/>
    </row>
    <row r="3410" customFormat="false" ht="13.8" hidden="false" customHeight="false" outlineLevel="0" collapsed="false">
      <c r="A3410" s="72" t="s">
        <v>138</v>
      </c>
      <c r="B3410" s="27" t="n">
        <v>41396</v>
      </c>
      <c r="C3410" s="1" t="s">
        <v>544</v>
      </c>
      <c r="D3410" s="1" t="s">
        <v>140</v>
      </c>
      <c r="E3410" s="1" t="s">
        <v>544</v>
      </c>
      <c r="F3410" s="1" t="s">
        <v>20</v>
      </c>
      <c r="G3410" s="14" t="n">
        <v>3</v>
      </c>
      <c r="H3410" s="14" t="n">
        <v>1</v>
      </c>
      <c r="I3410" s="23" t="str">
        <f aca="false">IF(J3410="RHAP", "Rhizophora apiculata", IF(J3410="EXAG", "Excoecaria agallocha", IF(J3410="BRPA", "Bruguiera parviflora", IF(J3410="XYMO", "Xylocarpus moluccensis", IF(J3410="BRCY", "Bruguiera cylindrica", IF(J3410="AVAL", "Avicennia alba", IF(J3410="AVOF", "Avicennia officinalis", IF(J3410="LURA", "Lumnitzera racemosa", IF(J3410="CETA", "Ceriops tagal", IF(J3410="XYGR", "Xylocarpus granatum", IF(J3410="AVMA", "Avicennia marina", IF(J3410="RHMU", "Rhizophora mucronata", IF(J3410="BRGY", "Bruguiera gymnorrhiza", IF(J3410="BRSE", "Bruguiera sexangula", IF(J3410="SOOV", "Sonneratia ovata", IF(J3410="SOCA", "Sonneratia caseolaris", IF(J3410="HELI", "Heritiera littoralis", IF(J3410="HESY", "Heritiera sylvatica", IF(J3410="NYFR", "Nypa fruticans", IF(J3410="CYRA", "Cynometra ramiflora", IF(J3410="PHPA", "Phoenix paludosa", IF(J3410="SCHY", "Scyphiphora hydrophyllacea", IF(J3410="DIMA", "Diospyros maritima", IF(J3410="POPI", "Pongamia pinnata", IF(J3410="MAPS", "Maniltoa psilogyne", IF(J3410="INBI", "Intsia bijuga", IF(J3410="ACEB", "Acanthus ebracteatus", IF(J3410="CAER", "Calamus erinaceus", IF(J3410="UNUN", "Unknown unknown",  IF(J3410="SOAL", "Sonneratia alba",  IF(J3410="AECO", "Aegiceras corniculatum", "" )) )))))))))))))))))))))))))))))</f>
        <v>Rhizophora apiculata</v>
      </c>
      <c r="J3410" s="23" t="s">
        <v>21</v>
      </c>
      <c r="K3410" s="68" t="n">
        <v>6.04788783749202</v>
      </c>
      <c r="L3410" s="73"/>
      <c r="N3410" s="29"/>
    </row>
    <row r="3411" customFormat="false" ht="13.8" hidden="false" customHeight="false" outlineLevel="0" collapsed="false">
      <c r="A3411" s="72" t="s">
        <v>138</v>
      </c>
      <c r="B3411" s="27" t="n">
        <v>41396</v>
      </c>
      <c r="C3411" s="1" t="s">
        <v>544</v>
      </c>
      <c r="D3411" s="1" t="s">
        <v>140</v>
      </c>
      <c r="E3411" s="1" t="s">
        <v>544</v>
      </c>
      <c r="F3411" s="1" t="s">
        <v>20</v>
      </c>
      <c r="G3411" s="14" t="n">
        <v>3</v>
      </c>
      <c r="H3411" s="14" t="n">
        <v>1</v>
      </c>
      <c r="I3411" s="23" t="str">
        <f aca="false">IF(J3411="RHAP", "Rhizophora apiculata", IF(J3411="EXAG", "Excoecaria agallocha", IF(J3411="BRPA", "Bruguiera parviflora", IF(J3411="XYMO", "Xylocarpus moluccensis", IF(J3411="BRCY", "Bruguiera cylindrica", IF(J3411="AVAL", "Avicennia alba", IF(J3411="AVOF", "Avicennia officinalis", IF(J3411="LURA", "Lumnitzera racemosa", IF(J3411="CETA", "Ceriops tagal", IF(J3411="XYGR", "Xylocarpus granatum", IF(J3411="AVMA", "Avicennia marina", IF(J3411="RHMU", "Rhizophora mucronata", IF(J3411="BRGY", "Bruguiera gymnorrhiza", IF(J3411="BRSE", "Bruguiera sexangula", IF(J3411="SOOV", "Sonneratia ovata", IF(J3411="SOCA", "Sonneratia caseolaris", IF(J3411="HELI", "Heritiera littoralis", IF(J3411="HESY", "Heritiera sylvatica", IF(J3411="NYFR", "Nypa fruticans", IF(J3411="CYRA", "Cynometra ramiflora", IF(J3411="PHPA", "Phoenix paludosa", IF(J3411="SCHY", "Scyphiphora hydrophyllacea", IF(J3411="DIMA", "Diospyros maritima", IF(J3411="POPI", "Pongamia pinnata", IF(J3411="MAPS", "Maniltoa psilogyne", IF(J3411="INBI", "Intsia bijuga", IF(J3411="ACEB", "Acanthus ebracteatus", IF(J3411="CAER", "Calamus erinaceus", IF(J3411="UNUN", "Unknown unknown",  IF(J3411="SOAL", "Sonneratia alba",  IF(J3411="AECO", "Aegiceras corniculatum", "" )) )))))))))))))))))))))))))))))</f>
        <v>Rhizophora apiculata</v>
      </c>
      <c r="J3411" s="23" t="s">
        <v>21</v>
      </c>
      <c r="K3411" s="68" t="n">
        <v>6.04788783749202</v>
      </c>
      <c r="L3411" s="73"/>
      <c r="N3411" s="29"/>
    </row>
    <row r="3412" customFormat="false" ht="13.8" hidden="false" customHeight="false" outlineLevel="0" collapsed="false">
      <c r="A3412" s="72" t="s">
        <v>138</v>
      </c>
      <c r="B3412" s="27" t="n">
        <v>41396</v>
      </c>
      <c r="C3412" s="1" t="s">
        <v>544</v>
      </c>
      <c r="D3412" s="1" t="s">
        <v>140</v>
      </c>
      <c r="E3412" s="1" t="s">
        <v>544</v>
      </c>
      <c r="F3412" s="1" t="s">
        <v>20</v>
      </c>
      <c r="G3412" s="14" t="n">
        <v>3</v>
      </c>
      <c r="H3412" s="14" t="n">
        <v>1</v>
      </c>
      <c r="I3412" s="23" t="str">
        <f aca="false">IF(J3412="RHAP", "Rhizophora apiculata", IF(J3412="EXAG", "Excoecaria agallocha", IF(J3412="BRPA", "Bruguiera parviflora", IF(J3412="XYMO", "Xylocarpus moluccensis", IF(J3412="BRCY", "Bruguiera cylindrica", IF(J3412="AVAL", "Avicennia alba", IF(J3412="AVOF", "Avicennia officinalis", IF(J3412="LURA", "Lumnitzera racemosa", IF(J3412="CETA", "Ceriops tagal", IF(J3412="XYGR", "Xylocarpus granatum", IF(J3412="AVMA", "Avicennia marina", IF(J3412="RHMU", "Rhizophora mucronata", IF(J3412="BRGY", "Bruguiera gymnorrhiza", IF(J3412="BRSE", "Bruguiera sexangula", IF(J3412="SOOV", "Sonneratia ovata", IF(J3412="SOCA", "Sonneratia caseolaris", IF(J3412="HELI", "Heritiera littoralis", IF(J3412="HESY", "Heritiera sylvatica", IF(J3412="NYFR", "Nypa fruticans", IF(J3412="CYRA", "Cynometra ramiflora", IF(J3412="PHPA", "Phoenix paludosa", IF(J3412="SCHY", "Scyphiphora hydrophyllacea", IF(J3412="DIMA", "Diospyros maritima", IF(J3412="POPI", "Pongamia pinnata", IF(J3412="MAPS", "Maniltoa psilogyne", IF(J3412="INBI", "Intsia bijuga", IF(J3412="ACEB", "Acanthus ebracteatus", IF(J3412="CAER", "Calamus erinaceus", IF(J3412="UNUN", "Unknown unknown",  IF(J3412="SOAL", "Sonneratia alba",  IF(J3412="AECO", "Aegiceras corniculatum", "" )) )))))))))))))))))))))))))))))</f>
        <v>Rhizophora apiculata</v>
      </c>
      <c r="J3412" s="23" t="s">
        <v>21</v>
      </c>
      <c r="K3412" s="68" t="n">
        <v>6.04788783749202</v>
      </c>
      <c r="L3412" s="73"/>
      <c r="N3412" s="29"/>
    </row>
    <row r="3413" customFormat="false" ht="13.8" hidden="false" customHeight="false" outlineLevel="0" collapsed="false">
      <c r="A3413" s="49" t="s">
        <v>138</v>
      </c>
      <c r="B3413" s="27" t="n">
        <v>41396</v>
      </c>
      <c r="C3413" s="1" t="s">
        <v>544</v>
      </c>
      <c r="D3413" s="1" t="s">
        <v>140</v>
      </c>
      <c r="E3413" s="1" t="s">
        <v>544</v>
      </c>
      <c r="F3413" s="1" t="s">
        <v>20</v>
      </c>
      <c r="G3413" s="14" t="n">
        <v>3</v>
      </c>
      <c r="H3413" s="14" t="n">
        <v>1</v>
      </c>
      <c r="I3413" s="23" t="str">
        <f aca="false">IF(J3413="RHAP", "Rhizophora apiculata", IF(J3413="EXAG", "Excoecaria agallocha", IF(J3413="BRPA", "Bruguiera parviflora", IF(J3413="XYMO", "Xylocarpus moluccensis", IF(J3413="BRCY", "Bruguiera cylindrica", IF(J3413="AVAL", "Avicennia alba", IF(J3413="AVOF", "Avicennia officinalis", IF(J3413="LURA", "Lumnitzera racemosa", IF(J3413="CETA", "Ceriops tagal", IF(J3413="XYGR", "Xylocarpus granatum", IF(J3413="AVMA", "Avicennia marina", IF(J3413="RHMU", "Rhizophora mucronata", IF(J3413="BRGY", "Bruguiera gymnorrhiza", IF(J3413="BRSE", "Bruguiera sexangula", IF(J3413="SOOV", "Sonneratia ovata", IF(J3413="SOCA", "Sonneratia caseolaris", IF(J3413="HELI", "Heritiera littoralis", IF(J3413="HESY", "Heritiera sylvatica", IF(J3413="NYFR", "Nypa fruticans", IF(J3413="CYRA", "Cynometra ramiflora", IF(J3413="PHPA", "Phoenix paludosa", IF(J3413="SCHY", "Scyphiphora hydrophyllacea", IF(J3413="DIMA", "Diospyros maritima", IF(J3413="POPI", "Pongamia pinnata", IF(J3413="MAPS", "Maniltoa psilogyne", IF(J3413="INBI", "Intsia bijuga", IF(J3413="ACEB", "Acanthus ebracteatus", IF(J3413="CAER", "Calamus erinaceus", IF(J3413="UNUN", "Unknown unknown",  IF(J3413="SOAL", "Sonneratia alba",  IF(J3413="AECO", "Aegiceras corniculatum", "" )) )))))))))))))))))))))))))))))</f>
        <v>Bruguiera gymnorrhiza</v>
      </c>
      <c r="J3413" s="23" t="s">
        <v>1027</v>
      </c>
      <c r="K3413" s="68" t="n">
        <v>6.36619772367581</v>
      </c>
      <c r="L3413" s="73"/>
      <c r="N3413" s="29"/>
    </row>
    <row r="3414" customFormat="false" ht="13.8" hidden="false" customHeight="false" outlineLevel="0" collapsed="false">
      <c r="A3414" s="72" t="s">
        <v>138</v>
      </c>
      <c r="B3414" s="27" t="n">
        <v>41396</v>
      </c>
      <c r="C3414" s="1" t="s">
        <v>544</v>
      </c>
      <c r="D3414" s="1" t="s">
        <v>140</v>
      </c>
      <c r="E3414" s="1" t="s">
        <v>544</v>
      </c>
      <c r="F3414" s="1" t="s">
        <v>20</v>
      </c>
      <c r="G3414" s="14" t="n">
        <v>3</v>
      </c>
      <c r="H3414" s="14" t="n">
        <v>1</v>
      </c>
      <c r="I3414" s="23" t="str">
        <f aca="false">IF(J3414="RHAP", "Rhizophora apiculata", IF(J3414="EXAG", "Excoecaria agallocha", IF(J3414="BRPA", "Bruguiera parviflora", IF(J3414="XYMO", "Xylocarpus moluccensis", IF(J3414="BRCY", "Bruguiera cylindrica", IF(J3414="AVAL", "Avicennia alba", IF(J3414="AVOF", "Avicennia officinalis", IF(J3414="LURA", "Lumnitzera racemosa", IF(J3414="CETA", "Ceriops tagal", IF(J3414="XYGR", "Xylocarpus granatum", IF(J3414="AVMA", "Avicennia marina", IF(J3414="RHMU", "Rhizophora mucronata", IF(J3414="BRGY", "Bruguiera gymnorrhiza", IF(J3414="BRSE", "Bruguiera sexangula", IF(J3414="SOOV", "Sonneratia ovata", IF(J3414="SOCA", "Sonneratia caseolaris", IF(J3414="HELI", "Heritiera littoralis", IF(J3414="HESY", "Heritiera sylvatica", IF(J3414="NYFR", "Nypa fruticans", IF(J3414="CYRA", "Cynometra ramiflora", IF(J3414="PHPA", "Phoenix paludosa", IF(J3414="SCHY", "Scyphiphora hydrophyllacea", IF(J3414="DIMA", "Diospyros maritima", IF(J3414="POPI", "Pongamia pinnata", IF(J3414="MAPS", "Maniltoa psilogyne", IF(J3414="INBI", "Intsia bijuga", IF(J3414="ACEB", "Acanthus ebracteatus", IF(J3414="CAER", "Calamus erinaceus", IF(J3414="UNUN", "Unknown unknown",  IF(J3414="SOAL", "Sonneratia alba",  IF(J3414="AECO", "Aegiceras corniculatum", "" )) )))))))))))))))))))))))))))))</f>
        <v>Rhizophora apiculata</v>
      </c>
      <c r="J3414" s="23" t="s">
        <v>21</v>
      </c>
      <c r="K3414" s="68" t="n">
        <v>6.36619772367581</v>
      </c>
      <c r="L3414" s="73"/>
      <c r="N3414" s="29"/>
    </row>
    <row r="3415" customFormat="false" ht="13.8" hidden="false" customHeight="false" outlineLevel="0" collapsed="false">
      <c r="A3415" s="72" t="s">
        <v>138</v>
      </c>
      <c r="B3415" s="27" t="n">
        <v>41396</v>
      </c>
      <c r="C3415" s="1" t="s">
        <v>544</v>
      </c>
      <c r="D3415" s="1" t="s">
        <v>140</v>
      </c>
      <c r="E3415" s="1" t="s">
        <v>544</v>
      </c>
      <c r="F3415" s="1" t="s">
        <v>20</v>
      </c>
      <c r="G3415" s="14" t="n">
        <v>3</v>
      </c>
      <c r="H3415" s="14" t="n">
        <v>1</v>
      </c>
      <c r="I3415" s="23" t="str">
        <f aca="false">IF(J3415="RHAP", "Rhizophora apiculata", IF(J3415="EXAG", "Excoecaria agallocha", IF(J3415="BRPA", "Bruguiera parviflora", IF(J3415="XYMO", "Xylocarpus moluccensis", IF(J3415="BRCY", "Bruguiera cylindrica", IF(J3415="AVAL", "Avicennia alba", IF(J3415="AVOF", "Avicennia officinalis", IF(J3415="LURA", "Lumnitzera racemosa", IF(J3415="CETA", "Ceriops tagal", IF(J3415="XYGR", "Xylocarpus granatum", IF(J3415="AVMA", "Avicennia marina", IF(J3415="RHMU", "Rhizophora mucronata", IF(J3415="BRGY", "Bruguiera gymnorrhiza", IF(J3415="BRSE", "Bruguiera sexangula", IF(J3415="SOOV", "Sonneratia ovata", IF(J3415="SOCA", "Sonneratia caseolaris", IF(J3415="HELI", "Heritiera littoralis", IF(J3415="HESY", "Heritiera sylvatica", IF(J3415="NYFR", "Nypa fruticans", IF(J3415="CYRA", "Cynometra ramiflora", IF(J3415="PHPA", "Phoenix paludosa", IF(J3415="SCHY", "Scyphiphora hydrophyllacea", IF(J3415="DIMA", "Diospyros maritima", IF(J3415="POPI", "Pongamia pinnata", IF(J3415="MAPS", "Maniltoa psilogyne", IF(J3415="INBI", "Intsia bijuga", IF(J3415="ACEB", "Acanthus ebracteatus", IF(J3415="CAER", "Calamus erinaceus", IF(J3415="UNUN", "Unknown unknown",  IF(J3415="SOAL", "Sonneratia alba",  IF(J3415="AECO", "Aegiceras corniculatum", "" )) )))))))))))))))))))))))))))))</f>
        <v>Rhizophora apiculata</v>
      </c>
      <c r="J3415" s="23" t="s">
        <v>21</v>
      </c>
      <c r="K3415" s="68" t="n">
        <v>6.36619772367581</v>
      </c>
      <c r="L3415" s="73"/>
      <c r="N3415" s="29"/>
    </row>
    <row r="3416" customFormat="false" ht="13.8" hidden="false" customHeight="false" outlineLevel="0" collapsed="false">
      <c r="A3416" s="72" t="s">
        <v>138</v>
      </c>
      <c r="B3416" s="27" t="n">
        <v>41396</v>
      </c>
      <c r="C3416" s="1" t="s">
        <v>544</v>
      </c>
      <c r="D3416" s="1" t="s">
        <v>140</v>
      </c>
      <c r="E3416" s="1" t="s">
        <v>544</v>
      </c>
      <c r="F3416" s="1" t="s">
        <v>20</v>
      </c>
      <c r="G3416" s="14" t="n">
        <v>3</v>
      </c>
      <c r="H3416" s="14" t="n">
        <v>1</v>
      </c>
      <c r="I3416" s="23" t="str">
        <f aca="false">IF(J3416="RHAP", "Rhizophora apiculata", IF(J3416="EXAG", "Excoecaria agallocha", IF(J3416="BRPA", "Bruguiera parviflora", IF(J3416="XYMO", "Xylocarpus moluccensis", IF(J3416="BRCY", "Bruguiera cylindrica", IF(J3416="AVAL", "Avicennia alba", IF(J3416="AVOF", "Avicennia officinalis", IF(J3416="LURA", "Lumnitzera racemosa", IF(J3416="CETA", "Ceriops tagal", IF(J3416="XYGR", "Xylocarpus granatum", IF(J3416="AVMA", "Avicennia marina", IF(J3416="RHMU", "Rhizophora mucronata", IF(J3416="BRGY", "Bruguiera gymnorrhiza", IF(J3416="BRSE", "Bruguiera sexangula", IF(J3416="SOOV", "Sonneratia ovata", IF(J3416="SOCA", "Sonneratia caseolaris", IF(J3416="HELI", "Heritiera littoralis", IF(J3416="HESY", "Heritiera sylvatica", IF(J3416="NYFR", "Nypa fruticans", IF(J3416="CYRA", "Cynometra ramiflora", IF(J3416="PHPA", "Phoenix paludosa", IF(J3416="SCHY", "Scyphiphora hydrophyllacea", IF(J3416="DIMA", "Diospyros maritima", IF(J3416="POPI", "Pongamia pinnata", IF(J3416="MAPS", "Maniltoa psilogyne", IF(J3416="INBI", "Intsia bijuga", IF(J3416="ACEB", "Acanthus ebracteatus", IF(J3416="CAER", "Calamus erinaceus", IF(J3416="UNUN", "Unknown unknown",  IF(J3416="SOAL", "Sonneratia alba",  IF(J3416="AECO", "Aegiceras corniculatum", "" )) )))))))))))))))))))))))))))))</f>
        <v>Rhizophora apiculata</v>
      </c>
      <c r="J3416" s="23" t="s">
        <v>21</v>
      </c>
      <c r="K3416" s="68" t="n">
        <v>6.36619772367581</v>
      </c>
      <c r="L3416" s="73"/>
      <c r="N3416" s="29"/>
    </row>
    <row r="3417" customFormat="false" ht="13.8" hidden="false" customHeight="false" outlineLevel="0" collapsed="false">
      <c r="A3417" s="72" t="s">
        <v>138</v>
      </c>
      <c r="B3417" s="27" t="n">
        <v>41396</v>
      </c>
      <c r="C3417" s="1" t="s">
        <v>544</v>
      </c>
      <c r="D3417" s="1" t="s">
        <v>140</v>
      </c>
      <c r="E3417" s="1" t="s">
        <v>544</v>
      </c>
      <c r="F3417" s="1" t="s">
        <v>20</v>
      </c>
      <c r="G3417" s="14" t="n">
        <v>3</v>
      </c>
      <c r="H3417" s="14" t="n">
        <v>1</v>
      </c>
      <c r="I3417" s="23" t="str">
        <f aca="false">IF(J3417="RHAP", "Rhizophora apiculata", IF(J3417="EXAG", "Excoecaria agallocha", IF(J3417="BRPA", "Bruguiera parviflora", IF(J3417="XYMO", "Xylocarpus moluccensis", IF(J3417="BRCY", "Bruguiera cylindrica", IF(J3417="AVAL", "Avicennia alba", IF(J3417="AVOF", "Avicennia officinalis", IF(J3417="LURA", "Lumnitzera racemosa", IF(J3417="CETA", "Ceriops tagal", IF(J3417="XYGR", "Xylocarpus granatum", IF(J3417="AVMA", "Avicennia marina", IF(J3417="RHMU", "Rhizophora mucronata", IF(J3417="BRGY", "Bruguiera gymnorrhiza", IF(J3417="BRSE", "Bruguiera sexangula", IF(J3417="SOOV", "Sonneratia ovata", IF(J3417="SOCA", "Sonneratia caseolaris", IF(J3417="HELI", "Heritiera littoralis", IF(J3417="HESY", "Heritiera sylvatica", IF(J3417="NYFR", "Nypa fruticans", IF(J3417="CYRA", "Cynometra ramiflora", IF(J3417="PHPA", "Phoenix paludosa", IF(J3417="SCHY", "Scyphiphora hydrophyllacea", IF(J3417="DIMA", "Diospyros maritima", IF(J3417="POPI", "Pongamia pinnata", IF(J3417="MAPS", "Maniltoa psilogyne", IF(J3417="INBI", "Intsia bijuga", IF(J3417="ACEB", "Acanthus ebracteatus", IF(J3417="CAER", "Calamus erinaceus", IF(J3417="UNUN", "Unknown unknown",  IF(J3417="SOAL", "Sonneratia alba",  IF(J3417="AECO", "Aegiceras corniculatum", "" )) )))))))))))))))))))))))))))))</f>
        <v>Rhizophora apiculata</v>
      </c>
      <c r="J3417" s="23" t="s">
        <v>21</v>
      </c>
      <c r="K3417" s="68" t="n">
        <v>6.36619772367581</v>
      </c>
      <c r="L3417" s="73"/>
      <c r="N3417" s="29"/>
    </row>
    <row r="3418" customFormat="false" ht="13.8" hidden="false" customHeight="false" outlineLevel="0" collapsed="false">
      <c r="A3418" s="72" t="s">
        <v>138</v>
      </c>
      <c r="B3418" s="27" t="n">
        <v>41396</v>
      </c>
      <c r="C3418" s="1" t="s">
        <v>544</v>
      </c>
      <c r="D3418" s="1" t="s">
        <v>140</v>
      </c>
      <c r="E3418" s="1" t="s">
        <v>544</v>
      </c>
      <c r="F3418" s="1" t="s">
        <v>20</v>
      </c>
      <c r="G3418" s="14" t="n">
        <v>3</v>
      </c>
      <c r="H3418" s="14" t="n">
        <v>1</v>
      </c>
      <c r="I3418" s="23" t="str">
        <f aca="false">IF(J3418="RHAP", "Rhizophora apiculata", IF(J3418="EXAG", "Excoecaria agallocha", IF(J3418="BRPA", "Bruguiera parviflora", IF(J3418="XYMO", "Xylocarpus moluccensis", IF(J3418="BRCY", "Bruguiera cylindrica", IF(J3418="AVAL", "Avicennia alba", IF(J3418="AVOF", "Avicennia officinalis", IF(J3418="LURA", "Lumnitzera racemosa", IF(J3418="CETA", "Ceriops tagal", IF(J3418="XYGR", "Xylocarpus granatum", IF(J3418="AVMA", "Avicennia marina", IF(J3418="RHMU", "Rhizophora mucronata", IF(J3418="BRGY", "Bruguiera gymnorrhiza", IF(J3418="BRSE", "Bruguiera sexangula", IF(J3418="SOOV", "Sonneratia ovata", IF(J3418="SOCA", "Sonneratia caseolaris", IF(J3418="HELI", "Heritiera littoralis", IF(J3418="HESY", "Heritiera sylvatica", IF(J3418="NYFR", "Nypa fruticans", IF(J3418="CYRA", "Cynometra ramiflora", IF(J3418="PHPA", "Phoenix paludosa", IF(J3418="SCHY", "Scyphiphora hydrophyllacea", IF(J3418="DIMA", "Diospyros maritima", IF(J3418="POPI", "Pongamia pinnata", IF(J3418="MAPS", "Maniltoa psilogyne", IF(J3418="INBI", "Intsia bijuga", IF(J3418="ACEB", "Acanthus ebracteatus", IF(J3418="CAER", "Calamus erinaceus", IF(J3418="UNUN", "Unknown unknown",  IF(J3418="SOAL", "Sonneratia alba",  IF(J3418="AECO", "Aegiceras corniculatum", "" )) )))))))))))))))))))))))))))))</f>
        <v>Rhizophora apiculata</v>
      </c>
      <c r="J3418" s="23" t="s">
        <v>21</v>
      </c>
      <c r="K3418" s="68" t="n">
        <v>6.36619772367581</v>
      </c>
      <c r="L3418" s="73"/>
      <c r="N3418" s="29"/>
    </row>
    <row r="3419" customFormat="false" ht="13.8" hidden="false" customHeight="false" outlineLevel="0" collapsed="false">
      <c r="A3419" s="72" t="s">
        <v>138</v>
      </c>
      <c r="B3419" s="27" t="n">
        <v>41396</v>
      </c>
      <c r="C3419" s="1" t="s">
        <v>544</v>
      </c>
      <c r="D3419" s="1" t="s">
        <v>140</v>
      </c>
      <c r="E3419" s="1" t="s">
        <v>544</v>
      </c>
      <c r="F3419" s="1" t="s">
        <v>20</v>
      </c>
      <c r="G3419" s="14" t="n">
        <v>3</v>
      </c>
      <c r="H3419" s="14" t="n">
        <v>1</v>
      </c>
      <c r="I3419" s="23" t="str">
        <f aca="false">IF(J3419="RHAP", "Rhizophora apiculata", IF(J3419="EXAG", "Excoecaria agallocha", IF(J3419="BRPA", "Bruguiera parviflora", IF(J3419="XYMO", "Xylocarpus moluccensis", IF(J3419="BRCY", "Bruguiera cylindrica", IF(J3419="AVAL", "Avicennia alba", IF(J3419="AVOF", "Avicennia officinalis", IF(J3419="LURA", "Lumnitzera racemosa", IF(J3419="CETA", "Ceriops tagal", IF(J3419="XYGR", "Xylocarpus granatum", IF(J3419="AVMA", "Avicennia marina", IF(J3419="RHMU", "Rhizophora mucronata", IF(J3419="BRGY", "Bruguiera gymnorrhiza", IF(J3419="BRSE", "Bruguiera sexangula", IF(J3419="SOOV", "Sonneratia ovata", IF(J3419="SOCA", "Sonneratia caseolaris", IF(J3419="HELI", "Heritiera littoralis", IF(J3419="HESY", "Heritiera sylvatica", IF(J3419="NYFR", "Nypa fruticans", IF(J3419="CYRA", "Cynometra ramiflora", IF(J3419="PHPA", "Phoenix paludosa", IF(J3419="SCHY", "Scyphiphora hydrophyllacea", IF(J3419="DIMA", "Diospyros maritima", IF(J3419="POPI", "Pongamia pinnata", IF(J3419="MAPS", "Maniltoa psilogyne", IF(J3419="INBI", "Intsia bijuga", IF(J3419="ACEB", "Acanthus ebracteatus", IF(J3419="CAER", "Calamus erinaceus", IF(J3419="UNUN", "Unknown unknown",  IF(J3419="SOAL", "Sonneratia alba",  IF(J3419="AECO", "Aegiceras corniculatum", "" )) )))))))))))))))))))))))))))))</f>
        <v>Rhizophora apiculata</v>
      </c>
      <c r="J3419" s="23" t="s">
        <v>21</v>
      </c>
      <c r="K3419" s="68" t="n">
        <v>6.36619772367581</v>
      </c>
      <c r="L3419" s="73"/>
      <c r="N3419" s="29"/>
    </row>
    <row r="3420" customFormat="false" ht="13.8" hidden="false" customHeight="false" outlineLevel="0" collapsed="false">
      <c r="A3420" s="72" t="s">
        <v>138</v>
      </c>
      <c r="B3420" s="27" t="n">
        <v>41396</v>
      </c>
      <c r="C3420" s="1" t="s">
        <v>544</v>
      </c>
      <c r="D3420" s="1" t="s">
        <v>140</v>
      </c>
      <c r="E3420" s="1" t="s">
        <v>544</v>
      </c>
      <c r="F3420" s="1" t="s">
        <v>20</v>
      </c>
      <c r="G3420" s="14" t="n">
        <v>3</v>
      </c>
      <c r="H3420" s="14" t="n">
        <v>1</v>
      </c>
      <c r="I3420" s="23" t="str">
        <f aca="false">IF(J3420="RHAP", "Rhizophora apiculata", IF(J3420="EXAG", "Excoecaria agallocha", IF(J3420="BRPA", "Bruguiera parviflora", IF(J3420="XYMO", "Xylocarpus moluccensis", IF(J3420="BRCY", "Bruguiera cylindrica", IF(J3420="AVAL", "Avicennia alba", IF(J3420="AVOF", "Avicennia officinalis", IF(J3420="LURA", "Lumnitzera racemosa", IF(J3420="CETA", "Ceriops tagal", IF(J3420="XYGR", "Xylocarpus granatum", IF(J3420="AVMA", "Avicennia marina", IF(J3420="RHMU", "Rhizophora mucronata", IF(J3420="BRGY", "Bruguiera gymnorrhiza", IF(J3420="BRSE", "Bruguiera sexangula", IF(J3420="SOOV", "Sonneratia ovata", IF(J3420="SOCA", "Sonneratia caseolaris", IF(J3420="HELI", "Heritiera littoralis", IF(J3420="HESY", "Heritiera sylvatica", IF(J3420="NYFR", "Nypa fruticans", IF(J3420="CYRA", "Cynometra ramiflora", IF(J3420="PHPA", "Phoenix paludosa", IF(J3420="SCHY", "Scyphiphora hydrophyllacea", IF(J3420="DIMA", "Diospyros maritima", IF(J3420="POPI", "Pongamia pinnata", IF(J3420="MAPS", "Maniltoa psilogyne", IF(J3420="INBI", "Intsia bijuga", IF(J3420="ACEB", "Acanthus ebracteatus", IF(J3420="CAER", "Calamus erinaceus", IF(J3420="UNUN", "Unknown unknown",  IF(J3420="SOAL", "Sonneratia alba",  IF(J3420="AECO", "Aegiceras corniculatum", "" )) )))))))))))))))))))))))))))))</f>
        <v>Rhizophora apiculata</v>
      </c>
      <c r="J3420" s="23" t="s">
        <v>21</v>
      </c>
      <c r="K3420" s="68" t="n">
        <v>6.36619772367581</v>
      </c>
      <c r="L3420" s="73"/>
      <c r="N3420" s="29"/>
    </row>
    <row r="3421" customFormat="false" ht="13.8" hidden="false" customHeight="false" outlineLevel="0" collapsed="false">
      <c r="A3421" s="72" t="s">
        <v>138</v>
      </c>
      <c r="B3421" s="27" t="n">
        <v>41396</v>
      </c>
      <c r="C3421" s="1" t="s">
        <v>544</v>
      </c>
      <c r="D3421" s="1" t="s">
        <v>140</v>
      </c>
      <c r="E3421" s="1" t="s">
        <v>544</v>
      </c>
      <c r="F3421" s="1" t="s">
        <v>20</v>
      </c>
      <c r="G3421" s="14" t="n">
        <v>3</v>
      </c>
      <c r="H3421" s="14" t="n">
        <v>1</v>
      </c>
      <c r="I3421" s="23" t="str">
        <f aca="false">IF(J3421="RHAP", "Rhizophora apiculata", IF(J3421="EXAG", "Excoecaria agallocha", IF(J3421="BRPA", "Bruguiera parviflora", IF(J3421="XYMO", "Xylocarpus moluccensis", IF(J3421="BRCY", "Bruguiera cylindrica", IF(J3421="AVAL", "Avicennia alba", IF(J3421="AVOF", "Avicennia officinalis", IF(J3421="LURA", "Lumnitzera racemosa", IF(J3421="CETA", "Ceriops tagal", IF(J3421="XYGR", "Xylocarpus granatum", IF(J3421="AVMA", "Avicennia marina", IF(J3421="RHMU", "Rhizophora mucronata", IF(J3421="BRGY", "Bruguiera gymnorrhiza", IF(J3421="BRSE", "Bruguiera sexangula", IF(J3421="SOOV", "Sonneratia ovata", IF(J3421="SOCA", "Sonneratia caseolaris", IF(J3421="HELI", "Heritiera littoralis", IF(J3421="HESY", "Heritiera sylvatica", IF(J3421="NYFR", "Nypa fruticans", IF(J3421="CYRA", "Cynometra ramiflora", IF(J3421="PHPA", "Phoenix paludosa", IF(J3421="SCHY", "Scyphiphora hydrophyllacea", IF(J3421="DIMA", "Diospyros maritima", IF(J3421="POPI", "Pongamia pinnata", IF(J3421="MAPS", "Maniltoa psilogyne", IF(J3421="INBI", "Intsia bijuga", IF(J3421="ACEB", "Acanthus ebracteatus", IF(J3421="CAER", "Calamus erinaceus", IF(J3421="UNUN", "Unknown unknown",  IF(J3421="SOAL", "Sonneratia alba",  IF(J3421="AECO", "Aegiceras corniculatum", "" )) )))))))))))))))))))))))))))))</f>
        <v>Rhizophora apiculata</v>
      </c>
      <c r="J3421" s="23" t="s">
        <v>21</v>
      </c>
      <c r="K3421" s="68" t="n">
        <v>6.36619772367581</v>
      </c>
      <c r="L3421" s="73"/>
      <c r="N3421" s="29"/>
    </row>
    <row r="3422" customFormat="false" ht="13.8" hidden="false" customHeight="false" outlineLevel="0" collapsed="false">
      <c r="A3422" s="72" t="s">
        <v>138</v>
      </c>
      <c r="B3422" s="27" t="n">
        <v>41396</v>
      </c>
      <c r="C3422" s="1" t="s">
        <v>544</v>
      </c>
      <c r="D3422" s="1" t="s">
        <v>140</v>
      </c>
      <c r="E3422" s="1" t="s">
        <v>544</v>
      </c>
      <c r="F3422" s="1" t="s">
        <v>20</v>
      </c>
      <c r="G3422" s="14" t="n">
        <v>3</v>
      </c>
      <c r="H3422" s="14" t="n">
        <v>1</v>
      </c>
      <c r="I3422" s="23" t="str">
        <f aca="false">IF(J3422="RHAP", "Rhizophora apiculata", IF(J3422="EXAG", "Excoecaria agallocha", IF(J3422="BRPA", "Bruguiera parviflora", IF(J3422="XYMO", "Xylocarpus moluccensis", IF(J3422="BRCY", "Bruguiera cylindrica", IF(J3422="AVAL", "Avicennia alba", IF(J3422="AVOF", "Avicennia officinalis", IF(J3422="LURA", "Lumnitzera racemosa", IF(J3422="CETA", "Ceriops tagal", IF(J3422="XYGR", "Xylocarpus granatum", IF(J3422="AVMA", "Avicennia marina", IF(J3422="RHMU", "Rhizophora mucronata", IF(J3422="BRGY", "Bruguiera gymnorrhiza", IF(J3422="BRSE", "Bruguiera sexangula", IF(J3422="SOOV", "Sonneratia ovata", IF(J3422="SOCA", "Sonneratia caseolaris", IF(J3422="HELI", "Heritiera littoralis", IF(J3422="HESY", "Heritiera sylvatica", IF(J3422="NYFR", "Nypa fruticans", IF(J3422="CYRA", "Cynometra ramiflora", IF(J3422="PHPA", "Phoenix paludosa", IF(J3422="SCHY", "Scyphiphora hydrophyllacea", IF(J3422="DIMA", "Diospyros maritima", IF(J3422="POPI", "Pongamia pinnata", IF(J3422="MAPS", "Maniltoa psilogyne", IF(J3422="INBI", "Intsia bijuga", IF(J3422="ACEB", "Acanthus ebracteatus", IF(J3422="CAER", "Calamus erinaceus", IF(J3422="UNUN", "Unknown unknown",  IF(J3422="SOAL", "Sonneratia alba",  IF(J3422="AECO", "Aegiceras corniculatum", "" )) )))))))))))))))))))))))))))))</f>
        <v>Rhizophora apiculata</v>
      </c>
      <c r="J3422" s="23" t="s">
        <v>21</v>
      </c>
      <c r="K3422" s="68" t="n">
        <v>6.36619772367581</v>
      </c>
      <c r="L3422" s="73"/>
      <c r="N3422" s="29"/>
    </row>
    <row r="3423" customFormat="false" ht="13.8" hidden="false" customHeight="false" outlineLevel="0" collapsed="false">
      <c r="A3423" s="72" t="s">
        <v>138</v>
      </c>
      <c r="B3423" s="27" t="n">
        <v>41396</v>
      </c>
      <c r="C3423" s="1" t="s">
        <v>544</v>
      </c>
      <c r="D3423" s="1" t="s">
        <v>140</v>
      </c>
      <c r="E3423" s="1" t="s">
        <v>544</v>
      </c>
      <c r="F3423" s="1" t="s">
        <v>20</v>
      </c>
      <c r="G3423" s="14" t="n">
        <v>3</v>
      </c>
      <c r="H3423" s="14" t="n">
        <v>1</v>
      </c>
      <c r="I3423" s="23" t="str">
        <f aca="false">IF(J3423="RHAP", "Rhizophora apiculata", IF(J3423="EXAG", "Excoecaria agallocha", IF(J3423="BRPA", "Bruguiera parviflora", IF(J3423="XYMO", "Xylocarpus moluccensis", IF(J3423="BRCY", "Bruguiera cylindrica", IF(J3423="AVAL", "Avicennia alba", IF(J3423="AVOF", "Avicennia officinalis", IF(J3423="LURA", "Lumnitzera racemosa", IF(J3423="CETA", "Ceriops tagal", IF(J3423="XYGR", "Xylocarpus granatum", IF(J3423="AVMA", "Avicennia marina", IF(J3423="RHMU", "Rhizophora mucronata", IF(J3423="BRGY", "Bruguiera gymnorrhiza", IF(J3423="BRSE", "Bruguiera sexangula", IF(J3423="SOOV", "Sonneratia ovata", IF(J3423="SOCA", "Sonneratia caseolaris", IF(J3423="HELI", "Heritiera littoralis", IF(J3423="HESY", "Heritiera sylvatica", IF(J3423="NYFR", "Nypa fruticans", IF(J3423="CYRA", "Cynometra ramiflora", IF(J3423="PHPA", "Phoenix paludosa", IF(J3423="SCHY", "Scyphiphora hydrophyllacea", IF(J3423="DIMA", "Diospyros maritima", IF(J3423="POPI", "Pongamia pinnata", IF(J3423="MAPS", "Maniltoa psilogyne", IF(J3423="INBI", "Intsia bijuga", IF(J3423="ACEB", "Acanthus ebracteatus", IF(J3423="CAER", "Calamus erinaceus", IF(J3423="UNUN", "Unknown unknown",  IF(J3423="SOAL", "Sonneratia alba",  IF(J3423="AECO", "Aegiceras corniculatum", "" )) )))))))))))))))))))))))))))))</f>
        <v>Rhizophora apiculata</v>
      </c>
      <c r="J3423" s="23" t="s">
        <v>21</v>
      </c>
      <c r="K3423" s="68" t="n">
        <v>6.36619772367581</v>
      </c>
      <c r="L3423" s="73"/>
      <c r="N3423" s="29"/>
    </row>
    <row r="3424" customFormat="false" ht="13.8" hidden="false" customHeight="false" outlineLevel="0" collapsed="false">
      <c r="A3424" s="72" t="s">
        <v>138</v>
      </c>
      <c r="B3424" s="27" t="n">
        <v>41396</v>
      </c>
      <c r="C3424" s="1" t="s">
        <v>544</v>
      </c>
      <c r="D3424" s="1" t="s">
        <v>140</v>
      </c>
      <c r="E3424" s="1" t="s">
        <v>544</v>
      </c>
      <c r="F3424" s="1" t="s">
        <v>20</v>
      </c>
      <c r="G3424" s="14" t="n">
        <v>3</v>
      </c>
      <c r="H3424" s="14" t="n">
        <v>1</v>
      </c>
      <c r="I3424" s="23" t="str">
        <f aca="false">IF(J3424="RHAP", "Rhizophora apiculata", IF(J3424="EXAG", "Excoecaria agallocha", IF(J3424="BRPA", "Bruguiera parviflora", IF(J3424="XYMO", "Xylocarpus moluccensis", IF(J3424="BRCY", "Bruguiera cylindrica", IF(J3424="AVAL", "Avicennia alba", IF(J3424="AVOF", "Avicennia officinalis", IF(J3424="LURA", "Lumnitzera racemosa", IF(J3424="CETA", "Ceriops tagal", IF(J3424="XYGR", "Xylocarpus granatum", IF(J3424="AVMA", "Avicennia marina", IF(J3424="RHMU", "Rhizophora mucronata", IF(J3424="BRGY", "Bruguiera gymnorrhiza", IF(J3424="BRSE", "Bruguiera sexangula", IF(J3424="SOOV", "Sonneratia ovata", IF(J3424="SOCA", "Sonneratia caseolaris", IF(J3424="HELI", "Heritiera littoralis", IF(J3424="HESY", "Heritiera sylvatica", IF(J3424="NYFR", "Nypa fruticans", IF(J3424="CYRA", "Cynometra ramiflora", IF(J3424="PHPA", "Phoenix paludosa", IF(J3424="SCHY", "Scyphiphora hydrophyllacea", IF(J3424="DIMA", "Diospyros maritima", IF(J3424="POPI", "Pongamia pinnata", IF(J3424="MAPS", "Maniltoa psilogyne", IF(J3424="INBI", "Intsia bijuga", IF(J3424="ACEB", "Acanthus ebracteatus", IF(J3424="CAER", "Calamus erinaceus", IF(J3424="UNUN", "Unknown unknown",  IF(J3424="SOAL", "Sonneratia alba",  IF(J3424="AECO", "Aegiceras corniculatum", "" )) )))))))))))))))))))))))))))))</f>
        <v>Rhizophora apiculata</v>
      </c>
      <c r="J3424" s="23" t="s">
        <v>21</v>
      </c>
      <c r="K3424" s="68" t="n">
        <v>6.36619772367581</v>
      </c>
      <c r="L3424" s="73"/>
      <c r="N3424" s="29"/>
    </row>
    <row r="3425" customFormat="false" ht="13.8" hidden="false" customHeight="false" outlineLevel="0" collapsed="false">
      <c r="A3425" s="72" t="s">
        <v>138</v>
      </c>
      <c r="B3425" s="27" t="n">
        <v>41396</v>
      </c>
      <c r="C3425" s="1" t="s">
        <v>544</v>
      </c>
      <c r="D3425" s="1" t="s">
        <v>140</v>
      </c>
      <c r="E3425" s="1" t="s">
        <v>544</v>
      </c>
      <c r="F3425" s="1" t="s">
        <v>20</v>
      </c>
      <c r="G3425" s="14" t="n">
        <v>3</v>
      </c>
      <c r="H3425" s="14" t="n">
        <v>1</v>
      </c>
      <c r="I3425" s="23" t="str">
        <f aca="false">IF(J3425="RHAP", "Rhizophora apiculata", IF(J3425="EXAG", "Excoecaria agallocha", IF(J3425="BRPA", "Bruguiera parviflora", IF(J3425="XYMO", "Xylocarpus moluccensis", IF(J3425="BRCY", "Bruguiera cylindrica", IF(J3425="AVAL", "Avicennia alba", IF(J3425="AVOF", "Avicennia officinalis", IF(J3425="LURA", "Lumnitzera racemosa", IF(J3425="CETA", "Ceriops tagal", IF(J3425="XYGR", "Xylocarpus granatum", IF(J3425="AVMA", "Avicennia marina", IF(J3425="RHMU", "Rhizophora mucronata", IF(J3425="BRGY", "Bruguiera gymnorrhiza", IF(J3425="BRSE", "Bruguiera sexangula", IF(J3425="SOOV", "Sonneratia ovata", IF(J3425="SOCA", "Sonneratia caseolaris", IF(J3425="HELI", "Heritiera littoralis", IF(J3425="HESY", "Heritiera sylvatica", IF(J3425="NYFR", "Nypa fruticans", IF(J3425="CYRA", "Cynometra ramiflora", IF(J3425="PHPA", "Phoenix paludosa", IF(J3425="SCHY", "Scyphiphora hydrophyllacea", IF(J3425="DIMA", "Diospyros maritima", IF(J3425="POPI", "Pongamia pinnata", IF(J3425="MAPS", "Maniltoa psilogyne", IF(J3425="INBI", "Intsia bijuga", IF(J3425="ACEB", "Acanthus ebracteatus", IF(J3425="CAER", "Calamus erinaceus", IF(J3425="UNUN", "Unknown unknown",  IF(J3425="SOAL", "Sonneratia alba",  IF(J3425="AECO", "Aegiceras corniculatum", "" )) )))))))))))))))))))))))))))))</f>
        <v>Rhizophora apiculata</v>
      </c>
      <c r="J3425" s="23" t="s">
        <v>21</v>
      </c>
      <c r="K3425" s="68" t="n">
        <v>6.36619772367581</v>
      </c>
      <c r="L3425" s="73"/>
      <c r="N3425" s="29"/>
    </row>
    <row r="3426" customFormat="false" ht="13.8" hidden="false" customHeight="false" outlineLevel="0" collapsed="false">
      <c r="A3426" s="72" t="s">
        <v>138</v>
      </c>
      <c r="B3426" s="27" t="n">
        <v>41396</v>
      </c>
      <c r="C3426" s="1" t="s">
        <v>544</v>
      </c>
      <c r="D3426" s="1" t="s">
        <v>140</v>
      </c>
      <c r="E3426" s="1" t="s">
        <v>544</v>
      </c>
      <c r="F3426" s="1" t="s">
        <v>20</v>
      </c>
      <c r="G3426" s="14" t="n">
        <v>3</v>
      </c>
      <c r="H3426" s="14" t="n">
        <v>1</v>
      </c>
      <c r="I3426" s="23" t="str">
        <f aca="false">IF(J3426="RHAP", "Rhizophora apiculata", IF(J3426="EXAG", "Excoecaria agallocha", IF(J3426="BRPA", "Bruguiera parviflora", IF(J3426="XYMO", "Xylocarpus moluccensis", IF(J3426="BRCY", "Bruguiera cylindrica", IF(J3426="AVAL", "Avicennia alba", IF(J3426="AVOF", "Avicennia officinalis", IF(J3426="LURA", "Lumnitzera racemosa", IF(J3426="CETA", "Ceriops tagal", IF(J3426="XYGR", "Xylocarpus granatum", IF(J3426="AVMA", "Avicennia marina", IF(J3426="RHMU", "Rhizophora mucronata", IF(J3426="BRGY", "Bruguiera gymnorrhiza", IF(J3426="BRSE", "Bruguiera sexangula", IF(J3426="SOOV", "Sonneratia ovata", IF(J3426="SOCA", "Sonneratia caseolaris", IF(J3426="HELI", "Heritiera littoralis", IF(J3426="HESY", "Heritiera sylvatica", IF(J3426="NYFR", "Nypa fruticans", IF(J3426="CYRA", "Cynometra ramiflora", IF(J3426="PHPA", "Phoenix paludosa", IF(J3426="SCHY", "Scyphiphora hydrophyllacea", IF(J3426="DIMA", "Diospyros maritima", IF(J3426="POPI", "Pongamia pinnata", IF(J3426="MAPS", "Maniltoa psilogyne", IF(J3426="INBI", "Intsia bijuga", IF(J3426="ACEB", "Acanthus ebracteatus", IF(J3426="CAER", "Calamus erinaceus", IF(J3426="UNUN", "Unknown unknown",  IF(J3426="SOAL", "Sonneratia alba",  IF(J3426="AECO", "Aegiceras corniculatum", "" )) )))))))))))))))))))))))))))))</f>
        <v>Rhizophora apiculata</v>
      </c>
      <c r="J3426" s="23" t="s">
        <v>21</v>
      </c>
      <c r="K3426" s="68" t="n">
        <v>6.36619772367581</v>
      </c>
      <c r="L3426" s="73"/>
      <c r="N3426" s="29"/>
    </row>
    <row r="3427" customFormat="false" ht="13.8" hidden="false" customHeight="false" outlineLevel="0" collapsed="false">
      <c r="A3427" s="72" t="s">
        <v>138</v>
      </c>
      <c r="B3427" s="27" t="n">
        <v>41396</v>
      </c>
      <c r="C3427" s="1" t="s">
        <v>544</v>
      </c>
      <c r="D3427" s="1" t="s">
        <v>140</v>
      </c>
      <c r="E3427" s="1" t="s">
        <v>544</v>
      </c>
      <c r="F3427" s="1" t="s">
        <v>20</v>
      </c>
      <c r="G3427" s="14" t="n">
        <v>3</v>
      </c>
      <c r="H3427" s="14" t="n">
        <v>1</v>
      </c>
      <c r="I3427" s="23" t="str">
        <f aca="false">IF(J3427="RHAP", "Rhizophora apiculata", IF(J3427="EXAG", "Excoecaria agallocha", IF(J3427="BRPA", "Bruguiera parviflora", IF(J3427="XYMO", "Xylocarpus moluccensis", IF(J3427="BRCY", "Bruguiera cylindrica", IF(J3427="AVAL", "Avicennia alba", IF(J3427="AVOF", "Avicennia officinalis", IF(J3427="LURA", "Lumnitzera racemosa", IF(J3427="CETA", "Ceriops tagal", IF(J3427="XYGR", "Xylocarpus granatum", IF(J3427="AVMA", "Avicennia marina", IF(J3427="RHMU", "Rhizophora mucronata", IF(J3427="BRGY", "Bruguiera gymnorrhiza", IF(J3427="BRSE", "Bruguiera sexangula", IF(J3427="SOOV", "Sonneratia ovata", IF(J3427="SOCA", "Sonneratia caseolaris", IF(J3427="HELI", "Heritiera littoralis", IF(J3427="HESY", "Heritiera sylvatica", IF(J3427="NYFR", "Nypa fruticans", IF(J3427="CYRA", "Cynometra ramiflora", IF(J3427="PHPA", "Phoenix paludosa", IF(J3427="SCHY", "Scyphiphora hydrophyllacea", IF(J3427="DIMA", "Diospyros maritima", IF(J3427="POPI", "Pongamia pinnata", IF(J3427="MAPS", "Maniltoa psilogyne", IF(J3427="INBI", "Intsia bijuga", IF(J3427="ACEB", "Acanthus ebracteatus", IF(J3427="CAER", "Calamus erinaceus", IF(J3427="UNUN", "Unknown unknown",  IF(J3427="SOAL", "Sonneratia alba",  IF(J3427="AECO", "Aegiceras corniculatum", "" )) )))))))))))))))))))))))))))))</f>
        <v>Rhizophora apiculata</v>
      </c>
      <c r="J3427" s="23" t="s">
        <v>21</v>
      </c>
      <c r="K3427" s="68" t="n">
        <v>6.36619772367581</v>
      </c>
      <c r="L3427" s="73"/>
      <c r="N3427" s="29"/>
    </row>
    <row r="3428" customFormat="false" ht="13.8" hidden="false" customHeight="false" outlineLevel="0" collapsed="false">
      <c r="A3428" s="72" t="s">
        <v>138</v>
      </c>
      <c r="B3428" s="27" t="n">
        <v>41396</v>
      </c>
      <c r="C3428" s="1" t="s">
        <v>544</v>
      </c>
      <c r="D3428" s="1" t="s">
        <v>140</v>
      </c>
      <c r="E3428" s="1" t="s">
        <v>544</v>
      </c>
      <c r="F3428" s="1" t="s">
        <v>20</v>
      </c>
      <c r="G3428" s="14" t="n">
        <v>3</v>
      </c>
      <c r="H3428" s="14" t="n">
        <v>1</v>
      </c>
      <c r="I3428" s="23" t="str">
        <f aca="false">IF(J3428="RHAP", "Rhizophora apiculata", IF(J3428="EXAG", "Excoecaria agallocha", IF(J3428="BRPA", "Bruguiera parviflora", IF(J3428="XYMO", "Xylocarpus moluccensis", IF(J3428="BRCY", "Bruguiera cylindrica", IF(J3428="AVAL", "Avicennia alba", IF(J3428="AVOF", "Avicennia officinalis", IF(J3428="LURA", "Lumnitzera racemosa", IF(J3428="CETA", "Ceriops tagal", IF(J3428="XYGR", "Xylocarpus granatum", IF(J3428="AVMA", "Avicennia marina", IF(J3428="RHMU", "Rhizophora mucronata", IF(J3428="BRGY", "Bruguiera gymnorrhiza", IF(J3428="BRSE", "Bruguiera sexangula", IF(J3428="SOOV", "Sonneratia ovata", IF(J3428="SOCA", "Sonneratia caseolaris", IF(J3428="HELI", "Heritiera littoralis", IF(J3428="HESY", "Heritiera sylvatica", IF(J3428="NYFR", "Nypa fruticans", IF(J3428="CYRA", "Cynometra ramiflora", IF(J3428="PHPA", "Phoenix paludosa", IF(J3428="SCHY", "Scyphiphora hydrophyllacea", IF(J3428="DIMA", "Diospyros maritima", IF(J3428="POPI", "Pongamia pinnata", IF(J3428="MAPS", "Maniltoa psilogyne", IF(J3428="INBI", "Intsia bijuga", IF(J3428="ACEB", "Acanthus ebracteatus", IF(J3428="CAER", "Calamus erinaceus", IF(J3428="UNUN", "Unknown unknown",  IF(J3428="SOAL", "Sonneratia alba",  IF(J3428="AECO", "Aegiceras corniculatum", "" )) )))))))))))))))))))))))))))))</f>
        <v>Rhizophora apiculata</v>
      </c>
      <c r="J3428" s="23" t="s">
        <v>21</v>
      </c>
      <c r="K3428" s="68" t="n">
        <v>6.36619772367581</v>
      </c>
      <c r="L3428" s="73"/>
      <c r="N3428" s="29"/>
    </row>
    <row r="3429" customFormat="false" ht="13.8" hidden="false" customHeight="false" outlineLevel="0" collapsed="false">
      <c r="A3429" s="72" t="s">
        <v>138</v>
      </c>
      <c r="B3429" s="27" t="n">
        <v>41396</v>
      </c>
      <c r="C3429" s="1" t="s">
        <v>544</v>
      </c>
      <c r="D3429" s="1" t="s">
        <v>140</v>
      </c>
      <c r="E3429" s="1" t="s">
        <v>544</v>
      </c>
      <c r="F3429" s="1" t="s">
        <v>20</v>
      </c>
      <c r="G3429" s="14" t="n">
        <v>3</v>
      </c>
      <c r="H3429" s="14" t="n">
        <v>1</v>
      </c>
      <c r="I3429" s="23" t="str">
        <f aca="false">IF(J3429="RHAP", "Rhizophora apiculata", IF(J3429="EXAG", "Excoecaria agallocha", IF(J3429="BRPA", "Bruguiera parviflora", IF(J3429="XYMO", "Xylocarpus moluccensis", IF(J3429="BRCY", "Bruguiera cylindrica", IF(J3429="AVAL", "Avicennia alba", IF(J3429="AVOF", "Avicennia officinalis", IF(J3429="LURA", "Lumnitzera racemosa", IF(J3429="CETA", "Ceriops tagal", IF(J3429="XYGR", "Xylocarpus granatum", IF(J3429="AVMA", "Avicennia marina", IF(J3429="RHMU", "Rhizophora mucronata", IF(J3429="BRGY", "Bruguiera gymnorrhiza", IF(J3429="BRSE", "Bruguiera sexangula", IF(J3429="SOOV", "Sonneratia ovata", IF(J3429="SOCA", "Sonneratia caseolaris", IF(J3429="HELI", "Heritiera littoralis", IF(J3429="HESY", "Heritiera sylvatica", IF(J3429="NYFR", "Nypa fruticans", IF(J3429="CYRA", "Cynometra ramiflora", IF(J3429="PHPA", "Phoenix paludosa", IF(J3429="SCHY", "Scyphiphora hydrophyllacea", IF(J3429="DIMA", "Diospyros maritima", IF(J3429="POPI", "Pongamia pinnata", IF(J3429="MAPS", "Maniltoa psilogyne", IF(J3429="INBI", "Intsia bijuga", IF(J3429="ACEB", "Acanthus ebracteatus", IF(J3429="CAER", "Calamus erinaceus", IF(J3429="UNUN", "Unknown unknown",  IF(J3429="SOAL", "Sonneratia alba",  IF(J3429="AECO", "Aegiceras corniculatum", "" )) )))))))))))))))))))))))))))))</f>
        <v>Rhizophora apiculata</v>
      </c>
      <c r="J3429" s="23" t="s">
        <v>21</v>
      </c>
      <c r="K3429" s="68" t="n">
        <v>6.36619772367581</v>
      </c>
      <c r="L3429" s="73"/>
      <c r="N3429" s="29"/>
    </row>
    <row r="3430" customFormat="false" ht="13.8" hidden="false" customHeight="false" outlineLevel="0" collapsed="false">
      <c r="A3430" s="72" t="s">
        <v>138</v>
      </c>
      <c r="B3430" s="27" t="n">
        <v>41396</v>
      </c>
      <c r="C3430" s="1" t="s">
        <v>544</v>
      </c>
      <c r="D3430" s="1" t="s">
        <v>140</v>
      </c>
      <c r="E3430" s="1" t="s">
        <v>544</v>
      </c>
      <c r="F3430" s="1" t="s">
        <v>20</v>
      </c>
      <c r="G3430" s="14" t="n">
        <v>3</v>
      </c>
      <c r="H3430" s="14" t="n">
        <v>1</v>
      </c>
      <c r="I3430" s="23" t="str">
        <f aca="false">IF(J3430="RHAP", "Rhizophora apiculata", IF(J3430="EXAG", "Excoecaria agallocha", IF(J3430="BRPA", "Bruguiera parviflora", IF(J3430="XYMO", "Xylocarpus moluccensis", IF(J3430="BRCY", "Bruguiera cylindrica", IF(J3430="AVAL", "Avicennia alba", IF(J3430="AVOF", "Avicennia officinalis", IF(J3430="LURA", "Lumnitzera racemosa", IF(J3430="CETA", "Ceriops tagal", IF(J3430="XYGR", "Xylocarpus granatum", IF(J3430="AVMA", "Avicennia marina", IF(J3430="RHMU", "Rhizophora mucronata", IF(J3430="BRGY", "Bruguiera gymnorrhiza", IF(J3430="BRSE", "Bruguiera sexangula", IF(J3430="SOOV", "Sonneratia ovata", IF(J3430="SOCA", "Sonneratia caseolaris", IF(J3430="HELI", "Heritiera littoralis", IF(J3430="HESY", "Heritiera sylvatica", IF(J3430="NYFR", "Nypa fruticans", IF(J3430="CYRA", "Cynometra ramiflora", IF(J3430="PHPA", "Phoenix paludosa", IF(J3430="SCHY", "Scyphiphora hydrophyllacea", IF(J3430="DIMA", "Diospyros maritima", IF(J3430="POPI", "Pongamia pinnata", IF(J3430="MAPS", "Maniltoa psilogyne", IF(J3430="INBI", "Intsia bijuga", IF(J3430="ACEB", "Acanthus ebracteatus", IF(J3430="CAER", "Calamus erinaceus", IF(J3430="UNUN", "Unknown unknown",  IF(J3430="SOAL", "Sonneratia alba",  IF(J3430="AECO", "Aegiceras corniculatum", "" )) )))))))))))))))))))))))))))))</f>
        <v>Rhizophora apiculata</v>
      </c>
      <c r="J3430" s="23" t="s">
        <v>21</v>
      </c>
      <c r="K3430" s="68" t="n">
        <v>6.36619772367581</v>
      </c>
      <c r="L3430" s="73"/>
      <c r="N3430" s="29"/>
    </row>
    <row r="3431" customFormat="false" ht="13.8" hidden="false" customHeight="false" outlineLevel="0" collapsed="false">
      <c r="A3431" s="72" t="s">
        <v>138</v>
      </c>
      <c r="B3431" s="27" t="n">
        <v>41396</v>
      </c>
      <c r="C3431" s="1" t="s">
        <v>544</v>
      </c>
      <c r="D3431" s="1" t="s">
        <v>140</v>
      </c>
      <c r="E3431" s="1" t="s">
        <v>544</v>
      </c>
      <c r="F3431" s="1" t="s">
        <v>20</v>
      </c>
      <c r="G3431" s="14" t="n">
        <v>3</v>
      </c>
      <c r="H3431" s="14" t="n">
        <v>1</v>
      </c>
      <c r="I3431" s="23" t="str">
        <f aca="false">IF(J3431="RHAP", "Rhizophora apiculata", IF(J3431="EXAG", "Excoecaria agallocha", IF(J3431="BRPA", "Bruguiera parviflora", IF(J3431="XYMO", "Xylocarpus moluccensis", IF(J3431="BRCY", "Bruguiera cylindrica", IF(J3431="AVAL", "Avicennia alba", IF(J3431="AVOF", "Avicennia officinalis", IF(J3431="LURA", "Lumnitzera racemosa", IF(J3431="CETA", "Ceriops tagal", IF(J3431="XYGR", "Xylocarpus granatum", IF(J3431="AVMA", "Avicennia marina", IF(J3431="RHMU", "Rhizophora mucronata", IF(J3431="BRGY", "Bruguiera gymnorrhiza", IF(J3431="BRSE", "Bruguiera sexangula", IF(J3431="SOOV", "Sonneratia ovata", IF(J3431="SOCA", "Sonneratia caseolaris", IF(J3431="HELI", "Heritiera littoralis", IF(J3431="HESY", "Heritiera sylvatica", IF(J3431="NYFR", "Nypa fruticans", IF(J3431="CYRA", "Cynometra ramiflora", IF(J3431="PHPA", "Phoenix paludosa", IF(J3431="SCHY", "Scyphiphora hydrophyllacea", IF(J3431="DIMA", "Diospyros maritima", IF(J3431="POPI", "Pongamia pinnata", IF(J3431="MAPS", "Maniltoa psilogyne", IF(J3431="INBI", "Intsia bijuga", IF(J3431="ACEB", "Acanthus ebracteatus", IF(J3431="CAER", "Calamus erinaceus", IF(J3431="UNUN", "Unknown unknown",  IF(J3431="SOAL", "Sonneratia alba",  IF(J3431="AECO", "Aegiceras corniculatum", "" )) )))))))))))))))))))))))))))))</f>
        <v>Rhizophora apiculata</v>
      </c>
      <c r="J3431" s="23" t="s">
        <v>21</v>
      </c>
      <c r="K3431" s="68" t="n">
        <v>6.36619772367581</v>
      </c>
      <c r="L3431" s="73"/>
      <c r="N3431" s="29"/>
    </row>
    <row r="3432" customFormat="false" ht="13.8" hidden="false" customHeight="false" outlineLevel="0" collapsed="false">
      <c r="A3432" s="72" t="s">
        <v>138</v>
      </c>
      <c r="B3432" s="27" t="n">
        <v>41396</v>
      </c>
      <c r="C3432" s="1" t="s">
        <v>544</v>
      </c>
      <c r="D3432" s="1" t="s">
        <v>140</v>
      </c>
      <c r="E3432" s="1" t="s">
        <v>544</v>
      </c>
      <c r="F3432" s="1" t="s">
        <v>20</v>
      </c>
      <c r="G3432" s="14" t="n">
        <v>3</v>
      </c>
      <c r="H3432" s="14" t="n">
        <v>1</v>
      </c>
      <c r="I3432" s="23" t="str">
        <f aca="false">IF(J3432="RHAP", "Rhizophora apiculata", IF(J3432="EXAG", "Excoecaria agallocha", IF(J3432="BRPA", "Bruguiera parviflora", IF(J3432="XYMO", "Xylocarpus moluccensis", IF(J3432="BRCY", "Bruguiera cylindrica", IF(J3432="AVAL", "Avicennia alba", IF(J3432="AVOF", "Avicennia officinalis", IF(J3432="LURA", "Lumnitzera racemosa", IF(J3432="CETA", "Ceriops tagal", IF(J3432="XYGR", "Xylocarpus granatum", IF(J3432="AVMA", "Avicennia marina", IF(J3432="RHMU", "Rhizophora mucronata", IF(J3432="BRGY", "Bruguiera gymnorrhiza", IF(J3432="BRSE", "Bruguiera sexangula", IF(J3432="SOOV", "Sonneratia ovata", IF(J3432="SOCA", "Sonneratia caseolaris", IF(J3432="HELI", "Heritiera littoralis", IF(J3432="HESY", "Heritiera sylvatica", IF(J3432="NYFR", "Nypa fruticans", IF(J3432="CYRA", "Cynometra ramiflora", IF(J3432="PHPA", "Phoenix paludosa", IF(J3432="SCHY", "Scyphiphora hydrophyllacea", IF(J3432="DIMA", "Diospyros maritima", IF(J3432="POPI", "Pongamia pinnata", IF(J3432="MAPS", "Maniltoa psilogyne", IF(J3432="INBI", "Intsia bijuga", IF(J3432="ACEB", "Acanthus ebracteatus", IF(J3432="CAER", "Calamus erinaceus", IF(J3432="UNUN", "Unknown unknown",  IF(J3432="SOAL", "Sonneratia alba",  IF(J3432="AECO", "Aegiceras corniculatum", "" )) )))))))))))))))))))))))))))))</f>
        <v>Rhizophora apiculata</v>
      </c>
      <c r="J3432" s="23" t="s">
        <v>21</v>
      </c>
      <c r="K3432" s="68" t="n">
        <v>6.36619772367581</v>
      </c>
      <c r="L3432" s="73"/>
      <c r="N3432" s="29"/>
    </row>
    <row r="3433" customFormat="false" ht="13.8" hidden="false" customHeight="false" outlineLevel="0" collapsed="false">
      <c r="A3433" s="72" t="s">
        <v>138</v>
      </c>
      <c r="B3433" s="27" t="n">
        <v>41396</v>
      </c>
      <c r="C3433" s="1" t="s">
        <v>544</v>
      </c>
      <c r="D3433" s="1" t="s">
        <v>140</v>
      </c>
      <c r="E3433" s="1" t="s">
        <v>544</v>
      </c>
      <c r="F3433" s="1" t="s">
        <v>20</v>
      </c>
      <c r="G3433" s="14" t="n">
        <v>3</v>
      </c>
      <c r="H3433" s="14" t="n">
        <v>1</v>
      </c>
      <c r="I3433" s="23" t="str">
        <f aca="false">IF(J3433="RHAP", "Rhizophora apiculata", IF(J3433="EXAG", "Excoecaria agallocha", IF(J3433="BRPA", "Bruguiera parviflora", IF(J3433="XYMO", "Xylocarpus moluccensis", IF(J3433="BRCY", "Bruguiera cylindrica", IF(J3433="AVAL", "Avicennia alba", IF(J3433="AVOF", "Avicennia officinalis", IF(J3433="LURA", "Lumnitzera racemosa", IF(J3433="CETA", "Ceriops tagal", IF(J3433="XYGR", "Xylocarpus granatum", IF(J3433="AVMA", "Avicennia marina", IF(J3433="RHMU", "Rhizophora mucronata", IF(J3433="BRGY", "Bruguiera gymnorrhiza", IF(J3433="BRSE", "Bruguiera sexangula", IF(J3433="SOOV", "Sonneratia ovata", IF(J3433="SOCA", "Sonneratia caseolaris", IF(J3433="HELI", "Heritiera littoralis", IF(J3433="HESY", "Heritiera sylvatica", IF(J3433="NYFR", "Nypa fruticans", IF(J3433="CYRA", "Cynometra ramiflora", IF(J3433="PHPA", "Phoenix paludosa", IF(J3433="SCHY", "Scyphiphora hydrophyllacea", IF(J3433="DIMA", "Diospyros maritima", IF(J3433="POPI", "Pongamia pinnata", IF(J3433="MAPS", "Maniltoa psilogyne", IF(J3433="INBI", "Intsia bijuga", IF(J3433="ACEB", "Acanthus ebracteatus", IF(J3433="CAER", "Calamus erinaceus", IF(J3433="UNUN", "Unknown unknown",  IF(J3433="SOAL", "Sonneratia alba",  IF(J3433="AECO", "Aegiceras corniculatum", "" )) )))))))))))))))))))))))))))))</f>
        <v>Rhizophora apiculata</v>
      </c>
      <c r="J3433" s="23" t="s">
        <v>21</v>
      </c>
      <c r="K3433" s="68" t="n">
        <v>6.36619772367581</v>
      </c>
      <c r="L3433" s="73"/>
      <c r="N3433" s="29"/>
    </row>
    <row r="3434" customFormat="false" ht="13.8" hidden="false" customHeight="false" outlineLevel="0" collapsed="false">
      <c r="A3434" s="72" t="s">
        <v>138</v>
      </c>
      <c r="B3434" s="27" t="n">
        <v>41396</v>
      </c>
      <c r="C3434" s="1" t="s">
        <v>544</v>
      </c>
      <c r="D3434" s="1" t="s">
        <v>140</v>
      </c>
      <c r="E3434" s="1" t="s">
        <v>544</v>
      </c>
      <c r="F3434" s="1" t="s">
        <v>20</v>
      </c>
      <c r="G3434" s="14" t="n">
        <v>3</v>
      </c>
      <c r="H3434" s="14" t="n">
        <v>1</v>
      </c>
      <c r="I3434" s="23" t="str">
        <f aca="false">IF(J3434="RHAP", "Rhizophora apiculata", IF(J3434="EXAG", "Excoecaria agallocha", IF(J3434="BRPA", "Bruguiera parviflora", IF(J3434="XYMO", "Xylocarpus moluccensis", IF(J3434="BRCY", "Bruguiera cylindrica", IF(J3434="AVAL", "Avicennia alba", IF(J3434="AVOF", "Avicennia officinalis", IF(J3434="LURA", "Lumnitzera racemosa", IF(J3434="CETA", "Ceriops tagal", IF(J3434="XYGR", "Xylocarpus granatum", IF(J3434="AVMA", "Avicennia marina", IF(J3434="RHMU", "Rhizophora mucronata", IF(J3434="BRGY", "Bruguiera gymnorrhiza", IF(J3434="BRSE", "Bruguiera sexangula", IF(J3434="SOOV", "Sonneratia ovata", IF(J3434="SOCA", "Sonneratia caseolaris", IF(J3434="HELI", "Heritiera littoralis", IF(J3434="HESY", "Heritiera sylvatica", IF(J3434="NYFR", "Nypa fruticans", IF(J3434="CYRA", "Cynometra ramiflora", IF(J3434="PHPA", "Phoenix paludosa", IF(J3434="SCHY", "Scyphiphora hydrophyllacea", IF(J3434="DIMA", "Diospyros maritima", IF(J3434="POPI", "Pongamia pinnata", IF(J3434="MAPS", "Maniltoa psilogyne", IF(J3434="INBI", "Intsia bijuga", IF(J3434="ACEB", "Acanthus ebracteatus", IF(J3434="CAER", "Calamus erinaceus", IF(J3434="UNUN", "Unknown unknown",  IF(J3434="SOAL", "Sonneratia alba",  IF(J3434="AECO", "Aegiceras corniculatum", "" )) )))))))))))))))))))))))))))))</f>
        <v>Rhizophora apiculata</v>
      </c>
      <c r="J3434" s="23" t="s">
        <v>21</v>
      </c>
      <c r="K3434" s="68" t="n">
        <v>6.36619772367581</v>
      </c>
      <c r="L3434" s="73"/>
      <c r="N3434" s="29"/>
    </row>
    <row r="3435" customFormat="false" ht="13.8" hidden="false" customHeight="false" outlineLevel="0" collapsed="false">
      <c r="A3435" s="72" t="s">
        <v>138</v>
      </c>
      <c r="B3435" s="27" t="n">
        <v>41396</v>
      </c>
      <c r="C3435" s="1" t="s">
        <v>544</v>
      </c>
      <c r="D3435" s="1" t="s">
        <v>140</v>
      </c>
      <c r="E3435" s="1" t="s">
        <v>544</v>
      </c>
      <c r="F3435" s="1" t="s">
        <v>20</v>
      </c>
      <c r="G3435" s="14" t="n">
        <v>3</v>
      </c>
      <c r="H3435" s="14" t="n">
        <v>1</v>
      </c>
      <c r="I3435" s="23" t="str">
        <f aca="false">IF(J3435="RHAP", "Rhizophora apiculata", IF(J3435="EXAG", "Excoecaria agallocha", IF(J3435="BRPA", "Bruguiera parviflora", IF(J3435="XYMO", "Xylocarpus moluccensis", IF(J3435="BRCY", "Bruguiera cylindrica", IF(J3435="AVAL", "Avicennia alba", IF(J3435="AVOF", "Avicennia officinalis", IF(J3435="LURA", "Lumnitzera racemosa", IF(J3435="CETA", "Ceriops tagal", IF(J3435="XYGR", "Xylocarpus granatum", IF(J3435="AVMA", "Avicennia marina", IF(J3435="RHMU", "Rhizophora mucronata", IF(J3435="BRGY", "Bruguiera gymnorrhiza", IF(J3435="BRSE", "Bruguiera sexangula", IF(J3435="SOOV", "Sonneratia ovata", IF(J3435="SOCA", "Sonneratia caseolaris", IF(J3435="HELI", "Heritiera littoralis", IF(J3435="HESY", "Heritiera sylvatica", IF(J3435="NYFR", "Nypa fruticans", IF(J3435="CYRA", "Cynometra ramiflora", IF(J3435="PHPA", "Phoenix paludosa", IF(J3435="SCHY", "Scyphiphora hydrophyllacea", IF(J3435="DIMA", "Diospyros maritima", IF(J3435="POPI", "Pongamia pinnata", IF(J3435="MAPS", "Maniltoa psilogyne", IF(J3435="INBI", "Intsia bijuga", IF(J3435="ACEB", "Acanthus ebracteatus", IF(J3435="CAER", "Calamus erinaceus", IF(J3435="UNUN", "Unknown unknown",  IF(J3435="SOAL", "Sonneratia alba",  IF(J3435="AECO", "Aegiceras corniculatum", "" )) )))))))))))))))))))))))))))))</f>
        <v>Rhizophora apiculata</v>
      </c>
      <c r="J3435" s="23" t="s">
        <v>21</v>
      </c>
      <c r="K3435" s="68" t="n">
        <v>6.36619772367581</v>
      </c>
      <c r="L3435" s="73"/>
      <c r="N3435" s="29"/>
    </row>
    <row r="3436" customFormat="false" ht="13.8" hidden="false" customHeight="false" outlineLevel="0" collapsed="false">
      <c r="A3436" s="72" t="s">
        <v>138</v>
      </c>
      <c r="B3436" s="27" t="n">
        <v>41396</v>
      </c>
      <c r="C3436" s="1" t="s">
        <v>544</v>
      </c>
      <c r="D3436" s="1" t="s">
        <v>140</v>
      </c>
      <c r="E3436" s="1" t="s">
        <v>544</v>
      </c>
      <c r="F3436" s="1" t="s">
        <v>20</v>
      </c>
      <c r="G3436" s="14" t="n">
        <v>3</v>
      </c>
      <c r="H3436" s="14" t="n">
        <v>1</v>
      </c>
      <c r="I3436" s="23" t="str">
        <f aca="false">IF(J3436="RHAP", "Rhizophora apiculata", IF(J3436="EXAG", "Excoecaria agallocha", IF(J3436="BRPA", "Bruguiera parviflora", IF(J3436="XYMO", "Xylocarpus moluccensis", IF(J3436="BRCY", "Bruguiera cylindrica", IF(J3436="AVAL", "Avicennia alba", IF(J3436="AVOF", "Avicennia officinalis", IF(J3436="LURA", "Lumnitzera racemosa", IF(J3436="CETA", "Ceriops tagal", IF(J3436="XYGR", "Xylocarpus granatum", IF(J3436="AVMA", "Avicennia marina", IF(J3436="RHMU", "Rhizophora mucronata", IF(J3436="BRGY", "Bruguiera gymnorrhiza", IF(J3436="BRSE", "Bruguiera sexangula", IF(J3436="SOOV", "Sonneratia ovata", IF(J3436="SOCA", "Sonneratia caseolaris", IF(J3436="HELI", "Heritiera littoralis", IF(J3436="HESY", "Heritiera sylvatica", IF(J3436="NYFR", "Nypa fruticans", IF(J3436="CYRA", "Cynometra ramiflora", IF(J3436="PHPA", "Phoenix paludosa", IF(J3436="SCHY", "Scyphiphora hydrophyllacea", IF(J3436="DIMA", "Diospyros maritima", IF(J3436="POPI", "Pongamia pinnata", IF(J3436="MAPS", "Maniltoa psilogyne", IF(J3436="INBI", "Intsia bijuga", IF(J3436="ACEB", "Acanthus ebracteatus", IF(J3436="CAER", "Calamus erinaceus", IF(J3436="UNUN", "Unknown unknown",  IF(J3436="SOAL", "Sonneratia alba",  IF(J3436="AECO", "Aegiceras corniculatum", "" )) )))))))))))))))))))))))))))))</f>
        <v>Rhizophora apiculata</v>
      </c>
      <c r="J3436" s="23" t="s">
        <v>21</v>
      </c>
      <c r="K3436" s="68" t="n">
        <v>6.36619772367581</v>
      </c>
      <c r="L3436" s="73"/>
      <c r="N3436" s="29"/>
    </row>
    <row r="3437" customFormat="false" ht="13.8" hidden="false" customHeight="false" outlineLevel="0" collapsed="false">
      <c r="A3437" s="72" t="s">
        <v>138</v>
      </c>
      <c r="B3437" s="27" t="n">
        <v>41396</v>
      </c>
      <c r="C3437" s="1" t="s">
        <v>544</v>
      </c>
      <c r="D3437" s="1" t="s">
        <v>140</v>
      </c>
      <c r="E3437" s="1" t="s">
        <v>544</v>
      </c>
      <c r="F3437" s="1" t="s">
        <v>20</v>
      </c>
      <c r="G3437" s="14" t="n">
        <v>3</v>
      </c>
      <c r="H3437" s="14" t="n">
        <v>1</v>
      </c>
      <c r="I3437" s="23" t="str">
        <f aca="false">IF(J3437="RHAP", "Rhizophora apiculata", IF(J3437="EXAG", "Excoecaria agallocha", IF(J3437="BRPA", "Bruguiera parviflora", IF(J3437="XYMO", "Xylocarpus moluccensis", IF(J3437="BRCY", "Bruguiera cylindrica", IF(J3437="AVAL", "Avicennia alba", IF(J3437="AVOF", "Avicennia officinalis", IF(J3437="LURA", "Lumnitzera racemosa", IF(J3437="CETA", "Ceriops tagal", IF(J3437="XYGR", "Xylocarpus granatum", IF(J3437="AVMA", "Avicennia marina", IF(J3437="RHMU", "Rhizophora mucronata", IF(J3437="BRGY", "Bruguiera gymnorrhiza", IF(J3437="BRSE", "Bruguiera sexangula", IF(J3437="SOOV", "Sonneratia ovata", IF(J3437="SOCA", "Sonneratia caseolaris", IF(J3437="HELI", "Heritiera littoralis", IF(J3437="HESY", "Heritiera sylvatica", IF(J3437="NYFR", "Nypa fruticans", IF(J3437="CYRA", "Cynometra ramiflora", IF(J3437="PHPA", "Phoenix paludosa", IF(J3437="SCHY", "Scyphiphora hydrophyllacea", IF(J3437="DIMA", "Diospyros maritima", IF(J3437="POPI", "Pongamia pinnata", IF(J3437="MAPS", "Maniltoa psilogyne", IF(J3437="INBI", "Intsia bijuga", IF(J3437="ACEB", "Acanthus ebracteatus", IF(J3437="CAER", "Calamus erinaceus", IF(J3437="UNUN", "Unknown unknown",  IF(J3437="SOAL", "Sonneratia alba",  IF(J3437="AECO", "Aegiceras corniculatum", "" )) )))))))))))))))))))))))))))))</f>
        <v>Rhizophora apiculata</v>
      </c>
      <c r="J3437" s="23" t="s">
        <v>21</v>
      </c>
      <c r="K3437" s="68" t="n">
        <v>6.36619772367581</v>
      </c>
      <c r="L3437" s="73"/>
      <c r="N3437" s="29"/>
    </row>
    <row r="3438" customFormat="false" ht="13.8" hidden="false" customHeight="false" outlineLevel="0" collapsed="false">
      <c r="A3438" s="72" t="s">
        <v>138</v>
      </c>
      <c r="B3438" s="27" t="n">
        <v>41396</v>
      </c>
      <c r="C3438" s="1" t="s">
        <v>544</v>
      </c>
      <c r="D3438" s="1" t="s">
        <v>140</v>
      </c>
      <c r="E3438" s="1" t="s">
        <v>544</v>
      </c>
      <c r="F3438" s="1" t="s">
        <v>20</v>
      </c>
      <c r="G3438" s="14" t="n">
        <v>3</v>
      </c>
      <c r="H3438" s="14" t="n">
        <v>1</v>
      </c>
      <c r="I3438" s="23" t="str">
        <f aca="false">IF(J3438="RHAP", "Rhizophora apiculata", IF(J3438="EXAG", "Excoecaria agallocha", IF(J3438="BRPA", "Bruguiera parviflora", IF(J3438="XYMO", "Xylocarpus moluccensis", IF(J3438="BRCY", "Bruguiera cylindrica", IF(J3438="AVAL", "Avicennia alba", IF(J3438="AVOF", "Avicennia officinalis", IF(J3438="LURA", "Lumnitzera racemosa", IF(J3438="CETA", "Ceriops tagal", IF(J3438="XYGR", "Xylocarpus granatum", IF(J3438="AVMA", "Avicennia marina", IF(J3438="RHMU", "Rhizophora mucronata", IF(J3438="BRGY", "Bruguiera gymnorrhiza", IF(J3438="BRSE", "Bruguiera sexangula", IF(J3438="SOOV", "Sonneratia ovata", IF(J3438="SOCA", "Sonneratia caseolaris", IF(J3438="HELI", "Heritiera littoralis", IF(J3438="HESY", "Heritiera sylvatica", IF(J3438="NYFR", "Nypa fruticans", IF(J3438="CYRA", "Cynometra ramiflora", IF(J3438="PHPA", "Phoenix paludosa", IF(J3438="SCHY", "Scyphiphora hydrophyllacea", IF(J3438="DIMA", "Diospyros maritima", IF(J3438="POPI", "Pongamia pinnata", IF(J3438="MAPS", "Maniltoa psilogyne", IF(J3438="INBI", "Intsia bijuga", IF(J3438="ACEB", "Acanthus ebracteatus", IF(J3438="CAER", "Calamus erinaceus", IF(J3438="UNUN", "Unknown unknown",  IF(J3438="SOAL", "Sonneratia alba",  IF(J3438="AECO", "Aegiceras corniculatum", "" )) )))))))))))))))))))))))))))))</f>
        <v>Rhizophora apiculata</v>
      </c>
      <c r="J3438" s="23" t="s">
        <v>21</v>
      </c>
      <c r="K3438" s="68" t="n">
        <v>6.36619772367581</v>
      </c>
      <c r="L3438" s="73"/>
      <c r="N3438" s="29"/>
    </row>
    <row r="3439" customFormat="false" ht="13.8" hidden="false" customHeight="false" outlineLevel="0" collapsed="false">
      <c r="A3439" s="72" t="s">
        <v>138</v>
      </c>
      <c r="B3439" s="27" t="n">
        <v>41396</v>
      </c>
      <c r="C3439" s="1" t="s">
        <v>544</v>
      </c>
      <c r="D3439" s="1" t="s">
        <v>140</v>
      </c>
      <c r="E3439" s="1" t="s">
        <v>544</v>
      </c>
      <c r="F3439" s="1" t="s">
        <v>20</v>
      </c>
      <c r="G3439" s="1" t="n">
        <v>3</v>
      </c>
      <c r="H3439" s="38" t="n">
        <v>1</v>
      </c>
      <c r="I3439" s="23" t="str">
        <f aca="false">IF(J3439="RHAP", "Rhizophora apiculata", IF(J3439="EXAG", "Excoecaria agallocha", IF(J3439="BRPA", "Bruguiera parviflora", IF(J3439="XYMO", "Xylocarpus moluccensis", IF(J3439="BRCY", "Bruguiera cylindrica", IF(J3439="AVAL", "Avicennia alba", IF(J3439="AVOF", "Avicennia officinalis", IF(J3439="LURA", "Lumnitzera racemosa", IF(J3439="CETA", "Ceriops tagal", IF(J3439="XYGR", "Xylocarpus granatum", IF(J3439="AVMA", "Avicennia marina", IF(J3439="RHMU", "Rhizophora mucronata", IF(J3439="BRGY", "Bruguiera gymnorrhiza", IF(J3439="BRSE", "Bruguiera sexangula", IF(J3439="SOOV", "Sonneratia ovata", IF(J3439="SOCA", "Sonneratia caseolaris", IF(J3439="HELI", "Heritiera littoralis", IF(J3439="HESY", "Heritiera sylvatica", IF(J3439="NYFR", "Nypa fruticans", IF(J3439="CYRA", "Cynometra ramiflora", IF(J3439="PHPA", "Phoenix paludosa", IF(J3439="SCHY", "Scyphiphora hydrophyllacea", IF(J3439="DIMA", "Diospyros maritima", IF(J3439="POPI", "Pongamia pinnata", IF(J3439="MAPS", "Maniltoa psilogyne", IF(J3439="INBI", "Intsia bijuga", IF(J3439="ACEB", "Acanthus ebracteatus", IF(J3439="CAER", "Calamus erinaceus", IF(J3439="UNUN", "Unknown unknown",  IF(J3439="SOAL", "Sonneratia alba",  IF(J3439="AECO", "Aegiceras corniculatum", "" )) )))))))))))))))))))))))))))))</f>
        <v>Rhizophora apiculata</v>
      </c>
      <c r="J3439" s="49" t="s">
        <v>21</v>
      </c>
      <c r="K3439" s="68" t="n">
        <v>6.36619772367581</v>
      </c>
      <c r="L3439" s="73"/>
      <c r="N3439" s="29"/>
    </row>
    <row r="3440" customFormat="false" ht="13.8" hidden="false" customHeight="false" outlineLevel="0" collapsed="false">
      <c r="A3440" s="72" t="s">
        <v>138</v>
      </c>
      <c r="B3440" s="27" t="n">
        <v>41396</v>
      </c>
      <c r="C3440" s="1" t="s">
        <v>544</v>
      </c>
      <c r="D3440" s="1" t="s">
        <v>140</v>
      </c>
      <c r="E3440" s="1" t="s">
        <v>544</v>
      </c>
      <c r="F3440" s="1" t="s">
        <v>20</v>
      </c>
      <c r="G3440" s="14" t="n">
        <v>3</v>
      </c>
      <c r="H3440" s="14" t="n">
        <v>1</v>
      </c>
      <c r="I3440" s="23" t="str">
        <f aca="false">IF(J3440="RHAP", "Rhizophora apiculata", IF(J3440="EXAG", "Excoecaria agallocha", IF(J3440="BRPA", "Bruguiera parviflora", IF(J3440="XYMO", "Xylocarpus moluccensis", IF(J3440="BRCY", "Bruguiera cylindrica", IF(J3440="AVAL", "Avicennia alba", IF(J3440="AVOF", "Avicennia officinalis", IF(J3440="LURA", "Lumnitzera racemosa", IF(J3440="CETA", "Ceriops tagal", IF(J3440="XYGR", "Xylocarpus granatum", IF(J3440="AVMA", "Avicennia marina", IF(J3440="RHMU", "Rhizophora mucronata", IF(J3440="BRGY", "Bruguiera gymnorrhiza", IF(J3440="BRSE", "Bruguiera sexangula", IF(J3440="SOOV", "Sonneratia ovata", IF(J3440="SOCA", "Sonneratia caseolaris", IF(J3440="HELI", "Heritiera littoralis", IF(J3440="HESY", "Heritiera sylvatica", IF(J3440="NYFR", "Nypa fruticans", IF(J3440="CYRA", "Cynometra ramiflora", IF(J3440="PHPA", "Phoenix paludosa", IF(J3440="SCHY", "Scyphiphora hydrophyllacea", IF(J3440="DIMA", "Diospyros maritima", IF(J3440="POPI", "Pongamia pinnata", IF(J3440="MAPS", "Maniltoa psilogyne", IF(J3440="INBI", "Intsia bijuga", IF(J3440="ACEB", "Acanthus ebracteatus", IF(J3440="CAER", "Calamus erinaceus", IF(J3440="UNUN", "Unknown unknown",  IF(J3440="SOAL", "Sonneratia alba",  IF(J3440="AECO", "Aegiceras corniculatum", "" )) )))))))))))))))))))))))))))))</f>
        <v>Rhizophora apiculata</v>
      </c>
      <c r="J3440" s="23" t="s">
        <v>21</v>
      </c>
      <c r="K3440" s="68" t="n">
        <v>6.6845076098596</v>
      </c>
      <c r="L3440" s="73"/>
      <c r="N3440" s="29"/>
    </row>
    <row r="3441" customFormat="false" ht="13.8" hidden="false" customHeight="false" outlineLevel="0" collapsed="false">
      <c r="A3441" s="72" t="s">
        <v>138</v>
      </c>
      <c r="B3441" s="27" t="n">
        <v>41396</v>
      </c>
      <c r="C3441" s="1" t="s">
        <v>544</v>
      </c>
      <c r="D3441" s="1" t="s">
        <v>140</v>
      </c>
      <c r="E3441" s="1" t="s">
        <v>544</v>
      </c>
      <c r="F3441" s="1" t="s">
        <v>20</v>
      </c>
      <c r="G3441" s="14" t="n">
        <v>3</v>
      </c>
      <c r="H3441" s="14" t="n">
        <v>1</v>
      </c>
      <c r="I3441" s="23" t="str">
        <f aca="false">IF(J3441="RHAP", "Rhizophora apiculata", IF(J3441="EXAG", "Excoecaria agallocha", IF(J3441="BRPA", "Bruguiera parviflora", IF(J3441="XYMO", "Xylocarpus moluccensis", IF(J3441="BRCY", "Bruguiera cylindrica", IF(J3441="AVAL", "Avicennia alba", IF(J3441="AVOF", "Avicennia officinalis", IF(J3441="LURA", "Lumnitzera racemosa", IF(J3441="CETA", "Ceriops tagal", IF(J3441="XYGR", "Xylocarpus granatum", IF(J3441="AVMA", "Avicennia marina", IF(J3441="RHMU", "Rhizophora mucronata", IF(J3441="BRGY", "Bruguiera gymnorrhiza", IF(J3441="BRSE", "Bruguiera sexangula", IF(J3441="SOOV", "Sonneratia ovata", IF(J3441="SOCA", "Sonneratia caseolaris", IF(J3441="HELI", "Heritiera littoralis", IF(J3441="HESY", "Heritiera sylvatica", IF(J3441="NYFR", "Nypa fruticans", IF(J3441="CYRA", "Cynometra ramiflora", IF(J3441="PHPA", "Phoenix paludosa", IF(J3441="SCHY", "Scyphiphora hydrophyllacea", IF(J3441="DIMA", "Diospyros maritima", IF(J3441="POPI", "Pongamia pinnata", IF(J3441="MAPS", "Maniltoa psilogyne", IF(J3441="INBI", "Intsia bijuga", IF(J3441="ACEB", "Acanthus ebracteatus", IF(J3441="CAER", "Calamus erinaceus", IF(J3441="UNUN", "Unknown unknown",  IF(J3441="SOAL", "Sonneratia alba",  IF(J3441="AECO", "Aegiceras corniculatum", "" )) )))))))))))))))))))))))))))))</f>
        <v>Rhizophora apiculata</v>
      </c>
      <c r="J3441" s="23" t="s">
        <v>21</v>
      </c>
      <c r="K3441" s="68" t="n">
        <v>6.6845076098596</v>
      </c>
      <c r="L3441" s="73"/>
      <c r="N3441" s="29"/>
    </row>
    <row r="3442" customFormat="false" ht="13.8" hidden="false" customHeight="false" outlineLevel="0" collapsed="false">
      <c r="A3442" s="72" t="s">
        <v>138</v>
      </c>
      <c r="B3442" s="27" t="n">
        <v>41396</v>
      </c>
      <c r="C3442" s="1" t="s">
        <v>544</v>
      </c>
      <c r="D3442" s="1" t="s">
        <v>140</v>
      </c>
      <c r="E3442" s="1" t="s">
        <v>544</v>
      </c>
      <c r="F3442" s="1" t="s">
        <v>20</v>
      </c>
      <c r="G3442" s="14" t="n">
        <v>3</v>
      </c>
      <c r="H3442" s="14" t="n">
        <v>1</v>
      </c>
      <c r="I3442" s="23" t="str">
        <f aca="false">IF(J3442="RHAP", "Rhizophora apiculata", IF(J3442="EXAG", "Excoecaria agallocha", IF(J3442="BRPA", "Bruguiera parviflora", IF(J3442="XYMO", "Xylocarpus moluccensis", IF(J3442="BRCY", "Bruguiera cylindrica", IF(J3442="AVAL", "Avicennia alba", IF(J3442="AVOF", "Avicennia officinalis", IF(J3442="LURA", "Lumnitzera racemosa", IF(J3442="CETA", "Ceriops tagal", IF(J3442="XYGR", "Xylocarpus granatum", IF(J3442="AVMA", "Avicennia marina", IF(J3442="RHMU", "Rhizophora mucronata", IF(J3442="BRGY", "Bruguiera gymnorrhiza", IF(J3442="BRSE", "Bruguiera sexangula", IF(J3442="SOOV", "Sonneratia ovata", IF(J3442="SOCA", "Sonneratia caseolaris", IF(J3442="HELI", "Heritiera littoralis", IF(J3442="HESY", "Heritiera sylvatica", IF(J3442="NYFR", "Nypa fruticans", IF(J3442="CYRA", "Cynometra ramiflora", IF(J3442="PHPA", "Phoenix paludosa", IF(J3442="SCHY", "Scyphiphora hydrophyllacea", IF(J3442="DIMA", "Diospyros maritima", IF(J3442="POPI", "Pongamia pinnata", IF(J3442="MAPS", "Maniltoa psilogyne", IF(J3442="INBI", "Intsia bijuga", IF(J3442="ACEB", "Acanthus ebracteatus", IF(J3442="CAER", "Calamus erinaceus", IF(J3442="UNUN", "Unknown unknown",  IF(J3442="SOAL", "Sonneratia alba",  IF(J3442="AECO", "Aegiceras corniculatum", "" )) )))))))))))))))))))))))))))))</f>
        <v>Rhizophora apiculata</v>
      </c>
      <c r="J3442" s="23" t="s">
        <v>21</v>
      </c>
      <c r="K3442" s="68" t="n">
        <v>6.6845076098596</v>
      </c>
      <c r="L3442" s="73"/>
      <c r="N3442" s="29"/>
    </row>
    <row r="3443" customFormat="false" ht="13.8" hidden="false" customHeight="false" outlineLevel="0" collapsed="false">
      <c r="A3443" s="72" t="s">
        <v>138</v>
      </c>
      <c r="B3443" s="27" t="n">
        <v>41396</v>
      </c>
      <c r="C3443" s="1" t="s">
        <v>544</v>
      </c>
      <c r="D3443" s="1" t="s">
        <v>140</v>
      </c>
      <c r="E3443" s="1" t="s">
        <v>544</v>
      </c>
      <c r="F3443" s="1" t="s">
        <v>20</v>
      </c>
      <c r="G3443" s="14" t="n">
        <v>3</v>
      </c>
      <c r="H3443" s="14" t="n">
        <v>1</v>
      </c>
      <c r="I3443" s="23" t="str">
        <f aca="false">IF(J3443="RHAP", "Rhizophora apiculata", IF(J3443="EXAG", "Excoecaria agallocha", IF(J3443="BRPA", "Bruguiera parviflora", IF(J3443="XYMO", "Xylocarpus moluccensis", IF(J3443="BRCY", "Bruguiera cylindrica", IF(J3443="AVAL", "Avicennia alba", IF(J3443="AVOF", "Avicennia officinalis", IF(J3443="LURA", "Lumnitzera racemosa", IF(J3443="CETA", "Ceriops tagal", IF(J3443="XYGR", "Xylocarpus granatum", IF(J3443="AVMA", "Avicennia marina", IF(J3443="RHMU", "Rhizophora mucronata", IF(J3443="BRGY", "Bruguiera gymnorrhiza", IF(J3443="BRSE", "Bruguiera sexangula", IF(J3443="SOOV", "Sonneratia ovata", IF(J3443="SOCA", "Sonneratia caseolaris", IF(J3443="HELI", "Heritiera littoralis", IF(J3443="HESY", "Heritiera sylvatica", IF(J3443="NYFR", "Nypa fruticans", IF(J3443="CYRA", "Cynometra ramiflora", IF(J3443="PHPA", "Phoenix paludosa", IF(J3443="SCHY", "Scyphiphora hydrophyllacea", IF(J3443="DIMA", "Diospyros maritima", IF(J3443="POPI", "Pongamia pinnata", IF(J3443="MAPS", "Maniltoa psilogyne", IF(J3443="INBI", "Intsia bijuga", IF(J3443="ACEB", "Acanthus ebracteatus", IF(J3443="CAER", "Calamus erinaceus", IF(J3443="UNUN", "Unknown unknown",  IF(J3443="SOAL", "Sonneratia alba",  IF(J3443="AECO", "Aegiceras corniculatum", "" )) )))))))))))))))))))))))))))))</f>
        <v>Rhizophora apiculata</v>
      </c>
      <c r="J3443" s="23" t="s">
        <v>21</v>
      </c>
      <c r="K3443" s="68" t="n">
        <v>6.6845076098596</v>
      </c>
      <c r="L3443" s="73"/>
      <c r="N3443" s="29"/>
    </row>
    <row r="3444" customFormat="false" ht="13.8" hidden="false" customHeight="false" outlineLevel="0" collapsed="false">
      <c r="A3444" s="72" t="s">
        <v>138</v>
      </c>
      <c r="B3444" s="27" t="n">
        <v>41396</v>
      </c>
      <c r="C3444" s="1" t="s">
        <v>544</v>
      </c>
      <c r="D3444" s="1" t="s">
        <v>140</v>
      </c>
      <c r="E3444" s="1" t="s">
        <v>544</v>
      </c>
      <c r="F3444" s="1" t="s">
        <v>20</v>
      </c>
      <c r="G3444" s="14" t="n">
        <v>3</v>
      </c>
      <c r="H3444" s="14" t="n">
        <v>1</v>
      </c>
      <c r="I3444" s="23" t="str">
        <f aca="false">IF(J3444="RHAP", "Rhizophora apiculata", IF(J3444="EXAG", "Excoecaria agallocha", IF(J3444="BRPA", "Bruguiera parviflora", IF(J3444="XYMO", "Xylocarpus moluccensis", IF(J3444="BRCY", "Bruguiera cylindrica", IF(J3444="AVAL", "Avicennia alba", IF(J3444="AVOF", "Avicennia officinalis", IF(J3444="LURA", "Lumnitzera racemosa", IF(J3444="CETA", "Ceriops tagal", IF(J3444="XYGR", "Xylocarpus granatum", IF(J3444="AVMA", "Avicennia marina", IF(J3444="RHMU", "Rhizophora mucronata", IF(J3444="BRGY", "Bruguiera gymnorrhiza", IF(J3444="BRSE", "Bruguiera sexangula", IF(J3444="SOOV", "Sonneratia ovata", IF(J3444="SOCA", "Sonneratia caseolaris", IF(J3444="HELI", "Heritiera littoralis", IF(J3444="HESY", "Heritiera sylvatica", IF(J3444="NYFR", "Nypa fruticans", IF(J3444="CYRA", "Cynometra ramiflora", IF(J3444="PHPA", "Phoenix paludosa", IF(J3444="SCHY", "Scyphiphora hydrophyllacea", IF(J3444="DIMA", "Diospyros maritima", IF(J3444="POPI", "Pongamia pinnata", IF(J3444="MAPS", "Maniltoa psilogyne", IF(J3444="INBI", "Intsia bijuga", IF(J3444="ACEB", "Acanthus ebracteatus", IF(J3444="CAER", "Calamus erinaceus", IF(J3444="UNUN", "Unknown unknown",  IF(J3444="SOAL", "Sonneratia alba",  IF(J3444="AECO", "Aegiceras corniculatum", "" )) )))))))))))))))))))))))))))))</f>
        <v>Rhizophora apiculata</v>
      </c>
      <c r="J3444" s="23" t="s">
        <v>21</v>
      </c>
      <c r="K3444" s="68" t="n">
        <v>6.6845076098596</v>
      </c>
      <c r="L3444" s="73"/>
      <c r="N3444" s="29"/>
    </row>
    <row r="3445" customFormat="false" ht="13.8" hidden="false" customHeight="false" outlineLevel="0" collapsed="false">
      <c r="A3445" s="72" t="s">
        <v>138</v>
      </c>
      <c r="B3445" s="27" t="n">
        <v>41396</v>
      </c>
      <c r="C3445" s="1" t="s">
        <v>544</v>
      </c>
      <c r="D3445" s="1" t="s">
        <v>140</v>
      </c>
      <c r="E3445" s="1" t="s">
        <v>544</v>
      </c>
      <c r="F3445" s="1" t="s">
        <v>20</v>
      </c>
      <c r="G3445" s="14" t="n">
        <v>3</v>
      </c>
      <c r="H3445" s="14" t="n">
        <v>1</v>
      </c>
      <c r="I3445" s="23" t="str">
        <f aca="false">IF(J3445="RHAP", "Rhizophora apiculata", IF(J3445="EXAG", "Excoecaria agallocha", IF(J3445="BRPA", "Bruguiera parviflora", IF(J3445="XYMO", "Xylocarpus moluccensis", IF(J3445="BRCY", "Bruguiera cylindrica", IF(J3445="AVAL", "Avicennia alba", IF(J3445="AVOF", "Avicennia officinalis", IF(J3445="LURA", "Lumnitzera racemosa", IF(J3445="CETA", "Ceriops tagal", IF(J3445="XYGR", "Xylocarpus granatum", IF(J3445="AVMA", "Avicennia marina", IF(J3445="RHMU", "Rhizophora mucronata", IF(J3445="BRGY", "Bruguiera gymnorrhiza", IF(J3445="BRSE", "Bruguiera sexangula", IF(J3445="SOOV", "Sonneratia ovata", IF(J3445="SOCA", "Sonneratia caseolaris", IF(J3445="HELI", "Heritiera littoralis", IF(J3445="HESY", "Heritiera sylvatica", IF(J3445="NYFR", "Nypa fruticans", IF(J3445="CYRA", "Cynometra ramiflora", IF(J3445="PHPA", "Phoenix paludosa", IF(J3445="SCHY", "Scyphiphora hydrophyllacea", IF(J3445="DIMA", "Diospyros maritima", IF(J3445="POPI", "Pongamia pinnata", IF(J3445="MAPS", "Maniltoa psilogyne", IF(J3445="INBI", "Intsia bijuga", IF(J3445="ACEB", "Acanthus ebracteatus", IF(J3445="CAER", "Calamus erinaceus", IF(J3445="UNUN", "Unknown unknown",  IF(J3445="SOAL", "Sonneratia alba",  IF(J3445="AECO", "Aegiceras corniculatum", "" )) )))))))))))))))))))))))))))))</f>
        <v>Rhizophora apiculata</v>
      </c>
      <c r="J3445" s="23" t="s">
        <v>21</v>
      </c>
      <c r="K3445" s="68" t="n">
        <v>6.6845076098596</v>
      </c>
      <c r="L3445" s="73"/>
      <c r="N3445" s="29"/>
    </row>
    <row r="3446" customFormat="false" ht="13.8" hidden="false" customHeight="false" outlineLevel="0" collapsed="false">
      <c r="A3446" s="72" t="s">
        <v>138</v>
      </c>
      <c r="B3446" s="27" t="n">
        <v>41396</v>
      </c>
      <c r="C3446" s="1" t="s">
        <v>544</v>
      </c>
      <c r="D3446" s="1" t="s">
        <v>140</v>
      </c>
      <c r="E3446" s="1" t="s">
        <v>544</v>
      </c>
      <c r="F3446" s="1" t="s">
        <v>20</v>
      </c>
      <c r="G3446" s="14" t="n">
        <v>3</v>
      </c>
      <c r="H3446" s="14" t="n">
        <v>1</v>
      </c>
      <c r="I3446" s="23" t="str">
        <f aca="false">IF(J3446="RHAP", "Rhizophora apiculata", IF(J3446="EXAG", "Excoecaria agallocha", IF(J3446="BRPA", "Bruguiera parviflora", IF(J3446="XYMO", "Xylocarpus moluccensis", IF(J3446="BRCY", "Bruguiera cylindrica", IF(J3446="AVAL", "Avicennia alba", IF(J3446="AVOF", "Avicennia officinalis", IF(J3446="LURA", "Lumnitzera racemosa", IF(J3446="CETA", "Ceriops tagal", IF(J3446="XYGR", "Xylocarpus granatum", IF(J3446="AVMA", "Avicennia marina", IF(J3446="RHMU", "Rhizophora mucronata", IF(J3446="BRGY", "Bruguiera gymnorrhiza", IF(J3446="BRSE", "Bruguiera sexangula", IF(J3446="SOOV", "Sonneratia ovata", IF(J3446="SOCA", "Sonneratia caseolaris", IF(J3446="HELI", "Heritiera littoralis", IF(J3446="HESY", "Heritiera sylvatica", IF(J3446="NYFR", "Nypa fruticans", IF(J3446="CYRA", "Cynometra ramiflora", IF(J3446="PHPA", "Phoenix paludosa", IF(J3446="SCHY", "Scyphiphora hydrophyllacea", IF(J3446="DIMA", "Diospyros maritima", IF(J3446="POPI", "Pongamia pinnata", IF(J3446="MAPS", "Maniltoa psilogyne", IF(J3446="INBI", "Intsia bijuga", IF(J3446="ACEB", "Acanthus ebracteatus", IF(J3446="CAER", "Calamus erinaceus", IF(J3446="UNUN", "Unknown unknown",  IF(J3446="SOAL", "Sonneratia alba",  IF(J3446="AECO", "Aegiceras corniculatum", "" )) )))))))))))))))))))))))))))))</f>
        <v>Rhizophora apiculata</v>
      </c>
      <c r="J3446" s="23" t="s">
        <v>21</v>
      </c>
      <c r="K3446" s="68" t="n">
        <v>6.6845076098596</v>
      </c>
      <c r="L3446" s="73"/>
      <c r="N3446" s="29"/>
    </row>
    <row r="3447" customFormat="false" ht="13.8" hidden="false" customHeight="false" outlineLevel="0" collapsed="false">
      <c r="A3447" s="49" t="s">
        <v>138</v>
      </c>
      <c r="B3447" s="27" t="n">
        <v>41396</v>
      </c>
      <c r="C3447" s="1" t="s">
        <v>544</v>
      </c>
      <c r="D3447" s="1" t="s">
        <v>140</v>
      </c>
      <c r="E3447" s="1" t="s">
        <v>544</v>
      </c>
      <c r="F3447" s="1" t="s">
        <v>20</v>
      </c>
      <c r="G3447" s="14" t="n">
        <v>3</v>
      </c>
      <c r="H3447" s="14" t="n">
        <v>1</v>
      </c>
      <c r="I3447" s="23" t="str">
        <f aca="false">IF(J3447="RHAP", "Rhizophora apiculata", IF(J3447="EXAG", "Excoecaria agallocha", IF(J3447="BRPA", "Bruguiera parviflora", IF(J3447="XYMO", "Xylocarpus moluccensis", IF(J3447="BRCY", "Bruguiera cylindrica", IF(J3447="AVAL", "Avicennia alba", IF(J3447="AVOF", "Avicennia officinalis", IF(J3447="LURA", "Lumnitzera racemosa", IF(J3447="CETA", "Ceriops tagal", IF(J3447="XYGR", "Xylocarpus granatum", IF(J3447="AVMA", "Avicennia marina", IF(J3447="RHMU", "Rhizophora mucronata", IF(J3447="BRGY", "Bruguiera gymnorrhiza", IF(J3447="BRSE", "Bruguiera sexangula", IF(J3447="SOOV", "Sonneratia ovata", IF(J3447="SOCA", "Sonneratia caseolaris", IF(J3447="HELI", "Heritiera littoralis", IF(J3447="HESY", "Heritiera sylvatica", IF(J3447="NYFR", "Nypa fruticans", IF(J3447="CYRA", "Cynometra ramiflora", IF(J3447="PHPA", "Phoenix paludosa", IF(J3447="SCHY", "Scyphiphora hydrophyllacea", IF(J3447="DIMA", "Diospyros maritima", IF(J3447="POPI", "Pongamia pinnata", IF(J3447="MAPS", "Maniltoa psilogyne", IF(J3447="INBI", "Intsia bijuga", IF(J3447="ACEB", "Acanthus ebracteatus", IF(J3447="CAER", "Calamus erinaceus", IF(J3447="UNUN", "Unknown unknown",  IF(J3447="SOAL", "Sonneratia alba",  IF(J3447="AECO", "Aegiceras corniculatum", "" )) )))))))))))))))))))))))))))))</f>
        <v>Bruguiera gymnorrhiza</v>
      </c>
      <c r="J3447" s="23" t="s">
        <v>1027</v>
      </c>
      <c r="K3447" s="68" t="n">
        <v>7.0028174960434</v>
      </c>
      <c r="L3447" s="73"/>
      <c r="N3447" s="29"/>
    </row>
    <row r="3448" customFormat="false" ht="13.8" hidden="false" customHeight="false" outlineLevel="0" collapsed="false">
      <c r="A3448" s="72" t="s">
        <v>138</v>
      </c>
      <c r="B3448" s="27" t="n">
        <v>41396</v>
      </c>
      <c r="C3448" s="1" t="s">
        <v>544</v>
      </c>
      <c r="D3448" s="1" t="s">
        <v>140</v>
      </c>
      <c r="E3448" s="1" t="s">
        <v>544</v>
      </c>
      <c r="F3448" s="1" t="s">
        <v>20</v>
      </c>
      <c r="G3448" s="14" t="n">
        <v>3</v>
      </c>
      <c r="H3448" s="14" t="n">
        <v>1</v>
      </c>
      <c r="I3448" s="23" t="str">
        <f aca="false">IF(J3448="RHAP", "Rhizophora apiculata", IF(J3448="EXAG", "Excoecaria agallocha", IF(J3448="BRPA", "Bruguiera parviflora", IF(J3448="XYMO", "Xylocarpus moluccensis", IF(J3448="BRCY", "Bruguiera cylindrica", IF(J3448="AVAL", "Avicennia alba", IF(J3448="AVOF", "Avicennia officinalis", IF(J3448="LURA", "Lumnitzera racemosa", IF(J3448="CETA", "Ceriops tagal", IF(J3448="XYGR", "Xylocarpus granatum", IF(J3448="AVMA", "Avicennia marina", IF(J3448="RHMU", "Rhizophora mucronata", IF(J3448="BRGY", "Bruguiera gymnorrhiza", IF(J3448="BRSE", "Bruguiera sexangula", IF(J3448="SOOV", "Sonneratia ovata", IF(J3448="SOCA", "Sonneratia caseolaris", IF(J3448="HELI", "Heritiera littoralis", IF(J3448="HESY", "Heritiera sylvatica", IF(J3448="NYFR", "Nypa fruticans", IF(J3448="CYRA", "Cynometra ramiflora", IF(J3448="PHPA", "Phoenix paludosa", IF(J3448="SCHY", "Scyphiphora hydrophyllacea", IF(J3448="DIMA", "Diospyros maritima", IF(J3448="POPI", "Pongamia pinnata", IF(J3448="MAPS", "Maniltoa psilogyne", IF(J3448="INBI", "Intsia bijuga", IF(J3448="ACEB", "Acanthus ebracteatus", IF(J3448="CAER", "Calamus erinaceus", IF(J3448="UNUN", "Unknown unknown",  IF(J3448="SOAL", "Sonneratia alba",  IF(J3448="AECO", "Aegiceras corniculatum", "" )) )))))))))))))))))))))))))))))</f>
        <v>Rhizophora apiculata</v>
      </c>
      <c r="J3448" s="23" t="s">
        <v>21</v>
      </c>
      <c r="K3448" s="68" t="n">
        <v>7.0028174960434</v>
      </c>
      <c r="L3448" s="73"/>
      <c r="N3448" s="29"/>
    </row>
    <row r="3449" customFormat="false" ht="13.8" hidden="false" customHeight="false" outlineLevel="0" collapsed="false">
      <c r="A3449" s="72" t="s">
        <v>138</v>
      </c>
      <c r="B3449" s="27" t="n">
        <v>41396</v>
      </c>
      <c r="C3449" s="1" t="s">
        <v>544</v>
      </c>
      <c r="D3449" s="1" t="s">
        <v>140</v>
      </c>
      <c r="E3449" s="1" t="s">
        <v>544</v>
      </c>
      <c r="F3449" s="1" t="s">
        <v>20</v>
      </c>
      <c r="G3449" s="14" t="n">
        <v>3</v>
      </c>
      <c r="H3449" s="14" t="n">
        <v>1</v>
      </c>
      <c r="I3449" s="23" t="str">
        <f aca="false">IF(J3449="RHAP", "Rhizophora apiculata", IF(J3449="EXAG", "Excoecaria agallocha", IF(J3449="BRPA", "Bruguiera parviflora", IF(J3449="XYMO", "Xylocarpus moluccensis", IF(J3449="BRCY", "Bruguiera cylindrica", IF(J3449="AVAL", "Avicennia alba", IF(J3449="AVOF", "Avicennia officinalis", IF(J3449="LURA", "Lumnitzera racemosa", IF(J3449="CETA", "Ceriops tagal", IF(J3449="XYGR", "Xylocarpus granatum", IF(J3449="AVMA", "Avicennia marina", IF(J3449="RHMU", "Rhizophora mucronata", IF(J3449="BRGY", "Bruguiera gymnorrhiza", IF(J3449="BRSE", "Bruguiera sexangula", IF(J3449="SOOV", "Sonneratia ovata", IF(J3449="SOCA", "Sonneratia caseolaris", IF(J3449="HELI", "Heritiera littoralis", IF(J3449="HESY", "Heritiera sylvatica", IF(J3449="NYFR", "Nypa fruticans", IF(J3449="CYRA", "Cynometra ramiflora", IF(J3449="PHPA", "Phoenix paludosa", IF(J3449="SCHY", "Scyphiphora hydrophyllacea", IF(J3449="DIMA", "Diospyros maritima", IF(J3449="POPI", "Pongamia pinnata", IF(J3449="MAPS", "Maniltoa psilogyne", IF(J3449="INBI", "Intsia bijuga", IF(J3449="ACEB", "Acanthus ebracteatus", IF(J3449="CAER", "Calamus erinaceus", IF(J3449="UNUN", "Unknown unknown",  IF(J3449="SOAL", "Sonneratia alba",  IF(J3449="AECO", "Aegiceras corniculatum", "" )) )))))))))))))))))))))))))))))</f>
        <v>Rhizophora apiculata</v>
      </c>
      <c r="J3449" s="23" t="s">
        <v>21</v>
      </c>
      <c r="K3449" s="68" t="n">
        <v>7.0028174960434</v>
      </c>
      <c r="L3449" s="73"/>
      <c r="N3449" s="29"/>
    </row>
    <row r="3450" customFormat="false" ht="13.8" hidden="false" customHeight="false" outlineLevel="0" collapsed="false">
      <c r="A3450" s="72" t="s">
        <v>138</v>
      </c>
      <c r="B3450" s="27" t="n">
        <v>41396</v>
      </c>
      <c r="C3450" s="1" t="s">
        <v>544</v>
      </c>
      <c r="D3450" s="1" t="s">
        <v>140</v>
      </c>
      <c r="E3450" s="1" t="s">
        <v>544</v>
      </c>
      <c r="F3450" s="1" t="s">
        <v>20</v>
      </c>
      <c r="G3450" s="14" t="n">
        <v>3</v>
      </c>
      <c r="H3450" s="14" t="n">
        <v>1</v>
      </c>
      <c r="I3450" s="23" t="str">
        <f aca="false">IF(J3450="RHAP", "Rhizophora apiculata", IF(J3450="EXAG", "Excoecaria agallocha", IF(J3450="BRPA", "Bruguiera parviflora", IF(J3450="XYMO", "Xylocarpus moluccensis", IF(J3450="BRCY", "Bruguiera cylindrica", IF(J3450="AVAL", "Avicennia alba", IF(J3450="AVOF", "Avicennia officinalis", IF(J3450="LURA", "Lumnitzera racemosa", IF(J3450="CETA", "Ceriops tagal", IF(J3450="XYGR", "Xylocarpus granatum", IF(J3450="AVMA", "Avicennia marina", IF(J3450="RHMU", "Rhizophora mucronata", IF(J3450="BRGY", "Bruguiera gymnorrhiza", IF(J3450="BRSE", "Bruguiera sexangula", IF(J3450="SOOV", "Sonneratia ovata", IF(J3450="SOCA", "Sonneratia caseolaris", IF(J3450="HELI", "Heritiera littoralis", IF(J3450="HESY", "Heritiera sylvatica", IF(J3450="NYFR", "Nypa fruticans", IF(J3450="CYRA", "Cynometra ramiflora", IF(J3450="PHPA", "Phoenix paludosa", IF(J3450="SCHY", "Scyphiphora hydrophyllacea", IF(J3450="DIMA", "Diospyros maritima", IF(J3450="POPI", "Pongamia pinnata", IF(J3450="MAPS", "Maniltoa psilogyne", IF(J3450="INBI", "Intsia bijuga", IF(J3450="ACEB", "Acanthus ebracteatus", IF(J3450="CAER", "Calamus erinaceus", IF(J3450="UNUN", "Unknown unknown",  IF(J3450="SOAL", "Sonneratia alba",  IF(J3450="AECO", "Aegiceras corniculatum", "" )) )))))))))))))))))))))))))))))</f>
        <v>Rhizophora apiculata</v>
      </c>
      <c r="J3450" s="23" t="s">
        <v>21</v>
      </c>
      <c r="K3450" s="68" t="n">
        <v>7.0028174960434</v>
      </c>
      <c r="L3450" s="73"/>
      <c r="N3450" s="29"/>
    </row>
    <row r="3451" customFormat="false" ht="13.8" hidden="false" customHeight="false" outlineLevel="0" collapsed="false">
      <c r="A3451" s="72" t="s">
        <v>138</v>
      </c>
      <c r="B3451" s="27" t="n">
        <v>41396</v>
      </c>
      <c r="C3451" s="1" t="s">
        <v>544</v>
      </c>
      <c r="D3451" s="1" t="s">
        <v>140</v>
      </c>
      <c r="E3451" s="1" t="s">
        <v>544</v>
      </c>
      <c r="F3451" s="1" t="s">
        <v>20</v>
      </c>
      <c r="G3451" s="14" t="n">
        <v>3</v>
      </c>
      <c r="H3451" s="14" t="n">
        <v>1</v>
      </c>
      <c r="I3451" s="23" t="str">
        <f aca="false">IF(J3451="RHAP", "Rhizophora apiculata", IF(J3451="EXAG", "Excoecaria agallocha", IF(J3451="BRPA", "Bruguiera parviflora", IF(J3451="XYMO", "Xylocarpus moluccensis", IF(J3451="BRCY", "Bruguiera cylindrica", IF(J3451="AVAL", "Avicennia alba", IF(J3451="AVOF", "Avicennia officinalis", IF(J3451="LURA", "Lumnitzera racemosa", IF(J3451="CETA", "Ceriops tagal", IF(J3451="XYGR", "Xylocarpus granatum", IF(J3451="AVMA", "Avicennia marina", IF(J3451="RHMU", "Rhizophora mucronata", IF(J3451="BRGY", "Bruguiera gymnorrhiza", IF(J3451="BRSE", "Bruguiera sexangula", IF(J3451="SOOV", "Sonneratia ovata", IF(J3451="SOCA", "Sonneratia caseolaris", IF(J3451="HELI", "Heritiera littoralis", IF(J3451="HESY", "Heritiera sylvatica", IF(J3451="NYFR", "Nypa fruticans", IF(J3451="CYRA", "Cynometra ramiflora", IF(J3451="PHPA", "Phoenix paludosa", IF(J3451="SCHY", "Scyphiphora hydrophyllacea", IF(J3451="DIMA", "Diospyros maritima", IF(J3451="POPI", "Pongamia pinnata", IF(J3451="MAPS", "Maniltoa psilogyne", IF(J3451="INBI", "Intsia bijuga", IF(J3451="ACEB", "Acanthus ebracteatus", IF(J3451="CAER", "Calamus erinaceus", IF(J3451="UNUN", "Unknown unknown",  IF(J3451="SOAL", "Sonneratia alba",  IF(J3451="AECO", "Aegiceras corniculatum", "" )) )))))))))))))))))))))))))))))</f>
        <v>Rhizophora apiculata</v>
      </c>
      <c r="J3451" s="23" t="s">
        <v>21</v>
      </c>
      <c r="K3451" s="68" t="n">
        <v>7.0028174960434</v>
      </c>
      <c r="L3451" s="73"/>
      <c r="N3451" s="29"/>
    </row>
    <row r="3452" customFormat="false" ht="13.8" hidden="false" customHeight="false" outlineLevel="0" collapsed="false">
      <c r="A3452" s="72" t="s">
        <v>138</v>
      </c>
      <c r="B3452" s="27" t="n">
        <v>41396</v>
      </c>
      <c r="C3452" s="1" t="s">
        <v>544</v>
      </c>
      <c r="D3452" s="1" t="s">
        <v>140</v>
      </c>
      <c r="E3452" s="1" t="s">
        <v>544</v>
      </c>
      <c r="F3452" s="1" t="s">
        <v>20</v>
      </c>
      <c r="G3452" s="14" t="n">
        <v>3</v>
      </c>
      <c r="H3452" s="14" t="n">
        <v>1</v>
      </c>
      <c r="I3452" s="23" t="str">
        <f aca="false">IF(J3452="RHAP", "Rhizophora apiculata", IF(J3452="EXAG", "Excoecaria agallocha", IF(J3452="BRPA", "Bruguiera parviflora", IF(J3452="XYMO", "Xylocarpus moluccensis", IF(J3452="BRCY", "Bruguiera cylindrica", IF(J3452="AVAL", "Avicennia alba", IF(J3452="AVOF", "Avicennia officinalis", IF(J3452="LURA", "Lumnitzera racemosa", IF(J3452="CETA", "Ceriops tagal", IF(J3452="XYGR", "Xylocarpus granatum", IF(J3452="AVMA", "Avicennia marina", IF(J3452="RHMU", "Rhizophora mucronata", IF(J3452="BRGY", "Bruguiera gymnorrhiza", IF(J3452="BRSE", "Bruguiera sexangula", IF(J3452="SOOV", "Sonneratia ovata", IF(J3452="SOCA", "Sonneratia caseolaris", IF(J3452="HELI", "Heritiera littoralis", IF(J3452="HESY", "Heritiera sylvatica", IF(J3452="NYFR", "Nypa fruticans", IF(J3452="CYRA", "Cynometra ramiflora", IF(J3452="PHPA", "Phoenix paludosa", IF(J3452="SCHY", "Scyphiphora hydrophyllacea", IF(J3452="DIMA", "Diospyros maritima", IF(J3452="POPI", "Pongamia pinnata", IF(J3452="MAPS", "Maniltoa psilogyne", IF(J3452="INBI", "Intsia bijuga", IF(J3452="ACEB", "Acanthus ebracteatus", IF(J3452="CAER", "Calamus erinaceus", IF(J3452="UNUN", "Unknown unknown",  IF(J3452="SOAL", "Sonneratia alba",  IF(J3452="AECO", "Aegiceras corniculatum", "" )) )))))))))))))))))))))))))))))</f>
        <v>Rhizophora apiculata</v>
      </c>
      <c r="J3452" s="23" t="s">
        <v>21</v>
      </c>
      <c r="K3452" s="68" t="n">
        <v>7.0028174960434</v>
      </c>
      <c r="L3452" s="73"/>
      <c r="N3452" s="29"/>
    </row>
    <row r="3453" customFormat="false" ht="13.8" hidden="false" customHeight="false" outlineLevel="0" collapsed="false">
      <c r="A3453" s="72" t="s">
        <v>138</v>
      </c>
      <c r="B3453" s="27" t="n">
        <v>41396</v>
      </c>
      <c r="C3453" s="1" t="s">
        <v>544</v>
      </c>
      <c r="D3453" s="1" t="s">
        <v>140</v>
      </c>
      <c r="E3453" s="1" t="s">
        <v>544</v>
      </c>
      <c r="F3453" s="1" t="s">
        <v>20</v>
      </c>
      <c r="G3453" s="14" t="n">
        <v>3</v>
      </c>
      <c r="H3453" s="14" t="n">
        <v>1</v>
      </c>
      <c r="I3453" s="23" t="str">
        <f aca="false">IF(J3453="RHAP", "Rhizophora apiculata", IF(J3453="EXAG", "Excoecaria agallocha", IF(J3453="BRPA", "Bruguiera parviflora", IF(J3453="XYMO", "Xylocarpus moluccensis", IF(J3453="BRCY", "Bruguiera cylindrica", IF(J3453="AVAL", "Avicennia alba", IF(J3453="AVOF", "Avicennia officinalis", IF(J3453="LURA", "Lumnitzera racemosa", IF(J3453="CETA", "Ceriops tagal", IF(J3453="XYGR", "Xylocarpus granatum", IF(J3453="AVMA", "Avicennia marina", IF(J3453="RHMU", "Rhizophora mucronata", IF(J3453="BRGY", "Bruguiera gymnorrhiza", IF(J3453="BRSE", "Bruguiera sexangula", IF(J3453="SOOV", "Sonneratia ovata", IF(J3453="SOCA", "Sonneratia caseolaris", IF(J3453="HELI", "Heritiera littoralis", IF(J3453="HESY", "Heritiera sylvatica", IF(J3453="NYFR", "Nypa fruticans", IF(J3453="CYRA", "Cynometra ramiflora", IF(J3453="PHPA", "Phoenix paludosa", IF(J3453="SCHY", "Scyphiphora hydrophyllacea", IF(J3453="DIMA", "Diospyros maritima", IF(J3453="POPI", "Pongamia pinnata", IF(J3453="MAPS", "Maniltoa psilogyne", IF(J3453="INBI", "Intsia bijuga", IF(J3453="ACEB", "Acanthus ebracteatus", IF(J3453="CAER", "Calamus erinaceus", IF(J3453="UNUN", "Unknown unknown",  IF(J3453="SOAL", "Sonneratia alba",  IF(J3453="AECO", "Aegiceras corniculatum", "" )) )))))))))))))))))))))))))))))</f>
        <v>Rhizophora apiculata</v>
      </c>
      <c r="J3453" s="23" t="s">
        <v>21</v>
      </c>
      <c r="K3453" s="68" t="n">
        <v>7.0028174960434</v>
      </c>
      <c r="L3453" s="73"/>
      <c r="N3453" s="29"/>
    </row>
    <row r="3454" customFormat="false" ht="13.8" hidden="false" customHeight="false" outlineLevel="0" collapsed="false">
      <c r="A3454" s="72" t="s">
        <v>138</v>
      </c>
      <c r="B3454" s="27" t="n">
        <v>41396</v>
      </c>
      <c r="C3454" s="1" t="s">
        <v>544</v>
      </c>
      <c r="D3454" s="1" t="s">
        <v>140</v>
      </c>
      <c r="E3454" s="1" t="s">
        <v>544</v>
      </c>
      <c r="F3454" s="1" t="s">
        <v>20</v>
      </c>
      <c r="G3454" s="14" t="n">
        <v>3</v>
      </c>
      <c r="H3454" s="14" t="n">
        <v>1</v>
      </c>
      <c r="I3454" s="23" t="str">
        <f aca="false">IF(J3454="RHAP", "Rhizophora apiculata", IF(J3454="EXAG", "Excoecaria agallocha", IF(J3454="BRPA", "Bruguiera parviflora", IF(J3454="XYMO", "Xylocarpus moluccensis", IF(J3454="BRCY", "Bruguiera cylindrica", IF(J3454="AVAL", "Avicennia alba", IF(J3454="AVOF", "Avicennia officinalis", IF(J3454="LURA", "Lumnitzera racemosa", IF(J3454="CETA", "Ceriops tagal", IF(J3454="XYGR", "Xylocarpus granatum", IF(J3454="AVMA", "Avicennia marina", IF(J3454="RHMU", "Rhizophora mucronata", IF(J3454="BRGY", "Bruguiera gymnorrhiza", IF(J3454="BRSE", "Bruguiera sexangula", IF(J3454="SOOV", "Sonneratia ovata", IF(J3454="SOCA", "Sonneratia caseolaris", IF(J3454="HELI", "Heritiera littoralis", IF(J3454="HESY", "Heritiera sylvatica", IF(J3454="NYFR", "Nypa fruticans", IF(J3454="CYRA", "Cynometra ramiflora", IF(J3454="PHPA", "Phoenix paludosa", IF(J3454="SCHY", "Scyphiphora hydrophyllacea", IF(J3454="DIMA", "Diospyros maritima", IF(J3454="POPI", "Pongamia pinnata", IF(J3454="MAPS", "Maniltoa psilogyne", IF(J3454="INBI", "Intsia bijuga", IF(J3454="ACEB", "Acanthus ebracteatus", IF(J3454="CAER", "Calamus erinaceus", IF(J3454="UNUN", "Unknown unknown",  IF(J3454="SOAL", "Sonneratia alba",  IF(J3454="AECO", "Aegiceras corniculatum", "" )) )))))))))))))))))))))))))))))</f>
        <v>Rhizophora apiculata</v>
      </c>
      <c r="J3454" s="23" t="s">
        <v>21</v>
      </c>
      <c r="K3454" s="68" t="n">
        <v>7.0028174960434</v>
      </c>
      <c r="L3454" s="73"/>
      <c r="N3454" s="29"/>
    </row>
    <row r="3455" customFormat="false" ht="13.8" hidden="false" customHeight="false" outlineLevel="0" collapsed="false">
      <c r="A3455" s="72" t="s">
        <v>138</v>
      </c>
      <c r="B3455" s="27" t="n">
        <v>41396</v>
      </c>
      <c r="C3455" s="1" t="s">
        <v>544</v>
      </c>
      <c r="D3455" s="1" t="s">
        <v>140</v>
      </c>
      <c r="E3455" s="1" t="s">
        <v>544</v>
      </c>
      <c r="F3455" s="1" t="s">
        <v>20</v>
      </c>
      <c r="G3455" s="14" t="n">
        <v>3</v>
      </c>
      <c r="H3455" s="14" t="n">
        <v>1</v>
      </c>
      <c r="I3455" s="23" t="str">
        <f aca="false">IF(J3455="RHAP", "Rhizophora apiculata", IF(J3455="EXAG", "Excoecaria agallocha", IF(J3455="BRPA", "Bruguiera parviflora", IF(J3455="XYMO", "Xylocarpus moluccensis", IF(J3455="BRCY", "Bruguiera cylindrica", IF(J3455="AVAL", "Avicennia alba", IF(J3455="AVOF", "Avicennia officinalis", IF(J3455="LURA", "Lumnitzera racemosa", IF(J3455="CETA", "Ceriops tagal", IF(J3455="XYGR", "Xylocarpus granatum", IF(J3455="AVMA", "Avicennia marina", IF(J3455="RHMU", "Rhizophora mucronata", IF(J3455="BRGY", "Bruguiera gymnorrhiza", IF(J3455="BRSE", "Bruguiera sexangula", IF(J3455="SOOV", "Sonneratia ovata", IF(J3455="SOCA", "Sonneratia caseolaris", IF(J3455="HELI", "Heritiera littoralis", IF(J3455="HESY", "Heritiera sylvatica", IF(J3455="NYFR", "Nypa fruticans", IF(J3455="CYRA", "Cynometra ramiflora", IF(J3455="PHPA", "Phoenix paludosa", IF(J3455="SCHY", "Scyphiphora hydrophyllacea", IF(J3455="DIMA", "Diospyros maritima", IF(J3455="POPI", "Pongamia pinnata", IF(J3455="MAPS", "Maniltoa psilogyne", IF(J3455="INBI", "Intsia bijuga", IF(J3455="ACEB", "Acanthus ebracteatus", IF(J3455="CAER", "Calamus erinaceus", IF(J3455="UNUN", "Unknown unknown",  IF(J3455="SOAL", "Sonneratia alba",  IF(J3455="AECO", "Aegiceras corniculatum", "" )) )))))))))))))))))))))))))))))</f>
        <v>Rhizophora apiculata</v>
      </c>
      <c r="J3455" s="23" t="s">
        <v>21</v>
      </c>
      <c r="K3455" s="68" t="n">
        <v>7.0028174960434</v>
      </c>
      <c r="L3455" s="73"/>
      <c r="N3455" s="29"/>
    </row>
    <row r="3456" customFormat="false" ht="13.8" hidden="false" customHeight="false" outlineLevel="0" collapsed="false">
      <c r="A3456" s="72" t="s">
        <v>138</v>
      </c>
      <c r="B3456" s="27" t="n">
        <v>41396</v>
      </c>
      <c r="C3456" s="1" t="s">
        <v>544</v>
      </c>
      <c r="D3456" s="1" t="s">
        <v>140</v>
      </c>
      <c r="E3456" s="1" t="s">
        <v>544</v>
      </c>
      <c r="F3456" s="1" t="s">
        <v>20</v>
      </c>
      <c r="G3456" s="14" t="n">
        <v>3</v>
      </c>
      <c r="H3456" s="14" t="n">
        <v>1</v>
      </c>
      <c r="I3456" s="23" t="str">
        <f aca="false">IF(J3456="RHAP", "Rhizophora apiculata", IF(J3456="EXAG", "Excoecaria agallocha", IF(J3456="BRPA", "Bruguiera parviflora", IF(J3456="XYMO", "Xylocarpus moluccensis", IF(J3456="BRCY", "Bruguiera cylindrica", IF(J3456="AVAL", "Avicennia alba", IF(J3456="AVOF", "Avicennia officinalis", IF(J3456="LURA", "Lumnitzera racemosa", IF(J3456="CETA", "Ceriops tagal", IF(J3456="XYGR", "Xylocarpus granatum", IF(J3456="AVMA", "Avicennia marina", IF(J3456="RHMU", "Rhizophora mucronata", IF(J3456="BRGY", "Bruguiera gymnorrhiza", IF(J3456="BRSE", "Bruguiera sexangula", IF(J3456="SOOV", "Sonneratia ovata", IF(J3456="SOCA", "Sonneratia caseolaris", IF(J3456="HELI", "Heritiera littoralis", IF(J3456="HESY", "Heritiera sylvatica", IF(J3456="NYFR", "Nypa fruticans", IF(J3456="CYRA", "Cynometra ramiflora", IF(J3456="PHPA", "Phoenix paludosa", IF(J3456="SCHY", "Scyphiphora hydrophyllacea", IF(J3456="DIMA", "Diospyros maritima", IF(J3456="POPI", "Pongamia pinnata", IF(J3456="MAPS", "Maniltoa psilogyne", IF(J3456="INBI", "Intsia bijuga", IF(J3456="ACEB", "Acanthus ebracteatus", IF(J3456="CAER", "Calamus erinaceus", IF(J3456="UNUN", "Unknown unknown",  IF(J3456="SOAL", "Sonneratia alba",  IF(J3456="AECO", "Aegiceras corniculatum", "" )) )))))))))))))))))))))))))))))</f>
        <v>Rhizophora apiculata</v>
      </c>
      <c r="J3456" s="23" t="s">
        <v>21</v>
      </c>
      <c r="K3456" s="68" t="n">
        <v>7.0028174960434</v>
      </c>
      <c r="L3456" s="73"/>
      <c r="N3456" s="29"/>
    </row>
    <row r="3457" customFormat="false" ht="13.8" hidden="false" customHeight="false" outlineLevel="0" collapsed="false">
      <c r="A3457" s="72" t="s">
        <v>138</v>
      </c>
      <c r="B3457" s="27" t="n">
        <v>41396</v>
      </c>
      <c r="C3457" s="1" t="s">
        <v>544</v>
      </c>
      <c r="D3457" s="1" t="s">
        <v>140</v>
      </c>
      <c r="E3457" s="1" t="s">
        <v>544</v>
      </c>
      <c r="F3457" s="1" t="s">
        <v>20</v>
      </c>
      <c r="G3457" s="14" t="n">
        <v>3</v>
      </c>
      <c r="H3457" s="14" t="n">
        <v>1</v>
      </c>
      <c r="I3457" s="23" t="str">
        <f aca="false">IF(J3457="RHAP", "Rhizophora apiculata", IF(J3457="EXAG", "Excoecaria agallocha", IF(J3457="BRPA", "Bruguiera parviflora", IF(J3457="XYMO", "Xylocarpus moluccensis", IF(J3457="BRCY", "Bruguiera cylindrica", IF(J3457="AVAL", "Avicennia alba", IF(J3457="AVOF", "Avicennia officinalis", IF(J3457="LURA", "Lumnitzera racemosa", IF(J3457="CETA", "Ceriops tagal", IF(J3457="XYGR", "Xylocarpus granatum", IF(J3457="AVMA", "Avicennia marina", IF(J3457="RHMU", "Rhizophora mucronata", IF(J3457="BRGY", "Bruguiera gymnorrhiza", IF(J3457="BRSE", "Bruguiera sexangula", IF(J3457="SOOV", "Sonneratia ovata", IF(J3457="SOCA", "Sonneratia caseolaris", IF(J3457="HELI", "Heritiera littoralis", IF(J3457="HESY", "Heritiera sylvatica", IF(J3457="NYFR", "Nypa fruticans", IF(J3457="CYRA", "Cynometra ramiflora", IF(J3457="PHPA", "Phoenix paludosa", IF(J3457="SCHY", "Scyphiphora hydrophyllacea", IF(J3457="DIMA", "Diospyros maritima", IF(J3457="POPI", "Pongamia pinnata", IF(J3457="MAPS", "Maniltoa psilogyne", IF(J3457="INBI", "Intsia bijuga", IF(J3457="ACEB", "Acanthus ebracteatus", IF(J3457="CAER", "Calamus erinaceus", IF(J3457="UNUN", "Unknown unknown",  IF(J3457="SOAL", "Sonneratia alba",  IF(J3457="AECO", "Aegiceras corniculatum", "" )) )))))))))))))))))))))))))))))</f>
        <v>Rhizophora apiculata</v>
      </c>
      <c r="J3457" s="23" t="s">
        <v>21</v>
      </c>
      <c r="K3457" s="68" t="n">
        <v>7.0028174960434</v>
      </c>
      <c r="L3457" s="73"/>
      <c r="N3457" s="29"/>
    </row>
    <row r="3458" customFormat="false" ht="13.8" hidden="false" customHeight="false" outlineLevel="0" collapsed="false">
      <c r="A3458" s="72" t="s">
        <v>138</v>
      </c>
      <c r="B3458" s="27" t="n">
        <v>41396</v>
      </c>
      <c r="C3458" s="1" t="s">
        <v>544</v>
      </c>
      <c r="D3458" s="1" t="s">
        <v>140</v>
      </c>
      <c r="E3458" s="1" t="s">
        <v>544</v>
      </c>
      <c r="F3458" s="1" t="s">
        <v>20</v>
      </c>
      <c r="G3458" s="14" t="n">
        <v>3</v>
      </c>
      <c r="H3458" s="14" t="n">
        <v>1</v>
      </c>
      <c r="I3458" s="23" t="str">
        <f aca="false">IF(J3458="RHAP", "Rhizophora apiculata", IF(J3458="EXAG", "Excoecaria agallocha", IF(J3458="BRPA", "Bruguiera parviflora", IF(J3458="XYMO", "Xylocarpus moluccensis", IF(J3458="BRCY", "Bruguiera cylindrica", IF(J3458="AVAL", "Avicennia alba", IF(J3458="AVOF", "Avicennia officinalis", IF(J3458="LURA", "Lumnitzera racemosa", IF(J3458="CETA", "Ceriops tagal", IF(J3458="XYGR", "Xylocarpus granatum", IF(J3458="AVMA", "Avicennia marina", IF(J3458="RHMU", "Rhizophora mucronata", IF(J3458="BRGY", "Bruguiera gymnorrhiza", IF(J3458="BRSE", "Bruguiera sexangula", IF(J3458="SOOV", "Sonneratia ovata", IF(J3458="SOCA", "Sonneratia caseolaris", IF(J3458="HELI", "Heritiera littoralis", IF(J3458="HESY", "Heritiera sylvatica", IF(J3458="NYFR", "Nypa fruticans", IF(J3458="CYRA", "Cynometra ramiflora", IF(J3458="PHPA", "Phoenix paludosa", IF(J3458="SCHY", "Scyphiphora hydrophyllacea", IF(J3458="DIMA", "Diospyros maritima", IF(J3458="POPI", "Pongamia pinnata", IF(J3458="MAPS", "Maniltoa psilogyne", IF(J3458="INBI", "Intsia bijuga", IF(J3458="ACEB", "Acanthus ebracteatus", IF(J3458="CAER", "Calamus erinaceus", IF(J3458="UNUN", "Unknown unknown",  IF(J3458="SOAL", "Sonneratia alba",  IF(J3458="AECO", "Aegiceras corniculatum", "" )) )))))))))))))))))))))))))))))</f>
        <v>Rhizophora apiculata</v>
      </c>
      <c r="J3458" s="23" t="s">
        <v>21</v>
      </c>
      <c r="K3458" s="68" t="n">
        <v>7.0028174960434</v>
      </c>
      <c r="L3458" s="73"/>
      <c r="N3458" s="29"/>
    </row>
    <row r="3459" customFormat="false" ht="13.8" hidden="false" customHeight="false" outlineLevel="0" collapsed="false">
      <c r="A3459" s="72" t="s">
        <v>138</v>
      </c>
      <c r="B3459" s="27" t="n">
        <v>41396</v>
      </c>
      <c r="C3459" s="1" t="s">
        <v>544</v>
      </c>
      <c r="D3459" s="1" t="s">
        <v>140</v>
      </c>
      <c r="E3459" s="1" t="s">
        <v>544</v>
      </c>
      <c r="F3459" s="1" t="s">
        <v>20</v>
      </c>
      <c r="G3459" s="1" t="n">
        <v>3</v>
      </c>
      <c r="H3459" s="38" t="n">
        <v>1</v>
      </c>
      <c r="I3459" s="23" t="str">
        <f aca="false">IF(J3459="RHAP", "Rhizophora apiculata", IF(J3459="EXAG", "Excoecaria agallocha", IF(J3459="BRPA", "Bruguiera parviflora", IF(J3459="XYMO", "Xylocarpus moluccensis", IF(J3459="BRCY", "Bruguiera cylindrica", IF(J3459="AVAL", "Avicennia alba", IF(J3459="AVOF", "Avicennia officinalis", IF(J3459="LURA", "Lumnitzera racemosa", IF(J3459="CETA", "Ceriops tagal", IF(J3459="XYGR", "Xylocarpus granatum", IF(J3459="AVMA", "Avicennia marina", IF(J3459="RHMU", "Rhizophora mucronata", IF(J3459="BRGY", "Bruguiera gymnorrhiza", IF(J3459="BRSE", "Bruguiera sexangula", IF(J3459="SOOV", "Sonneratia ovata", IF(J3459="SOCA", "Sonneratia caseolaris", IF(J3459="HELI", "Heritiera littoralis", IF(J3459="HESY", "Heritiera sylvatica", IF(J3459="NYFR", "Nypa fruticans", IF(J3459="CYRA", "Cynometra ramiflora", IF(J3459="PHPA", "Phoenix paludosa", IF(J3459="SCHY", "Scyphiphora hydrophyllacea", IF(J3459="DIMA", "Diospyros maritima", IF(J3459="POPI", "Pongamia pinnata", IF(J3459="MAPS", "Maniltoa psilogyne", IF(J3459="INBI", "Intsia bijuga", IF(J3459="ACEB", "Acanthus ebracteatus", IF(J3459="CAER", "Calamus erinaceus", IF(J3459="UNUN", "Unknown unknown",  IF(J3459="SOAL", "Sonneratia alba",  IF(J3459="AECO", "Aegiceras corniculatum", "" )) )))))))))))))))))))))))))))))</f>
        <v>Rhizophora apiculata</v>
      </c>
      <c r="J3459" s="75" t="s">
        <v>21</v>
      </c>
      <c r="K3459" s="61" t="n">
        <v>7.0028174960434</v>
      </c>
      <c r="L3459" s="73"/>
      <c r="N3459" s="29"/>
    </row>
    <row r="3460" customFormat="false" ht="13.8" hidden="false" customHeight="false" outlineLevel="0" collapsed="false">
      <c r="A3460" s="72" t="s">
        <v>138</v>
      </c>
      <c r="B3460" s="27" t="n">
        <v>41396</v>
      </c>
      <c r="C3460" s="1" t="s">
        <v>544</v>
      </c>
      <c r="D3460" s="1" t="s">
        <v>140</v>
      </c>
      <c r="E3460" s="1" t="s">
        <v>544</v>
      </c>
      <c r="F3460" s="1" t="s">
        <v>20</v>
      </c>
      <c r="G3460" s="1" t="n">
        <v>3</v>
      </c>
      <c r="H3460" s="38" t="n">
        <v>1</v>
      </c>
      <c r="I3460" s="23" t="str">
        <f aca="false">IF(J3460="RHAP", "Rhizophora apiculata", IF(J3460="EXAG", "Excoecaria agallocha", IF(J3460="BRPA", "Bruguiera parviflora", IF(J3460="XYMO", "Xylocarpus moluccensis", IF(J3460="BRCY", "Bruguiera cylindrica", IF(J3460="AVAL", "Avicennia alba", IF(J3460="AVOF", "Avicennia officinalis", IF(J3460="LURA", "Lumnitzera racemosa", IF(J3460="CETA", "Ceriops tagal", IF(J3460="XYGR", "Xylocarpus granatum", IF(J3460="AVMA", "Avicennia marina", IF(J3460="RHMU", "Rhizophora mucronata", IF(J3460="BRGY", "Bruguiera gymnorrhiza", IF(J3460="BRSE", "Bruguiera sexangula", IF(J3460="SOOV", "Sonneratia ovata", IF(J3460="SOCA", "Sonneratia caseolaris", IF(J3460="HELI", "Heritiera littoralis", IF(J3460="HESY", "Heritiera sylvatica", IF(J3460="NYFR", "Nypa fruticans", IF(J3460="CYRA", "Cynometra ramiflora", IF(J3460="PHPA", "Phoenix paludosa", IF(J3460="SCHY", "Scyphiphora hydrophyllacea", IF(J3460="DIMA", "Diospyros maritima", IF(J3460="POPI", "Pongamia pinnata", IF(J3460="MAPS", "Maniltoa psilogyne", IF(J3460="INBI", "Intsia bijuga", IF(J3460="ACEB", "Acanthus ebracteatus", IF(J3460="CAER", "Calamus erinaceus", IF(J3460="UNUN", "Unknown unknown",  IF(J3460="SOAL", "Sonneratia alba",  IF(J3460="AECO", "Aegiceras corniculatum", "" )) )))))))))))))))))))))))))))))</f>
        <v>Rhizophora apiculata</v>
      </c>
      <c r="J3460" s="75" t="s">
        <v>21</v>
      </c>
      <c r="K3460" s="61" t="n">
        <v>7.0028174960434</v>
      </c>
      <c r="L3460" s="73"/>
      <c r="N3460" s="29"/>
    </row>
    <row r="3461" customFormat="false" ht="13.8" hidden="false" customHeight="false" outlineLevel="0" collapsed="false">
      <c r="A3461" s="72" t="s">
        <v>138</v>
      </c>
      <c r="B3461" s="27" t="n">
        <v>41396</v>
      </c>
      <c r="C3461" s="1" t="s">
        <v>544</v>
      </c>
      <c r="D3461" s="1" t="s">
        <v>140</v>
      </c>
      <c r="E3461" s="1" t="s">
        <v>544</v>
      </c>
      <c r="F3461" s="1" t="s">
        <v>20</v>
      </c>
      <c r="G3461" s="1" t="n">
        <v>3</v>
      </c>
      <c r="H3461" s="38" t="n">
        <v>1</v>
      </c>
      <c r="I3461" s="23" t="str">
        <f aca="false">IF(J3461="RHAP", "Rhizophora apiculata", IF(J3461="EXAG", "Excoecaria agallocha", IF(J3461="BRPA", "Bruguiera parviflora", IF(J3461="XYMO", "Xylocarpus moluccensis", IF(J3461="BRCY", "Bruguiera cylindrica", IF(J3461="AVAL", "Avicennia alba", IF(J3461="AVOF", "Avicennia officinalis", IF(J3461="LURA", "Lumnitzera racemosa", IF(J3461="CETA", "Ceriops tagal", IF(J3461="XYGR", "Xylocarpus granatum", IF(J3461="AVMA", "Avicennia marina", IF(J3461="RHMU", "Rhizophora mucronata", IF(J3461="BRGY", "Bruguiera gymnorrhiza", IF(J3461="BRSE", "Bruguiera sexangula", IF(J3461="SOOV", "Sonneratia ovata", IF(J3461="SOCA", "Sonneratia caseolaris", IF(J3461="HELI", "Heritiera littoralis", IF(J3461="HESY", "Heritiera sylvatica", IF(J3461="NYFR", "Nypa fruticans", IF(J3461="CYRA", "Cynometra ramiflora", IF(J3461="PHPA", "Phoenix paludosa", IF(J3461="SCHY", "Scyphiphora hydrophyllacea", IF(J3461="DIMA", "Diospyros maritima", IF(J3461="POPI", "Pongamia pinnata", IF(J3461="MAPS", "Maniltoa psilogyne", IF(J3461="INBI", "Intsia bijuga", IF(J3461="ACEB", "Acanthus ebracteatus", IF(J3461="CAER", "Calamus erinaceus", IF(J3461="UNUN", "Unknown unknown",  IF(J3461="SOAL", "Sonneratia alba",  IF(J3461="AECO", "Aegiceras corniculatum", "" )) )))))))))))))))))))))))))))))</f>
        <v>Rhizophora apiculata</v>
      </c>
      <c r="J3461" s="75" t="s">
        <v>21</v>
      </c>
      <c r="K3461" s="61" t="n">
        <v>7.0028174960434</v>
      </c>
      <c r="L3461" s="73"/>
      <c r="N3461" s="29"/>
    </row>
    <row r="3462" customFormat="false" ht="13.8" hidden="false" customHeight="false" outlineLevel="0" collapsed="false">
      <c r="A3462" s="72" t="s">
        <v>138</v>
      </c>
      <c r="B3462" s="27" t="n">
        <v>41396</v>
      </c>
      <c r="C3462" s="1" t="s">
        <v>544</v>
      </c>
      <c r="D3462" s="1" t="s">
        <v>140</v>
      </c>
      <c r="E3462" s="1" t="s">
        <v>544</v>
      </c>
      <c r="F3462" s="1" t="s">
        <v>20</v>
      </c>
      <c r="G3462" s="1" t="n">
        <v>3</v>
      </c>
      <c r="H3462" s="38" t="n">
        <v>1</v>
      </c>
      <c r="I3462" s="23" t="str">
        <f aca="false">IF(J3462="RHAP", "Rhizophora apiculata", IF(J3462="EXAG", "Excoecaria agallocha", IF(J3462="BRPA", "Bruguiera parviflora", IF(J3462="XYMO", "Xylocarpus moluccensis", IF(J3462="BRCY", "Bruguiera cylindrica", IF(J3462="AVAL", "Avicennia alba", IF(J3462="AVOF", "Avicennia officinalis", IF(J3462="LURA", "Lumnitzera racemosa", IF(J3462="CETA", "Ceriops tagal", IF(J3462="XYGR", "Xylocarpus granatum", IF(J3462="AVMA", "Avicennia marina", IF(J3462="RHMU", "Rhizophora mucronata", IF(J3462="BRGY", "Bruguiera gymnorrhiza", IF(J3462="BRSE", "Bruguiera sexangula", IF(J3462="SOOV", "Sonneratia ovata", IF(J3462="SOCA", "Sonneratia caseolaris", IF(J3462="HELI", "Heritiera littoralis", IF(J3462="HESY", "Heritiera sylvatica", IF(J3462="NYFR", "Nypa fruticans", IF(J3462="CYRA", "Cynometra ramiflora", IF(J3462="PHPA", "Phoenix paludosa", IF(J3462="SCHY", "Scyphiphora hydrophyllacea", IF(J3462="DIMA", "Diospyros maritima", IF(J3462="POPI", "Pongamia pinnata", IF(J3462="MAPS", "Maniltoa psilogyne", IF(J3462="INBI", "Intsia bijuga", IF(J3462="ACEB", "Acanthus ebracteatus", IF(J3462="CAER", "Calamus erinaceus", IF(J3462="UNUN", "Unknown unknown",  IF(J3462="SOAL", "Sonneratia alba",  IF(J3462="AECO", "Aegiceras corniculatum", "" )) )))))))))))))))))))))))))))))</f>
        <v>Rhizophora apiculata</v>
      </c>
      <c r="J3462" s="75" t="s">
        <v>21</v>
      </c>
      <c r="K3462" s="61" t="n">
        <v>7.0028174960434</v>
      </c>
      <c r="L3462" s="73"/>
      <c r="N3462" s="29"/>
    </row>
    <row r="3463" customFormat="false" ht="13.8" hidden="false" customHeight="false" outlineLevel="0" collapsed="false">
      <c r="A3463" s="72" t="s">
        <v>138</v>
      </c>
      <c r="B3463" s="27" t="n">
        <v>41396</v>
      </c>
      <c r="C3463" s="1" t="s">
        <v>544</v>
      </c>
      <c r="D3463" s="1" t="s">
        <v>140</v>
      </c>
      <c r="E3463" s="1" t="s">
        <v>544</v>
      </c>
      <c r="F3463" s="1" t="s">
        <v>20</v>
      </c>
      <c r="G3463" s="1" t="n">
        <v>3</v>
      </c>
      <c r="H3463" s="38" t="n">
        <v>1</v>
      </c>
      <c r="I3463" s="23" t="str">
        <f aca="false">IF(J3463="RHAP", "Rhizophora apiculata", IF(J3463="EXAG", "Excoecaria agallocha", IF(J3463="BRPA", "Bruguiera parviflora", IF(J3463="XYMO", "Xylocarpus moluccensis", IF(J3463="BRCY", "Bruguiera cylindrica", IF(J3463="AVAL", "Avicennia alba", IF(J3463="AVOF", "Avicennia officinalis", IF(J3463="LURA", "Lumnitzera racemosa", IF(J3463="CETA", "Ceriops tagal", IF(J3463="XYGR", "Xylocarpus granatum", IF(J3463="AVMA", "Avicennia marina", IF(J3463="RHMU", "Rhizophora mucronata", IF(J3463="BRGY", "Bruguiera gymnorrhiza", IF(J3463="BRSE", "Bruguiera sexangula", IF(J3463="SOOV", "Sonneratia ovata", IF(J3463="SOCA", "Sonneratia caseolaris", IF(J3463="HELI", "Heritiera littoralis", IF(J3463="HESY", "Heritiera sylvatica", IF(J3463="NYFR", "Nypa fruticans", IF(J3463="CYRA", "Cynometra ramiflora", IF(J3463="PHPA", "Phoenix paludosa", IF(J3463="SCHY", "Scyphiphora hydrophyllacea", IF(J3463="DIMA", "Diospyros maritima", IF(J3463="POPI", "Pongamia pinnata", IF(J3463="MAPS", "Maniltoa psilogyne", IF(J3463="INBI", "Intsia bijuga", IF(J3463="ACEB", "Acanthus ebracteatus", IF(J3463="CAER", "Calamus erinaceus", IF(J3463="UNUN", "Unknown unknown",  IF(J3463="SOAL", "Sonneratia alba",  IF(J3463="AECO", "Aegiceras corniculatum", "" )) )))))))))))))))))))))))))))))</f>
        <v>Rhizophora apiculata</v>
      </c>
      <c r="J3463" s="49" t="s">
        <v>21</v>
      </c>
      <c r="K3463" s="68" t="n">
        <v>7.0028174960434</v>
      </c>
      <c r="L3463" s="73"/>
      <c r="N3463" s="29"/>
    </row>
    <row r="3464" customFormat="false" ht="13.8" hidden="false" customHeight="false" outlineLevel="0" collapsed="false">
      <c r="A3464" s="72" t="s">
        <v>138</v>
      </c>
      <c r="B3464" s="27" t="n">
        <v>41396</v>
      </c>
      <c r="C3464" s="1" t="s">
        <v>544</v>
      </c>
      <c r="D3464" s="1" t="s">
        <v>140</v>
      </c>
      <c r="E3464" s="1" t="s">
        <v>544</v>
      </c>
      <c r="F3464" s="1" t="s">
        <v>20</v>
      </c>
      <c r="G3464" s="14" t="n">
        <v>3</v>
      </c>
      <c r="H3464" s="14" t="n">
        <v>1</v>
      </c>
      <c r="I3464" s="23" t="str">
        <f aca="false">IF(J3464="RHAP", "Rhizophora apiculata", IF(J3464="EXAG", "Excoecaria agallocha", IF(J3464="BRPA", "Bruguiera parviflora", IF(J3464="XYMO", "Xylocarpus moluccensis", IF(J3464="BRCY", "Bruguiera cylindrica", IF(J3464="AVAL", "Avicennia alba", IF(J3464="AVOF", "Avicennia officinalis", IF(J3464="LURA", "Lumnitzera racemosa", IF(J3464="CETA", "Ceriops tagal", IF(J3464="XYGR", "Xylocarpus granatum", IF(J3464="AVMA", "Avicennia marina", IF(J3464="RHMU", "Rhizophora mucronata", IF(J3464="BRGY", "Bruguiera gymnorrhiza", IF(J3464="BRSE", "Bruguiera sexangula", IF(J3464="SOOV", "Sonneratia ovata", IF(J3464="SOCA", "Sonneratia caseolaris", IF(J3464="HELI", "Heritiera littoralis", IF(J3464="HESY", "Heritiera sylvatica", IF(J3464="NYFR", "Nypa fruticans", IF(J3464="CYRA", "Cynometra ramiflora", IF(J3464="PHPA", "Phoenix paludosa", IF(J3464="SCHY", "Scyphiphora hydrophyllacea", IF(J3464="DIMA", "Diospyros maritima", IF(J3464="POPI", "Pongamia pinnata", IF(J3464="MAPS", "Maniltoa psilogyne", IF(J3464="INBI", "Intsia bijuga", IF(J3464="ACEB", "Acanthus ebracteatus", IF(J3464="CAER", "Calamus erinaceus", IF(J3464="UNUN", "Unknown unknown",  IF(J3464="SOAL", "Sonneratia alba",  IF(J3464="AECO", "Aegiceras corniculatum", "" )) )))))))))))))))))))))))))))))</f>
        <v>Rhizophora apiculata</v>
      </c>
      <c r="J3464" s="23" t="s">
        <v>21</v>
      </c>
      <c r="K3464" s="68" t="n">
        <v>7.32112738222719</v>
      </c>
      <c r="L3464" s="73"/>
      <c r="N3464" s="29"/>
    </row>
    <row r="3465" customFormat="false" ht="13.8" hidden="false" customHeight="false" outlineLevel="0" collapsed="false">
      <c r="A3465" s="72" t="s">
        <v>138</v>
      </c>
      <c r="B3465" s="27" t="n">
        <v>41396</v>
      </c>
      <c r="C3465" s="1" t="s">
        <v>544</v>
      </c>
      <c r="D3465" s="1" t="s">
        <v>140</v>
      </c>
      <c r="E3465" s="1" t="s">
        <v>544</v>
      </c>
      <c r="F3465" s="1" t="s">
        <v>20</v>
      </c>
      <c r="G3465" s="14" t="n">
        <v>3</v>
      </c>
      <c r="H3465" s="14" t="n">
        <v>1</v>
      </c>
      <c r="I3465" s="23" t="str">
        <f aca="false">IF(J3465="RHAP", "Rhizophora apiculata", IF(J3465="EXAG", "Excoecaria agallocha", IF(J3465="BRPA", "Bruguiera parviflora", IF(J3465="XYMO", "Xylocarpus moluccensis", IF(J3465="BRCY", "Bruguiera cylindrica", IF(J3465="AVAL", "Avicennia alba", IF(J3465="AVOF", "Avicennia officinalis", IF(J3465="LURA", "Lumnitzera racemosa", IF(J3465="CETA", "Ceriops tagal", IF(J3465="XYGR", "Xylocarpus granatum", IF(J3465="AVMA", "Avicennia marina", IF(J3465="RHMU", "Rhizophora mucronata", IF(J3465="BRGY", "Bruguiera gymnorrhiza", IF(J3465="BRSE", "Bruguiera sexangula", IF(J3465="SOOV", "Sonneratia ovata", IF(J3465="SOCA", "Sonneratia caseolaris", IF(J3465="HELI", "Heritiera littoralis", IF(J3465="HESY", "Heritiera sylvatica", IF(J3465="NYFR", "Nypa fruticans", IF(J3465="CYRA", "Cynometra ramiflora", IF(J3465="PHPA", "Phoenix paludosa", IF(J3465="SCHY", "Scyphiphora hydrophyllacea", IF(J3465="DIMA", "Diospyros maritima", IF(J3465="POPI", "Pongamia pinnata", IF(J3465="MAPS", "Maniltoa psilogyne", IF(J3465="INBI", "Intsia bijuga", IF(J3465="ACEB", "Acanthus ebracteatus", IF(J3465="CAER", "Calamus erinaceus", IF(J3465="UNUN", "Unknown unknown",  IF(J3465="SOAL", "Sonneratia alba",  IF(J3465="AECO", "Aegiceras corniculatum", "" )) )))))))))))))))))))))))))))))</f>
        <v>Rhizophora apiculata</v>
      </c>
      <c r="J3465" s="23" t="s">
        <v>21</v>
      </c>
      <c r="K3465" s="68" t="n">
        <v>7.32112738222719</v>
      </c>
      <c r="L3465" s="73"/>
      <c r="N3465" s="29"/>
    </row>
    <row r="3466" customFormat="false" ht="13.8" hidden="false" customHeight="false" outlineLevel="0" collapsed="false">
      <c r="A3466" s="72" t="s">
        <v>138</v>
      </c>
      <c r="B3466" s="27" t="n">
        <v>41396</v>
      </c>
      <c r="C3466" s="1" t="s">
        <v>544</v>
      </c>
      <c r="D3466" s="1" t="s">
        <v>140</v>
      </c>
      <c r="E3466" s="1" t="s">
        <v>544</v>
      </c>
      <c r="F3466" s="1" t="s">
        <v>20</v>
      </c>
      <c r="G3466" s="14" t="n">
        <v>3</v>
      </c>
      <c r="H3466" s="14" t="n">
        <v>1</v>
      </c>
      <c r="I3466" s="23" t="str">
        <f aca="false">IF(J3466="RHAP", "Rhizophora apiculata", IF(J3466="EXAG", "Excoecaria agallocha", IF(J3466="BRPA", "Bruguiera parviflora", IF(J3466="XYMO", "Xylocarpus moluccensis", IF(J3466="BRCY", "Bruguiera cylindrica", IF(J3466="AVAL", "Avicennia alba", IF(J3466="AVOF", "Avicennia officinalis", IF(J3466="LURA", "Lumnitzera racemosa", IF(J3466="CETA", "Ceriops tagal", IF(J3466="XYGR", "Xylocarpus granatum", IF(J3466="AVMA", "Avicennia marina", IF(J3466="RHMU", "Rhizophora mucronata", IF(J3466="BRGY", "Bruguiera gymnorrhiza", IF(J3466="BRSE", "Bruguiera sexangula", IF(J3466="SOOV", "Sonneratia ovata", IF(J3466="SOCA", "Sonneratia caseolaris", IF(J3466="HELI", "Heritiera littoralis", IF(J3466="HESY", "Heritiera sylvatica", IF(J3466="NYFR", "Nypa fruticans", IF(J3466="CYRA", "Cynometra ramiflora", IF(J3466="PHPA", "Phoenix paludosa", IF(J3466="SCHY", "Scyphiphora hydrophyllacea", IF(J3466="DIMA", "Diospyros maritima", IF(J3466="POPI", "Pongamia pinnata", IF(J3466="MAPS", "Maniltoa psilogyne", IF(J3466="INBI", "Intsia bijuga", IF(J3466="ACEB", "Acanthus ebracteatus", IF(J3466="CAER", "Calamus erinaceus", IF(J3466="UNUN", "Unknown unknown",  IF(J3466="SOAL", "Sonneratia alba",  IF(J3466="AECO", "Aegiceras corniculatum", "" )) )))))))))))))))))))))))))))))</f>
        <v>Rhizophora apiculata</v>
      </c>
      <c r="J3466" s="23" t="s">
        <v>21</v>
      </c>
      <c r="K3466" s="68" t="n">
        <v>7.32112738222719</v>
      </c>
      <c r="L3466" s="73"/>
      <c r="N3466" s="29"/>
    </row>
    <row r="3467" customFormat="false" ht="13.8" hidden="false" customHeight="false" outlineLevel="0" collapsed="false">
      <c r="A3467" s="72" t="s">
        <v>138</v>
      </c>
      <c r="B3467" s="27" t="n">
        <v>41396</v>
      </c>
      <c r="C3467" s="1" t="s">
        <v>544</v>
      </c>
      <c r="D3467" s="1" t="s">
        <v>140</v>
      </c>
      <c r="E3467" s="1" t="s">
        <v>544</v>
      </c>
      <c r="F3467" s="1" t="s">
        <v>20</v>
      </c>
      <c r="G3467" s="14" t="n">
        <v>3</v>
      </c>
      <c r="H3467" s="14" t="n">
        <v>1</v>
      </c>
      <c r="I3467" s="23" t="str">
        <f aca="false">IF(J3467="RHAP", "Rhizophora apiculata", IF(J3467="EXAG", "Excoecaria agallocha", IF(J3467="BRPA", "Bruguiera parviflora", IF(J3467="XYMO", "Xylocarpus moluccensis", IF(J3467="BRCY", "Bruguiera cylindrica", IF(J3467="AVAL", "Avicennia alba", IF(J3467="AVOF", "Avicennia officinalis", IF(J3467="LURA", "Lumnitzera racemosa", IF(J3467="CETA", "Ceriops tagal", IF(J3467="XYGR", "Xylocarpus granatum", IF(J3467="AVMA", "Avicennia marina", IF(J3467="RHMU", "Rhizophora mucronata", IF(J3467="BRGY", "Bruguiera gymnorrhiza", IF(J3467="BRSE", "Bruguiera sexangula", IF(J3467="SOOV", "Sonneratia ovata", IF(J3467="SOCA", "Sonneratia caseolaris", IF(J3467="HELI", "Heritiera littoralis", IF(J3467="HESY", "Heritiera sylvatica", IF(J3467="NYFR", "Nypa fruticans", IF(J3467="CYRA", "Cynometra ramiflora", IF(J3467="PHPA", "Phoenix paludosa", IF(J3467="SCHY", "Scyphiphora hydrophyllacea", IF(J3467="DIMA", "Diospyros maritima", IF(J3467="POPI", "Pongamia pinnata", IF(J3467="MAPS", "Maniltoa psilogyne", IF(J3467="INBI", "Intsia bijuga", IF(J3467="ACEB", "Acanthus ebracteatus", IF(J3467="CAER", "Calamus erinaceus", IF(J3467="UNUN", "Unknown unknown",  IF(J3467="SOAL", "Sonneratia alba",  IF(J3467="AECO", "Aegiceras corniculatum", "" )) )))))))))))))))))))))))))))))</f>
        <v>Rhizophora apiculata</v>
      </c>
      <c r="J3467" s="23" t="s">
        <v>21</v>
      </c>
      <c r="K3467" s="68" t="n">
        <v>7.32112738222719</v>
      </c>
      <c r="L3467" s="73"/>
      <c r="N3467" s="29"/>
    </row>
    <row r="3468" customFormat="false" ht="13.8" hidden="false" customHeight="false" outlineLevel="0" collapsed="false">
      <c r="A3468" s="72" t="s">
        <v>138</v>
      </c>
      <c r="B3468" s="27" t="n">
        <v>41396</v>
      </c>
      <c r="C3468" s="1" t="s">
        <v>544</v>
      </c>
      <c r="D3468" s="1" t="s">
        <v>140</v>
      </c>
      <c r="E3468" s="1" t="s">
        <v>544</v>
      </c>
      <c r="F3468" s="1" t="s">
        <v>20</v>
      </c>
      <c r="G3468" s="14" t="n">
        <v>3</v>
      </c>
      <c r="H3468" s="14" t="n">
        <v>1</v>
      </c>
      <c r="I3468" s="23" t="str">
        <f aca="false">IF(J3468="RHAP", "Rhizophora apiculata", IF(J3468="EXAG", "Excoecaria agallocha", IF(J3468="BRPA", "Bruguiera parviflora", IF(J3468="XYMO", "Xylocarpus moluccensis", IF(J3468="BRCY", "Bruguiera cylindrica", IF(J3468="AVAL", "Avicennia alba", IF(J3468="AVOF", "Avicennia officinalis", IF(J3468="LURA", "Lumnitzera racemosa", IF(J3468="CETA", "Ceriops tagal", IF(J3468="XYGR", "Xylocarpus granatum", IF(J3468="AVMA", "Avicennia marina", IF(J3468="RHMU", "Rhizophora mucronata", IF(J3468="BRGY", "Bruguiera gymnorrhiza", IF(J3468="BRSE", "Bruguiera sexangula", IF(J3468="SOOV", "Sonneratia ovata", IF(J3468="SOCA", "Sonneratia caseolaris", IF(J3468="HELI", "Heritiera littoralis", IF(J3468="HESY", "Heritiera sylvatica", IF(J3468="NYFR", "Nypa fruticans", IF(J3468="CYRA", "Cynometra ramiflora", IF(J3468="PHPA", "Phoenix paludosa", IF(J3468="SCHY", "Scyphiphora hydrophyllacea", IF(J3468="DIMA", "Diospyros maritima", IF(J3468="POPI", "Pongamia pinnata", IF(J3468="MAPS", "Maniltoa psilogyne", IF(J3468="INBI", "Intsia bijuga", IF(J3468="ACEB", "Acanthus ebracteatus", IF(J3468="CAER", "Calamus erinaceus", IF(J3468="UNUN", "Unknown unknown",  IF(J3468="SOAL", "Sonneratia alba",  IF(J3468="AECO", "Aegiceras corniculatum", "" )) )))))))))))))))))))))))))))))</f>
        <v>Rhizophora apiculata</v>
      </c>
      <c r="J3468" s="23" t="s">
        <v>21</v>
      </c>
      <c r="K3468" s="68" t="n">
        <v>7.32112738222719</v>
      </c>
      <c r="L3468" s="73"/>
      <c r="N3468" s="29"/>
    </row>
    <row r="3469" customFormat="false" ht="13.8" hidden="false" customHeight="false" outlineLevel="0" collapsed="false">
      <c r="A3469" s="72" t="s">
        <v>138</v>
      </c>
      <c r="B3469" s="27" t="n">
        <v>41396</v>
      </c>
      <c r="C3469" s="1" t="s">
        <v>544</v>
      </c>
      <c r="D3469" s="1" t="s">
        <v>140</v>
      </c>
      <c r="E3469" s="1" t="s">
        <v>544</v>
      </c>
      <c r="F3469" s="1" t="s">
        <v>20</v>
      </c>
      <c r="G3469" s="14" t="n">
        <v>3</v>
      </c>
      <c r="H3469" s="14" t="n">
        <v>1</v>
      </c>
      <c r="I3469" s="23" t="str">
        <f aca="false">IF(J3469="RHAP", "Rhizophora apiculata", IF(J3469="EXAG", "Excoecaria agallocha", IF(J3469="BRPA", "Bruguiera parviflora", IF(J3469="XYMO", "Xylocarpus moluccensis", IF(J3469="BRCY", "Bruguiera cylindrica", IF(J3469="AVAL", "Avicennia alba", IF(J3469="AVOF", "Avicennia officinalis", IF(J3469="LURA", "Lumnitzera racemosa", IF(J3469="CETA", "Ceriops tagal", IF(J3469="XYGR", "Xylocarpus granatum", IF(J3469="AVMA", "Avicennia marina", IF(J3469="RHMU", "Rhizophora mucronata", IF(J3469="BRGY", "Bruguiera gymnorrhiza", IF(J3469="BRSE", "Bruguiera sexangula", IF(J3469="SOOV", "Sonneratia ovata", IF(J3469="SOCA", "Sonneratia caseolaris", IF(J3469="HELI", "Heritiera littoralis", IF(J3469="HESY", "Heritiera sylvatica", IF(J3469="NYFR", "Nypa fruticans", IF(J3469="CYRA", "Cynometra ramiflora", IF(J3469="PHPA", "Phoenix paludosa", IF(J3469="SCHY", "Scyphiphora hydrophyllacea", IF(J3469="DIMA", "Diospyros maritima", IF(J3469="POPI", "Pongamia pinnata", IF(J3469="MAPS", "Maniltoa psilogyne", IF(J3469="INBI", "Intsia bijuga", IF(J3469="ACEB", "Acanthus ebracteatus", IF(J3469="CAER", "Calamus erinaceus", IF(J3469="UNUN", "Unknown unknown",  IF(J3469="SOAL", "Sonneratia alba",  IF(J3469="AECO", "Aegiceras corniculatum", "" )) )))))))))))))))))))))))))))))</f>
        <v>Rhizophora apiculata</v>
      </c>
      <c r="J3469" s="23" t="s">
        <v>21</v>
      </c>
      <c r="K3469" s="68" t="n">
        <v>7.32112738222719</v>
      </c>
      <c r="L3469" s="73"/>
      <c r="N3469" s="29"/>
    </row>
    <row r="3470" customFormat="false" ht="13.8" hidden="false" customHeight="false" outlineLevel="0" collapsed="false">
      <c r="A3470" s="72" t="s">
        <v>138</v>
      </c>
      <c r="B3470" s="27" t="n">
        <v>41396</v>
      </c>
      <c r="C3470" s="1" t="s">
        <v>544</v>
      </c>
      <c r="D3470" s="1" t="s">
        <v>140</v>
      </c>
      <c r="E3470" s="1" t="s">
        <v>544</v>
      </c>
      <c r="F3470" s="1" t="s">
        <v>20</v>
      </c>
      <c r="G3470" s="14" t="n">
        <v>3</v>
      </c>
      <c r="H3470" s="14" t="n">
        <v>1</v>
      </c>
      <c r="I3470" s="23" t="str">
        <f aca="false">IF(J3470="RHAP", "Rhizophora apiculata", IF(J3470="EXAG", "Excoecaria agallocha", IF(J3470="BRPA", "Bruguiera parviflora", IF(J3470="XYMO", "Xylocarpus moluccensis", IF(J3470="BRCY", "Bruguiera cylindrica", IF(J3470="AVAL", "Avicennia alba", IF(J3470="AVOF", "Avicennia officinalis", IF(J3470="LURA", "Lumnitzera racemosa", IF(J3470="CETA", "Ceriops tagal", IF(J3470="XYGR", "Xylocarpus granatum", IF(J3470="AVMA", "Avicennia marina", IF(J3470="RHMU", "Rhizophora mucronata", IF(J3470="BRGY", "Bruguiera gymnorrhiza", IF(J3470="BRSE", "Bruguiera sexangula", IF(J3470="SOOV", "Sonneratia ovata", IF(J3470="SOCA", "Sonneratia caseolaris", IF(J3470="HELI", "Heritiera littoralis", IF(J3470="HESY", "Heritiera sylvatica", IF(J3470="NYFR", "Nypa fruticans", IF(J3470="CYRA", "Cynometra ramiflora", IF(J3470="PHPA", "Phoenix paludosa", IF(J3470="SCHY", "Scyphiphora hydrophyllacea", IF(J3470="DIMA", "Diospyros maritima", IF(J3470="POPI", "Pongamia pinnata", IF(J3470="MAPS", "Maniltoa psilogyne", IF(J3470="INBI", "Intsia bijuga", IF(J3470="ACEB", "Acanthus ebracteatus", IF(J3470="CAER", "Calamus erinaceus", IF(J3470="UNUN", "Unknown unknown",  IF(J3470="SOAL", "Sonneratia alba",  IF(J3470="AECO", "Aegiceras corniculatum", "" )) )))))))))))))))))))))))))))))</f>
        <v>Rhizophora apiculata</v>
      </c>
      <c r="J3470" s="23" t="s">
        <v>21</v>
      </c>
      <c r="K3470" s="68" t="n">
        <v>7.32112738222719</v>
      </c>
      <c r="L3470" s="73"/>
      <c r="N3470" s="29"/>
    </row>
    <row r="3471" customFormat="false" ht="13.8" hidden="false" customHeight="false" outlineLevel="0" collapsed="false">
      <c r="A3471" s="72" t="s">
        <v>138</v>
      </c>
      <c r="B3471" s="27" t="n">
        <v>41396</v>
      </c>
      <c r="C3471" s="1" t="s">
        <v>544</v>
      </c>
      <c r="D3471" s="1" t="s">
        <v>140</v>
      </c>
      <c r="E3471" s="1" t="s">
        <v>544</v>
      </c>
      <c r="F3471" s="1" t="s">
        <v>20</v>
      </c>
      <c r="G3471" s="14" t="n">
        <v>3</v>
      </c>
      <c r="H3471" s="14" t="n">
        <v>1</v>
      </c>
      <c r="I3471" s="23" t="str">
        <f aca="false">IF(J3471="RHAP", "Rhizophora apiculata", IF(J3471="EXAG", "Excoecaria agallocha", IF(J3471="BRPA", "Bruguiera parviflora", IF(J3471="XYMO", "Xylocarpus moluccensis", IF(J3471="BRCY", "Bruguiera cylindrica", IF(J3471="AVAL", "Avicennia alba", IF(J3471="AVOF", "Avicennia officinalis", IF(J3471="LURA", "Lumnitzera racemosa", IF(J3471="CETA", "Ceriops tagal", IF(J3471="XYGR", "Xylocarpus granatum", IF(J3471="AVMA", "Avicennia marina", IF(J3471="RHMU", "Rhizophora mucronata", IF(J3471="BRGY", "Bruguiera gymnorrhiza", IF(J3471="BRSE", "Bruguiera sexangula", IF(J3471="SOOV", "Sonneratia ovata", IF(J3471="SOCA", "Sonneratia caseolaris", IF(J3471="HELI", "Heritiera littoralis", IF(J3471="HESY", "Heritiera sylvatica", IF(J3471="NYFR", "Nypa fruticans", IF(J3471="CYRA", "Cynometra ramiflora", IF(J3471="PHPA", "Phoenix paludosa", IF(J3471="SCHY", "Scyphiphora hydrophyllacea", IF(J3471="DIMA", "Diospyros maritima", IF(J3471="POPI", "Pongamia pinnata", IF(J3471="MAPS", "Maniltoa psilogyne", IF(J3471="INBI", "Intsia bijuga", IF(J3471="ACEB", "Acanthus ebracteatus", IF(J3471="CAER", "Calamus erinaceus", IF(J3471="UNUN", "Unknown unknown",  IF(J3471="SOAL", "Sonneratia alba",  IF(J3471="AECO", "Aegiceras corniculatum", "" )) )))))))))))))))))))))))))))))</f>
        <v>Rhizophora apiculata</v>
      </c>
      <c r="J3471" s="23" t="s">
        <v>21</v>
      </c>
      <c r="K3471" s="68" t="n">
        <v>7.32112738222719</v>
      </c>
      <c r="L3471" s="73"/>
      <c r="N3471" s="29"/>
    </row>
    <row r="3472" customFormat="false" ht="13.8" hidden="false" customHeight="false" outlineLevel="0" collapsed="false">
      <c r="A3472" s="72" t="s">
        <v>138</v>
      </c>
      <c r="B3472" s="27" t="n">
        <v>41396</v>
      </c>
      <c r="C3472" s="1" t="s">
        <v>544</v>
      </c>
      <c r="D3472" s="1" t="s">
        <v>140</v>
      </c>
      <c r="E3472" s="1" t="s">
        <v>544</v>
      </c>
      <c r="F3472" s="1" t="s">
        <v>20</v>
      </c>
      <c r="G3472" s="14" t="n">
        <v>3</v>
      </c>
      <c r="H3472" s="14" t="n">
        <v>1</v>
      </c>
      <c r="I3472" s="23" t="str">
        <f aca="false">IF(J3472="RHAP", "Rhizophora apiculata", IF(J3472="EXAG", "Excoecaria agallocha", IF(J3472="BRPA", "Bruguiera parviflora", IF(J3472="XYMO", "Xylocarpus moluccensis", IF(J3472="BRCY", "Bruguiera cylindrica", IF(J3472="AVAL", "Avicennia alba", IF(J3472="AVOF", "Avicennia officinalis", IF(J3472="LURA", "Lumnitzera racemosa", IF(J3472="CETA", "Ceriops tagal", IF(J3472="XYGR", "Xylocarpus granatum", IF(J3472="AVMA", "Avicennia marina", IF(J3472="RHMU", "Rhizophora mucronata", IF(J3472="BRGY", "Bruguiera gymnorrhiza", IF(J3472="BRSE", "Bruguiera sexangula", IF(J3472="SOOV", "Sonneratia ovata", IF(J3472="SOCA", "Sonneratia caseolaris", IF(J3472="HELI", "Heritiera littoralis", IF(J3472="HESY", "Heritiera sylvatica", IF(J3472="NYFR", "Nypa fruticans", IF(J3472="CYRA", "Cynometra ramiflora", IF(J3472="PHPA", "Phoenix paludosa", IF(J3472="SCHY", "Scyphiphora hydrophyllacea", IF(J3472="DIMA", "Diospyros maritima", IF(J3472="POPI", "Pongamia pinnata", IF(J3472="MAPS", "Maniltoa psilogyne", IF(J3472="INBI", "Intsia bijuga", IF(J3472="ACEB", "Acanthus ebracteatus", IF(J3472="CAER", "Calamus erinaceus", IF(J3472="UNUN", "Unknown unknown",  IF(J3472="SOAL", "Sonneratia alba",  IF(J3472="AECO", "Aegiceras corniculatum", "" )) )))))))))))))))))))))))))))))</f>
        <v>Rhizophora apiculata</v>
      </c>
      <c r="J3472" s="23" t="s">
        <v>21</v>
      </c>
      <c r="K3472" s="68" t="n">
        <v>7.63943726841098</v>
      </c>
      <c r="L3472" s="73"/>
      <c r="N3472" s="29"/>
    </row>
    <row r="3473" customFormat="false" ht="13.8" hidden="false" customHeight="false" outlineLevel="0" collapsed="false">
      <c r="A3473" s="72" t="s">
        <v>138</v>
      </c>
      <c r="B3473" s="27" t="n">
        <v>41396</v>
      </c>
      <c r="C3473" s="1" t="s">
        <v>544</v>
      </c>
      <c r="D3473" s="1" t="s">
        <v>140</v>
      </c>
      <c r="E3473" s="1" t="s">
        <v>544</v>
      </c>
      <c r="F3473" s="1" t="s">
        <v>20</v>
      </c>
      <c r="G3473" s="14" t="n">
        <v>3</v>
      </c>
      <c r="H3473" s="14" t="n">
        <v>1</v>
      </c>
      <c r="I3473" s="23" t="str">
        <f aca="false">IF(J3473="RHAP", "Rhizophora apiculata", IF(J3473="EXAG", "Excoecaria agallocha", IF(J3473="BRPA", "Bruguiera parviflora", IF(J3473="XYMO", "Xylocarpus moluccensis", IF(J3473="BRCY", "Bruguiera cylindrica", IF(J3473="AVAL", "Avicennia alba", IF(J3473="AVOF", "Avicennia officinalis", IF(J3473="LURA", "Lumnitzera racemosa", IF(J3473="CETA", "Ceriops tagal", IF(J3473="XYGR", "Xylocarpus granatum", IF(J3473="AVMA", "Avicennia marina", IF(J3473="RHMU", "Rhizophora mucronata", IF(J3473="BRGY", "Bruguiera gymnorrhiza", IF(J3473="BRSE", "Bruguiera sexangula", IF(J3473="SOOV", "Sonneratia ovata", IF(J3473="SOCA", "Sonneratia caseolaris", IF(J3473="HELI", "Heritiera littoralis", IF(J3473="HESY", "Heritiera sylvatica", IF(J3473="NYFR", "Nypa fruticans", IF(J3473="CYRA", "Cynometra ramiflora", IF(J3473="PHPA", "Phoenix paludosa", IF(J3473="SCHY", "Scyphiphora hydrophyllacea", IF(J3473="DIMA", "Diospyros maritima", IF(J3473="POPI", "Pongamia pinnata", IF(J3473="MAPS", "Maniltoa psilogyne", IF(J3473="INBI", "Intsia bijuga", IF(J3473="ACEB", "Acanthus ebracteatus", IF(J3473="CAER", "Calamus erinaceus", IF(J3473="UNUN", "Unknown unknown",  IF(J3473="SOAL", "Sonneratia alba",  IF(J3473="AECO", "Aegiceras corniculatum", "" )) )))))))))))))))))))))))))))))</f>
        <v>Rhizophora apiculata</v>
      </c>
      <c r="J3473" s="23" t="s">
        <v>21</v>
      </c>
      <c r="K3473" s="68" t="n">
        <v>7.63943726841098</v>
      </c>
      <c r="L3473" s="73"/>
      <c r="N3473" s="29"/>
    </row>
    <row r="3474" customFormat="false" ht="13.8" hidden="false" customHeight="false" outlineLevel="0" collapsed="false">
      <c r="A3474" s="72" t="s">
        <v>138</v>
      </c>
      <c r="B3474" s="27" t="n">
        <v>41396</v>
      </c>
      <c r="C3474" s="1" t="s">
        <v>544</v>
      </c>
      <c r="D3474" s="1" t="s">
        <v>140</v>
      </c>
      <c r="E3474" s="1" t="s">
        <v>544</v>
      </c>
      <c r="F3474" s="1" t="s">
        <v>20</v>
      </c>
      <c r="G3474" s="14" t="n">
        <v>3</v>
      </c>
      <c r="H3474" s="14" t="n">
        <v>1</v>
      </c>
      <c r="I3474" s="23" t="str">
        <f aca="false">IF(J3474="RHAP", "Rhizophora apiculata", IF(J3474="EXAG", "Excoecaria agallocha", IF(J3474="BRPA", "Bruguiera parviflora", IF(J3474="XYMO", "Xylocarpus moluccensis", IF(J3474="BRCY", "Bruguiera cylindrica", IF(J3474="AVAL", "Avicennia alba", IF(J3474="AVOF", "Avicennia officinalis", IF(J3474="LURA", "Lumnitzera racemosa", IF(J3474="CETA", "Ceriops tagal", IF(J3474="XYGR", "Xylocarpus granatum", IF(J3474="AVMA", "Avicennia marina", IF(J3474="RHMU", "Rhizophora mucronata", IF(J3474="BRGY", "Bruguiera gymnorrhiza", IF(J3474="BRSE", "Bruguiera sexangula", IF(J3474="SOOV", "Sonneratia ovata", IF(J3474="SOCA", "Sonneratia caseolaris", IF(J3474="HELI", "Heritiera littoralis", IF(J3474="HESY", "Heritiera sylvatica", IF(J3474="NYFR", "Nypa fruticans", IF(J3474="CYRA", "Cynometra ramiflora", IF(J3474="PHPA", "Phoenix paludosa", IF(J3474="SCHY", "Scyphiphora hydrophyllacea", IF(J3474="DIMA", "Diospyros maritima", IF(J3474="POPI", "Pongamia pinnata", IF(J3474="MAPS", "Maniltoa psilogyne", IF(J3474="INBI", "Intsia bijuga", IF(J3474="ACEB", "Acanthus ebracteatus", IF(J3474="CAER", "Calamus erinaceus", IF(J3474="UNUN", "Unknown unknown",  IF(J3474="SOAL", "Sonneratia alba",  IF(J3474="AECO", "Aegiceras corniculatum", "" )) )))))))))))))))))))))))))))))</f>
        <v>Rhizophora apiculata</v>
      </c>
      <c r="J3474" s="23" t="s">
        <v>21</v>
      </c>
      <c r="K3474" s="68" t="n">
        <v>7.63943726841098</v>
      </c>
      <c r="L3474" s="73"/>
      <c r="N3474" s="29"/>
    </row>
    <row r="3475" customFormat="false" ht="13.8" hidden="false" customHeight="false" outlineLevel="0" collapsed="false">
      <c r="A3475" s="72" t="s">
        <v>138</v>
      </c>
      <c r="B3475" s="27" t="n">
        <v>41396</v>
      </c>
      <c r="C3475" s="1" t="s">
        <v>544</v>
      </c>
      <c r="D3475" s="1" t="s">
        <v>140</v>
      </c>
      <c r="E3475" s="1" t="s">
        <v>544</v>
      </c>
      <c r="F3475" s="1" t="s">
        <v>20</v>
      </c>
      <c r="G3475" s="14" t="n">
        <v>3</v>
      </c>
      <c r="H3475" s="14" t="n">
        <v>1</v>
      </c>
      <c r="I3475" s="23" t="str">
        <f aca="false">IF(J3475="RHAP", "Rhizophora apiculata", IF(J3475="EXAG", "Excoecaria agallocha", IF(J3475="BRPA", "Bruguiera parviflora", IF(J3475="XYMO", "Xylocarpus moluccensis", IF(J3475="BRCY", "Bruguiera cylindrica", IF(J3475="AVAL", "Avicennia alba", IF(J3475="AVOF", "Avicennia officinalis", IF(J3475="LURA", "Lumnitzera racemosa", IF(J3475="CETA", "Ceriops tagal", IF(J3475="XYGR", "Xylocarpus granatum", IF(J3475="AVMA", "Avicennia marina", IF(J3475="RHMU", "Rhizophora mucronata", IF(J3475="BRGY", "Bruguiera gymnorrhiza", IF(J3475="BRSE", "Bruguiera sexangula", IF(J3475="SOOV", "Sonneratia ovata", IF(J3475="SOCA", "Sonneratia caseolaris", IF(J3475="HELI", "Heritiera littoralis", IF(J3475="HESY", "Heritiera sylvatica", IF(J3475="NYFR", "Nypa fruticans", IF(J3475="CYRA", "Cynometra ramiflora", IF(J3475="PHPA", "Phoenix paludosa", IF(J3475="SCHY", "Scyphiphora hydrophyllacea", IF(J3475="DIMA", "Diospyros maritima", IF(J3475="POPI", "Pongamia pinnata", IF(J3475="MAPS", "Maniltoa psilogyne", IF(J3475="INBI", "Intsia bijuga", IF(J3475="ACEB", "Acanthus ebracteatus", IF(J3475="CAER", "Calamus erinaceus", IF(J3475="UNUN", "Unknown unknown",  IF(J3475="SOAL", "Sonneratia alba",  IF(J3475="AECO", "Aegiceras corniculatum", "" )) )))))))))))))))))))))))))))))</f>
        <v>Rhizophora apiculata</v>
      </c>
      <c r="J3475" s="23" t="s">
        <v>21</v>
      </c>
      <c r="K3475" s="68" t="n">
        <v>7.63943726841098</v>
      </c>
      <c r="L3475" s="73"/>
      <c r="N3475" s="29"/>
    </row>
    <row r="3476" customFormat="false" ht="13.8" hidden="false" customHeight="false" outlineLevel="0" collapsed="false">
      <c r="A3476" s="72" t="s">
        <v>138</v>
      </c>
      <c r="B3476" s="27" t="n">
        <v>41396</v>
      </c>
      <c r="C3476" s="1" t="s">
        <v>544</v>
      </c>
      <c r="D3476" s="1" t="s">
        <v>140</v>
      </c>
      <c r="E3476" s="1" t="s">
        <v>544</v>
      </c>
      <c r="F3476" s="1" t="s">
        <v>20</v>
      </c>
      <c r="G3476" s="14" t="n">
        <v>3</v>
      </c>
      <c r="H3476" s="14" t="n">
        <v>1</v>
      </c>
      <c r="I3476" s="23" t="str">
        <f aca="false">IF(J3476="RHAP", "Rhizophora apiculata", IF(J3476="EXAG", "Excoecaria agallocha", IF(J3476="BRPA", "Bruguiera parviflora", IF(J3476="XYMO", "Xylocarpus moluccensis", IF(J3476="BRCY", "Bruguiera cylindrica", IF(J3476="AVAL", "Avicennia alba", IF(J3476="AVOF", "Avicennia officinalis", IF(J3476="LURA", "Lumnitzera racemosa", IF(J3476="CETA", "Ceriops tagal", IF(J3476="XYGR", "Xylocarpus granatum", IF(J3476="AVMA", "Avicennia marina", IF(J3476="RHMU", "Rhizophora mucronata", IF(J3476="BRGY", "Bruguiera gymnorrhiza", IF(J3476="BRSE", "Bruguiera sexangula", IF(J3476="SOOV", "Sonneratia ovata", IF(J3476="SOCA", "Sonneratia caseolaris", IF(J3476="HELI", "Heritiera littoralis", IF(J3476="HESY", "Heritiera sylvatica", IF(J3476="NYFR", "Nypa fruticans", IF(J3476="CYRA", "Cynometra ramiflora", IF(J3476="PHPA", "Phoenix paludosa", IF(J3476="SCHY", "Scyphiphora hydrophyllacea", IF(J3476="DIMA", "Diospyros maritima", IF(J3476="POPI", "Pongamia pinnata", IF(J3476="MAPS", "Maniltoa psilogyne", IF(J3476="INBI", "Intsia bijuga", IF(J3476="ACEB", "Acanthus ebracteatus", IF(J3476="CAER", "Calamus erinaceus", IF(J3476="UNUN", "Unknown unknown",  IF(J3476="SOAL", "Sonneratia alba",  IF(J3476="AECO", "Aegiceras corniculatum", "" )) )))))))))))))))))))))))))))))</f>
        <v>Rhizophora apiculata</v>
      </c>
      <c r="J3476" s="23" t="s">
        <v>21</v>
      </c>
      <c r="K3476" s="68" t="n">
        <v>7.63943726841098</v>
      </c>
      <c r="L3476" s="73"/>
      <c r="N3476" s="29"/>
    </row>
    <row r="3477" customFormat="false" ht="13.8" hidden="false" customHeight="false" outlineLevel="0" collapsed="false">
      <c r="A3477" s="72" t="s">
        <v>138</v>
      </c>
      <c r="B3477" s="27" t="n">
        <v>41396</v>
      </c>
      <c r="C3477" s="1" t="s">
        <v>544</v>
      </c>
      <c r="D3477" s="1" t="s">
        <v>140</v>
      </c>
      <c r="E3477" s="1" t="s">
        <v>544</v>
      </c>
      <c r="F3477" s="1" t="s">
        <v>20</v>
      </c>
      <c r="G3477" s="1" t="n">
        <v>3</v>
      </c>
      <c r="H3477" s="38" t="n">
        <v>1</v>
      </c>
      <c r="I3477" s="23" t="str">
        <f aca="false">IF(J3477="RHAP", "Rhizophora apiculata", IF(J3477="EXAG", "Excoecaria agallocha", IF(J3477="BRPA", "Bruguiera parviflora", IF(J3477="XYMO", "Xylocarpus moluccensis", IF(J3477="BRCY", "Bruguiera cylindrica", IF(J3477="AVAL", "Avicennia alba", IF(J3477="AVOF", "Avicennia officinalis", IF(J3477="LURA", "Lumnitzera racemosa", IF(J3477="CETA", "Ceriops tagal", IF(J3477="XYGR", "Xylocarpus granatum", IF(J3477="AVMA", "Avicennia marina", IF(J3477="RHMU", "Rhizophora mucronata", IF(J3477="BRGY", "Bruguiera gymnorrhiza", IF(J3477="BRSE", "Bruguiera sexangula", IF(J3477="SOOV", "Sonneratia ovata", IF(J3477="SOCA", "Sonneratia caseolaris", IF(J3477="HELI", "Heritiera littoralis", IF(J3477="HESY", "Heritiera sylvatica", IF(J3477="NYFR", "Nypa fruticans", IF(J3477="CYRA", "Cynometra ramiflora", IF(J3477="PHPA", "Phoenix paludosa", IF(J3477="SCHY", "Scyphiphora hydrophyllacea", IF(J3477="DIMA", "Diospyros maritima", IF(J3477="POPI", "Pongamia pinnata", IF(J3477="MAPS", "Maniltoa psilogyne", IF(J3477="INBI", "Intsia bijuga", IF(J3477="ACEB", "Acanthus ebracteatus", IF(J3477="CAER", "Calamus erinaceus", IF(J3477="UNUN", "Unknown unknown",  IF(J3477="SOAL", "Sonneratia alba",  IF(J3477="AECO", "Aegiceras corniculatum", "" )) )))))))))))))))))))))))))))))</f>
        <v>Rhizophora apiculata</v>
      </c>
      <c r="J3477" s="75" t="s">
        <v>21</v>
      </c>
      <c r="K3477" s="61" t="n">
        <v>7.63943726841098</v>
      </c>
      <c r="L3477" s="73"/>
      <c r="N3477" s="29"/>
    </row>
    <row r="3478" customFormat="false" ht="13.8" hidden="false" customHeight="false" outlineLevel="0" collapsed="false">
      <c r="A3478" s="72" t="s">
        <v>138</v>
      </c>
      <c r="B3478" s="27" t="n">
        <v>41396</v>
      </c>
      <c r="C3478" s="1" t="s">
        <v>544</v>
      </c>
      <c r="D3478" s="1" t="s">
        <v>140</v>
      </c>
      <c r="E3478" s="1" t="s">
        <v>544</v>
      </c>
      <c r="F3478" s="1" t="s">
        <v>20</v>
      </c>
      <c r="G3478" s="1" t="n">
        <v>3</v>
      </c>
      <c r="H3478" s="38" t="n">
        <v>1</v>
      </c>
      <c r="I3478" s="23" t="str">
        <f aca="false">IF(J3478="RHAP", "Rhizophora apiculata", IF(J3478="EXAG", "Excoecaria agallocha", IF(J3478="BRPA", "Bruguiera parviflora", IF(J3478="XYMO", "Xylocarpus moluccensis", IF(J3478="BRCY", "Bruguiera cylindrica", IF(J3478="AVAL", "Avicennia alba", IF(J3478="AVOF", "Avicennia officinalis", IF(J3478="LURA", "Lumnitzera racemosa", IF(J3478="CETA", "Ceriops tagal", IF(J3478="XYGR", "Xylocarpus granatum", IF(J3478="AVMA", "Avicennia marina", IF(J3478="RHMU", "Rhizophora mucronata", IF(J3478="BRGY", "Bruguiera gymnorrhiza", IF(J3478="BRSE", "Bruguiera sexangula", IF(J3478="SOOV", "Sonneratia ovata", IF(J3478="SOCA", "Sonneratia caseolaris", IF(J3478="HELI", "Heritiera littoralis", IF(J3478="HESY", "Heritiera sylvatica", IF(J3478="NYFR", "Nypa fruticans", IF(J3478="CYRA", "Cynometra ramiflora", IF(J3478="PHPA", "Phoenix paludosa", IF(J3478="SCHY", "Scyphiphora hydrophyllacea", IF(J3478="DIMA", "Diospyros maritima", IF(J3478="POPI", "Pongamia pinnata", IF(J3478="MAPS", "Maniltoa psilogyne", IF(J3478="INBI", "Intsia bijuga", IF(J3478="ACEB", "Acanthus ebracteatus", IF(J3478="CAER", "Calamus erinaceus", IF(J3478="UNUN", "Unknown unknown",  IF(J3478="SOAL", "Sonneratia alba",  IF(J3478="AECO", "Aegiceras corniculatum", "" )) )))))))))))))))))))))))))))))</f>
        <v>Rhizophora apiculata</v>
      </c>
      <c r="J3478" s="75" t="s">
        <v>21</v>
      </c>
      <c r="K3478" s="61" t="n">
        <v>7.63943726841098</v>
      </c>
      <c r="L3478" s="73"/>
      <c r="N3478" s="29"/>
    </row>
    <row r="3479" customFormat="false" ht="13.8" hidden="false" customHeight="false" outlineLevel="0" collapsed="false">
      <c r="A3479" s="72" t="s">
        <v>138</v>
      </c>
      <c r="B3479" s="27" t="n">
        <v>41396</v>
      </c>
      <c r="C3479" s="1" t="s">
        <v>544</v>
      </c>
      <c r="D3479" s="1" t="s">
        <v>140</v>
      </c>
      <c r="E3479" s="1" t="s">
        <v>544</v>
      </c>
      <c r="F3479" s="1" t="s">
        <v>20</v>
      </c>
      <c r="G3479" s="14" t="n">
        <v>3</v>
      </c>
      <c r="H3479" s="14" t="n">
        <v>1</v>
      </c>
      <c r="I3479" s="23" t="str">
        <f aca="false">IF(J3479="RHAP", "Rhizophora apiculata", IF(J3479="EXAG", "Excoecaria agallocha", IF(J3479="BRPA", "Bruguiera parviflora", IF(J3479="XYMO", "Xylocarpus moluccensis", IF(J3479="BRCY", "Bruguiera cylindrica", IF(J3479="AVAL", "Avicennia alba", IF(J3479="AVOF", "Avicennia officinalis", IF(J3479="LURA", "Lumnitzera racemosa", IF(J3479="CETA", "Ceriops tagal", IF(J3479="XYGR", "Xylocarpus granatum", IF(J3479="AVMA", "Avicennia marina", IF(J3479="RHMU", "Rhizophora mucronata", IF(J3479="BRGY", "Bruguiera gymnorrhiza", IF(J3479="BRSE", "Bruguiera sexangula", IF(J3479="SOOV", "Sonneratia ovata", IF(J3479="SOCA", "Sonneratia caseolaris", IF(J3479="HELI", "Heritiera littoralis", IF(J3479="HESY", "Heritiera sylvatica", IF(J3479="NYFR", "Nypa fruticans", IF(J3479="CYRA", "Cynometra ramiflora", IF(J3479="PHPA", "Phoenix paludosa", IF(J3479="SCHY", "Scyphiphora hydrophyllacea", IF(J3479="DIMA", "Diospyros maritima", IF(J3479="POPI", "Pongamia pinnata", IF(J3479="MAPS", "Maniltoa psilogyne", IF(J3479="INBI", "Intsia bijuga", IF(J3479="ACEB", "Acanthus ebracteatus", IF(J3479="CAER", "Calamus erinaceus", IF(J3479="UNUN", "Unknown unknown",  IF(J3479="SOAL", "Sonneratia alba",  IF(J3479="AECO", "Aegiceras corniculatum", "" )) )))))))))))))))))))))))))))))</f>
        <v>Rhizophora apiculata</v>
      </c>
      <c r="J3479" s="23" t="s">
        <v>21</v>
      </c>
      <c r="K3479" s="68" t="n">
        <v>7.95774715459477</v>
      </c>
      <c r="L3479" s="73"/>
      <c r="N3479" s="29"/>
    </row>
    <row r="3480" customFormat="false" ht="13.8" hidden="false" customHeight="false" outlineLevel="0" collapsed="false">
      <c r="A3480" s="72" t="s">
        <v>138</v>
      </c>
      <c r="B3480" s="27" t="n">
        <v>41396</v>
      </c>
      <c r="C3480" s="1" t="s">
        <v>544</v>
      </c>
      <c r="D3480" s="1" t="s">
        <v>140</v>
      </c>
      <c r="E3480" s="1" t="s">
        <v>544</v>
      </c>
      <c r="F3480" s="1" t="s">
        <v>20</v>
      </c>
      <c r="G3480" s="14" t="n">
        <v>3</v>
      </c>
      <c r="H3480" s="14" t="n">
        <v>1</v>
      </c>
      <c r="I3480" s="23" t="str">
        <f aca="false">IF(J3480="RHAP", "Rhizophora apiculata", IF(J3480="EXAG", "Excoecaria agallocha", IF(J3480="BRPA", "Bruguiera parviflora", IF(J3480="XYMO", "Xylocarpus moluccensis", IF(J3480="BRCY", "Bruguiera cylindrica", IF(J3480="AVAL", "Avicennia alba", IF(J3480="AVOF", "Avicennia officinalis", IF(J3480="LURA", "Lumnitzera racemosa", IF(J3480="CETA", "Ceriops tagal", IF(J3480="XYGR", "Xylocarpus granatum", IF(J3480="AVMA", "Avicennia marina", IF(J3480="RHMU", "Rhizophora mucronata", IF(J3480="BRGY", "Bruguiera gymnorrhiza", IF(J3480="BRSE", "Bruguiera sexangula", IF(J3480="SOOV", "Sonneratia ovata", IF(J3480="SOCA", "Sonneratia caseolaris", IF(J3480="HELI", "Heritiera littoralis", IF(J3480="HESY", "Heritiera sylvatica", IF(J3480="NYFR", "Nypa fruticans", IF(J3480="CYRA", "Cynometra ramiflora", IF(J3480="PHPA", "Phoenix paludosa", IF(J3480="SCHY", "Scyphiphora hydrophyllacea", IF(J3480="DIMA", "Diospyros maritima", IF(J3480="POPI", "Pongamia pinnata", IF(J3480="MAPS", "Maniltoa psilogyne", IF(J3480="INBI", "Intsia bijuga", IF(J3480="ACEB", "Acanthus ebracteatus", IF(J3480="CAER", "Calamus erinaceus", IF(J3480="UNUN", "Unknown unknown",  IF(J3480="SOAL", "Sonneratia alba",  IF(J3480="AECO", "Aegiceras corniculatum", "" )) )))))))))))))))))))))))))))))</f>
        <v>Rhizophora apiculata</v>
      </c>
      <c r="J3480" s="23" t="s">
        <v>21</v>
      </c>
      <c r="K3480" s="68" t="n">
        <v>7.95774715459477</v>
      </c>
      <c r="L3480" s="73"/>
      <c r="N3480" s="29"/>
    </row>
    <row r="3481" customFormat="false" ht="13.8" hidden="false" customHeight="false" outlineLevel="0" collapsed="false">
      <c r="A3481" s="72" t="s">
        <v>138</v>
      </c>
      <c r="B3481" s="27" t="n">
        <v>41396</v>
      </c>
      <c r="C3481" s="1" t="s">
        <v>544</v>
      </c>
      <c r="D3481" s="1" t="s">
        <v>140</v>
      </c>
      <c r="E3481" s="1" t="s">
        <v>544</v>
      </c>
      <c r="F3481" s="1" t="s">
        <v>20</v>
      </c>
      <c r="G3481" s="14" t="n">
        <v>3</v>
      </c>
      <c r="H3481" s="14" t="n">
        <v>1</v>
      </c>
      <c r="I3481" s="23" t="str">
        <f aca="false">IF(J3481="RHAP", "Rhizophora apiculata", IF(J3481="EXAG", "Excoecaria agallocha", IF(J3481="BRPA", "Bruguiera parviflora", IF(J3481="XYMO", "Xylocarpus moluccensis", IF(J3481="BRCY", "Bruguiera cylindrica", IF(J3481="AVAL", "Avicennia alba", IF(J3481="AVOF", "Avicennia officinalis", IF(J3481="LURA", "Lumnitzera racemosa", IF(J3481="CETA", "Ceriops tagal", IF(J3481="XYGR", "Xylocarpus granatum", IF(J3481="AVMA", "Avicennia marina", IF(J3481="RHMU", "Rhizophora mucronata", IF(J3481="BRGY", "Bruguiera gymnorrhiza", IF(J3481="BRSE", "Bruguiera sexangula", IF(J3481="SOOV", "Sonneratia ovata", IF(J3481="SOCA", "Sonneratia caseolaris", IF(J3481="HELI", "Heritiera littoralis", IF(J3481="HESY", "Heritiera sylvatica", IF(J3481="NYFR", "Nypa fruticans", IF(J3481="CYRA", "Cynometra ramiflora", IF(J3481="PHPA", "Phoenix paludosa", IF(J3481="SCHY", "Scyphiphora hydrophyllacea", IF(J3481="DIMA", "Diospyros maritima", IF(J3481="POPI", "Pongamia pinnata", IF(J3481="MAPS", "Maniltoa psilogyne", IF(J3481="INBI", "Intsia bijuga", IF(J3481="ACEB", "Acanthus ebracteatus", IF(J3481="CAER", "Calamus erinaceus", IF(J3481="UNUN", "Unknown unknown",  IF(J3481="SOAL", "Sonneratia alba",  IF(J3481="AECO", "Aegiceras corniculatum", "" )) )))))))))))))))))))))))))))))</f>
        <v>Rhizophora apiculata</v>
      </c>
      <c r="J3481" s="23" t="s">
        <v>21</v>
      </c>
      <c r="K3481" s="68" t="n">
        <v>7.95774715459477</v>
      </c>
      <c r="L3481" s="73"/>
      <c r="N3481" s="29"/>
    </row>
    <row r="3482" customFormat="false" ht="13.8" hidden="false" customHeight="false" outlineLevel="0" collapsed="false">
      <c r="A3482" s="72" t="s">
        <v>138</v>
      </c>
      <c r="B3482" s="27" t="n">
        <v>41396</v>
      </c>
      <c r="C3482" s="1" t="s">
        <v>544</v>
      </c>
      <c r="D3482" s="1" t="s">
        <v>140</v>
      </c>
      <c r="E3482" s="1" t="s">
        <v>544</v>
      </c>
      <c r="F3482" s="1" t="s">
        <v>20</v>
      </c>
      <c r="G3482" s="14" t="n">
        <v>3</v>
      </c>
      <c r="H3482" s="14" t="n">
        <v>1</v>
      </c>
      <c r="I3482" s="23" t="str">
        <f aca="false">IF(J3482="RHAP", "Rhizophora apiculata", IF(J3482="EXAG", "Excoecaria agallocha", IF(J3482="BRPA", "Bruguiera parviflora", IF(J3482="XYMO", "Xylocarpus moluccensis", IF(J3482="BRCY", "Bruguiera cylindrica", IF(J3482="AVAL", "Avicennia alba", IF(J3482="AVOF", "Avicennia officinalis", IF(J3482="LURA", "Lumnitzera racemosa", IF(J3482="CETA", "Ceriops tagal", IF(J3482="XYGR", "Xylocarpus granatum", IF(J3482="AVMA", "Avicennia marina", IF(J3482="RHMU", "Rhizophora mucronata", IF(J3482="BRGY", "Bruguiera gymnorrhiza", IF(J3482="BRSE", "Bruguiera sexangula", IF(J3482="SOOV", "Sonneratia ovata", IF(J3482="SOCA", "Sonneratia caseolaris", IF(J3482="HELI", "Heritiera littoralis", IF(J3482="HESY", "Heritiera sylvatica", IF(J3482="NYFR", "Nypa fruticans", IF(J3482="CYRA", "Cynometra ramiflora", IF(J3482="PHPA", "Phoenix paludosa", IF(J3482="SCHY", "Scyphiphora hydrophyllacea", IF(J3482="DIMA", "Diospyros maritima", IF(J3482="POPI", "Pongamia pinnata", IF(J3482="MAPS", "Maniltoa psilogyne", IF(J3482="INBI", "Intsia bijuga", IF(J3482="ACEB", "Acanthus ebracteatus", IF(J3482="CAER", "Calamus erinaceus", IF(J3482="UNUN", "Unknown unknown",  IF(J3482="SOAL", "Sonneratia alba",  IF(J3482="AECO", "Aegiceras corniculatum", "" )) )))))))))))))))))))))))))))))</f>
        <v>Rhizophora apiculata</v>
      </c>
      <c r="J3482" s="23" t="s">
        <v>21</v>
      </c>
      <c r="K3482" s="68" t="n">
        <v>7.95774715459477</v>
      </c>
      <c r="L3482" s="73"/>
      <c r="N3482" s="29"/>
    </row>
    <row r="3483" customFormat="false" ht="13.8" hidden="false" customHeight="false" outlineLevel="0" collapsed="false">
      <c r="A3483" s="72" t="s">
        <v>138</v>
      </c>
      <c r="B3483" s="27" t="n">
        <v>41396</v>
      </c>
      <c r="C3483" s="1" t="s">
        <v>544</v>
      </c>
      <c r="D3483" s="1" t="s">
        <v>140</v>
      </c>
      <c r="E3483" s="1" t="s">
        <v>544</v>
      </c>
      <c r="F3483" s="1" t="s">
        <v>20</v>
      </c>
      <c r="G3483" s="14" t="n">
        <v>3</v>
      </c>
      <c r="H3483" s="14" t="n">
        <v>1</v>
      </c>
      <c r="I3483" s="23" t="str">
        <f aca="false">IF(J3483="RHAP", "Rhizophora apiculata", IF(J3483="EXAG", "Excoecaria agallocha", IF(J3483="BRPA", "Bruguiera parviflora", IF(J3483="XYMO", "Xylocarpus moluccensis", IF(J3483="BRCY", "Bruguiera cylindrica", IF(J3483="AVAL", "Avicennia alba", IF(J3483="AVOF", "Avicennia officinalis", IF(J3483="LURA", "Lumnitzera racemosa", IF(J3483="CETA", "Ceriops tagal", IF(J3483="XYGR", "Xylocarpus granatum", IF(J3483="AVMA", "Avicennia marina", IF(J3483="RHMU", "Rhizophora mucronata", IF(J3483="BRGY", "Bruguiera gymnorrhiza", IF(J3483="BRSE", "Bruguiera sexangula", IF(J3483="SOOV", "Sonneratia ovata", IF(J3483="SOCA", "Sonneratia caseolaris", IF(J3483="HELI", "Heritiera littoralis", IF(J3483="HESY", "Heritiera sylvatica", IF(J3483="NYFR", "Nypa fruticans", IF(J3483="CYRA", "Cynometra ramiflora", IF(J3483="PHPA", "Phoenix paludosa", IF(J3483="SCHY", "Scyphiphora hydrophyllacea", IF(J3483="DIMA", "Diospyros maritima", IF(J3483="POPI", "Pongamia pinnata", IF(J3483="MAPS", "Maniltoa psilogyne", IF(J3483="INBI", "Intsia bijuga", IF(J3483="ACEB", "Acanthus ebracteatus", IF(J3483="CAER", "Calamus erinaceus", IF(J3483="UNUN", "Unknown unknown",  IF(J3483="SOAL", "Sonneratia alba",  IF(J3483="AECO", "Aegiceras corniculatum", "" )) )))))))))))))))))))))))))))))</f>
        <v>Rhizophora apiculata</v>
      </c>
      <c r="J3483" s="23" t="s">
        <v>21</v>
      </c>
      <c r="K3483" s="68" t="n">
        <v>8.27605704077856</v>
      </c>
      <c r="L3483" s="73"/>
      <c r="N3483" s="29"/>
    </row>
    <row r="3484" customFormat="false" ht="13.8" hidden="false" customHeight="false" outlineLevel="0" collapsed="false">
      <c r="A3484" s="72" t="s">
        <v>138</v>
      </c>
      <c r="B3484" s="27" t="n">
        <v>41396</v>
      </c>
      <c r="C3484" s="1" t="s">
        <v>544</v>
      </c>
      <c r="D3484" s="1" t="s">
        <v>140</v>
      </c>
      <c r="E3484" s="1" t="s">
        <v>544</v>
      </c>
      <c r="F3484" s="1" t="s">
        <v>20</v>
      </c>
      <c r="G3484" s="14" t="n">
        <v>3</v>
      </c>
      <c r="H3484" s="14" t="n">
        <v>1</v>
      </c>
      <c r="I3484" s="23" t="str">
        <f aca="false">IF(J3484="RHAP", "Rhizophora apiculata", IF(J3484="EXAG", "Excoecaria agallocha", IF(J3484="BRPA", "Bruguiera parviflora", IF(J3484="XYMO", "Xylocarpus moluccensis", IF(J3484="BRCY", "Bruguiera cylindrica", IF(J3484="AVAL", "Avicennia alba", IF(J3484="AVOF", "Avicennia officinalis", IF(J3484="LURA", "Lumnitzera racemosa", IF(J3484="CETA", "Ceriops tagal", IF(J3484="XYGR", "Xylocarpus granatum", IF(J3484="AVMA", "Avicennia marina", IF(J3484="RHMU", "Rhizophora mucronata", IF(J3484="BRGY", "Bruguiera gymnorrhiza", IF(J3484="BRSE", "Bruguiera sexangula", IF(J3484="SOOV", "Sonneratia ovata", IF(J3484="SOCA", "Sonneratia caseolaris", IF(J3484="HELI", "Heritiera littoralis", IF(J3484="HESY", "Heritiera sylvatica", IF(J3484="NYFR", "Nypa fruticans", IF(J3484="CYRA", "Cynometra ramiflora", IF(J3484="PHPA", "Phoenix paludosa", IF(J3484="SCHY", "Scyphiphora hydrophyllacea", IF(J3484="DIMA", "Diospyros maritima", IF(J3484="POPI", "Pongamia pinnata", IF(J3484="MAPS", "Maniltoa psilogyne", IF(J3484="INBI", "Intsia bijuga", IF(J3484="ACEB", "Acanthus ebracteatus", IF(J3484="CAER", "Calamus erinaceus", IF(J3484="UNUN", "Unknown unknown",  IF(J3484="SOAL", "Sonneratia alba",  IF(J3484="AECO", "Aegiceras corniculatum", "" )) )))))))))))))))))))))))))))))</f>
        <v>Rhizophora apiculata</v>
      </c>
      <c r="J3484" s="23" t="s">
        <v>21</v>
      </c>
      <c r="K3484" s="68" t="n">
        <v>8.59436692696235</v>
      </c>
      <c r="L3484" s="73"/>
      <c r="N3484" s="29"/>
    </row>
    <row r="3485" customFormat="false" ht="13.8" hidden="false" customHeight="false" outlineLevel="0" collapsed="false">
      <c r="A3485" s="72" t="s">
        <v>138</v>
      </c>
      <c r="B3485" s="27" t="n">
        <v>41396</v>
      </c>
      <c r="C3485" s="1" t="s">
        <v>544</v>
      </c>
      <c r="D3485" s="1" t="s">
        <v>140</v>
      </c>
      <c r="E3485" s="1" t="s">
        <v>544</v>
      </c>
      <c r="F3485" s="1" t="s">
        <v>20</v>
      </c>
      <c r="G3485" s="14" t="n">
        <v>3</v>
      </c>
      <c r="H3485" s="14" t="n">
        <v>1</v>
      </c>
      <c r="I3485" s="23" t="str">
        <f aca="false">IF(J3485="RHAP", "Rhizophora apiculata", IF(J3485="EXAG", "Excoecaria agallocha", IF(J3485="BRPA", "Bruguiera parviflora", IF(J3485="XYMO", "Xylocarpus moluccensis", IF(J3485="BRCY", "Bruguiera cylindrica", IF(J3485="AVAL", "Avicennia alba", IF(J3485="AVOF", "Avicennia officinalis", IF(J3485="LURA", "Lumnitzera racemosa", IF(J3485="CETA", "Ceriops tagal", IF(J3485="XYGR", "Xylocarpus granatum", IF(J3485="AVMA", "Avicennia marina", IF(J3485="RHMU", "Rhizophora mucronata", IF(J3485="BRGY", "Bruguiera gymnorrhiza", IF(J3485="BRSE", "Bruguiera sexangula", IF(J3485="SOOV", "Sonneratia ovata", IF(J3485="SOCA", "Sonneratia caseolaris", IF(J3485="HELI", "Heritiera littoralis", IF(J3485="HESY", "Heritiera sylvatica", IF(J3485="NYFR", "Nypa fruticans", IF(J3485="CYRA", "Cynometra ramiflora", IF(J3485="PHPA", "Phoenix paludosa", IF(J3485="SCHY", "Scyphiphora hydrophyllacea", IF(J3485="DIMA", "Diospyros maritima", IF(J3485="POPI", "Pongamia pinnata", IF(J3485="MAPS", "Maniltoa psilogyne", IF(J3485="INBI", "Intsia bijuga", IF(J3485="ACEB", "Acanthus ebracteatus", IF(J3485="CAER", "Calamus erinaceus", IF(J3485="UNUN", "Unknown unknown",  IF(J3485="SOAL", "Sonneratia alba",  IF(J3485="AECO", "Aegiceras corniculatum", "" )) )))))))))))))))))))))))))))))</f>
        <v>Rhizophora apiculata</v>
      </c>
      <c r="J3485" s="23" t="s">
        <v>21</v>
      </c>
      <c r="K3485" s="68" t="n">
        <v>8.59436692696235</v>
      </c>
      <c r="L3485" s="73"/>
      <c r="N3485" s="29"/>
    </row>
    <row r="3486" customFormat="false" ht="13.8" hidden="false" customHeight="false" outlineLevel="0" collapsed="false">
      <c r="A3486" s="72" t="s">
        <v>138</v>
      </c>
      <c r="B3486" s="27" t="n">
        <v>41396</v>
      </c>
      <c r="C3486" s="1" t="s">
        <v>544</v>
      </c>
      <c r="D3486" s="1" t="s">
        <v>140</v>
      </c>
      <c r="E3486" s="1" t="s">
        <v>544</v>
      </c>
      <c r="F3486" s="1" t="s">
        <v>20</v>
      </c>
      <c r="G3486" s="14" t="n">
        <v>3</v>
      </c>
      <c r="H3486" s="14" t="n">
        <v>1</v>
      </c>
      <c r="I3486" s="23" t="str">
        <f aca="false">IF(J3486="RHAP", "Rhizophora apiculata", IF(J3486="EXAG", "Excoecaria agallocha", IF(J3486="BRPA", "Bruguiera parviflora", IF(J3486="XYMO", "Xylocarpus moluccensis", IF(J3486="BRCY", "Bruguiera cylindrica", IF(J3486="AVAL", "Avicennia alba", IF(J3486="AVOF", "Avicennia officinalis", IF(J3486="LURA", "Lumnitzera racemosa", IF(J3486="CETA", "Ceriops tagal", IF(J3486="XYGR", "Xylocarpus granatum", IF(J3486="AVMA", "Avicennia marina", IF(J3486="RHMU", "Rhizophora mucronata", IF(J3486="BRGY", "Bruguiera gymnorrhiza", IF(J3486="BRSE", "Bruguiera sexangula", IF(J3486="SOOV", "Sonneratia ovata", IF(J3486="SOCA", "Sonneratia caseolaris", IF(J3486="HELI", "Heritiera littoralis", IF(J3486="HESY", "Heritiera sylvatica", IF(J3486="NYFR", "Nypa fruticans", IF(J3486="CYRA", "Cynometra ramiflora", IF(J3486="PHPA", "Phoenix paludosa", IF(J3486="SCHY", "Scyphiphora hydrophyllacea", IF(J3486="DIMA", "Diospyros maritima", IF(J3486="POPI", "Pongamia pinnata", IF(J3486="MAPS", "Maniltoa psilogyne", IF(J3486="INBI", "Intsia bijuga", IF(J3486="ACEB", "Acanthus ebracteatus", IF(J3486="CAER", "Calamus erinaceus", IF(J3486="UNUN", "Unknown unknown",  IF(J3486="SOAL", "Sonneratia alba",  IF(J3486="AECO", "Aegiceras corniculatum", "" )) )))))))))))))))))))))))))))))</f>
        <v>Rhizophora apiculata</v>
      </c>
      <c r="J3486" s="23" t="s">
        <v>21</v>
      </c>
      <c r="K3486" s="68" t="n">
        <v>8.91267681314614</v>
      </c>
      <c r="L3486" s="73"/>
      <c r="N3486" s="29"/>
    </row>
    <row r="3487" customFormat="false" ht="13.8" hidden="false" customHeight="false" outlineLevel="0" collapsed="false">
      <c r="A3487" s="72" t="s">
        <v>138</v>
      </c>
      <c r="B3487" s="27" t="n">
        <v>41396</v>
      </c>
      <c r="C3487" s="1" t="s">
        <v>544</v>
      </c>
      <c r="D3487" s="1" t="s">
        <v>140</v>
      </c>
      <c r="E3487" s="1" t="s">
        <v>544</v>
      </c>
      <c r="F3487" s="1" t="s">
        <v>20</v>
      </c>
      <c r="G3487" s="1" t="n">
        <v>3</v>
      </c>
      <c r="H3487" s="38" t="n">
        <v>1</v>
      </c>
      <c r="I3487" s="23" t="str">
        <f aca="false">IF(J3487="RHAP", "Rhizophora apiculata", IF(J3487="EXAG", "Excoecaria agallocha", IF(J3487="BRPA", "Bruguiera parviflora", IF(J3487="XYMO", "Xylocarpus moluccensis", IF(J3487="BRCY", "Bruguiera cylindrica", IF(J3487="AVAL", "Avicennia alba", IF(J3487="AVOF", "Avicennia officinalis", IF(J3487="LURA", "Lumnitzera racemosa", IF(J3487="CETA", "Ceriops tagal", IF(J3487="XYGR", "Xylocarpus granatum", IF(J3487="AVMA", "Avicennia marina", IF(J3487="RHMU", "Rhizophora mucronata", IF(J3487="BRGY", "Bruguiera gymnorrhiza", IF(J3487="BRSE", "Bruguiera sexangula", IF(J3487="SOOV", "Sonneratia ovata", IF(J3487="SOCA", "Sonneratia caseolaris", IF(J3487="HELI", "Heritiera littoralis", IF(J3487="HESY", "Heritiera sylvatica", IF(J3487="NYFR", "Nypa fruticans", IF(J3487="CYRA", "Cynometra ramiflora", IF(J3487="PHPA", "Phoenix paludosa", IF(J3487="SCHY", "Scyphiphora hydrophyllacea", IF(J3487="DIMA", "Diospyros maritima", IF(J3487="POPI", "Pongamia pinnata", IF(J3487="MAPS", "Maniltoa psilogyne", IF(J3487="INBI", "Intsia bijuga", IF(J3487="ACEB", "Acanthus ebracteatus", IF(J3487="CAER", "Calamus erinaceus", IF(J3487="UNUN", "Unknown unknown",  IF(J3487="SOAL", "Sonneratia alba",  IF(J3487="AECO", "Aegiceras corniculatum", "" )) )))))))))))))))))))))))))))))</f>
        <v>Rhizophora apiculata</v>
      </c>
      <c r="J3487" s="75" t="s">
        <v>21</v>
      </c>
      <c r="K3487" s="61" t="n">
        <v>8.91267681314614</v>
      </c>
      <c r="L3487" s="73"/>
      <c r="N3487" s="29"/>
    </row>
    <row r="3488" customFormat="false" ht="13.8" hidden="false" customHeight="false" outlineLevel="0" collapsed="false">
      <c r="A3488" s="72" t="s">
        <v>138</v>
      </c>
      <c r="B3488" s="27" t="n">
        <v>41396</v>
      </c>
      <c r="C3488" s="1" t="s">
        <v>544</v>
      </c>
      <c r="D3488" s="1" t="s">
        <v>140</v>
      </c>
      <c r="E3488" s="1" t="s">
        <v>544</v>
      </c>
      <c r="F3488" s="1" t="s">
        <v>20</v>
      </c>
      <c r="G3488" s="14" t="n">
        <v>3</v>
      </c>
      <c r="H3488" s="14" t="n">
        <v>1</v>
      </c>
      <c r="I3488" s="23" t="str">
        <f aca="false">IF(J3488="RHAP", "Rhizophora apiculata", IF(J3488="EXAG", "Excoecaria agallocha", IF(J3488="BRPA", "Bruguiera parviflora", IF(J3488="XYMO", "Xylocarpus moluccensis", IF(J3488="BRCY", "Bruguiera cylindrica", IF(J3488="AVAL", "Avicennia alba", IF(J3488="AVOF", "Avicennia officinalis", IF(J3488="LURA", "Lumnitzera racemosa", IF(J3488="CETA", "Ceriops tagal", IF(J3488="XYGR", "Xylocarpus granatum", IF(J3488="AVMA", "Avicennia marina", IF(J3488="RHMU", "Rhizophora mucronata", IF(J3488="BRGY", "Bruguiera gymnorrhiza", IF(J3488="BRSE", "Bruguiera sexangula", IF(J3488="SOOV", "Sonneratia ovata", IF(J3488="SOCA", "Sonneratia caseolaris", IF(J3488="HELI", "Heritiera littoralis", IF(J3488="HESY", "Heritiera sylvatica", IF(J3488="NYFR", "Nypa fruticans", IF(J3488="CYRA", "Cynometra ramiflora", IF(J3488="PHPA", "Phoenix paludosa", IF(J3488="SCHY", "Scyphiphora hydrophyllacea", IF(J3488="DIMA", "Diospyros maritima", IF(J3488="POPI", "Pongamia pinnata", IF(J3488="MAPS", "Maniltoa psilogyne", IF(J3488="INBI", "Intsia bijuga", IF(J3488="ACEB", "Acanthus ebracteatus", IF(J3488="CAER", "Calamus erinaceus", IF(J3488="UNUN", "Unknown unknown",  IF(J3488="SOAL", "Sonneratia alba",  IF(J3488="AECO", "Aegiceras corniculatum", "" )) )))))))))))))))))))))))))))))</f>
        <v>Rhizophora apiculata</v>
      </c>
      <c r="J3488" s="23" t="s">
        <v>21</v>
      </c>
      <c r="K3488" s="68" t="n">
        <v>9.23098669932993</v>
      </c>
      <c r="L3488" s="73"/>
      <c r="N3488" s="29"/>
    </row>
    <row r="3489" customFormat="false" ht="13.8" hidden="false" customHeight="false" outlineLevel="0" collapsed="false">
      <c r="A3489" s="72" t="s">
        <v>138</v>
      </c>
      <c r="B3489" s="27" t="n">
        <v>41396</v>
      </c>
      <c r="C3489" s="1" t="s">
        <v>544</v>
      </c>
      <c r="D3489" s="1" t="s">
        <v>140</v>
      </c>
      <c r="E3489" s="1" t="s">
        <v>544</v>
      </c>
      <c r="F3489" s="1" t="s">
        <v>20</v>
      </c>
      <c r="G3489" s="14" t="n">
        <v>3</v>
      </c>
      <c r="H3489" s="14" t="n">
        <v>1</v>
      </c>
      <c r="I3489" s="23" t="str">
        <f aca="false">IF(J3489="RHAP", "Rhizophora apiculata", IF(J3489="EXAG", "Excoecaria agallocha", IF(J3489="BRPA", "Bruguiera parviflora", IF(J3489="XYMO", "Xylocarpus moluccensis", IF(J3489="BRCY", "Bruguiera cylindrica", IF(J3489="AVAL", "Avicennia alba", IF(J3489="AVOF", "Avicennia officinalis", IF(J3489="LURA", "Lumnitzera racemosa", IF(J3489="CETA", "Ceriops tagal", IF(J3489="XYGR", "Xylocarpus granatum", IF(J3489="AVMA", "Avicennia marina", IF(J3489="RHMU", "Rhizophora mucronata", IF(J3489="BRGY", "Bruguiera gymnorrhiza", IF(J3489="BRSE", "Bruguiera sexangula", IF(J3489="SOOV", "Sonneratia ovata", IF(J3489="SOCA", "Sonneratia caseolaris", IF(J3489="HELI", "Heritiera littoralis", IF(J3489="HESY", "Heritiera sylvatica", IF(J3489="NYFR", "Nypa fruticans", IF(J3489="CYRA", "Cynometra ramiflora", IF(J3489="PHPA", "Phoenix paludosa", IF(J3489="SCHY", "Scyphiphora hydrophyllacea", IF(J3489="DIMA", "Diospyros maritima", IF(J3489="POPI", "Pongamia pinnata", IF(J3489="MAPS", "Maniltoa psilogyne", IF(J3489="INBI", "Intsia bijuga", IF(J3489="ACEB", "Acanthus ebracteatus", IF(J3489="CAER", "Calamus erinaceus", IF(J3489="UNUN", "Unknown unknown",  IF(J3489="SOAL", "Sonneratia alba",  IF(J3489="AECO", "Aegiceras corniculatum", "" )) )))))))))))))))))))))))))))))</f>
        <v>Rhizophora apiculata</v>
      </c>
      <c r="J3489" s="23" t="s">
        <v>21</v>
      </c>
      <c r="K3489" s="68" t="n">
        <v>9.54929658551372</v>
      </c>
      <c r="L3489" s="73"/>
      <c r="N3489" s="29"/>
    </row>
    <row r="3490" customFormat="false" ht="13.8" hidden="false" customHeight="false" outlineLevel="0" collapsed="false">
      <c r="A3490" s="72" t="s">
        <v>138</v>
      </c>
      <c r="B3490" s="27" t="n">
        <v>41396</v>
      </c>
      <c r="C3490" s="1" t="s">
        <v>544</v>
      </c>
      <c r="D3490" s="1" t="s">
        <v>140</v>
      </c>
      <c r="E3490" s="1" t="s">
        <v>544</v>
      </c>
      <c r="F3490" s="1" t="s">
        <v>20</v>
      </c>
      <c r="G3490" s="14" t="n">
        <v>3</v>
      </c>
      <c r="H3490" s="14" t="n">
        <v>1</v>
      </c>
      <c r="I3490" s="23" t="str">
        <f aca="false">IF(J3490="RHAP", "Rhizophora apiculata", IF(J3490="EXAG", "Excoecaria agallocha", IF(J3490="BRPA", "Bruguiera parviflora", IF(J3490="XYMO", "Xylocarpus moluccensis", IF(J3490="BRCY", "Bruguiera cylindrica", IF(J3490="AVAL", "Avicennia alba", IF(J3490="AVOF", "Avicennia officinalis", IF(J3490="LURA", "Lumnitzera racemosa", IF(J3490="CETA", "Ceriops tagal", IF(J3490="XYGR", "Xylocarpus granatum", IF(J3490="AVMA", "Avicennia marina", IF(J3490="RHMU", "Rhizophora mucronata", IF(J3490="BRGY", "Bruguiera gymnorrhiza", IF(J3490="BRSE", "Bruguiera sexangula", IF(J3490="SOOV", "Sonneratia ovata", IF(J3490="SOCA", "Sonneratia caseolaris", IF(J3490="HELI", "Heritiera littoralis", IF(J3490="HESY", "Heritiera sylvatica", IF(J3490="NYFR", "Nypa fruticans", IF(J3490="CYRA", "Cynometra ramiflora", IF(J3490="PHPA", "Phoenix paludosa", IF(J3490="SCHY", "Scyphiphora hydrophyllacea", IF(J3490="DIMA", "Diospyros maritima", IF(J3490="POPI", "Pongamia pinnata", IF(J3490="MAPS", "Maniltoa psilogyne", IF(J3490="INBI", "Intsia bijuga", IF(J3490="ACEB", "Acanthus ebracteatus", IF(J3490="CAER", "Calamus erinaceus", IF(J3490="UNUN", "Unknown unknown",  IF(J3490="SOAL", "Sonneratia alba",  IF(J3490="AECO", "Aegiceras corniculatum", "" )) )))))))))))))))))))))))))))))</f>
        <v>Rhizophora apiculata</v>
      </c>
      <c r="J3490" s="23" t="s">
        <v>21</v>
      </c>
      <c r="K3490" s="68" t="n">
        <v>10.1859163578813</v>
      </c>
      <c r="L3490" s="73"/>
      <c r="N3490" s="29"/>
    </row>
    <row r="3491" customFormat="false" ht="13.8" hidden="false" customHeight="false" outlineLevel="0" collapsed="false">
      <c r="A3491" s="49" t="s">
        <v>138</v>
      </c>
      <c r="B3491" s="27" t="n">
        <v>41396</v>
      </c>
      <c r="C3491" s="1" t="s">
        <v>544</v>
      </c>
      <c r="D3491" s="1" t="s">
        <v>140</v>
      </c>
      <c r="E3491" s="1" t="s">
        <v>544</v>
      </c>
      <c r="F3491" s="1" t="s">
        <v>20</v>
      </c>
      <c r="G3491" s="14" t="n">
        <v>3</v>
      </c>
      <c r="H3491" s="14" t="n">
        <v>1</v>
      </c>
      <c r="I3491" s="23" t="str">
        <f aca="false">IF(J3491="RHAP", "Rhizophora apiculata", IF(J3491="EXAG", "Excoecaria agallocha", IF(J3491="BRPA", "Bruguiera parviflora", IF(J3491="XYMO", "Xylocarpus moluccensis", IF(J3491="BRCY", "Bruguiera cylindrica", IF(J3491="AVAL", "Avicennia alba", IF(J3491="AVOF", "Avicennia officinalis", IF(J3491="LURA", "Lumnitzera racemosa", IF(J3491="CETA", "Ceriops tagal", IF(J3491="XYGR", "Xylocarpus granatum", IF(J3491="AVMA", "Avicennia marina", IF(J3491="RHMU", "Rhizophora mucronata", IF(J3491="BRGY", "Bruguiera gymnorrhiza", IF(J3491="BRSE", "Bruguiera sexangula", IF(J3491="SOOV", "Sonneratia ovata", IF(J3491="SOCA", "Sonneratia caseolaris", IF(J3491="HELI", "Heritiera littoralis", IF(J3491="HESY", "Heritiera sylvatica", IF(J3491="NYFR", "Nypa fruticans", IF(J3491="CYRA", "Cynometra ramiflora", IF(J3491="PHPA", "Phoenix paludosa", IF(J3491="SCHY", "Scyphiphora hydrophyllacea", IF(J3491="DIMA", "Diospyros maritima", IF(J3491="POPI", "Pongamia pinnata", IF(J3491="MAPS", "Maniltoa psilogyne", IF(J3491="INBI", "Intsia bijuga", IF(J3491="ACEB", "Acanthus ebracteatus", IF(J3491="CAER", "Calamus erinaceus", IF(J3491="UNUN", "Unknown unknown",  IF(J3491="SOAL", "Sonneratia alba",  IF(J3491="AECO", "Aegiceras corniculatum", "" )) )))))))))))))))))))))))))))))</f>
        <v>Bruguiera gymnorrhiza</v>
      </c>
      <c r="J3491" s="23" t="s">
        <v>1027</v>
      </c>
      <c r="K3491" s="68" t="n">
        <v>12.095775674984</v>
      </c>
      <c r="L3491" s="73"/>
      <c r="N3491" s="29"/>
    </row>
    <row r="3492" customFormat="false" ht="13.8" hidden="false" customHeight="false" outlineLevel="0" collapsed="false">
      <c r="A3492" s="49" t="s">
        <v>138</v>
      </c>
      <c r="B3492" s="27" t="n">
        <v>41396</v>
      </c>
      <c r="C3492" s="1" t="s">
        <v>544</v>
      </c>
      <c r="D3492" s="1" t="s">
        <v>140</v>
      </c>
      <c r="E3492" s="1" t="s">
        <v>544</v>
      </c>
      <c r="F3492" s="1" t="s">
        <v>20</v>
      </c>
      <c r="G3492" s="14" t="n">
        <v>3</v>
      </c>
      <c r="H3492" s="14" t="n">
        <v>2</v>
      </c>
      <c r="I3492" s="23" t="str">
        <f aca="false">IF(J3492="RHAP", "Rhizophora apiculata", IF(J3492="EXAG", "Excoecaria agallocha", IF(J3492="BRPA", "Bruguiera parviflora", IF(J3492="XYMO", "Xylocarpus moluccensis", IF(J3492="BRCY", "Bruguiera cylindrica", IF(J3492="AVAL", "Avicennia alba", IF(J3492="AVOF", "Avicennia officinalis", IF(J3492="LURA", "Lumnitzera racemosa", IF(J3492="CETA", "Ceriops tagal", IF(J3492="XYGR", "Xylocarpus granatum", IF(J3492="AVMA", "Avicennia marina", IF(J3492="RHMU", "Rhizophora mucronata", IF(J3492="BRGY", "Bruguiera gymnorrhiza", IF(J3492="BRSE", "Bruguiera sexangula", IF(J3492="SOOV", "Sonneratia ovata", IF(J3492="SOCA", "Sonneratia caseolaris", IF(J3492="HELI", "Heritiera littoralis", IF(J3492="HESY", "Heritiera sylvatica", IF(J3492="NYFR", "Nypa fruticans", IF(J3492="CYRA", "Cynometra ramiflora", IF(J3492="PHPA", "Phoenix paludosa", IF(J3492="SCHY", "Scyphiphora hydrophyllacea", IF(J3492="DIMA", "Diospyros maritima", IF(J3492="POPI", "Pongamia pinnata", IF(J3492="MAPS", "Maniltoa psilogyne", IF(J3492="INBI", "Intsia bijuga", IF(J3492="ACEB", "Acanthus ebracteatus", IF(J3492="CAER", "Calamus erinaceus", IF(J3492="UNUN", "Unknown unknown",  IF(J3492="SOAL", "Sonneratia alba",  IF(J3492="AECO", "Aegiceras corniculatum", "" )) )))))))))))))))))))))))))))))</f>
        <v>Bruguiera gymnorrhiza</v>
      </c>
      <c r="J3492" s="49" t="s">
        <v>1027</v>
      </c>
      <c r="K3492" s="68" t="n">
        <v>5.09295817894065</v>
      </c>
      <c r="L3492" s="73"/>
      <c r="N3492" s="29"/>
    </row>
    <row r="3493" customFormat="false" ht="13.8" hidden="false" customHeight="false" outlineLevel="0" collapsed="false">
      <c r="A3493" s="72" t="s">
        <v>138</v>
      </c>
      <c r="B3493" s="27" t="n">
        <v>41396</v>
      </c>
      <c r="C3493" s="1" t="s">
        <v>544</v>
      </c>
      <c r="D3493" s="1" t="s">
        <v>140</v>
      </c>
      <c r="E3493" s="1" t="s">
        <v>544</v>
      </c>
      <c r="F3493" s="1" t="s">
        <v>20</v>
      </c>
      <c r="G3493" s="14" t="n">
        <v>3</v>
      </c>
      <c r="H3493" s="14" t="n">
        <v>2</v>
      </c>
      <c r="I3493" s="23" t="str">
        <f aca="false">IF(J3493="RHAP", "Rhizophora apiculata", IF(J3493="EXAG", "Excoecaria agallocha", IF(J3493="BRPA", "Bruguiera parviflora", IF(J3493="XYMO", "Xylocarpus moluccensis", IF(J3493="BRCY", "Bruguiera cylindrica", IF(J3493="AVAL", "Avicennia alba", IF(J3493="AVOF", "Avicennia officinalis", IF(J3493="LURA", "Lumnitzera racemosa", IF(J3493="CETA", "Ceriops tagal", IF(J3493="XYGR", "Xylocarpus granatum", IF(J3493="AVMA", "Avicennia marina", IF(J3493="RHMU", "Rhizophora mucronata", IF(J3493="BRGY", "Bruguiera gymnorrhiza", IF(J3493="BRSE", "Bruguiera sexangula", IF(J3493="SOOV", "Sonneratia ovata", IF(J3493="SOCA", "Sonneratia caseolaris", IF(J3493="HELI", "Heritiera littoralis", IF(J3493="HESY", "Heritiera sylvatica", IF(J3493="NYFR", "Nypa fruticans", IF(J3493="CYRA", "Cynometra ramiflora", IF(J3493="PHPA", "Phoenix paludosa", IF(J3493="SCHY", "Scyphiphora hydrophyllacea", IF(J3493="DIMA", "Diospyros maritima", IF(J3493="POPI", "Pongamia pinnata", IF(J3493="MAPS", "Maniltoa psilogyne", IF(J3493="INBI", "Intsia bijuga", IF(J3493="ACEB", "Acanthus ebracteatus", IF(J3493="CAER", "Calamus erinaceus", IF(J3493="UNUN", "Unknown unknown",  IF(J3493="SOAL", "Sonneratia alba",  IF(J3493="AECO", "Aegiceras corniculatum", "" )) )))))))))))))))))))))))))))))</f>
        <v>Rhizophora apiculata</v>
      </c>
      <c r="J3493" s="23" t="s">
        <v>21</v>
      </c>
      <c r="K3493" s="68" t="n">
        <v>5.09295817894065</v>
      </c>
      <c r="N3493" s="29"/>
    </row>
    <row r="3494" customFormat="false" ht="13.8" hidden="false" customHeight="false" outlineLevel="0" collapsed="false">
      <c r="A3494" s="72" t="s">
        <v>138</v>
      </c>
      <c r="B3494" s="27" t="n">
        <v>41396</v>
      </c>
      <c r="C3494" s="1" t="s">
        <v>544</v>
      </c>
      <c r="D3494" s="1" t="s">
        <v>140</v>
      </c>
      <c r="E3494" s="1" t="s">
        <v>544</v>
      </c>
      <c r="F3494" s="1" t="s">
        <v>20</v>
      </c>
      <c r="G3494" s="14" t="n">
        <v>3</v>
      </c>
      <c r="H3494" s="14" t="n">
        <v>2</v>
      </c>
      <c r="I3494" s="23" t="str">
        <f aca="false">IF(J3494="RHAP", "Rhizophora apiculata", IF(J3494="EXAG", "Excoecaria agallocha", IF(J3494="BRPA", "Bruguiera parviflora", IF(J3494="XYMO", "Xylocarpus moluccensis", IF(J3494="BRCY", "Bruguiera cylindrica", IF(J3494="AVAL", "Avicennia alba", IF(J3494="AVOF", "Avicennia officinalis", IF(J3494="LURA", "Lumnitzera racemosa", IF(J3494="CETA", "Ceriops tagal", IF(J3494="XYGR", "Xylocarpus granatum", IF(J3494="AVMA", "Avicennia marina", IF(J3494="RHMU", "Rhizophora mucronata", IF(J3494="BRGY", "Bruguiera gymnorrhiza", IF(J3494="BRSE", "Bruguiera sexangula", IF(J3494="SOOV", "Sonneratia ovata", IF(J3494="SOCA", "Sonneratia caseolaris", IF(J3494="HELI", "Heritiera littoralis", IF(J3494="HESY", "Heritiera sylvatica", IF(J3494="NYFR", "Nypa fruticans", IF(J3494="CYRA", "Cynometra ramiflora", IF(J3494="PHPA", "Phoenix paludosa", IF(J3494="SCHY", "Scyphiphora hydrophyllacea", IF(J3494="DIMA", "Diospyros maritima", IF(J3494="POPI", "Pongamia pinnata", IF(J3494="MAPS", "Maniltoa psilogyne", IF(J3494="INBI", "Intsia bijuga", IF(J3494="ACEB", "Acanthus ebracteatus", IF(J3494="CAER", "Calamus erinaceus", IF(J3494="UNUN", "Unknown unknown",  IF(J3494="SOAL", "Sonneratia alba",  IF(J3494="AECO", "Aegiceras corniculatum", "" )) )))))))))))))))))))))))))))))</f>
        <v>Rhizophora apiculata</v>
      </c>
      <c r="J3494" s="23" t="s">
        <v>21</v>
      </c>
      <c r="K3494" s="68" t="n">
        <v>5.09295817894065</v>
      </c>
      <c r="N3494" s="29"/>
    </row>
    <row r="3495" customFormat="false" ht="13.8" hidden="false" customHeight="false" outlineLevel="0" collapsed="false">
      <c r="A3495" s="72" t="s">
        <v>138</v>
      </c>
      <c r="B3495" s="27" t="n">
        <v>41396</v>
      </c>
      <c r="C3495" s="1" t="s">
        <v>544</v>
      </c>
      <c r="D3495" s="1" t="s">
        <v>140</v>
      </c>
      <c r="E3495" s="1" t="s">
        <v>544</v>
      </c>
      <c r="F3495" s="1" t="s">
        <v>20</v>
      </c>
      <c r="G3495" s="14" t="n">
        <v>3</v>
      </c>
      <c r="H3495" s="14" t="n">
        <v>2</v>
      </c>
      <c r="I3495" s="23" t="str">
        <f aca="false">IF(J3495="RHAP", "Rhizophora apiculata", IF(J3495="EXAG", "Excoecaria agallocha", IF(J3495="BRPA", "Bruguiera parviflora", IF(J3495="XYMO", "Xylocarpus moluccensis", IF(J3495="BRCY", "Bruguiera cylindrica", IF(J3495="AVAL", "Avicennia alba", IF(J3495="AVOF", "Avicennia officinalis", IF(J3495="LURA", "Lumnitzera racemosa", IF(J3495="CETA", "Ceriops tagal", IF(J3495="XYGR", "Xylocarpus granatum", IF(J3495="AVMA", "Avicennia marina", IF(J3495="RHMU", "Rhizophora mucronata", IF(J3495="BRGY", "Bruguiera gymnorrhiza", IF(J3495="BRSE", "Bruguiera sexangula", IF(J3495="SOOV", "Sonneratia ovata", IF(J3495="SOCA", "Sonneratia caseolaris", IF(J3495="HELI", "Heritiera littoralis", IF(J3495="HESY", "Heritiera sylvatica", IF(J3495="NYFR", "Nypa fruticans", IF(J3495="CYRA", "Cynometra ramiflora", IF(J3495="PHPA", "Phoenix paludosa", IF(J3495="SCHY", "Scyphiphora hydrophyllacea", IF(J3495="DIMA", "Diospyros maritima", IF(J3495="POPI", "Pongamia pinnata", IF(J3495="MAPS", "Maniltoa psilogyne", IF(J3495="INBI", "Intsia bijuga", IF(J3495="ACEB", "Acanthus ebracteatus", IF(J3495="CAER", "Calamus erinaceus", IF(J3495="UNUN", "Unknown unknown",  IF(J3495="SOAL", "Sonneratia alba",  IF(J3495="AECO", "Aegiceras corniculatum", "" )) )))))))))))))))))))))))))))))</f>
        <v>Rhizophora apiculata</v>
      </c>
      <c r="J3495" s="23" t="s">
        <v>21</v>
      </c>
      <c r="K3495" s="68" t="n">
        <v>5.41126806512444</v>
      </c>
      <c r="N3495" s="29"/>
    </row>
    <row r="3496" customFormat="false" ht="13.8" hidden="false" customHeight="false" outlineLevel="0" collapsed="false">
      <c r="A3496" s="72" t="s">
        <v>138</v>
      </c>
      <c r="B3496" s="27" t="n">
        <v>41396</v>
      </c>
      <c r="C3496" s="1" t="s">
        <v>544</v>
      </c>
      <c r="D3496" s="1" t="s">
        <v>140</v>
      </c>
      <c r="E3496" s="1" t="s">
        <v>544</v>
      </c>
      <c r="F3496" s="1" t="s">
        <v>20</v>
      </c>
      <c r="G3496" s="14" t="n">
        <v>3</v>
      </c>
      <c r="H3496" s="14" t="n">
        <v>2</v>
      </c>
      <c r="I3496" s="23" t="str">
        <f aca="false">IF(J3496="RHAP", "Rhizophora apiculata", IF(J3496="EXAG", "Excoecaria agallocha", IF(J3496="BRPA", "Bruguiera parviflora", IF(J3496="XYMO", "Xylocarpus moluccensis", IF(J3496="BRCY", "Bruguiera cylindrica", IF(J3496="AVAL", "Avicennia alba", IF(J3496="AVOF", "Avicennia officinalis", IF(J3496="LURA", "Lumnitzera racemosa", IF(J3496="CETA", "Ceriops tagal", IF(J3496="XYGR", "Xylocarpus granatum", IF(J3496="AVMA", "Avicennia marina", IF(J3496="RHMU", "Rhizophora mucronata", IF(J3496="BRGY", "Bruguiera gymnorrhiza", IF(J3496="BRSE", "Bruguiera sexangula", IF(J3496="SOOV", "Sonneratia ovata", IF(J3496="SOCA", "Sonneratia caseolaris", IF(J3496="HELI", "Heritiera littoralis", IF(J3496="HESY", "Heritiera sylvatica", IF(J3496="NYFR", "Nypa fruticans", IF(J3496="CYRA", "Cynometra ramiflora", IF(J3496="PHPA", "Phoenix paludosa", IF(J3496="SCHY", "Scyphiphora hydrophyllacea", IF(J3496="DIMA", "Diospyros maritima", IF(J3496="POPI", "Pongamia pinnata", IF(J3496="MAPS", "Maniltoa psilogyne", IF(J3496="INBI", "Intsia bijuga", IF(J3496="ACEB", "Acanthus ebracteatus", IF(J3496="CAER", "Calamus erinaceus", IF(J3496="UNUN", "Unknown unknown",  IF(J3496="SOAL", "Sonneratia alba",  IF(J3496="AECO", "Aegiceras corniculatum", "" )) )))))))))))))))))))))))))))))</f>
        <v>Rhizophora apiculata</v>
      </c>
      <c r="J3496" s="23" t="s">
        <v>21</v>
      </c>
      <c r="K3496" s="68" t="n">
        <v>5.72957795130823</v>
      </c>
      <c r="N3496" s="29"/>
    </row>
    <row r="3497" customFormat="false" ht="13.8" hidden="false" customHeight="false" outlineLevel="0" collapsed="false">
      <c r="A3497" s="72" t="s">
        <v>138</v>
      </c>
      <c r="B3497" s="27" t="n">
        <v>41396</v>
      </c>
      <c r="C3497" s="1" t="s">
        <v>544</v>
      </c>
      <c r="D3497" s="1" t="s">
        <v>140</v>
      </c>
      <c r="E3497" s="1" t="s">
        <v>544</v>
      </c>
      <c r="F3497" s="1" t="s">
        <v>20</v>
      </c>
      <c r="G3497" s="14" t="n">
        <v>3</v>
      </c>
      <c r="H3497" s="14" t="n">
        <v>2</v>
      </c>
      <c r="I3497" s="23" t="str">
        <f aca="false">IF(J3497="RHAP", "Rhizophora apiculata", IF(J3497="EXAG", "Excoecaria agallocha", IF(J3497="BRPA", "Bruguiera parviflora", IF(J3497="XYMO", "Xylocarpus moluccensis", IF(J3497="BRCY", "Bruguiera cylindrica", IF(J3497="AVAL", "Avicennia alba", IF(J3497="AVOF", "Avicennia officinalis", IF(J3497="LURA", "Lumnitzera racemosa", IF(J3497="CETA", "Ceriops tagal", IF(J3497="XYGR", "Xylocarpus granatum", IF(J3497="AVMA", "Avicennia marina", IF(J3497="RHMU", "Rhizophora mucronata", IF(J3497="BRGY", "Bruguiera gymnorrhiza", IF(J3497="BRSE", "Bruguiera sexangula", IF(J3497="SOOV", "Sonneratia ovata", IF(J3497="SOCA", "Sonneratia caseolaris", IF(J3497="HELI", "Heritiera littoralis", IF(J3497="HESY", "Heritiera sylvatica", IF(J3497="NYFR", "Nypa fruticans", IF(J3497="CYRA", "Cynometra ramiflora", IF(J3497="PHPA", "Phoenix paludosa", IF(J3497="SCHY", "Scyphiphora hydrophyllacea", IF(J3497="DIMA", "Diospyros maritima", IF(J3497="POPI", "Pongamia pinnata", IF(J3497="MAPS", "Maniltoa psilogyne", IF(J3497="INBI", "Intsia bijuga", IF(J3497="ACEB", "Acanthus ebracteatus", IF(J3497="CAER", "Calamus erinaceus", IF(J3497="UNUN", "Unknown unknown",  IF(J3497="SOAL", "Sonneratia alba",  IF(J3497="AECO", "Aegiceras corniculatum", "" )) )))))))))))))))))))))))))))))</f>
        <v>Rhizophora apiculata</v>
      </c>
      <c r="J3497" s="23" t="s">
        <v>21</v>
      </c>
      <c r="K3497" s="68" t="n">
        <v>5.72957795130823</v>
      </c>
      <c r="N3497" s="29"/>
    </row>
    <row r="3498" customFormat="false" ht="13.8" hidden="false" customHeight="false" outlineLevel="0" collapsed="false">
      <c r="A3498" s="72" t="s">
        <v>138</v>
      </c>
      <c r="B3498" s="27" t="n">
        <v>41396</v>
      </c>
      <c r="C3498" s="1" t="s">
        <v>544</v>
      </c>
      <c r="D3498" s="1" t="s">
        <v>140</v>
      </c>
      <c r="E3498" s="1" t="s">
        <v>544</v>
      </c>
      <c r="F3498" s="1" t="s">
        <v>20</v>
      </c>
      <c r="G3498" s="14" t="n">
        <v>3</v>
      </c>
      <c r="H3498" s="14" t="n">
        <v>2</v>
      </c>
      <c r="I3498" s="23" t="str">
        <f aca="false">IF(J3498="RHAP", "Rhizophora apiculata", IF(J3498="EXAG", "Excoecaria agallocha", IF(J3498="BRPA", "Bruguiera parviflora", IF(J3498="XYMO", "Xylocarpus moluccensis", IF(J3498="BRCY", "Bruguiera cylindrica", IF(J3498="AVAL", "Avicennia alba", IF(J3498="AVOF", "Avicennia officinalis", IF(J3498="LURA", "Lumnitzera racemosa", IF(J3498="CETA", "Ceriops tagal", IF(J3498="XYGR", "Xylocarpus granatum", IF(J3498="AVMA", "Avicennia marina", IF(J3498="RHMU", "Rhizophora mucronata", IF(J3498="BRGY", "Bruguiera gymnorrhiza", IF(J3498="BRSE", "Bruguiera sexangula", IF(J3498="SOOV", "Sonneratia ovata", IF(J3498="SOCA", "Sonneratia caseolaris", IF(J3498="HELI", "Heritiera littoralis", IF(J3498="HESY", "Heritiera sylvatica", IF(J3498="NYFR", "Nypa fruticans", IF(J3498="CYRA", "Cynometra ramiflora", IF(J3498="PHPA", "Phoenix paludosa", IF(J3498="SCHY", "Scyphiphora hydrophyllacea", IF(J3498="DIMA", "Diospyros maritima", IF(J3498="POPI", "Pongamia pinnata", IF(J3498="MAPS", "Maniltoa psilogyne", IF(J3498="INBI", "Intsia bijuga", IF(J3498="ACEB", "Acanthus ebracteatus", IF(J3498="CAER", "Calamus erinaceus", IF(J3498="UNUN", "Unknown unknown",  IF(J3498="SOAL", "Sonneratia alba",  IF(J3498="AECO", "Aegiceras corniculatum", "" )) )))))))))))))))))))))))))))))</f>
        <v>Rhizophora apiculata</v>
      </c>
      <c r="J3498" s="23" t="s">
        <v>21</v>
      </c>
      <c r="K3498" s="68" t="n">
        <v>5.72957795130823</v>
      </c>
      <c r="N3498" s="29"/>
    </row>
    <row r="3499" customFormat="false" ht="13.8" hidden="false" customHeight="false" outlineLevel="0" collapsed="false">
      <c r="A3499" s="72" t="s">
        <v>138</v>
      </c>
      <c r="B3499" s="27" t="n">
        <v>41396</v>
      </c>
      <c r="C3499" s="1" t="s">
        <v>544</v>
      </c>
      <c r="D3499" s="1" t="s">
        <v>140</v>
      </c>
      <c r="E3499" s="1" t="s">
        <v>544</v>
      </c>
      <c r="F3499" s="1" t="s">
        <v>20</v>
      </c>
      <c r="G3499" s="14" t="n">
        <v>3</v>
      </c>
      <c r="H3499" s="14" t="n">
        <v>2</v>
      </c>
      <c r="I3499" s="23" t="str">
        <f aca="false">IF(J3499="RHAP", "Rhizophora apiculata", IF(J3499="EXAG", "Excoecaria agallocha", IF(J3499="BRPA", "Bruguiera parviflora", IF(J3499="XYMO", "Xylocarpus moluccensis", IF(J3499="BRCY", "Bruguiera cylindrica", IF(J3499="AVAL", "Avicennia alba", IF(J3499="AVOF", "Avicennia officinalis", IF(J3499="LURA", "Lumnitzera racemosa", IF(J3499="CETA", "Ceriops tagal", IF(J3499="XYGR", "Xylocarpus granatum", IF(J3499="AVMA", "Avicennia marina", IF(J3499="RHMU", "Rhizophora mucronata", IF(J3499="BRGY", "Bruguiera gymnorrhiza", IF(J3499="BRSE", "Bruguiera sexangula", IF(J3499="SOOV", "Sonneratia ovata", IF(J3499="SOCA", "Sonneratia caseolaris", IF(J3499="HELI", "Heritiera littoralis", IF(J3499="HESY", "Heritiera sylvatica", IF(J3499="NYFR", "Nypa fruticans", IF(J3499="CYRA", "Cynometra ramiflora", IF(J3499="PHPA", "Phoenix paludosa", IF(J3499="SCHY", "Scyphiphora hydrophyllacea", IF(J3499="DIMA", "Diospyros maritima", IF(J3499="POPI", "Pongamia pinnata", IF(J3499="MAPS", "Maniltoa psilogyne", IF(J3499="INBI", "Intsia bijuga", IF(J3499="ACEB", "Acanthus ebracteatus", IF(J3499="CAER", "Calamus erinaceus", IF(J3499="UNUN", "Unknown unknown",  IF(J3499="SOAL", "Sonneratia alba",  IF(J3499="AECO", "Aegiceras corniculatum", "" )) )))))))))))))))))))))))))))))</f>
        <v>Rhizophora apiculata</v>
      </c>
      <c r="J3499" s="23" t="s">
        <v>21</v>
      </c>
      <c r="K3499" s="68" t="n">
        <v>5.72957795130823</v>
      </c>
      <c r="N3499" s="29"/>
    </row>
    <row r="3500" customFormat="false" ht="13.8" hidden="false" customHeight="false" outlineLevel="0" collapsed="false">
      <c r="A3500" s="49" t="s">
        <v>138</v>
      </c>
      <c r="B3500" s="27" t="n">
        <v>41396</v>
      </c>
      <c r="C3500" s="1" t="s">
        <v>544</v>
      </c>
      <c r="D3500" s="1" t="s">
        <v>140</v>
      </c>
      <c r="E3500" s="1" t="s">
        <v>544</v>
      </c>
      <c r="F3500" s="1" t="s">
        <v>20</v>
      </c>
      <c r="G3500" s="14" t="n">
        <v>3</v>
      </c>
      <c r="H3500" s="14" t="n">
        <v>2</v>
      </c>
      <c r="I3500" s="23" t="str">
        <f aca="false">IF(J3500="RHAP", "Rhizophora apiculata", IF(J3500="EXAG", "Excoecaria agallocha", IF(J3500="BRPA", "Bruguiera parviflora", IF(J3500="XYMO", "Xylocarpus moluccensis", IF(J3500="BRCY", "Bruguiera cylindrica", IF(J3500="AVAL", "Avicennia alba", IF(J3500="AVOF", "Avicennia officinalis", IF(J3500="LURA", "Lumnitzera racemosa", IF(J3500="CETA", "Ceriops tagal", IF(J3500="XYGR", "Xylocarpus granatum", IF(J3500="AVMA", "Avicennia marina", IF(J3500="RHMU", "Rhizophora mucronata", IF(J3500="BRGY", "Bruguiera gymnorrhiza", IF(J3500="BRSE", "Bruguiera sexangula", IF(J3500="SOOV", "Sonneratia ovata", IF(J3500="SOCA", "Sonneratia caseolaris", IF(J3500="HELI", "Heritiera littoralis", IF(J3500="HESY", "Heritiera sylvatica", IF(J3500="NYFR", "Nypa fruticans", IF(J3500="CYRA", "Cynometra ramiflora", IF(J3500="PHPA", "Phoenix paludosa", IF(J3500="SCHY", "Scyphiphora hydrophyllacea", IF(J3500="DIMA", "Diospyros maritima", IF(J3500="POPI", "Pongamia pinnata", IF(J3500="MAPS", "Maniltoa psilogyne", IF(J3500="INBI", "Intsia bijuga", IF(J3500="ACEB", "Acanthus ebracteatus", IF(J3500="CAER", "Calamus erinaceus", IF(J3500="UNUN", "Unknown unknown",  IF(J3500="SOAL", "Sonneratia alba",  IF(J3500="AECO", "Aegiceras corniculatum", "" )) )))))))))))))))))))))))))))))</f>
        <v>Rhizophora apiculata</v>
      </c>
      <c r="J3500" s="23" t="s">
        <v>21</v>
      </c>
      <c r="K3500" s="68" t="n">
        <v>5.72957795130823</v>
      </c>
      <c r="N3500" s="29"/>
    </row>
    <row r="3501" customFormat="false" ht="13.8" hidden="false" customHeight="false" outlineLevel="0" collapsed="false">
      <c r="A3501" s="72" t="s">
        <v>138</v>
      </c>
      <c r="B3501" s="27" t="n">
        <v>41396</v>
      </c>
      <c r="C3501" s="1" t="s">
        <v>544</v>
      </c>
      <c r="D3501" s="1" t="s">
        <v>140</v>
      </c>
      <c r="E3501" s="1" t="s">
        <v>544</v>
      </c>
      <c r="F3501" s="1" t="s">
        <v>20</v>
      </c>
      <c r="G3501" s="14" t="n">
        <v>3</v>
      </c>
      <c r="H3501" s="14" t="n">
        <v>2</v>
      </c>
      <c r="I3501" s="23" t="str">
        <f aca="false">IF(J3501="RHAP", "Rhizophora apiculata", IF(J3501="EXAG", "Excoecaria agallocha", IF(J3501="BRPA", "Bruguiera parviflora", IF(J3501="XYMO", "Xylocarpus moluccensis", IF(J3501="BRCY", "Bruguiera cylindrica", IF(J3501="AVAL", "Avicennia alba", IF(J3501="AVOF", "Avicennia officinalis", IF(J3501="LURA", "Lumnitzera racemosa", IF(J3501="CETA", "Ceriops tagal", IF(J3501="XYGR", "Xylocarpus granatum", IF(J3501="AVMA", "Avicennia marina", IF(J3501="RHMU", "Rhizophora mucronata", IF(J3501="BRGY", "Bruguiera gymnorrhiza", IF(J3501="BRSE", "Bruguiera sexangula", IF(J3501="SOOV", "Sonneratia ovata", IF(J3501="SOCA", "Sonneratia caseolaris", IF(J3501="HELI", "Heritiera littoralis", IF(J3501="HESY", "Heritiera sylvatica", IF(J3501="NYFR", "Nypa fruticans", IF(J3501="CYRA", "Cynometra ramiflora", IF(J3501="PHPA", "Phoenix paludosa", IF(J3501="SCHY", "Scyphiphora hydrophyllacea", IF(J3501="DIMA", "Diospyros maritima", IF(J3501="POPI", "Pongamia pinnata", IF(J3501="MAPS", "Maniltoa psilogyne", IF(J3501="INBI", "Intsia bijuga", IF(J3501="ACEB", "Acanthus ebracteatus", IF(J3501="CAER", "Calamus erinaceus", IF(J3501="UNUN", "Unknown unknown",  IF(J3501="SOAL", "Sonneratia alba",  IF(J3501="AECO", "Aegiceras corniculatum", "" )) )))))))))))))))))))))))))))))</f>
        <v>Rhizophora apiculata</v>
      </c>
      <c r="J3501" s="23" t="s">
        <v>21</v>
      </c>
      <c r="K3501" s="68" t="n">
        <v>6.04788783749202</v>
      </c>
      <c r="N3501" s="29"/>
    </row>
    <row r="3502" customFormat="false" ht="13.8" hidden="false" customHeight="false" outlineLevel="0" collapsed="false">
      <c r="A3502" s="72" t="s">
        <v>138</v>
      </c>
      <c r="B3502" s="27" t="n">
        <v>41396</v>
      </c>
      <c r="C3502" s="1" t="s">
        <v>544</v>
      </c>
      <c r="D3502" s="1" t="s">
        <v>140</v>
      </c>
      <c r="E3502" s="1" t="s">
        <v>544</v>
      </c>
      <c r="F3502" s="1" t="s">
        <v>20</v>
      </c>
      <c r="G3502" s="14" t="n">
        <v>3</v>
      </c>
      <c r="H3502" s="14" t="n">
        <v>2</v>
      </c>
      <c r="I3502" s="23" t="str">
        <f aca="false">IF(J3502="RHAP", "Rhizophora apiculata", IF(J3502="EXAG", "Excoecaria agallocha", IF(J3502="BRPA", "Bruguiera parviflora", IF(J3502="XYMO", "Xylocarpus moluccensis", IF(J3502="BRCY", "Bruguiera cylindrica", IF(J3502="AVAL", "Avicennia alba", IF(J3502="AVOF", "Avicennia officinalis", IF(J3502="LURA", "Lumnitzera racemosa", IF(J3502="CETA", "Ceriops tagal", IF(J3502="XYGR", "Xylocarpus granatum", IF(J3502="AVMA", "Avicennia marina", IF(J3502="RHMU", "Rhizophora mucronata", IF(J3502="BRGY", "Bruguiera gymnorrhiza", IF(J3502="BRSE", "Bruguiera sexangula", IF(J3502="SOOV", "Sonneratia ovata", IF(J3502="SOCA", "Sonneratia caseolaris", IF(J3502="HELI", "Heritiera littoralis", IF(J3502="HESY", "Heritiera sylvatica", IF(J3502="NYFR", "Nypa fruticans", IF(J3502="CYRA", "Cynometra ramiflora", IF(J3502="PHPA", "Phoenix paludosa", IF(J3502="SCHY", "Scyphiphora hydrophyllacea", IF(J3502="DIMA", "Diospyros maritima", IF(J3502="POPI", "Pongamia pinnata", IF(J3502="MAPS", "Maniltoa psilogyne", IF(J3502="INBI", "Intsia bijuga", IF(J3502="ACEB", "Acanthus ebracteatus", IF(J3502="CAER", "Calamus erinaceus", IF(J3502="UNUN", "Unknown unknown",  IF(J3502="SOAL", "Sonneratia alba",  IF(J3502="AECO", "Aegiceras corniculatum", "" )) )))))))))))))))))))))))))))))</f>
        <v>Rhizophora apiculata</v>
      </c>
      <c r="J3502" s="23" t="s">
        <v>21</v>
      </c>
      <c r="K3502" s="68" t="n">
        <v>6.04788783749202</v>
      </c>
      <c r="N3502" s="29"/>
    </row>
    <row r="3503" customFormat="false" ht="13.8" hidden="false" customHeight="false" outlineLevel="0" collapsed="false">
      <c r="A3503" s="72" t="s">
        <v>138</v>
      </c>
      <c r="B3503" s="27" t="n">
        <v>41396</v>
      </c>
      <c r="C3503" s="1" t="s">
        <v>544</v>
      </c>
      <c r="D3503" s="1" t="s">
        <v>140</v>
      </c>
      <c r="E3503" s="1" t="s">
        <v>544</v>
      </c>
      <c r="F3503" s="1" t="s">
        <v>20</v>
      </c>
      <c r="G3503" s="14" t="n">
        <v>3</v>
      </c>
      <c r="H3503" s="14" t="n">
        <v>2</v>
      </c>
      <c r="I3503" s="23" t="str">
        <f aca="false">IF(J3503="RHAP", "Rhizophora apiculata", IF(J3503="EXAG", "Excoecaria agallocha", IF(J3503="BRPA", "Bruguiera parviflora", IF(J3503="XYMO", "Xylocarpus moluccensis", IF(J3503="BRCY", "Bruguiera cylindrica", IF(J3503="AVAL", "Avicennia alba", IF(J3503="AVOF", "Avicennia officinalis", IF(J3503="LURA", "Lumnitzera racemosa", IF(J3503="CETA", "Ceriops tagal", IF(J3503="XYGR", "Xylocarpus granatum", IF(J3503="AVMA", "Avicennia marina", IF(J3503="RHMU", "Rhizophora mucronata", IF(J3503="BRGY", "Bruguiera gymnorrhiza", IF(J3503="BRSE", "Bruguiera sexangula", IF(J3503="SOOV", "Sonneratia ovata", IF(J3503="SOCA", "Sonneratia caseolaris", IF(J3503="HELI", "Heritiera littoralis", IF(J3503="HESY", "Heritiera sylvatica", IF(J3503="NYFR", "Nypa fruticans", IF(J3503="CYRA", "Cynometra ramiflora", IF(J3503="PHPA", "Phoenix paludosa", IF(J3503="SCHY", "Scyphiphora hydrophyllacea", IF(J3503="DIMA", "Diospyros maritima", IF(J3503="POPI", "Pongamia pinnata", IF(J3503="MAPS", "Maniltoa psilogyne", IF(J3503="INBI", "Intsia bijuga", IF(J3503="ACEB", "Acanthus ebracteatus", IF(J3503="CAER", "Calamus erinaceus", IF(J3503="UNUN", "Unknown unknown",  IF(J3503="SOAL", "Sonneratia alba",  IF(J3503="AECO", "Aegiceras corniculatum", "" )) )))))))))))))))))))))))))))))</f>
        <v>Rhizophora apiculata</v>
      </c>
      <c r="J3503" s="23" t="s">
        <v>21</v>
      </c>
      <c r="K3503" s="68" t="n">
        <v>6.04788783749202</v>
      </c>
      <c r="N3503" s="29"/>
    </row>
    <row r="3504" customFormat="false" ht="13.8" hidden="false" customHeight="false" outlineLevel="0" collapsed="false">
      <c r="A3504" s="72" t="s">
        <v>138</v>
      </c>
      <c r="B3504" s="27" t="n">
        <v>41396</v>
      </c>
      <c r="C3504" s="1" t="s">
        <v>544</v>
      </c>
      <c r="D3504" s="1" t="s">
        <v>140</v>
      </c>
      <c r="E3504" s="1" t="s">
        <v>544</v>
      </c>
      <c r="F3504" s="1" t="s">
        <v>20</v>
      </c>
      <c r="G3504" s="1" t="n">
        <v>3</v>
      </c>
      <c r="H3504" s="14" t="n">
        <v>2</v>
      </c>
      <c r="I3504" s="23" t="str">
        <f aca="false">IF(J3504="RHAP", "Rhizophora apiculata", IF(J3504="EXAG", "Excoecaria agallocha", IF(J3504="BRPA", "Bruguiera parviflora", IF(J3504="XYMO", "Xylocarpus moluccensis", IF(J3504="BRCY", "Bruguiera cylindrica", IF(J3504="AVAL", "Avicennia alba", IF(J3504="AVOF", "Avicennia officinalis", IF(J3504="LURA", "Lumnitzera racemosa", IF(J3504="CETA", "Ceriops tagal", IF(J3504="XYGR", "Xylocarpus granatum", IF(J3504="AVMA", "Avicennia marina", IF(J3504="RHMU", "Rhizophora mucronata", IF(J3504="BRGY", "Bruguiera gymnorrhiza", IF(J3504="BRSE", "Bruguiera sexangula", IF(J3504="SOOV", "Sonneratia ovata", IF(J3504="SOCA", "Sonneratia caseolaris", IF(J3504="HELI", "Heritiera littoralis", IF(J3504="HESY", "Heritiera sylvatica", IF(J3504="NYFR", "Nypa fruticans", IF(J3504="CYRA", "Cynometra ramiflora", IF(J3504="PHPA", "Phoenix paludosa", IF(J3504="SCHY", "Scyphiphora hydrophyllacea", IF(J3504="DIMA", "Diospyros maritima", IF(J3504="POPI", "Pongamia pinnata", IF(J3504="MAPS", "Maniltoa psilogyne", IF(J3504="INBI", "Intsia bijuga", IF(J3504="ACEB", "Acanthus ebracteatus", IF(J3504="CAER", "Calamus erinaceus", IF(J3504="UNUN", "Unknown unknown",  IF(J3504="SOAL", "Sonneratia alba",  IF(J3504="AECO", "Aegiceras corniculatum", "" )) )))))))))))))))))))))))))))))</f>
        <v>Rhizophora apiculata</v>
      </c>
      <c r="J3504" s="75" t="s">
        <v>21</v>
      </c>
      <c r="K3504" s="68" t="n">
        <v>6.36619772367581</v>
      </c>
      <c r="N3504" s="29"/>
    </row>
    <row r="3505" customFormat="false" ht="13.8" hidden="false" customHeight="false" outlineLevel="0" collapsed="false">
      <c r="A3505" s="72" t="s">
        <v>138</v>
      </c>
      <c r="B3505" s="27" t="n">
        <v>41396</v>
      </c>
      <c r="C3505" s="1" t="s">
        <v>544</v>
      </c>
      <c r="D3505" s="1" t="s">
        <v>140</v>
      </c>
      <c r="E3505" s="1" t="s">
        <v>544</v>
      </c>
      <c r="F3505" s="1" t="s">
        <v>20</v>
      </c>
      <c r="G3505" s="1" t="n">
        <v>3</v>
      </c>
      <c r="H3505" s="14" t="n">
        <v>2</v>
      </c>
      <c r="I3505" s="23" t="str">
        <f aca="false">IF(J3505="RHAP", "Rhizophora apiculata", IF(J3505="EXAG", "Excoecaria agallocha", IF(J3505="BRPA", "Bruguiera parviflora", IF(J3505="XYMO", "Xylocarpus moluccensis", IF(J3505="BRCY", "Bruguiera cylindrica", IF(J3505="AVAL", "Avicennia alba", IF(J3505="AVOF", "Avicennia officinalis", IF(J3505="LURA", "Lumnitzera racemosa", IF(J3505="CETA", "Ceriops tagal", IF(J3505="XYGR", "Xylocarpus granatum", IF(J3505="AVMA", "Avicennia marina", IF(J3505="RHMU", "Rhizophora mucronata", IF(J3505="BRGY", "Bruguiera gymnorrhiza", IF(J3505="BRSE", "Bruguiera sexangula", IF(J3505="SOOV", "Sonneratia ovata", IF(J3505="SOCA", "Sonneratia caseolaris", IF(J3505="HELI", "Heritiera littoralis", IF(J3505="HESY", "Heritiera sylvatica", IF(J3505="NYFR", "Nypa fruticans", IF(J3505="CYRA", "Cynometra ramiflora", IF(J3505="PHPA", "Phoenix paludosa", IF(J3505="SCHY", "Scyphiphora hydrophyllacea", IF(J3505="DIMA", "Diospyros maritima", IF(J3505="POPI", "Pongamia pinnata", IF(J3505="MAPS", "Maniltoa psilogyne", IF(J3505="INBI", "Intsia bijuga", IF(J3505="ACEB", "Acanthus ebracteatus", IF(J3505="CAER", "Calamus erinaceus", IF(J3505="UNUN", "Unknown unknown",  IF(J3505="SOAL", "Sonneratia alba",  IF(J3505="AECO", "Aegiceras corniculatum", "" )) )))))))))))))))))))))))))))))</f>
        <v>Rhizophora apiculata</v>
      </c>
      <c r="J3505" s="75" t="s">
        <v>21</v>
      </c>
      <c r="K3505" s="68" t="n">
        <v>6.36619772367581</v>
      </c>
      <c r="N3505" s="29"/>
    </row>
    <row r="3506" customFormat="false" ht="13.8" hidden="false" customHeight="false" outlineLevel="0" collapsed="false">
      <c r="A3506" s="72" t="s">
        <v>138</v>
      </c>
      <c r="B3506" s="27" t="n">
        <v>41396</v>
      </c>
      <c r="C3506" s="1" t="s">
        <v>544</v>
      </c>
      <c r="D3506" s="1" t="s">
        <v>140</v>
      </c>
      <c r="E3506" s="1" t="s">
        <v>544</v>
      </c>
      <c r="F3506" s="1" t="s">
        <v>20</v>
      </c>
      <c r="G3506" s="1" t="n">
        <v>3</v>
      </c>
      <c r="H3506" s="14" t="n">
        <v>2</v>
      </c>
      <c r="I3506" s="23" t="str">
        <f aca="false">IF(J3506="RHAP", "Rhizophora apiculata", IF(J3506="EXAG", "Excoecaria agallocha", IF(J3506="BRPA", "Bruguiera parviflora", IF(J3506="XYMO", "Xylocarpus moluccensis", IF(J3506="BRCY", "Bruguiera cylindrica", IF(J3506="AVAL", "Avicennia alba", IF(J3506="AVOF", "Avicennia officinalis", IF(J3506="LURA", "Lumnitzera racemosa", IF(J3506="CETA", "Ceriops tagal", IF(J3506="XYGR", "Xylocarpus granatum", IF(J3506="AVMA", "Avicennia marina", IF(J3506="RHMU", "Rhizophora mucronata", IF(J3506="BRGY", "Bruguiera gymnorrhiza", IF(J3506="BRSE", "Bruguiera sexangula", IF(J3506="SOOV", "Sonneratia ovata", IF(J3506="SOCA", "Sonneratia caseolaris", IF(J3506="HELI", "Heritiera littoralis", IF(J3506="HESY", "Heritiera sylvatica", IF(J3506="NYFR", "Nypa fruticans", IF(J3506="CYRA", "Cynometra ramiflora", IF(J3506="PHPA", "Phoenix paludosa", IF(J3506="SCHY", "Scyphiphora hydrophyllacea", IF(J3506="DIMA", "Diospyros maritima", IF(J3506="POPI", "Pongamia pinnata", IF(J3506="MAPS", "Maniltoa psilogyne", IF(J3506="INBI", "Intsia bijuga", IF(J3506="ACEB", "Acanthus ebracteatus", IF(J3506="CAER", "Calamus erinaceus", IF(J3506="UNUN", "Unknown unknown",  IF(J3506="SOAL", "Sonneratia alba",  IF(J3506="AECO", "Aegiceras corniculatum", "" )) )))))))))))))))))))))))))))))</f>
        <v>Rhizophora apiculata</v>
      </c>
      <c r="J3506" s="75" t="s">
        <v>21</v>
      </c>
      <c r="K3506" s="68" t="n">
        <v>6.36619772367581</v>
      </c>
      <c r="N3506" s="29"/>
    </row>
    <row r="3507" customFormat="false" ht="13.8" hidden="false" customHeight="false" outlineLevel="0" collapsed="false">
      <c r="A3507" s="72" t="s">
        <v>138</v>
      </c>
      <c r="B3507" s="27" t="n">
        <v>41396</v>
      </c>
      <c r="C3507" s="1" t="s">
        <v>544</v>
      </c>
      <c r="D3507" s="1" t="s">
        <v>140</v>
      </c>
      <c r="E3507" s="1" t="s">
        <v>544</v>
      </c>
      <c r="F3507" s="1" t="s">
        <v>20</v>
      </c>
      <c r="G3507" s="14" t="n">
        <v>3</v>
      </c>
      <c r="H3507" s="14" t="n">
        <v>2</v>
      </c>
      <c r="I3507" s="23" t="str">
        <f aca="false">IF(J3507="RHAP", "Rhizophora apiculata", IF(J3507="EXAG", "Excoecaria agallocha", IF(J3507="BRPA", "Bruguiera parviflora", IF(J3507="XYMO", "Xylocarpus moluccensis", IF(J3507="BRCY", "Bruguiera cylindrica", IF(J3507="AVAL", "Avicennia alba", IF(J3507="AVOF", "Avicennia officinalis", IF(J3507="LURA", "Lumnitzera racemosa", IF(J3507="CETA", "Ceriops tagal", IF(J3507="XYGR", "Xylocarpus granatum", IF(J3507="AVMA", "Avicennia marina", IF(J3507="RHMU", "Rhizophora mucronata", IF(J3507="BRGY", "Bruguiera gymnorrhiza", IF(J3507="BRSE", "Bruguiera sexangula", IF(J3507="SOOV", "Sonneratia ovata", IF(J3507="SOCA", "Sonneratia caseolaris", IF(J3507="HELI", "Heritiera littoralis", IF(J3507="HESY", "Heritiera sylvatica", IF(J3507="NYFR", "Nypa fruticans", IF(J3507="CYRA", "Cynometra ramiflora", IF(J3507="PHPA", "Phoenix paludosa", IF(J3507="SCHY", "Scyphiphora hydrophyllacea", IF(J3507="DIMA", "Diospyros maritima", IF(J3507="POPI", "Pongamia pinnata", IF(J3507="MAPS", "Maniltoa psilogyne", IF(J3507="INBI", "Intsia bijuga", IF(J3507="ACEB", "Acanthus ebracteatus", IF(J3507="CAER", "Calamus erinaceus", IF(J3507="UNUN", "Unknown unknown",  IF(J3507="SOAL", "Sonneratia alba",  IF(J3507="AECO", "Aegiceras corniculatum", "" )) )))))))))))))))))))))))))))))</f>
        <v>Rhizophora apiculata</v>
      </c>
      <c r="J3507" s="49" t="s">
        <v>21</v>
      </c>
      <c r="K3507" s="68" t="n">
        <v>6.36619772367581</v>
      </c>
      <c r="N3507" s="29"/>
    </row>
    <row r="3508" customFormat="false" ht="13.8" hidden="false" customHeight="false" outlineLevel="0" collapsed="false">
      <c r="A3508" s="72" t="s">
        <v>138</v>
      </c>
      <c r="B3508" s="27" t="n">
        <v>41396</v>
      </c>
      <c r="C3508" s="1" t="s">
        <v>544</v>
      </c>
      <c r="D3508" s="1" t="s">
        <v>140</v>
      </c>
      <c r="E3508" s="1" t="s">
        <v>544</v>
      </c>
      <c r="F3508" s="1" t="s">
        <v>20</v>
      </c>
      <c r="G3508" s="14" t="n">
        <v>3</v>
      </c>
      <c r="H3508" s="14" t="n">
        <v>2</v>
      </c>
      <c r="I3508" s="23" t="str">
        <f aca="false">IF(J3508="RHAP", "Rhizophora apiculata", IF(J3508="EXAG", "Excoecaria agallocha", IF(J3508="BRPA", "Bruguiera parviflora", IF(J3508="XYMO", "Xylocarpus moluccensis", IF(J3508="BRCY", "Bruguiera cylindrica", IF(J3508="AVAL", "Avicennia alba", IF(J3508="AVOF", "Avicennia officinalis", IF(J3508="LURA", "Lumnitzera racemosa", IF(J3508="CETA", "Ceriops tagal", IF(J3508="XYGR", "Xylocarpus granatum", IF(J3508="AVMA", "Avicennia marina", IF(J3508="RHMU", "Rhizophora mucronata", IF(J3508="BRGY", "Bruguiera gymnorrhiza", IF(J3508="BRSE", "Bruguiera sexangula", IF(J3508="SOOV", "Sonneratia ovata", IF(J3508="SOCA", "Sonneratia caseolaris", IF(J3508="HELI", "Heritiera littoralis", IF(J3508="HESY", "Heritiera sylvatica", IF(J3508="NYFR", "Nypa fruticans", IF(J3508="CYRA", "Cynometra ramiflora", IF(J3508="PHPA", "Phoenix paludosa", IF(J3508="SCHY", "Scyphiphora hydrophyllacea", IF(J3508="DIMA", "Diospyros maritima", IF(J3508="POPI", "Pongamia pinnata", IF(J3508="MAPS", "Maniltoa psilogyne", IF(J3508="INBI", "Intsia bijuga", IF(J3508="ACEB", "Acanthus ebracteatus", IF(J3508="CAER", "Calamus erinaceus", IF(J3508="UNUN", "Unknown unknown",  IF(J3508="SOAL", "Sonneratia alba",  IF(J3508="AECO", "Aegiceras corniculatum", "" )) )))))))))))))))))))))))))))))</f>
        <v>Rhizophora apiculata</v>
      </c>
      <c r="J3508" s="49" t="s">
        <v>21</v>
      </c>
      <c r="K3508" s="68" t="n">
        <v>6.36619772367581</v>
      </c>
      <c r="N3508" s="29"/>
    </row>
    <row r="3509" customFormat="false" ht="13.8" hidden="false" customHeight="false" outlineLevel="0" collapsed="false">
      <c r="A3509" s="72" t="s">
        <v>138</v>
      </c>
      <c r="B3509" s="27" t="n">
        <v>41396</v>
      </c>
      <c r="C3509" s="1" t="s">
        <v>544</v>
      </c>
      <c r="D3509" s="1" t="s">
        <v>140</v>
      </c>
      <c r="E3509" s="1" t="s">
        <v>544</v>
      </c>
      <c r="F3509" s="1" t="s">
        <v>20</v>
      </c>
      <c r="G3509" s="14" t="n">
        <v>3</v>
      </c>
      <c r="H3509" s="14" t="n">
        <v>2</v>
      </c>
      <c r="I3509" s="23" t="str">
        <f aca="false">IF(J3509="RHAP", "Rhizophora apiculata", IF(J3509="EXAG", "Excoecaria agallocha", IF(J3509="BRPA", "Bruguiera parviflora", IF(J3509="XYMO", "Xylocarpus moluccensis", IF(J3509="BRCY", "Bruguiera cylindrica", IF(J3509="AVAL", "Avicennia alba", IF(J3509="AVOF", "Avicennia officinalis", IF(J3509="LURA", "Lumnitzera racemosa", IF(J3509="CETA", "Ceriops tagal", IF(J3509="XYGR", "Xylocarpus granatum", IF(J3509="AVMA", "Avicennia marina", IF(J3509="RHMU", "Rhizophora mucronata", IF(J3509="BRGY", "Bruguiera gymnorrhiza", IF(J3509="BRSE", "Bruguiera sexangula", IF(J3509="SOOV", "Sonneratia ovata", IF(J3509="SOCA", "Sonneratia caseolaris", IF(J3509="HELI", "Heritiera littoralis", IF(J3509="HESY", "Heritiera sylvatica", IF(J3509="NYFR", "Nypa fruticans", IF(J3509="CYRA", "Cynometra ramiflora", IF(J3509="PHPA", "Phoenix paludosa", IF(J3509="SCHY", "Scyphiphora hydrophyllacea", IF(J3509="DIMA", "Diospyros maritima", IF(J3509="POPI", "Pongamia pinnata", IF(J3509="MAPS", "Maniltoa psilogyne", IF(J3509="INBI", "Intsia bijuga", IF(J3509="ACEB", "Acanthus ebracteatus", IF(J3509="CAER", "Calamus erinaceus", IF(J3509="UNUN", "Unknown unknown",  IF(J3509="SOAL", "Sonneratia alba",  IF(J3509="AECO", "Aegiceras corniculatum", "" )) )))))))))))))))))))))))))))))</f>
        <v>Rhizophora apiculata</v>
      </c>
      <c r="J3509" s="49" t="s">
        <v>21</v>
      </c>
      <c r="K3509" s="68" t="n">
        <v>6.36619772367581</v>
      </c>
      <c r="N3509" s="29"/>
    </row>
    <row r="3510" customFormat="false" ht="13.8" hidden="false" customHeight="false" outlineLevel="0" collapsed="false">
      <c r="A3510" s="72" t="s">
        <v>138</v>
      </c>
      <c r="B3510" s="27" t="n">
        <v>41396</v>
      </c>
      <c r="C3510" s="1" t="s">
        <v>544</v>
      </c>
      <c r="D3510" s="1" t="s">
        <v>140</v>
      </c>
      <c r="E3510" s="1" t="s">
        <v>544</v>
      </c>
      <c r="F3510" s="1" t="s">
        <v>20</v>
      </c>
      <c r="G3510" s="14" t="n">
        <v>3</v>
      </c>
      <c r="H3510" s="14" t="n">
        <v>2</v>
      </c>
      <c r="I3510" s="23" t="str">
        <f aca="false">IF(J3510="RHAP", "Rhizophora apiculata", IF(J3510="EXAG", "Excoecaria agallocha", IF(J3510="BRPA", "Bruguiera parviflora", IF(J3510="XYMO", "Xylocarpus moluccensis", IF(J3510="BRCY", "Bruguiera cylindrica", IF(J3510="AVAL", "Avicennia alba", IF(J3510="AVOF", "Avicennia officinalis", IF(J3510="LURA", "Lumnitzera racemosa", IF(J3510="CETA", "Ceriops tagal", IF(J3510="XYGR", "Xylocarpus granatum", IF(J3510="AVMA", "Avicennia marina", IF(J3510="RHMU", "Rhizophora mucronata", IF(J3510="BRGY", "Bruguiera gymnorrhiza", IF(J3510="BRSE", "Bruguiera sexangula", IF(J3510="SOOV", "Sonneratia ovata", IF(J3510="SOCA", "Sonneratia caseolaris", IF(J3510="HELI", "Heritiera littoralis", IF(J3510="HESY", "Heritiera sylvatica", IF(J3510="NYFR", "Nypa fruticans", IF(J3510="CYRA", "Cynometra ramiflora", IF(J3510="PHPA", "Phoenix paludosa", IF(J3510="SCHY", "Scyphiphora hydrophyllacea", IF(J3510="DIMA", "Diospyros maritima", IF(J3510="POPI", "Pongamia pinnata", IF(J3510="MAPS", "Maniltoa psilogyne", IF(J3510="INBI", "Intsia bijuga", IF(J3510="ACEB", "Acanthus ebracteatus", IF(J3510="CAER", "Calamus erinaceus", IF(J3510="UNUN", "Unknown unknown",  IF(J3510="SOAL", "Sonneratia alba",  IF(J3510="AECO", "Aegiceras corniculatum", "" )) )))))))))))))))))))))))))))))</f>
        <v>Rhizophora apiculata</v>
      </c>
      <c r="J3510" s="49" t="s">
        <v>21</v>
      </c>
      <c r="K3510" s="68" t="n">
        <v>6.36619772367581</v>
      </c>
      <c r="N3510" s="29"/>
    </row>
    <row r="3511" customFormat="false" ht="13.8" hidden="false" customHeight="false" outlineLevel="0" collapsed="false">
      <c r="A3511" s="72" t="s">
        <v>138</v>
      </c>
      <c r="B3511" s="27" t="n">
        <v>41396</v>
      </c>
      <c r="C3511" s="1" t="s">
        <v>544</v>
      </c>
      <c r="D3511" s="1" t="s">
        <v>140</v>
      </c>
      <c r="E3511" s="1" t="s">
        <v>544</v>
      </c>
      <c r="F3511" s="1" t="s">
        <v>20</v>
      </c>
      <c r="G3511" s="14" t="n">
        <v>3</v>
      </c>
      <c r="H3511" s="14" t="n">
        <v>2</v>
      </c>
      <c r="I3511" s="23" t="str">
        <f aca="false">IF(J3511="RHAP", "Rhizophora apiculata", IF(J3511="EXAG", "Excoecaria agallocha", IF(J3511="BRPA", "Bruguiera parviflora", IF(J3511="XYMO", "Xylocarpus moluccensis", IF(J3511="BRCY", "Bruguiera cylindrica", IF(J3511="AVAL", "Avicennia alba", IF(J3511="AVOF", "Avicennia officinalis", IF(J3511="LURA", "Lumnitzera racemosa", IF(J3511="CETA", "Ceriops tagal", IF(J3511="XYGR", "Xylocarpus granatum", IF(J3511="AVMA", "Avicennia marina", IF(J3511="RHMU", "Rhizophora mucronata", IF(J3511="BRGY", "Bruguiera gymnorrhiza", IF(J3511="BRSE", "Bruguiera sexangula", IF(J3511="SOOV", "Sonneratia ovata", IF(J3511="SOCA", "Sonneratia caseolaris", IF(J3511="HELI", "Heritiera littoralis", IF(J3511="HESY", "Heritiera sylvatica", IF(J3511="NYFR", "Nypa fruticans", IF(J3511="CYRA", "Cynometra ramiflora", IF(J3511="PHPA", "Phoenix paludosa", IF(J3511="SCHY", "Scyphiphora hydrophyllacea", IF(J3511="DIMA", "Diospyros maritima", IF(J3511="POPI", "Pongamia pinnata", IF(J3511="MAPS", "Maniltoa psilogyne", IF(J3511="INBI", "Intsia bijuga", IF(J3511="ACEB", "Acanthus ebracteatus", IF(J3511="CAER", "Calamus erinaceus", IF(J3511="UNUN", "Unknown unknown",  IF(J3511="SOAL", "Sonneratia alba",  IF(J3511="AECO", "Aegiceras corniculatum", "" )) )))))))))))))))))))))))))))))</f>
        <v>Rhizophora apiculata</v>
      </c>
      <c r="J3511" s="49" t="s">
        <v>21</v>
      </c>
      <c r="K3511" s="68" t="n">
        <v>6.36619772367581</v>
      </c>
      <c r="N3511" s="29"/>
    </row>
    <row r="3512" customFormat="false" ht="13.8" hidden="false" customHeight="false" outlineLevel="0" collapsed="false">
      <c r="A3512" s="72" t="s">
        <v>138</v>
      </c>
      <c r="B3512" s="27" t="n">
        <v>41396</v>
      </c>
      <c r="C3512" s="1" t="s">
        <v>544</v>
      </c>
      <c r="D3512" s="1" t="s">
        <v>140</v>
      </c>
      <c r="E3512" s="1" t="s">
        <v>544</v>
      </c>
      <c r="F3512" s="1" t="s">
        <v>20</v>
      </c>
      <c r="G3512" s="14" t="n">
        <v>3</v>
      </c>
      <c r="H3512" s="14" t="n">
        <v>2</v>
      </c>
      <c r="I3512" s="23" t="str">
        <f aca="false">IF(J3512="RHAP", "Rhizophora apiculata", IF(J3512="EXAG", "Excoecaria agallocha", IF(J3512="BRPA", "Bruguiera parviflora", IF(J3512="XYMO", "Xylocarpus moluccensis", IF(J3512="BRCY", "Bruguiera cylindrica", IF(J3512="AVAL", "Avicennia alba", IF(J3512="AVOF", "Avicennia officinalis", IF(J3512="LURA", "Lumnitzera racemosa", IF(J3512="CETA", "Ceriops tagal", IF(J3512="XYGR", "Xylocarpus granatum", IF(J3512="AVMA", "Avicennia marina", IF(J3512="RHMU", "Rhizophora mucronata", IF(J3512="BRGY", "Bruguiera gymnorrhiza", IF(J3512="BRSE", "Bruguiera sexangula", IF(J3512="SOOV", "Sonneratia ovata", IF(J3512="SOCA", "Sonneratia caseolaris", IF(J3512="HELI", "Heritiera littoralis", IF(J3512="HESY", "Heritiera sylvatica", IF(J3512="NYFR", "Nypa fruticans", IF(J3512="CYRA", "Cynometra ramiflora", IF(J3512="PHPA", "Phoenix paludosa", IF(J3512="SCHY", "Scyphiphora hydrophyllacea", IF(J3512="DIMA", "Diospyros maritima", IF(J3512="POPI", "Pongamia pinnata", IF(J3512="MAPS", "Maniltoa psilogyne", IF(J3512="INBI", "Intsia bijuga", IF(J3512="ACEB", "Acanthus ebracteatus", IF(J3512="CAER", "Calamus erinaceus", IF(J3512="UNUN", "Unknown unknown",  IF(J3512="SOAL", "Sonneratia alba",  IF(J3512="AECO", "Aegiceras corniculatum", "" )) )))))))))))))))))))))))))))))</f>
        <v>Rhizophora apiculata</v>
      </c>
      <c r="J3512" s="49" t="s">
        <v>21</v>
      </c>
      <c r="K3512" s="68" t="n">
        <v>6.36619772367581</v>
      </c>
      <c r="N3512" s="29"/>
    </row>
    <row r="3513" customFormat="false" ht="13.8" hidden="false" customHeight="false" outlineLevel="0" collapsed="false">
      <c r="A3513" s="72" t="s">
        <v>138</v>
      </c>
      <c r="B3513" s="27" t="n">
        <v>41396</v>
      </c>
      <c r="C3513" s="1" t="s">
        <v>544</v>
      </c>
      <c r="D3513" s="1" t="s">
        <v>140</v>
      </c>
      <c r="E3513" s="1" t="s">
        <v>544</v>
      </c>
      <c r="F3513" s="1" t="s">
        <v>20</v>
      </c>
      <c r="G3513" s="14" t="n">
        <v>3</v>
      </c>
      <c r="H3513" s="14" t="n">
        <v>2</v>
      </c>
      <c r="I3513" s="23" t="str">
        <f aca="false">IF(J3513="RHAP", "Rhizophora apiculata", IF(J3513="EXAG", "Excoecaria agallocha", IF(J3513="BRPA", "Bruguiera parviflora", IF(J3513="XYMO", "Xylocarpus moluccensis", IF(J3513="BRCY", "Bruguiera cylindrica", IF(J3513="AVAL", "Avicennia alba", IF(J3513="AVOF", "Avicennia officinalis", IF(J3513="LURA", "Lumnitzera racemosa", IF(J3513="CETA", "Ceriops tagal", IF(J3513="XYGR", "Xylocarpus granatum", IF(J3513="AVMA", "Avicennia marina", IF(J3513="RHMU", "Rhizophora mucronata", IF(J3513="BRGY", "Bruguiera gymnorrhiza", IF(J3513="BRSE", "Bruguiera sexangula", IF(J3513="SOOV", "Sonneratia ovata", IF(J3513="SOCA", "Sonneratia caseolaris", IF(J3513="HELI", "Heritiera littoralis", IF(J3513="HESY", "Heritiera sylvatica", IF(J3513="NYFR", "Nypa fruticans", IF(J3513="CYRA", "Cynometra ramiflora", IF(J3513="PHPA", "Phoenix paludosa", IF(J3513="SCHY", "Scyphiphora hydrophyllacea", IF(J3513="DIMA", "Diospyros maritima", IF(J3513="POPI", "Pongamia pinnata", IF(J3513="MAPS", "Maniltoa psilogyne", IF(J3513="INBI", "Intsia bijuga", IF(J3513="ACEB", "Acanthus ebracteatus", IF(J3513="CAER", "Calamus erinaceus", IF(J3513="UNUN", "Unknown unknown",  IF(J3513="SOAL", "Sonneratia alba",  IF(J3513="AECO", "Aegiceras corniculatum", "" )) )))))))))))))))))))))))))))))</f>
        <v>Rhizophora apiculata</v>
      </c>
      <c r="J3513" s="23" t="s">
        <v>21</v>
      </c>
      <c r="K3513" s="68" t="n">
        <v>6.36619772367581</v>
      </c>
      <c r="N3513" s="29"/>
    </row>
    <row r="3514" customFormat="false" ht="13.8" hidden="false" customHeight="false" outlineLevel="0" collapsed="false">
      <c r="A3514" s="72" t="s">
        <v>138</v>
      </c>
      <c r="B3514" s="27" t="n">
        <v>41396</v>
      </c>
      <c r="C3514" s="1" t="s">
        <v>544</v>
      </c>
      <c r="D3514" s="1" t="s">
        <v>140</v>
      </c>
      <c r="E3514" s="1" t="s">
        <v>544</v>
      </c>
      <c r="F3514" s="1" t="s">
        <v>20</v>
      </c>
      <c r="G3514" s="14" t="n">
        <v>3</v>
      </c>
      <c r="H3514" s="14" t="n">
        <v>2</v>
      </c>
      <c r="I3514" s="23" t="str">
        <f aca="false">IF(J3514="RHAP", "Rhizophora apiculata", IF(J3514="EXAG", "Excoecaria agallocha", IF(J3514="BRPA", "Bruguiera parviflora", IF(J3514="XYMO", "Xylocarpus moluccensis", IF(J3514="BRCY", "Bruguiera cylindrica", IF(J3514="AVAL", "Avicennia alba", IF(J3514="AVOF", "Avicennia officinalis", IF(J3514="LURA", "Lumnitzera racemosa", IF(J3514="CETA", "Ceriops tagal", IF(J3514="XYGR", "Xylocarpus granatum", IF(J3514="AVMA", "Avicennia marina", IF(J3514="RHMU", "Rhizophora mucronata", IF(J3514="BRGY", "Bruguiera gymnorrhiza", IF(J3514="BRSE", "Bruguiera sexangula", IF(J3514="SOOV", "Sonneratia ovata", IF(J3514="SOCA", "Sonneratia caseolaris", IF(J3514="HELI", "Heritiera littoralis", IF(J3514="HESY", "Heritiera sylvatica", IF(J3514="NYFR", "Nypa fruticans", IF(J3514="CYRA", "Cynometra ramiflora", IF(J3514="PHPA", "Phoenix paludosa", IF(J3514="SCHY", "Scyphiphora hydrophyllacea", IF(J3514="DIMA", "Diospyros maritima", IF(J3514="POPI", "Pongamia pinnata", IF(J3514="MAPS", "Maniltoa psilogyne", IF(J3514="INBI", "Intsia bijuga", IF(J3514="ACEB", "Acanthus ebracteatus", IF(J3514="CAER", "Calamus erinaceus", IF(J3514="UNUN", "Unknown unknown",  IF(J3514="SOAL", "Sonneratia alba",  IF(J3514="AECO", "Aegiceras corniculatum", "" )) )))))))))))))))))))))))))))))</f>
        <v>Rhizophora apiculata</v>
      </c>
      <c r="J3514" s="23" t="s">
        <v>21</v>
      </c>
      <c r="K3514" s="68" t="n">
        <v>6.36619772367581</v>
      </c>
      <c r="N3514" s="29"/>
    </row>
    <row r="3515" customFormat="false" ht="13.8" hidden="false" customHeight="false" outlineLevel="0" collapsed="false">
      <c r="A3515" s="72" t="s">
        <v>138</v>
      </c>
      <c r="B3515" s="27" t="n">
        <v>41396</v>
      </c>
      <c r="C3515" s="1" t="s">
        <v>544</v>
      </c>
      <c r="D3515" s="1" t="s">
        <v>140</v>
      </c>
      <c r="E3515" s="1" t="s">
        <v>544</v>
      </c>
      <c r="F3515" s="1" t="s">
        <v>20</v>
      </c>
      <c r="G3515" s="14" t="n">
        <v>3</v>
      </c>
      <c r="H3515" s="14" t="n">
        <v>2</v>
      </c>
      <c r="I3515" s="23" t="str">
        <f aca="false">IF(J3515="RHAP", "Rhizophora apiculata", IF(J3515="EXAG", "Excoecaria agallocha", IF(J3515="BRPA", "Bruguiera parviflora", IF(J3515="XYMO", "Xylocarpus moluccensis", IF(J3515="BRCY", "Bruguiera cylindrica", IF(J3515="AVAL", "Avicennia alba", IF(J3515="AVOF", "Avicennia officinalis", IF(J3515="LURA", "Lumnitzera racemosa", IF(J3515="CETA", "Ceriops tagal", IF(J3515="XYGR", "Xylocarpus granatum", IF(J3515="AVMA", "Avicennia marina", IF(J3515="RHMU", "Rhizophora mucronata", IF(J3515="BRGY", "Bruguiera gymnorrhiza", IF(J3515="BRSE", "Bruguiera sexangula", IF(J3515="SOOV", "Sonneratia ovata", IF(J3515="SOCA", "Sonneratia caseolaris", IF(J3515="HELI", "Heritiera littoralis", IF(J3515="HESY", "Heritiera sylvatica", IF(J3515="NYFR", "Nypa fruticans", IF(J3515="CYRA", "Cynometra ramiflora", IF(J3515="PHPA", "Phoenix paludosa", IF(J3515="SCHY", "Scyphiphora hydrophyllacea", IF(J3515="DIMA", "Diospyros maritima", IF(J3515="POPI", "Pongamia pinnata", IF(J3515="MAPS", "Maniltoa psilogyne", IF(J3515="INBI", "Intsia bijuga", IF(J3515="ACEB", "Acanthus ebracteatus", IF(J3515="CAER", "Calamus erinaceus", IF(J3515="UNUN", "Unknown unknown",  IF(J3515="SOAL", "Sonneratia alba",  IF(J3515="AECO", "Aegiceras corniculatum", "" )) )))))))))))))))))))))))))))))</f>
        <v>Rhizophora apiculata</v>
      </c>
      <c r="J3515" s="23" t="s">
        <v>21</v>
      </c>
      <c r="K3515" s="68" t="n">
        <v>6.36619772367581</v>
      </c>
      <c r="N3515" s="29"/>
    </row>
    <row r="3516" customFormat="false" ht="13.8" hidden="false" customHeight="false" outlineLevel="0" collapsed="false">
      <c r="A3516" s="72" t="s">
        <v>138</v>
      </c>
      <c r="B3516" s="27" t="n">
        <v>41396</v>
      </c>
      <c r="C3516" s="1" t="s">
        <v>544</v>
      </c>
      <c r="D3516" s="1" t="s">
        <v>140</v>
      </c>
      <c r="E3516" s="1" t="s">
        <v>544</v>
      </c>
      <c r="F3516" s="1" t="s">
        <v>20</v>
      </c>
      <c r="G3516" s="14" t="n">
        <v>3</v>
      </c>
      <c r="H3516" s="14" t="n">
        <v>2</v>
      </c>
      <c r="I3516" s="23" t="str">
        <f aca="false">IF(J3516="RHAP", "Rhizophora apiculata", IF(J3516="EXAG", "Excoecaria agallocha", IF(J3516="BRPA", "Bruguiera parviflora", IF(J3516="XYMO", "Xylocarpus moluccensis", IF(J3516="BRCY", "Bruguiera cylindrica", IF(J3516="AVAL", "Avicennia alba", IF(J3516="AVOF", "Avicennia officinalis", IF(J3516="LURA", "Lumnitzera racemosa", IF(J3516="CETA", "Ceriops tagal", IF(J3516="XYGR", "Xylocarpus granatum", IF(J3516="AVMA", "Avicennia marina", IF(J3516="RHMU", "Rhizophora mucronata", IF(J3516="BRGY", "Bruguiera gymnorrhiza", IF(J3516="BRSE", "Bruguiera sexangula", IF(J3516="SOOV", "Sonneratia ovata", IF(J3516="SOCA", "Sonneratia caseolaris", IF(J3516="HELI", "Heritiera littoralis", IF(J3516="HESY", "Heritiera sylvatica", IF(J3516="NYFR", "Nypa fruticans", IF(J3516="CYRA", "Cynometra ramiflora", IF(J3516="PHPA", "Phoenix paludosa", IF(J3516="SCHY", "Scyphiphora hydrophyllacea", IF(J3516="DIMA", "Diospyros maritima", IF(J3516="POPI", "Pongamia pinnata", IF(J3516="MAPS", "Maniltoa psilogyne", IF(J3516="INBI", "Intsia bijuga", IF(J3516="ACEB", "Acanthus ebracteatus", IF(J3516="CAER", "Calamus erinaceus", IF(J3516="UNUN", "Unknown unknown",  IF(J3516="SOAL", "Sonneratia alba",  IF(J3516="AECO", "Aegiceras corniculatum", "" )) )))))))))))))))))))))))))))))</f>
        <v>Rhizophora apiculata</v>
      </c>
      <c r="J3516" s="23" t="s">
        <v>21</v>
      </c>
      <c r="K3516" s="68" t="n">
        <v>6.36619772367581</v>
      </c>
      <c r="N3516" s="29"/>
    </row>
    <row r="3517" customFormat="false" ht="13.8" hidden="false" customHeight="false" outlineLevel="0" collapsed="false">
      <c r="A3517" s="72" t="s">
        <v>138</v>
      </c>
      <c r="B3517" s="27" t="n">
        <v>41396</v>
      </c>
      <c r="C3517" s="1" t="s">
        <v>544</v>
      </c>
      <c r="D3517" s="1" t="s">
        <v>140</v>
      </c>
      <c r="E3517" s="1" t="s">
        <v>544</v>
      </c>
      <c r="F3517" s="1" t="s">
        <v>20</v>
      </c>
      <c r="G3517" s="14" t="n">
        <v>3</v>
      </c>
      <c r="H3517" s="14" t="n">
        <v>2</v>
      </c>
      <c r="I3517" s="23" t="str">
        <f aca="false">IF(J3517="RHAP", "Rhizophora apiculata", IF(J3517="EXAG", "Excoecaria agallocha", IF(J3517="BRPA", "Bruguiera parviflora", IF(J3517="XYMO", "Xylocarpus moluccensis", IF(J3517="BRCY", "Bruguiera cylindrica", IF(J3517="AVAL", "Avicennia alba", IF(J3517="AVOF", "Avicennia officinalis", IF(J3517="LURA", "Lumnitzera racemosa", IF(J3517="CETA", "Ceriops tagal", IF(J3517="XYGR", "Xylocarpus granatum", IF(J3517="AVMA", "Avicennia marina", IF(J3517="RHMU", "Rhizophora mucronata", IF(J3517="BRGY", "Bruguiera gymnorrhiza", IF(J3517="BRSE", "Bruguiera sexangula", IF(J3517="SOOV", "Sonneratia ovata", IF(J3517="SOCA", "Sonneratia caseolaris", IF(J3517="HELI", "Heritiera littoralis", IF(J3517="HESY", "Heritiera sylvatica", IF(J3517="NYFR", "Nypa fruticans", IF(J3517="CYRA", "Cynometra ramiflora", IF(J3517="PHPA", "Phoenix paludosa", IF(J3517="SCHY", "Scyphiphora hydrophyllacea", IF(J3517="DIMA", "Diospyros maritima", IF(J3517="POPI", "Pongamia pinnata", IF(J3517="MAPS", "Maniltoa psilogyne", IF(J3517="INBI", "Intsia bijuga", IF(J3517="ACEB", "Acanthus ebracteatus", IF(J3517="CAER", "Calamus erinaceus", IF(J3517="UNUN", "Unknown unknown",  IF(J3517="SOAL", "Sonneratia alba",  IF(J3517="AECO", "Aegiceras corniculatum", "" )) )))))))))))))))))))))))))))))</f>
        <v>Rhizophora apiculata</v>
      </c>
      <c r="J3517" s="23" t="s">
        <v>21</v>
      </c>
      <c r="K3517" s="68" t="n">
        <v>6.36619772367581</v>
      </c>
      <c r="N3517" s="29"/>
    </row>
    <row r="3518" customFormat="false" ht="13.8" hidden="false" customHeight="false" outlineLevel="0" collapsed="false">
      <c r="A3518" s="72" t="s">
        <v>138</v>
      </c>
      <c r="B3518" s="27" t="n">
        <v>41396</v>
      </c>
      <c r="C3518" s="1" t="s">
        <v>544</v>
      </c>
      <c r="D3518" s="1" t="s">
        <v>140</v>
      </c>
      <c r="E3518" s="1" t="s">
        <v>544</v>
      </c>
      <c r="F3518" s="1" t="s">
        <v>20</v>
      </c>
      <c r="G3518" s="14" t="n">
        <v>3</v>
      </c>
      <c r="H3518" s="14" t="n">
        <v>2</v>
      </c>
      <c r="I3518" s="23" t="str">
        <f aca="false">IF(J3518="RHAP", "Rhizophora apiculata", IF(J3518="EXAG", "Excoecaria agallocha", IF(J3518="BRPA", "Bruguiera parviflora", IF(J3518="XYMO", "Xylocarpus moluccensis", IF(J3518="BRCY", "Bruguiera cylindrica", IF(J3518="AVAL", "Avicennia alba", IF(J3518="AVOF", "Avicennia officinalis", IF(J3518="LURA", "Lumnitzera racemosa", IF(J3518="CETA", "Ceriops tagal", IF(J3518="XYGR", "Xylocarpus granatum", IF(J3518="AVMA", "Avicennia marina", IF(J3518="RHMU", "Rhizophora mucronata", IF(J3518="BRGY", "Bruguiera gymnorrhiza", IF(J3518="BRSE", "Bruguiera sexangula", IF(J3518="SOOV", "Sonneratia ovata", IF(J3518="SOCA", "Sonneratia caseolaris", IF(J3518="HELI", "Heritiera littoralis", IF(J3518="HESY", "Heritiera sylvatica", IF(J3518="NYFR", "Nypa fruticans", IF(J3518="CYRA", "Cynometra ramiflora", IF(J3518="PHPA", "Phoenix paludosa", IF(J3518="SCHY", "Scyphiphora hydrophyllacea", IF(J3518="DIMA", "Diospyros maritima", IF(J3518="POPI", "Pongamia pinnata", IF(J3518="MAPS", "Maniltoa psilogyne", IF(J3518="INBI", "Intsia bijuga", IF(J3518="ACEB", "Acanthus ebracteatus", IF(J3518="CAER", "Calamus erinaceus", IF(J3518="UNUN", "Unknown unknown",  IF(J3518="SOAL", "Sonneratia alba",  IF(J3518="AECO", "Aegiceras corniculatum", "" )) )))))))))))))))))))))))))))))</f>
        <v>Rhizophora apiculata</v>
      </c>
      <c r="J3518" s="23" t="s">
        <v>21</v>
      </c>
      <c r="K3518" s="68" t="n">
        <v>6.36619772367581</v>
      </c>
      <c r="N3518" s="29"/>
    </row>
    <row r="3519" customFormat="false" ht="13.8" hidden="false" customHeight="false" outlineLevel="0" collapsed="false">
      <c r="A3519" s="72" t="s">
        <v>138</v>
      </c>
      <c r="B3519" s="27" t="n">
        <v>41396</v>
      </c>
      <c r="C3519" s="1" t="s">
        <v>544</v>
      </c>
      <c r="D3519" s="1" t="s">
        <v>140</v>
      </c>
      <c r="E3519" s="1" t="s">
        <v>544</v>
      </c>
      <c r="F3519" s="1" t="s">
        <v>20</v>
      </c>
      <c r="G3519" s="14" t="n">
        <v>3</v>
      </c>
      <c r="H3519" s="14" t="n">
        <v>2</v>
      </c>
      <c r="I3519" s="23" t="str">
        <f aca="false">IF(J3519="RHAP", "Rhizophora apiculata", IF(J3519="EXAG", "Excoecaria agallocha", IF(J3519="BRPA", "Bruguiera parviflora", IF(J3519="XYMO", "Xylocarpus moluccensis", IF(J3519="BRCY", "Bruguiera cylindrica", IF(J3519="AVAL", "Avicennia alba", IF(J3519="AVOF", "Avicennia officinalis", IF(J3519="LURA", "Lumnitzera racemosa", IF(J3519="CETA", "Ceriops tagal", IF(J3519="XYGR", "Xylocarpus granatum", IF(J3519="AVMA", "Avicennia marina", IF(J3519="RHMU", "Rhizophora mucronata", IF(J3519="BRGY", "Bruguiera gymnorrhiza", IF(J3519="BRSE", "Bruguiera sexangula", IF(J3519="SOOV", "Sonneratia ovata", IF(J3519="SOCA", "Sonneratia caseolaris", IF(J3519="HELI", "Heritiera littoralis", IF(J3519="HESY", "Heritiera sylvatica", IF(J3519="NYFR", "Nypa fruticans", IF(J3519="CYRA", "Cynometra ramiflora", IF(J3519="PHPA", "Phoenix paludosa", IF(J3519="SCHY", "Scyphiphora hydrophyllacea", IF(J3519="DIMA", "Diospyros maritima", IF(J3519="POPI", "Pongamia pinnata", IF(J3519="MAPS", "Maniltoa psilogyne", IF(J3519="INBI", "Intsia bijuga", IF(J3519="ACEB", "Acanthus ebracteatus", IF(J3519="CAER", "Calamus erinaceus", IF(J3519="UNUN", "Unknown unknown",  IF(J3519="SOAL", "Sonneratia alba",  IF(J3519="AECO", "Aegiceras corniculatum", "" )) )))))))))))))))))))))))))))))</f>
        <v>Rhizophora apiculata</v>
      </c>
      <c r="J3519" s="23" t="s">
        <v>21</v>
      </c>
      <c r="K3519" s="68" t="n">
        <v>6.36619772367581</v>
      </c>
      <c r="N3519" s="29"/>
    </row>
    <row r="3520" customFormat="false" ht="13.8" hidden="false" customHeight="false" outlineLevel="0" collapsed="false">
      <c r="A3520" s="72" t="s">
        <v>138</v>
      </c>
      <c r="B3520" s="27" t="n">
        <v>41396</v>
      </c>
      <c r="C3520" s="1" t="s">
        <v>544</v>
      </c>
      <c r="D3520" s="1" t="s">
        <v>140</v>
      </c>
      <c r="E3520" s="1" t="s">
        <v>544</v>
      </c>
      <c r="F3520" s="1" t="s">
        <v>20</v>
      </c>
      <c r="G3520" s="14" t="n">
        <v>3</v>
      </c>
      <c r="H3520" s="14" t="n">
        <v>2</v>
      </c>
      <c r="I3520" s="23" t="str">
        <f aca="false">IF(J3520="RHAP", "Rhizophora apiculata", IF(J3520="EXAG", "Excoecaria agallocha", IF(J3520="BRPA", "Bruguiera parviflora", IF(J3520="XYMO", "Xylocarpus moluccensis", IF(J3520="BRCY", "Bruguiera cylindrica", IF(J3520="AVAL", "Avicennia alba", IF(J3520="AVOF", "Avicennia officinalis", IF(J3520="LURA", "Lumnitzera racemosa", IF(J3520="CETA", "Ceriops tagal", IF(J3520="XYGR", "Xylocarpus granatum", IF(J3520="AVMA", "Avicennia marina", IF(J3520="RHMU", "Rhizophora mucronata", IF(J3520="BRGY", "Bruguiera gymnorrhiza", IF(J3520="BRSE", "Bruguiera sexangula", IF(J3520="SOOV", "Sonneratia ovata", IF(J3520="SOCA", "Sonneratia caseolaris", IF(J3520="HELI", "Heritiera littoralis", IF(J3520="HESY", "Heritiera sylvatica", IF(J3520="NYFR", "Nypa fruticans", IF(J3520="CYRA", "Cynometra ramiflora", IF(J3520="PHPA", "Phoenix paludosa", IF(J3520="SCHY", "Scyphiphora hydrophyllacea", IF(J3520="DIMA", "Diospyros maritima", IF(J3520="POPI", "Pongamia pinnata", IF(J3520="MAPS", "Maniltoa psilogyne", IF(J3520="INBI", "Intsia bijuga", IF(J3520="ACEB", "Acanthus ebracteatus", IF(J3520="CAER", "Calamus erinaceus", IF(J3520="UNUN", "Unknown unknown",  IF(J3520="SOAL", "Sonneratia alba",  IF(J3520="AECO", "Aegiceras corniculatum", "" )) )))))))))))))))))))))))))))))</f>
        <v>Rhizophora apiculata</v>
      </c>
      <c r="J3520" s="23" t="s">
        <v>21</v>
      </c>
      <c r="K3520" s="68" t="n">
        <v>6.36619772367581</v>
      </c>
      <c r="N3520" s="29"/>
    </row>
    <row r="3521" customFormat="false" ht="13.8" hidden="false" customHeight="false" outlineLevel="0" collapsed="false">
      <c r="A3521" s="72" t="s">
        <v>138</v>
      </c>
      <c r="B3521" s="27" t="n">
        <v>41396</v>
      </c>
      <c r="C3521" s="1" t="s">
        <v>544</v>
      </c>
      <c r="D3521" s="1" t="s">
        <v>140</v>
      </c>
      <c r="E3521" s="1" t="s">
        <v>544</v>
      </c>
      <c r="F3521" s="1" t="s">
        <v>20</v>
      </c>
      <c r="G3521" s="14" t="n">
        <v>3</v>
      </c>
      <c r="H3521" s="14" t="n">
        <v>2</v>
      </c>
      <c r="I3521" s="23" t="str">
        <f aca="false">IF(J3521="RHAP", "Rhizophora apiculata", IF(J3521="EXAG", "Excoecaria agallocha", IF(J3521="BRPA", "Bruguiera parviflora", IF(J3521="XYMO", "Xylocarpus moluccensis", IF(J3521="BRCY", "Bruguiera cylindrica", IF(J3521="AVAL", "Avicennia alba", IF(J3521="AVOF", "Avicennia officinalis", IF(J3521="LURA", "Lumnitzera racemosa", IF(J3521="CETA", "Ceriops tagal", IF(J3521="XYGR", "Xylocarpus granatum", IF(J3521="AVMA", "Avicennia marina", IF(J3521="RHMU", "Rhizophora mucronata", IF(J3521="BRGY", "Bruguiera gymnorrhiza", IF(J3521="BRSE", "Bruguiera sexangula", IF(J3521="SOOV", "Sonneratia ovata", IF(J3521="SOCA", "Sonneratia caseolaris", IF(J3521="HELI", "Heritiera littoralis", IF(J3521="HESY", "Heritiera sylvatica", IF(J3521="NYFR", "Nypa fruticans", IF(J3521="CYRA", "Cynometra ramiflora", IF(J3521="PHPA", "Phoenix paludosa", IF(J3521="SCHY", "Scyphiphora hydrophyllacea", IF(J3521="DIMA", "Diospyros maritima", IF(J3521="POPI", "Pongamia pinnata", IF(J3521="MAPS", "Maniltoa psilogyne", IF(J3521="INBI", "Intsia bijuga", IF(J3521="ACEB", "Acanthus ebracteatus", IF(J3521="CAER", "Calamus erinaceus", IF(J3521="UNUN", "Unknown unknown",  IF(J3521="SOAL", "Sonneratia alba",  IF(J3521="AECO", "Aegiceras corniculatum", "" )) )))))))))))))))))))))))))))))</f>
        <v>Rhizophora apiculata</v>
      </c>
      <c r="J3521" s="23" t="s">
        <v>21</v>
      </c>
      <c r="K3521" s="68" t="n">
        <v>6.36619772367581</v>
      </c>
      <c r="N3521" s="29"/>
    </row>
    <row r="3522" customFormat="false" ht="13.8" hidden="false" customHeight="false" outlineLevel="0" collapsed="false">
      <c r="A3522" s="49" t="s">
        <v>138</v>
      </c>
      <c r="B3522" s="27" t="n">
        <v>41396</v>
      </c>
      <c r="C3522" s="1" t="s">
        <v>544</v>
      </c>
      <c r="D3522" s="1" t="s">
        <v>140</v>
      </c>
      <c r="E3522" s="1" t="s">
        <v>544</v>
      </c>
      <c r="F3522" s="1" t="s">
        <v>20</v>
      </c>
      <c r="G3522" s="14" t="n">
        <v>3</v>
      </c>
      <c r="H3522" s="14" t="n">
        <v>2</v>
      </c>
      <c r="I3522" s="23" t="str">
        <f aca="false">IF(J3522="RHAP", "Rhizophora apiculata", IF(J3522="EXAG", "Excoecaria agallocha", IF(J3522="BRPA", "Bruguiera parviflora", IF(J3522="XYMO", "Xylocarpus moluccensis", IF(J3522="BRCY", "Bruguiera cylindrica", IF(J3522="AVAL", "Avicennia alba", IF(J3522="AVOF", "Avicennia officinalis", IF(J3522="LURA", "Lumnitzera racemosa", IF(J3522="CETA", "Ceriops tagal", IF(J3522="XYGR", "Xylocarpus granatum", IF(J3522="AVMA", "Avicennia marina", IF(J3522="RHMU", "Rhizophora mucronata", IF(J3522="BRGY", "Bruguiera gymnorrhiza", IF(J3522="BRSE", "Bruguiera sexangula", IF(J3522="SOOV", "Sonneratia ovata", IF(J3522="SOCA", "Sonneratia caseolaris", IF(J3522="HELI", "Heritiera littoralis", IF(J3522="HESY", "Heritiera sylvatica", IF(J3522="NYFR", "Nypa fruticans", IF(J3522="CYRA", "Cynometra ramiflora", IF(J3522="PHPA", "Phoenix paludosa", IF(J3522="SCHY", "Scyphiphora hydrophyllacea", IF(J3522="DIMA", "Diospyros maritima", IF(J3522="POPI", "Pongamia pinnata", IF(J3522="MAPS", "Maniltoa psilogyne", IF(J3522="INBI", "Intsia bijuga", IF(J3522="ACEB", "Acanthus ebracteatus", IF(J3522="CAER", "Calamus erinaceus", IF(J3522="UNUN", "Unknown unknown",  IF(J3522="SOAL", "Sonneratia alba",  IF(J3522="AECO", "Aegiceras corniculatum", "" )) )))))))))))))))))))))))))))))</f>
        <v>Rhizophora apiculata</v>
      </c>
      <c r="J3522" s="23" t="s">
        <v>21</v>
      </c>
      <c r="K3522" s="68" t="n">
        <v>6.36619772367581</v>
      </c>
      <c r="N3522" s="29"/>
    </row>
    <row r="3523" customFormat="false" ht="13.8" hidden="false" customHeight="false" outlineLevel="0" collapsed="false">
      <c r="A3523" s="49" t="s">
        <v>138</v>
      </c>
      <c r="B3523" s="27" t="n">
        <v>41396</v>
      </c>
      <c r="C3523" s="1" t="s">
        <v>544</v>
      </c>
      <c r="D3523" s="1" t="s">
        <v>140</v>
      </c>
      <c r="E3523" s="1" t="s">
        <v>544</v>
      </c>
      <c r="F3523" s="1" t="s">
        <v>20</v>
      </c>
      <c r="G3523" s="14" t="n">
        <v>3</v>
      </c>
      <c r="H3523" s="14" t="n">
        <v>2</v>
      </c>
      <c r="I3523" s="23" t="str">
        <f aca="false">IF(J3523="RHAP", "Rhizophora apiculata", IF(J3523="EXAG", "Excoecaria agallocha", IF(J3523="BRPA", "Bruguiera parviflora", IF(J3523="XYMO", "Xylocarpus moluccensis", IF(J3523="BRCY", "Bruguiera cylindrica", IF(J3523="AVAL", "Avicennia alba", IF(J3523="AVOF", "Avicennia officinalis", IF(J3523="LURA", "Lumnitzera racemosa", IF(J3523="CETA", "Ceriops tagal", IF(J3523="XYGR", "Xylocarpus granatum", IF(J3523="AVMA", "Avicennia marina", IF(J3523="RHMU", "Rhizophora mucronata", IF(J3523="BRGY", "Bruguiera gymnorrhiza", IF(J3523="BRSE", "Bruguiera sexangula", IF(J3523="SOOV", "Sonneratia ovata", IF(J3523="SOCA", "Sonneratia caseolaris", IF(J3523="HELI", "Heritiera littoralis", IF(J3523="HESY", "Heritiera sylvatica", IF(J3523="NYFR", "Nypa fruticans", IF(J3523="CYRA", "Cynometra ramiflora", IF(J3523="PHPA", "Phoenix paludosa", IF(J3523="SCHY", "Scyphiphora hydrophyllacea", IF(J3523="DIMA", "Diospyros maritima", IF(J3523="POPI", "Pongamia pinnata", IF(J3523="MAPS", "Maniltoa psilogyne", IF(J3523="INBI", "Intsia bijuga", IF(J3523="ACEB", "Acanthus ebracteatus", IF(J3523="CAER", "Calamus erinaceus", IF(J3523="UNUN", "Unknown unknown",  IF(J3523="SOAL", "Sonneratia alba",  IF(J3523="AECO", "Aegiceras corniculatum", "" )) )))))))))))))))))))))))))))))</f>
        <v>Rhizophora apiculata</v>
      </c>
      <c r="J3523" s="23" t="s">
        <v>21</v>
      </c>
      <c r="K3523" s="68" t="n">
        <v>6.36619772367581</v>
      </c>
      <c r="N3523" s="29"/>
    </row>
    <row r="3524" customFormat="false" ht="13.8" hidden="false" customHeight="false" outlineLevel="0" collapsed="false">
      <c r="A3524" s="72" t="s">
        <v>138</v>
      </c>
      <c r="B3524" s="27" t="n">
        <v>41396</v>
      </c>
      <c r="C3524" s="1" t="s">
        <v>544</v>
      </c>
      <c r="D3524" s="1" t="s">
        <v>140</v>
      </c>
      <c r="E3524" s="1" t="s">
        <v>544</v>
      </c>
      <c r="F3524" s="1" t="s">
        <v>20</v>
      </c>
      <c r="G3524" s="1" t="n">
        <v>3</v>
      </c>
      <c r="H3524" s="14" t="n">
        <v>2</v>
      </c>
      <c r="I3524" s="23" t="str">
        <f aca="false">IF(J3524="RHAP", "Rhizophora apiculata", IF(J3524="EXAG", "Excoecaria agallocha", IF(J3524="BRPA", "Bruguiera parviflora", IF(J3524="XYMO", "Xylocarpus moluccensis", IF(J3524="BRCY", "Bruguiera cylindrica", IF(J3524="AVAL", "Avicennia alba", IF(J3524="AVOF", "Avicennia officinalis", IF(J3524="LURA", "Lumnitzera racemosa", IF(J3524="CETA", "Ceriops tagal", IF(J3524="XYGR", "Xylocarpus granatum", IF(J3524="AVMA", "Avicennia marina", IF(J3524="RHMU", "Rhizophora mucronata", IF(J3524="BRGY", "Bruguiera gymnorrhiza", IF(J3524="BRSE", "Bruguiera sexangula", IF(J3524="SOOV", "Sonneratia ovata", IF(J3524="SOCA", "Sonneratia caseolaris", IF(J3524="HELI", "Heritiera littoralis", IF(J3524="HESY", "Heritiera sylvatica", IF(J3524="NYFR", "Nypa fruticans", IF(J3524="CYRA", "Cynometra ramiflora", IF(J3524="PHPA", "Phoenix paludosa", IF(J3524="SCHY", "Scyphiphora hydrophyllacea", IF(J3524="DIMA", "Diospyros maritima", IF(J3524="POPI", "Pongamia pinnata", IF(J3524="MAPS", "Maniltoa psilogyne", IF(J3524="INBI", "Intsia bijuga", IF(J3524="ACEB", "Acanthus ebracteatus", IF(J3524="CAER", "Calamus erinaceus", IF(J3524="UNUN", "Unknown unknown",  IF(J3524="SOAL", "Sonneratia alba",  IF(J3524="AECO", "Aegiceras corniculatum", "" )) )))))))))))))))))))))))))))))</f>
        <v>Rhizophora apiculata</v>
      </c>
      <c r="J3524" s="75" t="s">
        <v>21</v>
      </c>
      <c r="K3524" s="68" t="n">
        <v>7.0028174960434</v>
      </c>
      <c r="N3524" s="29"/>
    </row>
    <row r="3525" customFormat="false" ht="13.8" hidden="false" customHeight="false" outlineLevel="0" collapsed="false">
      <c r="A3525" s="72" t="s">
        <v>138</v>
      </c>
      <c r="B3525" s="27" t="n">
        <v>41396</v>
      </c>
      <c r="C3525" s="1" t="s">
        <v>544</v>
      </c>
      <c r="D3525" s="1" t="s">
        <v>140</v>
      </c>
      <c r="E3525" s="1" t="s">
        <v>544</v>
      </c>
      <c r="F3525" s="1" t="s">
        <v>20</v>
      </c>
      <c r="G3525" s="14" t="n">
        <v>3</v>
      </c>
      <c r="H3525" s="14" t="n">
        <v>2</v>
      </c>
      <c r="I3525" s="23" t="str">
        <f aca="false">IF(J3525="RHAP", "Rhizophora apiculata", IF(J3525="EXAG", "Excoecaria agallocha", IF(J3525="BRPA", "Bruguiera parviflora", IF(J3525="XYMO", "Xylocarpus moluccensis", IF(J3525="BRCY", "Bruguiera cylindrica", IF(J3525="AVAL", "Avicennia alba", IF(J3525="AVOF", "Avicennia officinalis", IF(J3525="LURA", "Lumnitzera racemosa", IF(J3525="CETA", "Ceriops tagal", IF(J3525="XYGR", "Xylocarpus granatum", IF(J3525="AVMA", "Avicennia marina", IF(J3525="RHMU", "Rhizophora mucronata", IF(J3525="BRGY", "Bruguiera gymnorrhiza", IF(J3525="BRSE", "Bruguiera sexangula", IF(J3525="SOOV", "Sonneratia ovata", IF(J3525="SOCA", "Sonneratia caseolaris", IF(J3525="HELI", "Heritiera littoralis", IF(J3525="HESY", "Heritiera sylvatica", IF(J3525="NYFR", "Nypa fruticans", IF(J3525="CYRA", "Cynometra ramiflora", IF(J3525="PHPA", "Phoenix paludosa", IF(J3525="SCHY", "Scyphiphora hydrophyllacea", IF(J3525="DIMA", "Diospyros maritima", IF(J3525="POPI", "Pongamia pinnata", IF(J3525="MAPS", "Maniltoa psilogyne", IF(J3525="INBI", "Intsia bijuga", IF(J3525="ACEB", "Acanthus ebracteatus", IF(J3525="CAER", "Calamus erinaceus", IF(J3525="UNUN", "Unknown unknown",  IF(J3525="SOAL", "Sonneratia alba",  IF(J3525="AECO", "Aegiceras corniculatum", "" )) )))))))))))))))))))))))))))))</f>
        <v>Rhizophora apiculata</v>
      </c>
      <c r="J3525" s="23" t="s">
        <v>21</v>
      </c>
      <c r="K3525" s="68" t="n">
        <v>7.0028174960434</v>
      </c>
      <c r="N3525" s="29"/>
    </row>
    <row r="3526" customFormat="false" ht="13.8" hidden="false" customHeight="false" outlineLevel="0" collapsed="false">
      <c r="A3526" s="72" t="s">
        <v>138</v>
      </c>
      <c r="B3526" s="27" t="n">
        <v>41396</v>
      </c>
      <c r="C3526" s="1" t="s">
        <v>544</v>
      </c>
      <c r="D3526" s="1" t="s">
        <v>140</v>
      </c>
      <c r="E3526" s="1" t="s">
        <v>544</v>
      </c>
      <c r="F3526" s="1" t="s">
        <v>20</v>
      </c>
      <c r="G3526" s="14" t="n">
        <v>3</v>
      </c>
      <c r="H3526" s="14" t="n">
        <v>2</v>
      </c>
      <c r="I3526" s="23" t="str">
        <f aca="false">IF(J3526="RHAP", "Rhizophora apiculata", IF(J3526="EXAG", "Excoecaria agallocha", IF(J3526="BRPA", "Bruguiera parviflora", IF(J3526="XYMO", "Xylocarpus moluccensis", IF(J3526="BRCY", "Bruguiera cylindrica", IF(J3526="AVAL", "Avicennia alba", IF(J3526="AVOF", "Avicennia officinalis", IF(J3526="LURA", "Lumnitzera racemosa", IF(J3526="CETA", "Ceriops tagal", IF(J3526="XYGR", "Xylocarpus granatum", IF(J3526="AVMA", "Avicennia marina", IF(J3526="RHMU", "Rhizophora mucronata", IF(J3526="BRGY", "Bruguiera gymnorrhiza", IF(J3526="BRSE", "Bruguiera sexangula", IF(J3526="SOOV", "Sonneratia ovata", IF(J3526="SOCA", "Sonneratia caseolaris", IF(J3526="HELI", "Heritiera littoralis", IF(J3526="HESY", "Heritiera sylvatica", IF(J3526="NYFR", "Nypa fruticans", IF(J3526="CYRA", "Cynometra ramiflora", IF(J3526="PHPA", "Phoenix paludosa", IF(J3526="SCHY", "Scyphiphora hydrophyllacea", IF(J3526="DIMA", "Diospyros maritima", IF(J3526="POPI", "Pongamia pinnata", IF(J3526="MAPS", "Maniltoa psilogyne", IF(J3526="INBI", "Intsia bijuga", IF(J3526="ACEB", "Acanthus ebracteatus", IF(J3526="CAER", "Calamus erinaceus", IF(J3526="UNUN", "Unknown unknown",  IF(J3526="SOAL", "Sonneratia alba",  IF(J3526="AECO", "Aegiceras corniculatum", "" )) )))))))))))))))))))))))))))))</f>
        <v>Rhizophora apiculata</v>
      </c>
      <c r="J3526" s="23" t="s">
        <v>21</v>
      </c>
      <c r="K3526" s="68" t="n">
        <v>7.0028174960434</v>
      </c>
      <c r="N3526" s="29"/>
    </row>
    <row r="3527" customFormat="false" ht="13.8" hidden="false" customHeight="false" outlineLevel="0" collapsed="false">
      <c r="A3527" s="49" t="s">
        <v>138</v>
      </c>
      <c r="B3527" s="27" t="n">
        <v>41396</v>
      </c>
      <c r="C3527" s="1" t="s">
        <v>544</v>
      </c>
      <c r="D3527" s="1" t="s">
        <v>140</v>
      </c>
      <c r="E3527" s="1" t="s">
        <v>544</v>
      </c>
      <c r="F3527" s="1" t="s">
        <v>20</v>
      </c>
      <c r="G3527" s="14" t="n">
        <v>3</v>
      </c>
      <c r="H3527" s="14" t="n">
        <v>2</v>
      </c>
      <c r="I3527" s="23" t="str">
        <f aca="false">IF(J3527="RHAP", "Rhizophora apiculata", IF(J3527="EXAG", "Excoecaria agallocha", IF(J3527="BRPA", "Bruguiera parviflora", IF(J3527="XYMO", "Xylocarpus moluccensis", IF(J3527="BRCY", "Bruguiera cylindrica", IF(J3527="AVAL", "Avicennia alba", IF(J3527="AVOF", "Avicennia officinalis", IF(J3527="LURA", "Lumnitzera racemosa", IF(J3527="CETA", "Ceriops tagal", IF(J3527="XYGR", "Xylocarpus granatum", IF(J3527="AVMA", "Avicennia marina", IF(J3527="RHMU", "Rhizophora mucronata", IF(J3527="BRGY", "Bruguiera gymnorrhiza", IF(J3527="BRSE", "Bruguiera sexangula", IF(J3527="SOOV", "Sonneratia ovata", IF(J3527="SOCA", "Sonneratia caseolaris", IF(J3527="HELI", "Heritiera littoralis", IF(J3527="HESY", "Heritiera sylvatica", IF(J3527="NYFR", "Nypa fruticans", IF(J3527="CYRA", "Cynometra ramiflora", IF(J3527="PHPA", "Phoenix paludosa", IF(J3527="SCHY", "Scyphiphora hydrophyllacea", IF(J3527="DIMA", "Diospyros maritima", IF(J3527="POPI", "Pongamia pinnata", IF(J3527="MAPS", "Maniltoa psilogyne", IF(J3527="INBI", "Intsia bijuga", IF(J3527="ACEB", "Acanthus ebracteatus", IF(J3527="CAER", "Calamus erinaceus", IF(J3527="UNUN", "Unknown unknown",  IF(J3527="SOAL", "Sonneratia alba",  IF(J3527="AECO", "Aegiceras corniculatum", "" )) )))))))))))))))))))))))))))))</f>
        <v>Rhizophora apiculata</v>
      </c>
      <c r="J3527" s="23" t="s">
        <v>21</v>
      </c>
      <c r="K3527" s="68" t="n">
        <v>7.0028174960434</v>
      </c>
      <c r="N3527" s="29"/>
    </row>
    <row r="3528" customFormat="false" ht="13.8" hidden="false" customHeight="false" outlineLevel="0" collapsed="false">
      <c r="A3528" s="49" t="s">
        <v>138</v>
      </c>
      <c r="B3528" s="27" t="n">
        <v>41396</v>
      </c>
      <c r="C3528" s="1" t="s">
        <v>544</v>
      </c>
      <c r="D3528" s="1" t="s">
        <v>140</v>
      </c>
      <c r="E3528" s="1" t="s">
        <v>544</v>
      </c>
      <c r="F3528" s="1" t="s">
        <v>20</v>
      </c>
      <c r="G3528" s="14" t="n">
        <v>3</v>
      </c>
      <c r="H3528" s="14" t="n">
        <v>2</v>
      </c>
      <c r="I3528" s="23" t="str">
        <f aca="false">IF(J3528="RHAP", "Rhizophora apiculata", IF(J3528="EXAG", "Excoecaria agallocha", IF(J3528="BRPA", "Bruguiera parviflora", IF(J3528="XYMO", "Xylocarpus moluccensis", IF(J3528="BRCY", "Bruguiera cylindrica", IF(J3528="AVAL", "Avicennia alba", IF(J3528="AVOF", "Avicennia officinalis", IF(J3528="LURA", "Lumnitzera racemosa", IF(J3528="CETA", "Ceriops tagal", IF(J3528="XYGR", "Xylocarpus granatum", IF(J3528="AVMA", "Avicennia marina", IF(J3528="RHMU", "Rhizophora mucronata", IF(J3528="BRGY", "Bruguiera gymnorrhiza", IF(J3528="BRSE", "Bruguiera sexangula", IF(J3528="SOOV", "Sonneratia ovata", IF(J3528="SOCA", "Sonneratia caseolaris", IF(J3528="HELI", "Heritiera littoralis", IF(J3528="HESY", "Heritiera sylvatica", IF(J3528="NYFR", "Nypa fruticans", IF(J3528="CYRA", "Cynometra ramiflora", IF(J3528="PHPA", "Phoenix paludosa", IF(J3528="SCHY", "Scyphiphora hydrophyllacea", IF(J3528="DIMA", "Diospyros maritima", IF(J3528="POPI", "Pongamia pinnata", IF(J3528="MAPS", "Maniltoa psilogyne", IF(J3528="INBI", "Intsia bijuga", IF(J3528="ACEB", "Acanthus ebracteatus", IF(J3528="CAER", "Calamus erinaceus", IF(J3528="UNUN", "Unknown unknown",  IF(J3528="SOAL", "Sonneratia alba",  IF(J3528="AECO", "Aegiceras corniculatum", "" )) )))))))))))))))))))))))))))))</f>
        <v>Rhizophora apiculata</v>
      </c>
      <c r="J3528" s="23" t="s">
        <v>21</v>
      </c>
      <c r="K3528" s="68" t="n">
        <v>7.0028174960434</v>
      </c>
      <c r="N3528" s="29"/>
    </row>
    <row r="3529" customFormat="false" ht="13.8" hidden="false" customHeight="false" outlineLevel="0" collapsed="false">
      <c r="A3529" s="49" t="s">
        <v>138</v>
      </c>
      <c r="B3529" s="27" t="n">
        <v>41396</v>
      </c>
      <c r="C3529" s="1" t="s">
        <v>544</v>
      </c>
      <c r="D3529" s="1" t="s">
        <v>140</v>
      </c>
      <c r="E3529" s="1" t="s">
        <v>544</v>
      </c>
      <c r="F3529" s="1" t="s">
        <v>20</v>
      </c>
      <c r="G3529" s="1" t="n">
        <v>3</v>
      </c>
      <c r="H3529" s="14" t="n">
        <v>2</v>
      </c>
      <c r="I3529" s="23" t="str">
        <f aca="false">IF(J3529="RHAP", "Rhizophora apiculata", IF(J3529="EXAG", "Excoecaria agallocha", IF(J3529="BRPA", "Bruguiera parviflora", IF(J3529="XYMO", "Xylocarpus moluccensis", IF(J3529="BRCY", "Bruguiera cylindrica", IF(J3529="AVAL", "Avicennia alba", IF(J3529="AVOF", "Avicennia officinalis", IF(J3529="LURA", "Lumnitzera racemosa", IF(J3529="CETA", "Ceriops tagal", IF(J3529="XYGR", "Xylocarpus granatum", IF(J3529="AVMA", "Avicennia marina", IF(J3529="RHMU", "Rhizophora mucronata", IF(J3529="BRGY", "Bruguiera gymnorrhiza", IF(J3529="BRSE", "Bruguiera sexangula", IF(J3529="SOOV", "Sonneratia ovata", IF(J3529="SOCA", "Sonneratia caseolaris", IF(J3529="HELI", "Heritiera littoralis", IF(J3529="HESY", "Heritiera sylvatica", IF(J3529="NYFR", "Nypa fruticans", IF(J3529="CYRA", "Cynometra ramiflora", IF(J3529="PHPA", "Phoenix paludosa", IF(J3529="SCHY", "Scyphiphora hydrophyllacea", IF(J3529="DIMA", "Diospyros maritima", IF(J3529="POPI", "Pongamia pinnata", IF(J3529="MAPS", "Maniltoa psilogyne", IF(J3529="INBI", "Intsia bijuga", IF(J3529="ACEB", "Acanthus ebracteatus", IF(J3529="CAER", "Calamus erinaceus", IF(J3529="UNUN", "Unknown unknown",  IF(J3529="SOAL", "Sonneratia alba",  IF(J3529="AECO", "Aegiceras corniculatum", "" )) )))))))))))))))))))))))))))))</f>
        <v>Unknown unknown</v>
      </c>
      <c r="J3529" s="23" t="s">
        <v>1028</v>
      </c>
      <c r="K3529" s="61" t="n">
        <v>7.0028174960434</v>
      </c>
      <c r="N3529" s="29"/>
      <c r="P3529" s="75" t="s">
        <v>1076</v>
      </c>
    </row>
    <row r="3530" customFormat="false" ht="13.8" hidden="false" customHeight="false" outlineLevel="0" collapsed="false">
      <c r="A3530" s="72" t="s">
        <v>138</v>
      </c>
      <c r="B3530" s="27" t="n">
        <v>41396</v>
      </c>
      <c r="C3530" s="1" t="s">
        <v>544</v>
      </c>
      <c r="D3530" s="1" t="s">
        <v>140</v>
      </c>
      <c r="E3530" s="1" t="s">
        <v>544</v>
      </c>
      <c r="F3530" s="1" t="s">
        <v>20</v>
      </c>
      <c r="G3530" s="14" t="n">
        <v>3</v>
      </c>
      <c r="H3530" s="14" t="n">
        <v>2</v>
      </c>
      <c r="I3530" s="23" t="str">
        <f aca="false">IF(J3530="RHAP", "Rhizophora apiculata", IF(J3530="EXAG", "Excoecaria agallocha", IF(J3530="BRPA", "Bruguiera parviflora", IF(J3530="XYMO", "Xylocarpus moluccensis", IF(J3530="BRCY", "Bruguiera cylindrica", IF(J3530="AVAL", "Avicennia alba", IF(J3530="AVOF", "Avicennia officinalis", IF(J3530="LURA", "Lumnitzera racemosa", IF(J3530="CETA", "Ceriops tagal", IF(J3530="XYGR", "Xylocarpus granatum", IF(J3530="AVMA", "Avicennia marina", IF(J3530="RHMU", "Rhizophora mucronata", IF(J3530="BRGY", "Bruguiera gymnorrhiza", IF(J3530="BRSE", "Bruguiera sexangula", IF(J3530="SOOV", "Sonneratia ovata", IF(J3530="SOCA", "Sonneratia caseolaris", IF(J3530="HELI", "Heritiera littoralis", IF(J3530="HESY", "Heritiera sylvatica", IF(J3530="NYFR", "Nypa fruticans", IF(J3530="CYRA", "Cynometra ramiflora", IF(J3530="PHPA", "Phoenix paludosa", IF(J3530="SCHY", "Scyphiphora hydrophyllacea", IF(J3530="DIMA", "Diospyros maritima", IF(J3530="POPI", "Pongamia pinnata", IF(J3530="MAPS", "Maniltoa psilogyne", IF(J3530="INBI", "Intsia bijuga", IF(J3530="ACEB", "Acanthus ebracteatus", IF(J3530="CAER", "Calamus erinaceus", IF(J3530="UNUN", "Unknown unknown",  IF(J3530="SOAL", "Sonneratia alba",  IF(J3530="AECO", "Aegiceras corniculatum", "" )) )))))))))))))))))))))))))))))</f>
        <v>Rhizophora apiculata</v>
      </c>
      <c r="J3530" s="23" t="s">
        <v>21</v>
      </c>
      <c r="K3530" s="68" t="n">
        <v>7.32112738222719</v>
      </c>
      <c r="N3530" s="29"/>
    </row>
    <row r="3531" customFormat="false" ht="13.8" hidden="false" customHeight="false" outlineLevel="0" collapsed="false">
      <c r="A3531" s="72" t="s">
        <v>138</v>
      </c>
      <c r="B3531" s="27" t="n">
        <v>41396</v>
      </c>
      <c r="C3531" s="1" t="s">
        <v>544</v>
      </c>
      <c r="D3531" s="1" t="s">
        <v>140</v>
      </c>
      <c r="E3531" s="1" t="s">
        <v>544</v>
      </c>
      <c r="F3531" s="1" t="s">
        <v>20</v>
      </c>
      <c r="G3531" s="14" t="n">
        <v>3</v>
      </c>
      <c r="H3531" s="14" t="n">
        <v>2</v>
      </c>
      <c r="I3531" s="23" t="str">
        <f aca="false">IF(J3531="RHAP", "Rhizophora apiculata", IF(J3531="EXAG", "Excoecaria agallocha", IF(J3531="BRPA", "Bruguiera parviflora", IF(J3531="XYMO", "Xylocarpus moluccensis", IF(J3531="BRCY", "Bruguiera cylindrica", IF(J3531="AVAL", "Avicennia alba", IF(J3531="AVOF", "Avicennia officinalis", IF(J3531="LURA", "Lumnitzera racemosa", IF(J3531="CETA", "Ceriops tagal", IF(J3531="XYGR", "Xylocarpus granatum", IF(J3531="AVMA", "Avicennia marina", IF(J3531="RHMU", "Rhizophora mucronata", IF(J3531="BRGY", "Bruguiera gymnorrhiza", IF(J3531="BRSE", "Bruguiera sexangula", IF(J3531="SOOV", "Sonneratia ovata", IF(J3531="SOCA", "Sonneratia caseolaris", IF(J3531="HELI", "Heritiera littoralis", IF(J3531="HESY", "Heritiera sylvatica", IF(J3531="NYFR", "Nypa fruticans", IF(J3531="CYRA", "Cynometra ramiflora", IF(J3531="PHPA", "Phoenix paludosa", IF(J3531="SCHY", "Scyphiphora hydrophyllacea", IF(J3531="DIMA", "Diospyros maritima", IF(J3531="POPI", "Pongamia pinnata", IF(J3531="MAPS", "Maniltoa psilogyne", IF(J3531="INBI", "Intsia bijuga", IF(J3531="ACEB", "Acanthus ebracteatus", IF(J3531="CAER", "Calamus erinaceus", IF(J3531="UNUN", "Unknown unknown",  IF(J3531="SOAL", "Sonneratia alba",  IF(J3531="AECO", "Aegiceras corniculatum", "" )) )))))))))))))))))))))))))))))</f>
        <v>Rhizophora apiculata</v>
      </c>
      <c r="J3531" s="23" t="s">
        <v>21</v>
      </c>
      <c r="K3531" s="68" t="n">
        <v>7.32112738222719</v>
      </c>
      <c r="N3531" s="29"/>
    </row>
    <row r="3532" customFormat="false" ht="13.8" hidden="false" customHeight="false" outlineLevel="0" collapsed="false">
      <c r="A3532" s="49" t="s">
        <v>138</v>
      </c>
      <c r="B3532" s="27" t="n">
        <v>41396</v>
      </c>
      <c r="C3532" s="1" t="s">
        <v>544</v>
      </c>
      <c r="D3532" s="1" t="s">
        <v>140</v>
      </c>
      <c r="E3532" s="1" t="s">
        <v>544</v>
      </c>
      <c r="F3532" s="1" t="s">
        <v>20</v>
      </c>
      <c r="G3532" s="1" t="n">
        <v>3</v>
      </c>
      <c r="H3532" s="14" t="n">
        <v>2</v>
      </c>
      <c r="I3532" s="23" t="str">
        <f aca="false">IF(J3532="RHAP", "Rhizophora apiculata", IF(J3532="EXAG", "Excoecaria agallocha", IF(J3532="BRPA", "Bruguiera parviflora", IF(J3532="XYMO", "Xylocarpus moluccensis", IF(J3532="BRCY", "Bruguiera cylindrica", IF(J3532="AVAL", "Avicennia alba", IF(J3532="AVOF", "Avicennia officinalis", IF(J3532="LURA", "Lumnitzera racemosa", IF(J3532="CETA", "Ceriops tagal", IF(J3532="XYGR", "Xylocarpus granatum", IF(J3532="AVMA", "Avicennia marina", IF(J3532="RHMU", "Rhizophora mucronata", IF(J3532="BRGY", "Bruguiera gymnorrhiza", IF(J3532="BRSE", "Bruguiera sexangula", IF(J3532="SOOV", "Sonneratia ovata", IF(J3532="SOCA", "Sonneratia caseolaris", IF(J3532="HELI", "Heritiera littoralis", IF(J3532="HESY", "Heritiera sylvatica", IF(J3532="NYFR", "Nypa fruticans", IF(J3532="CYRA", "Cynometra ramiflora", IF(J3532="PHPA", "Phoenix paludosa", IF(J3532="SCHY", "Scyphiphora hydrophyllacea", IF(J3532="DIMA", "Diospyros maritima", IF(J3532="POPI", "Pongamia pinnata", IF(J3532="MAPS", "Maniltoa psilogyne", IF(J3532="INBI", "Intsia bijuga", IF(J3532="ACEB", "Acanthus ebracteatus", IF(J3532="CAER", "Calamus erinaceus", IF(J3532="UNUN", "Unknown unknown",  IF(J3532="SOAL", "Sonneratia alba",  IF(J3532="AECO", "Aegiceras corniculatum", "" )) )))))))))))))))))))))))))))))</f>
        <v>Unknown unknown</v>
      </c>
      <c r="J3532" s="23" t="s">
        <v>1028</v>
      </c>
      <c r="K3532" s="61" t="n">
        <v>7.32112738222719</v>
      </c>
      <c r="N3532" s="29"/>
      <c r="P3532" s="75" t="s">
        <v>1076</v>
      </c>
    </row>
    <row r="3533" customFormat="false" ht="13.8" hidden="false" customHeight="false" outlineLevel="0" collapsed="false">
      <c r="A3533" s="49" t="s">
        <v>138</v>
      </c>
      <c r="B3533" s="27" t="n">
        <v>41396</v>
      </c>
      <c r="C3533" s="1" t="s">
        <v>544</v>
      </c>
      <c r="D3533" s="1" t="s">
        <v>140</v>
      </c>
      <c r="E3533" s="1" t="s">
        <v>544</v>
      </c>
      <c r="F3533" s="1" t="s">
        <v>20</v>
      </c>
      <c r="G3533" s="1" t="n">
        <v>3</v>
      </c>
      <c r="H3533" s="14" t="n">
        <v>2</v>
      </c>
      <c r="I3533" s="23" t="str">
        <f aca="false">IF(J3533="RHAP", "Rhizophora apiculata", IF(J3533="EXAG", "Excoecaria agallocha", IF(J3533="BRPA", "Bruguiera parviflora", IF(J3533="XYMO", "Xylocarpus moluccensis", IF(J3533="BRCY", "Bruguiera cylindrica", IF(J3533="AVAL", "Avicennia alba", IF(J3533="AVOF", "Avicennia officinalis", IF(J3533="LURA", "Lumnitzera racemosa", IF(J3533="CETA", "Ceriops tagal", IF(J3533="XYGR", "Xylocarpus granatum", IF(J3533="AVMA", "Avicennia marina", IF(J3533="RHMU", "Rhizophora mucronata", IF(J3533="BRGY", "Bruguiera gymnorrhiza", IF(J3533="BRSE", "Bruguiera sexangula", IF(J3533="SOOV", "Sonneratia ovata", IF(J3533="SOCA", "Sonneratia caseolaris", IF(J3533="HELI", "Heritiera littoralis", IF(J3533="HESY", "Heritiera sylvatica", IF(J3533="NYFR", "Nypa fruticans", IF(J3533="CYRA", "Cynometra ramiflora", IF(J3533="PHPA", "Phoenix paludosa", IF(J3533="SCHY", "Scyphiphora hydrophyllacea", IF(J3533="DIMA", "Diospyros maritima", IF(J3533="POPI", "Pongamia pinnata", IF(J3533="MAPS", "Maniltoa psilogyne", IF(J3533="INBI", "Intsia bijuga", IF(J3533="ACEB", "Acanthus ebracteatus", IF(J3533="CAER", "Calamus erinaceus", IF(J3533="UNUN", "Unknown unknown",  IF(J3533="SOAL", "Sonneratia alba",  IF(J3533="AECO", "Aegiceras corniculatum", "" )) )))))))))))))))))))))))))))))</f>
        <v>Unknown unknown</v>
      </c>
      <c r="J3533" s="23" t="s">
        <v>1028</v>
      </c>
      <c r="K3533" s="61" t="n">
        <v>7.32112738222719</v>
      </c>
      <c r="N3533" s="29"/>
      <c r="P3533" s="75" t="s">
        <v>1076</v>
      </c>
    </row>
    <row r="3534" customFormat="false" ht="13.8" hidden="false" customHeight="false" outlineLevel="0" collapsed="false">
      <c r="A3534" s="72" t="s">
        <v>138</v>
      </c>
      <c r="B3534" s="27" t="n">
        <v>41396</v>
      </c>
      <c r="C3534" s="1" t="s">
        <v>544</v>
      </c>
      <c r="D3534" s="1" t="s">
        <v>140</v>
      </c>
      <c r="E3534" s="1" t="s">
        <v>544</v>
      </c>
      <c r="F3534" s="1" t="s">
        <v>20</v>
      </c>
      <c r="G3534" s="14" t="n">
        <v>3</v>
      </c>
      <c r="H3534" s="14" t="n">
        <v>2</v>
      </c>
      <c r="I3534" s="23" t="str">
        <f aca="false">IF(J3534="RHAP", "Rhizophora apiculata", IF(J3534="EXAG", "Excoecaria agallocha", IF(J3534="BRPA", "Bruguiera parviflora", IF(J3534="XYMO", "Xylocarpus moluccensis", IF(J3534="BRCY", "Bruguiera cylindrica", IF(J3534="AVAL", "Avicennia alba", IF(J3534="AVOF", "Avicennia officinalis", IF(J3534="LURA", "Lumnitzera racemosa", IF(J3534="CETA", "Ceriops tagal", IF(J3534="XYGR", "Xylocarpus granatum", IF(J3534="AVMA", "Avicennia marina", IF(J3534="RHMU", "Rhizophora mucronata", IF(J3534="BRGY", "Bruguiera gymnorrhiza", IF(J3534="BRSE", "Bruguiera sexangula", IF(J3534="SOOV", "Sonneratia ovata", IF(J3534="SOCA", "Sonneratia caseolaris", IF(J3534="HELI", "Heritiera littoralis", IF(J3534="HESY", "Heritiera sylvatica", IF(J3534="NYFR", "Nypa fruticans", IF(J3534="CYRA", "Cynometra ramiflora", IF(J3534="PHPA", "Phoenix paludosa", IF(J3534="SCHY", "Scyphiphora hydrophyllacea", IF(J3534="DIMA", "Diospyros maritima", IF(J3534="POPI", "Pongamia pinnata", IF(J3534="MAPS", "Maniltoa psilogyne", IF(J3534="INBI", "Intsia bijuga", IF(J3534="ACEB", "Acanthus ebracteatus", IF(J3534="CAER", "Calamus erinaceus", IF(J3534="UNUN", "Unknown unknown",  IF(J3534="SOAL", "Sonneratia alba",  IF(J3534="AECO", "Aegiceras corniculatum", "" )) )))))))))))))))))))))))))))))</f>
        <v>Rhizophora apiculata</v>
      </c>
      <c r="J3534" s="23" t="s">
        <v>21</v>
      </c>
      <c r="K3534" s="68" t="n">
        <v>7.63943726841098</v>
      </c>
      <c r="N3534" s="29"/>
    </row>
    <row r="3535" customFormat="false" ht="13.8" hidden="false" customHeight="false" outlineLevel="0" collapsed="false">
      <c r="A3535" s="49" t="s">
        <v>138</v>
      </c>
      <c r="B3535" s="27" t="n">
        <v>41396</v>
      </c>
      <c r="C3535" s="1" t="s">
        <v>544</v>
      </c>
      <c r="D3535" s="1" t="s">
        <v>140</v>
      </c>
      <c r="E3535" s="1" t="s">
        <v>544</v>
      </c>
      <c r="F3535" s="1" t="s">
        <v>20</v>
      </c>
      <c r="G3535" s="14" t="n">
        <v>3</v>
      </c>
      <c r="H3535" s="14" t="n">
        <v>2</v>
      </c>
      <c r="I3535" s="23" t="str">
        <f aca="false">IF(J3535="RHAP", "Rhizophora apiculata", IF(J3535="EXAG", "Excoecaria agallocha", IF(J3535="BRPA", "Bruguiera parviflora", IF(J3535="XYMO", "Xylocarpus moluccensis", IF(J3535="BRCY", "Bruguiera cylindrica", IF(J3535="AVAL", "Avicennia alba", IF(J3535="AVOF", "Avicennia officinalis", IF(J3535="LURA", "Lumnitzera racemosa", IF(J3535="CETA", "Ceriops tagal", IF(J3535="XYGR", "Xylocarpus granatum", IF(J3535="AVMA", "Avicennia marina", IF(J3535="RHMU", "Rhizophora mucronata", IF(J3535="BRGY", "Bruguiera gymnorrhiza", IF(J3535="BRSE", "Bruguiera sexangula", IF(J3535="SOOV", "Sonneratia ovata", IF(J3535="SOCA", "Sonneratia caseolaris", IF(J3535="HELI", "Heritiera littoralis", IF(J3535="HESY", "Heritiera sylvatica", IF(J3535="NYFR", "Nypa fruticans", IF(J3535="CYRA", "Cynometra ramiflora", IF(J3535="PHPA", "Phoenix paludosa", IF(J3535="SCHY", "Scyphiphora hydrophyllacea", IF(J3535="DIMA", "Diospyros maritima", IF(J3535="POPI", "Pongamia pinnata", IF(J3535="MAPS", "Maniltoa psilogyne", IF(J3535="INBI", "Intsia bijuga", IF(J3535="ACEB", "Acanthus ebracteatus", IF(J3535="CAER", "Calamus erinaceus", IF(J3535="UNUN", "Unknown unknown",  IF(J3535="SOAL", "Sonneratia alba",  IF(J3535="AECO", "Aegiceras corniculatum", "" )) )))))))))))))))))))))))))))))</f>
        <v>Bruguiera gymnorrhiza</v>
      </c>
      <c r="J3535" s="49" t="s">
        <v>1027</v>
      </c>
      <c r="K3535" s="68" t="n">
        <v>7.95774715459477</v>
      </c>
      <c r="L3535" s="73"/>
      <c r="N3535" s="29"/>
    </row>
    <row r="3536" customFormat="false" ht="13.8" hidden="false" customHeight="false" outlineLevel="0" collapsed="false">
      <c r="A3536" s="72" t="s">
        <v>138</v>
      </c>
      <c r="B3536" s="27" t="n">
        <v>41396</v>
      </c>
      <c r="C3536" s="1" t="s">
        <v>544</v>
      </c>
      <c r="D3536" s="1" t="s">
        <v>140</v>
      </c>
      <c r="E3536" s="1" t="s">
        <v>544</v>
      </c>
      <c r="F3536" s="1" t="s">
        <v>20</v>
      </c>
      <c r="G3536" s="1" t="n">
        <v>3</v>
      </c>
      <c r="H3536" s="14" t="n">
        <v>2</v>
      </c>
      <c r="I3536" s="23" t="str">
        <f aca="false">IF(J3536="RHAP", "Rhizophora apiculata", IF(J3536="EXAG", "Excoecaria agallocha", IF(J3536="BRPA", "Bruguiera parviflora", IF(J3536="XYMO", "Xylocarpus moluccensis", IF(J3536="BRCY", "Bruguiera cylindrica", IF(J3536="AVAL", "Avicennia alba", IF(J3536="AVOF", "Avicennia officinalis", IF(J3536="LURA", "Lumnitzera racemosa", IF(J3536="CETA", "Ceriops tagal", IF(J3536="XYGR", "Xylocarpus granatum", IF(J3536="AVMA", "Avicennia marina", IF(J3536="RHMU", "Rhizophora mucronata", IF(J3536="BRGY", "Bruguiera gymnorrhiza", IF(J3536="BRSE", "Bruguiera sexangula", IF(J3536="SOOV", "Sonneratia ovata", IF(J3536="SOCA", "Sonneratia caseolaris", IF(J3536="HELI", "Heritiera littoralis", IF(J3536="HESY", "Heritiera sylvatica", IF(J3536="NYFR", "Nypa fruticans", IF(J3536="CYRA", "Cynometra ramiflora", IF(J3536="PHPA", "Phoenix paludosa", IF(J3536="SCHY", "Scyphiphora hydrophyllacea", IF(J3536="DIMA", "Diospyros maritima", IF(J3536="POPI", "Pongamia pinnata", IF(J3536="MAPS", "Maniltoa psilogyne", IF(J3536="INBI", "Intsia bijuga", IF(J3536="ACEB", "Acanthus ebracteatus", IF(J3536="CAER", "Calamus erinaceus", IF(J3536="UNUN", "Unknown unknown",  IF(J3536="SOAL", "Sonneratia alba",  IF(J3536="AECO", "Aegiceras corniculatum", "" )) )))))))))))))))))))))))))))))</f>
        <v>Rhizophora apiculata</v>
      </c>
      <c r="J3536" s="75" t="s">
        <v>21</v>
      </c>
      <c r="K3536" s="61" t="n">
        <v>7.95774715459477</v>
      </c>
      <c r="N3536" s="29"/>
    </row>
    <row r="3537" customFormat="false" ht="13.8" hidden="false" customHeight="false" outlineLevel="0" collapsed="false">
      <c r="A3537" s="72" t="s">
        <v>138</v>
      </c>
      <c r="B3537" s="27" t="n">
        <v>41396</v>
      </c>
      <c r="C3537" s="1" t="s">
        <v>544</v>
      </c>
      <c r="D3537" s="1" t="s">
        <v>140</v>
      </c>
      <c r="E3537" s="1" t="s">
        <v>544</v>
      </c>
      <c r="F3537" s="1" t="s">
        <v>20</v>
      </c>
      <c r="G3537" s="14" t="n">
        <v>3</v>
      </c>
      <c r="H3537" s="14" t="n">
        <v>2</v>
      </c>
      <c r="I3537" s="23" t="str">
        <f aca="false">IF(J3537="RHAP", "Rhizophora apiculata", IF(J3537="EXAG", "Excoecaria agallocha", IF(J3537="BRPA", "Bruguiera parviflora", IF(J3537="XYMO", "Xylocarpus moluccensis", IF(J3537="BRCY", "Bruguiera cylindrica", IF(J3537="AVAL", "Avicennia alba", IF(J3537="AVOF", "Avicennia officinalis", IF(J3537="LURA", "Lumnitzera racemosa", IF(J3537="CETA", "Ceriops tagal", IF(J3537="XYGR", "Xylocarpus granatum", IF(J3537="AVMA", "Avicennia marina", IF(J3537="RHMU", "Rhizophora mucronata", IF(J3537="BRGY", "Bruguiera gymnorrhiza", IF(J3537="BRSE", "Bruguiera sexangula", IF(J3537="SOOV", "Sonneratia ovata", IF(J3537="SOCA", "Sonneratia caseolaris", IF(J3537="HELI", "Heritiera littoralis", IF(J3537="HESY", "Heritiera sylvatica", IF(J3537="NYFR", "Nypa fruticans", IF(J3537="CYRA", "Cynometra ramiflora", IF(J3537="PHPA", "Phoenix paludosa", IF(J3537="SCHY", "Scyphiphora hydrophyllacea", IF(J3537="DIMA", "Diospyros maritima", IF(J3537="POPI", "Pongamia pinnata", IF(J3537="MAPS", "Maniltoa psilogyne", IF(J3537="INBI", "Intsia bijuga", IF(J3537="ACEB", "Acanthus ebracteatus", IF(J3537="CAER", "Calamus erinaceus", IF(J3537="UNUN", "Unknown unknown",  IF(J3537="SOAL", "Sonneratia alba",  IF(J3537="AECO", "Aegiceras corniculatum", "" )) )))))))))))))))))))))))))))))</f>
        <v>Rhizophora apiculata</v>
      </c>
      <c r="J3537" s="49" t="s">
        <v>21</v>
      </c>
      <c r="K3537" s="68" t="n">
        <v>7.95774715459477</v>
      </c>
      <c r="N3537" s="29"/>
    </row>
    <row r="3538" customFormat="false" ht="13.8" hidden="false" customHeight="false" outlineLevel="0" collapsed="false">
      <c r="A3538" s="72" t="s">
        <v>138</v>
      </c>
      <c r="B3538" s="27" t="n">
        <v>41396</v>
      </c>
      <c r="C3538" s="1" t="s">
        <v>544</v>
      </c>
      <c r="D3538" s="1" t="s">
        <v>140</v>
      </c>
      <c r="E3538" s="1" t="s">
        <v>544</v>
      </c>
      <c r="F3538" s="1" t="s">
        <v>20</v>
      </c>
      <c r="G3538" s="14" t="n">
        <v>3</v>
      </c>
      <c r="H3538" s="14" t="n">
        <v>2</v>
      </c>
      <c r="I3538" s="23" t="str">
        <f aca="false">IF(J3538="RHAP", "Rhizophora apiculata", IF(J3538="EXAG", "Excoecaria agallocha", IF(J3538="BRPA", "Bruguiera parviflora", IF(J3538="XYMO", "Xylocarpus moluccensis", IF(J3538="BRCY", "Bruguiera cylindrica", IF(J3538="AVAL", "Avicennia alba", IF(J3538="AVOF", "Avicennia officinalis", IF(J3538="LURA", "Lumnitzera racemosa", IF(J3538="CETA", "Ceriops tagal", IF(J3538="XYGR", "Xylocarpus granatum", IF(J3538="AVMA", "Avicennia marina", IF(J3538="RHMU", "Rhizophora mucronata", IF(J3538="BRGY", "Bruguiera gymnorrhiza", IF(J3538="BRSE", "Bruguiera sexangula", IF(J3538="SOOV", "Sonneratia ovata", IF(J3538="SOCA", "Sonneratia caseolaris", IF(J3538="HELI", "Heritiera littoralis", IF(J3538="HESY", "Heritiera sylvatica", IF(J3538="NYFR", "Nypa fruticans", IF(J3538="CYRA", "Cynometra ramiflora", IF(J3538="PHPA", "Phoenix paludosa", IF(J3538="SCHY", "Scyphiphora hydrophyllacea", IF(J3538="DIMA", "Diospyros maritima", IF(J3538="POPI", "Pongamia pinnata", IF(J3538="MAPS", "Maniltoa psilogyne", IF(J3538="INBI", "Intsia bijuga", IF(J3538="ACEB", "Acanthus ebracteatus", IF(J3538="CAER", "Calamus erinaceus", IF(J3538="UNUN", "Unknown unknown",  IF(J3538="SOAL", "Sonneratia alba",  IF(J3538="AECO", "Aegiceras corniculatum", "" )) )))))))))))))))))))))))))))))</f>
        <v>Rhizophora apiculata</v>
      </c>
      <c r="J3538" s="49" t="s">
        <v>21</v>
      </c>
      <c r="K3538" s="68" t="n">
        <v>7.95774715459477</v>
      </c>
      <c r="N3538" s="29"/>
    </row>
    <row r="3539" customFormat="false" ht="13.8" hidden="false" customHeight="false" outlineLevel="0" collapsed="false">
      <c r="A3539" s="72" t="s">
        <v>138</v>
      </c>
      <c r="B3539" s="27" t="n">
        <v>41396</v>
      </c>
      <c r="C3539" s="1" t="s">
        <v>544</v>
      </c>
      <c r="D3539" s="1" t="s">
        <v>140</v>
      </c>
      <c r="E3539" s="1" t="s">
        <v>544</v>
      </c>
      <c r="F3539" s="1" t="s">
        <v>20</v>
      </c>
      <c r="G3539" s="14" t="n">
        <v>3</v>
      </c>
      <c r="H3539" s="14" t="n">
        <v>2</v>
      </c>
      <c r="I3539" s="23" t="str">
        <f aca="false">IF(J3539="RHAP", "Rhizophora apiculata", IF(J3539="EXAG", "Excoecaria agallocha", IF(J3539="BRPA", "Bruguiera parviflora", IF(J3539="XYMO", "Xylocarpus moluccensis", IF(J3539="BRCY", "Bruguiera cylindrica", IF(J3539="AVAL", "Avicennia alba", IF(J3539="AVOF", "Avicennia officinalis", IF(J3539="LURA", "Lumnitzera racemosa", IF(J3539="CETA", "Ceriops tagal", IF(J3539="XYGR", "Xylocarpus granatum", IF(J3539="AVMA", "Avicennia marina", IF(J3539="RHMU", "Rhizophora mucronata", IF(J3539="BRGY", "Bruguiera gymnorrhiza", IF(J3539="BRSE", "Bruguiera sexangula", IF(J3539="SOOV", "Sonneratia ovata", IF(J3539="SOCA", "Sonneratia caseolaris", IF(J3539="HELI", "Heritiera littoralis", IF(J3539="HESY", "Heritiera sylvatica", IF(J3539="NYFR", "Nypa fruticans", IF(J3539="CYRA", "Cynometra ramiflora", IF(J3539="PHPA", "Phoenix paludosa", IF(J3539="SCHY", "Scyphiphora hydrophyllacea", IF(J3539="DIMA", "Diospyros maritima", IF(J3539="POPI", "Pongamia pinnata", IF(J3539="MAPS", "Maniltoa psilogyne", IF(J3539="INBI", "Intsia bijuga", IF(J3539="ACEB", "Acanthus ebracteatus", IF(J3539="CAER", "Calamus erinaceus", IF(J3539="UNUN", "Unknown unknown",  IF(J3539="SOAL", "Sonneratia alba",  IF(J3539="AECO", "Aegiceras corniculatum", "" )) )))))))))))))))))))))))))))))</f>
        <v>Rhizophora apiculata</v>
      </c>
      <c r="J3539" s="23" t="s">
        <v>21</v>
      </c>
      <c r="K3539" s="68" t="n">
        <v>7.95774715459477</v>
      </c>
      <c r="N3539" s="29"/>
    </row>
    <row r="3540" customFormat="false" ht="13.8" hidden="false" customHeight="false" outlineLevel="0" collapsed="false">
      <c r="A3540" s="72" t="s">
        <v>138</v>
      </c>
      <c r="B3540" s="27" t="n">
        <v>41396</v>
      </c>
      <c r="C3540" s="1" t="s">
        <v>544</v>
      </c>
      <c r="D3540" s="1" t="s">
        <v>140</v>
      </c>
      <c r="E3540" s="1" t="s">
        <v>544</v>
      </c>
      <c r="F3540" s="1" t="s">
        <v>20</v>
      </c>
      <c r="G3540" s="14" t="n">
        <v>3</v>
      </c>
      <c r="H3540" s="14" t="n">
        <v>2</v>
      </c>
      <c r="I3540" s="23" t="str">
        <f aca="false">IF(J3540="RHAP", "Rhizophora apiculata", IF(J3540="EXAG", "Excoecaria agallocha", IF(J3540="BRPA", "Bruguiera parviflora", IF(J3540="XYMO", "Xylocarpus moluccensis", IF(J3540="BRCY", "Bruguiera cylindrica", IF(J3540="AVAL", "Avicennia alba", IF(J3540="AVOF", "Avicennia officinalis", IF(J3540="LURA", "Lumnitzera racemosa", IF(J3540="CETA", "Ceriops tagal", IF(J3540="XYGR", "Xylocarpus granatum", IF(J3540="AVMA", "Avicennia marina", IF(J3540="RHMU", "Rhizophora mucronata", IF(J3540="BRGY", "Bruguiera gymnorrhiza", IF(J3540="BRSE", "Bruguiera sexangula", IF(J3540="SOOV", "Sonneratia ovata", IF(J3540="SOCA", "Sonneratia caseolaris", IF(J3540="HELI", "Heritiera littoralis", IF(J3540="HESY", "Heritiera sylvatica", IF(J3540="NYFR", "Nypa fruticans", IF(J3540="CYRA", "Cynometra ramiflora", IF(J3540="PHPA", "Phoenix paludosa", IF(J3540="SCHY", "Scyphiphora hydrophyllacea", IF(J3540="DIMA", "Diospyros maritima", IF(J3540="POPI", "Pongamia pinnata", IF(J3540="MAPS", "Maniltoa psilogyne", IF(J3540="INBI", "Intsia bijuga", IF(J3540="ACEB", "Acanthus ebracteatus", IF(J3540="CAER", "Calamus erinaceus", IF(J3540="UNUN", "Unknown unknown",  IF(J3540="SOAL", "Sonneratia alba",  IF(J3540="AECO", "Aegiceras corniculatum", "" )) )))))))))))))))))))))))))))))</f>
        <v>Rhizophora apiculata</v>
      </c>
      <c r="J3540" s="23" t="s">
        <v>21</v>
      </c>
      <c r="K3540" s="68" t="n">
        <v>7.95774715459477</v>
      </c>
      <c r="N3540" s="29"/>
    </row>
    <row r="3541" customFormat="false" ht="13.8" hidden="false" customHeight="false" outlineLevel="0" collapsed="false">
      <c r="A3541" s="72" t="s">
        <v>138</v>
      </c>
      <c r="B3541" s="27" t="n">
        <v>41396</v>
      </c>
      <c r="C3541" s="1" t="s">
        <v>544</v>
      </c>
      <c r="D3541" s="1" t="s">
        <v>140</v>
      </c>
      <c r="E3541" s="1" t="s">
        <v>544</v>
      </c>
      <c r="F3541" s="1" t="s">
        <v>20</v>
      </c>
      <c r="G3541" s="14" t="n">
        <v>3</v>
      </c>
      <c r="H3541" s="14" t="n">
        <v>2</v>
      </c>
      <c r="I3541" s="23" t="str">
        <f aca="false">IF(J3541="RHAP", "Rhizophora apiculata", IF(J3541="EXAG", "Excoecaria agallocha", IF(J3541="BRPA", "Bruguiera parviflora", IF(J3541="XYMO", "Xylocarpus moluccensis", IF(J3541="BRCY", "Bruguiera cylindrica", IF(J3541="AVAL", "Avicennia alba", IF(J3541="AVOF", "Avicennia officinalis", IF(J3541="LURA", "Lumnitzera racemosa", IF(J3541="CETA", "Ceriops tagal", IF(J3541="XYGR", "Xylocarpus granatum", IF(J3541="AVMA", "Avicennia marina", IF(J3541="RHMU", "Rhizophora mucronata", IF(J3541="BRGY", "Bruguiera gymnorrhiza", IF(J3541="BRSE", "Bruguiera sexangula", IF(J3541="SOOV", "Sonneratia ovata", IF(J3541="SOCA", "Sonneratia caseolaris", IF(J3541="HELI", "Heritiera littoralis", IF(J3541="HESY", "Heritiera sylvatica", IF(J3541="NYFR", "Nypa fruticans", IF(J3541="CYRA", "Cynometra ramiflora", IF(J3541="PHPA", "Phoenix paludosa", IF(J3541="SCHY", "Scyphiphora hydrophyllacea", IF(J3541="DIMA", "Diospyros maritima", IF(J3541="POPI", "Pongamia pinnata", IF(J3541="MAPS", "Maniltoa psilogyne", IF(J3541="INBI", "Intsia bijuga", IF(J3541="ACEB", "Acanthus ebracteatus", IF(J3541="CAER", "Calamus erinaceus", IF(J3541="UNUN", "Unknown unknown",  IF(J3541="SOAL", "Sonneratia alba",  IF(J3541="AECO", "Aegiceras corniculatum", "" )) )))))))))))))))))))))))))))))</f>
        <v>Rhizophora apiculata</v>
      </c>
      <c r="J3541" s="23" t="s">
        <v>21</v>
      </c>
      <c r="K3541" s="68" t="n">
        <v>7.95774715459477</v>
      </c>
      <c r="N3541" s="29"/>
    </row>
    <row r="3542" customFormat="false" ht="13.8" hidden="false" customHeight="false" outlineLevel="0" collapsed="false">
      <c r="A3542" s="72" t="s">
        <v>138</v>
      </c>
      <c r="B3542" s="27" t="n">
        <v>41396</v>
      </c>
      <c r="C3542" s="1" t="s">
        <v>544</v>
      </c>
      <c r="D3542" s="1" t="s">
        <v>140</v>
      </c>
      <c r="E3542" s="1" t="s">
        <v>544</v>
      </c>
      <c r="F3542" s="1" t="s">
        <v>20</v>
      </c>
      <c r="G3542" s="14" t="n">
        <v>3</v>
      </c>
      <c r="H3542" s="14" t="n">
        <v>2</v>
      </c>
      <c r="I3542" s="23" t="str">
        <f aca="false">IF(J3542="RHAP", "Rhizophora apiculata", IF(J3542="EXAG", "Excoecaria agallocha", IF(J3542="BRPA", "Bruguiera parviflora", IF(J3542="XYMO", "Xylocarpus moluccensis", IF(J3542="BRCY", "Bruguiera cylindrica", IF(J3542="AVAL", "Avicennia alba", IF(J3542="AVOF", "Avicennia officinalis", IF(J3542="LURA", "Lumnitzera racemosa", IF(J3542="CETA", "Ceriops tagal", IF(J3542="XYGR", "Xylocarpus granatum", IF(J3542="AVMA", "Avicennia marina", IF(J3542="RHMU", "Rhizophora mucronata", IF(J3542="BRGY", "Bruguiera gymnorrhiza", IF(J3542="BRSE", "Bruguiera sexangula", IF(J3542="SOOV", "Sonneratia ovata", IF(J3542="SOCA", "Sonneratia caseolaris", IF(J3542="HELI", "Heritiera littoralis", IF(J3542="HESY", "Heritiera sylvatica", IF(J3542="NYFR", "Nypa fruticans", IF(J3542="CYRA", "Cynometra ramiflora", IF(J3542="PHPA", "Phoenix paludosa", IF(J3542="SCHY", "Scyphiphora hydrophyllacea", IF(J3542="DIMA", "Diospyros maritima", IF(J3542="POPI", "Pongamia pinnata", IF(J3542="MAPS", "Maniltoa psilogyne", IF(J3542="INBI", "Intsia bijuga", IF(J3542="ACEB", "Acanthus ebracteatus", IF(J3542="CAER", "Calamus erinaceus", IF(J3542="UNUN", "Unknown unknown",  IF(J3542="SOAL", "Sonneratia alba",  IF(J3542="AECO", "Aegiceras corniculatum", "" )) )))))))))))))))))))))))))))))</f>
        <v>Rhizophora apiculata</v>
      </c>
      <c r="J3542" s="23" t="s">
        <v>21</v>
      </c>
      <c r="K3542" s="68" t="n">
        <v>7.95774715459477</v>
      </c>
      <c r="N3542" s="29"/>
    </row>
    <row r="3543" customFormat="false" ht="13.8" hidden="false" customHeight="false" outlineLevel="0" collapsed="false">
      <c r="A3543" s="49" t="s">
        <v>138</v>
      </c>
      <c r="B3543" s="27" t="n">
        <v>41396</v>
      </c>
      <c r="C3543" s="1" t="s">
        <v>544</v>
      </c>
      <c r="D3543" s="1" t="s">
        <v>140</v>
      </c>
      <c r="E3543" s="1" t="s">
        <v>544</v>
      </c>
      <c r="F3543" s="1" t="s">
        <v>20</v>
      </c>
      <c r="G3543" s="14" t="n">
        <v>3</v>
      </c>
      <c r="H3543" s="14" t="n">
        <v>2</v>
      </c>
      <c r="I3543" s="23" t="str">
        <f aca="false">IF(J3543="RHAP", "Rhizophora apiculata", IF(J3543="EXAG", "Excoecaria agallocha", IF(J3543="BRPA", "Bruguiera parviflora", IF(J3543="XYMO", "Xylocarpus moluccensis", IF(J3543="BRCY", "Bruguiera cylindrica", IF(J3543="AVAL", "Avicennia alba", IF(J3543="AVOF", "Avicennia officinalis", IF(J3543="LURA", "Lumnitzera racemosa", IF(J3543="CETA", "Ceriops tagal", IF(J3543="XYGR", "Xylocarpus granatum", IF(J3543="AVMA", "Avicennia marina", IF(J3543="RHMU", "Rhizophora mucronata", IF(J3543="BRGY", "Bruguiera gymnorrhiza", IF(J3543="BRSE", "Bruguiera sexangula", IF(J3543="SOOV", "Sonneratia ovata", IF(J3543="SOCA", "Sonneratia caseolaris", IF(J3543="HELI", "Heritiera littoralis", IF(J3543="HESY", "Heritiera sylvatica", IF(J3543="NYFR", "Nypa fruticans", IF(J3543="CYRA", "Cynometra ramiflora", IF(J3543="PHPA", "Phoenix paludosa", IF(J3543="SCHY", "Scyphiphora hydrophyllacea", IF(J3543="DIMA", "Diospyros maritima", IF(J3543="POPI", "Pongamia pinnata", IF(J3543="MAPS", "Maniltoa psilogyne", IF(J3543="INBI", "Intsia bijuga", IF(J3543="ACEB", "Acanthus ebracteatus", IF(J3543="CAER", "Calamus erinaceus", IF(J3543="UNUN", "Unknown unknown",  IF(J3543="SOAL", "Sonneratia alba",  IF(J3543="AECO", "Aegiceras corniculatum", "" )) )))))))))))))))))))))))))))))</f>
        <v>Rhizophora apiculata</v>
      </c>
      <c r="J3543" s="23" t="s">
        <v>21</v>
      </c>
      <c r="K3543" s="68" t="n">
        <v>7.95774715459477</v>
      </c>
      <c r="N3543" s="29"/>
    </row>
    <row r="3544" customFormat="false" ht="13.8" hidden="false" customHeight="false" outlineLevel="0" collapsed="false">
      <c r="A3544" s="49" t="s">
        <v>138</v>
      </c>
      <c r="B3544" s="27" t="n">
        <v>41396</v>
      </c>
      <c r="C3544" s="1" t="s">
        <v>544</v>
      </c>
      <c r="D3544" s="1" t="s">
        <v>140</v>
      </c>
      <c r="E3544" s="1" t="s">
        <v>544</v>
      </c>
      <c r="F3544" s="1" t="s">
        <v>20</v>
      </c>
      <c r="G3544" s="1" t="n">
        <v>3</v>
      </c>
      <c r="H3544" s="14" t="n">
        <v>2</v>
      </c>
      <c r="I3544" s="23" t="str">
        <f aca="false">IF(J3544="RHAP", "Rhizophora apiculata", IF(J3544="EXAG", "Excoecaria agallocha", IF(J3544="BRPA", "Bruguiera parviflora", IF(J3544="XYMO", "Xylocarpus moluccensis", IF(J3544="BRCY", "Bruguiera cylindrica", IF(J3544="AVAL", "Avicennia alba", IF(J3544="AVOF", "Avicennia officinalis", IF(J3544="LURA", "Lumnitzera racemosa", IF(J3544="CETA", "Ceriops tagal", IF(J3544="XYGR", "Xylocarpus granatum", IF(J3544="AVMA", "Avicennia marina", IF(J3544="RHMU", "Rhizophora mucronata", IF(J3544="BRGY", "Bruguiera gymnorrhiza", IF(J3544="BRSE", "Bruguiera sexangula", IF(J3544="SOOV", "Sonneratia ovata", IF(J3544="SOCA", "Sonneratia caseolaris", IF(J3544="HELI", "Heritiera littoralis", IF(J3544="HESY", "Heritiera sylvatica", IF(J3544="NYFR", "Nypa fruticans", IF(J3544="CYRA", "Cynometra ramiflora", IF(J3544="PHPA", "Phoenix paludosa", IF(J3544="SCHY", "Scyphiphora hydrophyllacea", IF(J3544="DIMA", "Diospyros maritima", IF(J3544="POPI", "Pongamia pinnata", IF(J3544="MAPS", "Maniltoa psilogyne", IF(J3544="INBI", "Intsia bijuga", IF(J3544="ACEB", "Acanthus ebracteatus", IF(J3544="CAER", "Calamus erinaceus", IF(J3544="UNUN", "Unknown unknown",  IF(J3544="SOAL", "Sonneratia alba",  IF(J3544="AECO", "Aegiceras corniculatum", "" )) )))))))))))))))))))))))))))))</f>
        <v>Bruguiera gymnorrhiza</v>
      </c>
      <c r="J3544" s="75" t="s">
        <v>1027</v>
      </c>
      <c r="K3544" s="61" t="n">
        <v>8.59436692696235</v>
      </c>
      <c r="L3544" s="73"/>
      <c r="N3544" s="29"/>
    </row>
    <row r="3545" customFormat="false" ht="13.8" hidden="false" customHeight="false" outlineLevel="0" collapsed="false">
      <c r="A3545" s="49" t="s">
        <v>138</v>
      </c>
      <c r="B3545" s="27" t="n">
        <v>41396</v>
      </c>
      <c r="C3545" s="1" t="s">
        <v>544</v>
      </c>
      <c r="D3545" s="1" t="s">
        <v>140</v>
      </c>
      <c r="E3545" s="1" t="s">
        <v>544</v>
      </c>
      <c r="F3545" s="1" t="s">
        <v>20</v>
      </c>
      <c r="G3545" s="14" t="n">
        <v>3</v>
      </c>
      <c r="H3545" s="14" t="n">
        <v>2</v>
      </c>
      <c r="I3545" s="23" t="str">
        <f aca="false">IF(J3545="RHAP", "Rhizophora apiculata", IF(J3545="EXAG", "Excoecaria agallocha", IF(J3545="BRPA", "Bruguiera parviflora", IF(J3545="XYMO", "Xylocarpus moluccensis", IF(J3545="BRCY", "Bruguiera cylindrica", IF(J3545="AVAL", "Avicennia alba", IF(J3545="AVOF", "Avicennia officinalis", IF(J3545="LURA", "Lumnitzera racemosa", IF(J3545="CETA", "Ceriops tagal", IF(J3545="XYGR", "Xylocarpus granatum", IF(J3545="AVMA", "Avicennia marina", IF(J3545="RHMU", "Rhizophora mucronata", IF(J3545="BRGY", "Bruguiera gymnorrhiza", IF(J3545="BRSE", "Bruguiera sexangula", IF(J3545="SOOV", "Sonneratia ovata", IF(J3545="SOCA", "Sonneratia caseolaris", IF(J3545="HELI", "Heritiera littoralis", IF(J3545="HESY", "Heritiera sylvatica", IF(J3545="NYFR", "Nypa fruticans", IF(J3545="CYRA", "Cynometra ramiflora", IF(J3545="PHPA", "Phoenix paludosa", IF(J3545="SCHY", "Scyphiphora hydrophyllacea", IF(J3545="DIMA", "Diospyros maritima", IF(J3545="POPI", "Pongamia pinnata", IF(J3545="MAPS", "Maniltoa psilogyne", IF(J3545="INBI", "Intsia bijuga", IF(J3545="ACEB", "Acanthus ebracteatus", IF(J3545="CAER", "Calamus erinaceus", IF(J3545="UNUN", "Unknown unknown",  IF(J3545="SOAL", "Sonneratia alba",  IF(J3545="AECO", "Aegiceras corniculatum", "" )) )))))))))))))))))))))))))))))</f>
        <v>Bruguiera gymnorrhiza</v>
      </c>
      <c r="J3545" s="49" t="s">
        <v>1027</v>
      </c>
      <c r="K3545" s="68" t="n">
        <v>8.59436692696235</v>
      </c>
      <c r="L3545" s="73"/>
      <c r="N3545" s="29"/>
    </row>
    <row r="3546" customFormat="false" ht="13.8" hidden="false" customHeight="false" outlineLevel="0" collapsed="false">
      <c r="A3546" s="72" t="s">
        <v>138</v>
      </c>
      <c r="B3546" s="27" t="n">
        <v>41396</v>
      </c>
      <c r="C3546" s="1" t="s">
        <v>544</v>
      </c>
      <c r="D3546" s="1" t="s">
        <v>140</v>
      </c>
      <c r="E3546" s="1" t="s">
        <v>544</v>
      </c>
      <c r="F3546" s="1" t="s">
        <v>20</v>
      </c>
      <c r="G3546" s="14" t="n">
        <v>3</v>
      </c>
      <c r="H3546" s="14" t="n">
        <v>2</v>
      </c>
      <c r="I3546" s="23" t="str">
        <f aca="false">IF(J3546="RHAP", "Rhizophora apiculata", IF(J3546="EXAG", "Excoecaria agallocha", IF(J3546="BRPA", "Bruguiera parviflora", IF(J3546="XYMO", "Xylocarpus moluccensis", IF(J3546="BRCY", "Bruguiera cylindrica", IF(J3546="AVAL", "Avicennia alba", IF(J3546="AVOF", "Avicennia officinalis", IF(J3546="LURA", "Lumnitzera racemosa", IF(J3546="CETA", "Ceriops tagal", IF(J3546="XYGR", "Xylocarpus granatum", IF(J3546="AVMA", "Avicennia marina", IF(J3546="RHMU", "Rhizophora mucronata", IF(J3546="BRGY", "Bruguiera gymnorrhiza", IF(J3546="BRSE", "Bruguiera sexangula", IF(J3546="SOOV", "Sonneratia ovata", IF(J3546="SOCA", "Sonneratia caseolaris", IF(J3546="HELI", "Heritiera littoralis", IF(J3546="HESY", "Heritiera sylvatica", IF(J3546="NYFR", "Nypa fruticans", IF(J3546="CYRA", "Cynometra ramiflora", IF(J3546="PHPA", "Phoenix paludosa", IF(J3546="SCHY", "Scyphiphora hydrophyllacea", IF(J3546="DIMA", "Diospyros maritima", IF(J3546="POPI", "Pongamia pinnata", IF(J3546="MAPS", "Maniltoa psilogyne", IF(J3546="INBI", "Intsia bijuga", IF(J3546="ACEB", "Acanthus ebracteatus", IF(J3546="CAER", "Calamus erinaceus", IF(J3546="UNUN", "Unknown unknown",  IF(J3546="SOAL", "Sonneratia alba",  IF(J3546="AECO", "Aegiceras corniculatum", "" )) )))))))))))))))))))))))))))))</f>
        <v>Rhizophora apiculata</v>
      </c>
      <c r="J3546" s="23" t="s">
        <v>21</v>
      </c>
      <c r="K3546" s="68" t="n">
        <v>8.59436692696235</v>
      </c>
      <c r="N3546" s="29"/>
    </row>
    <row r="3547" customFormat="false" ht="13.8" hidden="false" customHeight="false" outlineLevel="0" collapsed="false">
      <c r="A3547" s="49" t="s">
        <v>138</v>
      </c>
      <c r="B3547" s="27" t="n">
        <v>41396</v>
      </c>
      <c r="C3547" s="1" t="s">
        <v>544</v>
      </c>
      <c r="D3547" s="1" t="s">
        <v>140</v>
      </c>
      <c r="E3547" s="1" t="s">
        <v>544</v>
      </c>
      <c r="F3547" s="1" t="s">
        <v>20</v>
      </c>
      <c r="G3547" s="14" t="n">
        <v>3</v>
      </c>
      <c r="H3547" s="14" t="n">
        <v>2</v>
      </c>
      <c r="I3547" s="23" t="str">
        <f aca="false">IF(J3547="RHAP", "Rhizophora apiculata", IF(J3547="EXAG", "Excoecaria agallocha", IF(J3547="BRPA", "Bruguiera parviflora", IF(J3547="XYMO", "Xylocarpus moluccensis", IF(J3547="BRCY", "Bruguiera cylindrica", IF(J3547="AVAL", "Avicennia alba", IF(J3547="AVOF", "Avicennia officinalis", IF(J3547="LURA", "Lumnitzera racemosa", IF(J3547="CETA", "Ceriops tagal", IF(J3547="XYGR", "Xylocarpus granatum", IF(J3547="AVMA", "Avicennia marina", IF(J3547="RHMU", "Rhizophora mucronata", IF(J3547="BRGY", "Bruguiera gymnorrhiza", IF(J3547="BRSE", "Bruguiera sexangula", IF(J3547="SOOV", "Sonneratia ovata", IF(J3547="SOCA", "Sonneratia caseolaris", IF(J3547="HELI", "Heritiera littoralis", IF(J3547="HESY", "Heritiera sylvatica", IF(J3547="NYFR", "Nypa fruticans", IF(J3547="CYRA", "Cynometra ramiflora", IF(J3547="PHPA", "Phoenix paludosa", IF(J3547="SCHY", "Scyphiphora hydrophyllacea", IF(J3547="DIMA", "Diospyros maritima", IF(J3547="POPI", "Pongamia pinnata", IF(J3547="MAPS", "Maniltoa psilogyne", IF(J3547="INBI", "Intsia bijuga", IF(J3547="ACEB", "Acanthus ebracteatus", IF(J3547="CAER", "Calamus erinaceus", IF(J3547="UNUN", "Unknown unknown",  IF(J3547="SOAL", "Sonneratia alba",  IF(J3547="AECO", "Aegiceras corniculatum", "" )) )))))))))))))))))))))))))))))</f>
        <v>Bruguiera gymnorrhiza</v>
      </c>
      <c r="J3547" s="49" t="s">
        <v>1027</v>
      </c>
      <c r="K3547" s="68" t="n">
        <v>8.91267681314614</v>
      </c>
      <c r="L3547" s="73"/>
      <c r="N3547" s="29"/>
    </row>
    <row r="3548" customFormat="false" ht="13.8" hidden="false" customHeight="false" outlineLevel="0" collapsed="false">
      <c r="A3548" s="49" t="s">
        <v>138</v>
      </c>
      <c r="B3548" s="27" t="n">
        <v>41396</v>
      </c>
      <c r="C3548" s="1" t="s">
        <v>544</v>
      </c>
      <c r="D3548" s="1" t="s">
        <v>140</v>
      </c>
      <c r="E3548" s="1" t="s">
        <v>544</v>
      </c>
      <c r="F3548" s="1" t="s">
        <v>20</v>
      </c>
      <c r="G3548" s="14" t="n">
        <v>3</v>
      </c>
      <c r="H3548" s="14" t="n">
        <v>2</v>
      </c>
      <c r="I3548" s="23" t="str">
        <f aca="false">IF(J3548="RHAP", "Rhizophora apiculata", IF(J3548="EXAG", "Excoecaria agallocha", IF(J3548="BRPA", "Bruguiera parviflora", IF(J3548="XYMO", "Xylocarpus moluccensis", IF(J3548="BRCY", "Bruguiera cylindrica", IF(J3548="AVAL", "Avicennia alba", IF(J3548="AVOF", "Avicennia officinalis", IF(J3548="LURA", "Lumnitzera racemosa", IF(J3548="CETA", "Ceriops tagal", IF(J3548="XYGR", "Xylocarpus granatum", IF(J3548="AVMA", "Avicennia marina", IF(J3548="RHMU", "Rhizophora mucronata", IF(J3548="BRGY", "Bruguiera gymnorrhiza", IF(J3548="BRSE", "Bruguiera sexangula", IF(J3548="SOOV", "Sonneratia ovata", IF(J3548="SOCA", "Sonneratia caseolaris", IF(J3548="HELI", "Heritiera littoralis", IF(J3548="HESY", "Heritiera sylvatica", IF(J3548="NYFR", "Nypa fruticans", IF(J3548="CYRA", "Cynometra ramiflora", IF(J3548="PHPA", "Phoenix paludosa", IF(J3548="SCHY", "Scyphiphora hydrophyllacea", IF(J3548="DIMA", "Diospyros maritima", IF(J3548="POPI", "Pongamia pinnata", IF(J3548="MAPS", "Maniltoa psilogyne", IF(J3548="INBI", "Intsia bijuga", IF(J3548="ACEB", "Acanthus ebracteatus", IF(J3548="CAER", "Calamus erinaceus", IF(J3548="UNUN", "Unknown unknown",  IF(J3548="SOAL", "Sonneratia alba",  IF(J3548="AECO", "Aegiceras corniculatum", "" )) )))))))))))))))))))))))))))))</f>
        <v>Bruguiera gymnorrhiza</v>
      </c>
      <c r="J3548" s="49" t="s">
        <v>1027</v>
      </c>
      <c r="K3548" s="68" t="n">
        <v>9.23098669932993</v>
      </c>
      <c r="L3548" s="73"/>
      <c r="N3548" s="29"/>
    </row>
    <row r="3549" customFormat="false" ht="13.8" hidden="false" customHeight="false" outlineLevel="0" collapsed="false">
      <c r="A3549" s="72" t="s">
        <v>138</v>
      </c>
      <c r="B3549" s="27" t="n">
        <v>41396</v>
      </c>
      <c r="C3549" s="1" t="s">
        <v>544</v>
      </c>
      <c r="D3549" s="1" t="s">
        <v>140</v>
      </c>
      <c r="E3549" s="1" t="s">
        <v>544</v>
      </c>
      <c r="F3549" s="1" t="s">
        <v>20</v>
      </c>
      <c r="G3549" s="14" t="n">
        <v>3</v>
      </c>
      <c r="H3549" s="14" t="n">
        <v>2</v>
      </c>
      <c r="I3549" s="23" t="str">
        <f aca="false">IF(J3549="RHAP", "Rhizophora apiculata", IF(J3549="EXAG", "Excoecaria agallocha", IF(J3549="BRPA", "Bruguiera parviflora", IF(J3549="XYMO", "Xylocarpus moluccensis", IF(J3549="BRCY", "Bruguiera cylindrica", IF(J3549="AVAL", "Avicennia alba", IF(J3549="AVOF", "Avicennia officinalis", IF(J3549="LURA", "Lumnitzera racemosa", IF(J3549="CETA", "Ceriops tagal", IF(J3549="XYGR", "Xylocarpus granatum", IF(J3549="AVMA", "Avicennia marina", IF(J3549="RHMU", "Rhizophora mucronata", IF(J3549="BRGY", "Bruguiera gymnorrhiza", IF(J3549="BRSE", "Bruguiera sexangula", IF(J3549="SOOV", "Sonneratia ovata", IF(J3549="SOCA", "Sonneratia caseolaris", IF(J3549="HELI", "Heritiera littoralis", IF(J3549="HESY", "Heritiera sylvatica", IF(J3549="NYFR", "Nypa fruticans", IF(J3549="CYRA", "Cynometra ramiflora", IF(J3549="PHPA", "Phoenix paludosa", IF(J3549="SCHY", "Scyphiphora hydrophyllacea", IF(J3549="DIMA", "Diospyros maritima", IF(J3549="POPI", "Pongamia pinnata", IF(J3549="MAPS", "Maniltoa psilogyne", IF(J3549="INBI", "Intsia bijuga", IF(J3549="ACEB", "Acanthus ebracteatus", IF(J3549="CAER", "Calamus erinaceus", IF(J3549="UNUN", "Unknown unknown",  IF(J3549="SOAL", "Sonneratia alba",  IF(J3549="AECO", "Aegiceras corniculatum", "" )) )))))))))))))))))))))))))))))</f>
        <v>Rhizophora apiculata</v>
      </c>
      <c r="J3549" s="49" t="s">
        <v>21</v>
      </c>
      <c r="K3549" s="68" t="n">
        <v>9.54929658551372</v>
      </c>
      <c r="N3549" s="29"/>
    </row>
    <row r="3550" customFormat="false" ht="13.8" hidden="false" customHeight="false" outlineLevel="0" collapsed="false">
      <c r="A3550" s="72" t="s">
        <v>138</v>
      </c>
      <c r="B3550" s="27" t="n">
        <v>41396</v>
      </c>
      <c r="C3550" s="1" t="s">
        <v>544</v>
      </c>
      <c r="D3550" s="1" t="s">
        <v>140</v>
      </c>
      <c r="E3550" s="1" t="s">
        <v>544</v>
      </c>
      <c r="F3550" s="1" t="s">
        <v>20</v>
      </c>
      <c r="G3550" s="14" t="n">
        <v>3</v>
      </c>
      <c r="H3550" s="14" t="n">
        <v>2</v>
      </c>
      <c r="I3550" s="23" t="str">
        <f aca="false">IF(J3550="RHAP", "Rhizophora apiculata", IF(J3550="EXAG", "Excoecaria agallocha", IF(J3550="BRPA", "Bruguiera parviflora", IF(J3550="XYMO", "Xylocarpus moluccensis", IF(J3550="BRCY", "Bruguiera cylindrica", IF(J3550="AVAL", "Avicennia alba", IF(J3550="AVOF", "Avicennia officinalis", IF(J3550="LURA", "Lumnitzera racemosa", IF(J3550="CETA", "Ceriops tagal", IF(J3550="XYGR", "Xylocarpus granatum", IF(J3550="AVMA", "Avicennia marina", IF(J3550="RHMU", "Rhizophora mucronata", IF(J3550="BRGY", "Bruguiera gymnorrhiza", IF(J3550="BRSE", "Bruguiera sexangula", IF(J3550="SOOV", "Sonneratia ovata", IF(J3550="SOCA", "Sonneratia caseolaris", IF(J3550="HELI", "Heritiera littoralis", IF(J3550="HESY", "Heritiera sylvatica", IF(J3550="NYFR", "Nypa fruticans", IF(J3550="CYRA", "Cynometra ramiflora", IF(J3550="PHPA", "Phoenix paludosa", IF(J3550="SCHY", "Scyphiphora hydrophyllacea", IF(J3550="DIMA", "Diospyros maritima", IF(J3550="POPI", "Pongamia pinnata", IF(J3550="MAPS", "Maniltoa psilogyne", IF(J3550="INBI", "Intsia bijuga", IF(J3550="ACEB", "Acanthus ebracteatus", IF(J3550="CAER", "Calamus erinaceus", IF(J3550="UNUN", "Unknown unknown",  IF(J3550="SOAL", "Sonneratia alba",  IF(J3550="AECO", "Aegiceras corniculatum", "" )) )))))))))))))))))))))))))))))</f>
        <v>Rhizophora apiculata</v>
      </c>
      <c r="J3550" s="23" t="s">
        <v>21</v>
      </c>
      <c r="K3550" s="68" t="n">
        <v>9.54929658551372</v>
      </c>
      <c r="N3550" s="29"/>
    </row>
    <row r="3551" customFormat="false" ht="13.8" hidden="false" customHeight="false" outlineLevel="0" collapsed="false">
      <c r="A3551" s="72" t="s">
        <v>138</v>
      </c>
      <c r="B3551" s="27" t="n">
        <v>41396</v>
      </c>
      <c r="C3551" s="1" t="s">
        <v>544</v>
      </c>
      <c r="D3551" s="1" t="s">
        <v>140</v>
      </c>
      <c r="E3551" s="1" t="s">
        <v>544</v>
      </c>
      <c r="F3551" s="1" t="s">
        <v>20</v>
      </c>
      <c r="G3551" s="14" t="n">
        <v>3</v>
      </c>
      <c r="H3551" s="14" t="n">
        <v>2</v>
      </c>
      <c r="I3551" s="23" t="str">
        <f aca="false">IF(J3551="RHAP", "Rhizophora apiculata", IF(J3551="EXAG", "Excoecaria agallocha", IF(J3551="BRPA", "Bruguiera parviflora", IF(J3551="XYMO", "Xylocarpus moluccensis", IF(J3551="BRCY", "Bruguiera cylindrica", IF(J3551="AVAL", "Avicennia alba", IF(J3551="AVOF", "Avicennia officinalis", IF(J3551="LURA", "Lumnitzera racemosa", IF(J3551="CETA", "Ceriops tagal", IF(J3551="XYGR", "Xylocarpus granatum", IF(J3551="AVMA", "Avicennia marina", IF(J3551="RHMU", "Rhizophora mucronata", IF(J3551="BRGY", "Bruguiera gymnorrhiza", IF(J3551="BRSE", "Bruguiera sexangula", IF(J3551="SOOV", "Sonneratia ovata", IF(J3551="SOCA", "Sonneratia caseolaris", IF(J3551="HELI", "Heritiera littoralis", IF(J3551="HESY", "Heritiera sylvatica", IF(J3551="NYFR", "Nypa fruticans", IF(J3551="CYRA", "Cynometra ramiflora", IF(J3551="PHPA", "Phoenix paludosa", IF(J3551="SCHY", "Scyphiphora hydrophyllacea", IF(J3551="DIMA", "Diospyros maritima", IF(J3551="POPI", "Pongamia pinnata", IF(J3551="MAPS", "Maniltoa psilogyne", IF(J3551="INBI", "Intsia bijuga", IF(J3551="ACEB", "Acanthus ebracteatus", IF(J3551="CAER", "Calamus erinaceus", IF(J3551="UNUN", "Unknown unknown",  IF(J3551="SOAL", "Sonneratia alba",  IF(J3551="AECO", "Aegiceras corniculatum", "" )) )))))))))))))))))))))))))))))</f>
        <v>Rhizophora apiculata</v>
      </c>
      <c r="J3551" s="23" t="s">
        <v>21</v>
      </c>
      <c r="K3551" s="68" t="n">
        <v>9.54929658551372</v>
      </c>
      <c r="N3551" s="29"/>
    </row>
    <row r="3552" customFormat="false" ht="13.8" hidden="false" customHeight="false" outlineLevel="0" collapsed="false">
      <c r="A3552" s="49" t="s">
        <v>138</v>
      </c>
      <c r="B3552" s="27" t="n">
        <v>41396</v>
      </c>
      <c r="C3552" s="1" t="s">
        <v>544</v>
      </c>
      <c r="D3552" s="1" t="s">
        <v>140</v>
      </c>
      <c r="E3552" s="1" t="s">
        <v>544</v>
      </c>
      <c r="F3552" s="1" t="s">
        <v>20</v>
      </c>
      <c r="G3552" s="1" t="n">
        <v>3</v>
      </c>
      <c r="H3552" s="14" t="n">
        <v>2</v>
      </c>
      <c r="I3552" s="23" t="str">
        <f aca="false">IF(J3552="RHAP", "Rhizophora apiculata", IF(J3552="EXAG", "Excoecaria agallocha", IF(J3552="BRPA", "Bruguiera parviflora", IF(J3552="XYMO", "Xylocarpus moluccensis", IF(J3552="BRCY", "Bruguiera cylindrica", IF(J3552="AVAL", "Avicennia alba", IF(J3552="AVOF", "Avicennia officinalis", IF(J3552="LURA", "Lumnitzera racemosa", IF(J3552="CETA", "Ceriops tagal", IF(J3552="XYGR", "Xylocarpus granatum", IF(J3552="AVMA", "Avicennia marina", IF(J3552="RHMU", "Rhizophora mucronata", IF(J3552="BRGY", "Bruguiera gymnorrhiza", IF(J3552="BRSE", "Bruguiera sexangula", IF(J3552="SOOV", "Sonneratia ovata", IF(J3552="SOCA", "Sonneratia caseolaris", IF(J3552="HELI", "Heritiera littoralis", IF(J3552="HESY", "Heritiera sylvatica", IF(J3552="NYFR", "Nypa fruticans", IF(J3552="CYRA", "Cynometra ramiflora", IF(J3552="PHPA", "Phoenix paludosa", IF(J3552="SCHY", "Scyphiphora hydrophyllacea", IF(J3552="DIMA", "Diospyros maritima", IF(J3552="POPI", "Pongamia pinnata", IF(J3552="MAPS", "Maniltoa psilogyne", IF(J3552="INBI", "Intsia bijuga", IF(J3552="ACEB", "Acanthus ebracteatus", IF(J3552="CAER", "Calamus erinaceus", IF(J3552="UNUN", "Unknown unknown",  IF(J3552="SOAL", "Sonneratia alba",  IF(J3552="AECO", "Aegiceras corniculatum", "" )) )))))))))))))))))))))))))))))</f>
        <v>Unknown unknown</v>
      </c>
      <c r="J3552" s="23" t="s">
        <v>1028</v>
      </c>
      <c r="K3552" s="61" t="n">
        <v>9.86760647169751</v>
      </c>
      <c r="N3552" s="29"/>
      <c r="P3552" s="75" t="s">
        <v>1076</v>
      </c>
    </row>
    <row r="3553" customFormat="false" ht="13.8" hidden="false" customHeight="false" outlineLevel="0" collapsed="false">
      <c r="A3553" s="72" t="s">
        <v>138</v>
      </c>
      <c r="B3553" s="27" t="n">
        <v>41396</v>
      </c>
      <c r="C3553" s="1" t="s">
        <v>544</v>
      </c>
      <c r="D3553" s="1" t="s">
        <v>140</v>
      </c>
      <c r="E3553" s="1" t="s">
        <v>544</v>
      </c>
      <c r="F3553" s="1" t="s">
        <v>20</v>
      </c>
      <c r="G3553" s="1" t="n">
        <v>3</v>
      </c>
      <c r="H3553" s="14" t="n">
        <v>2</v>
      </c>
      <c r="I3553" s="23" t="str">
        <f aca="false">IF(J3553="RHAP", "Rhizophora apiculata", IF(J3553="EXAG", "Excoecaria agallocha", IF(J3553="BRPA", "Bruguiera parviflora", IF(J3553="XYMO", "Xylocarpus moluccensis", IF(J3553="BRCY", "Bruguiera cylindrica", IF(J3553="AVAL", "Avicennia alba", IF(J3553="AVOF", "Avicennia officinalis", IF(J3553="LURA", "Lumnitzera racemosa", IF(J3553="CETA", "Ceriops tagal", IF(J3553="XYGR", "Xylocarpus granatum", IF(J3553="AVMA", "Avicennia marina", IF(J3553="RHMU", "Rhizophora mucronata", IF(J3553="BRGY", "Bruguiera gymnorrhiza", IF(J3553="BRSE", "Bruguiera sexangula", IF(J3553="SOOV", "Sonneratia ovata", IF(J3553="SOCA", "Sonneratia caseolaris", IF(J3553="HELI", "Heritiera littoralis", IF(J3553="HESY", "Heritiera sylvatica", IF(J3553="NYFR", "Nypa fruticans", IF(J3553="CYRA", "Cynometra ramiflora", IF(J3553="PHPA", "Phoenix paludosa", IF(J3553="SCHY", "Scyphiphora hydrophyllacea", IF(J3553="DIMA", "Diospyros maritima", IF(J3553="POPI", "Pongamia pinnata", IF(J3553="MAPS", "Maniltoa psilogyne", IF(J3553="INBI", "Intsia bijuga", IF(J3553="ACEB", "Acanthus ebracteatus", IF(J3553="CAER", "Calamus erinaceus", IF(J3553="UNUN", "Unknown unknown",  IF(J3553="SOAL", "Sonneratia alba",  IF(J3553="AECO", "Aegiceras corniculatum", "" )) )))))))))))))))))))))))))))))</f>
        <v>Rhizophora apiculata</v>
      </c>
      <c r="J3553" s="75" t="s">
        <v>21</v>
      </c>
      <c r="K3553" s="68" t="n">
        <v>10.5042262440651</v>
      </c>
      <c r="N3553" s="29"/>
    </row>
    <row r="3554" customFormat="false" ht="13.8" hidden="false" customHeight="false" outlineLevel="0" collapsed="false">
      <c r="A3554" s="49" t="s">
        <v>138</v>
      </c>
      <c r="B3554" s="27" t="n">
        <v>41396</v>
      </c>
      <c r="C3554" s="1" t="s">
        <v>544</v>
      </c>
      <c r="D3554" s="1" t="s">
        <v>140</v>
      </c>
      <c r="E3554" s="1" t="s">
        <v>544</v>
      </c>
      <c r="F3554" s="1" t="s">
        <v>20</v>
      </c>
      <c r="G3554" s="1" t="n">
        <v>3</v>
      </c>
      <c r="H3554" s="14" t="n">
        <v>2</v>
      </c>
      <c r="I3554" s="23" t="str">
        <f aca="false">IF(J3554="RHAP", "Rhizophora apiculata", IF(J3554="EXAG", "Excoecaria agallocha", IF(J3554="BRPA", "Bruguiera parviflora", IF(J3554="XYMO", "Xylocarpus moluccensis", IF(J3554="BRCY", "Bruguiera cylindrica", IF(J3554="AVAL", "Avicennia alba", IF(J3554="AVOF", "Avicennia officinalis", IF(J3554="LURA", "Lumnitzera racemosa", IF(J3554="CETA", "Ceriops tagal", IF(J3554="XYGR", "Xylocarpus granatum", IF(J3554="AVMA", "Avicennia marina", IF(J3554="RHMU", "Rhizophora mucronata", IF(J3554="BRGY", "Bruguiera gymnorrhiza", IF(J3554="BRSE", "Bruguiera sexangula", IF(J3554="SOOV", "Sonneratia ovata", IF(J3554="SOCA", "Sonneratia caseolaris", IF(J3554="HELI", "Heritiera littoralis", IF(J3554="HESY", "Heritiera sylvatica", IF(J3554="NYFR", "Nypa fruticans", IF(J3554="CYRA", "Cynometra ramiflora", IF(J3554="PHPA", "Phoenix paludosa", IF(J3554="SCHY", "Scyphiphora hydrophyllacea", IF(J3554="DIMA", "Diospyros maritima", IF(J3554="POPI", "Pongamia pinnata", IF(J3554="MAPS", "Maniltoa psilogyne", IF(J3554="INBI", "Intsia bijuga", IF(J3554="ACEB", "Acanthus ebracteatus", IF(J3554="CAER", "Calamus erinaceus", IF(J3554="UNUN", "Unknown unknown",  IF(J3554="SOAL", "Sonneratia alba",  IF(J3554="AECO", "Aegiceras corniculatum", "" )) )))))))))))))))))))))))))))))</f>
        <v>Unknown unknown</v>
      </c>
      <c r="J3554" s="23" t="s">
        <v>1028</v>
      </c>
      <c r="K3554" s="61" t="n">
        <v>10.8225361302489</v>
      </c>
      <c r="N3554" s="29"/>
      <c r="P3554" s="75" t="s">
        <v>1077</v>
      </c>
    </row>
    <row r="3555" customFormat="false" ht="13.8" hidden="false" customHeight="false" outlineLevel="0" collapsed="false">
      <c r="A3555" s="72" t="s">
        <v>138</v>
      </c>
      <c r="B3555" s="27" t="n">
        <v>41396</v>
      </c>
      <c r="C3555" s="1" t="s">
        <v>544</v>
      </c>
      <c r="D3555" s="1" t="s">
        <v>140</v>
      </c>
      <c r="E3555" s="1" t="s">
        <v>544</v>
      </c>
      <c r="F3555" s="1" t="s">
        <v>20</v>
      </c>
      <c r="G3555" s="1" t="n">
        <v>3</v>
      </c>
      <c r="H3555" s="14" t="n">
        <v>2</v>
      </c>
      <c r="I3555" s="23" t="str">
        <f aca="false">IF(J3555="RHAP", "Rhizophora apiculata", IF(J3555="EXAG", "Excoecaria agallocha", IF(J3555="BRPA", "Bruguiera parviflora", IF(J3555="XYMO", "Xylocarpus moluccensis", IF(J3555="BRCY", "Bruguiera cylindrica", IF(J3555="AVAL", "Avicennia alba", IF(J3555="AVOF", "Avicennia officinalis", IF(J3555="LURA", "Lumnitzera racemosa", IF(J3555="CETA", "Ceriops tagal", IF(J3555="XYGR", "Xylocarpus granatum", IF(J3555="AVMA", "Avicennia marina", IF(J3555="RHMU", "Rhizophora mucronata", IF(J3555="BRGY", "Bruguiera gymnorrhiza", IF(J3555="BRSE", "Bruguiera sexangula", IF(J3555="SOOV", "Sonneratia ovata", IF(J3555="SOCA", "Sonneratia caseolaris", IF(J3555="HELI", "Heritiera littoralis", IF(J3555="HESY", "Heritiera sylvatica", IF(J3555="NYFR", "Nypa fruticans", IF(J3555="CYRA", "Cynometra ramiflora", IF(J3555="PHPA", "Phoenix paludosa", IF(J3555="SCHY", "Scyphiphora hydrophyllacea", IF(J3555="DIMA", "Diospyros maritima", IF(J3555="POPI", "Pongamia pinnata", IF(J3555="MAPS", "Maniltoa psilogyne", IF(J3555="INBI", "Intsia bijuga", IF(J3555="ACEB", "Acanthus ebracteatus", IF(J3555="CAER", "Calamus erinaceus", IF(J3555="UNUN", "Unknown unknown",  IF(J3555="SOAL", "Sonneratia alba",  IF(J3555="AECO", "Aegiceras corniculatum", "" )) )))))))))))))))))))))))))))))</f>
        <v>Rhizophora apiculata</v>
      </c>
      <c r="J3555" s="75" t="s">
        <v>21</v>
      </c>
      <c r="K3555" s="61" t="n">
        <v>11.1408460164327</v>
      </c>
      <c r="N3555" s="29"/>
    </row>
    <row r="3556" customFormat="false" ht="13.8" hidden="false" customHeight="false" outlineLevel="0" collapsed="false">
      <c r="A3556" s="49" t="s">
        <v>138</v>
      </c>
      <c r="B3556" s="27" t="n">
        <v>41396</v>
      </c>
      <c r="C3556" s="1" t="s">
        <v>544</v>
      </c>
      <c r="D3556" s="1" t="s">
        <v>140</v>
      </c>
      <c r="E3556" s="1" t="s">
        <v>544</v>
      </c>
      <c r="F3556" s="1" t="s">
        <v>20</v>
      </c>
      <c r="G3556" s="14" t="n">
        <v>3</v>
      </c>
      <c r="H3556" s="14" t="n">
        <v>2</v>
      </c>
      <c r="I3556" s="23" t="str">
        <f aca="false">IF(J3556="RHAP", "Rhizophora apiculata", IF(J3556="EXAG", "Excoecaria agallocha", IF(J3556="BRPA", "Bruguiera parviflora", IF(J3556="XYMO", "Xylocarpus moluccensis", IF(J3556="BRCY", "Bruguiera cylindrica", IF(J3556="AVAL", "Avicennia alba", IF(J3556="AVOF", "Avicennia officinalis", IF(J3556="LURA", "Lumnitzera racemosa", IF(J3556="CETA", "Ceriops tagal", IF(J3556="XYGR", "Xylocarpus granatum", IF(J3556="AVMA", "Avicennia marina", IF(J3556="RHMU", "Rhizophora mucronata", IF(J3556="BRGY", "Bruguiera gymnorrhiza", IF(J3556="BRSE", "Bruguiera sexangula", IF(J3556="SOOV", "Sonneratia ovata", IF(J3556="SOCA", "Sonneratia caseolaris", IF(J3556="HELI", "Heritiera littoralis", IF(J3556="HESY", "Heritiera sylvatica", IF(J3556="NYFR", "Nypa fruticans", IF(J3556="CYRA", "Cynometra ramiflora", IF(J3556="PHPA", "Phoenix paludosa", IF(J3556="SCHY", "Scyphiphora hydrophyllacea", IF(J3556="DIMA", "Diospyros maritima", IF(J3556="POPI", "Pongamia pinnata", IF(J3556="MAPS", "Maniltoa psilogyne", IF(J3556="INBI", "Intsia bijuga", IF(J3556="ACEB", "Acanthus ebracteatus", IF(J3556="CAER", "Calamus erinaceus", IF(J3556="UNUN", "Unknown unknown",  IF(J3556="SOAL", "Sonneratia alba",  IF(J3556="AECO", "Aegiceras corniculatum", "" )) )))))))))))))))))))))))))))))</f>
        <v>Rhizophora apiculata</v>
      </c>
      <c r="J3556" s="23" t="s">
        <v>21</v>
      </c>
      <c r="K3556" s="68" t="n">
        <v>11.1408460164327</v>
      </c>
      <c r="N3556" s="29"/>
    </row>
    <row r="3557" customFormat="false" ht="13.8" hidden="false" customHeight="false" outlineLevel="0" collapsed="false">
      <c r="A3557" s="49" t="s">
        <v>138</v>
      </c>
      <c r="B3557" s="27" t="n">
        <v>41396</v>
      </c>
      <c r="C3557" s="1" t="s">
        <v>544</v>
      </c>
      <c r="D3557" s="1" t="s">
        <v>140</v>
      </c>
      <c r="E3557" s="1" t="s">
        <v>544</v>
      </c>
      <c r="F3557" s="1" t="s">
        <v>20</v>
      </c>
      <c r="G3557" s="14" t="n">
        <v>3</v>
      </c>
      <c r="H3557" s="14" t="n">
        <v>2</v>
      </c>
      <c r="I3557" s="23" t="str">
        <f aca="false">IF(J3557="RHAP", "Rhizophora apiculata", IF(J3557="EXAG", "Excoecaria agallocha", IF(J3557="BRPA", "Bruguiera parviflora", IF(J3557="XYMO", "Xylocarpus moluccensis", IF(J3557="BRCY", "Bruguiera cylindrica", IF(J3557="AVAL", "Avicennia alba", IF(J3557="AVOF", "Avicennia officinalis", IF(J3557="LURA", "Lumnitzera racemosa", IF(J3557="CETA", "Ceriops tagal", IF(J3557="XYGR", "Xylocarpus granatum", IF(J3557="AVMA", "Avicennia marina", IF(J3557="RHMU", "Rhizophora mucronata", IF(J3557="BRGY", "Bruguiera gymnorrhiza", IF(J3557="BRSE", "Bruguiera sexangula", IF(J3557="SOOV", "Sonneratia ovata", IF(J3557="SOCA", "Sonneratia caseolaris", IF(J3557="HELI", "Heritiera littoralis", IF(J3557="HESY", "Heritiera sylvatica", IF(J3557="NYFR", "Nypa fruticans", IF(J3557="CYRA", "Cynometra ramiflora", IF(J3557="PHPA", "Phoenix paludosa", IF(J3557="SCHY", "Scyphiphora hydrophyllacea", IF(J3557="DIMA", "Diospyros maritima", IF(J3557="POPI", "Pongamia pinnata", IF(J3557="MAPS", "Maniltoa psilogyne", IF(J3557="INBI", "Intsia bijuga", IF(J3557="ACEB", "Acanthus ebracteatus", IF(J3557="CAER", "Calamus erinaceus", IF(J3557="UNUN", "Unknown unknown",  IF(J3557="SOAL", "Sonneratia alba",  IF(J3557="AECO", "Aegiceras corniculatum", "" )) )))))))))))))))))))))))))))))</f>
        <v>Rhizophora apiculata</v>
      </c>
      <c r="J3557" s="23" t="s">
        <v>21</v>
      </c>
      <c r="K3557" s="68" t="n">
        <v>11.1408460164327</v>
      </c>
      <c r="N3557" s="29"/>
    </row>
    <row r="3558" customFormat="false" ht="13.8" hidden="false" customHeight="false" outlineLevel="0" collapsed="false">
      <c r="A3558" s="72" t="s">
        <v>138</v>
      </c>
      <c r="B3558" s="27" t="n">
        <v>41396</v>
      </c>
      <c r="C3558" s="1" t="s">
        <v>544</v>
      </c>
      <c r="D3558" s="1" t="s">
        <v>140</v>
      </c>
      <c r="E3558" s="1" t="s">
        <v>544</v>
      </c>
      <c r="F3558" s="1" t="s">
        <v>20</v>
      </c>
      <c r="G3558" s="14" t="n">
        <v>3</v>
      </c>
      <c r="H3558" s="14" t="n">
        <v>2</v>
      </c>
      <c r="I3558" s="23" t="str">
        <f aca="false">IF(J3558="RHAP", "Rhizophora apiculata", IF(J3558="EXAG", "Excoecaria agallocha", IF(J3558="BRPA", "Bruguiera parviflora", IF(J3558="XYMO", "Xylocarpus moluccensis", IF(J3558="BRCY", "Bruguiera cylindrica", IF(J3558="AVAL", "Avicennia alba", IF(J3558="AVOF", "Avicennia officinalis", IF(J3558="LURA", "Lumnitzera racemosa", IF(J3558="CETA", "Ceriops tagal", IF(J3558="XYGR", "Xylocarpus granatum", IF(J3558="AVMA", "Avicennia marina", IF(J3558="RHMU", "Rhizophora mucronata", IF(J3558="BRGY", "Bruguiera gymnorrhiza", IF(J3558="BRSE", "Bruguiera sexangula", IF(J3558="SOOV", "Sonneratia ovata", IF(J3558="SOCA", "Sonneratia caseolaris", IF(J3558="HELI", "Heritiera littoralis", IF(J3558="HESY", "Heritiera sylvatica", IF(J3558="NYFR", "Nypa fruticans", IF(J3558="CYRA", "Cynometra ramiflora", IF(J3558="PHPA", "Phoenix paludosa", IF(J3558="SCHY", "Scyphiphora hydrophyllacea", IF(J3558="DIMA", "Diospyros maritima", IF(J3558="POPI", "Pongamia pinnata", IF(J3558="MAPS", "Maniltoa psilogyne", IF(J3558="INBI", "Intsia bijuga", IF(J3558="ACEB", "Acanthus ebracteatus", IF(J3558="CAER", "Calamus erinaceus", IF(J3558="UNUN", "Unknown unknown",  IF(J3558="SOAL", "Sonneratia alba",  IF(J3558="AECO", "Aegiceras corniculatum", "" )) )))))))))))))))))))))))))))))</f>
        <v>Rhizophora apiculata</v>
      </c>
      <c r="J3558" s="23" t="s">
        <v>21</v>
      </c>
      <c r="K3558" s="68" t="n">
        <v>11.7774657888003</v>
      </c>
      <c r="N3558" s="29"/>
    </row>
    <row r="3559" customFormat="false" ht="13.8" hidden="false" customHeight="false" outlineLevel="0" collapsed="false">
      <c r="A3559" s="72" t="s">
        <v>138</v>
      </c>
      <c r="B3559" s="27" t="n">
        <v>41396</v>
      </c>
      <c r="C3559" s="1" t="s">
        <v>544</v>
      </c>
      <c r="D3559" s="1" t="s">
        <v>140</v>
      </c>
      <c r="E3559" s="1" t="s">
        <v>544</v>
      </c>
      <c r="F3559" s="1" t="s">
        <v>20</v>
      </c>
      <c r="G3559" s="14" t="n">
        <v>3</v>
      </c>
      <c r="H3559" s="14" t="n">
        <v>2</v>
      </c>
      <c r="I3559" s="23" t="str">
        <f aca="false">IF(J3559="RHAP", "Rhizophora apiculata", IF(J3559="EXAG", "Excoecaria agallocha", IF(J3559="BRPA", "Bruguiera parviflora", IF(J3559="XYMO", "Xylocarpus moluccensis", IF(J3559="BRCY", "Bruguiera cylindrica", IF(J3559="AVAL", "Avicennia alba", IF(J3559="AVOF", "Avicennia officinalis", IF(J3559="LURA", "Lumnitzera racemosa", IF(J3559="CETA", "Ceriops tagal", IF(J3559="XYGR", "Xylocarpus granatum", IF(J3559="AVMA", "Avicennia marina", IF(J3559="RHMU", "Rhizophora mucronata", IF(J3559="BRGY", "Bruguiera gymnorrhiza", IF(J3559="BRSE", "Bruguiera sexangula", IF(J3559="SOOV", "Sonneratia ovata", IF(J3559="SOCA", "Sonneratia caseolaris", IF(J3559="HELI", "Heritiera littoralis", IF(J3559="HESY", "Heritiera sylvatica", IF(J3559="NYFR", "Nypa fruticans", IF(J3559="CYRA", "Cynometra ramiflora", IF(J3559="PHPA", "Phoenix paludosa", IF(J3559="SCHY", "Scyphiphora hydrophyllacea", IF(J3559="DIMA", "Diospyros maritima", IF(J3559="POPI", "Pongamia pinnata", IF(J3559="MAPS", "Maniltoa psilogyne", IF(J3559="INBI", "Intsia bijuga", IF(J3559="ACEB", "Acanthus ebracteatus", IF(J3559="CAER", "Calamus erinaceus", IF(J3559="UNUN", "Unknown unknown",  IF(J3559="SOAL", "Sonneratia alba",  IF(J3559="AECO", "Aegiceras corniculatum", "" )) )))))))))))))))))))))))))))))</f>
        <v>Rhizophora apiculata</v>
      </c>
      <c r="J3559" s="23" t="s">
        <v>21</v>
      </c>
      <c r="K3559" s="68" t="n">
        <v>11.7774657888003</v>
      </c>
      <c r="N3559" s="29"/>
    </row>
    <row r="3560" customFormat="false" ht="13.8" hidden="false" customHeight="false" outlineLevel="0" collapsed="false">
      <c r="A3560" s="49" t="s">
        <v>138</v>
      </c>
      <c r="B3560" s="27" t="n">
        <v>41396</v>
      </c>
      <c r="C3560" s="1" t="s">
        <v>544</v>
      </c>
      <c r="D3560" s="1" t="s">
        <v>140</v>
      </c>
      <c r="E3560" s="1" t="s">
        <v>544</v>
      </c>
      <c r="F3560" s="1" t="s">
        <v>20</v>
      </c>
      <c r="G3560" s="14" t="n">
        <v>3</v>
      </c>
      <c r="H3560" s="14" t="n">
        <v>2</v>
      </c>
      <c r="I3560" s="23" t="str">
        <f aca="false">IF(J3560="RHAP", "Rhizophora apiculata", IF(J3560="EXAG", "Excoecaria agallocha", IF(J3560="BRPA", "Bruguiera parviflora", IF(J3560="XYMO", "Xylocarpus moluccensis", IF(J3560="BRCY", "Bruguiera cylindrica", IF(J3560="AVAL", "Avicennia alba", IF(J3560="AVOF", "Avicennia officinalis", IF(J3560="LURA", "Lumnitzera racemosa", IF(J3560="CETA", "Ceriops tagal", IF(J3560="XYGR", "Xylocarpus granatum", IF(J3560="AVMA", "Avicennia marina", IF(J3560="RHMU", "Rhizophora mucronata", IF(J3560="BRGY", "Bruguiera gymnorrhiza", IF(J3560="BRSE", "Bruguiera sexangula", IF(J3560="SOOV", "Sonneratia ovata", IF(J3560="SOCA", "Sonneratia caseolaris", IF(J3560="HELI", "Heritiera littoralis", IF(J3560="HESY", "Heritiera sylvatica", IF(J3560="NYFR", "Nypa fruticans", IF(J3560="CYRA", "Cynometra ramiflora", IF(J3560="PHPA", "Phoenix paludosa", IF(J3560="SCHY", "Scyphiphora hydrophyllacea", IF(J3560="DIMA", "Diospyros maritima", IF(J3560="POPI", "Pongamia pinnata", IF(J3560="MAPS", "Maniltoa psilogyne", IF(J3560="INBI", "Intsia bijuga", IF(J3560="ACEB", "Acanthus ebracteatus", IF(J3560="CAER", "Calamus erinaceus", IF(J3560="UNUN", "Unknown unknown",  IF(J3560="SOAL", "Sonneratia alba",  IF(J3560="AECO", "Aegiceras corniculatum", "" )) )))))))))))))))))))))))))))))</f>
        <v>Rhizophora apiculata</v>
      </c>
      <c r="J3560" s="23" t="s">
        <v>21</v>
      </c>
      <c r="K3560" s="68" t="n">
        <v>12.7323954473516</v>
      </c>
      <c r="N3560" s="29"/>
    </row>
    <row r="3561" customFormat="false" ht="13.8" hidden="false" customHeight="false" outlineLevel="0" collapsed="false">
      <c r="A3561" s="49" t="s">
        <v>138</v>
      </c>
      <c r="B3561" s="27" t="n">
        <v>41396</v>
      </c>
      <c r="C3561" s="1" t="s">
        <v>544</v>
      </c>
      <c r="D3561" s="1" t="s">
        <v>140</v>
      </c>
      <c r="E3561" s="1" t="s">
        <v>544</v>
      </c>
      <c r="F3561" s="1" t="s">
        <v>20</v>
      </c>
      <c r="G3561" s="1" t="n">
        <v>3</v>
      </c>
      <c r="H3561" s="14" t="n">
        <v>2</v>
      </c>
      <c r="I3561" s="23" t="str">
        <f aca="false">IF(J3561="RHAP", "Rhizophora apiculata", IF(J3561="EXAG", "Excoecaria agallocha", IF(J3561="BRPA", "Bruguiera parviflora", IF(J3561="XYMO", "Xylocarpus moluccensis", IF(J3561="BRCY", "Bruguiera cylindrica", IF(J3561="AVAL", "Avicennia alba", IF(J3561="AVOF", "Avicennia officinalis", IF(J3561="LURA", "Lumnitzera racemosa", IF(J3561="CETA", "Ceriops tagal", IF(J3561="XYGR", "Xylocarpus granatum", IF(J3561="AVMA", "Avicennia marina", IF(J3561="RHMU", "Rhizophora mucronata", IF(J3561="BRGY", "Bruguiera gymnorrhiza", IF(J3561="BRSE", "Bruguiera sexangula", IF(J3561="SOOV", "Sonneratia ovata", IF(J3561="SOCA", "Sonneratia caseolaris", IF(J3561="HELI", "Heritiera littoralis", IF(J3561="HESY", "Heritiera sylvatica", IF(J3561="NYFR", "Nypa fruticans", IF(J3561="CYRA", "Cynometra ramiflora", IF(J3561="PHPA", "Phoenix paludosa", IF(J3561="SCHY", "Scyphiphora hydrophyllacea", IF(J3561="DIMA", "Diospyros maritima", IF(J3561="POPI", "Pongamia pinnata", IF(J3561="MAPS", "Maniltoa psilogyne", IF(J3561="INBI", "Intsia bijuga", IF(J3561="ACEB", "Acanthus ebracteatus", IF(J3561="CAER", "Calamus erinaceus", IF(J3561="UNUN", "Unknown unknown",  IF(J3561="SOAL", "Sonneratia alba",  IF(J3561="AECO", "Aegiceras corniculatum", "" )) )))))))))))))))))))))))))))))</f>
        <v>Unknown unknown</v>
      </c>
      <c r="J3561" s="23" t="s">
        <v>1028</v>
      </c>
      <c r="K3561" s="61" t="n">
        <v>12.7323954473516</v>
      </c>
      <c r="N3561" s="29"/>
      <c r="P3561" s="75" t="s">
        <v>1077</v>
      </c>
    </row>
    <row r="3562" customFormat="false" ht="13.8" hidden="false" customHeight="false" outlineLevel="0" collapsed="false">
      <c r="A3562" s="49" t="s">
        <v>138</v>
      </c>
      <c r="B3562" s="27" t="n">
        <v>41396</v>
      </c>
      <c r="C3562" s="1" t="s">
        <v>544</v>
      </c>
      <c r="D3562" s="1" t="s">
        <v>140</v>
      </c>
      <c r="E3562" s="1" t="s">
        <v>544</v>
      </c>
      <c r="F3562" s="1" t="s">
        <v>20</v>
      </c>
      <c r="G3562" s="14" t="n">
        <v>3</v>
      </c>
      <c r="H3562" s="14" t="n">
        <v>2</v>
      </c>
      <c r="I3562" s="23" t="str">
        <f aca="false">IF(J3562="RHAP", "Rhizophora apiculata", IF(J3562="EXAG", "Excoecaria agallocha", IF(J3562="BRPA", "Bruguiera parviflora", IF(J3562="XYMO", "Xylocarpus moluccensis", IF(J3562="BRCY", "Bruguiera cylindrica", IF(J3562="AVAL", "Avicennia alba", IF(J3562="AVOF", "Avicennia officinalis", IF(J3562="LURA", "Lumnitzera racemosa", IF(J3562="CETA", "Ceriops tagal", IF(J3562="XYGR", "Xylocarpus granatum", IF(J3562="AVMA", "Avicennia marina", IF(J3562="RHMU", "Rhizophora mucronata", IF(J3562="BRGY", "Bruguiera gymnorrhiza", IF(J3562="BRSE", "Bruguiera sexangula", IF(J3562="SOOV", "Sonneratia ovata", IF(J3562="SOCA", "Sonneratia caseolaris", IF(J3562="HELI", "Heritiera littoralis", IF(J3562="HESY", "Heritiera sylvatica", IF(J3562="NYFR", "Nypa fruticans", IF(J3562="CYRA", "Cynometra ramiflora", IF(J3562="PHPA", "Phoenix paludosa", IF(J3562="SCHY", "Scyphiphora hydrophyllacea", IF(J3562="DIMA", "Diospyros maritima", IF(J3562="POPI", "Pongamia pinnata", IF(J3562="MAPS", "Maniltoa psilogyne", IF(J3562="INBI", "Intsia bijuga", IF(J3562="ACEB", "Acanthus ebracteatus", IF(J3562="CAER", "Calamus erinaceus", IF(J3562="UNUN", "Unknown unknown",  IF(J3562="SOAL", "Sonneratia alba",  IF(J3562="AECO", "Aegiceras corniculatum", "" )) )))))))))))))))))))))))))))))</f>
        <v>Bruguiera gymnorrhiza</v>
      </c>
      <c r="J3562" s="23" t="s">
        <v>1027</v>
      </c>
      <c r="K3562" s="68" t="n">
        <v>15.9154943091895</v>
      </c>
      <c r="L3562" s="73" t="n">
        <v>1.37</v>
      </c>
      <c r="N3562" s="29" t="n">
        <v>3</v>
      </c>
    </row>
    <row r="3563" customFormat="false" ht="13.8" hidden="false" customHeight="false" outlineLevel="0" collapsed="false">
      <c r="A3563" s="49" t="s">
        <v>138</v>
      </c>
      <c r="B3563" s="27" t="n">
        <v>41396</v>
      </c>
      <c r="C3563" s="1" t="s">
        <v>544</v>
      </c>
      <c r="D3563" s="1" t="s">
        <v>140</v>
      </c>
      <c r="E3563" s="1" t="s">
        <v>544</v>
      </c>
      <c r="F3563" s="1" t="s">
        <v>20</v>
      </c>
      <c r="G3563" s="14" t="n">
        <v>3</v>
      </c>
      <c r="H3563" s="14" t="n">
        <v>2</v>
      </c>
      <c r="I3563" s="23" t="str">
        <f aca="false">IF(J3563="RHAP", "Rhizophora apiculata", IF(J3563="EXAG", "Excoecaria agallocha", IF(J3563="BRPA", "Bruguiera parviflora", IF(J3563="XYMO", "Xylocarpus moluccensis", IF(J3563="BRCY", "Bruguiera cylindrica", IF(J3563="AVAL", "Avicennia alba", IF(J3563="AVOF", "Avicennia officinalis", IF(J3563="LURA", "Lumnitzera racemosa", IF(J3563="CETA", "Ceriops tagal", IF(J3563="XYGR", "Xylocarpus granatum", IF(J3563="AVMA", "Avicennia marina", IF(J3563="RHMU", "Rhizophora mucronata", IF(J3563="BRGY", "Bruguiera gymnorrhiza", IF(J3563="BRSE", "Bruguiera sexangula", IF(J3563="SOOV", "Sonneratia ovata", IF(J3563="SOCA", "Sonneratia caseolaris", IF(J3563="HELI", "Heritiera littoralis", IF(J3563="HESY", "Heritiera sylvatica", IF(J3563="NYFR", "Nypa fruticans", IF(J3563="CYRA", "Cynometra ramiflora", IF(J3563="PHPA", "Phoenix paludosa", IF(J3563="SCHY", "Scyphiphora hydrophyllacea", IF(J3563="DIMA", "Diospyros maritima", IF(J3563="POPI", "Pongamia pinnata", IF(J3563="MAPS", "Maniltoa psilogyne", IF(J3563="INBI", "Intsia bijuga", IF(J3563="ACEB", "Acanthus ebracteatus", IF(J3563="CAER", "Calamus erinaceus", IF(J3563="UNUN", "Unknown unknown",  IF(J3563="SOAL", "Sonneratia alba",  IF(J3563="AECO", "Aegiceras corniculatum", "" )) )))))))))))))))))))))))))))))</f>
        <v>Bruguiera gymnorrhiza</v>
      </c>
      <c r="J3563" s="23" t="s">
        <v>1027</v>
      </c>
      <c r="K3563" s="68" t="n">
        <v>15.9154943091895</v>
      </c>
      <c r="L3563" s="73"/>
      <c r="N3563" s="29"/>
    </row>
    <row r="3564" customFormat="false" ht="13.8" hidden="false" customHeight="false" outlineLevel="0" collapsed="false">
      <c r="A3564" s="49" t="s">
        <v>138</v>
      </c>
      <c r="B3564" s="27" t="n">
        <v>41396</v>
      </c>
      <c r="C3564" s="1" t="s">
        <v>544</v>
      </c>
      <c r="D3564" s="1" t="s">
        <v>140</v>
      </c>
      <c r="E3564" s="1" t="s">
        <v>544</v>
      </c>
      <c r="F3564" s="1" t="s">
        <v>20</v>
      </c>
      <c r="G3564" s="1" t="n">
        <v>3</v>
      </c>
      <c r="H3564" s="14" t="n">
        <v>2</v>
      </c>
      <c r="I3564" s="23" t="str">
        <f aca="false">IF(J3564="RHAP", "Rhizophora apiculata", IF(J3564="EXAG", "Excoecaria agallocha", IF(J3564="BRPA", "Bruguiera parviflora", IF(J3564="XYMO", "Xylocarpus moluccensis", IF(J3564="BRCY", "Bruguiera cylindrica", IF(J3564="AVAL", "Avicennia alba", IF(J3564="AVOF", "Avicennia officinalis", IF(J3564="LURA", "Lumnitzera racemosa", IF(J3564="CETA", "Ceriops tagal", IF(J3564="XYGR", "Xylocarpus granatum", IF(J3564="AVMA", "Avicennia marina", IF(J3564="RHMU", "Rhizophora mucronata", IF(J3564="BRGY", "Bruguiera gymnorrhiza", IF(J3564="BRSE", "Bruguiera sexangula", IF(J3564="SOOV", "Sonneratia ovata", IF(J3564="SOCA", "Sonneratia caseolaris", IF(J3564="HELI", "Heritiera littoralis", IF(J3564="HESY", "Heritiera sylvatica", IF(J3564="NYFR", "Nypa fruticans", IF(J3564="CYRA", "Cynometra ramiflora", IF(J3564="PHPA", "Phoenix paludosa", IF(J3564="SCHY", "Scyphiphora hydrophyllacea", IF(J3564="DIMA", "Diospyros maritima", IF(J3564="POPI", "Pongamia pinnata", IF(J3564="MAPS", "Maniltoa psilogyne", IF(J3564="INBI", "Intsia bijuga", IF(J3564="ACEB", "Acanthus ebracteatus", IF(J3564="CAER", "Calamus erinaceus", IF(J3564="UNUN", "Unknown unknown",  IF(J3564="SOAL", "Sonneratia alba",  IF(J3564="AECO", "Aegiceras corniculatum", "" )) )))))))))))))))))))))))))))))</f>
        <v>Unknown unknown</v>
      </c>
      <c r="J3564" s="23" t="s">
        <v>1028</v>
      </c>
      <c r="K3564" s="61" t="n">
        <v>17.8253536262923</v>
      </c>
      <c r="N3564" s="29"/>
      <c r="P3564" s="75" t="s">
        <v>1077</v>
      </c>
    </row>
    <row r="3565" customFormat="false" ht="13.8" hidden="false" customHeight="false" outlineLevel="0" collapsed="false">
      <c r="A3565" s="49" t="s">
        <v>138</v>
      </c>
      <c r="B3565" s="27" t="n">
        <v>41396</v>
      </c>
      <c r="C3565" s="1" t="s">
        <v>544</v>
      </c>
      <c r="D3565" s="1" t="s">
        <v>140</v>
      </c>
      <c r="E3565" s="1" t="s">
        <v>544</v>
      </c>
      <c r="F3565" s="1" t="s">
        <v>20</v>
      </c>
      <c r="G3565" s="1" t="n">
        <v>3</v>
      </c>
      <c r="H3565" s="14" t="n">
        <v>2</v>
      </c>
      <c r="I3565" s="23" t="str">
        <f aca="false">IF(J3565="RHAP", "Rhizophora apiculata", IF(J3565="EXAG", "Excoecaria agallocha", IF(J3565="BRPA", "Bruguiera parviflora", IF(J3565="XYMO", "Xylocarpus moluccensis", IF(J3565="BRCY", "Bruguiera cylindrica", IF(J3565="AVAL", "Avicennia alba", IF(J3565="AVOF", "Avicennia officinalis", IF(J3565="LURA", "Lumnitzera racemosa", IF(J3565="CETA", "Ceriops tagal", IF(J3565="XYGR", "Xylocarpus granatum", IF(J3565="AVMA", "Avicennia marina", IF(J3565="RHMU", "Rhizophora mucronata", IF(J3565="BRGY", "Bruguiera gymnorrhiza", IF(J3565="BRSE", "Bruguiera sexangula", IF(J3565="SOOV", "Sonneratia ovata", IF(J3565="SOCA", "Sonneratia caseolaris", IF(J3565="HELI", "Heritiera littoralis", IF(J3565="HESY", "Heritiera sylvatica", IF(J3565="NYFR", "Nypa fruticans", IF(J3565="CYRA", "Cynometra ramiflora", IF(J3565="PHPA", "Phoenix paludosa", IF(J3565="SCHY", "Scyphiphora hydrophyllacea", IF(J3565="DIMA", "Diospyros maritima", IF(J3565="POPI", "Pongamia pinnata", IF(J3565="MAPS", "Maniltoa psilogyne", IF(J3565="INBI", "Intsia bijuga", IF(J3565="ACEB", "Acanthus ebracteatus", IF(J3565="CAER", "Calamus erinaceus", IF(J3565="UNUN", "Unknown unknown",  IF(J3565="SOAL", "Sonneratia alba",  IF(J3565="AECO", "Aegiceras corniculatum", "" )) )))))))))))))))))))))))))))))</f>
        <v>Bruguiera gymnorrhiza</v>
      </c>
      <c r="J3565" s="75" t="s">
        <v>1027</v>
      </c>
      <c r="K3565" s="68" t="n">
        <v>19.0985931710274</v>
      </c>
      <c r="L3565" s="73"/>
      <c r="N3565" s="29"/>
    </row>
    <row r="3566" customFormat="false" ht="13.8" hidden="false" customHeight="false" outlineLevel="0" collapsed="false">
      <c r="A3566" s="49" t="s">
        <v>138</v>
      </c>
      <c r="B3566" s="27" t="n">
        <v>41396</v>
      </c>
      <c r="C3566" s="1" t="s">
        <v>544</v>
      </c>
      <c r="D3566" s="1" t="s">
        <v>140</v>
      </c>
      <c r="E3566" s="1" t="s">
        <v>544</v>
      </c>
      <c r="F3566" s="1" t="s">
        <v>20</v>
      </c>
      <c r="G3566" s="14" t="n">
        <v>3</v>
      </c>
      <c r="H3566" s="14" t="n">
        <v>2</v>
      </c>
      <c r="I3566" s="23" t="str">
        <f aca="false">IF(J3566="RHAP", "Rhizophora apiculata", IF(J3566="EXAG", "Excoecaria agallocha", IF(J3566="BRPA", "Bruguiera parviflora", IF(J3566="XYMO", "Xylocarpus moluccensis", IF(J3566="BRCY", "Bruguiera cylindrica", IF(J3566="AVAL", "Avicennia alba", IF(J3566="AVOF", "Avicennia officinalis", IF(J3566="LURA", "Lumnitzera racemosa", IF(J3566="CETA", "Ceriops tagal", IF(J3566="XYGR", "Xylocarpus granatum", IF(J3566="AVMA", "Avicennia marina", IF(J3566="RHMU", "Rhizophora mucronata", IF(J3566="BRGY", "Bruguiera gymnorrhiza", IF(J3566="BRSE", "Bruguiera sexangula", IF(J3566="SOOV", "Sonneratia ovata", IF(J3566="SOCA", "Sonneratia caseolaris", IF(J3566="HELI", "Heritiera littoralis", IF(J3566="HESY", "Heritiera sylvatica", IF(J3566="NYFR", "Nypa fruticans", IF(J3566="CYRA", "Cynometra ramiflora", IF(J3566="PHPA", "Phoenix paludosa", IF(J3566="SCHY", "Scyphiphora hydrophyllacea", IF(J3566="DIMA", "Diospyros maritima", IF(J3566="POPI", "Pongamia pinnata", IF(J3566="MAPS", "Maniltoa psilogyne", IF(J3566="INBI", "Intsia bijuga", IF(J3566="ACEB", "Acanthus ebracteatus", IF(J3566="CAER", "Calamus erinaceus", IF(J3566="UNUN", "Unknown unknown",  IF(J3566="SOAL", "Sonneratia alba",  IF(J3566="AECO", "Aegiceras corniculatum", "" )) )))))))))))))))))))))))))))))</f>
        <v>Bruguiera gymnorrhiza</v>
      </c>
      <c r="J3566" s="23" t="s">
        <v>1027</v>
      </c>
      <c r="K3566" s="68" t="n">
        <v>19.0985931710274</v>
      </c>
      <c r="L3566" s="73"/>
      <c r="N3566" s="29" t="n">
        <v>1</v>
      </c>
    </row>
    <row r="3567" customFormat="false" ht="13.8" hidden="false" customHeight="false" outlineLevel="0" collapsed="false">
      <c r="A3567" s="49" t="s">
        <v>138</v>
      </c>
      <c r="B3567" s="27" t="n">
        <v>41396</v>
      </c>
      <c r="C3567" s="1" t="s">
        <v>544</v>
      </c>
      <c r="D3567" s="1" t="s">
        <v>140</v>
      </c>
      <c r="E3567" s="1" t="s">
        <v>544</v>
      </c>
      <c r="F3567" s="1" t="s">
        <v>20</v>
      </c>
      <c r="G3567" s="14" t="n">
        <v>3</v>
      </c>
      <c r="H3567" s="14" t="n">
        <v>2</v>
      </c>
      <c r="I3567" s="23" t="str">
        <f aca="false">IF(J3567="RHAP", "Rhizophora apiculata", IF(J3567="EXAG", "Excoecaria agallocha", IF(J3567="BRPA", "Bruguiera parviflora", IF(J3567="XYMO", "Xylocarpus moluccensis", IF(J3567="BRCY", "Bruguiera cylindrica", IF(J3567="AVAL", "Avicennia alba", IF(J3567="AVOF", "Avicennia officinalis", IF(J3567="LURA", "Lumnitzera racemosa", IF(J3567="CETA", "Ceriops tagal", IF(J3567="XYGR", "Xylocarpus granatum", IF(J3567="AVMA", "Avicennia marina", IF(J3567="RHMU", "Rhizophora mucronata", IF(J3567="BRGY", "Bruguiera gymnorrhiza", IF(J3567="BRSE", "Bruguiera sexangula", IF(J3567="SOOV", "Sonneratia ovata", IF(J3567="SOCA", "Sonneratia caseolaris", IF(J3567="HELI", "Heritiera littoralis", IF(J3567="HESY", "Heritiera sylvatica", IF(J3567="NYFR", "Nypa fruticans", IF(J3567="CYRA", "Cynometra ramiflora", IF(J3567="PHPA", "Phoenix paludosa", IF(J3567="SCHY", "Scyphiphora hydrophyllacea", IF(J3567="DIMA", "Diospyros maritima", IF(J3567="POPI", "Pongamia pinnata", IF(J3567="MAPS", "Maniltoa psilogyne", IF(J3567="INBI", "Intsia bijuga", IF(J3567="ACEB", "Acanthus ebracteatus", IF(J3567="CAER", "Calamus erinaceus", IF(J3567="UNUN", "Unknown unknown",  IF(J3567="SOAL", "Sonneratia alba",  IF(J3567="AECO", "Aegiceras corniculatum", "" )) )))))))))))))))))))))))))))))</f>
        <v>Bruguiera gymnorrhiza</v>
      </c>
      <c r="J3567" s="23" t="s">
        <v>1027</v>
      </c>
      <c r="K3567" s="68" t="n">
        <v>19.0985931710274</v>
      </c>
      <c r="L3567" s="73" t="n">
        <v>1.37</v>
      </c>
      <c r="N3567" s="29" t="n">
        <v>3</v>
      </c>
    </row>
    <row r="3568" customFormat="false" ht="13.8" hidden="false" customHeight="false" outlineLevel="0" collapsed="false">
      <c r="A3568" s="49" t="s">
        <v>138</v>
      </c>
      <c r="B3568" s="27" t="n">
        <v>41396</v>
      </c>
      <c r="C3568" s="1" t="s">
        <v>544</v>
      </c>
      <c r="D3568" s="1" t="s">
        <v>140</v>
      </c>
      <c r="E3568" s="1" t="s">
        <v>544</v>
      </c>
      <c r="F3568" s="1" t="s">
        <v>20</v>
      </c>
      <c r="G3568" s="1" t="n">
        <v>3</v>
      </c>
      <c r="H3568" s="14" t="n">
        <v>2</v>
      </c>
      <c r="I3568" s="23" t="str">
        <f aca="false">IF(J3568="RHAP", "Rhizophora apiculata", IF(J3568="EXAG", "Excoecaria agallocha", IF(J3568="BRPA", "Bruguiera parviflora", IF(J3568="XYMO", "Xylocarpus moluccensis", IF(J3568="BRCY", "Bruguiera cylindrica", IF(J3568="AVAL", "Avicennia alba", IF(J3568="AVOF", "Avicennia officinalis", IF(J3568="LURA", "Lumnitzera racemosa", IF(J3568="CETA", "Ceriops tagal", IF(J3568="XYGR", "Xylocarpus granatum", IF(J3568="AVMA", "Avicennia marina", IF(J3568="RHMU", "Rhizophora mucronata", IF(J3568="BRGY", "Bruguiera gymnorrhiza", IF(J3568="BRSE", "Bruguiera sexangula", IF(J3568="SOOV", "Sonneratia ovata", IF(J3568="SOCA", "Sonneratia caseolaris", IF(J3568="HELI", "Heritiera littoralis", IF(J3568="HESY", "Heritiera sylvatica", IF(J3568="NYFR", "Nypa fruticans", IF(J3568="CYRA", "Cynometra ramiflora", IF(J3568="PHPA", "Phoenix paludosa", IF(J3568="SCHY", "Scyphiphora hydrophyllacea", IF(J3568="DIMA", "Diospyros maritima", IF(J3568="POPI", "Pongamia pinnata", IF(J3568="MAPS", "Maniltoa psilogyne", IF(J3568="INBI", "Intsia bijuga", IF(J3568="ACEB", "Acanthus ebracteatus", IF(J3568="CAER", "Calamus erinaceus", IF(J3568="UNUN", "Unknown unknown",  IF(J3568="SOAL", "Sonneratia alba",  IF(J3568="AECO", "Aegiceras corniculatum", "" )) )))))))))))))))))))))))))))))</f>
        <v>Unknown unknown</v>
      </c>
      <c r="J3568" s="23" t="s">
        <v>1028</v>
      </c>
      <c r="K3568" s="61" t="n">
        <v>20.6901426019464</v>
      </c>
      <c r="N3568" s="29"/>
      <c r="P3568" s="75" t="s">
        <v>1076</v>
      </c>
    </row>
    <row r="3569" customFormat="false" ht="13.8" hidden="false" customHeight="false" outlineLevel="0" collapsed="false">
      <c r="A3569" s="49" t="s">
        <v>138</v>
      </c>
      <c r="B3569" s="27" t="n">
        <v>41396</v>
      </c>
      <c r="C3569" s="1" t="s">
        <v>544</v>
      </c>
      <c r="D3569" s="1" t="s">
        <v>140</v>
      </c>
      <c r="E3569" s="1" t="s">
        <v>544</v>
      </c>
      <c r="F3569" s="1" t="s">
        <v>20</v>
      </c>
      <c r="G3569" s="14" t="n">
        <v>3</v>
      </c>
      <c r="H3569" s="14" t="n">
        <v>2</v>
      </c>
      <c r="I3569" s="23" t="str">
        <f aca="false">IF(J3569="RHAP", "Rhizophora apiculata", IF(J3569="EXAG", "Excoecaria agallocha", IF(J3569="BRPA", "Bruguiera parviflora", IF(J3569="XYMO", "Xylocarpus moluccensis", IF(J3569="BRCY", "Bruguiera cylindrica", IF(J3569="AVAL", "Avicennia alba", IF(J3569="AVOF", "Avicennia officinalis", IF(J3569="LURA", "Lumnitzera racemosa", IF(J3569="CETA", "Ceriops tagal", IF(J3569="XYGR", "Xylocarpus granatum", IF(J3569="AVMA", "Avicennia marina", IF(J3569="RHMU", "Rhizophora mucronata", IF(J3569="BRGY", "Bruguiera gymnorrhiza", IF(J3569="BRSE", "Bruguiera sexangula", IF(J3569="SOOV", "Sonneratia ovata", IF(J3569="SOCA", "Sonneratia caseolaris", IF(J3569="HELI", "Heritiera littoralis", IF(J3569="HESY", "Heritiera sylvatica", IF(J3569="NYFR", "Nypa fruticans", IF(J3569="CYRA", "Cynometra ramiflora", IF(J3569="PHPA", "Phoenix paludosa", IF(J3569="SCHY", "Scyphiphora hydrophyllacea", IF(J3569="DIMA", "Diospyros maritima", IF(J3569="POPI", "Pongamia pinnata", IF(J3569="MAPS", "Maniltoa psilogyne", IF(J3569="INBI", "Intsia bijuga", IF(J3569="ACEB", "Acanthus ebracteatus", IF(J3569="CAER", "Calamus erinaceus", IF(J3569="UNUN", "Unknown unknown",  IF(J3569="SOAL", "Sonneratia alba",  IF(J3569="AECO", "Aegiceras corniculatum", "" )) )))))))))))))))))))))))))))))</f>
        <v>Unknown unknown</v>
      </c>
      <c r="J3569" s="23" t="s">
        <v>1028</v>
      </c>
      <c r="K3569" s="68" t="n">
        <v>20.6901426019464</v>
      </c>
      <c r="N3569" s="29"/>
      <c r="P3569" s="49"/>
    </row>
    <row r="3570" customFormat="false" ht="13.8" hidden="false" customHeight="false" outlineLevel="0" collapsed="false">
      <c r="A3570" s="72" t="s">
        <v>138</v>
      </c>
      <c r="B3570" s="27" t="n">
        <v>41396</v>
      </c>
      <c r="C3570" s="1" t="s">
        <v>544</v>
      </c>
      <c r="D3570" s="1" t="s">
        <v>140</v>
      </c>
      <c r="E3570" s="1" t="s">
        <v>544</v>
      </c>
      <c r="F3570" s="1" t="s">
        <v>20</v>
      </c>
      <c r="G3570" s="14" t="n">
        <v>3</v>
      </c>
      <c r="H3570" s="14" t="n">
        <v>2</v>
      </c>
      <c r="I3570" s="23" t="str">
        <f aca="false">IF(J3570="RHAP", "Rhizophora apiculata", IF(J3570="EXAG", "Excoecaria agallocha", IF(J3570="BRPA", "Bruguiera parviflora", IF(J3570="XYMO", "Xylocarpus moluccensis", IF(J3570="BRCY", "Bruguiera cylindrica", IF(J3570="AVAL", "Avicennia alba", IF(J3570="AVOF", "Avicennia officinalis", IF(J3570="LURA", "Lumnitzera racemosa", IF(J3570="CETA", "Ceriops tagal", IF(J3570="XYGR", "Xylocarpus granatum", IF(J3570="AVMA", "Avicennia marina", IF(J3570="RHMU", "Rhizophora mucronata", IF(J3570="BRGY", "Bruguiera gymnorrhiza", IF(J3570="BRSE", "Bruguiera sexangula", IF(J3570="SOOV", "Sonneratia ovata", IF(J3570="SOCA", "Sonneratia caseolaris", IF(J3570="HELI", "Heritiera littoralis", IF(J3570="HESY", "Heritiera sylvatica", IF(J3570="NYFR", "Nypa fruticans", IF(J3570="CYRA", "Cynometra ramiflora", IF(J3570="PHPA", "Phoenix paludosa", IF(J3570="SCHY", "Scyphiphora hydrophyllacea", IF(J3570="DIMA", "Diospyros maritima", IF(J3570="POPI", "Pongamia pinnata", IF(J3570="MAPS", "Maniltoa psilogyne", IF(J3570="INBI", "Intsia bijuga", IF(J3570="ACEB", "Acanthus ebracteatus", IF(J3570="CAER", "Calamus erinaceus", IF(J3570="UNUN", "Unknown unknown",  IF(J3570="SOAL", "Sonneratia alba",  IF(J3570="AECO", "Aegiceras corniculatum", "" )) )))))))))))))))))))))))))))))</f>
        <v>Rhizophora apiculata</v>
      </c>
      <c r="J3570" s="23" t="s">
        <v>21</v>
      </c>
      <c r="K3570" s="68" t="n">
        <v>22.2816920328653</v>
      </c>
      <c r="N3570" s="29"/>
    </row>
    <row r="3571" customFormat="false" ht="13.8" hidden="false" customHeight="false" outlineLevel="0" collapsed="false">
      <c r="A3571" s="49" t="s">
        <v>138</v>
      </c>
      <c r="B3571" s="27" t="n">
        <v>41396</v>
      </c>
      <c r="C3571" s="1" t="s">
        <v>544</v>
      </c>
      <c r="D3571" s="1" t="s">
        <v>140</v>
      </c>
      <c r="E3571" s="1" t="s">
        <v>544</v>
      </c>
      <c r="F3571" s="1" t="s">
        <v>20</v>
      </c>
      <c r="G3571" s="14" t="n">
        <v>3</v>
      </c>
      <c r="H3571" s="14" t="n">
        <v>2</v>
      </c>
      <c r="I3571" s="23" t="str">
        <f aca="false">IF(J3571="RHAP", "Rhizophora apiculata", IF(J3571="EXAG", "Excoecaria agallocha", IF(J3571="BRPA", "Bruguiera parviflora", IF(J3571="XYMO", "Xylocarpus moluccensis", IF(J3571="BRCY", "Bruguiera cylindrica", IF(J3571="AVAL", "Avicennia alba", IF(J3571="AVOF", "Avicennia officinalis", IF(J3571="LURA", "Lumnitzera racemosa", IF(J3571="CETA", "Ceriops tagal", IF(J3571="XYGR", "Xylocarpus granatum", IF(J3571="AVMA", "Avicennia marina", IF(J3571="RHMU", "Rhizophora mucronata", IF(J3571="BRGY", "Bruguiera gymnorrhiza", IF(J3571="BRSE", "Bruguiera sexangula", IF(J3571="SOOV", "Sonneratia ovata", IF(J3571="SOCA", "Sonneratia caseolaris", IF(J3571="HELI", "Heritiera littoralis", IF(J3571="HESY", "Heritiera sylvatica", IF(J3571="NYFR", "Nypa fruticans", IF(J3571="CYRA", "Cynometra ramiflora", IF(J3571="PHPA", "Phoenix paludosa", IF(J3571="SCHY", "Scyphiphora hydrophyllacea", IF(J3571="DIMA", "Diospyros maritima", IF(J3571="POPI", "Pongamia pinnata", IF(J3571="MAPS", "Maniltoa psilogyne", IF(J3571="INBI", "Intsia bijuga", IF(J3571="ACEB", "Acanthus ebracteatus", IF(J3571="CAER", "Calamus erinaceus", IF(J3571="UNUN", "Unknown unknown",  IF(J3571="SOAL", "Sonneratia alba",  IF(J3571="AECO", "Aegiceras corniculatum", "" )) )))))))))))))))))))))))))))))</f>
        <v>Bruguiera gymnorrhiza</v>
      </c>
      <c r="J3571" s="23" t="s">
        <v>1027</v>
      </c>
      <c r="K3571" s="68" t="n">
        <v>31.8309886183791</v>
      </c>
      <c r="L3571" s="73"/>
      <c r="N3571" s="29"/>
    </row>
    <row r="3572" customFormat="false" ht="13.8" hidden="false" customHeight="false" outlineLevel="0" collapsed="false">
      <c r="A3572" s="49" t="s">
        <v>138</v>
      </c>
      <c r="B3572" s="27" t="n">
        <v>41396</v>
      </c>
      <c r="C3572" s="1" t="s">
        <v>544</v>
      </c>
      <c r="D3572" s="1" t="s">
        <v>140</v>
      </c>
      <c r="E3572" s="1" t="s">
        <v>544</v>
      </c>
      <c r="F3572" s="1" t="s">
        <v>20</v>
      </c>
      <c r="G3572" s="14" t="n">
        <v>3</v>
      </c>
      <c r="H3572" s="14" t="n">
        <v>2</v>
      </c>
      <c r="I3572" s="23" t="str">
        <f aca="false">IF(J3572="RHAP", "Rhizophora apiculata", IF(J3572="EXAG", "Excoecaria agallocha", IF(J3572="BRPA", "Bruguiera parviflora", IF(J3572="XYMO", "Xylocarpus moluccensis", IF(J3572="BRCY", "Bruguiera cylindrica", IF(J3572="AVAL", "Avicennia alba", IF(J3572="AVOF", "Avicennia officinalis", IF(J3572="LURA", "Lumnitzera racemosa", IF(J3572="CETA", "Ceriops tagal", IF(J3572="XYGR", "Xylocarpus granatum", IF(J3572="AVMA", "Avicennia marina", IF(J3572="RHMU", "Rhizophora mucronata", IF(J3572="BRGY", "Bruguiera gymnorrhiza", IF(J3572="BRSE", "Bruguiera sexangula", IF(J3572="SOOV", "Sonneratia ovata", IF(J3572="SOCA", "Sonneratia caseolaris", IF(J3572="HELI", "Heritiera littoralis", IF(J3572="HESY", "Heritiera sylvatica", IF(J3572="NYFR", "Nypa fruticans", IF(J3572="CYRA", "Cynometra ramiflora", IF(J3572="PHPA", "Phoenix paludosa", IF(J3572="SCHY", "Scyphiphora hydrophyllacea", IF(J3572="DIMA", "Diospyros maritima", IF(J3572="POPI", "Pongamia pinnata", IF(J3572="MAPS", "Maniltoa psilogyne", IF(J3572="INBI", "Intsia bijuga", IF(J3572="ACEB", "Acanthus ebracteatus", IF(J3572="CAER", "Calamus erinaceus", IF(J3572="UNUN", "Unknown unknown",  IF(J3572="SOAL", "Sonneratia alba",  IF(J3572="AECO", "Aegiceras corniculatum", "" )) )))))))))))))))))))))))))))))</f>
        <v>Bruguiera gymnorrhiza</v>
      </c>
      <c r="J3572" s="23" t="s">
        <v>1027</v>
      </c>
      <c r="K3572" s="68" t="n">
        <v>38.1971863420549</v>
      </c>
      <c r="L3572" s="73" t="n">
        <v>1.37</v>
      </c>
      <c r="N3572" s="29" t="n">
        <v>3</v>
      </c>
    </row>
    <row r="3573" customFormat="false" ht="13.8" hidden="false" customHeight="false" outlineLevel="0" collapsed="false">
      <c r="A3573" s="49" t="s">
        <v>138</v>
      </c>
      <c r="B3573" s="27" t="n">
        <v>41396</v>
      </c>
      <c r="C3573" s="1" t="s">
        <v>544</v>
      </c>
      <c r="D3573" s="1" t="s">
        <v>140</v>
      </c>
      <c r="E3573" s="1" t="s">
        <v>544</v>
      </c>
      <c r="F3573" s="1" t="s">
        <v>20</v>
      </c>
      <c r="G3573" s="14" t="n">
        <v>3</v>
      </c>
      <c r="H3573" s="14" t="n">
        <v>3</v>
      </c>
      <c r="I3573" s="23" t="str">
        <f aca="false">IF(J3573="RHAP", "Rhizophora apiculata", IF(J3573="EXAG", "Excoecaria agallocha", IF(J3573="BRPA", "Bruguiera parviflora", IF(J3573="XYMO", "Xylocarpus moluccensis", IF(J3573="BRCY", "Bruguiera cylindrica", IF(J3573="AVAL", "Avicennia alba", IF(J3573="AVOF", "Avicennia officinalis", IF(J3573="LURA", "Lumnitzera racemosa", IF(J3573="CETA", "Ceriops tagal", IF(J3573="XYGR", "Xylocarpus granatum", IF(J3573="AVMA", "Avicennia marina", IF(J3573="RHMU", "Rhizophora mucronata", IF(J3573="BRGY", "Bruguiera gymnorrhiza", IF(J3573="BRSE", "Bruguiera sexangula", IF(J3573="SOOV", "Sonneratia ovata", IF(J3573="SOCA", "Sonneratia caseolaris", IF(J3573="HELI", "Heritiera littoralis", IF(J3573="HESY", "Heritiera sylvatica", IF(J3573="NYFR", "Nypa fruticans", IF(J3573="CYRA", "Cynometra ramiflora", IF(J3573="PHPA", "Phoenix paludosa", IF(J3573="SCHY", "Scyphiphora hydrophyllacea", IF(J3573="DIMA", "Diospyros maritima", IF(J3573="POPI", "Pongamia pinnata", IF(J3573="MAPS", "Maniltoa psilogyne", IF(J3573="INBI", "Intsia bijuga", IF(J3573="ACEB", "Acanthus ebracteatus", IF(J3573="CAER", "Calamus erinaceus", IF(J3573="UNUN", "Unknown unknown",  IF(J3573="SOAL", "Sonneratia alba",  IF(J3573="AECO", "Aegiceras corniculatum", "" )) )))))))))))))))))))))))))))))</f>
        <v>Bruguiera gymnorrhiza</v>
      </c>
      <c r="J3573" s="23" t="s">
        <v>1027</v>
      </c>
      <c r="K3573" s="68" t="n">
        <v>5.09295817894065</v>
      </c>
      <c r="N3573" s="29"/>
    </row>
    <row r="3574" customFormat="false" ht="13.8" hidden="false" customHeight="false" outlineLevel="0" collapsed="false">
      <c r="A3574" s="49" t="s">
        <v>138</v>
      </c>
      <c r="B3574" s="27" t="n">
        <v>41396</v>
      </c>
      <c r="C3574" s="1" t="s">
        <v>544</v>
      </c>
      <c r="D3574" s="1" t="s">
        <v>140</v>
      </c>
      <c r="E3574" s="1" t="s">
        <v>544</v>
      </c>
      <c r="F3574" s="1" t="s">
        <v>20</v>
      </c>
      <c r="G3574" s="14" t="n">
        <v>3</v>
      </c>
      <c r="H3574" s="14" t="n">
        <v>3</v>
      </c>
      <c r="I3574" s="23" t="str">
        <f aca="false">IF(J3574="RHAP", "Rhizophora apiculata", IF(J3574="EXAG", "Excoecaria agallocha", IF(J3574="BRPA", "Bruguiera parviflora", IF(J3574="XYMO", "Xylocarpus moluccensis", IF(J3574="BRCY", "Bruguiera cylindrica", IF(J3574="AVAL", "Avicennia alba", IF(J3574="AVOF", "Avicennia officinalis", IF(J3574="LURA", "Lumnitzera racemosa", IF(J3574="CETA", "Ceriops tagal", IF(J3574="XYGR", "Xylocarpus granatum", IF(J3574="AVMA", "Avicennia marina", IF(J3574="RHMU", "Rhizophora mucronata", IF(J3574="BRGY", "Bruguiera gymnorrhiza", IF(J3574="BRSE", "Bruguiera sexangula", IF(J3574="SOOV", "Sonneratia ovata", IF(J3574="SOCA", "Sonneratia caseolaris", IF(J3574="HELI", "Heritiera littoralis", IF(J3574="HESY", "Heritiera sylvatica", IF(J3574="NYFR", "Nypa fruticans", IF(J3574="CYRA", "Cynometra ramiflora", IF(J3574="PHPA", "Phoenix paludosa", IF(J3574="SCHY", "Scyphiphora hydrophyllacea", IF(J3574="DIMA", "Diospyros maritima", IF(J3574="POPI", "Pongamia pinnata", IF(J3574="MAPS", "Maniltoa psilogyne", IF(J3574="INBI", "Intsia bijuga", IF(J3574="ACEB", "Acanthus ebracteatus", IF(J3574="CAER", "Calamus erinaceus", IF(J3574="UNUN", "Unknown unknown",  IF(J3574="SOAL", "Sonneratia alba",  IF(J3574="AECO", "Aegiceras corniculatum", "" )) )))))))))))))))))))))))))))))</f>
        <v>Bruguiera gymnorrhiza</v>
      </c>
      <c r="J3574" s="23" t="s">
        <v>1027</v>
      </c>
      <c r="K3574" s="68" t="n">
        <v>5.72957795130823</v>
      </c>
      <c r="N3574" s="29"/>
    </row>
    <row r="3575" customFormat="false" ht="13.8" hidden="false" customHeight="false" outlineLevel="0" collapsed="false">
      <c r="A3575" s="49" t="s">
        <v>138</v>
      </c>
      <c r="B3575" s="27" t="n">
        <v>41396</v>
      </c>
      <c r="C3575" s="1" t="s">
        <v>544</v>
      </c>
      <c r="D3575" s="1" t="s">
        <v>140</v>
      </c>
      <c r="E3575" s="1" t="s">
        <v>544</v>
      </c>
      <c r="F3575" s="1" t="s">
        <v>20</v>
      </c>
      <c r="G3575" s="14" t="n">
        <v>3</v>
      </c>
      <c r="H3575" s="14" t="n">
        <v>3</v>
      </c>
      <c r="I3575" s="23" t="str">
        <f aca="false">IF(J3575="RHAP", "Rhizophora apiculata", IF(J3575="EXAG", "Excoecaria agallocha", IF(J3575="BRPA", "Bruguiera parviflora", IF(J3575="XYMO", "Xylocarpus moluccensis", IF(J3575="BRCY", "Bruguiera cylindrica", IF(J3575="AVAL", "Avicennia alba", IF(J3575="AVOF", "Avicennia officinalis", IF(J3575="LURA", "Lumnitzera racemosa", IF(J3575="CETA", "Ceriops tagal", IF(J3575="XYGR", "Xylocarpus granatum", IF(J3575="AVMA", "Avicennia marina", IF(J3575="RHMU", "Rhizophora mucronata", IF(J3575="BRGY", "Bruguiera gymnorrhiza", IF(J3575="BRSE", "Bruguiera sexangula", IF(J3575="SOOV", "Sonneratia ovata", IF(J3575="SOCA", "Sonneratia caseolaris", IF(J3575="HELI", "Heritiera littoralis", IF(J3575="HESY", "Heritiera sylvatica", IF(J3575="NYFR", "Nypa fruticans", IF(J3575="CYRA", "Cynometra ramiflora", IF(J3575="PHPA", "Phoenix paludosa", IF(J3575="SCHY", "Scyphiphora hydrophyllacea", IF(J3575="DIMA", "Diospyros maritima", IF(J3575="POPI", "Pongamia pinnata", IF(J3575="MAPS", "Maniltoa psilogyne", IF(J3575="INBI", "Intsia bijuga", IF(J3575="ACEB", "Acanthus ebracteatus", IF(J3575="CAER", "Calamus erinaceus", IF(J3575="UNUN", "Unknown unknown",  IF(J3575="SOAL", "Sonneratia alba",  IF(J3575="AECO", "Aegiceras corniculatum", "" )) )))))))))))))))))))))))))))))</f>
        <v>Bruguiera gymnorrhiza</v>
      </c>
      <c r="J3575" s="23" t="s">
        <v>1027</v>
      </c>
      <c r="K3575" s="68" t="n">
        <v>5.72957795130823</v>
      </c>
      <c r="N3575" s="29"/>
    </row>
    <row r="3576" customFormat="false" ht="13.8" hidden="false" customHeight="false" outlineLevel="0" collapsed="false">
      <c r="A3576" s="49" t="s">
        <v>138</v>
      </c>
      <c r="B3576" s="27" t="n">
        <v>41396</v>
      </c>
      <c r="C3576" s="1" t="s">
        <v>544</v>
      </c>
      <c r="D3576" s="1" t="s">
        <v>140</v>
      </c>
      <c r="E3576" s="1" t="s">
        <v>544</v>
      </c>
      <c r="F3576" s="1" t="s">
        <v>20</v>
      </c>
      <c r="G3576" s="14" t="n">
        <v>3</v>
      </c>
      <c r="H3576" s="14" t="n">
        <v>3</v>
      </c>
      <c r="I3576" s="23" t="s">
        <v>1078</v>
      </c>
      <c r="J3576" s="23" t="s">
        <v>1079</v>
      </c>
      <c r="K3576" s="68" t="n">
        <v>5.72957795130823</v>
      </c>
      <c r="P3576" s="23" t="s">
        <v>1078</v>
      </c>
    </row>
    <row r="3577" customFormat="false" ht="13.8" hidden="false" customHeight="false" outlineLevel="0" collapsed="false">
      <c r="A3577" s="49" t="s">
        <v>138</v>
      </c>
      <c r="B3577" s="27" t="n">
        <v>41396</v>
      </c>
      <c r="C3577" s="1" t="s">
        <v>544</v>
      </c>
      <c r="D3577" s="1" t="s">
        <v>140</v>
      </c>
      <c r="E3577" s="1" t="s">
        <v>544</v>
      </c>
      <c r="F3577" s="1" t="s">
        <v>20</v>
      </c>
      <c r="G3577" s="14" t="n">
        <v>3</v>
      </c>
      <c r="H3577" s="14" t="n">
        <v>3</v>
      </c>
      <c r="I3577" s="23" t="str">
        <f aca="false">IF(J3577="RHAP", "Rhizophora apiculata", IF(J3577="EXAG", "Excoecaria agallocha", IF(J3577="BRPA", "Bruguiera parviflora", IF(J3577="XYMO", "Xylocarpus moluccensis", IF(J3577="BRCY", "Bruguiera cylindrica", IF(J3577="AVAL", "Avicennia alba", IF(J3577="AVOF", "Avicennia officinalis", IF(J3577="LURA", "Lumnitzera racemosa", IF(J3577="CETA", "Ceriops tagal", IF(J3577="XYGR", "Xylocarpus granatum", IF(J3577="AVMA", "Avicennia marina", IF(J3577="RHMU", "Rhizophora mucronata", IF(J3577="BRGY", "Bruguiera gymnorrhiza", IF(J3577="BRSE", "Bruguiera sexangula", IF(J3577="SOOV", "Sonneratia ovata", IF(J3577="SOCA", "Sonneratia caseolaris", IF(J3577="HELI", "Heritiera littoralis", IF(J3577="HESY", "Heritiera sylvatica", IF(J3577="NYFR", "Nypa fruticans", IF(J3577="CYRA", "Cynometra ramiflora", IF(J3577="PHPA", "Phoenix paludosa", IF(J3577="SCHY", "Scyphiphora hydrophyllacea", IF(J3577="DIMA", "Diospyros maritima", IF(J3577="POPI", "Pongamia pinnata", IF(J3577="MAPS", "Maniltoa psilogyne", IF(J3577="INBI", "Intsia bijuga", IF(J3577="ACEB", "Acanthus ebracteatus", IF(J3577="CAER", "Calamus erinaceus", IF(J3577="UNUN", "Unknown unknown",  IF(J3577="SOAL", "Sonneratia alba",  IF(J3577="AECO", "Aegiceras corniculatum", "" )) )))))))))))))))))))))))))))))</f>
        <v>Bruguiera gymnorrhiza</v>
      </c>
      <c r="J3577" s="23" t="s">
        <v>1027</v>
      </c>
      <c r="K3577" s="68" t="n">
        <v>6.36619772367581</v>
      </c>
      <c r="N3577" s="29"/>
    </row>
    <row r="3578" customFormat="false" ht="13.8" hidden="false" customHeight="false" outlineLevel="0" collapsed="false">
      <c r="A3578" s="49" t="s">
        <v>138</v>
      </c>
      <c r="B3578" s="27" t="n">
        <v>41396</v>
      </c>
      <c r="C3578" s="1" t="s">
        <v>544</v>
      </c>
      <c r="D3578" s="1" t="s">
        <v>140</v>
      </c>
      <c r="E3578" s="1" t="s">
        <v>544</v>
      </c>
      <c r="F3578" s="1" t="s">
        <v>20</v>
      </c>
      <c r="G3578" s="14" t="n">
        <v>3</v>
      </c>
      <c r="H3578" s="14" t="n">
        <v>3</v>
      </c>
      <c r="I3578" s="23" t="str">
        <f aca="false">IF(J3578="RHAP", "Rhizophora apiculata", IF(J3578="EXAG", "Excoecaria agallocha", IF(J3578="BRPA", "Bruguiera parviflora", IF(J3578="XYMO", "Xylocarpus moluccensis", IF(J3578="BRCY", "Bruguiera cylindrica", IF(J3578="AVAL", "Avicennia alba", IF(J3578="AVOF", "Avicennia officinalis", IF(J3578="LURA", "Lumnitzera racemosa", IF(J3578="CETA", "Ceriops tagal", IF(J3578="XYGR", "Xylocarpus granatum", IF(J3578="AVMA", "Avicennia marina", IF(J3578="RHMU", "Rhizophora mucronata", IF(J3578="BRGY", "Bruguiera gymnorrhiza", IF(J3578="BRSE", "Bruguiera sexangula", IF(J3578="SOOV", "Sonneratia ovata", IF(J3578="SOCA", "Sonneratia caseolaris", IF(J3578="HELI", "Heritiera littoralis", IF(J3578="HESY", "Heritiera sylvatica", IF(J3578="NYFR", "Nypa fruticans", IF(J3578="CYRA", "Cynometra ramiflora", IF(J3578="PHPA", "Phoenix paludosa", IF(J3578="SCHY", "Scyphiphora hydrophyllacea", IF(J3578="DIMA", "Diospyros maritima", IF(J3578="POPI", "Pongamia pinnata", IF(J3578="MAPS", "Maniltoa psilogyne", IF(J3578="INBI", "Intsia bijuga", IF(J3578="ACEB", "Acanthus ebracteatus", IF(J3578="CAER", "Calamus erinaceus", IF(J3578="UNUN", "Unknown unknown",  IF(J3578="SOAL", "Sonneratia alba",  IF(J3578="AECO", "Aegiceras corniculatum", "" )) )))))))))))))))))))))))))))))</f>
        <v>Bruguiera gymnorrhiza</v>
      </c>
      <c r="J3578" s="23" t="s">
        <v>1027</v>
      </c>
      <c r="K3578" s="68" t="n">
        <v>6.36619772367581</v>
      </c>
      <c r="N3578" s="29"/>
    </row>
    <row r="3579" customFormat="false" ht="13.8" hidden="false" customHeight="false" outlineLevel="0" collapsed="false">
      <c r="A3579" s="49" t="s">
        <v>138</v>
      </c>
      <c r="B3579" s="27" t="n">
        <v>41396</v>
      </c>
      <c r="C3579" s="1" t="s">
        <v>544</v>
      </c>
      <c r="D3579" s="1" t="s">
        <v>140</v>
      </c>
      <c r="E3579" s="1" t="s">
        <v>544</v>
      </c>
      <c r="F3579" s="1" t="s">
        <v>20</v>
      </c>
      <c r="G3579" s="14" t="n">
        <v>3</v>
      </c>
      <c r="H3579" s="14" t="n">
        <v>3</v>
      </c>
      <c r="I3579" s="23" t="str">
        <f aca="false">IF(J3579="RHAP", "Rhizophora apiculata", IF(J3579="EXAG", "Excoecaria agallocha", IF(J3579="BRPA", "Bruguiera parviflora", IF(J3579="XYMO", "Xylocarpus moluccensis", IF(J3579="BRCY", "Bruguiera cylindrica", IF(J3579="AVAL", "Avicennia alba", IF(J3579="AVOF", "Avicennia officinalis", IF(J3579="LURA", "Lumnitzera racemosa", IF(J3579="CETA", "Ceriops tagal", IF(J3579="XYGR", "Xylocarpus granatum", IF(J3579="AVMA", "Avicennia marina", IF(J3579="RHMU", "Rhizophora mucronata", IF(J3579="BRGY", "Bruguiera gymnorrhiza", IF(J3579="BRSE", "Bruguiera sexangula", IF(J3579="SOOV", "Sonneratia ovata", IF(J3579="SOCA", "Sonneratia caseolaris", IF(J3579="HELI", "Heritiera littoralis", IF(J3579="HESY", "Heritiera sylvatica", IF(J3579="NYFR", "Nypa fruticans", IF(J3579="CYRA", "Cynometra ramiflora", IF(J3579="PHPA", "Phoenix paludosa", IF(J3579="SCHY", "Scyphiphora hydrophyllacea", IF(J3579="DIMA", "Diospyros maritima", IF(J3579="POPI", "Pongamia pinnata", IF(J3579="MAPS", "Maniltoa psilogyne", IF(J3579="INBI", "Intsia bijuga", IF(J3579="ACEB", "Acanthus ebracteatus", IF(J3579="CAER", "Calamus erinaceus", IF(J3579="UNUN", "Unknown unknown",  IF(J3579="SOAL", "Sonneratia alba",  IF(J3579="AECO", "Aegiceras corniculatum", "" )) )))))))))))))))))))))))))))))</f>
        <v>Bruguiera gymnorrhiza</v>
      </c>
      <c r="J3579" s="23" t="s">
        <v>1027</v>
      </c>
      <c r="K3579" s="68" t="n">
        <v>6.36619772367581</v>
      </c>
      <c r="N3579" s="29"/>
    </row>
    <row r="3580" customFormat="false" ht="13.8" hidden="false" customHeight="false" outlineLevel="0" collapsed="false">
      <c r="A3580" s="49" t="s">
        <v>138</v>
      </c>
      <c r="B3580" s="27" t="n">
        <v>41396</v>
      </c>
      <c r="C3580" s="1" t="s">
        <v>544</v>
      </c>
      <c r="D3580" s="1" t="s">
        <v>140</v>
      </c>
      <c r="E3580" s="1" t="s">
        <v>544</v>
      </c>
      <c r="F3580" s="1" t="s">
        <v>20</v>
      </c>
      <c r="G3580" s="14" t="n">
        <v>3</v>
      </c>
      <c r="H3580" s="14" t="n">
        <v>3</v>
      </c>
      <c r="I3580" s="23" t="str">
        <f aca="false">IF(J3580="RHAP", "Rhizophora apiculata", IF(J3580="EXAG", "Excoecaria agallocha", IF(J3580="BRPA", "Bruguiera parviflora", IF(J3580="XYMO", "Xylocarpus moluccensis", IF(J3580="BRCY", "Bruguiera cylindrica", IF(J3580="AVAL", "Avicennia alba", IF(J3580="AVOF", "Avicennia officinalis", IF(J3580="LURA", "Lumnitzera racemosa", IF(J3580="CETA", "Ceriops tagal", IF(J3580="XYGR", "Xylocarpus granatum", IF(J3580="AVMA", "Avicennia marina", IF(J3580="RHMU", "Rhizophora mucronata", IF(J3580="BRGY", "Bruguiera gymnorrhiza", IF(J3580="BRSE", "Bruguiera sexangula", IF(J3580="SOOV", "Sonneratia ovata", IF(J3580="SOCA", "Sonneratia caseolaris", IF(J3580="HELI", "Heritiera littoralis", IF(J3580="HESY", "Heritiera sylvatica", IF(J3580="NYFR", "Nypa fruticans", IF(J3580="CYRA", "Cynometra ramiflora", IF(J3580="PHPA", "Phoenix paludosa", IF(J3580="SCHY", "Scyphiphora hydrophyllacea", IF(J3580="DIMA", "Diospyros maritima", IF(J3580="POPI", "Pongamia pinnata", IF(J3580="MAPS", "Maniltoa psilogyne", IF(J3580="INBI", "Intsia bijuga", IF(J3580="ACEB", "Acanthus ebracteatus", IF(J3580="CAER", "Calamus erinaceus", IF(J3580="UNUN", "Unknown unknown",  IF(J3580="SOAL", "Sonneratia alba",  IF(J3580="AECO", "Aegiceras corniculatum", "" )) )))))))))))))))))))))))))))))</f>
        <v>Bruguiera gymnorrhiza</v>
      </c>
      <c r="J3580" s="23" t="s">
        <v>1027</v>
      </c>
      <c r="K3580" s="68" t="n">
        <v>6.36619772367581</v>
      </c>
      <c r="N3580" s="29"/>
    </row>
    <row r="3581" customFormat="false" ht="13.8" hidden="false" customHeight="false" outlineLevel="0" collapsed="false">
      <c r="A3581" s="49" t="s">
        <v>138</v>
      </c>
      <c r="B3581" s="27" t="n">
        <v>41396</v>
      </c>
      <c r="C3581" s="1" t="s">
        <v>544</v>
      </c>
      <c r="D3581" s="1" t="s">
        <v>140</v>
      </c>
      <c r="E3581" s="1" t="s">
        <v>544</v>
      </c>
      <c r="F3581" s="1" t="s">
        <v>20</v>
      </c>
      <c r="G3581" s="14" t="n">
        <v>3</v>
      </c>
      <c r="H3581" s="14" t="n">
        <v>3</v>
      </c>
      <c r="I3581" s="23" t="str">
        <f aca="false">IF(J3581="RHAP", "Rhizophora apiculata", IF(J3581="EXAG", "Excoecaria agallocha", IF(J3581="BRPA", "Bruguiera parviflora", IF(J3581="XYMO", "Xylocarpus moluccensis", IF(J3581="BRCY", "Bruguiera cylindrica", IF(J3581="AVAL", "Avicennia alba", IF(J3581="AVOF", "Avicennia officinalis", IF(J3581="LURA", "Lumnitzera racemosa", IF(J3581="CETA", "Ceriops tagal", IF(J3581="XYGR", "Xylocarpus granatum", IF(J3581="AVMA", "Avicennia marina", IF(J3581="RHMU", "Rhizophora mucronata", IF(J3581="BRGY", "Bruguiera gymnorrhiza", IF(J3581="BRSE", "Bruguiera sexangula", IF(J3581="SOOV", "Sonneratia ovata", IF(J3581="SOCA", "Sonneratia caseolaris", IF(J3581="HELI", "Heritiera littoralis", IF(J3581="HESY", "Heritiera sylvatica", IF(J3581="NYFR", "Nypa fruticans", IF(J3581="CYRA", "Cynometra ramiflora", IF(J3581="PHPA", "Phoenix paludosa", IF(J3581="SCHY", "Scyphiphora hydrophyllacea", IF(J3581="DIMA", "Diospyros maritima", IF(J3581="POPI", "Pongamia pinnata", IF(J3581="MAPS", "Maniltoa psilogyne", IF(J3581="INBI", "Intsia bijuga", IF(J3581="ACEB", "Acanthus ebracteatus", IF(J3581="CAER", "Calamus erinaceus", IF(J3581="UNUN", "Unknown unknown",  IF(J3581="SOAL", "Sonneratia alba",  IF(J3581="AECO", "Aegiceras corniculatum", "" )) )))))))))))))))))))))))))))))</f>
        <v>Bruguiera gymnorrhiza</v>
      </c>
      <c r="J3581" s="23" t="s">
        <v>1027</v>
      </c>
      <c r="K3581" s="68" t="n">
        <v>6.36619772367581</v>
      </c>
      <c r="N3581" s="29"/>
    </row>
    <row r="3582" customFormat="false" ht="13.8" hidden="false" customHeight="false" outlineLevel="0" collapsed="false">
      <c r="A3582" s="49" t="s">
        <v>138</v>
      </c>
      <c r="B3582" s="27" t="n">
        <v>41396</v>
      </c>
      <c r="C3582" s="1" t="s">
        <v>544</v>
      </c>
      <c r="D3582" s="1" t="s">
        <v>140</v>
      </c>
      <c r="E3582" s="1" t="s">
        <v>544</v>
      </c>
      <c r="F3582" s="1" t="s">
        <v>20</v>
      </c>
      <c r="G3582" s="14" t="n">
        <v>3</v>
      </c>
      <c r="H3582" s="14" t="n">
        <v>3</v>
      </c>
      <c r="I3582" s="23" t="str">
        <f aca="false">IF(J3582="RHAP", "Rhizophora apiculata", IF(J3582="EXAG", "Excoecaria agallocha", IF(J3582="BRPA", "Bruguiera parviflora", IF(J3582="XYMO", "Xylocarpus moluccensis", IF(J3582="BRCY", "Bruguiera cylindrica", IF(J3582="AVAL", "Avicennia alba", IF(J3582="AVOF", "Avicennia officinalis", IF(J3582="LURA", "Lumnitzera racemosa", IF(J3582="CETA", "Ceriops tagal", IF(J3582="XYGR", "Xylocarpus granatum", IF(J3582="AVMA", "Avicennia marina", IF(J3582="RHMU", "Rhizophora mucronata", IF(J3582="BRGY", "Bruguiera gymnorrhiza", IF(J3582="BRSE", "Bruguiera sexangula", IF(J3582="SOOV", "Sonneratia ovata", IF(J3582="SOCA", "Sonneratia caseolaris", IF(J3582="HELI", "Heritiera littoralis", IF(J3582="HESY", "Heritiera sylvatica", IF(J3582="NYFR", "Nypa fruticans", IF(J3582="CYRA", "Cynometra ramiflora", IF(J3582="PHPA", "Phoenix paludosa", IF(J3582="SCHY", "Scyphiphora hydrophyllacea", IF(J3582="DIMA", "Diospyros maritima", IF(J3582="POPI", "Pongamia pinnata", IF(J3582="MAPS", "Maniltoa psilogyne", IF(J3582="INBI", "Intsia bijuga", IF(J3582="ACEB", "Acanthus ebracteatus", IF(J3582="CAER", "Calamus erinaceus", IF(J3582="UNUN", "Unknown unknown",  IF(J3582="SOAL", "Sonneratia alba",  IF(J3582="AECO", "Aegiceras corniculatum", "" )) )))))))))))))))))))))))))))))</f>
        <v>Bruguiera gymnorrhiza</v>
      </c>
      <c r="J3582" s="23" t="s">
        <v>1027</v>
      </c>
      <c r="K3582" s="68" t="n">
        <v>6.36619772367581</v>
      </c>
      <c r="N3582" s="29"/>
    </row>
    <row r="3583" customFormat="false" ht="13.8" hidden="false" customHeight="false" outlineLevel="0" collapsed="false">
      <c r="A3583" s="49" t="s">
        <v>138</v>
      </c>
      <c r="B3583" s="27" t="n">
        <v>41396</v>
      </c>
      <c r="C3583" s="1" t="s">
        <v>544</v>
      </c>
      <c r="D3583" s="1" t="s">
        <v>140</v>
      </c>
      <c r="E3583" s="1" t="s">
        <v>544</v>
      </c>
      <c r="F3583" s="1" t="s">
        <v>20</v>
      </c>
      <c r="G3583" s="14" t="n">
        <v>3</v>
      </c>
      <c r="H3583" s="14" t="n">
        <v>3</v>
      </c>
      <c r="I3583" s="23" t="str">
        <f aca="false">IF(J3583="RHAP", "Rhizophora apiculata", IF(J3583="EXAG", "Excoecaria agallocha", IF(J3583="BRPA", "Bruguiera parviflora", IF(J3583="XYMO", "Xylocarpus moluccensis", IF(J3583="BRCY", "Bruguiera cylindrica", IF(J3583="AVAL", "Avicennia alba", IF(J3583="AVOF", "Avicennia officinalis", IF(J3583="LURA", "Lumnitzera racemosa", IF(J3583="CETA", "Ceriops tagal", IF(J3583="XYGR", "Xylocarpus granatum", IF(J3583="AVMA", "Avicennia marina", IF(J3583="RHMU", "Rhizophora mucronata", IF(J3583="BRGY", "Bruguiera gymnorrhiza", IF(J3583="BRSE", "Bruguiera sexangula", IF(J3583="SOOV", "Sonneratia ovata", IF(J3583="SOCA", "Sonneratia caseolaris", IF(J3583="HELI", "Heritiera littoralis", IF(J3583="HESY", "Heritiera sylvatica", IF(J3583="NYFR", "Nypa fruticans", IF(J3583="CYRA", "Cynometra ramiflora", IF(J3583="PHPA", "Phoenix paludosa", IF(J3583="SCHY", "Scyphiphora hydrophyllacea", IF(J3583="DIMA", "Diospyros maritima", IF(J3583="POPI", "Pongamia pinnata", IF(J3583="MAPS", "Maniltoa psilogyne", IF(J3583="INBI", "Intsia bijuga", IF(J3583="ACEB", "Acanthus ebracteatus", IF(J3583="CAER", "Calamus erinaceus", IF(J3583="UNUN", "Unknown unknown",  IF(J3583="SOAL", "Sonneratia alba",  IF(J3583="AECO", "Aegiceras corniculatum", "" )) )))))))))))))))))))))))))))))</f>
        <v>Bruguiera gymnorrhiza</v>
      </c>
      <c r="J3583" s="23" t="s">
        <v>1027</v>
      </c>
      <c r="K3583" s="68" t="n">
        <v>6.36619772367581</v>
      </c>
      <c r="N3583" s="29"/>
    </row>
    <row r="3584" customFormat="false" ht="13.8" hidden="false" customHeight="false" outlineLevel="0" collapsed="false">
      <c r="A3584" s="49" t="s">
        <v>138</v>
      </c>
      <c r="B3584" s="27" t="n">
        <v>41396</v>
      </c>
      <c r="C3584" s="1" t="s">
        <v>544</v>
      </c>
      <c r="D3584" s="1" t="s">
        <v>140</v>
      </c>
      <c r="E3584" s="1" t="s">
        <v>544</v>
      </c>
      <c r="F3584" s="1" t="s">
        <v>20</v>
      </c>
      <c r="G3584" s="14" t="n">
        <v>3</v>
      </c>
      <c r="H3584" s="14" t="n">
        <v>3</v>
      </c>
      <c r="I3584" s="23" t="str">
        <f aca="false">IF(J3584="RHAP", "Rhizophora apiculata", IF(J3584="EXAG", "Excoecaria agallocha", IF(J3584="BRPA", "Bruguiera parviflora", IF(J3584="XYMO", "Xylocarpus moluccensis", IF(J3584="BRCY", "Bruguiera cylindrica", IF(J3584="AVAL", "Avicennia alba", IF(J3584="AVOF", "Avicennia officinalis", IF(J3584="LURA", "Lumnitzera racemosa", IF(J3584="CETA", "Ceriops tagal", IF(J3584="XYGR", "Xylocarpus granatum", IF(J3584="AVMA", "Avicennia marina", IF(J3584="RHMU", "Rhizophora mucronata", IF(J3584="BRGY", "Bruguiera gymnorrhiza", IF(J3584="BRSE", "Bruguiera sexangula", IF(J3584="SOOV", "Sonneratia ovata", IF(J3584="SOCA", "Sonneratia caseolaris", IF(J3584="HELI", "Heritiera littoralis", IF(J3584="HESY", "Heritiera sylvatica", IF(J3584="NYFR", "Nypa fruticans", IF(J3584="CYRA", "Cynometra ramiflora", IF(J3584="PHPA", "Phoenix paludosa", IF(J3584="SCHY", "Scyphiphora hydrophyllacea", IF(J3584="DIMA", "Diospyros maritima", IF(J3584="POPI", "Pongamia pinnata", IF(J3584="MAPS", "Maniltoa psilogyne", IF(J3584="INBI", "Intsia bijuga", IF(J3584="ACEB", "Acanthus ebracteatus", IF(J3584="CAER", "Calamus erinaceus", IF(J3584="UNUN", "Unknown unknown",  IF(J3584="SOAL", "Sonneratia alba",  IF(J3584="AECO", "Aegiceras corniculatum", "" )) )))))))))))))))))))))))))))))</f>
        <v>Bruguiera gymnorrhiza</v>
      </c>
      <c r="J3584" s="23" t="s">
        <v>1027</v>
      </c>
      <c r="K3584" s="68" t="n">
        <v>6.36619772367581</v>
      </c>
      <c r="N3584" s="29"/>
    </row>
    <row r="3585" customFormat="false" ht="13.8" hidden="false" customHeight="false" outlineLevel="0" collapsed="false">
      <c r="A3585" s="49" t="s">
        <v>138</v>
      </c>
      <c r="B3585" s="27" t="n">
        <v>41396</v>
      </c>
      <c r="C3585" s="1" t="s">
        <v>544</v>
      </c>
      <c r="D3585" s="1" t="s">
        <v>140</v>
      </c>
      <c r="E3585" s="1" t="s">
        <v>544</v>
      </c>
      <c r="F3585" s="1" t="s">
        <v>20</v>
      </c>
      <c r="G3585" s="14" t="n">
        <v>3</v>
      </c>
      <c r="H3585" s="14" t="n">
        <v>3</v>
      </c>
      <c r="I3585" s="23" t="str">
        <f aca="false">IF(J3585="RHAP", "Rhizophora apiculata", IF(J3585="EXAG", "Excoecaria agallocha", IF(J3585="BRPA", "Bruguiera parviflora", IF(J3585="XYMO", "Xylocarpus moluccensis", IF(J3585="BRCY", "Bruguiera cylindrica", IF(J3585="AVAL", "Avicennia alba", IF(J3585="AVOF", "Avicennia officinalis", IF(J3585="LURA", "Lumnitzera racemosa", IF(J3585="CETA", "Ceriops tagal", IF(J3585="XYGR", "Xylocarpus granatum", IF(J3585="AVMA", "Avicennia marina", IF(J3585="RHMU", "Rhizophora mucronata", IF(J3585="BRGY", "Bruguiera gymnorrhiza", IF(J3585="BRSE", "Bruguiera sexangula", IF(J3585="SOOV", "Sonneratia ovata", IF(J3585="SOCA", "Sonneratia caseolaris", IF(J3585="HELI", "Heritiera littoralis", IF(J3585="HESY", "Heritiera sylvatica", IF(J3585="NYFR", "Nypa fruticans", IF(J3585="CYRA", "Cynometra ramiflora", IF(J3585="PHPA", "Phoenix paludosa", IF(J3585="SCHY", "Scyphiphora hydrophyllacea", IF(J3585="DIMA", "Diospyros maritima", IF(J3585="POPI", "Pongamia pinnata", IF(J3585="MAPS", "Maniltoa psilogyne", IF(J3585="INBI", "Intsia bijuga", IF(J3585="ACEB", "Acanthus ebracteatus", IF(J3585="CAER", "Calamus erinaceus", IF(J3585="UNUN", "Unknown unknown",  IF(J3585="SOAL", "Sonneratia alba",  IF(J3585="AECO", "Aegiceras corniculatum", "" )) )))))))))))))))))))))))))))))</f>
        <v>Bruguiera gymnorrhiza</v>
      </c>
      <c r="J3585" s="23" t="s">
        <v>1027</v>
      </c>
      <c r="K3585" s="68" t="n">
        <v>6.36619772367581</v>
      </c>
      <c r="N3585" s="29"/>
    </row>
    <row r="3586" customFormat="false" ht="13.8" hidden="false" customHeight="false" outlineLevel="0" collapsed="false">
      <c r="A3586" s="49" t="s">
        <v>138</v>
      </c>
      <c r="B3586" s="27" t="n">
        <v>41396</v>
      </c>
      <c r="C3586" s="1" t="s">
        <v>544</v>
      </c>
      <c r="D3586" s="1" t="s">
        <v>140</v>
      </c>
      <c r="E3586" s="1" t="s">
        <v>544</v>
      </c>
      <c r="F3586" s="1" t="s">
        <v>20</v>
      </c>
      <c r="G3586" s="14" t="n">
        <v>3</v>
      </c>
      <c r="H3586" s="14" t="n">
        <v>3</v>
      </c>
      <c r="I3586" s="23" t="str">
        <f aca="false">IF(J3586="RHAP", "Rhizophora apiculata", IF(J3586="EXAG", "Excoecaria agallocha", IF(J3586="BRPA", "Bruguiera parviflora", IF(J3586="XYMO", "Xylocarpus moluccensis", IF(J3586="BRCY", "Bruguiera cylindrica", IF(J3586="AVAL", "Avicennia alba", IF(J3586="AVOF", "Avicennia officinalis", IF(J3586="LURA", "Lumnitzera racemosa", IF(J3586="CETA", "Ceriops tagal", IF(J3586="XYGR", "Xylocarpus granatum", IF(J3586="AVMA", "Avicennia marina", IF(J3586="RHMU", "Rhizophora mucronata", IF(J3586="BRGY", "Bruguiera gymnorrhiza", IF(J3586="BRSE", "Bruguiera sexangula", IF(J3586="SOOV", "Sonneratia ovata", IF(J3586="SOCA", "Sonneratia caseolaris", IF(J3586="HELI", "Heritiera littoralis", IF(J3586="HESY", "Heritiera sylvatica", IF(J3586="NYFR", "Nypa fruticans", IF(J3586="CYRA", "Cynometra ramiflora", IF(J3586="PHPA", "Phoenix paludosa", IF(J3586="SCHY", "Scyphiphora hydrophyllacea", IF(J3586="DIMA", "Diospyros maritima", IF(J3586="POPI", "Pongamia pinnata", IF(J3586="MAPS", "Maniltoa psilogyne", IF(J3586="INBI", "Intsia bijuga", IF(J3586="ACEB", "Acanthus ebracteatus", IF(J3586="CAER", "Calamus erinaceus", IF(J3586="UNUN", "Unknown unknown",  IF(J3586="SOAL", "Sonneratia alba",  IF(J3586="AECO", "Aegiceras corniculatum", "" )) )))))))))))))))))))))))))))))</f>
        <v>Bruguiera gymnorrhiza</v>
      </c>
      <c r="J3586" s="23" t="s">
        <v>1027</v>
      </c>
      <c r="K3586" s="68" t="n">
        <v>7.0028174960434</v>
      </c>
      <c r="N3586" s="29"/>
    </row>
    <row r="3587" customFormat="false" ht="13.8" hidden="false" customHeight="false" outlineLevel="0" collapsed="false">
      <c r="A3587" s="49" t="s">
        <v>138</v>
      </c>
      <c r="B3587" s="27" t="n">
        <v>41396</v>
      </c>
      <c r="C3587" s="1" t="s">
        <v>544</v>
      </c>
      <c r="D3587" s="1" t="s">
        <v>140</v>
      </c>
      <c r="E3587" s="1" t="s">
        <v>544</v>
      </c>
      <c r="F3587" s="1" t="s">
        <v>20</v>
      </c>
      <c r="G3587" s="14" t="n">
        <v>3</v>
      </c>
      <c r="H3587" s="14" t="n">
        <v>3</v>
      </c>
      <c r="I3587" s="23" t="s">
        <v>1078</v>
      </c>
      <c r="J3587" s="23" t="s">
        <v>1079</v>
      </c>
      <c r="K3587" s="68" t="n">
        <v>7.0028174960434</v>
      </c>
      <c r="P3587" s="23" t="s">
        <v>1078</v>
      </c>
    </row>
    <row r="3588" customFormat="false" ht="13.8" hidden="false" customHeight="false" outlineLevel="0" collapsed="false">
      <c r="A3588" s="49" t="s">
        <v>138</v>
      </c>
      <c r="B3588" s="27" t="n">
        <v>41396</v>
      </c>
      <c r="C3588" s="1" t="s">
        <v>544</v>
      </c>
      <c r="D3588" s="1" t="s">
        <v>140</v>
      </c>
      <c r="E3588" s="1" t="s">
        <v>544</v>
      </c>
      <c r="F3588" s="1" t="s">
        <v>20</v>
      </c>
      <c r="G3588" s="14" t="n">
        <v>3</v>
      </c>
      <c r="H3588" s="14" t="n">
        <v>3</v>
      </c>
      <c r="I3588" s="23" t="str">
        <f aca="false">IF(J3588="RHAP", "Rhizophora apiculata", IF(J3588="EXAG", "Excoecaria agallocha", IF(J3588="BRPA", "Bruguiera parviflora", IF(J3588="XYMO", "Xylocarpus moluccensis", IF(J3588="BRCY", "Bruguiera cylindrica", IF(J3588="AVAL", "Avicennia alba", IF(J3588="AVOF", "Avicennia officinalis", IF(J3588="LURA", "Lumnitzera racemosa", IF(J3588="CETA", "Ceriops tagal", IF(J3588="XYGR", "Xylocarpus granatum", IF(J3588="AVMA", "Avicennia marina", IF(J3588="RHMU", "Rhizophora mucronata", IF(J3588="BRGY", "Bruguiera gymnorrhiza", IF(J3588="BRSE", "Bruguiera sexangula", IF(J3588="SOOV", "Sonneratia ovata", IF(J3588="SOCA", "Sonneratia caseolaris", IF(J3588="HELI", "Heritiera littoralis", IF(J3588="HESY", "Heritiera sylvatica", IF(J3588="NYFR", "Nypa fruticans", IF(J3588="CYRA", "Cynometra ramiflora", IF(J3588="PHPA", "Phoenix paludosa", IF(J3588="SCHY", "Scyphiphora hydrophyllacea", IF(J3588="DIMA", "Diospyros maritima", IF(J3588="POPI", "Pongamia pinnata", IF(J3588="MAPS", "Maniltoa psilogyne", IF(J3588="INBI", "Intsia bijuga", IF(J3588="ACEB", "Acanthus ebracteatus", IF(J3588="CAER", "Calamus erinaceus", IF(J3588="UNUN", "Unknown unknown",  IF(J3588="SOAL", "Sonneratia alba",  IF(J3588="AECO", "Aegiceras corniculatum", "" )) )))))))))))))))))))))))))))))</f>
        <v>Bruguiera gymnorrhiza</v>
      </c>
      <c r="J3588" s="23" t="s">
        <v>1027</v>
      </c>
      <c r="K3588" s="68" t="n">
        <v>7.63943726841098</v>
      </c>
      <c r="N3588" s="29"/>
    </row>
    <row r="3589" customFormat="false" ht="13.8" hidden="false" customHeight="false" outlineLevel="0" collapsed="false">
      <c r="A3589" s="49" t="s">
        <v>138</v>
      </c>
      <c r="B3589" s="27" t="n">
        <v>41396</v>
      </c>
      <c r="C3589" s="1" t="s">
        <v>544</v>
      </c>
      <c r="D3589" s="1" t="s">
        <v>140</v>
      </c>
      <c r="E3589" s="1" t="s">
        <v>544</v>
      </c>
      <c r="F3589" s="1" t="s">
        <v>20</v>
      </c>
      <c r="G3589" s="14" t="n">
        <v>3</v>
      </c>
      <c r="H3589" s="14" t="n">
        <v>3</v>
      </c>
      <c r="I3589" s="23" t="str">
        <f aca="false">IF(J3589="RHAP", "Rhizophora apiculata", IF(J3589="EXAG", "Excoecaria agallocha", IF(J3589="BRPA", "Bruguiera parviflora", IF(J3589="XYMO", "Xylocarpus moluccensis", IF(J3589="BRCY", "Bruguiera cylindrica", IF(J3589="AVAL", "Avicennia alba", IF(J3589="AVOF", "Avicennia officinalis", IF(J3589="LURA", "Lumnitzera racemosa", IF(J3589="CETA", "Ceriops tagal", IF(J3589="XYGR", "Xylocarpus granatum", IF(J3589="AVMA", "Avicennia marina", IF(J3589="RHMU", "Rhizophora mucronata", IF(J3589="BRGY", "Bruguiera gymnorrhiza", IF(J3589="BRSE", "Bruguiera sexangula", IF(J3589="SOOV", "Sonneratia ovata", IF(J3589="SOCA", "Sonneratia caseolaris", IF(J3589="HELI", "Heritiera littoralis", IF(J3589="HESY", "Heritiera sylvatica", IF(J3589="NYFR", "Nypa fruticans", IF(J3589="CYRA", "Cynometra ramiflora", IF(J3589="PHPA", "Phoenix paludosa", IF(J3589="SCHY", "Scyphiphora hydrophyllacea", IF(J3589="DIMA", "Diospyros maritima", IF(J3589="POPI", "Pongamia pinnata", IF(J3589="MAPS", "Maniltoa psilogyne", IF(J3589="INBI", "Intsia bijuga", IF(J3589="ACEB", "Acanthus ebracteatus", IF(J3589="CAER", "Calamus erinaceus", IF(J3589="UNUN", "Unknown unknown",  IF(J3589="SOAL", "Sonneratia alba",  IF(J3589="AECO", "Aegiceras corniculatum", "" )) )))))))))))))))))))))))))))))</f>
        <v>Bruguiera gymnorrhiza</v>
      </c>
      <c r="J3589" s="23" t="s">
        <v>1027</v>
      </c>
      <c r="K3589" s="68" t="n">
        <v>7.63943726841098</v>
      </c>
      <c r="N3589" s="29"/>
    </row>
    <row r="3590" customFormat="false" ht="13.8" hidden="false" customHeight="false" outlineLevel="0" collapsed="false">
      <c r="A3590" s="49" t="s">
        <v>138</v>
      </c>
      <c r="B3590" s="27" t="n">
        <v>41396</v>
      </c>
      <c r="C3590" s="1" t="s">
        <v>544</v>
      </c>
      <c r="D3590" s="1" t="s">
        <v>140</v>
      </c>
      <c r="E3590" s="1" t="s">
        <v>544</v>
      </c>
      <c r="F3590" s="1" t="s">
        <v>20</v>
      </c>
      <c r="G3590" s="14" t="n">
        <v>3</v>
      </c>
      <c r="H3590" s="14" t="n">
        <v>3</v>
      </c>
      <c r="I3590" s="23" t="str">
        <f aca="false">IF(J3590="RHAP", "Rhizophora apiculata", IF(J3590="EXAG", "Excoecaria agallocha", IF(J3590="BRPA", "Bruguiera parviflora", IF(J3590="XYMO", "Xylocarpus moluccensis", IF(J3590="BRCY", "Bruguiera cylindrica", IF(J3590="AVAL", "Avicennia alba", IF(J3590="AVOF", "Avicennia officinalis", IF(J3590="LURA", "Lumnitzera racemosa", IF(J3590="CETA", "Ceriops tagal", IF(J3590="XYGR", "Xylocarpus granatum", IF(J3590="AVMA", "Avicennia marina", IF(J3590="RHMU", "Rhizophora mucronata", IF(J3590="BRGY", "Bruguiera gymnorrhiza", IF(J3590="BRSE", "Bruguiera sexangula", IF(J3590="SOOV", "Sonneratia ovata", IF(J3590="SOCA", "Sonneratia caseolaris", IF(J3590="HELI", "Heritiera littoralis", IF(J3590="HESY", "Heritiera sylvatica", IF(J3590="NYFR", "Nypa fruticans", IF(J3590="CYRA", "Cynometra ramiflora", IF(J3590="PHPA", "Phoenix paludosa", IF(J3590="SCHY", "Scyphiphora hydrophyllacea", IF(J3590="DIMA", "Diospyros maritima", IF(J3590="POPI", "Pongamia pinnata", IF(J3590="MAPS", "Maniltoa psilogyne", IF(J3590="INBI", "Intsia bijuga", IF(J3590="ACEB", "Acanthus ebracteatus", IF(J3590="CAER", "Calamus erinaceus", IF(J3590="UNUN", "Unknown unknown",  IF(J3590="SOAL", "Sonneratia alba",  IF(J3590="AECO", "Aegiceras corniculatum", "" )) )))))))))))))))))))))))))))))</f>
        <v>Bruguiera gymnorrhiza</v>
      </c>
      <c r="J3590" s="23" t="s">
        <v>1027</v>
      </c>
      <c r="K3590" s="68" t="n">
        <v>7.63943726841098</v>
      </c>
      <c r="N3590" s="29"/>
    </row>
    <row r="3591" customFormat="false" ht="13.8" hidden="false" customHeight="false" outlineLevel="0" collapsed="false">
      <c r="A3591" s="49" t="s">
        <v>138</v>
      </c>
      <c r="B3591" s="27" t="n">
        <v>41396</v>
      </c>
      <c r="C3591" s="1" t="s">
        <v>544</v>
      </c>
      <c r="D3591" s="1" t="s">
        <v>140</v>
      </c>
      <c r="E3591" s="1" t="s">
        <v>544</v>
      </c>
      <c r="F3591" s="1" t="s">
        <v>20</v>
      </c>
      <c r="G3591" s="14" t="n">
        <v>3</v>
      </c>
      <c r="H3591" s="14" t="n">
        <v>3</v>
      </c>
      <c r="I3591" s="23" t="str">
        <f aca="false">IF(J3591="RHAP", "Rhizophora apiculata", IF(J3591="EXAG", "Excoecaria agallocha", IF(J3591="BRPA", "Bruguiera parviflora", IF(J3591="XYMO", "Xylocarpus moluccensis", IF(J3591="BRCY", "Bruguiera cylindrica", IF(J3591="AVAL", "Avicennia alba", IF(J3591="AVOF", "Avicennia officinalis", IF(J3591="LURA", "Lumnitzera racemosa", IF(J3591="CETA", "Ceriops tagal", IF(J3591="XYGR", "Xylocarpus granatum", IF(J3591="AVMA", "Avicennia marina", IF(J3591="RHMU", "Rhizophora mucronata", IF(J3591="BRGY", "Bruguiera gymnorrhiza", IF(J3591="BRSE", "Bruguiera sexangula", IF(J3591="SOOV", "Sonneratia ovata", IF(J3591="SOCA", "Sonneratia caseolaris", IF(J3591="HELI", "Heritiera littoralis", IF(J3591="HESY", "Heritiera sylvatica", IF(J3591="NYFR", "Nypa fruticans", IF(J3591="CYRA", "Cynometra ramiflora", IF(J3591="PHPA", "Phoenix paludosa", IF(J3591="SCHY", "Scyphiphora hydrophyllacea", IF(J3591="DIMA", "Diospyros maritima", IF(J3591="POPI", "Pongamia pinnata", IF(J3591="MAPS", "Maniltoa psilogyne", IF(J3591="INBI", "Intsia bijuga", IF(J3591="ACEB", "Acanthus ebracteatus", IF(J3591="CAER", "Calamus erinaceus", IF(J3591="UNUN", "Unknown unknown",  IF(J3591="SOAL", "Sonneratia alba",  IF(J3591="AECO", "Aegiceras corniculatum", "" )) )))))))))))))))))))))))))))))</f>
        <v>Bruguiera gymnorrhiza</v>
      </c>
      <c r="J3591" s="23" t="s">
        <v>1027</v>
      </c>
      <c r="K3591" s="68" t="n">
        <v>7.63943726841098</v>
      </c>
      <c r="N3591" s="29"/>
    </row>
    <row r="3592" customFormat="false" ht="13.8" hidden="false" customHeight="false" outlineLevel="0" collapsed="false">
      <c r="A3592" s="49" t="s">
        <v>138</v>
      </c>
      <c r="B3592" s="27" t="n">
        <v>41396</v>
      </c>
      <c r="C3592" s="1" t="s">
        <v>544</v>
      </c>
      <c r="D3592" s="1" t="s">
        <v>140</v>
      </c>
      <c r="E3592" s="1" t="s">
        <v>544</v>
      </c>
      <c r="F3592" s="1" t="s">
        <v>20</v>
      </c>
      <c r="G3592" s="14" t="n">
        <v>3</v>
      </c>
      <c r="H3592" s="14" t="n">
        <v>3</v>
      </c>
      <c r="I3592" s="23" t="str">
        <f aca="false">IF(J3592="RHAP", "Rhizophora apiculata", IF(J3592="EXAG", "Excoecaria agallocha", IF(J3592="BRPA", "Bruguiera parviflora", IF(J3592="XYMO", "Xylocarpus moluccensis", IF(J3592="BRCY", "Bruguiera cylindrica", IF(J3592="AVAL", "Avicennia alba", IF(J3592="AVOF", "Avicennia officinalis", IF(J3592="LURA", "Lumnitzera racemosa", IF(J3592="CETA", "Ceriops tagal", IF(J3592="XYGR", "Xylocarpus granatum", IF(J3592="AVMA", "Avicennia marina", IF(J3592="RHMU", "Rhizophora mucronata", IF(J3592="BRGY", "Bruguiera gymnorrhiza", IF(J3592="BRSE", "Bruguiera sexangula", IF(J3592="SOOV", "Sonneratia ovata", IF(J3592="SOCA", "Sonneratia caseolaris", IF(J3592="HELI", "Heritiera littoralis", IF(J3592="HESY", "Heritiera sylvatica", IF(J3592="NYFR", "Nypa fruticans", IF(J3592="CYRA", "Cynometra ramiflora", IF(J3592="PHPA", "Phoenix paludosa", IF(J3592="SCHY", "Scyphiphora hydrophyllacea", IF(J3592="DIMA", "Diospyros maritima", IF(J3592="POPI", "Pongamia pinnata", IF(J3592="MAPS", "Maniltoa psilogyne", IF(J3592="INBI", "Intsia bijuga", IF(J3592="ACEB", "Acanthus ebracteatus", IF(J3592="CAER", "Calamus erinaceus", IF(J3592="UNUN", "Unknown unknown",  IF(J3592="SOAL", "Sonneratia alba",  IF(J3592="AECO", "Aegiceras corniculatum", "" )) )))))))))))))))))))))))))))))</f>
        <v>Rhizophora apiculata</v>
      </c>
      <c r="J3592" s="23" t="s">
        <v>21</v>
      </c>
      <c r="K3592" s="68" t="n">
        <v>7.63943726841098</v>
      </c>
      <c r="N3592" s="29"/>
    </row>
    <row r="3593" customFormat="false" ht="13.8" hidden="false" customHeight="false" outlineLevel="0" collapsed="false">
      <c r="A3593" s="49" t="s">
        <v>138</v>
      </c>
      <c r="B3593" s="27" t="n">
        <v>41396</v>
      </c>
      <c r="C3593" s="1" t="s">
        <v>544</v>
      </c>
      <c r="D3593" s="1" t="s">
        <v>140</v>
      </c>
      <c r="E3593" s="1" t="s">
        <v>544</v>
      </c>
      <c r="F3593" s="1" t="s">
        <v>20</v>
      </c>
      <c r="G3593" s="14" t="n">
        <v>3</v>
      </c>
      <c r="H3593" s="14" t="n">
        <v>3</v>
      </c>
      <c r="I3593" s="23" t="s">
        <v>1078</v>
      </c>
      <c r="J3593" s="23" t="s">
        <v>1079</v>
      </c>
      <c r="K3593" s="68" t="n">
        <v>7.63943726841098</v>
      </c>
      <c r="P3593" s="23" t="s">
        <v>1078</v>
      </c>
    </row>
    <row r="3594" customFormat="false" ht="13.8" hidden="false" customHeight="false" outlineLevel="0" collapsed="false">
      <c r="A3594" s="49" t="s">
        <v>138</v>
      </c>
      <c r="B3594" s="27" t="n">
        <v>41396</v>
      </c>
      <c r="C3594" s="1" t="s">
        <v>544</v>
      </c>
      <c r="D3594" s="1" t="s">
        <v>140</v>
      </c>
      <c r="E3594" s="1" t="s">
        <v>544</v>
      </c>
      <c r="F3594" s="1" t="s">
        <v>20</v>
      </c>
      <c r="G3594" s="14" t="n">
        <v>3</v>
      </c>
      <c r="H3594" s="14" t="n">
        <v>3</v>
      </c>
      <c r="I3594" s="23" t="s">
        <v>1078</v>
      </c>
      <c r="J3594" s="23" t="s">
        <v>1079</v>
      </c>
      <c r="K3594" s="68" t="n">
        <v>8.27605704077856</v>
      </c>
      <c r="P3594" s="23" t="s">
        <v>1078</v>
      </c>
    </row>
    <row r="3595" customFormat="false" ht="13.8" hidden="false" customHeight="false" outlineLevel="0" collapsed="false">
      <c r="A3595" s="49" t="s">
        <v>138</v>
      </c>
      <c r="B3595" s="27" t="n">
        <v>41396</v>
      </c>
      <c r="C3595" s="1" t="s">
        <v>544</v>
      </c>
      <c r="D3595" s="1" t="s">
        <v>140</v>
      </c>
      <c r="E3595" s="1" t="s">
        <v>544</v>
      </c>
      <c r="F3595" s="1" t="s">
        <v>20</v>
      </c>
      <c r="G3595" s="14" t="n">
        <v>3</v>
      </c>
      <c r="H3595" s="14" t="n">
        <v>3</v>
      </c>
      <c r="I3595" s="23" t="s">
        <v>1078</v>
      </c>
      <c r="J3595" s="23" t="s">
        <v>1079</v>
      </c>
      <c r="K3595" s="68" t="n">
        <v>9.54929658551372</v>
      </c>
      <c r="P3595" s="23" t="s">
        <v>1078</v>
      </c>
    </row>
    <row r="3596" customFormat="false" ht="13.8" hidden="false" customHeight="false" outlineLevel="0" collapsed="false">
      <c r="A3596" s="49" t="s">
        <v>138</v>
      </c>
      <c r="B3596" s="27" t="n">
        <v>41396</v>
      </c>
      <c r="C3596" s="1" t="s">
        <v>544</v>
      </c>
      <c r="D3596" s="1" t="s">
        <v>140</v>
      </c>
      <c r="E3596" s="1" t="s">
        <v>544</v>
      </c>
      <c r="F3596" s="1" t="s">
        <v>20</v>
      </c>
      <c r="G3596" s="14" t="n">
        <v>3</v>
      </c>
      <c r="H3596" s="14" t="n">
        <v>3</v>
      </c>
      <c r="I3596" s="23" t="str">
        <f aca="false">IF(J3596="RHAP", "Rhizophora apiculata", IF(J3596="EXAG", "Excoecaria agallocha", IF(J3596="BRPA", "Bruguiera parviflora", IF(J3596="XYMO", "Xylocarpus moluccensis", IF(J3596="BRCY", "Bruguiera cylindrica", IF(J3596="AVAL", "Avicennia alba", IF(J3596="AVOF", "Avicennia officinalis", IF(J3596="LURA", "Lumnitzera racemosa", IF(J3596="CETA", "Ceriops tagal", IF(J3596="XYGR", "Xylocarpus granatum", IF(J3596="AVMA", "Avicennia marina", IF(J3596="RHMU", "Rhizophora mucronata", IF(J3596="BRGY", "Bruguiera gymnorrhiza", IF(J3596="BRSE", "Bruguiera sexangula", IF(J3596="SOOV", "Sonneratia ovata", IF(J3596="SOCA", "Sonneratia caseolaris", IF(J3596="HELI", "Heritiera littoralis", IF(J3596="HESY", "Heritiera sylvatica", IF(J3596="NYFR", "Nypa fruticans", IF(J3596="CYRA", "Cynometra ramiflora", IF(J3596="PHPA", "Phoenix paludosa", IF(J3596="SCHY", "Scyphiphora hydrophyllacea", IF(J3596="DIMA", "Diospyros maritima", IF(J3596="POPI", "Pongamia pinnata", IF(J3596="MAPS", "Maniltoa psilogyne", IF(J3596="INBI", "Intsia bijuga", IF(J3596="ACEB", "Acanthus ebracteatus", IF(J3596="CAER", "Calamus erinaceus", IF(J3596="UNUN", "Unknown unknown",  IF(J3596="SOAL", "Sonneratia alba",  IF(J3596="AECO", "Aegiceras corniculatum", "" )) )))))))))))))))))))))))))))))</f>
        <v>Rhizophora apiculata</v>
      </c>
      <c r="J3596" s="23" t="s">
        <v>21</v>
      </c>
      <c r="K3596" s="68" t="n">
        <v>10.5042262440651</v>
      </c>
      <c r="N3596" s="29"/>
    </row>
    <row r="3597" customFormat="false" ht="13.8" hidden="false" customHeight="false" outlineLevel="0" collapsed="false">
      <c r="A3597" s="49" t="s">
        <v>138</v>
      </c>
      <c r="B3597" s="27" t="n">
        <v>41396</v>
      </c>
      <c r="C3597" s="1" t="s">
        <v>544</v>
      </c>
      <c r="D3597" s="1" t="s">
        <v>140</v>
      </c>
      <c r="E3597" s="1" t="s">
        <v>544</v>
      </c>
      <c r="F3597" s="1" t="s">
        <v>20</v>
      </c>
      <c r="G3597" s="14" t="n">
        <v>3</v>
      </c>
      <c r="H3597" s="14" t="n">
        <v>3</v>
      </c>
      <c r="I3597" s="23" t="s">
        <v>1078</v>
      </c>
      <c r="J3597" s="23" t="s">
        <v>1079</v>
      </c>
      <c r="K3597" s="68" t="n">
        <v>10.5042262440651</v>
      </c>
      <c r="P3597" s="23" t="s">
        <v>1078</v>
      </c>
    </row>
    <row r="3598" customFormat="false" ht="13.8" hidden="false" customHeight="false" outlineLevel="0" collapsed="false">
      <c r="A3598" s="49" t="s">
        <v>138</v>
      </c>
      <c r="B3598" s="27" t="n">
        <v>41396</v>
      </c>
      <c r="C3598" s="1" t="s">
        <v>544</v>
      </c>
      <c r="D3598" s="1" t="s">
        <v>140</v>
      </c>
      <c r="E3598" s="1" t="s">
        <v>544</v>
      </c>
      <c r="F3598" s="1" t="s">
        <v>20</v>
      </c>
      <c r="G3598" s="14" t="n">
        <v>3</v>
      </c>
      <c r="H3598" s="14" t="n">
        <v>3</v>
      </c>
      <c r="I3598" s="23" t="s">
        <v>1078</v>
      </c>
      <c r="J3598" s="23" t="s">
        <v>1079</v>
      </c>
      <c r="K3598" s="68" t="n">
        <v>10.8225361302489</v>
      </c>
      <c r="P3598" s="23" t="s">
        <v>1078</v>
      </c>
    </row>
    <row r="3599" customFormat="false" ht="13.8" hidden="false" customHeight="false" outlineLevel="0" collapsed="false">
      <c r="A3599" s="49" t="s">
        <v>138</v>
      </c>
      <c r="B3599" s="27" t="n">
        <v>41396</v>
      </c>
      <c r="C3599" s="1" t="s">
        <v>544</v>
      </c>
      <c r="D3599" s="1" t="s">
        <v>140</v>
      </c>
      <c r="E3599" s="1" t="s">
        <v>544</v>
      </c>
      <c r="F3599" s="1" t="s">
        <v>20</v>
      </c>
      <c r="G3599" s="14" t="n">
        <v>3</v>
      </c>
      <c r="H3599" s="14" t="n">
        <v>3</v>
      </c>
      <c r="I3599" s="23" t="str">
        <f aca="false">IF(J3599="RHAP", "Rhizophora apiculata", IF(J3599="EXAG", "Excoecaria agallocha", IF(J3599="BRPA", "Bruguiera parviflora", IF(J3599="XYMO", "Xylocarpus moluccensis", IF(J3599="BRCY", "Bruguiera cylindrica", IF(J3599="AVAL", "Avicennia alba", IF(J3599="AVOF", "Avicennia officinalis", IF(J3599="LURA", "Lumnitzera racemosa", IF(J3599="CETA", "Ceriops tagal", IF(J3599="XYGR", "Xylocarpus granatum", IF(J3599="AVMA", "Avicennia marina", IF(J3599="RHMU", "Rhizophora mucronata", IF(J3599="BRGY", "Bruguiera gymnorrhiza", IF(J3599="BRSE", "Bruguiera sexangula", IF(J3599="SOOV", "Sonneratia ovata", IF(J3599="SOCA", "Sonneratia caseolaris", IF(J3599="HELI", "Heritiera littoralis", IF(J3599="HESY", "Heritiera sylvatica", IF(J3599="NYFR", "Nypa fruticans", IF(J3599="CYRA", "Cynometra ramiflora", IF(J3599="PHPA", "Phoenix paludosa", IF(J3599="SCHY", "Scyphiphora hydrophyllacea", IF(J3599="DIMA", "Diospyros maritima", IF(J3599="POPI", "Pongamia pinnata", IF(J3599="MAPS", "Maniltoa psilogyne", IF(J3599="INBI", "Intsia bijuga", IF(J3599="ACEB", "Acanthus ebracteatus", IF(J3599="CAER", "Calamus erinaceus", IF(J3599="UNUN", "Unknown unknown",  IF(J3599="SOAL", "Sonneratia alba",  IF(J3599="AECO", "Aegiceras corniculatum", "" )) )))))))))))))))))))))))))))))</f>
        <v>Bruguiera gymnorrhiza</v>
      </c>
      <c r="J3599" s="23" t="s">
        <v>1027</v>
      </c>
      <c r="K3599" s="68" t="n">
        <v>11.4591559026165</v>
      </c>
      <c r="N3599" s="29"/>
    </row>
    <row r="3600" customFormat="false" ht="13.8" hidden="false" customHeight="false" outlineLevel="0" collapsed="false">
      <c r="A3600" s="49" t="s">
        <v>138</v>
      </c>
      <c r="B3600" s="27" t="n">
        <v>41396</v>
      </c>
      <c r="C3600" s="1" t="s">
        <v>544</v>
      </c>
      <c r="D3600" s="1" t="s">
        <v>140</v>
      </c>
      <c r="E3600" s="1" t="s">
        <v>544</v>
      </c>
      <c r="F3600" s="1" t="s">
        <v>20</v>
      </c>
      <c r="G3600" s="14" t="n">
        <v>3</v>
      </c>
      <c r="H3600" s="14" t="n">
        <v>3</v>
      </c>
      <c r="I3600" s="23" t="s">
        <v>1078</v>
      </c>
      <c r="J3600" s="23" t="s">
        <v>1079</v>
      </c>
      <c r="K3600" s="68" t="n">
        <v>11.4591559026165</v>
      </c>
      <c r="P3600" s="23" t="s">
        <v>1078</v>
      </c>
    </row>
    <row r="3601" customFormat="false" ht="13.8" hidden="false" customHeight="false" outlineLevel="0" collapsed="false">
      <c r="A3601" s="49" t="s">
        <v>138</v>
      </c>
      <c r="B3601" s="27" t="n">
        <v>41396</v>
      </c>
      <c r="C3601" s="1" t="s">
        <v>544</v>
      </c>
      <c r="D3601" s="1" t="s">
        <v>140</v>
      </c>
      <c r="E3601" s="1" t="s">
        <v>544</v>
      </c>
      <c r="F3601" s="1" t="s">
        <v>20</v>
      </c>
      <c r="G3601" s="14" t="n">
        <v>3</v>
      </c>
      <c r="H3601" s="14" t="n">
        <v>3</v>
      </c>
      <c r="I3601" s="23" t="str">
        <f aca="false">IF(J3601="RHAP", "Rhizophora apiculata", IF(J3601="EXAG", "Excoecaria agallocha", IF(J3601="BRPA", "Bruguiera parviflora", IF(J3601="XYMO", "Xylocarpus moluccensis", IF(J3601="BRCY", "Bruguiera cylindrica", IF(J3601="AVAL", "Avicennia alba", IF(J3601="AVOF", "Avicennia officinalis", IF(J3601="LURA", "Lumnitzera racemosa", IF(J3601="CETA", "Ceriops tagal", IF(J3601="XYGR", "Xylocarpus granatum", IF(J3601="AVMA", "Avicennia marina", IF(J3601="RHMU", "Rhizophora mucronata", IF(J3601="BRGY", "Bruguiera gymnorrhiza", IF(J3601="BRSE", "Bruguiera sexangula", IF(J3601="SOOV", "Sonneratia ovata", IF(J3601="SOCA", "Sonneratia caseolaris", IF(J3601="HELI", "Heritiera littoralis", IF(J3601="HESY", "Heritiera sylvatica", IF(J3601="NYFR", "Nypa fruticans", IF(J3601="CYRA", "Cynometra ramiflora", IF(J3601="PHPA", "Phoenix paludosa", IF(J3601="SCHY", "Scyphiphora hydrophyllacea", IF(J3601="DIMA", "Diospyros maritima", IF(J3601="POPI", "Pongamia pinnata", IF(J3601="MAPS", "Maniltoa psilogyne", IF(J3601="INBI", "Intsia bijuga", IF(J3601="ACEB", "Acanthus ebracteatus", IF(J3601="CAER", "Calamus erinaceus", IF(J3601="UNUN", "Unknown unknown",  IF(J3601="SOAL", "Sonneratia alba",  IF(J3601="AECO", "Aegiceras corniculatum", "" )) )))))))))))))))))))))))))))))</f>
        <v>Rhizophora apiculata</v>
      </c>
      <c r="J3601" s="23" t="s">
        <v>21</v>
      </c>
      <c r="K3601" s="68" t="n">
        <v>12.095775674984</v>
      </c>
      <c r="N3601" s="29"/>
    </row>
    <row r="3602" customFormat="false" ht="13.8" hidden="false" customHeight="false" outlineLevel="0" collapsed="false">
      <c r="A3602" s="49" t="s">
        <v>138</v>
      </c>
      <c r="B3602" s="27" t="n">
        <v>41396</v>
      </c>
      <c r="C3602" s="1" t="s">
        <v>544</v>
      </c>
      <c r="D3602" s="1" t="s">
        <v>140</v>
      </c>
      <c r="E3602" s="1" t="s">
        <v>544</v>
      </c>
      <c r="F3602" s="1" t="s">
        <v>20</v>
      </c>
      <c r="G3602" s="14" t="n">
        <v>3</v>
      </c>
      <c r="H3602" s="14" t="n">
        <v>3</v>
      </c>
      <c r="I3602" s="23" t="str">
        <f aca="false">IF(J3602="RHAP", "Rhizophora apiculata", IF(J3602="EXAG", "Excoecaria agallocha", IF(J3602="BRPA", "Bruguiera parviflora", IF(J3602="XYMO", "Xylocarpus moluccensis", IF(J3602="BRCY", "Bruguiera cylindrica", IF(J3602="AVAL", "Avicennia alba", IF(J3602="AVOF", "Avicennia officinalis", IF(J3602="LURA", "Lumnitzera racemosa", IF(J3602="CETA", "Ceriops tagal", IF(J3602="XYGR", "Xylocarpus granatum", IF(J3602="AVMA", "Avicennia marina", IF(J3602="RHMU", "Rhizophora mucronata", IF(J3602="BRGY", "Bruguiera gymnorrhiza", IF(J3602="BRSE", "Bruguiera sexangula", IF(J3602="SOOV", "Sonneratia ovata", IF(J3602="SOCA", "Sonneratia caseolaris", IF(J3602="HELI", "Heritiera littoralis", IF(J3602="HESY", "Heritiera sylvatica", IF(J3602="NYFR", "Nypa fruticans", IF(J3602="CYRA", "Cynometra ramiflora", IF(J3602="PHPA", "Phoenix paludosa", IF(J3602="SCHY", "Scyphiphora hydrophyllacea", IF(J3602="DIMA", "Diospyros maritima", IF(J3602="POPI", "Pongamia pinnata", IF(J3602="MAPS", "Maniltoa psilogyne", IF(J3602="INBI", "Intsia bijuga", IF(J3602="ACEB", "Acanthus ebracteatus", IF(J3602="CAER", "Calamus erinaceus", IF(J3602="UNUN", "Unknown unknown",  IF(J3602="SOAL", "Sonneratia alba",  IF(J3602="AECO", "Aegiceras corniculatum", "" )) )))))))))))))))))))))))))))))</f>
        <v>Bruguiera gymnorrhiza</v>
      </c>
      <c r="J3602" s="23" t="s">
        <v>1027</v>
      </c>
      <c r="K3602" s="68" t="n">
        <v>13.3690152197192</v>
      </c>
      <c r="N3602" s="0"/>
      <c r="O3602" s="29" t="s">
        <v>1080</v>
      </c>
    </row>
    <row r="3603" customFormat="false" ht="13.8" hidden="false" customHeight="false" outlineLevel="0" collapsed="false">
      <c r="A3603" s="49" t="s">
        <v>138</v>
      </c>
      <c r="B3603" s="27" t="n">
        <v>41396</v>
      </c>
      <c r="C3603" s="1" t="s">
        <v>544</v>
      </c>
      <c r="D3603" s="1" t="s">
        <v>140</v>
      </c>
      <c r="E3603" s="1" t="s">
        <v>544</v>
      </c>
      <c r="F3603" s="1" t="s">
        <v>20</v>
      </c>
      <c r="G3603" s="14" t="n">
        <v>3</v>
      </c>
      <c r="H3603" s="14" t="n">
        <v>3</v>
      </c>
      <c r="I3603" s="23" t="s">
        <v>1078</v>
      </c>
      <c r="J3603" s="23" t="s">
        <v>1079</v>
      </c>
      <c r="K3603" s="68" t="n">
        <v>13.3690152197192</v>
      </c>
      <c r="P3603" s="23" t="s">
        <v>1078</v>
      </c>
    </row>
    <row r="3604" customFormat="false" ht="13.8" hidden="false" customHeight="false" outlineLevel="0" collapsed="false">
      <c r="A3604" s="49" t="s">
        <v>138</v>
      </c>
      <c r="B3604" s="27" t="n">
        <v>41396</v>
      </c>
      <c r="C3604" s="1" t="s">
        <v>544</v>
      </c>
      <c r="D3604" s="1" t="s">
        <v>140</v>
      </c>
      <c r="E3604" s="1" t="s">
        <v>544</v>
      </c>
      <c r="F3604" s="1" t="s">
        <v>20</v>
      </c>
      <c r="G3604" s="14" t="n">
        <v>3</v>
      </c>
      <c r="H3604" s="14" t="n">
        <v>3</v>
      </c>
      <c r="I3604" s="23" t="str">
        <f aca="false">IF(J3604="RHAP", "Rhizophora apiculata", IF(J3604="EXAG", "Excoecaria agallocha", IF(J3604="BRPA", "Bruguiera parviflora", IF(J3604="XYMO", "Xylocarpus moluccensis", IF(J3604="BRCY", "Bruguiera cylindrica", IF(J3604="AVAL", "Avicennia alba", IF(J3604="AVOF", "Avicennia officinalis", IF(J3604="LURA", "Lumnitzera racemosa", IF(J3604="CETA", "Ceriops tagal", IF(J3604="XYGR", "Xylocarpus granatum", IF(J3604="AVMA", "Avicennia marina", IF(J3604="RHMU", "Rhizophora mucronata", IF(J3604="BRGY", "Bruguiera gymnorrhiza", IF(J3604="BRSE", "Bruguiera sexangula", IF(J3604="SOOV", "Sonneratia ovata", IF(J3604="SOCA", "Sonneratia caseolaris", IF(J3604="HELI", "Heritiera littoralis", IF(J3604="HESY", "Heritiera sylvatica", IF(J3604="NYFR", "Nypa fruticans", IF(J3604="CYRA", "Cynometra ramiflora", IF(J3604="PHPA", "Phoenix paludosa", IF(J3604="SCHY", "Scyphiphora hydrophyllacea", IF(J3604="DIMA", "Diospyros maritima", IF(J3604="POPI", "Pongamia pinnata", IF(J3604="MAPS", "Maniltoa psilogyne", IF(J3604="INBI", "Intsia bijuga", IF(J3604="ACEB", "Acanthus ebracteatus", IF(J3604="CAER", "Calamus erinaceus", IF(J3604="UNUN", "Unknown unknown",  IF(J3604="SOAL", "Sonneratia alba",  IF(J3604="AECO", "Aegiceras corniculatum", "" )) )))))))))))))))))))))))))))))</f>
        <v>Rhizophora apiculata</v>
      </c>
      <c r="J3604" s="23" t="s">
        <v>21</v>
      </c>
      <c r="K3604" s="68" t="n">
        <v>14.3239448782706</v>
      </c>
      <c r="N3604" s="29"/>
    </row>
    <row r="3605" customFormat="false" ht="13.8" hidden="false" customHeight="false" outlineLevel="0" collapsed="false">
      <c r="A3605" s="49" t="s">
        <v>138</v>
      </c>
      <c r="B3605" s="27" t="n">
        <v>41396</v>
      </c>
      <c r="C3605" s="1" t="s">
        <v>544</v>
      </c>
      <c r="D3605" s="1" t="s">
        <v>140</v>
      </c>
      <c r="E3605" s="1" t="s">
        <v>544</v>
      </c>
      <c r="F3605" s="1" t="s">
        <v>20</v>
      </c>
      <c r="G3605" s="14" t="n">
        <v>3</v>
      </c>
      <c r="H3605" s="14" t="n">
        <v>3</v>
      </c>
      <c r="I3605" s="23" t="str">
        <f aca="false">IF(J3605="RHAP", "Rhizophora apiculata", IF(J3605="EXAG", "Excoecaria agallocha", IF(J3605="BRPA", "Bruguiera parviflora", IF(J3605="XYMO", "Xylocarpus moluccensis", IF(J3605="BRCY", "Bruguiera cylindrica", IF(J3605="AVAL", "Avicennia alba", IF(J3605="AVOF", "Avicennia officinalis", IF(J3605="LURA", "Lumnitzera racemosa", IF(J3605="CETA", "Ceriops tagal", IF(J3605="XYGR", "Xylocarpus granatum", IF(J3605="AVMA", "Avicennia marina", IF(J3605="RHMU", "Rhizophora mucronata", IF(J3605="BRGY", "Bruguiera gymnorrhiza", IF(J3605="BRSE", "Bruguiera sexangula", IF(J3605="SOOV", "Sonneratia ovata", IF(J3605="SOCA", "Sonneratia caseolaris", IF(J3605="HELI", "Heritiera littoralis", IF(J3605="HESY", "Heritiera sylvatica", IF(J3605="NYFR", "Nypa fruticans", IF(J3605="CYRA", "Cynometra ramiflora", IF(J3605="PHPA", "Phoenix paludosa", IF(J3605="SCHY", "Scyphiphora hydrophyllacea", IF(J3605="DIMA", "Diospyros maritima", IF(J3605="POPI", "Pongamia pinnata", IF(J3605="MAPS", "Maniltoa psilogyne", IF(J3605="INBI", "Intsia bijuga", IF(J3605="ACEB", "Acanthus ebracteatus", IF(J3605="CAER", "Calamus erinaceus", IF(J3605="UNUN", "Unknown unknown",  IF(J3605="SOAL", "Sonneratia alba",  IF(J3605="AECO", "Aegiceras corniculatum", "" )) )))))))))))))))))))))))))))))</f>
        <v>Bruguiera gymnorrhiza</v>
      </c>
      <c r="J3605" s="23" t="s">
        <v>1027</v>
      </c>
      <c r="K3605" s="68" t="n">
        <v>15.278874536822</v>
      </c>
      <c r="N3605" s="29"/>
    </row>
    <row r="3606" customFormat="false" ht="13.8" hidden="false" customHeight="false" outlineLevel="0" collapsed="false">
      <c r="A3606" s="49" t="s">
        <v>138</v>
      </c>
      <c r="B3606" s="27" t="n">
        <v>41396</v>
      </c>
      <c r="C3606" s="1" t="s">
        <v>544</v>
      </c>
      <c r="D3606" s="1" t="s">
        <v>140</v>
      </c>
      <c r="E3606" s="1" t="s">
        <v>544</v>
      </c>
      <c r="F3606" s="1" t="s">
        <v>20</v>
      </c>
      <c r="G3606" s="14" t="n">
        <v>3</v>
      </c>
      <c r="H3606" s="14" t="n">
        <v>3</v>
      </c>
      <c r="I3606" s="23" t="str">
        <f aca="false">IF(J3606="RHAP", "Rhizophora apiculata", IF(J3606="EXAG", "Excoecaria agallocha", IF(J3606="BRPA", "Bruguiera parviflora", IF(J3606="XYMO", "Xylocarpus moluccensis", IF(J3606="BRCY", "Bruguiera cylindrica", IF(J3606="AVAL", "Avicennia alba", IF(J3606="AVOF", "Avicennia officinalis", IF(J3606="LURA", "Lumnitzera racemosa", IF(J3606="CETA", "Ceriops tagal", IF(J3606="XYGR", "Xylocarpus granatum", IF(J3606="AVMA", "Avicennia marina", IF(J3606="RHMU", "Rhizophora mucronata", IF(J3606="BRGY", "Bruguiera gymnorrhiza", IF(J3606="BRSE", "Bruguiera sexangula", IF(J3606="SOOV", "Sonneratia ovata", IF(J3606="SOCA", "Sonneratia caseolaris", IF(J3606="HELI", "Heritiera littoralis", IF(J3606="HESY", "Heritiera sylvatica", IF(J3606="NYFR", "Nypa fruticans", IF(J3606="CYRA", "Cynometra ramiflora", IF(J3606="PHPA", "Phoenix paludosa", IF(J3606="SCHY", "Scyphiphora hydrophyllacea", IF(J3606="DIMA", "Diospyros maritima", IF(J3606="POPI", "Pongamia pinnata", IF(J3606="MAPS", "Maniltoa psilogyne", IF(J3606="INBI", "Intsia bijuga", IF(J3606="ACEB", "Acanthus ebracteatus", IF(J3606="CAER", "Calamus erinaceus", IF(J3606="UNUN", "Unknown unknown",  IF(J3606="SOAL", "Sonneratia alba",  IF(J3606="AECO", "Aegiceras corniculatum", "" )) )))))))))))))))))))))))))))))</f>
        <v>Bruguiera gymnorrhiza</v>
      </c>
      <c r="J3606" s="23" t="s">
        <v>1027</v>
      </c>
      <c r="K3606" s="68" t="n">
        <v>15.9154943091895</v>
      </c>
      <c r="N3606" s="29"/>
    </row>
    <row r="3607" customFormat="false" ht="13.8" hidden="false" customHeight="false" outlineLevel="0" collapsed="false">
      <c r="A3607" s="49" t="s">
        <v>138</v>
      </c>
      <c r="B3607" s="27" t="n">
        <v>41396</v>
      </c>
      <c r="C3607" s="1" t="s">
        <v>544</v>
      </c>
      <c r="D3607" s="1" t="s">
        <v>140</v>
      </c>
      <c r="E3607" s="1" t="s">
        <v>544</v>
      </c>
      <c r="F3607" s="1" t="s">
        <v>20</v>
      </c>
      <c r="G3607" s="14" t="n">
        <v>3</v>
      </c>
      <c r="H3607" s="14" t="n">
        <v>3</v>
      </c>
      <c r="I3607" s="23" t="s">
        <v>1078</v>
      </c>
      <c r="J3607" s="23" t="s">
        <v>1079</v>
      </c>
      <c r="K3607" s="68" t="n">
        <v>16.2338041953733</v>
      </c>
      <c r="P3607" s="23" t="s">
        <v>1078</v>
      </c>
    </row>
    <row r="3608" customFormat="false" ht="13.8" hidden="false" customHeight="false" outlineLevel="0" collapsed="false">
      <c r="A3608" s="49" t="s">
        <v>138</v>
      </c>
      <c r="B3608" s="27" t="n">
        <v>41396</v>
      </c>
      <c r="C3608" s="1" t="s">
        <v>544</v>
      </c>
      <c r="D3608" s="1" t="s">
        <v>140</v>
      </c>
      <c r="E3608" s="1" t="s">
        <v>544</v>
      </c>
      <c r="F3608" s="1" t="s">
        <v>20</v>
      </c>
      <c r="G3608" s="14" t="n">
        <v>3</v>
      </c>
      <c r="H3608" s="14" t="n">
        <v>3</v>
      </c>
      <c r="I3608" s="23" t="str">
        <f aca="false">IF(J3608="RHAP", "Rhizophora apiculata", IF(J3608="EXAG", "Excoecaria agallocha", IF(J3608="BRPA", "Bruguiera parviflora", IF(J3608="XYMO", "Xylocarpus moluccensis", IF(J3608="BRCY", "Bruguiera cylindrica", IF(J3608="AVAL", "Avicennia alba", IF(J3608="AVOF", "Avicennia officinalis", IF(J3608="LURA", "Lumnitzera racemosa", IF(J3608="CETA", "Ceriops tagal", IF(J3608="XYGR", "Xylocarpus granatum", IF(J3608="AVMA", "Avicennia marina", IF(J3608="RHMU", "Rhizophora mucronata", IF(J3608="BRGY", "Bruguiera gymnorrhiza", IF(J3608="BRSE", "Bruguiera sexangula", IF(J3608="SOOV", "Sonneratia ovata", IF(J3608="SOCA", "Sonneratia caseolaris", IF(J3608="HELI", "Heritiera littoralis", IF(J3608="HESY", "Heritiera sylvatica", IF(J3608="NYFR", "Nypa fruticans", IF(J3608="CYRA", "Cynometra ramiflora", IF(J3608="PHPA", "Phoenix paludosa", IF(J3608="SCHY", "Scyphiphora hydrophyllacea", IF(J3608="DIMA", "Diospyros maritima", IF(J3608="POPI", "Pongamia pinnata", IF(J3608="MAPS", "Maniltoa psilogyne", IF(J3608="INBI", "Intsia bijuga", IF(J3608="ACEB", "Acanthus ebracteatus", IF(J3608="CAER", "Calamus erinaceus", IF(J3608="UNUN", "Unknown unknown",  IF(J3608="SOAL", "Sonneratia alba",  IF(J3608="AECO", "Aegiceras corniculatum", "" )) )))))))))))))))))))))))))))))</f>
        <v>Bruguiera gymnorrhiza</v>
      </c>
      <c r="J3608" s="23" t="s">
        <v>1027</v>
      </c>
      <c r="K3608" s="68" t="n">
        <v>19.735212943395</v>
      </c>
      <c r="N3608" s="29"/>
    </row>
    <row r="3609" customFormat="false" ht="13.8" hidden="false" customHeight="false" outlineLevel="0" collapsed="false">
      <c r="A3609" s="49" t="s">
        <v>138</v>
      </c>
      <c r="B3609" s="27" t="n">
        <v>41396</v>
      </c>
      <c r="C3609" s="1" t="s">
        <v>544</v>
      </c>
      <c r="D3609" s="1" t="s">
        <v>140</v>
      </c>
      <c r="E3609" s="1" t="s">
        <v>544</v>
      </c>
      <c r="F3609" s="1" t="s">
        <v>20</v>
      </c>
      <c r="G3609" s="14" t="n">
        <v>3</v>
      </c>
      <c r="H3609" s="14" t="n">
        <v>3</v>
      </c>
      <c r="I3609" s="23" t="str">
        <f aca="false">IF(J3609="RHAP", "Rhizophora apiculata", IF(J3609="EXAG", "Excoecaria agallocha", IF(J3609="BRPA", "Bruguiera parviflora", IF(J3609="XYMO", "Xylocarpus moluccensis", IF(J3609="BRCY", "Bruguiera cylindrica", IF(J3609="AVAL", "Avicennia alba", IF(J3609="AVOF", "Avicennia officinalis", IF(J3609="LURA", "Lumnitzera racemosa", IF(J3609="CETA", "Ceriops tagal", IF(J3609="XYGR", "Xylocarpus granatum", IF(J3609="AVMA", "Avicennia marina", IF(J3609="RHMU", "Rhizophora mucronata", IF(J3609="BRGY", "Bruguiera gymnorrhiza", IF(J3609="BRSE", "Bruguiera sexangula", IF(J3609="SOOV", "Sonneratia ovata", IF(J3609="SOCA", "Sonneratia caseolaris", IF(J3609="HELI", "Heritiera littoralis", IF(J3609="HESY", "Heritiera sylvatica", IF(J3609="NYFR", "Nypa fruticans", IF(J3609="CYRA", "Cynometra ramiflora", IF(J3609="PHPA", "Phoenix paludosa", IF(J3609="SCHY", "Scyphiphora hydrophyllacea", IF(J3609="DIMA", "Diospyros maritima", IF(J3609="POPI", "Pongamia pinnata", IF(J3609="MAPS", "Maniltoa psilogyne", IF(J3609="INBI", "Intsia bijuga", IF(J3609="ACEB", "Acanthus ebracteatus", IF(J3609="CAER", "Calamus erinaceus", IF(J3609="UNUN", "Unknown unknown",  IF(J3609="SOAL", "Sonneratia alba",  IF(J3609="AECO", "Aegiceras corniculatum", "" )) )))))))))))))))))))))))))))))</f>
        <v>Rhizophora apiculata</v>
      </c>
      <c r="J3609" s="23" t="s">
        <v>21</v>
      </c>
      <c r="K3609" s="68" t="n">
        <v>19.735212943395</v>
      </c>
      <c r="N3609" s="29"/>
    </row>
    <row r="3610" customFormat="false" ht="13.8" hidden="false" customHeight="false" outlineLevel="0" collapsed="false">
      <c r="A3610" s="49" t="s">
        <v>138</v>
      </c>
      <c r="B3610" s="27" t="n">
        <v>41396</v>
      </c>
      <c r="C3610" s="1" t="s">
        <v>544</v>
      </c>
      <c r="D3610" s="1" t="s">
        <v>140</v>
      </c>
      <c r="E3610" s="1" t="s">
        <v>544</v>
      </c>
      <c r="F3610" s="1" t="s">
        <v>20</v>
      </c>
      <c r="G3610" s="14" t="n">
        <v>3</v>
      </c>
      <c r="H3610" s="14" t="n">
        <v>3</v>
      </c>
      <c r="I3610" s="23" t="s">
        <v>1078</v>
      </c>
      <c r="J3610" s="23" t="s">
        <v>1079</v>
      </c>
      <c r="K3610" s="68" t="n">
        <v>22.9183118052329</v>
      </c>
      <c r="P3610" s="23" t="s">
        <v>1078</v>
      </c>
    </row>
    <row r="3611" customFormat="false" ht="13.8" hidden="false" customHeight="false" outlineLevel="0" collapsed="false">
      <c r="A3611" s="49" t="s">
        <v>138</v>
      </c>
      <c r="B3611" s="27" t="n">
        <v>41396</v>
      </c>
      <c r="C3611" s="1" t="s">
        <v>544</v>
      </c>
      <c r="D3611" s="1" t="s">
        <v>140</v>
      </c>
      <c r="E3611" s="1" t="s">
        <v>544</v>
      </c>
      <c r="F3611" s="1" t="s">
        <v>20</v>
      </c>
      <c r="G3611" s="14" t="n">
        <v>3</v>
      </c>
      <c r="H3611" s="14" t="n">
        <v>3</v>
      </c>
      <c r="I3611" s="23" t="str">
        <f aca="false">IF(J3611="RHAP", "Rhizophora apiculata", IF(J3611="EXAG", "Excoecaria agallocha", IF(J3611="BRPA", "Bruguiera parviflora", IF(J3611="XYMO", "Xylocarpus moluccensis", IF(J3611="BRCY", "Bruguiera cylindrica", IF(J3611="AVAL", "Avicennia alba", IF(J3611="AVOF", "Avicennia officinalis", IF(J3611="LURA", "Lumnitzera racemosa", IF(J3611="CETA", "Ceriops tagal", IF(J3611="XYGR", "Xylocarpus granatum", IF(J3611="AVMA", "Avicennia marina", IF(J3611="RHMU", "Rhizophora mucronata", IF(J3611="BRGY", "Bruguiera gymnorrhiza", IF(J3611="BRSE", "Bruguiera sexangula", IF(J3611="SOOV", "Sonneratia ovata", IF(J3611="SOCA", "Sonneratia caseolaris", IF(J3611="HELI", "Heritiera littoralis", IF(J3611="HESY", "Heritiera sylvatica", IF(J3611="NYFR", "Nypa fruticans", IF(J3611="CYRA", "Cynometra ramiflora", IF(J3611="PHPA", "Phoenix paludosa", IF(J3611="SCHY", "Scyphiphora hydrophyllacea", IF(J3611="DIMA", "Diospyros maritima", IF(J3611="POPI", "Pongamia pinnata", IF(J3611="MAPS", "Maniltoa psilogyne", IF(J3611="INBI", "Intsia bijuga", IF(J3611="ACEB", "Acanthus ebracteatus", IF(J3611="CAER", "Calamus erinaceus", IF(J3611="UNUN", "Unknown unknown",  IF(J3611="SOAL", "Sonneratia alba",  IF(J3611="AECO", "Aegiceras corniculatum", "" )) )))))))))))))))))))))))))))))</f>
        <v>Bruguiera gymnorrhiza</v>
      </c>
      <c r="J3611" s="23" t="s">
        <v>1027</v>
      </c>
      <c r="K3611" s="68" t="n">
        <v>26.1014106670708</v>
      </c>
      <c r="N3611" s="29"/>
    </row>
    <row r="3612" customFormat="false" ht="13.8" hidden="false" customHeight="false" outlineLevel="0" collapsed="false">
      <c r="A3612" s="49" t="s">
        <v>138</v>
      </c>
      <c r="B3612" s="27" t="n">
        <v>41396</v>
      </c>
      <c r="C3612" s="1" t="s">
        <v>544</v>
      </c>
      <c r="D3612" s="1" t="s">
        <v>140</v>
      </c>
      <c r="E3612" s="1" t="s">
        <v>544</v>
      </c>
      <c r="F3612" s="1" t="s">
        <v>20</v>
      </c>
      <c r="G3612" s="14" t="n">
        <v>4</v>
      </c>
      <c r="H3612" s="14" t="n">
        <v>1</v>
      </c>
      <c r="I3612" s="23" t="str">
        <f aca="false">IF(J3612="RHAP", "Rhizophora apiculata", IF(J3612="EXAG", "Excoecaria agallocha", IF(J3612="BRPA", "Bruguiera parviflora", IF(J3612="XYMO", "Xylocarpus moluccensis", IF(J3612="BRCY", "Bruguiera cylindrica", IF(J3612="AVAL", "Avicennia alba", IF(J3612="AVOF", "Avicennia officinalis", IF(J3612="LURA", "Lumnitzera racemosa", IF(J3612="CETA", "Ceriops tagal", IF(J3612="XYGR", "Xylocarpus granatum", IF(J3612="AVMA", "Avicennia marina", IF(J3612="RHMU", "Rhizophora mucronata", IF(J3612="BRGY", "Bruguiera gymnorrhiza", IF(J3612="BRSE", "Bruguiera sexangula", IF(J3612="SOOV", "Sonneratia ovata", IF(J3612="SOCA", "Sonneratia caseolaris", IF(J3612="HELI", "Heritiera littoralis", IF(J3612="HESY", "Heritiera sylvatica", IF(J3612="NYFR", "Nypa fruticans", IF(J3612="CYRA", "Cynometra ramiflora", IF(J3612="PHPA", "Phoenix paludosa", IF(J3612="SCHY", "Scyphiphora hydrophyllacea", IF(J3612="DIMA", "Diospyros maritima", IF(J3612="POPI", "Pongamia pinnata", IF(J3612="MAPS", "Maniltoa psilogyne", IF(J3612="INBI", "Intsia bijuga", IF(J3612="ACEB", "Acanthus ebracteatus", IF(J3612="CAER", "Calamus erinaceus", IF(J3612="UNUN", "Unknown unknown",  IF(J3612="SOAL", "Sonneratia alba",  IF(J3612="AECO", "Aegiceras corniculatum", "" )) )))))))))))))))))))))))))))))</f>
        <v>Rhizophora apiculata</v>
      </c>
      <c r="J3612" s="23" t="s">
        <v>21</v>
      </c>
      <c r="K3612" s="68" t="n">
        <v>5.1</v>
      </c>
      <c r="L3612" s="73"/>
      <c r="N3612" s="29"/>
    </row>
    <row r="3613" customFormat="false" ht="13.8" hidden="false" customHeight="false" outlineLevel="0" collapsed="false">
      <c r="A3613" s="72" t="s">
        <v>138</v>
      </c>
      <c r="B3613" s="27" t="n">
        <v>41396</v>
      </c>
      <c r="C3613" s="1" t="s">
        <v>544</v>
      </c>
      <c r="D3613" s="1" t="s">
        <v>140</v>
      </c>
      <c r="E3613" s="1" t="s">
        <v>544</v>
      </c>
      <c r="F3613" s="1" t="s">
        <v>20</v>
      </c>
      <c r="G3613" s="14" t="n">
        <v>4</v>
      </c>
      <c r="H3613" s="14" t="n">
        <v>1</v>
      </c>
      <c r="I3613" s="23" t="str">
        <f aca="false">IF(J3613="RHAP", "Rhizophora apiculata", IF(J3613="EXAG", "Excoecaria agallocha", IF(J3613="BRPA", "Bruguiera parviflora", IF(J3613="XYMO", "Xylocarpus moluccensis", IF(J3613="BRCY", "Bruguiera cylindrica", IF(J3613="AVAL", "Avicennia alba", IF(J3613="AVOF", "Avicennia officinalis", IF(J3613="LURA", "Lumnitzera racemosa", IF(J3613="CETA", "Ceriops tagal", IF(J3613="XYGR", "Xylocarpus granatum", IF(J3613="AVMA", "Avicennia marina", IF(J3613="RHMU", "Rhizophora mucronata", IF(J3613="BRGY", "Bruguiera gymnorrhiza", IF(J3613="BRSE", "Bruguiera sexangula", IF(J3613="SOOV", "Sonneratia ovata", IF(J3613="SOCA", "Sonneratia caseolaris", IF(J3613="HELI", "Heritiera littoralis", IF(J3613="HESY", "Heritiera sylvatica", IF(J3613="NYFR", "Nypa fruticans", IF(J3613="CYRA", "Cynometra ramiflora", IF(J3613="PHPA", "Phoenix paludosa", IF(J3613="SCHY", "Scyphiphora hydrophyllacea", IF(J3613="DIMA", "Diospyros maritima", IF(J3613="POPI", "Pongamia pinnata", IF(J3613="MAPS", "Maniltoa psilogyne", IF(J3613="INBI", "Intsia bijuga", IF(J3613="ACEB", "Acanthus ebracteatus", IF(J3613="CAER", "Calamus erinaceus", IF(J3613="UNUN", "Unknown unknown",  IF(J3613="SOAL", "Sonneratia alba",  IF(J3613="AECO", "Aegiceras corniculatum", "" )) )))))))))))))))))))))))))))))</f>
        <v>Intsia bijuga</v>
      </c>
      <c r="J3613" s="23" t="s">
        <v>1081</v>
      </c>
      <c r="K3613" s="68" t="n">
        <v>5.2</v>
      </c>
      <c r="L3613" s="73"/>
      <c r="N3613" s="29"/>
      <c r="P3613" s="23"/>
    </row>
    <row r="3614" customFormat="false" ht="13.8" hidden="false" customHeight="false" outlineLevel="0" collapsed="false">
      <c r="A3614" s="49" t="s">
        <v>138</v>
      </c>
      <c r="B3614" s="27" t="n">
        <v>41396</v>
      </c>
      <c r="C3614" s="1" t="s">
        <v>544</v>
      </c>
      <c r="D3614" s="1" t="s">
        <v>140</v>
      </c>
      <c r="E3614" s="1" t="s">
        <v>544</v>
      </c>
      <c r="F3614" s="1" t="s">
        <v>20</v>
      </c>
      <c r="G3614" s="14" t="n">
        <v>4</v>
      </c>
      <c r="H3614" s="14" t="n">
        <v>1</v>
      </c>
      <c r="I3614" s="23" t="str">
        <f aca="false">IF(J3614="RHAP", "Rhizophora apiculata", IF(J3614="EXAG", "Excoecaria agallocha", IF(J3614="BRPA", "Bruguiera parviflora", IF(J3614="XYMO", "Xylocarpus moluccensis", IF(J3614="BRCY", "Bruguiera cylindrica", IF(J3614="AVAL", "Avicennia alba", IF(J3614="AVOF", "Avicennia officinalis", IF(J3614="LURA", "Lumnitzera racemosa", IF(J3614="CETA", "Ceriops tagal", IF(J3614="XYGR", "Xylocarpus granatum", IF(J3614="AVMA", "Avicennia marina", IF(J3614="RHMU", "Rhizophora mucronata", IF(J3614="BRGY", "Bruguiera gymnorrhiza", IF(J3614="BRSE", "Bruguiera sexangula", IF(J3614="SOOV", "Sonneratia ovata", IF(J3614="SOCA", "Sonneratia caseolaris", IF(J3614="HELI", "Heritiera littoralis", IF(J3614="HESY", "Heritiera sylvatica", IF(J3614="NYFR", "Nypa fruticans", IF(J3614="CYRA", "Cynometra ramiflora", IF(J3614="PHPA", "Phoenix paludosa", IF(J3614="SCHY", "Scyphiphora hydrophyllacea", IF(J3614="DIMA", "Diospyros maritima", IF(J3614="POPI", "Pongamia pinnata", IF(J3614="MAPS", "Maniltoa psilogyne", IF(J3614="INBI", "Intsia bijuga", IF(J3614="ACEB", "Acanthus ebracteatus", IF(J3614="CAER", "Calamus erinaceus", IF(J3614="UNUN", "Unknown unknown",  IF(J3614="SOAL", "Sonneratia alba",  IF(J3614="AECO", "Aegiceras corniculatum", "" )) )))))))))))))))))))))))))))))</f>
        <v>Rhizophora apiculata</v>
      </c>
      <c r="J3614" s="23" t="s">
        <v>21</v>
      </c>
      <c r="K3614" s="68" t="n">
        <v>5.2</v>
      </c>
      <c r="L3614" s="73"/>
      <c r="N3614" s="29"/>
    </row>
    <row r="3615" customFormat="false" ht="13.8" hidden="false" customHeight="false" outlineLevel="0" collapsed="false">
      <c r="A3615" s="49" t="s">
        <v>138</v>
      </c>
      <c r="B3615" s="27" t="n">
        <v>41396</v>
      </c>
      <c r="C3615" s="1" t="s">
        <v>544</v>
      </c>
      <c r="D3615" s="1" t="s">
        <v>140</v>
      </c>
      <c r="E3615" s="1" t="s">
        <v>544</v>
      </c>
      <c r="F3615" s="1" t="s">
        <v>20</v>
      </c>
      <c r="G3615" s="14" t="n">
        <v>4</v>
      </c>
      <c r="H3615" s="14" t="n">
        <v>1</v>
      </c>
      <c r="I3615" s="23" t="str">
        <f aca="false">IF(J3615="RHAP", "Rhizophora apiculata", IF(J3615="EXAG", "Excoecaria agallocha", IF(J3615="BRPA", "Bruguiera parviflora", IF(J3615="XYMO", "Xylocarpus moluccensis", IF(J3615="BRCY", "Bruguiera cylindrica", IF(J3615="AVAL", "Avicennia alba", IF(J3615="AVOF", "Avicennia officinalis", IF(J3615="LURA", "Lumnitzera racemosa", IF(J3615="CETA", "Ceriops tagal", IF(J3615="XYGR", "Xylocarpus granatum", IF(J3615="AVMA", "Avicennia marina", IF(J3615="RHMU", "Rhizophora mucronata", IF(J3615="BRGY", "Bruguiera gymnorrhiza", IF(J3615="BRSE", "Bruguiera sexangula", IF(J3615="SOOV", "Sonneratia ovata", IF(J3615="SOCA", "Sonneratia caseolaris", IF(J3615="HELI", "Heritiera littoralis", IF(J3615="HESY", "Heritiera sylvatica", IF(J3615="NYFR", "Nypa fruticans", IF(J3615="CYRA", "Cynometra ramiflora", IF(J3615="PHPA", "Phoenix paludosa", IF(J3615="SCHY", "Scyphiphora hydrophyllacea", IF(J3615="DIMA", "Diospyros maritima", IF(J3615="POPI", "Pongamia pinnata", IF(J3615="MAPS", "Maniltoa psilogyne", IF(J3615="INBI", "Intsia bijuga", IF(J3615="ACEB", "Acanthus ebracteatus", IF(J3615="CAER", "Calamus erinaceus", IF(J3615="UNUN", "Unknown unknown",  IF(J3615="SOAL", "Sonneratia alba",  IF(J3615="AECO", "Aegiceras corniculatum", "" )) )))))))))))))))))))))))))))))</f>
        <v>Rhizophora apiculata</v>
      </c>
      <c r="J3615" s="23" t="s">
        <v>21</v>
      </c>
      <c r="K3615" s="68" t="n">
        <v>5.3</v>
      </c>
      <c r="L3615" s="73"/>
      <c r="N3615" s="29"/>
    </row>
    <row r="3616" customFormat="false" ht="13.8" hidden="false" customHeight="false" outlineLevel="0" collapsed="false">
      <c r="A3616" s="49" t="s">
        <v>138</v>
      </c>
      <c r="B3616" s="27" t="n">
        <v>41396</v>
      </c>
      <c r="C3616" s="1" t="s">
        <v>544</v>
      </c>
      <c r="D3616" s="1" t="s">
        <v>140</v>
      </c>
      <c r="E3616" s="1" t="s">
        <v>544</v>
      </c>
      <c r="F3616" s="1" t="s">
        <v>20</v>
      </c>
      <c r="G3616" s="14" t="n">
        <v>4</v>
      </c>
      <c r="H3616" s="14" t="n">
        <v>1</v>
      </c>
      <c r="I3616" s="23" t="str">
        <f aca="false">IF(J3616="RHAP", "Rhizophora apiculata", IF(J3616="EXAG", "Excoecaria agallocha", IF(J3616="BRPA", "Bruguiera parviflora", IF(J3616="XYMO", "Xylocarpus moluccensis", IF(J3616="BRCY", "Bruguiera cylindrica", IF(J3616="AVAL", "Avicennia alba", IF(J3616="AVOF", "Avicennia officinalis", IF(J3616="LURA", "Lumnitzera racemosa", IF(J3616="CETA", "Ceriops tagal", IF(J3616="XYGR", "Xylocarpus granatum", IF(J3616="AVMA", "Avicennia marina", IF(J3616="RHMU", "Rhizophora mucronata", IF(J3616="BRGY", "Bruguiera gymnorrhiza", IF(J3616="BRSE", "Bruguiera sexangula", IF(J3616="SOOV", "Sonneratia ovata", IF(J3616="SOCA", "Sonneratia caseolaris", IF(J3616="HELI", "Heritiera littoralis", IF(J3616="HESY", "Heritiera sylvatica", IF(J3616="NYFR", "Nypa fruticans", IF(J3616="CYRA", "Cynometra ramiflora", IF(J3616="PHPA", "Phoenix paludosa", IF(J3616="SCHY", "Scyphiphora hydrophyllacea", IF(J3616="DIMA", "Diospyros maritima", IF(J3616="POPI", "Pongamia pinnata", IF(J3616="MAPS", "Maniltoa psilogyne", IF(J3616="INBI", "Intsia bijuga", IF(J3616="ACEB", "Acanthus ebracteatus", IF(J3616="CAER", "Calamus erinaceus", IF(J3616="UNUN", "Unknown unknown",  IF(J3616="SOAL", "Sonneratia alba",  IF(J3616="AECO", "Aegiceras corniculatum", "" )) )))))))))))))))))))))))))))))</f>
        <v>Rhizophora apiculata</v>
      </c>
      <c r="J3616" s="23" t="s">
        <v>21</v>
      </c>
      <c r="K3616" s="68" t="n">
        <v>5.4</v>
      </c>
      <c r="L3616" s="73"/>
      <c r="N3616" s="29"/>
    </row>
    <row r="3617" customFormat="false" ht="13.8" hidden="false" customHeight="false" outlineLevel="0" collapsed="false">
      <c r="A3617" s="72" t="s">
        <v>138</v>
      </c>
      <c r="B3617" s="27" t="n">
        <v>41396</v>
      </c>
      <c r="C3617" s="1" t="s">
        <v>544</v>
      </c>
      <c r="D3617" s="1" t="s">
        <v>140</v>
      </c>
      <c r="E3617" s="1" t="s">
        <v>544</v>
      </c>
      <c r="F3617" s="1" t="s">
        <v>20</v>
      </c>
      <c r="G3617" s="14" t="n">
        <v>4</v>
      </c>
      <c r="H3617" s="14" t="n">
        <v>1</v>
      </c>
      <c r="I3617" s="23" t="str">
        <f aca="false">IF(J3617="RHAP", "Rhizophora apiculata", IF(J3617="EXAG", "Excoecaria agallocha", IF(J3617="BRPA", "Bruguiera parviflora", IF(J3617="XYMO", "Xylocarpus moluccensis", IF(J3617="BRCY", "Bruguiera cylindrica", IF(J3617="AVAL", "Avicennia alba", IF(J3617="AVOF", "Avicennia officinalis", IF(J3617="LURA", "Lumnitzera racemosa", IF(J3617="CETA", "Ceriops tagal", IF(J3617="XYGR", "Xylocarpus granatum", IF(J3617="AVMA", "Avicennia marina", IF(J3617="RHMU", "Rhizophora mucronata", IF(J3617="BRGY", "Bruguiera gymnorrhiza", IF(J3617="BRSE", "Bruguiera sexangula", IF(J3617="SOOV", "Sonneratia ovata", IF(J3617="SOCA", "Sonneratia caseolaris", IF(J3617="HELI", "Heritiera littoralis", IF(J3617="HESY", "Heritiera sylvatica", IF(J3617="NYFR", "Nypa fruticans", IF(J3617="CYRA", "Cynometra ramiflora", IF(J3617="PHPA", "Phoenix paludosa", IF(J3617="SCHY", "Scyphiphora hydrophyllacea", IF(J3617="DIMA", "Diospyros maritima", IF(J3617="POPI", "Pongamia pinnata", IF(J3617="MAPS", "Maniltoa psilogyne", IF(J3617="INBI", "Intsia bijuga", IF(J3617="ACEB", "Acanthus ebracteatus", IF(J3617="CAER", "Calamus erinaceus", IF(J3617="UNUN", "Unknown unknown",  IF(J3617="SOAL", "Sonneratia alba",  IF(J3617="AECO", "Aegiceras corniculatum", "" )) )))))))))))))))))))))))))))))</f>
        <v>Intsia bijuga</v>
      </c>
      <c r="J3617" s="23" t="s">
        <v>1081</v>
      </c>
      <c r="K3617" s="68" t="n">
        <v>5.5</v>
      </c>
      <c r="L3617" s="73"/>
      <c r="N3617" s="29"/>
      <c r="P3617" s="23"/>
    </row>
    <row r="3618" customFormat="false" ht="13.8" hidden="false" customHeight="false" outlineLevel="0" collapsed="false">
      <c r="A3618" s="49" t="s">
        <v>138</v>
      </c>
      <c r="B3618" s="27" t="n">
        <v>41396</v>
      </c>
      <c r="C3618" s="1" t="s">
        <v>544</v>
      </c>
      <c r="D3618" s="1" t="s">
        <v>140</v>
      </c>
      <c r="E3618" s="1" t="s">
        <v>544</v>
      </c>
      <c r="F3618" s="1" t="s">
        <v>20</v>
      </c>
      <c r="G3618" s="14" t="n">
        <v>4</v>
      </c>
      <c r="H3618" s="14" t="n">
        <v>1</v>
      </c>
      <c r="I3618" s="23" t="str">
        <f aca="false">IF(J3618="RHAP", "Rhizophora apiculata", IF(J3618="EXAG", "Excoecaria agallocha", IF(J3618="BRPA", "Bruguiera parviflora", IF(J3618="XYMO", "Xylocarpus moluccensis", IF(J3618="BRCY", "Bruguiera cylindrica", IF(J3618="AVAL", "Avicennia alba", IF(J3618="AVOF", "Avicennia officinalis", IF(J3618="LURA", "Lumnitzera racemosa", IF(J3618="CETA", "Ceriops tagal", IF(J3618="XYGR", "Xylocarpus granatum", IF(J3618="AVMA", "Avicennia marina", IF(J3618="RHMU", "Rhizophora mucronata", IF(J3618="BRGY", "Bruguiera gymnorrhiza", IF(J3618="BRSE", "Bruguiera sexangula", IF(J3618="SOOV", "Sonneratia ovata", IF(J3618="SOCA", "Sonneratia caseolaris", IF(J3618="HELI", "Heritiera littoralis", IF(J3618="HESY", "Heritiera sylvatica", IF(J3618="NYFR", "Nypa fruticans", IF(J3618="CYRA", "Cynometra ramiflora", IF(J3618="PHPA", "Phoenix paludosa", IF(J3618="SCHY", "Scyphiphora hydrophyllacea", IF(J3618="DIMA", "Diospyros maritima", IF(J3618="POPI", "Pongamia pinnata", IF(J3618="MAPS", "Maniltoa psilogyne", IF(J3618="INBI", "Intsia bijuga", IF(J3618="ACEB", "Acanthus ebracteatus", IF(J3618="CAER", "Calamus erinaceus", IF(J3618="UNUN", "Unknown unknown",  IF(J3618="SOAL", "Sonneratia alba",  IF(J3618="AECO", "Aegiceras corniculatum", "" )) )))))))))))))))))))))))))))))</f>
        <v>Rhizophora apiculata</v>
      </c>
      <c r="J3618" s="23" t="s">
        <v>21</v>
      </c>
      <c r="K3618" s="68" t="n">
        <v>5.7</v>
      </c>
      <c r="L3618" s="73"/>
      <c r="N3618" s="29"/>
    </row>
    <row r="3619" customFormat="false" ht="13.8" hidden="false" customHeight="false" outlineLevel="0" collapsed="false">
      <c r="A3619" s="49" t="s">
        <v>138</v>
      </c>
      <c r="B3619" s="27" t="n">
        <v>41396</v>
      </c>
      <c r="C3619" s="1" t="s">
        <v>544</v>
      </c>
      <c r="D3619" s="1" t="s">
        <v>140</v>
      </c>
      <c r="E3619" s="1" t="s">
        <v>544</v>
      </c>
      <c r="F3619" s="1" t="s">
        <v>20</v>
      </c>
      <c r="G3619" s="14" t="n">
        <v>4</v>
      </c>
      <c r="H3619" s="14" t="n">
        <v>1</v>
      </c>
      <c r="I3619" s="23" t="str">
        <f aca="false">IF(J3619="RHAP", "Rhizophora apiculata", IF(J3619="EXAG", "Excoecaria agallocha", IF(J3619="BRPA", "Bruguiera parviflora", IF(J3619="XYMO", "Xylocarpus moluccensis", IF(J3619="BRCY", "Bruguiera cylindrica", IF(J3619="AVAL", "Avicennia alba", IF(J3619="AVOF", "Avicennia officinalis", IF(J3619="LURA", "Lumnitzera racemosa", IF(J3619="CETA", "Ceriops tagal", IF(J3619="XYGR", "Xylocarpus granatum", IF(J3619="AVMA", "Avicennia marina", IF(J3619="RHMU", "Rhizophora mucronata", IF(J3619="BRGY", "Bruguiera gymnorrhiza", IF(J3619="BRSE", "Bruguiera sexangula", IF(J3619="SOOV", "Sonneratia ovata", IF(J3619="SOCA", "Sonneratia caseolaris", IF(J3619="HELI", "Heritiera littoralis", IF(J3619="HESY", "Heritiera sylvatica", IF(J3619="NYFR", "Nypa fruticans", IF(J3619="CYRA", "Cynometra ramiflora", IF(J3619="PHPA", "Phoenix paludosa", IF(J3619="SCHY", "Scyphiphora hydrophyllacea", IF(J3619="DIMA", "Diospyros maritima", IF(J3619="POPI", "Pongamia pinnata", IF(J3619="MAPS", "Maniltoa psilogyne", IF(J3619="INBI", "Intsia bijuga", IF(J3619="ACEB", "Acanthus ebracteatus", IF(J3619="CAER", "Calamus erinaceus", IF(J3619="UNUN", "Unknown unknown",  IF(J3619="SOAL", "Sonneratia alba",  IF(J3619="AECO", "Aegiceras corniculatum", "" )) )))))))))))))))))))))))))))))</f>
        <v>Rhizophora apiculata</v>
      </c>
      <c r="J3619" s="23" t="s">
        <v>21</v>
      </c>
      <c r="K3619" s="68" t="n">
        <v>5.8</v>
      </c>
      <c r="L3619" s="73"/>
      <c r="N3619" s="29"/>
    </row>
    <row r="3620" customFormat="false" ht="13.8" hidden="false" customHeight="false" outlineLevel="0" collapsed="false">
      <c r="A3620" s="49" t="s">
        <v>138</v>
      </c>
      <c r="B3620" s="27" t="n">
        <v>41396</v>
      </c>
      <c r="C3620" s="1" t="s">
        <v>544</v>
      </c>
      <c r="D3620" s="1" t="s">
        <v>140</v>
      </c>
      <c r="E3620" s="1" t="s">
        <v>544</v>
      </c>
      <c r="F3620" s="1" t="s">
        <v>20</v>
      </c>
      <c r="G3620" s="14" t="n">
        <v>4</v>
      </c>
      <c r="H3620" s="14" t="n">
        <v>1</v>
      </c>
      <c r="I3620" s="23" t="str">
        <f aca="false">IF(J3620="RHAP", "Rhizophora apiculata", IF(J3620="EXAG", "Excoecaria agallocha", IF(J3620="BRPA", "Bruguiera parviflora", IF(J3620="XYMO", "Xylocarpus moluccensis", IF(J3620="BRCY", "Bruguiera cylindrica", IF(J3620="AVAL", "Avicennia alba", IF(J3620="AVOF", "Avicennia officinalis", IF(J3620="LURA", "Lumnitzera racemosa", IF(J3620="CETA", "Ceriops tagal", IF(J3620="XYGR", "Xylocarpus granatum", IF(J3620="AVMA", "Avicennia marina", IF(J3620="RHMU", "Rhizophora mucronata", IF(J3620="BRGY", "Bruguiera gymnorrhiza", IF(J3620="BRSE", "Bruguiera sexangula", IF(J3620="SOOV", "Sonneratia ovata", IF(J3620="SOCA", "Sonneratia caseolaris", IF(J3620="HELI", "Heritiera littoralis", IF(J3620="HESY", "Heritiera sylvatica", IF(J3620="NYFR", "Nypa fruticans", IF(J3620="CYRA", "Cynometra ramiflora", IF(J3620="PHPA", "Phoenix paludosa", IF(J3620="SCHY", "Scyphiphora hydrophyllacea", IF(J3620="DIMA", "Diospyros maritima", IF(J3620="POPI", "Pongamia pinnata", IF(J3620="MAPS", "Maniltoa psilogyne", IF(J3620="INBI", "Intsia bijuga", IF(J3620="ACEB", "Acanthus ebracteatus", IF(J3620="CAER", "Calamus erinaceus", IF(J3620="UNUN", "Unknown unknown",  IF(J3620="SOAL", "Sonneratia alba",  IF(J3620="AECO", "Aegiceras corniculatum", "" )) )))))))))))))))))))))))))))))</f>
        <v>Rhizophora apiculata</v>
      </c>
      <c r="J3620" s="23" t="s">
        <v>21</v>
      </c>
      <c r="K3620" s="68" t="n">
        <v>6</v>
      </c>
      <c r="L3620" s="73"/>
      <c r="N3620" s="29"/>
    </row>
    <row r="3621" customFormat="false" ht="13.8" hidden="false" customHeight="false" outlineLevel="0" collapsed="false">
      <c r="A3621" s="72" t="s">
        <v>138</v>
      </c>
      <c r="B3621" s="27" t="n">
        <v>41396</v>
      </c>
      <c r="C3621" s="1" t="s">
        <v>544</v>
      </c>
      <c r="D3621" s="1" t="s">
        <v>140</v>
      </c>
      <c r="E3621" s="1" t="s">
        <v>544</v>
      </c>
      <c r="F3621" s="1" t="s">
        <v>20</v>
      </c>
      <c r="G3621" s="14" t="n">
        <v>4</v>
      </c>
      <c r="H3621" s="14" t="n">
        <v>1</v>
      </c>
      <c r="I3621" s="23" t="str">
        <f aca="false">IF(J3621="RHAP", "Rhizophora apiculata", IF(J3621="EXAG", "Excoecaria agallocha", IF(J3621="BRPA", "Bruguiera parviflora", IF(J3621="XYMO", "Xylocarpus moluccensis", IF(J3621="BRCY", "Bruguiera cylindrica", IF(J3621="AVAL", "Avicennia alba", IF(J3621="AVOF", "Avicennia officinalis", IF(J3621="LURA", "Lumnitzera racemosa", IF(J3621="CETA", "Ceriops tagal", IF(J3621="XYGR", "Xylocarpus granatum", IF(J3621="AVMA", "Avicennia marina", IF(J3621="RHMU", "Rhizophora mucronata", IF(J3621="BRGY", "Bruguiera gymnorrhiza", IF(J3621="BRSE", "Bruguiera sexangula", IF(J3621="SOOV", "Sonneratia ovata", IF(J3621="SOCA", "Sonneratia caseolaris", IF(J3621="HELI", "Heritiera littoralis", IF(J3621="HESY", "Heritiera sylvatica", IF(J3621="NYFR", "Nypa fruticans", IF(J3621="CYRA", "Cynometra ramiflora", IF(J3621="PHPA", "Phoenix paludosa", IF(J3621="SCHY", "Scyphiphora hydrophyllacea", IF(J3621="DIMA", "Diospyros maritima", IF(J3621="POPI", "Pongamia pinnata", IF(J3621="MAPS", "Maniltoa psilogyne", IF(J3621="INBI", "Intsia bijuga", IF(J3621="ACEB", "Acanthus ebracteatus", IF(J3621="CAER", "Calamus erinaceus", IF(J3621="UNUN", "Unknown unknown",  IF(J3621="SOAL", "Sonneratia alba",  IF(J3621="AECO", "Aegiceras corniculatum", "" )) )))))))))))))))))))))))))))))</f>
        <v>Phoenix paludosa</v>
      </c>
      <c r="J3621" s="23" t="s">
        <v>1082</v>
      </c>
      <c r="K3621" s="68" t="n">
        <v>6.3</v>
      </c>
      <c r="L3621" s="73"/>
      <c r="N3621" s="29"/>
      <c r="P3621" s="23"/>
    </row>
    <row r="3622" customFormat="false" ht="13.8" hidden="false" customHeight="false" outlineLevel="0" collapsed="false">
      <c r="A3622" s="49" t="s">
        <v>138</v>
      </c>
      <c r="B3622" s="27" t="n">
        <v>41396</v>
      </c>
      <c r="C3622" s="1" t="s">
        <v>544</v>
      </c>
      <c r="D3622" s="1" t="s">
        <v>140</v>
      </c>
      <c r="E3622" s="1" t="s">
        <v>544</v>
      </c>
      <c r="F3622" s="1" t="s">
        <v>20</v>
      </c>
      <c r="G3622" s="14" t="n">
        <v>4</v>
      </c>
      <c r="H3622" s="14" t="n">
        <v>1</v>
      </c>
      <c r="I3622" s="23" t="str">
        <f aca="false">IF(J3622="RHAP", "Rhizophora apiculata", IF(J3622="EXAG", "Excoecaria agallocha", IF(J3622="BRPA", "Bruguiera parviflora", IF(J3622="XYMO", "Xylocarpus moluccensis", IF(J3622="BRCY", "Bruguiera cylindrica", IF(J3622="AVAL", "Avicennia alba", IF(J3622="AVOF", "Avicennia officinalis", IF(J3622="LURA", "Lumnitzera racemosa", IF(J3622="CETA", "Ceriops tagal", IF(J3622="XYGR", "Xylocarpus granatum", IF(J3622="AVMA", "Avicennia marina", IF(J3622="RHMU", "Rhizophora mucronata", IF(J3622="BRGY", "Bruguiera gymnorrhiza", IF(J3622="BRSE", "Bruguiera sexangula", IF(J3622="SOOV", "Sonneratia ovata", IF(J3622="SOCA", "Sonneratia caseolaris", IF(J3622="HELI", "Heritiera littoralis", IF(J3622="HESY", "Heritiera sylvatica", IF(J3622="NYFR", "Nypa fruticans", IF(J3622="CYRA", "Cynometra ramiflora", IF(J3622="PHPA", "Phoenix paludosa", IF(J3622="SCHY", "Scyphiphora hydrophyllacea", IF(J3622="DIMA", "Diospyros maritima", IF(J3622="POPI", "Pongamia pinnata", IF(J3622="MAPS", "Maniltoa psilogyne", IF(J3622="INBI", "Intsia bijuga", IF(J3622="ACEB", "Acanthus ebracteatus", IF(J3622="CAER", "Calamus erinaceus", IF(J3622="UNUN", "Unknown unknown",  IF(J3622="SOAL", "Sonneratia alba",  IF(J3622="AECO", "Aegiceras corniculatum", "" )) )))))))))))))))))))))))))))))</f>
        <v>Rhizophora apiculata</v>
      </c>
      <c r="J3622" s="23" t="s">
        <v>21</v>
      </c>
      <c r="K3622" s="68" t="n">
        <v>6.3</v>
      </c>
      <c r="L3622" s="73"/>
      <c r="N3622" s="29"/>
    </row>
    <row r="3623" customFormat="false" ht="13.8" hidden="false" customHeight="false" outlineLevel="0" collapsed="false">
      <c r="A3623" s="49" t="s">
        <v>138</v>
      </c>
      <c r="B3623" s="27" t="n">
        <v>41396</v>
      </c>
      <c r="C3623" s="1" t="s">
        <v>544</v>
      </c>
      <c r="D3623" s="1" t="s">
        <v>140</v>
      </c>
      <c r="E3623" s="1" t="s">
        <v>544</v>
      </c>
      <c r="F3623" s="1" t="s">
        <v>20</v>
      </c>
      <c r="G3623" s="14" t="n">
        <v>4</v>
      </c>
      <c r="H3623" s="14" t="n">
        <v>1</v>
      </c>
      <c r="I3623" s="23" t="str">
        <f aca="false">IF(J3623="RHAP", "Rhizophora apiculata", IF(J3623="EXAG", "Excoecaria agallocha", IF(J3623="BRPA", "Bruguiera parviflora", IF(J3623="XYMO", "Xylocarpus moluccensis", IF(J3623="BRCY", "Bruguiera cylindrica", IF(J3623="AVAL", "Avicennia alba", IF(J3623="AVOF", "Avicennia officinalis", IF(J3623="LURA", "Lumnitzera racemosa", IF(J3623="CETA", "Ceriops tagal", IF(J3623="XYGR", "Xylocarpus granatum", IF(J3623="AVMA", "Avicennia marina", IF(J3623="RHMU", "Rhizophora mucronata", IF(J3623="BRGY", "Bruguiera gymnorrhiza", IF(J3623="BRSE", "Bruguiera sexangula", IF(J3623="SOOV", "Sonneratia ovata", IF(J3623="SOCA", "Sonneratia caseolaris", IF(J3623="HELI", "Heritiera littoralis", IF(J3623="HESY", "Heritiera sylvatica", IF(J3623="NYFR", "Nypa fruticans", IF(J3623="CYRA", "Cynometra ramiflora", IF(J3623="PHPA", "Phoenix paludosa", IF(J3623="SCHY", "Scyphiphora hydrophyllacea", IF(J3623="DIMA", "Diospyros maritima", IF(J3623="POPI", "Pongamia pinnata", IF(J3623="MAPS", "Maniltoa psilogyne", IF(J3623="INBI", "Intsia bijuga", IF(J3623="ACEB", "Acanthus ebracteatus", IF(J3623="CAER", "Calamus erinaceus", IF(J3623="UNUN", "Unknown unknown",  IF(J3623="SOAL", "Sonneratia alba",  IF(J3623="AECO", "Aegiceras corniculatum", "" )) )))))))))))))))))))))))))))))</f>
        <v>Rhizophora apiculata</v>
      </c>
      <c r="J3623" s="23" t="s">
        <v>21</v>
      </c>
      <c r="K3623" s="68" t="n">
        <v>6.3</v>
      </c>
      <c r="L3623" s="73"/>
      <c r="N3623" s="29"/>
    </row>
    <row r="3624" customFormat="false" ht="13.8" hidden="false" customHeight="false" outlineLevel="0" collapsed="false">
      <c r="A3624" s="72" t="s">
        <v>138</v>
      </c>
      <c r="B3624" s="27" t="n">
        <v>41396</v>
      </c>
      <c r="C3624" s="1" t="s">
        <v>544</v>
      </c>
      <c r="D3624" s="1" t="s">
        <v>140</v>
      </c>
      <c r="E3624" s="1" t="s">
        <v>544</v>
      </c>
      <c r="F3624" s="1" t="s">
        <v>20</v>
      </c>
      <c r="G3624" s="14" t="n">
        <v>4</v>
      </c>
      <c r="H3624" s="14" t="n">
        <v>1</v>
      </c>
      <c r="I3624" s="23" t="str">
        <f aca="false">IF(J3624="RHAP", "Rhizophora apiculata", IF(J3624="EXAG", "Excoecaria agallocha", IF(J3624="BRPA", "Bruguiera parviflora", IF(J3624="XYMO", "Xylocarpus moluccensis", IF(J3624="BRCY", "Bruguiera cylindrica", IF(J3624="AVAL", "Avicennia alba", IF(J3624="AVOF", "Avicennia officinalis", IF(J3624="LURA", "Lumnitzera racemosa", IF(J3624="CETA", "Ceriops tagal", IF(J3624="XYGR", "Xylocarpus granatum", IF(J3624="AVMA", "Avicennia marina", IF(J3624="RHMU", "Rhizophora mucronata", IF(J3624="BRGY", "Bruguiera gymnorrhiza", IF(J3624="BRSE", "Bruguiera sexangula", IF(J3624="SOOV", "Sonneratia ovata", IF(J3624="SOCA", "Sonneratia caseolaris", IF(J3624="HELI", "Heritiera littoralis", IF(J3624="HESY", "Heritiera sylvatica", IF(J3624="NYFR", "Nypa fruticans", IF(J3624="CYRA", "Cynometra ramiflora", IF(J3624="PHPA", "Phoenix paludosa", IF(J3624="SCHY", "Scyphiphora hydrophyllacea", IF(J3624="DIMA", "Diospyros maritima", IF(J3624="POPI", "Pongamia pinnata", IF(J3624="MAPS", "Maniltoa psilogyne", IF(J3624="INBI", "Intsia bijuga", IF(J3624="ACEB", "Acanthus ebracteatus", IF(J3624="CAER", "Calamus erinaceus", IF(J3624="UNUN", "Unknown unknown",  IF(J3624="SOAL", "Sonneratia alba",  IF(J3624="AECO", "Aegiceras corniculatum", "" )) )))))))))))))))))))))))))))))</f>
        <v>Phoenix paludosa</v>
      </c>
      <c r="J3624" s="23" t="s">
        <v>1082</v>
      </c>
      <c r="K3624" s="68" t="n">
        <v>6.4</v>
      </c>
      <c r="L3624" s="73"/>
      <c r="N3624" s="29"/>
      <c r="P3624" s="23"/>
    </row>
    <row r="3625" customFormat="false" ht="13.8" hidden="false" customHeight="false" outlineLevel="0" collapsed="false">
      <c r="A3625" s="49" t="s">
        <v>138</v>
      </c>
      <c r="B3625" s="27" t="n">
        <v>41396</v>
      </c>
      <c r="C3625" s="1" t="s">
        <v>544</v>
      </c>
      <c r="D3625" s="1" t="s">
        <v>140</v>
      </c>
      <c r="E3625" s="1" t="s">
        <v>544</v>
      </c>
      <c r="F3625" s="1" t="s">
        <v>20</v>
      </c>
      <c r="G3625" s="14" t="n">
        <v>4</v>
      </c>
      <c r="H3625" s="14" t="n">
        <v>1</v>
      </c>
      <c r="I3625" s="23" t="str">
        <f aca="false">IF(J3625="RHAP", "Rhizophora apiculata", IF(J3625="EXAG", "Excoecaria agallocha", IF(J3625="BRPA", "Bruguiera parviflora", IF(J3625="XYMO", "Xylocarpus moluccensis", IF(J3625="BRCY", "Bruguiera cylindrica", IF(J3625="AVAL", "Avicennia alba", IF(J3625="AVOF", "Avicennia officinalis", IF(J3625="LURA", "Lumnitzera racemosa", IF(J3625="CETA", "Ceriops tagal", IF(J3625="XYGR", "Xylocarpus granatum", IF(J3625="AVMA", "Avicennia marina", IF(J3625="RHMU", "Rhizophora mucronata", IF(J3625="BRGY", "Bruguiera gymnorrhiza", IF(J3625="BRSE", "Bruguiera sexangula", IF(J3625="SOOV", "Sonneratia ovata", IF(J3625="SOCA", "Sonneratia caseolaris", IF(J3625="HELI", "Heritiera littoralis", IF(J3625="HESY", "Heritiera sylvatica", IF(J3625="NYFR", "Nypa fruticans", IF(J3625="CYRA", "Cynometra ramiflora", IF(J3625="PHPA", "Phoenix paludosa", IF(J3625="SCHY", "Scyphiphora hydrophyllacea", IF(J3625="DIMA", "Diospyros maritima", IF(J3625="POPI", "Pongamia pinnata", IF(J3625="MAPS", "Maniltoa psilogyne", IF(J3625="INBI", "Intsia bijuga", IF(J3625="ACEB", "Acanthus ebracteatus", IF(J3625="CAER", "Calamus erinaceus", IF(J3625="UNUN", "Unknown unknown",  IF(J3625="SOAL", "Sonneratia alba",  IF(J3625="AECO", "Aegiceras corniculatum", "" )) )))))))))))))))))))))))))))))</f>
        <v>Rhizophora apiculata</v>
      </c>
      <c r="J3625" s="23" t="s">
        <v>21</v>
      </c>
      <c r="K3625" s="68" t="n">
        <v>6.4</v>
      </c>
      <c r="L3625" s="73"/>
      <c r="N3625" s="29"/>
    </row>
    <row r="3626" customFormat="false" ht="13.8" hidden="false" customHeight="false" outlineLevel="0" collapsed="false">
      <c r="A3626" s="72" t="s">
        <v>138</v>
      </c>
      <c r="B3626" s="27" t="n">
        <v>41396</v>
      </c>
      <c r="C3626" s="1" t="s">
        <v>544</v>
      </c>
      <c r="D3626" s="1" t="s">
        <v>140</v>
      </c>
      <c r="E3626" s="1" t="s">
        <v>544</v>
      </c>
      <c r="F3626" s="1" t="s">
        <v>20</v>
      </c>
      <c r="G3626" s="14" t="n">
        <v>4</v>
      </c>
      <c r="H3626" s="14" t="n">
        <v>1</v>
      </c>
      <c r="I3626" s="23" t="str">
        <f aca="false">IF(J3626="RHAP", "Rhizophora apiculata", IF(J3626="EXAG", "Excoecaria agallocha", IF(J3626="BRPA", "Bruguiera parviflora", IF(J3626="XYMO", "Xylocarpus moluccensis", IF(J3626="BRCY", "Bruguiera cylindrica", IF(J3626="AVAL", "Avicennia alba", IF(J3626="AVOF", "Avicennia officinalis", IF(J3626="LURA", "Lumnitzera racemosa", IF(J3626="CETA", "Ceriops tagal", IF(J3626="XYGR", "Xylocarpus granatum", IF(J3626="AVMA", "Avicennia marina", IF(J3626="RHMU", "Rhizophora mucronata", IF(J3626="BRGY", "Bruguiera gymnorrhiza", IF(J3626="BRSE", "Bruguiera sexangula", IF(J3626="SOOV", "Sonneratia ovata", IF(J3626="SOCA", "Sonneratia caseolaris", IF(J3626="HELI", "Heritiera littoralis", IF(J3626="HESY", "Heritiera sylvatica", IF(J3626="NYFR", "Nypa fruticans", IF(J3626="CYRA", "Cynometra ramiflora", IF(J3626="PHPA", "Phoenix paludosa", IF(J3626="SCHY", "Scyphiphora hydrophyllacea", IF(J3626="DIMA", "Diospyros maritima", IF(J3626="POPI", "Pongamia pinnata", IF(J3626="MAPS", "Maniltoa psilogyne", IF(J3626="INBI", "Intsia bijuga", IF(J3626="ACEB", "Acanthus ebracteatus", IF(J3626="CAER", "Calamus erinaceus", IF(J3626="UNUN", "Unknown unknown",  IF(J3626="SOAL", "Sonneratia alba",  IF(J3626="AECO", "Aegiceras corniculatum", "" )) )))))))))))))))))))))))))))))</f>
        <v>Intsia bijuga</v>
      </c>
      <c r="J3626" s="23" t="s">
        <v>1081</v>
      </c>
      <c r="K3626" s="68" t="n">
        <v>6.5</v>
      </c>
      <c r="L3626" s="73"/>
      <c r="N3626" s="29"/>
      <c r="P3626" s="23"/>
    </row>
    <row r="3627" customFormat="false" ht="13.8" hidden="false" customHeight="false" outlineLevel="0" collapsed="false">
      <c r="A3627" s="49" t="s">
        <v>138</v>
      </c>
      <c r="B3627" s="27" t="n">
        <v>41396</v>
      </c>
      <c r="C3627" s="1" t="s">
        <v>544</v>
      </c>
      <c r="D3627" s="1" t="s">
        <v>140</v>
      </c>
      <c r="E3627" s="1" t="s">
        <v>544</v>
      </c>
      <c r="F3627" s="1" t="s">
        <v>20</v>
      </c>
      <c r="G3627" s="14" t="n">
        <v>4</v>
      </c>
      <c r="H3627" s="14" t="n">
        <v>1</v>
      </c>
      <c r="I3627" s="23" t="str">
        <f aca="false">IF(J3627="RHAP", "Rhizophora apiculata", IF(J3627="EXAG", "Excoecaria agallocha", IF(J3627="BRPA", "Bruguiera parviflora", IF(J3627="XYMO", "Xylocarpus moluccensis", IF(J3627="BRCY", "Bruguiera cylindrica", IF(J3627="AVAL", "Avicennia alba", IF(J3627="AVOF", "Avicennia officinalis", IF(J3627="LURA", "Lumnitzera racemosa", IF(J3627="CETA", "Ceriops tagal", IF(J3627="XYGR", "Xylocarpus granatum", IF(J3627="AVMA", "Avicennia marina", IF(J3627="RHMU", "Rhizophora mucronata", IF(J3627="BRGY", "Bruguiera gymnorrhiza", IF(J3627="BRSE", "Bruguiera sexangula", IF(J3627="SOOV", "Sonneratia ovata", IF(J3627="SOCA", "Sonneratia caseolaris", IF(J3627="HELI", "Heritiera littoralis", IF(J3627="HESY", "Heritiera sylvatica", IF(J3627="NYFR", "Nypa fruticans", IF(J3627="CYRA", "Cynometra ramiflora", IF(J3627="PHPA", "Phoenix paludosa", IF(J3627="SCHY", "Scyphiphora hydrophyllacea", IF(J3627="DIMA", "Diospyros maritima", IF(J3627="POPI", "Pongamia pinnata", IF(J3627="MAPS", "Maniltoa psilogyne", IF(J3627="INBI", "Intsia bijuga", IF(J3627="ACEB", "Acanthus ebracteatus", IF(J3627="CAER", "Calamus erinaceus", IF(J3627="UNUN", "Unknown unknown",  IF(J3627="SOAL", "Sonneratia alba",  IF(J3627="AECO", "Aegiceras corniculatum", "" )) )))))))))))))))))))))))))))))</f>
        <v>Rhizophora apiculata</v>
      </c>
      <c r="J3627" s="23" t="s">
        <v>21</v>
      </c>
      <c r="K3627" s="68" t="n">
        <v>6.5</v>
      </c>
      <c r="L3627" s="73"/>
      <c r="N3627" s="29"/>
    </row>
    <row r="3628" customFormat="false" ht="13.8" hidden="false" customHeight="false" outlineLevel="0" collapsed="false">
      <c r="A3628" s="49" t="s">
        <v>138</v>
      </c>
      <c r="B3628" s="27" t="n">
        <v>41396</v>
      </c>
      <c r="C3628" s="1" t="s">
        <v>544</v>
      </c>
      <c r="D3628" s="1" t="s">
        <v>140</v>
      </c>
      <c r="E3628" s="1" t="s">
        <v>544</v>
      </c>
      <c r="F3628" s="1" t="s">
        <v>20</v>
      </c>
      <c r="G3628" s="14" t="n">
        <v>4</v>
      </c>
      <c r="H3628" s="14" t="n">
        <v>1</v>
      </c>
      <c r="I3628" s="23" t="str">
        <f aca="false">IF(J3628="RHAP", "Rhizophora apiculata", IF(J3628="EXAG", "Excoecaria agallocha", IF(J3628="BRPA", "Bruguiera parviflora", IF(J3628="XYMO", "Xylocarpus moluccensis", IF(J3628="BRCY", "Bruguiera cylindrica", IF(J3628="AVAL", "Avicennia alba", IF(J3628="AVOF", "Avicennia officinalis", IF(J3628="LURA", "Lumnitzera racemosa", IF(J3628="CETA", "Ceriops tagal", IF(J3628="XYGR", "Xylocarpus granatum", IF(J3628="AVMA", "Avicennia marina", IF(J3628="RHMU", "Rhizophora mucronata", IF(J3628="BRGY", "Bruguiera gymnorrhiza", IF(J3628="BRSE", "Bruguiera sexangula", IF(J3628="SOOV", "Sonneratia ovata", IF(J3628="SOCA", "Sonneratia caseolaris", IF(J3628="HELI", "Heritiera littoralis", IF(J3628="HESY", "Heritiera sylvatica", IF(J3628="NYFR", "Nypa fruticans", IF(J3628="CYRA", "Cynometra ramiflora", IF(J3628="PHPA", "Phoenix paludosa", IF(J3628="SCHY", "Scyphiphora hydrophyllacea", IF(J3628="DIMA", "Diospyros maritima", IF(J3628="POPI", "Pongamia pinnata", IF(J3628="MAPS", "Maniltoa psilogyne", IF(J3628="INBI", "Intsia bijuga", IF(J3628="ACEB", "Acanthus ebracteatus", IF(J3628="CAER", "Calamus erinaceus", IF(J3628="UNUN", "Unknown unknown",  IF(J3628="SOAL", "Sonneratia alba",  IF(J3628="AECO", "Aegiceras corniculatum", "" )) )))))))))))))))))))))))))))))</f>
        <v>Rhizophora apiculata</v>
      </c>
      <c r="J3628" s="23" t="s">
        <v>21</v>
      </c>
      <c r="K3628" s="68" t="n">
        <v>6.5</v>
      </c>
      <c r="L3628" s="73"/>
      <c r="N3628" s="29"/>
    </row>
    <row r="3629" customFormat="false" ht="13.8" hidden="false" customHeight="false" outlineLevel="0" collapsed="false">
      <c r="A3629" s="49" t="s">
        <v>138</v>
      </c>
      <c r="B3629" s="27" t="n">
        <v>41396</v>
      </c>
      <c r="C3629" s="1" t="s">
        <v>544</v>
      </c>
      <c r="D3629" s="1" t="s">
        <v>140</v>
      </c>
      <c r="E3629" s="1" t="s">
        <v>544</v>
      </c>
      <c r="F3629" s="1" t="s">
        <v>20</v>
      </c>
      <c r="G3629" s="14" t="n">
        <v>4</v>
      </c>
      <c r="H3629" s="14" t="n">
        <v>1</v>
      </c>
      <c r="I3629" s="23" t="str">
        <f aca="false">IF(J3629="RHAP", "Rhizophora apiculata", IF(J3629="EXAG", "Excoecaria agallocha", IF(J3629="BRPA", "Bruguiera parviflora", IF(J3629="XYMO", "Xylocarpus moluccensis", IF(J3629="BRCY", "Bruguiera cylindrica", IF(J3629="AVAL", "Avicennia alba", IF(J3629="AVOF", "Avicennia officinalis", IF(J3629="LURA", "Lumnitzera racemosa", IF(J3629="CETA", "Ceriops tagal", IF(J3629="XYGR", "Xylocarpus granatum", IF(J3629="AVMA", "Avicennia marina", IF(J3629="RHMU", "Rhizophora mucronata", IF(J3629="BRGY", "Bruguiera gymnorrhiza", IF(J3629="BRSE", "Bruguiera sexangula", IF(J3629="SOOV", "Sonneratia ovata", IF(J3629="SOCA", "Sonneratia caseolaris", IF(J3629="HELI", "Heritiera littoralis", IF(J3629="HESY", "Heritiera sylvatica", IF(J3629="NYFR", "Nypa fruticans", IF(J3629="CYRA", "Cynometra ramiflora", IF(J3629="PHPA", "Phoenix paludosa", IF(J3629="SCHY", "Scyphiphora hydrophyllacea", IF(J3629="DIMA", "Diospyros maritima", IF(J3629="POPI", "Pongamia pinnata", IF(J3629="MAPS", "Maniltoa psilogyne", IF(J3629="INBI", "Intsia bijuga", IF(J3629="ACEB", "Acanthus ebracteatus", IF(J3629="CAER", "Calamus erinaceus", IF(J3629="UNUN", "Unknown unknown",  IF(J3629="SOAL", "Sonneratia alba",  IF(J3629="AECO", "Aegiceras corniculatum", "" )) )))))))))))))))))))))))))))))</f>
        <v>Rhizophora apiculata</v>
      </c>
      <c r="J3629" s="23" t="s">
        <v>21</v>
      </c>
      <c r="K3629" s="68" t="n">
        <v>6.6</v>
      </c>
      <c r="L3629" s="73"/>
      <c r="N3629" s="29"/>
    </row>
    <row r="3630" customFormat="false" ht="13.8" hidden="false" customHeight="false" outlineLevel="0" collapsed="false">
      <c r="A3630" s="49" t="s">
        <v>138</v>
      </c>
      <c r="B3630" s="27" t="n">
        <v>41396</v>
      </c>
      <c r="C3630" s="1" t="s">
        <v>544</v>
      </c>
      <c r="D3630" s="1" t="s">
        <v>140</v>
      </c>
      <c r="E3630" s="1" t="s">
        <v>544</v>
      </c>
      <c r="F3630" s="1" t="s">
        <v>20</v>
      </c>
      <c r="G3630" s="14" t="n">
        <v>4</v>
      </c>
      <c r="H3630" s="14" t="n">
        <v>1</v>
      </c>
      <c r="I3630" s="23" t="str">
        <f aca="false">IF(J3630="RHAP", "Rhizophora apiculata", IF(J3630="EXAG", "Excoecaria agallocha", IF(J3630="BRPA", "Bruguiera parviflora", IF(J3630="XYMO", "Xylocarpus moluccensis", IF(J3630="BRCY", "Bruguiera cylindrica", IF(J3630="AVAL", "Avicennia alba", IF(J3630="AVOF", "Avicennia officinalis", IF(J3630="LURA", "Lumnitzera racemosa", IF(J3630="CETA", "Ceriops tagal", IF(J3630="XYGR", "Xylocarpus granatum", IF(J3630="AVMA", "Avicennia marina", IF(J3630="RHMU", "Rhizophora mucronata", IF(J3630="BRGY", "Bruguiera gymnorrhiza", IF(J3630="BRSE", "Bruguiera sexangula", IF(J3630="SOOV", "Sonneratia ovata", IF(J3630="SOCA", "Sonneratia caseolaris", IF(J3630="HELI", "Heritiera littoralis", IF(J3630="HESY", "Heritiera sylvatica", IF(J3630="NYFR", "Nypa fruticans", IF(J3630="CYRA", "Cynometra ramiflora", IF(J3630="PHPA", "Phoenix paludosa", IF(J3630="SCHY", "Scyphiphora hydrophyllacea", IF(J3630="DIMA", "Diospyros maritima", IF(J3630="POPI", "Pongamia pinnata", IF(J3630="MAPS", "Maniltoa psilogyne", IF(J3630="INBI", "Intsia bijuga", IF(J3630="ACEB", "Acanthus ebracteatus", IF(J3630="CAER", "Calamus erinaceus", IF(J3630="UNUN", "Unknown unknown",  IF(J3630="SOAL", "Sonneratia alba",  IF(J3630="AECO", "Aegiceras corniculatum", "" )) )))))))))))))))))))))))))))))</f>
        <v>Rhizophora apiculata</v>
      </c>
      <c r="J3630" s="23" t="s">
        <v>21</v>
      </c>
      <c r="K3630" s="68" t="n">
        <v>6.7</v>
      </c>
      <c r="L3630" s="73"/>
      <c r="N3630" s="29"/>
    </row>
    <row r="3631" customFormat="false" ht="13.8" hidden="false" customHeight="false" outlineLevel="0" collapsed="false">
      <c r="A3631" s="72" t="s">
        <v>138</v>
      </c>
      <c r="B3631" s="27" t="n">
        <v>41396</v>
      </c>
      <c r="C3631" s="1" t="s">
        <v>544</v>
      </c>
      <c r="D3631" s="1" t="s">
        <v>140</v>
      </c>
      <c r="E3631" s="1" t="s">
        <v>544</v>
      </c>
      <c r="F3631" s="1" t="s">
        <v>20</v>
      </c>
      <c r="G3631" s="14" t="n">
        <v>4</v>
      </c>
      <c r="H3631" s="14" t="n">
        <v>1</v>
      </c>
      <c r="I3631" s="23" t="str">
        <f aca="false">IF(J3631="RHAP", "Rhizophora apiculata", IF(J3631="EXAG", "Excoecaria agallocha", IF(J3631="BRPA", "Bruguiera parviflora", IF(J3631="XYMO", "Xylocarpus moluccensis", IF(J3631="BRCY", "Bruguiera cylindrica", IF(J3631="AVAL", "Avicennia alba", IF(J3631="AVOF", "Avicennia officinalis", IF(J3631="LURA", "Lumnitzera racemosa", IF(J3631="CETA", "Ceriops tagal", IF(J3631="XYGR", "Xylocarpus granatum", IF(J3631="AVMA", "Avicennia marina", IF(J3631="RHMU", "Rhizophora mucronata", IF(J3631="BRGY", "Bruguiera gymnorrhiza", IF(J3631="BRSE", "Bruguiera sexangula", IF(J3631="SOOV", "Sonneratia ovata", IF(J3631="SOCA", "Sonneratia caseolaris", IF(J3631="HELI", "Heritiera littoralis", IF(J3631="HESY", "Heritiera sylvatica", IF(J3631="NYFR", "Nypa fruticans", IF(J3631="CYRA", "Cynometra ramiflora", IF(J3631="PHPA", "Phoenix paludosa", IF(J3631="SCHY", "Scyphiphora hydrophyllacea", IF(J3631="DIMA", "Diospyros maritima", IF(J3631="POPI", "Pongamia pinnata", IF(J3631="MAPS", "Maniltoa psilogyne", IF(J3631="INBI", "Intsia bijuga", IF(J3631="ACEB", "Acanthus ebracteatus", IF(J3631="CAER", "Calamus erinaceus", IF(J3631="UNUN", "Unknown unknown",  IF(J3631="SOAL", "Sonneratia alba",  IF(J3631="AECO", "Aegiceras corniculatum", "" )) )))))))))))))))))))))))))))))</f>
        <v>Heritiera sylvatica</v>
      </c>
      <c r="J3631" s="23" t="s">
        <v>195</v>
      </c>
      <c r="K3631" s="68" t="n">
        <v>6.8</v>
      </c>
      <c r="L3631" s="73"/>
      <c r="N3631" s="29"/>
    </row>
    <row r="3632" customFormat="false" ht="13.8" hidden="false" customHeight="false" outlineLevel="0" collapsed="false">
      <c r="A3632" s="72" t="s">
        <v>138</v>
      </c>
      <c r="B3632" s="27" t="n">
        <v>41396</v>
      </c>
      <c r="C3632" s="1" t="s">
        <v>544</v>
      </c>
      <c r="D3632" s="1" t="s">
        <v>140</v>
      </c>
      <c r="E3632" s="1" t="s">
        <v>544</v>
      </c>
      <c r="F3632" s="1" t="s">
        <v>20</v>
      </c>
      <c r="G3632" s="14" t="n">
        <v>4</v>
      </c>
      <c r="H3632" s="14" t="n">
        <v>1</v>
      </c>
      <c r="I3632" s="23" t="str">
        <f aca="false">IF(J3632="RHAP", "Rhizophora apiculata", IF(J3632="EXAG", "Excoecaria agallocha", IF(J3632="BRPA", "Bruguiera parviflora", IF(J3632="XYMO", "Xylocarpus moluccensis", IF(J3632="BRCY", "Bruguiera cylindrica", IF(J3632="AVAL", "Avicennia alba", IF(J3632="AVOF", "Avicennia officinalis", IF(J3632="LURA", "Lumnitzera racemosa", IF(J3632="CETA", "Ceriops tagal", IF(J3632="XYGR", "Xylocarpus granatum", IF(J3632="AVMA", "Avicennia marina", IF(J3632="RHMU", "Rhizophora mucronata", IF(J3632="BRGY", "Bruguiera gymnorrhiza", IF(J3632="BRSE", "Bruguiera sexangula", IF(J3632="SOOV", "Sonneratia ovata", IF(J3632="SOCA", "Sonneratia caseolaris", IF(J3632="HELI", "Heritiera littoralis", IF(J3632="HESY", "Heritiera sylvatica", IF(J3632="NYFR", "Nypa fruticans", IF(J3632="CYRA", "Cynometra ramiflora", IF(J3632="PHPA", "Phoenix paludosa", IF(J3632="SCHY", "Scyphiphora hydrophyllacea", IF(J3632="DIMA", "Diospyros maritima", IF(J3632="POPI", "Pongamia pinnata", IF(J3632="MAPS", "Maniltoa psilogyne", IF(J3632="INBI", "Intsia bijuga", IF(J3632="ACEB", "Acanthus ebracteatus", IF(J3632="CAER", "Calamus erinaceus", IF(J3632="UNUN", "Unknown unknown",  IF(J3632="SOAL", "Sonneratia alba",  IF(J3632="AECO", "Aegiceras corniculatum", "" )) )))))))))))))))))))))))))))))</f>
        <v>Phoenix paludosa</v>
      </c>
      <c r="J3632" s="23" t="s">
        <v>1082</v>
      </c>
      <c r="K3632" s="68" t="n">
        <v>6.8</v>
      </c>
      <c r="L3632" s="73"/>
      <c r="N3632" s="29"/>
      <c r="P3632" s="23"/>
    </row>
    <row r="3633" customFormat="false" ht="13.8" hidden="false" customHeight="false" outlineLevel="0" collapsed="false">
      <c r="A3633" s="49" t="s">
        <v>138</v>
      </c>
      <c r="B3633" s="27" t="n">
        <v>41396</v>
      </c>
      <c r="C3633" s="1" t="s">
        <v>544</v>
      </c>
      <c r="D3633" s="1" t="s">
        <v>140</v>
      </c>
      <c r="E3633" s="1" t="s">
        <v>544</v>
      </c>
      <c r="F3633" s="1" t="s">
        <v>20</v>
      </c>
      <c r="G3633" s="14" t="n">
        <v>4</v>
      </c>
      <c r="H3633" s="14" t="n">
        <v>1</v>
      </c>
      <c r="I3633" s="23" t="str">
        <f aca="false">IF(J3633="RHAP", "Rhizophora apiculata", IF(J3633="EXAG", "Excoecaria agallocha", IF(J3633="BRPA", "Bruguiera parviflora", IF(J3633="XYMO", "Xylocarpus moluccensis", IF(J3633="BRCY", "Bruguiera cylindrica", IF(J3633="AVAL", "Avicennia alba", IF(J3633="AVOF", "Avicennia officinalis", IF(J3633="LURA", "Lumnitzera racemosa", IF(J3633="CETA", "Ceriops tagal", IF(J3633="XYGR", "Xylocarpus granatum", IF(J3633="AVMA", "Avicennia marina", IF(J3633="RHMU", "Rhizophora mucronata", IF(J3633="BRGY", "Bruguiera gymnorrhiza", IF(J3633="BRSE", "Bruguiera sexangula", IF(J3633="SOOV", "Sonneratia ovata", IF(J3633="SOCA", "Sonneratia caseolaris", IF(J3633="HELI", "Heritiera littoralis", IF(J3633="HESY", "Heritiera sylvatica", IF(J3633="NYFR", "Nypa fruticans", IF(J3633="CYRA", "Cynometra ramiflora", IF(J3633="PHPA", "Phoenix paludosa", IF(J3633="SCHY", "Scyphiphora hydrophyllacea", IF(J3633="DIMA", "Diospyros maritima", IF(J3633="POPI", "Pongamia pinnata", IF(J3633="MAPS", "Maniltoa psilogyne", IF(J3633="INBI", "Intsia bijuga", IF(J3633="ACEB", "Acanthus ebracteatus", IF(J3633="CAER", "Calamus erinaceus", IF(J3633="UNUN", "Unknown unknown",  IF(J3633="SOAL", "Sonneratia alba",  IF(J3633="AECO", "Aegiceras corniculatum", "" )) )))))))))))))))))))))))))))))</f>
        <v>Rhizophora apiculata</v>
      </c>
      <c r="J3633" s="23" t="s">
        <v>21</v>
      </c>
      <c r="K3633" s="68" t="n">
        <v>6.8</v>
      </c>
      <c r="L3633" s="73"/>
      <c r="N3633" s="29"/>
    </row>
    <row r="3634" customFormat="false" ht="13.8" hidden="false" customHeight="false" outlineLevel="0" collapsed="false">
      <c r="A3634" s="49" t="s">
        <v>138</v>
      </c>
      <c r="B3634" s="27" t="n">
        <v>41396</v>
      </c>
      <c r="C3634" s="1" t="s">
        <v>544</v>
      </c>
      <c r="D3634" s="1" t="s">
        <v>140</v>
      </c>
      <c r="E3634" s="1" t="s">
        <v>544</v>
      </c>
      <c r="F3634" s="1" t="s">
        <v>20</v>
      </c>
      <c r="G3634" s="14" t="n">
        <v>4</v>
      </c>
      <c r="H3634" s="14" t="n">
        <v>1</v>
      </c>
      <c r="I3634" s="23" t="str">
        <f aca="false">IF(J3634="RHAP", "Rhizophora apiculata", IF(J3634="EXAG", "Excoecaria agallocha", IF(J3634="BRPA", "Bruguiera parviflora", IF(J3634="XYMO", "Xylocarpus moluccensis", IF(J3634="BRCY", "Bruguiera cylindrica", IF(J3634="AVAL", "Avicennia alba", IF(J3634="AVOF", "Avicennia officinalis", IF(J3634="LURA", "Lumnitzera racemosa", IF(J3634="CETA", "Ceriops tagal", IF(J3634="XYGR", "Xylocarpus granatum", IF(J3634="AVMA", "Avicennia marina", IF(J3634="RHMU", "Rhizophora mucronata", IF(J3634="BRGY", "Bruguiera gymnorrhiza", IF(J3634="BRSE", "Bruguiera sexangula", IF(J3634="SOOV", "Sonneratia ovata", IF(J3634="SOCA", "Sonneratia caseolaris", IF(J3634="HELI", "Heritiera littoralis", IF(J3634="HESY", "Heritiera sylvatica", IF(J3634="NYFR", "Nypa fruticans", IF(J3634="CYRA", "Cynometra ramiflora", IF(J3634="PHPA", "Phoenix paludosa", IF(J3634="SCHY", "Scyphiphora hydrophyllacea", IF(J3634="DIMA", "Diospyros maritima", IF(J3634="POPI", "Pongamia pinnata", IF(J3634="MAPS", "Maniltoa psilogyne", IF(J3634="INBI", "Intsia bijuga", IF(J3634="ACEB", "Acanthus ebracteatus", IF(J3634="CAER", "Calamus erinaceus", IF(J3634="UNUN", "Unknown unknown",  IF(J3634="SOAL", "Sonneratia alba",  IF(J3634="AECO", "Aegiceras corniculatum", "" )) )))))))))))))))))))))))))))))</f>
        <v>Rhizophora apiculata</v>
      </c>
      <c r="J3634" s="23" t="s">
        <v>21</v>
      </c>
      <c r="K3634" s="68" t="n">
        <v>6.8</v>
      </c>
      <c r="L3634" s="73"/>
      <c r="N3634" s="29"/>
    </row>
    <row r="3635" customFormat="false" ht="13.8" hidden="false" customHeight="false" outlineLevel="0" collapsed="false">
      <c r="A3635" s="49" t="s">
        <v>138</v>
      </c>
      <c r="B3635" s="27" t="n">
        <v>41396</v>
      </c>
      <c r="C3635" s="1" t="s">
        <v>544</v>
      </c>
      <c r="D3635" s="1" t="s">
        <v>140</v>
      </c>
      <c r="E3635" s="1" t="s">
        <v>544</v>
      </c>
      <c r="F3635" s="1" t="s">
        <v>20</v>
      </c>
      <c r="G3635" s="14" t="n">
        <v>4</v>
      </c>
      <c r="H3635" s="14" t="n">
        <v>1</v>
      </c>
      <c r="I3635" s="23" t="str">
        <f aca="false">IF(J3635="RHAP", "Rhizophora apiculata", IF(J3635="EXAG", "Excoecaria agallocha", IF(J3635="BRPA", "Bruguiera parviflora", IF(J3635="XYMO", "Xylocarpus moluccensis", IF(J3635="BRCY", "Bruguiera cylindrica", IF(J3635="AVAL", "Avicennia alba", IF(J3635="AVOF", "Avicennia officinalis", IF(J3635="LURA", "Lumnitzera racemosa", IF(J3635="CETA", "Ceriops tagal", IF(J3635="XYGR", "Xylocarpus granatum", IF(J3635="AVMA", "Avicennia marina", IF(J3635="RHMU", "Rhizophora mucronata", IF(J3635="BRGY", "Bruguiera gymnorrhiza", IF(J3635="BRSE", "Bruguiera sexangula", IF(J3635="SOOV", "Sonneratia ovata", IF(J3635="SOCA", "Sonneratia caseolaris", IF(J3635="HELI", "Heritiera littoralis", IF(J3635="HESY", "Heritiera sylvatica", IF(J3635="NYFR", "Nypa fruticans", IF(J3635="CYRA", "Cynometra ramiflora", IF(J3635="PHPA", "Phoenix paludosa", IF(J3635="SCHY", "Scyphiphora hydrophyllacea", IF(J3635="DIMA", "Diospyros maritima", IF(J3635="POPI", "Pongamia pinnata", IF(J3635="MAPS", "Maniltoa psilogyne", IF(J3635="INBI", "Intsia bijuga", IF(J3635="ACEB", "Acanthus ebracteatus", IF(J3635="CAER", "Calamus erinaceus", IF(J3635="UNUN", "Unknown unknown",  IF(J3635="SOAL", "Sonneratia alba",  IF(J3635="AECO", "Aegiceras corniculatum", "" )) )))))))))))))))))))))))))))))</f>
        <v>Rhizophora apiculata</v>
      </c>
      <c r="J3635" s="23" t="s">
        <v>21</v>
      </c>
      <c r="K3635" s="68" t="n">
        <v>6.8</v>
      </c>
      <c r="L3635" s="73"/>
      <c r="N3635" s="29"/>
    </row>
    <row r="3636" customFormat="false" ht="13.8" hidden="false" customHeight="false" outlineLevel="0" collapsed="false">
      <c r="A3636" s="49" t="s">
        <v>138</v>
      </c>
      <c r="B3636" s="27" t="n">
        <v>41396</v>
      </c>
      <c r="C3636" s="1" t="s">
        <v>544</v>
      </c>
      <c r="D3636" s="1" t="s">
        <v>140</v>
      </c>
      <c r="E3636" s="1" t="s">
        <v>544</v>
      </c>
      <c r="F3636" s="1" t="s">
        <v>20</v>
      </c>
      <c r="G3636" s="14" t="n">
        <v>4</v>
      </c>
      <c r="H3636" s="14" t="n">
        <v>1</v>
      </c>
      <c r="I3636" s="23" t="str">
        <f aca="false">IF(J3636="RHAP", "Rhizophora apiculata", IF(J3636="EXAG", "Excoecaria agallocha", IF(J3636="BRPA", "Bruguiera parviflora", IF(J3636="XYMO", "Xylocarpus moluccensis", IF(J3636="BRCY", "Bruguiera cylindrica", IF(J3636="AVAL", "Avicennia alba", IF(J3636="AVOF", "Avicennia officinalis", IF(J3636="LURA", "Lumnitzera racemosa", IF(J3636="CETA", "Ceriops tagal", IF(J3636="XYGR", "Xylocarpus granatum", IF(J3636="AVMA", "Avicennia marina", IF(J3636="RHMU", "Rhizophora mucronata", IF(J3636="BRGY", "Bruguiera gymnorrhiza", IF(J3636="BRSE", "Bruguiera sexangula", IF(J3636="SOOV", "Sonneratia ovata", IF(J3636="SOCA", "Sonneratia caseolaris", IF(J3636="HELI", "Heritiera littoralis", IF(J3636="HESY", "Heritiera sylvatica", IF(J3636="NYFR", "Nypa fruticans", IF(J3636="CYRA", "Cynometra ramiflora", IF(J3636="PHPA", "Phoenix paludosa", IF(J3636="SCHY", "Scyphiphora hydrophyllacea", IF(J3636="DIMA", "Diospyros maritima", IF(J3636="POPI", "Pongamia pinnata", IF(J3636="MAPS", "Maniltoa psilogyne", IF(J3636="INBI", "Intsia bijuga", IF(J3636="ACEB", "Acanthus ebracteatus", IF(J3636="CAER", "Calamus erinaceus", IF(J3636="UNUN", "Unknown unknown",  IF(J3636="SOAL", "Sonneratia alba",  IF(J3636="AECO", "Aegiceras corniculatum", "" )) )))))))))))))))))))))))))))))</f>
        <v>Rhizophora apiculata</v>
      </c>
      <c r="J3636" s="23" t="s">
        <v>21</v>
      </c>
      <c r="K3636" s="68" t="n">
        <v>7</v>
      </c>
      <c r="L3636" s="73"/>
      <c r="N3636" s="29"/>
    </row>
    <row r="3637" customFormat="false" ht="13.8" hidden="false" customHeight="false" outlineLevel="0" collapsed="false">
      <c r="A3637" s="49" t="s">
        <v>138</v>
      </c>
      <c r="B3637" s="27" t="n">
        <v>41396</v>
      </c>
      <c r="C3637" s="1" t="s">
        <v>544</v>
      </c>
      <c r="D3637" s="1" t="s">
        <v>140</v>
      </c>
      <c r="E3637" s="1" t="s">
        <v>544</v>
      </c>
      <c r="F3637" s="1" t="s">
        <v>20</v>
      </c>
      <c r="G3637" s="14" t="n">
        <v>4</v>
      </c>
      <c r="H3637" s="14" t="n">
        <v>1</v>
      </c>
      <c r="I3637" s="23" t="str">
        <f aca="false">IF(J3637="RHAP", "Rhizophora apiculata", IF(J3637="EXAG", "Excoecaria agallocha", IF(J3637="BRPA", "Bruguiera parviflora", IF(J3637="XYMO", "Xylocarpus moluccensis", IF(J3637="BRCY", "Bruguiera cylindrica", IF(J3637="AVAL", "Avicennia alba", IF(J3637="AVOF", "Avicennia officinalis", IF(J3637="LURA", "Lumnitzera racemosa", IF(J3637="CETA", "Ceriops tagal", IF(J3637="XYGR", "Xylocarpus granatum", IF(J3637="AVMA", "Avicennia marina", IF(J3637="RHMU", "Rhizophora mucronata", IF(J3637="BRGY", "Bruguiera gymnorrhiza", IF(J3637="BRSE", "Bruguiera sexangula", IF(J3637="SOOV", "Sonneratia ovata", IF(J3637="SOCA", "Sonneratia caseolaris", IF(J3637="HELI", "Heritiera littoralis", IF(J3637="HESY", "Heritiera sylvatica", IF(J3637="NYFR", "Nypa fruticans", IF(J3637="CYRA", "Cynometra ramiflora", IF(J3637="PHPA", "Phoenix paludosa", IF(J3637="SCHY", "Scyphiphora hydrophyllacea", IF(J3637="DIMA", "Diospyros maritima", IF(J3637="POPI", "Pongamia pinnata", IF(J3637="MAPS", "Maniltoa psilogyne", IF(J3637="INBI", "Intsia bijuga", IF(J3637="ACEB", "Acanthus ebracteatus", IF(J3637="CAER", "Calamus erinaceus", IF(J3637="UNUN", "Unknown unknown",  IF(J3637="SOAL", "Sonneratia alba",  IF(J3637="AECO", "Aegiceras corniculatum", "" )) )))))))))))))))))))))))))))))</f>
        <v>Rhizophora apiculata</v>
      </c>
      <c r="J3637" s="23" t="s">
        <v>21</v>
      </c>
      <c r="K3637" s="68" t="n">
        <v>7</v>
      </c>
      <c r="L3637" s="73"/>
      <c r="N3637" s="29"/>
    </row>
    <row r="3638" customFormat="false" ht="13.8" hidden="false" customHeight="false" outlineLevel="0" collapsed="false">
      <c r="A3638" s="49" t="s">
        <v>138</v>
      </c>
      <c r="B3638" s="27" t="n">
        <v>41396</v>
      </c>
      <c r="C3638" s="1" t="s">
        <v>544</v>
      </c>
      <c r="D3638" s="1" t="s">
        <v>140</v>
      </c>
      <c r="E3638" s="1" t="s">
        <v>544</v>
      </c>
      <c r="F3638" s="1" t="s">
        <v>20</v>
      </c>
      <c r="G3638" s="14" t="n">
        <v>4</v>
      </c>
      <c r="H3638" s="14" t="n">
        <v>1</v>
      </c>
      <c r="I3638" s="23" t="str">
        <f aca="false">IF(J3638="RHAP", "Rhizophora apiculata", IF(J3638="EXAG", "Excoecaria agallocha", IF(J3638="BRPA", "Bruguiera parviflora", IF(J3638="XYMO", "Xylocarpus moluccensis", IF(J3638="BRCY", "Bruguiera cylindrica", IF(J3638="AVAL", "Avicennia alba", IF(J3638="AVOF", "Avicennia officinalis", IF(J3638="LURA", "Lumnitzera racemosa", IF(J3638="CETA", "Ceriops tagal", IF(J3638="XYGR", "Xylocarpus granatum", IF(J3638="AVMA", "Avicennia marina", IF(J3638="RHMU", "Rhizophora mucronata", IF(J3638="BRGY", "Bruguiera gymnorrhiza", IF(J3638="BRSE", "Bruguiera sexangula", IF(J3638="SOOV", "Sonneratia ovata", IF(J3638="SOCA", "Sonneratia caseolaris", IF(J3638="HELI", "Heritiera littoralis", IF(J3638="HESY", "Heritiera sylvatica", IF(J3638="NYFR", "Nypa fruticans", IF(J3638="CYRA", "Cynometra ramiflora", IF(J3638="PHPA", "Phoenix paludosa", IF(J3638="SCHY", "Scyphiphora hydrophyllacea", IF(J3638="DIMA", "Diospyros maritima", IF(J3638="POPI", "Pongamia pinnata", IF(J3638="MAPS", "Maniltoa psilogyne", IF(J3638="INBI", "Intsia bijuga", IF(J3638="ACEB", "Acanthus ebracteatus", IF(J3638="CAER", "Calamus erinaceus", IF(J3638="UNUN", "Unknown unknown",  IF(J3638="SOAL", "Sonneratia alba",  IF(J3638="AECO", "Aegiceras corniculatum", "" )) )))))))))))))))))))))))))))))</f>
        <v>Rhizophora apiculata</v>
      </c>
      <c r="J3638" s="23" t="s">
        <v>21</v>
      </c>
      <c r="K3638" s="68" t="n">
        <v>7</v>
      </c>
      <c r="L3638" s="73"/>
      <c r="N3638" s="29"/>
    </row>
    <row r="3639" customFormat="false" ht="13.8" hidden="false" customHeight="false" outlineLevel="0" collapsed="false">
      <c r="A3639" s="49" t="s">
        <v>138</v>
      </c>
      <c r="B3639" s="27" t="n">
        <v>41396</v>
      </c>
      <c r="C3639" s="1" t="s">
        <v>544</v>
      </c>
      <c r="D3639" s="1" t="s">
        <v>140</v>
      </c>
      <c r="E3639" s="1" t="s">
        <v>544</v>
      </c>
      <c r="F3639" s="1" t="s">
        <v>20</v>
      </c>
      <c r="G3639" s="14" t="n">
        <v>4</v>
      </c>
      <c r="H3639" s="14" t="n">
        <v>1</v>
      </c>
      <c r="I3639" s="23" t="str">
        <f aca="false">IF(J3639="RHAP", "Rhizophora apiculata", IF(J3639="EXAG", "Excoecaria agallocha", IF(J3639="BRPA", "Bruguiera parviflora", IF(J3639="XYMO", "Xylocarpus moluccensis", IF(J3639="BRCY", "Bruguiera cylindrica", IF(J3639="AVAL", "Avicennia alba", IF(J3639="AVOF", "Avicennia officinalis", IF(J3639="LURA", "Lumnitzera racemosa", IF(J3639="CETA", "Ceriops tagal", IF(J3639="XYGR", "Xylocarpus granatum", IF(J3639="AVMA", "Avicennia marina", IF(J3639="RHMU", "Rhizophora mucronata", IF(J3639="BRGY", "Bruguiera gymnorrhiza", IF(J3639="BRSE", "Bruguiera sexangula", IF(J3639="SOOV", "Sonneratia ovata", IF(J3639="SOCA", "Sonneratia caseolaris", IF(J3639="HELI", "Heritiera littoralis", IF(J3639="HESY", "Heritiera sylvatica", IF(J3639="NYFR", "Nypa fruticans", IF(J3639="CYRA", "Cynometra ramiflora", IF(J3639="PHPA", "Phoenix paludosa", IF(J3639="SCHY", "Scyphiphora hydrophyllacea", IF(J3639="DIMA", "Diospyros maritima", IF(J3639="POPI", "Pongamia pinnata", IF(J3639="MAPS", "Maniltoa psilogyne", IF(J3639="INBI", "Intsia bijuga", IF(J3639="ACEB", "Acanthus ebracteatus", IF(J3639="CAER", "Calamus erinaceus", IF(J3639="UNUN", "Unknown unknown",  IF(J3639="SOAL", "Sonneratia alba",  IF(J3639="AECO", "Aegiceras corniculatum", "" )) )))))))))))))))))))))))))))))</f>
        <v>Rhizophora apiculata</v>
      </c>
      <c r="J3639" s="23" t="s">
        <v>21</v>
      </c>
      <c r="K3639" s="68" t="n">
        <v>7.1</v>
      </c>
      <c r="L3639" s="73"/>
      <c r="N3639" s="29"/>
    </row>
    <row r="3640" customFormat="false" ht="13.8" hidden="false" customHeight="false" outlineLevel="0" collapsed="false">
      <c r="A3640" s="49" t="s">
        <v>138</v>
      </c>
      <c r="B3640" s="27" t="n">
        <v>41396</v>
      </c>
      <c r="C3640" s="1" t="s">
        <v>544</v>
      </c>
      <c r="D3640" s="1" t="s">
        <v>140</v>
      </c>
      <c r="E3640" s="1" t="s">
        <v>544</v>
      </c>
      <c r="F3640" s="1" t="s">
        <v>20</v>
      </c>
      <c r="G3640" s="14" t="n">
        <v>4</v>
      </c>
      <c r="H3640" s="14" t="n">
        <v>1</v>
      </c>
      <c r="I3640" s="23" t="str">
        <f aca="false">IF(J3640="RHAP", "Rhizophora apiculata", IF(J3640="EXAG", "Excoecaria agallocha", IF(J3640="BRPA", "Bruguiera parviflora", IF(J3640="XYMO", "Xylocarpus moluccensis", IF(J3640="BRCY", "Bruguiera cylindrica", IF(J3640="AVAL", "Avicennia alba", IF(J3640="AVOF", "Avicennia officinalis", IF(J3640="LURA", "Lumnitzera racemosa", IF(J3640="CETA", "Ceriops tagal", IF(J3640="XYGR", "Xylocarpus granatum", IF(J3640="AVMA", "Avicennia marina", IF(J3640="RHMU", "Rhizophora mucronata", IF(J3640="BRGY", "Bruguiera gymnorrhiza", IF(J3640="BRSE", "Bruguiera sexangula", IF(J3640="SOOV", "Sonneratia ovata", IF(J3640="SOCA", "Sonneratia caseolaris", IF(J3640="HELI", "Heritiera littoralis", IF(J3640="HESY", "Heritiera sylvatica", IF(J3640="NYFR", "Nypa fruticans", IF(J3640="CYRA", "Cynometra ramiflora", IF(J3640="PHPA", "Phoenix paludosa", IF(J3640="SCHY", "Scyphiphora hydrophyllacea", IF(J3640="DIMA", "Diospyros maritima", IF(J3640="POPI", "Pongamia pinnata", IF(J3640="MAPS", "Maniltoa psilogyne", IF(J3640="INBI", "Intsia bijuga", IF(J3640="ACEB", "Acanthus ebracteatus", IF(J3640="CAER", "Calamus erinaceus", IF(J3640="UNUN", "Unknown unknown",  IF(J3640="SOAL", "Sonneratia alba",  IF(J3640="AECO", "Aegiceras corniculatum", "" )) )))))))))))))))))))))))))))))</f>
        <v>Rhizophora apiculata</v>
      </c>
      <c r="J3640" s="23" t="s">
        <v>21</v>
      </c>
      <c r="K3640" s="68" t="n">
        <v>7.3</v>
      </c>
      <c r="L3640" s="73"/>
      <c r="N3640" s="29"/>
    </row>
    <row r="3641" customFormat="false" ht="13.8" hidden="false" customHeight="false" outlineLevel="0" collapsed="false">
      <c r="A3641" s="49" t="s">
        <v>138</v>
      </c>
      <c r="B3641" s="27" t="n">
        <v>41396</v>
      </c>
      <c r="C3641" s="1" t="s">
        <v>544</v>
      </c>
      <c r="D3641" s="1" t="s">
        <v>140</v>
      </c>
      <c r="E3641" s="1" t="s">
        <v>544</v>
      </c>
      <c r="F3641" s="1" t="s">
        <v>20</v>
      </c>
      <c r="G3641" s="14" t="n">
        <v>4</v>
      </c>
      <c r="H3641" s="14" t="n">
        <v>1</v>
      </c>
      <c r="I3641" s="23" t="str">
        <f aca="false">IF(J3641="RHAP", "Rhizophora apiculata", IF(J3641="EXAG", "Excoecaria agallocha", IF(J3641="BRPA", "Bruguiera parviflora", IF(J3641="XYMO", "Xylocarpus moluccensis", IF(J3641="BRCY", "Bruguiera cylindrica", IF(J3641="AVAL", "Avicennia alba", IF(J3641="AVOF", "Avicennia officinalis", IF(J3641="LURA", "Lumnitzera racemosa", IF(J3641="CETA", "Ceriops tagal", IF(J3641="XYGR", "Xylocarpus granatum", IF(J3641="AVMA", "Avicennia marina", IF(J3641="RHMU", "Rhizophora mucronata", IF(J3641="BRGY", "Bruguiera gymnorrhiza", IF(J3641="BRSE", "Bruguiera sexangula", IF(J3641="SOOV", "Sonneratia ovata", IF(J3641="SOCA", "Sonneratia caseolaris", IF(J3641="HELI", "Heritiera littoralis", IF(J3641="HESY", "Heritiera sylvatica", IF(J3641="NYFR", "Nypa fruticans", IF(J3641="CYRA", "Cynometra ramiflora", IF(J3641="PHPA", "Phoenix paludosa", IF(J3641="SCHY", "Scyphiphora hydrophyllacea", IF(J3641="DIMA", "Diospyros maritima", IF(J3641="POPI", "Pongamia pinnata", IF(J3641="MAPS", "Maniltoa psilogyne", IF(J3641="INBI", "Intsia bijuga", IF(J3641="ACEB", "Acanthus ebracteatus", IF(J3641="CAER", "Calamus erinaceus", IF(J3641="UNUN", "Unknown unknown",  IF(J3641="SOAL", "Sonneratia alba",  IF(J3641="AECO", "Aegiceras corniculatum", "" )) )))))))))))))))))))))))))))))</f>
        <v>Rhizophora apiculata</v>
      </c>
      <c r="J3641" s="23" t="s">
        <v>21</v>
      </c>
      <c r="K3641" s="68" t="n">
        <v>7.3</v>
      </c>
      <c r="L3641" s="73"/>
      <c r="N3641" s="29"/>
    </row>
    <row r="3642" customFormat="false" ht="13.8" hidden="false" customHeight="false" outlineLevel="0" collapsed="false">
      <c r="A3642" s="49" t="s">
        <v>138</v>
      </c>
      <c r="B3642" s="27" t="n">
        <v>41396</v>
      </c>
      <c r="C3642" s="1" t="s">
        <v>544</v>
      </c>
      <c r="D3642" s="1" t="s">
        <v>140</v>
      </c>
      <c r="E3642" s="1" t="s">
        <v>544</v>
      </c>
      <c r="F3642" s="1" t="s">
        <v>20</v>
      </c>
      <c r="G3642" s="14" t="n">
        <v>4</v>
      </c>
      <c r="H3642" s="14" t="n">
        <v>1</v>
      </c>
      <c r="I3642" s="23" t="str">
        <f aca="false">IF(J3642="RHAP", "Rhizophora apiculata", IF(J3642="EXAG", "Excoecaria agallocha", IF(J3642="BRPA", "Bruguiera parviflora", IF(J3642="XYMO", "Xylocarpus moluccensis", IF(J3642="BRCY", "Bruguiera cylindrica", IF(J3642="AVAL", "Avicennia alba", IF(J3642="AVOF", "Avicennia officinalis", IF(J3642="LURA", "Lumnitzera racemosa", IF(J3642="CETA", "Ceriops tagal", IF(J3642="XYGR", "Xylocarpus granatum", IF(J3642="AVMA", "Avicennia marina", IF(J3642="RHMU", "Rhizophora mucronata", IF(J3642="BRGY", "Bruguiera gymnorrhiza", IF(J3642="BRSE", "Bruguiera sexangula", IF(J3642="SOOV", "Sonneratia ovata", IF(J3642="SOCA", "Sonneratia caseolaris", IF(J3642="HELI", "Heritiera littoralis", IF(J3642="HESY", "Heritiera sylvatica", IF(J3642="NYFR", "Nypa fruticans", IF(J3642="CYRA", "Cynometra ramiflora", IF(J3642="PHPA", "Phoenix paludosa", IF(J3642="SCHY", "Scyphiphora hydrophyllacea", IF(J3642="DIMA", "Diospyros maritima", IF(J3642="POPI", "Pongamia pinnata", IF(J3642="MAPS", "Maniltoa psilogyne", IF(J3642="INBI", "Intsia bijuga", IF(J3642="ACEB", "Acanthus ebracteatus", IF(J3642="CAER", "Calamus erinaceus", IF(J3642="UNUN", "Unknown unknown",  IF(J3642="SOAL", "Sonneratia alba",  IF(J3642="AECO", "Aegiceras corniculatum", "" )) )))))))))))))))))))))))))))))</f>
        <v>Rhizophora apiculata</v>
      </c>
      <c r="J3642" s="23" t="s">
        <v>21</v>
      </c>
      <c r="K3642" s="68" t="n">
        <v>7.4</v>
      </c>
      <c r="L3642" s="73"/>
      <c r="N3642" s="29"/>
    </row>
    <row r="3643" customFormat="false" ht="13.8" hidden="false" customHeight="false" outlineLevel="0" collapsed="false">
      <c r="A3643" s="49" t="s">
        <v>138</v>
      </c>
      <c r="B3643" s="27" t="n">
        <v>41396</v>
      </c>
      <c r="C3643" s="1" t="s">
        <v>544</v>
      </c>
      <c r="D3643" s="1" t="s">
        <v>140</v>
      </c>
      <c r="E3643" s="1" t="s">
        <v>544</v>
      </c>
      <c r="F3643" s="1" t="s">
        <v>20</v>
      </c>
      <c r="G3643" s="14" t="n">
        <v>4</v>
      </c>
      <c r="H3643" s="14" t="n">
        <v>1</v>
      </c>
      <c r="I3643" s="23" t="str">
        <f aca="false">IF(J3643="RHAP", "Rhizophora apiculata", IF(J3643="EXAG", "Excoecaria agallocha", IF(J3643="BRPA", "Bruguiera parviflora", IF(J3643="XYMO", "Xylocarpus moluccensis", IF(J3643="BRCY", "Bruguiera cylindrica", IF(J3643="AVAL", "Avicennia alba", IF(J3643="AVOF", "Avicennia officinalis", IF(J3643="LURA", "Lumnitzera racemosa", IF(J3643="CETA", "Ceriops tagal", IF(J3643="XYGR", "Xylocarpus granatum", IF(J3643="AVMA", "Avicennia marina", IF(J3643="RHMU", "Rhizophora mucronata", IF(J3643="BRGY", "Bruguiera gymnorrhiza", IF(J3643="BRSE", "Bruguiera sexangula", IF(J3643="SOOV", "Sonneratia ovata", IF(J3643="SOCA", "Sonneratia caseolaris", IF(J3643="HELI", "Heritiera littoralis", IF(J3643="HESY", "Heritiera sylvatica", IF(J3643="NYFR", "Nypa fruticans", IF(J3643="CYRA", "Cynometra ramiflora", IF(J3643="PHPA", "Phoenix paludosa", IF(J3643="SCHY", "Scyphiphora hydrophyllacea", IF(J3643="DIMA", "Diospyros maritima", IF(J3643="POPI", "Pongamia pinnata", IF(J3643="MAPS", "Maniltoa psilogyne", IF(J3643="INBI", "Intsia bijuga", IF(J3643="ACEB", "Acanthus ebracteatus", IF(J3643="CAER", "Calamus erinaceus", IF(J3643="UNUN", "Unknown unknown",  IF(J3643="SOAL", "Sonneratia alba",  IF(J3643="AECO", "Aegiceras corniculatum", "" )) )))))))))))))))))))))))))))))</f>
        <v>Rhizophora apiculata</v>
      </c>
      <c r="J3643" s="23" t="s">
        <v>21</v>
      </c>
      <c r="K3643" s="68" t="n">
        <v>7.5</v>
      </c>
      <c r="L3643" s="73"/>
      <c r="N3643" s="29"/>
    </row>
    <row r="3644" customFormat="false" ht="13.8" hidden="false" customHeight="false" outlineLevel="0" collapsed="false">
      <c r="A3644" s="49" t="s">
        <v>138</v>
      </c>
      <c r="B3644" s="27" t="n">
        <v>41396</v>
      </c>
      <c r="C3644" s="1" t="s">
        <v>544</v>
      </c>
      <c r="D3644" s="1" t="s">
        <v>140</v>
      </c>
      <c r="E3644" s="1" t="s">
        <v>544</v>
      </c>
      <c r="F3644" s="1" t="s">
        <v>20</v>
      </c>
      <c r="G3644" s="14" t="n">
        <v>4</v>
      </c>
      <c r="H3644" s="14" t="n">
        <v>1</v>
      </c>
      <c r="I3644" s="23" t="str">
        <f aca="false">IF(J3644="RHAP", "Rhizophora apiculata", IF(J3644="EXAG", "Excoecaria agallocha", IF(J3644="BRPA", "Bruguiera parviflora", IF(J3644="XYMO", "Xylocarpus moluccensis", IF(J3644="BRCY", "Bruguiera cylindrica", IF(J3644="AVAL", "Avicennia alba", IF(J3644="AVOF", "Avicennia officinalis", IF(J3644="LURA", "Lumnitzera racemosa", IF(J3644="CETA", "Ceriops tagal", IF(J3644="XYGR", "Xylocarpus granatum", IF(J3644="AVMA", "Avicennia marina", IF(J3644="RHMU", "Rhizophora mucronata", IF(J3644="BRGY", "Bruguiera gymnorrhiza", IF(J3644="BRSE", "Bruguiera sexangula", IF(J3644="SOOV", "Sonneratia ovata", IF(J3644="SOCA", "Sonneratia caseolaris", IF(J3644="HELI", "Heritiera littoralis", IF(J3644="HESY", "Heritiera sylvatica", IF(J3644="NYFR", "Nypa fruticans", IF(J3644="CYRA", "Cynometra ramiflora", IF(J3644="PHPA", "Phoenix paludosa", IF(J3644="SCHY", "Scyphiphora hydrophyllacea", IF(J3644="DIMA", "Diospyros maritima", IF(J3644="POPI", "Pongamia pinnata", IF(J3644="MAPS", "Maniltoa psilogyne", IF(J3644="INBI", "Intsia bijuga", IF(J3644="ACEB", "Acanthus ebracteatus", IF(J3644="CAER", "Calamus erinaceus", IF(J3644="UNUN", "Unknown unknown",  IF(J3644="SOAL", "Sonneratia alba",  IF(J3644="AECO", "Aegiceras corniculatum", "" )) )))))))))))))))))))))))))))))</f>
        <v>Rhizophora apiculata</v>
      </c>
      <c r="J3644" s="23" t="s">
        <v>21</v>
      </c>
      <c r="K3644" s="68" t="n">
        <v>7.5</v>
      </c>
      <c r="L3644" s="73"/>
      <c r="N3644" s="29"/>
    </row>
    <row r="3645" customFormat="false" ht="13.8" hidden="false" customHeight="false" outlineLevel="0" collapsed="false">
      <c r="A3645" s="49" t="s">
        <v>138</v>
      </c>
      <c r="B3645" s="27" t="n">
        <v>41396</v>
      </c>
      <c r="C3645" s="1" t="s">
        <v>544</v>
      </c>
      <c r="D3645" s="1" t="s">
        <v>140</v>
      </c>
      <c r="E3645" s="1" t="s">
        <v>544</v>
      </c>
      <c r="F3645" s="1" t="s">
        <v>20</v>
      </c>
      <c r="G3645" s="14" t="n">
        <v>4</v>
      </c>
      <c r="H3645" s="14" t="n">
        <v>1</v>
      </c>
      <c r="I3645" s="23" t="str">
        <f aca="false">IF(J3645="RHAP", "Rhizophora apiculata", IF(J3645="EXAG", "Excoecaria agallocha", IF(J3645="BRPA", "Bruguiera parviflora", IF(J3645="XYMO", "Xylocarpus moluccensis", IF(J3645="BRCY", "Bruguiera cylindrica", IF(J3645="AVAL", "Avicennia alba", IF(J3645="AVOF", "Avicennia officinalis", IF(J3645="LURA", "Lumnitzera racemosa", IF(J3645="CETA", "Ceriops tagal", IF(J3645="XYGR", "Xylocarpus granatum", IF(J3645="AVMA", "Avicennia marina", IF(J3645="RHMU", "Rhizophora mucronata", IF(J3645="BRGY", "Bruguiera gymnorrhiza", IF(J3645="BRSE", "Bruguiera sexangula", IF(J3645="SOOV", "Sonneratia ovata", IF(J3645="SOCA", "Sonneratia caseolaris", IF(J3645="HELI", "Heritiera littoralis", IF(J3645="HESY", "Heritiera sylvatica", IF(J3645="NYFR", "Nypa fruticans", IF(J3645="CYRA", "Cynometra ramiflora", IF(J3645="PHPA", "Phoenix paludosa", IF(J3645="SCHY", "Scyphiphora hydrophyllacea", IF(J3645="DIMA", "Diospyros maritima", IF(J3645="POPI", "Pongamia pinnata", IF(J3645="MAPS", "Maniltoa psilogyne", IF(J3645="INBI", "Intsia bijuga", IF(J3645="ACEB", "Acanthus ebracteatus", IF(J3645="CAER", "Calamus erinaceus", IF(J3645="UNUN", "Unknown unknown",  IF(J3645="SOAL", "Sonneratia alba",  IF(J3645="AECO", "Aegiceras corniculatum", "" )) )))))))))))))))))))))))))))))</f>
        <v>Rhizophora apiculata</v>
      </c>
      <c r="J3645" s="23" t="s">
        <v>21</v>
      </c>
      <c r="K3645" s="68" t="n">
        <v>7.7</v>
      </c>
      <c r="L3645" s="73"/>
      <c r="N3645" s="29"/>
    </row>
    <row r="3646" customFormat="false" ht="13.8" hidden="false" customHeight="false" outlineLevel="0" collapsed="false">
      <c r="A3646" s="49" t="s">
        <v>138</v>
      </c>
      <c r="B3646" s="27" t="n">
        <v>41396</v>
      </c>
      <c r="C3646" s="1" t="s">
        <v>544</v>
      </c>
      <c r="D3646" s="1" t="s">
        <v>140</v>
      </c>
      <c r="E3646" s="1" t="s">
        <v>544</v>
      </c>
      <c r="F3646" s="1" t="s">
        <v>20</v>
      </c>
      <c r="G3646" s="14" t="n">
        <v>4</v>
      </c>
      <c r="H3646" s="14" t="n">
        <v>1</v>
      </c>
      <c r="I3646" s="23" t="str">
        <f aca="false">IF(J3646="RHAP", "Rhizophora apiculata", IF(J3646="EXAG", "Excoecaria agallocha", IF(J3646="BRPA", "Bruguiera parviflora", IF(J3646="XYMO", "Xylocarpus moluccensis", IF(J3646="BRCY", "Bruguiera cylindrica", IF(J3646="AVAL", "Avicennia alba", IF(J3646="AVOF", "Avicennia officinalis", IF(J3646="LURA", "Lumnitzera racemosa", IF(J3646="CETA", "Ceriops tagal", IF(J3646="XYGR", "Xylocarpus granatum", IF(J3646="AVMA", "Avicennia marina", IF(J3646="RHMU", "Rhizophora mucronata", IF(J3646="BRGY", "Bruguiera gymnorrhiza", IF(J3646="BRSE", "Bruguiera sexangula", IF(J3646="SOOV", "Sonneratia ovata", IF(J3646="SOCA", "Sonneratia caseolaris", IF(J3646="HELI", "Heritiera littoralis", IF(J3646="HESY", "Heritiera sylvatica", IF(J3646="NYFR", "Nypa fruticans", IF(J3646="CYRA", "Cynometra ramiflora", IF(J3646="PHPA", "Phoenix paludosa", IF(J3646="SCHY", "Scyphiphora hydrophyllacea", IF(J3646="DIMA", "Diospyros maritima", IF(J3646="POPI", "Pongamia pinnata", IF(J3646="MAPS", "Maniltoa psilogyne", IF(J3646="INBI", "Intsia bijuga", IF(J3646="ACEB", "Acanthus ebracteatus", IF(J3646="CAER", "Calamus erinaceus", IF(J3646="UNUN", "Unknown unknown",  IF(J3646="SOAL", "Sonneratia alba",  IF(J3646="AECO", "Aegiceras corniculatum", "" )) )))))))))))))))))))))))))))))</f>
        <v>Rhizophora apiculata</v>
      </c>
      <c r="J3646" s="23" t="s">
        <v>21</v>
      </c>
      <c r="K3646" s="68" t="n">
        <v>7.7</v>
      </c>
      <c r="L3646" s="73"/>
      <c r="N3646" s="29"/>
    </row>
    <row r="3647" customFormat="false" ht="13.8" hidden="false" customHeight="false" outlineLevel="0" collapsed="false">
      <c r="A3647" s="49" t="s">
        <v>138</v>
      </c>
      <c r="B3647" s="27" t="n">
        <v>41396</v>
      </c>
      <c r="C3647" s="1" t="s">
        <v>544</v>
      </c>
      <c r="D3647" s="1" t="s">
        <v>140</v>
      </c>
      <c r="E3647" s="1" t="s">
        <v>544</v>
      </c>
      <c r="F3647" s="1" t="s">
        <v>20</v>
      </c>
      <c r="G3647" s="14" t="n">
        <v>4</v>
      </c>
      <c r="H3647" s="14" t="n">
        <v>1</v>
      </c>
      <c r="I3647" s="23" t="str">
        <f aca="false">IF(J3647="RHAP", "Rhizophora apiculata", IF(J3647="EXAG", "Excoecaria agallocha", IF(J3647="BRPA", "Bruguiera parviflora", IF(J3647="XYMO", "Xylocarpus moluccensis", IF(J3647="BRCY", "Bruguiera cylindrica", IF(J3647="AVAL", "Avicennia alba", IF(J3647="AVOF", "Avicennia officinalis", IF(J3647="LURA", "Lumnitzera racemosa", IF(J3647="CETA", "Ceriops tagal", IF(J3647="XYGR", "Xylocarpus granatum", IF(J3647="AVMA", "Avicennia marina", IF(J3647="RHMU", "Rhizophora mucronata", IF(J3647="BRGY", "Bruguiera gymnorrhiza", IF(J3647="BRSE", "Bruguiera sexangula", IF(J3647="SOOV", "Sonneratia ovata", IF(J3647="SOCA", "Sonneratia caseolaris", IF(J3647="HELI", "Heritiera littoralis", IF(J3647="HESY", "Heritiera sylvatica", IF(J3647="NYFR", "Nypa fruticans", IF(J3647="CYRA", "Cynometra ramiflora", IF(J3647="PHPA", "Phoenix paludosa", IF(J3647="SCHY", "Scyphiphora hydrophyllacea", IF(J3647="DIMA", "Diospyros maritima", IF(J3647="POPI", "Pongamia pinnata", IF(J3647="MAPS", "Maniltoa psilogyne", IF(J3647="INBI", "Intsia bijuga", IF(J3647="ACEB", "Acanthus ebracteatus", IF(J3647="CAER", "Calamus erinaceus", IF(J3647="UNUN", "Unknown unknown",  IF(J3647="SOAL", "Sonneratia alba",  IF(J3647="AECO", "Aegiceras corniculatum", "" )) )))))))))))))))))))))))))))))</f>
        <v>Rhizophora apiculata</v>
      </c>
      <c r="J3647" s="23" t="s">
        <v>21</v>
      </c>
      <c r="K3647" s="68" t="n">
        <v>7.8</v>
      </c>
      <c r="L3647" s="73"/>
      <c r="N3647" s="29"/>
    </row>
    <row r="3648" customFormat="false" ht="13.8" hidden="false" customHeight="false" outlineLevel="0" collapsed="false">
      <c r="A3648" s="49" t="s">
        <v>138</v>
      </c>
      <c r="B3648" s="27" t="n">
        <v>41396</v>
      </c>
      <c r="C3648" s="1" t="s">
        <v>544</v>
      </c>
      <c r="D3648" s="1" t="s">
        <v>140</v>
      </c>
      <c r="E3648" s="1" t="s">
        <v>544</v>
      </c>
      <c r="F3648" s="1" t="s">
        <v>20</v>
      </c>
      <c r="G3648" s="14" t="n">
        <v>4</v>
      </c>
      <c r="H3648" s="14" t="n">
        <v>1</v>
      </c>
      <c r="I3648" s="23" t="str">
        <f aca="false">IF(J3648="RHAP", "Rhizophora apiculata", IF(J3648="EXAG", "Excoecaria agallocha", IF(J3648="BRPA", "Bruguiera parviflora", IF(J3648="XYMO", "Xylocarpus moluccensis", IF(J3648="BRCY", "Bruguiera cylindrica", IF(J3648="AVAL", "Avicennia alba", IF(J3648="AVOF", "Avicennia officinalis", IF(J3648="LURA", "Lumnitzera racemosa", IF(J3648="CETA", "Ceriops tagal", IF(J3648="XYGR", "Xylocarpus granatum", IF(J3648="AVMA", "Avicennia marina", IF(J3648="RHMU", "Rhizophora mucronata", IF(J3648="BRGY", "Bruguiera gymnorrhiza", IF(J3648="BRSE", "Bruguiera sexangula", IF(J3648="SOOV", "Sonneratia ovata", IF(J3648="SOCA", "Sonneratia caseolaris", IF(J3648="HELI", "Heritiera littoralis", IF(J3648="HESY", "Heritiera sylvatica", IF(J3648="NYFR", "Nypa fruticans", IF(J3648="CYRA", "Cynometra ramiflora", IF(J3648="PHPA", "Phoenix paludosa", IF(J3648="SCHY", "Scyphiphora hydrophyllacea", IF(J3648="DIMA", "Diospyros maritima", IF(J3648="POPI", "Pongamia pinnata", IF(J3648="MAPS", "Maniltoa psilogyne", IF(J3648="INBI", "Intsia bijuga", IF(J3648="ACEB", "Acanthus ebracteatus", IF(J3648="CAER", "Calamus erinaceus", IF(J3648="UNUN", "Unknown unknown",  IF(J3648="SOAL", "Sonneratia alba",  IF(J3648="AECO", "Aegiceras corniculatum", "" )) )))))))))))))))))))))))))))))</f>
        <v>Rhizophora apiculata</v>
      </c>
      <c r="J3648" s="23" t="s">
        <v>21</v>
      </c>
      <c r="K3648" s="68" t="n">
        <v>7.8</v>
      </c>
      <c r="L3648" s="73"/>
      <c r="N3648" s="29"/>
    </row>
    <row r="3649" customFormat="false" ht="13.8" hidden="false" customHeight="false" outlineLevel="0" collapsed="false">
      <c r="A3649" s="49" t="s">
        <v>138</v>
      </c>
      <c r="B3649" s="27" t="n">
        <v>41396</v>
      </c>
      <c r="C3649" s="1" t="s">
        <v>544</v>
      </c>
      <c r="D3649" s="1" t="s">
        <v>140</v>
      </c>
      <c r="E3649" s="1" t="s">
        <v>544</v>
      </c>
      <c r="F3649" s="1" t="s">
        <v>20</v>
      </c>
      <c r="G3649" s="14" t="n">
        <v>4</v>
      </c>
      <c r="H3649" s="14" t="n">
        <v>1</v>
      </c>
      <c r="I3649" s="23" t="str">
        <f aca="false">IF(J3649="RHAP", "Rhizophora apiculata", IF(J3649="EXAG", "Excoecaria agallocha", IF(J3649="BRPA", "Bruguiera parviflora", IF(J3649="XYMO", "Xylocarpus moluccensis", IF(J3649="BRCY", "Bruguiera cylindrica", IF(J3649="AVAL", "Avicennia alba", IF(J3649="AVOF", "Avicennia officinalis", IF(J3649="LURA", "Lumnitzera racemosa", IF(J3649="CETA", "Ceriops tagal", IF(J3649="XYGR", "Xylocarpus granatum", IF(J3649="AVMA", "Avicennia marina", IF(J3649="RHMU", "Rhizophora mucronata", IF(J3649="BRGY", "Bruguiera gymnorrhiza", IF(J3649="BRSE", "Bruguiera sexangula", IF(J3649="SOOV", "Sonneratia ovata", IF(J3649="SOCA", "Sonneratia caseolaris", IF(J3649="HELI", "Heritiera littoralis", IF(J3649="HESY", "Heritiera sylvatica", IF(J3649="NYFR", "Nypa fruticans", IF(J3649="CYRA", "Cynometra ramiflora", IF(J3649="PHPA", "Phoenix paludosa", IF(J3649="SCHY", "Scyphiphora hydrophyllacea", IF(J3649="DIMA", "Diospyros maritima", IF(J3649="POPI", "Pongamia pinnata", IF(J3649="MAPS", "Maniltoa psilogyne", IF(J3649="INBI", "Intsia bijuga", IF(J3649="ACEB", "Acanthus ebracteatus", IF(J3649="CAER", "Calamus erinaceus", IF(J3649="UNUN", "Unknown unknown",  IF(J3649="SOAL", "Sonneratia alba",  IF(J3649="AECO", "Aegiceras corniculatum", "" )) )))))))))))))))))))))))))))))</f>
        <v>Rhizophora apiculata</v>
      </c>
      <c r="J3649" s="23" t="s">
        <v>21</v>
      </c>
      <c r="K3649" s="68" t="n">
        <v>7.9</v>
      </c>
      <c r="L3649" s="73"/>
      <c r="N3649" s="29"/>
    </row>
    <row r="3650" customFormat="false" ht="13.8" hidden="false" customHeight="false" outlineLevel="0" collapsed="false">
      <c r="A3650" s="49" t="s">
        <v>138</v>
      </c>
      <c r="B3650" s="27" t="n">
        <v>41396</v>
      </c>
      <c r="C3650" s="1" t="s">
        <v>544</v>
      </c>
      <c r="D3650" s="1" t="s">
        <v>140</v>
      </c>
      <c r="E3650" s="1" t="s">
        <v>544</v>
      </c>
      <c r="F3650" s="1" t="s">
        <v>20</v>
      </c>
      <c r="G3650" s="14" t="n">
        <v>4</v>
      </c>
      <c r="H3650" s="14" t="n">
        <v>1</v>
      </c>
      <c r="I3650" s="23" t="str">
        <f aca="false">IF(J3650="RHAP", "Rhizophora apiculata", IF(J3650="EXAG", "Excoecaria agallocha", IF(J3650="BRPA", "Bruguiera parviflora", IF(J3650="XYMO", "Xylocarpus moluccensis", IF(J3650="BRCY", "Bruguiera cylindrica", IF(J3650="AVAL", "Avicennia alba", IF(J3650="AVOF", "Avicennia officinalis", IF(J3650="LURA", "Lumnitzera racemosa", IF(J3650="CETA", "Ceriops tagal", IF(J3650="XYGR", "Xylocarpus granatum", IF(J3650="AVMA", "Avicennia marina", IF(J3650="RHMU", "Rhizophora mucronata", IF(J3650="BRGY", "Bruguiera gymnorrhiza", IF(J3650="BRSE", "Bruguiera sexangula", IF(J3650="SOOV", "Sonneratia ovata", IF(J3650="SOCA", "Sonneratia caseolaris", IF(J3650="HELI", "Heritiera littoralis", IF(J3650="HESY", "Heritiera sylvatica", IF(J3650="NYFR", "Nypa fruticans", IF(J3650="CYRA", "Cynometra ramiflora", IF(J3650="PHPA", "Phoenix paludosa", IF(J3650="SCHY", "Scyphiphora hydrophyllacea", IF(J3650="DIMA", "Diospyros maritima", IF(J3650="POPI", "Pongamia pinnata", IF(J3650="MAPS", "Maniltoa psilogyne", IF(J3650="INBI", "Intsia bijuga", IF(J3650="ACEB", "Acanthus ebracteatus", IF(J3650="CAER", "Calamus erinaceus", IF(J3650="UNUN", "Unknown unknown",  IF(J3650="SOAL", "Sonneratia alba",  IF(J3650="AECO", "Aegiceras corniculatum", "" )) )))))))))))))))))))))))))))))</f>
        <v>Rhizophora apiculata</v>
      </c>
      <c r="J3650" s="23" t="s">
        <v>21</v>
      </c>
      <c r="K3650" s="68" t="n">
        <v>8</v>
      </c>
      <c r="L3650" s="73"/>
      <c r="N3650" s="29"/>
    </row>
    <row r="3651" customFormat="false" ht="13.8" hidden="false" customHeight="false" outlineLevel="0" collapsed="false">
      <c r="A3651" s="49" t="s">
        <v>138</v>
      </c>
      <c r="B3651" s="27" t="n">
        <v>41396</v>
      </c>
      <c r="C3651" s="1" t="s">
        <v>544</v>
      </c>
      <c r="D3651" s="1" t="s">
        <v>140</v>
      </c>
      <c r="E3651" s="1" t="s">
        <v>544</v>
      </c>
      <c r="F3651" s="1" t="s">
        <v>20</v>
      </c>
      <c r="G3651" s="14" t="n">
        <v>4</v>
      </c>
      <c r="H3651" s="14" t="n">
        <v>1</v>
      </c>
      <c r="I3651" s="23" t="str">
        <f aca="false">IF(J3651="RHAP", "Rhizophora apiculata", IF(J3651="EXAG", "Excoecaria agallocha", IF(J3651="BRPA", "Bruguiera parviflora", IF(J3651="XYMO", "Xylocarpus moluccensis", IF(J3651="BRCY", "Bruguiera cylindrica", IF(J3651="AVAL", "Avicennia alba", IF(J3651="AVOF", "Avicennia officinalis", IF(J3651="LURA", "Lumnitzera racemosa", IF(J3651="CETA", "Ceriops tagal", IF(J3651="XYGR", "Xylocarpus granatum", IF(J3651="AVMA", "Avicennia marina", IF(J3651="RHMU", "Rhizophora mucronata", IF(J3651="BRGY", "Bruguiera gymnorrhiza", IF(J3651="BRSE", "Bruguiera sexangula", IF(J3651="SOOV", "Sonneratia ovata", IF(J3651="SOCA", "Sonneratia caseolaris", IF(J3651="HELI", "Heritiera littoralis", IF(J3651="HESY", "Heritiera sylvatica", IF(J3651="NYFR", "Nypa fruticans", IF(J3651="CYRA", "Cynometra ramiflora", IF(J3651="PHPA", "Phoenix paludosa", IF(J3651="SCHY", "Scyphiphora hydrophyllacea", IF(J3651="DIMA", "Diospyros maritima", IF(J3651="POPI", "Pongamia pinnata", IF(J3651="MAPS", "Maniltoa psilogyne", IF(J3651="INBI", "Intsia bijuga", IF(J3651="ACEB", "Acanthus ebracteatus", IF(J3651="CAER", "Calamus erinaceus", IF(J3651="UNUN", "Unknown unknown",  IF(J3651="SOAL", "Sonneratia alba",  IF(J3651="AECO", "Aegiceras corniculatum", "" )) )))))))))))))))))))))))))))))</f>
        <v>Rhizophora apiculata</v>
      </c>
      <c r="J3651" s="23" t="s">
        <v>21</v>
      </c>
      <c r="K3651" s="68" t="n">
        <v>8.1</v>
      </c>
      <c r="L3651" s="73"/>
      <c r="N3651" s="29"/>
    </row>
    <row r="3652" customFormat="false" ht="13.8" hidden="false" customHeight="false" outlineLevel="0" collapsed="false">
      <c r="A3652" s="72" t="s">
        <v>138</v>
      </c>
      <c r="B3652" s="27" t="n">
        <v>41396</v>
      </c>
      <c r="C3652" s="1" t="s">
        <v>544</v>
      </c>
      <c r="D3652" s="1" t="s">
        <v>140</v>
      </c>
      <c r="E3652" s="1" t="s">
        <v>544</v>
      </c>
      <c r="F3652" s="1" t="s">
        <v>20</v>
      </c>
      <c r="G3652" s="14" t="n">
        <v>4</v>
      </c>
      <c r="H3652" s="14" t="n">
        <v>1</v>
      </c>
      <c r="I3652" s="23" t="str">
        <f aca="false">IF(J3652="RHAP", "Rhizophora apiculata", IF(J3652="EXAG", "Excoecaria agallocha", IF(J3652="BRPA", "Bruguiera parviflora", IF(J3652="XYMO", "Xylocarpus moluccensis", IF(J3652="BRCY", "Bruguiera cylindrica", IF(J3652="AVAL", "Avicennia alba", IF(J3652="AVOF", "Avicennia officinalis", IF(J3652="LURA", "Lumnitzera racemosa", IF(J3652="CETA", "Ceriops tagal", IF(J3652="XYGR", "Xylocarpus granatum", IF(J3652="AVMA", "Avicennia marina", IF(J3652="RHMU", "Rhizophora mucronata", IF(J3652="BRGY", "Bruguiera gymnorrhiza", IF(J3652="BRSE", "Bruguiera sexangula", IF(J3652="SOOV", "Sonneratia ovata", IF(J3652="SOCA", "Sonneratia caseolaris", IF(J3652="HELI", "Heritiera littoralis", IF(J3652="HESY", "Heritiera sylvatica", IF(J3652="NYFR", "Nypa fruticans", IF(J3652="CYRA", "Cynometra ramiflora", IF(J3652="PHPA", "Phoenix paludosa", IF(J3652="SCHY", "Scyphiphora hydrophyllacea", IF(J3652="DIMA", "Diospyros maritima", IF(J3652="POPI", "Pongamia pinnata", IF(J3652="MAPS", "Maniltoa psilogyne", IF(J3652="INBI", "Intsia bijuga", IF(J3652="ACEB", "Acanthus ebracteatus", IF(J3652="CAER", "Calamus erinaceus", IF(J3652="UNUN", "Unknown unknown",  IF(J3652="SOAL", "Sonneratia alba",  IF(J3652="AECO", "Aegiceras corniculatum", "" )) )))))))))))))))))))))))))))))</f>
        <v>Intsia bijuga</v>
      </c>
      <c r="J3652" s="23" t="s">
        <v>1081</v>
      </c>
      <c r="K3652" s="68" t="n">
        <v>8.7</v>
      </c>
      <c r="L3652" s="73"/>
      <c r="N3652" s="29"/>
      <c r="P3652" s="23"/>
    </row>
    <row r="3653" customFormat="false" ht="13.8" hidden="false" customHeight="false" outlineLevel="0" collapsed="false">
      <c r="A3653" s="49" t="s">
        <v>138</v>
      </c>
      <c r="B3653" s="27" t="n">
        <v>41396</v>
      </c>
      <c r="C3653" s="1" t="s">
        <v>544</v>
      </c>
      <c r="D3653" s="1" t="s">
        <v>140</v>
      </c>
      <c r="E3653" s="1" t="s">
        <v>544</v>
      </c>
      <c r="F3653" s="1" t="s">
        <v>20</v>
      </c>
      <c r="G3653" s="14" t="n">
        <v>4</v>
      </c>
      <c r="H3653" s="14" t="n">
        <v>1</v>
      </c>
      <c r="I3653" s="23" t="str">
        <f aca="false">IF(J3653="RHAP", "Rhizophora apiculata", IF(J3653="EXAG", "Excoecaria agallocha", IF(J3653="BRPA", "Bruguiera parviflora", IF(J3653="XYMO", "Xylocarpus moluccensis", IF(J3653="BRCY", "Bruguiera cylindrica", IF(J3653="AVAL", "Avicennia alba", IF(J3653="AVOF", "Avicennia officinalis", IF(J3653="LURA", "Lumnitzera racemosa", IF(J3653="CETA", "Ceriops tagal", IF(J3653="XYGR", "Xylocarpus granatum", IF(J3653="AVMA", "Avicennia marina", IF(J3653="RHMU", "Rhizophora mucronata", IF(J3653="BRGY", "Bruguiera gymnorrhiza", IF(J3653="BRSE", "Bruguiera sexangula", IF(J3653="SOOV", "Sonneratia ovata", IF(J3653="SOCA", "Sonneratia caseolaris", IF(J3653="HELI", "Heritiera littoralis", IF(J3653="HESY", "Heritiera sylvatica", IF(J3653="NYFR", "Nypa fruticans", IF(J3653="CYRA", "Cynometra ramiflora", IF(J3653="PHPA", "Phoenix paludosa", IF(J3653="SCHY", "Scyphiphora hydrophyllacea", IF(J3653="DIMA", "Diospyros maritima", IF(J3653="POPI", "Pongamia pinnata", IF(J3653="MAPS", "Maniltoa psilogyne", IF(J3653="INBI", "Intsia bijuga", IF(J3653="ACEB", "Acanthus ebracteatus", IF(J3653="CAER", "Calamus erinaceus", IF(J3653="UNUN", "Unknown unknown",  IF(J3653="SOAL", "Sonneratia alba",  IF(J3653="AECO", "Aegiceras corniculatum", "" )) )))))))))))))))))))))))))))))</f>
        <v>Rhizophora apiculata</v>
      </c>
      <c r="J3653" s="23" t="s">
        <v>21</v>
      </c>
      <c r="K3653" s="68" t="n">
        <v>8.7</v>
      </c>
      <c r="L3653" s="73"/>
      <c r="N3653" s="29"/>
    </row>
    <row r="3654" customFormat="false" ht="13.8" hidden="false" customHeight="false" outlineLevel="0" collapsed="false">
      <c r="A3654" s="49" t="s">
        <v>138</v>
      </c>
      <c r="B3654" s="27" t="n">
        <v>41396</v>
      </c>
      <c r="C3654" s="1" t="s">
        <v>544</v>
      </c>
      <c r="D3654" s="1" t="s">
        <v>140</v>
      </c>
      <c r="E3654" s="1" t="s">
        <v>544</v>
      </c>
      <c r="F3654" s="1" t="s">
        <v>20</v>
      </c>
      <c r="G3654" s="14" t="n">
        <v>4</v>
      </c>
      <c r="H3654" s="14" t="n">
        <v>1</v>
      </c>
      <c r="I3654" s="23" t="str">
        <f aca="false">IF(J3654="RHAP", "Rhizophora apiculata", IF(J3654="EXAG", "Excoecaria agallocha", IF(J3654="BRPA", "Bruguiera parviflora", IF(J3654="XYMO", "Xylocarpus moluccensis", IF(J3654="BRCY", "Bruguiera cylindrica", IF(J3654="AVAL", "Avicennia alba", IF(J3654="AVOF", "Avicennia officinalis", IF(J3654="LURA", "Lumnitzera racemosa", IF(J3654="CETA", "Ceriops tagal", IF(J3654="XYGR", "Xylocarpus granatum", IF(J3654="AVMA", "Avicennia marina", IF(J3654="RHMU", "Rhizophora mucronata", IF(J3654="BRGY", "Bruguiera gymnorrhiza", IF(J3654="BRSE", "Bruguiera sexangula", IF(J3654="SOOV", "Sonneratia ovata", IF(J3654="SOCA", "Sonneratia caseolaris", IF(J3654="HELI", "Heritiera littoralis", IF(J3654="HESY", "Heritiera sylvatica", IF(J3654="NYFR", "Nypa fruticans", IF(J3654="CYRA", "Cynometra ramiflora", IF(J3654="PHPA", "Phoenix paludosa", IF(J3654="SCHY", "Scyphiphora hydrophyllacea", IF(J3654="DIMA", "Diospyros maritima", IF(J3654="POPI", "Pongamia pinnata", IF(J3654="MAPS", "Maniltoa psilogyne", IF(J3654="INBI", "Intsia bijuga", IF(J3654="ACEB", "Acanthus ebracteatus", IF(J3654="CAER", "Calamus erinaceus", IF(J3654="UNUN", "Unknown unknown",  IF(J3654="SOAL", "Sonneratia alba",  IF(J3654="AECO", "Aegiceras corniculatum", "" )) )))))))))))))))))))))))))))))</f>
        <v>Rhizophora apiculata</v>
      </c>
      <c r="J3654" s="23" t="s">
        <v>21</v>
      </c>
      <c r="K3654" s="68" t="n">
        <v>9</v>
      </c>
      <c r="L3654" s="73"/>
      <c r="N3654" s="29"/>
    </row>
    <row r="3655" customFormat="false" ht="13.8" hidden="false" customHeight="false" outlineLevel="0" collapsed="false">
      <c r="A3655" s="49" t="s">
        <v>138</v>
      </c>
      <c r="B3655" s="27" t="n">
        <v>41396</v>
      </c>
      <c r="C3655" s="1" t="s">
        <v>544</v>
      </c>
      <c r="D3655" s="1" t="s">
        <v>140</v>
      </c>
      <c r="E3655" s="1" t="s">
        <v>544</v>
      </c>
      <c r="F3655" s="1" t="s">
        <v>20</v>
      </c>
      <c r="G3655" s="14" t="n">
        <v>4</v>
      </c>
      <c r="H3655" s="14" t="n">
        <v>1</v>
      </c>
      <c r="I3655" s="23" t="str">
        <f aca="false">IF(J3655="RHAP", "Rhizophora apiculata", IF(J3655="EXAG", "Excoecaria agallocha", IF(J3655="BRPA", "Bruguiera parviflora", IF(J3655="XYMO", "Xylocarpus moluccensis", IF(J3655="BRCY", "Bruguiera cylindrica", IF(J3655="AVAL", "Avicennia alba", IF(J3655="AVOF", "Avicennia officinalis", IF(J3655="LURA", "Lumnitzera racemosa", IF(J3655="CETA", "Ceriops tagal", IF(J3655="XYGR", "Xylocarpus granatum", IF(J3655="AVMA", "Avicennia marina", IF(J3655="RHMU", "Rhizophora mucronata", IF(J3655="BRGY", "Bruguiera gymnorrhiza", IF(J3655="BRSE", "Bruguiera sexangula", IF(J3655="SOOV", "Sonneratia ovata", IF(J3655="SOCA", "Sonneratia caseolaris", IF(J3655="HELI", "Heritiera littoralis", IF(J3655="HESY", "Heritiera sylvatica", IF(J3655="NYFR", "Nypa fruticans", IF(J3655="CYRA", "Cynometra ramiflora", IF(J3655="PHPA", "Phoenix paludosa", IF(J3655="SCHY", "Scyphiphora hydrophyllacea", IF(J3655="DIMA", "Diospyros maritima", IF(J3655="POPI", "Pongamia pinnata", IF(J3655="MAPS", "Maniltoa psilogyne", IF(J3655="INBI", "Intsia bijuga", IF(J3655="ACEB", "Acanthus ebracteatus", IF(J3655="CAER", "Calamus erinaceus", IF(J3655="UNUN", "Unknown unknown",  IF(J3655="SOAL", "Sonneratia alba",  IF(J3655="AECO", "Aegiceras corniculatum", "" )) )))))))))))))))))))))))))))))</f>
        <v>Rhizophora apiculata</v>
      </c>
      <c r="J3655" s="23" t="s">
        <v>21</v>
      </c>
      <c r="K3655" s="68" t="n">
        <v>9.2</v>
      </c>
      <c r="L3655" s="73"/>
      <c r="N3655" s="29"/>
    </row>
    <row r="3656" customFormat="false" ht="13.8" hidden="false" customHeight="false" outlineLevel="0" collapsed="false">
      <c r="A3656" s="49" t="s">
        <v>138</v>
      </c>
      <c r="B3656" s="27" t="n">
        <v>41396</v>
      </c>
      <c r="C3656" s="1" t="s">
        <v>544</v>
      </c>
      <c r="D3656" s="1" t="s">
        <v>140</v>
      </c>
      <c r="E3656" s="1" t="s">
        <v>544</v>
      </c>
      <c r="F3656" s="1" t="s">
        <v>20</v>
      </c>
      <c r="G3656" s="14" t="n">
        <v>4</v>
      </c>
      <c r="H3656" s="14" t="n">
        <v>1</v>
      </c>
      <c r="I3656" s="23" t="str">
        <f aca="false">IF(J3656="RHAP", "Rhizophora apiculata", IF(J3656="EXAG", "Excoecaria agallocha", IF(J3656="BRPA", "Bruguiera parviflora", IF(J3656="XYMO", "Xylocarpus moluccensis", IF(J3656="BRCY", "Bruguiera cylindrica", IF(J3656="AVAL", "Avicennia alba", IF(J3656="AVOF", "Avicennia officinalis", IF(J3656="LURA", "Lumnitzera racemosa", IF(J3656="CETA", "Ceriops tagal", IF(J3656="XYGR", "Xylocarpus granatum", IF(J3656="AVMA", "Avicennia marina", IF(J3656="RHMU", "Rhizophora mucronata", IF(J3656="BRGY", "Bruguiera gymnorrhiza", IF(J3656="BRSE", "Bruguiera sexangula", IF(J3656="SOOV", "Sonneratia ovata", IF(J3656="SOCA", "Sonneratia caseolaris", IF(J3656="HELI", "Heritiera littoralis", IF(J3656="HESY", "Heritiera sylvatica", IF(J3656="NYFR", "Nypa fruticans", IF(J3656="CYRA", "Cynometra ramiflora", IF(J3656="PHPA", "Phoenix paludosa", IF(J3656="SCHY", "Scyphiphora hydrophyllacea", IF(J3656="DIMA", "Diospyros maritima", IF(J3656="POPI", "Pongamia pinnata", IF(J3656="MAPS", "Maniltoa psilogyne", IF(J3656="INBI", "Intsia bijuga", IF(J3656="ACEB", "Acanthus ebracteatus", IF(J3656="CAER", "Calamus erinaceus", IF(J3656="UNUN", "Unknown unknown",  IF(J3656="SOAL", "Sonneratia alba",  IF(J3656="AECO", "Aegiceras corniculatum", "" )) )))))))))))))))))))))))))))))</f>
        <v>Rhizophora apiculata</v>
      </c>
      <c r="J3656" s="23" t="s">
        <v>21</v>
      </c>
      <c r="K3656" s="68" t="n">
        <v>9.4</v>
      </c>
      <c r="L3656" s="73"/>
      <c r="N3656" s="29"/>
    </row>
    <row r="3657" customFormat="false" ht="13.8" hidden="false" customHeight="false" outlineLevel="0" collapsed="false">
      <c r="A3657" s="49" t="s">
        <v>138</v>
      </c>
      <c r="B3657" s="27" t="n">
        <v>41396</v>
      </c>
      <c r="C3657" s="1" t="s">
        <v>544</v>
      </c>
      <c r="D3657" s="1" t="s">
        <v>140</v>
      </c>
      <c r="E3657" s="1" t="s">
        <v>544</v>
      </c>
      <c r="F3657" s="1" t="s">
        <v>20</v>
      </c>
      <c r="G3657" s="14" t="n">
        <v>4</v>
      </c>
      <c r="H3657" s="14" t="n">
        <v>1</v>
      </c>
      <c r="I3657" s="23" t="str">
        <f aca="false">IF(J3657="RHAP", "Rhizophora apiculata", IF(J3657="EXAG", "Excoecaria agallocha", IF(J3657="BRPA", "Bruguiera parviflora", IF(J3657="XYMO", "Xylocarpus moluccensis", IF(J3657="BRCY", "Bruguiera cylindrica", IF(J3657="AVAL", "Avicennia alba", IF(J3657="AVOF", "Avicennia officinalis", IF(J3657="LURA", "Lumnitzera racemosa", IF(J3657="CETA", "Ceriops tagal", IF(J3657="XYGR", "Xylocarpus granatum", IF(J3657="AVMA", "Avicennia marina", IF(J3657="RHMU", "Rhizophora mucronata", IF(J3657="BRGY", "Bruguiera gymnorrhiza", IF(J3657="BRSE", "Bruguiera sexangula", IF(J3657="SOOV", "Sonneratia ovata", IF(J3657="SOCA", "Sonneratia caseolaris", IF(J3657="HELI", "Heritiera littoralis", IF(J3657="HESY", "Heritiera sylvatica", IF(J3657="NYFR", "Nypa fruticans", IF(J3657="CYRA", "Cynometra ramiflora", IF(J3657="PHPA", "Phoenix paludosa", IF(J3657="SCHY", "Scyphiphora hydrophyllacea", IF(J3657="DIMA", "Diospyros maritima", IF(J3657="POPI", "Pongamia pinnata", IF(J3657="MAPS", "Maniltoa psilogyne", IF(J3657="INBI", "Intsia bijuga", IF(J3657="ACEB", "Acanthus ebracteatus", IF(J3657="CAER", "Calamus erinaceus", IF(J3657="UNUN", "Unknown unknown",  IF(J3657="SOAL", "Sonneratia alba",  IF(J3657="AECO", "Aegiceras corniculatum", "" )) )))))))))))))))))))))))))))))</f>
        <v>Rhizophora apiculata</v>
      </c>
      <c r="J3657" s="23" t="s">
        <v>21</v>
      </c>
      <c r="K3657" s="68" t="n">
        <v>9.4</v>
      </c>
      <c r="L3657" s="73"/>
      <c r="N3657" s="29"/>
    </row>
    <row r="3658" customFormat="false" ht="13.8" hidden="false" customHeight="false" outlineLevel="0" collapsed="false">
      <c r="A3658" s="49" t="s">
        <v>138</v>
      </c>
      <c r="B3658" s="27" t="n">
        <v>41396</v>
      </c>
      <c r="C3658" s="1" t="s">
        <v>544</v>
      </c>
      <c r="D3658" s="1" t="s">
        <v>140</v>
      </c>
      <c r="E3658" s="1" t="s">
        <v>544</v>
      </c>
      <c r="F3658" s="1" t="s">
        <v>20</v>
      </c>
      <c r="G3658" s="14" t="n">
        <v>4</v>
      </c>
      <c r="H3658" s="14" t="n">
        <v>1</v>
      </c>
      <c r="I3658" s="23" t="str">
        <f aca="false">IF(J3658="RHAP", "Rhizophora apiculata", IF(J3658="EXAG", "Excoecaria agallocha", IF(J3658="BRPA", "Bruguiera parviflora", IF(J3658="XYMO", "Xylocarpus moluccensis", IF(J3658="BRCY", "Bruguiera cylindrica", IF(J3658="AVAL", "Avicennia alba", IF(J3658="AVOF", "Avicennia officinalis", IF(J3658="LURA", "Lumnitzera racemosa", IF(J3658="CETA", "Ceriops tagal", IF(J3658="XYGR", "Xylocarpus granatum", IF(J3658="AVMA", "Avicennia marina", IF(J3658="RHMU", "Rhizophora mucronata", IF(J3658="BRGY", "Bruguiera gymnorrhiza", IF(J3658="BRSE", "Bruguiera sexangula", IF(J3658="SOOV", "Sonneratia ovata", IF(J3658="SOCA", "Sonneratia caseolaris", IF(J3658="HELI", "Heritiera littoralis", IF(J3658="HESY", "Heritiera sylvatica", IF(J3658="NYFR", "Nypa fruticans", IF(J3658="CYRA", "Cynometra ramiflora", IF(J3658="PHPA", "Phoenix paludosa", IF(J3658="SCHY", "Scyphiphora hydrophyllacea", IF(J3658="DIMA", "Diospyros maritima", IF(J3658="POPI", "Pongamia pinnata", IF(J3658="MAPS", "Maniltoa psilogyne", IF(J3658="INBI", "Intsia bijuga", IF(J3658="ACEB", "Acanthus ebracteatus", IF(J3658="CAER", "Calamus erinaceus", IF(J3658="UNUN", "Unknown unknown",  IF(J3658="SOAL", "Sonneratia alba",  IF(J3658="AECO", "Aegiceras corniculatum", "" )) )))))))))))))))))))))))))))))</f>
        <v>Rhizophora apiculata</v>
      </c>
      <c r="J3658" s="23" t="s">
        <v>21</v>
      </c>
      <c r="K3658" s="68" t="n">
        <v>9.6</v>
      </c>
      <c r="L3658" s="73"/>
      <c r="N3658" s="29"/>
    </row>
    <row r="3659" customFormat="false" ht="13.8" hidden="false" customHeight="false" outlineLevel="0" collapsed="false">
      <c r="A3659" s="49" t="s">
        <v>138</v>
      </c>
      <c r="B3659" s="27" t="n">
        <v>41396</v>
      </c>
      <c r="C3659" s="1" t="s">
        <v>544</v>
      </c>
      <c r="D3659" s="1" t="s">
        <v>140</v>
      </c>
      <c r="E3659" s="1" t="s">
        <v>544</v>
      </c>
      <c r="F3659" s="1" t="s">
        <v>20</v>
      </c>
      <c r="G3659" s="14" t="n">
        <v>4</v>
      </c>
      <c r="H3659" s="14" t="n">
        <v>1</v>
      </c>
      <c r="I3659" s="23" t="str">
        <f aca="false">IF(J3659="RHAP", "Rhizophora apiculata", IF(J3659="EXAG", "Excoecaria agallocha", IF(J3659="BRPA", "Bruguiera parviflora", IF(J3659="XYMO", "Xylocarpus moluccensis", IF(J3659="BRCY", "Bruguiera cylindrica", IF(J3659="AVAL", "Avicennia alba", IF(J3659="AVOF", "Avicennia officinalis", IF(J3659="LURA", "Lumnitzera racemosa", IF(J3659="CETA", "Ceriops tagal", IF(J3659="XYGR", "Xylocarpus granatum", IF(J3659="AVMA", "Avicennia marina", IF(J3659="RHMU", "Rhizophora mucronata", IF(J3659="BRGY", "Bruguiera gymnorrhiza", IF(J3659="BRSE", "Bruguiera sexangula", IF(J3659="SOOV", "Sonneratia ovata", IF(J3659="SOCA", "Sonneratia caseolaris", IF(J3659="HELI", "Heritiera littoralis", IF(J3659="HESY", "Heritiera sylvatica", IF(J3659="NYFR", "Nypa fruticans", IF(J3659="CYRA", "Cynometra ramiflora", IF(J3659="PHPA", "Phoenix paludosa", IF(J3659="SCHY", "Scyphiphora hydrophyllacea", IF(J3659="DIMA", "Diospyros maritima", IF(J3659="POPI", "Pongamia pinnata", IF(J3659="MAPS", "Maniltoa psilogyne", IF(J3659="INBI", "Intsia bijuga", IF(J3659="ACEB", "Acanthus ebracteatus", IF(J3659="CAER", "Calamus erinaceus", IF(J3659="UNUN", "Unknown unknown",  IF(J3659="SOAL", "Sonneratia alba",  IF(J3659="AECO", "Aegiceras corniculatum", "" )) )))))))))))))))))))))))))))))</f>
        <v>Unknown unknown</v>
      </c>
      <c r="J3659" s="23" t="s">
        <v>1028</v>
      </c>
      <c r="K3659" s="68" t="n">
        <v>9.8</v>
      </c>
      <c r="L3659" s="73"/>
      <c r="N3659" s="29" t="n">
        <v>1</v>
      </c>
      <c r="P3659" s="49"/>
    </row>
    <row r="3660" customFormat="false" ht="13.8" hidden="false" customHeight="false" outlineLevel="0" collapsed="false">
      <c r="A3660" s="72" t="s">
        <v>138</v>
      </c>
      <c r="B3660" s="27" t="n">
        <v>41396</v>
      </c>
      <c r="C3660" s="1" t="s">
        <v>544</v>
      </c>
      <c r="D3660" s="1" t="s">
        <v>140</v>
      </c>
      <c r="E3660" s="1" t="s">
        <v>544</v>
      </c>
      <c r="F3660" s="1" t="s">
        <v>20</v>
      </c>
      <c r="G3660" s="14" t="n">
        <v>4</v>
      </c>
      <c r="H3660" s="14" t="n">
        <v>1</v>
      </c>
      <c r="I3660" s="23" t="str">
        <f aca="false">IF(J3660="RHAP", "Rhizophora apiculata", IF(J3660="EXAG", "Excoecaria agallocha", IF(J3660="BRPA", "Bruguiera parviflora", IF(J3660="XYMO", "Xylocarpus moluccensis", IF(J3660="BRCY", "Bruguiera cylindrica", IF(J3660="AVAL", "Avicennia alba", IF(J3660="AVOF", "Avicennia officinalis", IF(J3660="LURA", "Lumnitzera racemosa", IF(J3660="CETA", "Ceriops tagal", IF(J3660="XYGR", "Xylocarpus granatum", IF(J3660="AVMA", "Avicennia marina", IF(J3660="RHMU", "Rhizophora mucronata", IF(J3660="BRGY", "Bruguiera gymnorrhiza", IF(J3660="BRSE", "Bruguiera sexangula", IF(J3660="SOOV", "Sonneratia ovata", IF(J3660="SOCA", "Sonneratia caseolaris", IF(J3660="HELI", "Heritiera littoralis", IF(J3660="HESY", "Heritiera sylvatica", IF(J3660="NYFR", "Nypa fruticans", IF(J3660="CYRA", "Cynometra ramiflora", IF(J3660="PHPA", "Phoenix paludosa", IF(J3660="SCHY", "Scyphiphora hydrophyllacea", IF(J3660="DIMA", "Diospyros maritima", IF(J3660="POPI", "Pongamia pinnata", IF(J3660="MAPS", "Maniltoa psilogyne", IF(J3660="INBI", "Intsia bijuga", IF(J3660="ACEB", "Acanthus ebracteatus", IF(J3660="CAER", "Calamus erinaceus", IF(J3660="UNUN", "Unknown unknown",  IF(J3660="SOAL", "Sonneratia alba",  IF(J3660="AECO", "Aegiceras corniculatum", "" )) )))))))))))))))))))))))))))))</f>
        <v>Intsia bijuga</v>
      </c>
      <c r="J3660" s="23" t="s">
        <v>1081</v>
      </c>
      <c r="K3660" s="68" t="n">
        <v>15.2</v>
      </c>
      <c r="L3660" s="73"/>
      <c r="N3660" s="29"/>
      <c r="P3660" s="23"/>
    </row>
    <row r="3661" customFormat="false" ht="13.8" hidden="false" customHeight="false" outlineLevel="0" collapsed="false">
      <c r="A3661" s="49" t="s">
        <v>138</v>
      </c>
      <c r="B3661" s="27" t="n">
        <v>41396</v>
      </c>
      <c r="C3661" s="1" t="s">
        <v>544</v>
      </c>
      <c r="D3661" s="1" t="s">
        <v>140</v>
      </c>
      <c r="E3661" s="1" t="s">
        <v>544</v>
      </c>
      <c r="F3661" s="1" t="s">
        <v>20</v>
      </c>
      <c r="G3661" s="14" t="n">
        <v>4</v>
      </c>
      <c r="H3661" s="14" t="n">
        <v>1</v>
      </c>
      <c r="I3661" s="23" t="str">
        <f aca="false">IF(J3661="RHAP", "Rhizophora apiculata", IF(J3661="EXAG", "Excoecaria agallocha", IF(J3661="BRPA", "Bruguiera parviflora", IF(J3661="XYMO", "Xylocarpus moluccensis", IF(J3661="BRCY", "Bruguiera cylindrica", IF(J3661="AVAL", "Avicennia alba", IF(J3661="AVOF", "Avicennia officinalis", IF(J3661="LURA", "Lumnitzera racemosa", IF(J3661="CETA", "Ceriops tagal", IF(J3661="XYGR", "Xylocarpus granatum", IF(J3661="AVMA", "Avicennia marina", IF(J3661="RHMU", "Rhizophora mucronata", IF(J3661="BRGY", "Bruguiera gymnorrhiza", IF(J3661="BRSE", "Bruguiera sexangula", IF(J3661="SOOV", "Sonneratia ovata", IF(J3661="SOCA", "Sonneratia caseolaris", IF(J3661="HELI", "Heritiera littoralis", IF(J3661="HESY", "Heritiera sylvatica", IF(J3661="NYFR", "Nypa fruticans", IF(J3661="CYRA", "Cynometra ramiflora", IF(J3661="PHPA", "Phoenix paludosa", IF(J3661="SCHY", "Scyphiphora hydrophyllacea", IF(J3661="DIMA", "Diospyros maritima", IF(J3661="POPI", "Pongamia pinnata", IF(J3661="MAPS", "Maniltoa psilogyne", IF(J3661="INBI", "Intsia bijuga", IF(J3661="ACEB", "Acanthus ebracteatus", IF(J3661="CAER", "Calamus erinaceus", IF(J3661="UNUN", "Unknown unknown",  IF(J3661="SOAL", "Sonneratia alba",  IF(J3661="AECO", "Aegiceras corniculatum", "" )) )))))))))))))))))))))))))))))</f>
        <v>Unknown unknown</v>
      </c>
      <c r="J3661" s="23" t="s">
        <v>1028</v>
      </c>
      <c r="K3661" s="68" t="n">
        <v>24.2</v>
      </c>
      <c r="L3661" s="73"/>
      <c r="N3661" s="29" t="n">
        <v>1</v>
      </c>
      <c r="P3661" s="49"/>
    </row>
    <row r="3662" customFormat="false" ht="13.8" hidden="false" customHeight="false" outlineLevel="0" collapsed="false">
      <c r="A3662" s="49" t="s">
        <v>138</v>
      </c>
      <c r="B3662" s="27" t="n">
        <v>41396</v>
      </c>
      <c r="C3662" s="1" t="s">
        <v>544</v>
      </c>
      <c r="D3662" s="1" t="s">
        <v>140</v>
      </c>
      <c r="E3662" s="1" t="s">
        <v>544</v>
      </c>
      <c r="F3662" s="1" t="s">
        <v>20</v>
      </c>
      <c r="G3662" s="14" t="n">
        <v>4</v>
      </c>
      <c r="H3662" s="14" t="n">
        <v>1</v>
      </c>
      <c r="I3662" s="23" t="str">
        <f aca="false">IF(J3662="RHAP", "Rhizophora apiculata", IF(J3662="EXAG", "Excoecaria agallocha", IF(J3662="BRPA", "Bruguiera parviflora", IF(J3662="XYMO", "Xylocarpus moluccensis", IF(J3662="BRCY", "Bruguiera cylindrica", IF(J3662="AVAL", "Avicennia alba", IF(J3662="AVOF", "Avicennia officinalis", IF(J3662="LURA", "Lumnitzera racemosa", IF(J3662="CETA", "Ceriops tagal", IF(J3662="XYGR", "Xylocarpus granatum", IF(J3662="AVMA", "Avicennia marina", IF(J3662="RHMU", "Rhizophora mucronata", IF(J3662="BRGY", "Bruguiera gymnorrhiza", IF(J3662="BRSE", "Bruguiera sexangula", IF(J3662="SOOV", "Sonneratia ovata", IF(J3662="SOCA", "Sonneratia caseolaris", IF(J3662="HELI", "Heritiera littoralis", IF(J3662="HESY", "Heritiera sylvatica", IF(J3662="NYFR", "Nypa fruticans", IF(J3662="CYRA", "Cynometra ramiflora", IF(J3662="PHPA", "Phoenix paludosa", IF(J3662="SCHY", "Scyphiphora hydrophyllacea", IF(J3662="DIMA", "Diospyros maritima", IF(J3662="POPI", "Pongamia pinnata", IF(J3662="MAPS", "Maniltoa psilogyne", IF(J3662="INBI", "Intsia bijuga", IF(J3662="ACEB", "Acanthus ebracteatus", IF(J3662="CAER", "Calamus erinaceus", IF(J3662="UNUN", "Unknown unknown",  IF(J3662="SOAL", "Sonneratia alba",  IF(J3662="AECO", "Aegiceras corniculatum", "" )) )))))))))))))))))))))))))))))</f>
        <v>Xylocarpus moluccensis</v>
      </c>
      <c r="J3662" s="23" t="s">
        <v>146</v>
      </c>
      <c r="K3662" s="68" t="n">
        <v>43.2</v>
      </c>
      <c r="L3662" s="73"/>
      <c r="N3662" s="29"/>
    </row>
    <row r="3663" customFormat="false" ht="13.8" hidden="false" customHeight="false" outlineLevel="0" collapsed="false">
      <c r="A3663" s="72" t="s">
        <v>138</v>
      </c>
      <c r="B3663" s="27" t="n">
        <v>41396</v>
      </c>
      <c r="C3663" s="1" t="s">
        <v>544</v>
      </c>
      <c r="D3663" s="1" t="s">
        <v>140</v>
      </c>
      <c r="E3663" s="1" t="s">
        <v>544</v>
      </c>
      <c r="F3663" s="1" t="s">
        <v>20</v>
      </c>
      <c r="G3663" s="14" t="n">
        <v>4</v>
      </c>
      <c r="H3663" s="14" t="n">
        <v>2</v>
      </c>
      <c r="I3663" s="23" t="str">
        <f aca="false">IF(J3663="RHAP", "Rhizophora apiculata", IF(J3663="EXAG", "Excoecaria agallocha", IF(J3663="BRPA", "Bruguiera parviflora", IF(J3663="XYMO", "Xylocarpus moluccensis", IF(J3663="BRCY", "Bruguiera cylindrica", IF(J3663="AVAL", "Avicennia alba", IF(J3663="AVOF", "Avicennia officinalis", IF(J3663="LURA", "Lumnitzera racemosa", IF(J3663="CETA", "Ceriops tagal", IF(J3663="XYGR", "Xylocarpus granatum", IF(J3663="AVMA", "Avicennia marina", IF(J3663="RHMU", "Rhizophora mucronata", IF(J3663="BRGY", "Bruguiera gymnorrhiza", IF(J3663="BRSE", "Bruguiera sexangula", IF(J3663="SOOV", "Sonneratia ovata", IF(J3663="SOCA", "Sonneratia caseolaris", IF(J3663="HELI", "Heritiera littoralis", IF(J3663="HESY", "Heritiera sylvatica", IF(J3663="NYFR", "Nypa fruticans", IF(J3663="CYRA", "Cynometra ramiflora", IF(J3663="PHPA", "Phoenix paludosa", IF(J3663="SCHY", "Scyphiphora hydrophyllacea", IF(J3663="DIMA", "Diospyros maritima", IF(J3663="POPI", "Pongamia pinnata", IF(J3663="MAPS", "Maniltoa psilogyne", IF(J3663="INBI", "Intsia bijuga", IF(J3663="ACEB", "Acanthus ebracteatus", IF(J3663="CAER", "Calamus erinaceus", IF(J3663="UNUN", "Unknown unknown",  IF(J3663="SOAL", "Sonneratia alba",  IF(J3663="AECO", "Aegiceras corniculatum", "" )) )))))))))))))))))))))))))))))</f>
        <v>Phoenix paludosa</v>
      </c>
      <c r="J3663" s="23" t="s">
        <v>1082</v>
      </c>
      <c r="K3663" s="68" t="n">
        <v>5.2</v>
      </c>
      <c r="L3663" s="73"/>
      <c r="N3663" s="29"/>
      <c r="P3663" s="23"/>
    </row>
    <row r="3664" customFormat="false" ht="13.8" hidden="false" customHeight="false" outlineLevel="0" collapsed="false">
      <c r="A3664" s="49" t="s">
        <v>138</v>
      </c>
      <c r="B3664" s="27" t="n">
        <v>41396</v>
      </c>
      <c r="C3664" s="1" t="s">
        <v>544</v>
      </c>
      <c r="D3664" s="1" t="s">
        <v>140</v>
      </c>
      <c r="E3664" s="1" t="s">
        <v>544</v>
      </c>
      <c r="F3664" s="1" t="s">
        <v>20</v>
      </c>
      <c r="G3664" s="14" t="n">
        <v>4</v>
      </c>
      <c r="H3664" s="14" t="n">
        <v>2</v>
      </c>
      <c r="I3664" s="23" t="str">
        <f aca="false">IF(J3664="RHAP", "Rhizophora apiculata", IF(J3664="EXAG", "Excoecaria agallocha", IF(J3664="BRPA", "Bruguiera parviflora", IF(J3664="XYMO", "Xylocarpus moluccensis", IF(J3664="BRCY", "Bruguiera cylindrica", IF(J3664="AVAL", "Avicennia alba", IF(J3664="AVOF", "Avicennia officinalis", IF(J3664="LURA", "Lumnitzera racemosa", IF(J3664="CETA", "Ceriops tagal", IF(J3664="XYGR", "Xylocarpus granatum", IF(J3664="AVMA", "Avicennia marina", IF(J3664="RHMU", "Rhizophora mucronata", IF(J3664="BRGY", "Bruguiera gymnorrhiza", IF(J3664="BRSE", "Bruguiera sexangula", IF(J3664="SOOV", "Sonneratia ovata", IF(J3664="SOCA", "Sonneratia caseolaris", IF(J3664="HELI", "Heritiera littoralis", IF(J3664="HESY", "Heritiera sylvatica", IF(J3664="NYFR", "Nypa fruticans", IF(J3664="CYRA", "Cynometra ramiflora", IF(J3664="PHPA", "Phoenix paludosa", IF(J3664="SCHY", "Scyphiphora hydrophyllacea", IF(J3664="DIMA", "Diospyros maritima", IF(J3664="POPI", "Pongamia pinnata", IF(J3664="MAPS", "Maniltoa psilogyne", IF(J3664="INBI", "Intsia bijuga", IF(J3664="ACEB", "Acanthus ebracteatus", IF(J3664="CAER", "Calamus erinaceus", IF(J3664="UNUN", "Unknown unknown",  IF(J3664="SOAL", "Sonneratia alba",  IF(J3664="AECO", "Aegiceras corniculatum", "" )) )))))))))))))))))))))))))))))</f>
        <v>Rhizophora apiculata</v>
      </c>
      <c r="J3664" s="23" t="s">
        <v>21</v>
      </c>
      <c r="K3664" s="68" t="n">
        <v>5.3</v>
      </c>
      <c r="L3664" s="73"/>
      <c r="N3664" s="29"/>
    </row>
    <row r="3665" customFormat="false" ht="13.8" hidden="false" customHeight="false" outlineLevel="0" collapsed="false">
      <c r="A3665" s="49" t="s">
        <v>138</v>
      </c>
      <c r="B3665" s="27" t="n">
        <v>41396</v>
      </c>
      <c r="C3665" s="1" t="s">
        <v>544</v>
      </c>
      <c r="D3665" s="1" t="s">
        <v>140</v>
      </c>
      <c r="E3665" s="1" t="s">
        <v>544</v>
      </c>
      <c r="F3665" s="1" t="s">
        <v>20</v>
      </c>
      <c r="G3665" s="14" t="n">
        <v>4</v>
      </c>
      <c r="H3665" s="14" t="n">
        <v>2</v>
      </c>
      <c r="I3665" s="23" t="str">
        <f aca="false">IF(J3665="RHAP", "Rhizophora apiculata", IF(J3665="EXAG", "Excoecaria agallocha", IF(J3665="BRPA", "Bruguiera parviflora", IF(J3665="XYMO", "Xylocarpus moluccensis", IF(J3665="BRCY", "Bruguiera cylindrica", IF(J3665="AVAL", "Avicennia alba", IF(J3665="AVOF", "Avicennia officinalis", IF(J3665="LURA", "Lumnitzera racemosa", IF(J3665="CETA", "Ceriops tagal", IF(J3665="XYGR", "Xylocarpus granatum", IF(J3665="AVMA", "Avicennia marina", IF(J3665="RHMU", "Rhizophora mucronata", IF(J3665="BRGY", "Bruguiera gymnorrhiza", IF(J3665="BRSE", "Bruguiera sexangula", IF(J3665="SOOV", "Sonneratia ovata", IF(J3665="SOCA", "Sonneratia caseolaris", IF(J3665="HELI", "Heritiera littoralis", IF(J3665="HESY", "Heritiera sylvatica", IF(J3665="NYFR", "Nypa fruticans", IF(J3665="CYRA", "Cynometra ramiflora", IF(J3665="PHPA", "Phoenix paludosa", IF(J3665="SCHY", "Scyphiphora hydrophyllacea", IF(J3665="DIMA", "Diospyros maritima", IF(J3665="POPI", "Pongamia pinnata", IF(J3665="MAPS", "Maniltoa psilogyne", IF(J3665="INBI", "Intsia bijuga", IF(J3665="ACEB", "Acanthus ebracteatus", IF(J3665="CAER", "Calamus erinaceus", IF(J3665="UNUN", "Unknown unknown",  IF(J3665="SOAL", "Sonneratia alba",  IF(J3665="AECO", "Aegiceras corniculatum", "" )) )))))))))))))))))))))))))))))</f>
        <v>Rhizophora apiculata</v>
      </c>
      <c r="J3665" s="23" t="s">
        <v>21</v>
      </c>
      <c r="K3665" s="68" t="n">
        <v>5.5</v>
      </c>
      <c r="L3665" s="73"/>
      <c r="N3665" s="29"/>
    </row>
    <row r="3666" customFormat="false" ht="13.8" hidden="false" customHeight="false" outlineLevel="0" collapsed="false">
      <c r="A3666" s="49" t="s">
        <v>138</v>
      </c>
      <c r="B3666" s="27" t="n">
        <v>41396</v>
      </c>
      <c r="C3666" s="1" t="s">
        <v>544</v>
      </c>
      <c r="D3666" s="1" t="s">
        <v>140</v>
      </c>
      <c r="E3666" s="1" t="s">
        <v>544</v>
      </c>
      <c r="F3666" s="1" t="s">
        <v>20</v>
      </c>
      <c r="G3666" s="14" t="n">
        <v>4</v>
      </c>
      <c r="H3666" s="14" t="n">
        <v>2</v>
      </c>
      <c r="I3666" s="23" t="str">
        <f aca="false">IF(J3666="RHAP", "Rhizophora apiculata", IF(J3666="EXAG", "Excoecaria agallocha", IF(J3666="BRPA", "Bruguiera parviflora", IF(J3666="XYMO", "Xylocarpus moluccensis", IF(J3666="BRCY", "Bruguiera cylindrica", IF(J3666="AVAL", "Avicennia alba", IF(J3666="AVOF", "Avicennia officinalis", IF(J3666="LURA", "Lumnitzera racemosa", IF(J3666="CETA", "Ceriops tagal", IF(J3666="XYGR", "Xylocarpus granatum", IF(J3666="AVMA", "Avicennia marina", IF(J3666="RHMU", "Rhizophora mucronata", IF(J3666="BRGY", "Bruguiera gymnorrhiza", IF(J3666="BRSE", "Bruguiera sexangula", IF(J3666="SOOV", "Sonneratia ovata", IF(J3666="SOCA", "Sonneratia caseolaris", IF(J3666="HELI", "Heritiera littoralis", IF(J3666="HESY", "Heritiera sylvatica", IF(J3666="NYFR", "Nypa fruticans", IF(J3666="CYRA", "Cynometra ramiflora", IF(J3666="PHPA", "Phoenix paludosa", IF(J3666="SCHY", "Scyphiphora hydrophyllacea", IF(J3666="DIMA", "Diospyros maritima", IF(J3666="POPI", "Pongamia pinnata", IF(J3666="MAPS", "Maniltoa psilogyne", IF(J3666="INBI", "Intsia bijuga", IF(J3666="ACEB", "Acanthus ebracteatus", IF(J3666="CAER", "Calamus erinaceus", IF(J3666="UNUN", "Unknown unknown",  IF(J3666="SOAL", "Sonneratia alba",  IF(J3666="AECO", "Aegiceras corniculatum", "" )) )))))))))))))))))))))))))))))</f>
        <v>Rhizophora apiculata</v>
      </c>
      <c r="J3666" s="23" t="s">
        <v>21</v>
      </c>
      <c r="K3666" s="68" t="n">
        <v>5.5</v>
      </c>
      <c r="L3666" s="73"/>
      <c r="N3666" s="29"/>
    </row>
    <row r="3667" customFormat="false" ht="13.8" hidden="false" customHeight="false" outlineLevel="0" collapsed="false">
      <c r="A3667" s="49" t="s">
        <v>138</v>
      </c>
      <c r="B3667" s="27" t="n">
        <v>41396</v>
      </c>
      <c r="C3667" s="1" t="s">
        <v>544</v>
      </c>
      <c r="D3667" s="1" t="s">
        <v>140</v>
      </c>
      <c r="E3667" s="1" t="s">
        <v>544</v>
      </c>
      <c r="F3667" s="1" t="s">
        <v>20</v>
      </c>
      <c r="G3667" s="14" t="n">
        <v>4</v>
      </c>
      <c r="H3667" s="14" t="n">
        <v>2</v>
      </c>
      <c r="I3667" s="23" t="str">
        <f aca="false">IF(J3667="RHAP", "Rhizophora apiculata", IF(J3667="EXAG", "Excoecaria agallocha", IF(J3667="BRPA", "Bruguiera parviflora", IF(J3667="XYMO", "Xylocarpus moluccensis", IF(J3667="BRCY", "Bruguiera cylindrica", IF(J3667="AVAL", "Avicennia alba", IF(J3667="AVOF", "Avicennia officinalis", IF(J3667="LURA", "Lumnitzera racemosa", IF(J3667="CETA", "Ceriops tagal", IF(J3667="XYGR", "Xylocarpus granatum", IF(J3667="AVMA", "Avicennia marina", IF(J3667="RHMU", "Rhizophora mucronata", IF(J3667="BRGY", "Bruguiera gymnorrhiza", IF(J3667="BRSE", "Bruguiera sexangula", IF(J3667="SOOV", "Sonneratia ovata", IF(J3667="SOCA", "Sonneratia caseolaris", IF(J3667="HELI", "Heritiera littoralis", IF(J3667="HESY", "Heritiera sylvatica", IF(J3667="NYFR", "Nypa fruticans", IF(J3667="CYRA", "Cynometra ramiflora", IF(J3667="PHPA", "Phoenix paludosa", IF(J3667="SCHY", "Scyphiphora hydrophyllacea", IF(J3667="DIMA", "Diospyros maritima", IF(J3667="POPI", "Pongamia pinnata", IF(J3667="MAPS", "Maniltoa psilogyne", IF(J3667="INBI", "Intsia bijuga", IF(J3667="ACEB", "Acanthus ebracteatus", IF(J3667="CAER", "Calamus erinaceus", IF(J3667="UNUN", "Unknown unknown",  IF(J3667="SOAL", "Sonneratia alba",  IF(J3667="AECO", "Aegiceras corniculatum", "" )) )))))))))))))))))))))))))))))</f>
        <v>Rhizophora apiculata</v>
      </c>
      <c r="J3667" s="23" t="s">
        <v>21</v>
      </c>
      <c r="K3667" s="68" t="n">
        <v>5.6</v>
      </c>
      <c r="L3667" s="73"/>
      <c r="N3667" s="29"/>
    </row>
    <row r="3668" customFormat="false" ht="13.8" hidden="false" customHeight="false" outlineLevel="0" collapsed="false">
      <c r="A3668" s="49" t="s">
        <v>138</v>
      </c>
      <c r="B3668" s="27" t="n">
        <v>41396</v>
      </c>
      <c r="C3668" s="1" t="s">
        <v>544</v>
      </c>
      <c r="D3668" s="1" t="s">
        <v>140</v>
      </c>
      <c r="E3668" s="1" t="s">
        <v>544</v>
      </c>
      <c r="F3668" s="1" t="s">
        <v>20</v>
      </c>
      <c r="G3668" s="14" t="n">
        <v>4</v>
      </c>
      <c r="H3668" s="14" t="n">
        <v>2</v>
      </c>
      <c r="I3668" s="23" t="str">
        <f aca="false">IF(J3668="RHAP", "Rhizophora apiculata", IF(J3668="EXAG", "Excoecaria agallocha", IF(J3668="BRPA", "Bruguiera parviflora", IF(J3668="XYMO", "Xylocarpus moluccensis", IF(J3668="BRCY", "Bruguiera cylindrica", IF(J3668="AVAL", "Avicennia alba", IF(J3668="AVOF", "Avicennia officinalis", IF(J3668="LURA", "Lumnitzera racemosa", IF(J3668="CETA", "Ceriops tagal", IF(J3668="XYGR", "Xylocarpus granatum", IF(J3668="AVMA", "Avicennia marina", IF(J3668="RHMU", "Rhizophora mucronata", IF(J3668="BRGY", "Bruguiera gymnorrhiza", IF(J3668="BRSE", "Bruguiera sexangula", IF(J3668="SOOV", "Sonneratia ovata", IF(J3668="SOCA", "Sonneratia caseolaris", IF(J3668="HELI", "Heritiera littoralis", IF(J3668="HESY", "Heritiera sylvatica", IF(J3668="NYFR", "Nypa fruticans", IF(J3668="CYRA", "Cynometra ramiflora", IF(J3668="PHPA", "Phoenix paludosa", IF(J3668="SCHY", "Scyphiphora hydrophyllacea", IF(J3668="DIMA", "Diospyros maritima", IF(J3668="POPI", "Pongamia pinnata", IF(J3668="MAPS", "Maniltoa psilogyne", IF(J3668="INBI", "Intsia bijuga", IF(J3668="ACEB", "Acanthus ebracteatus", IF(J3668="CAER", "Calamus erinaceus", IF(J3668="UNUN", "Unknown unknown",  IF(J3668="SOAL", "Sonneratia alba",  IF(J3668="AECO", "Aegiceras corniculatum", "" )) )))))))))))))))))))))))))))))</f>
        <v>Rhizophora apiculata</v>
      </c>
      <c r="J3668" s="23" t="s">
        <v>21</v>
      </c>
      <c r="K3668" s="68" t="n">
        <v>5.8</v>
      </c>
      <c r="L3668" s="73"/>
      <c r="N3668" s="29"/>
    </row>
    <row r="3669" customFormat="false" ht="13.8" hidden="false" customHeight="false" outlineLevel="0" collapsed="false">
      <c r="A3669" s="49" t="s">
        <v>138</v>
      </c>
      <c r="B3669" s="27" t="n">
        <v>41396</v>
      </c>
      <c r="C3669" s="1" t="s">
        <v>544</v>
      </c>
      <c r="D3669" s="1" t="s">
        <v>140</v>
      </c>
      <c r="E3669" s="1" t="s">
        <v>544</v>
      </c>
      <c r="F3669" s="1" t="s">
        <v>20</v>
      </c>
      <c r="G3669" s="14" t="n">
        <v>4</v>
      </c>
      <c r="H3669" s="14" t="n">
        <v>2</v>
      </c>
      <c r="I3669" s="23" t="str">
        <f aca="false">IF(J3669="RHAP", "Rhizophora apiculata", IF(J3669="EXAG", "Excoecaria agallocha", IF(J3669="BRPA", "Bruguiera parviflora", IF(J3669="XYMO", "Xylocarpus moluccensis", IF(J3669="BRCY", "Bruguiera cylindrica", IF(J3669="AVAL", "Avicennia alba", IF(J3669="AVOF", "Avicennia officinalis", IF(J3669="LURA", "Lumnitzera racemosa", IF(J3669="CETA", "Ceriops tagal", IF(J3669="XYGR", "Xylocarpus granatum", IF(J3669="AVMA", "Avicennia marina", IF(J3669="RHMU", "Rhizophora mucronata", IF(J3669="BRGY", "Bruguiera gymnorrhiza", IF(J3669="BRSE", "Bruguiera sexangula", IF(J3669="SOOV", "Sonneratia ovata", IF(J3669="SOCA", "Sonneratia caseolaris", IF(J3669="HELI", "Heritiera littoralis", IF(J3669="HESY", "Heritiera sylvatica", IF(J3669="NYFR", "Nypa fruticans", IF(J3669="CYRA", "Cynometra ramiflora", IF(J3669="PHPA", "Phoenix paludosa", IF(J3669="SCHY", "Scyphiphora hydrophyllacea", IF(J3669="DIMA", "Diospyros maritima", IF(J3669="POPI", "Pongamia pinnata", IF(J3669="MAPS", "Maniltoa psilogyne", IF(J3669="INBI", "Intsia bijuga", IF(J3669="ACEB", "Acanthus ebracteatus", IF(J3669="CAER", "Calamus erinaceus", IF(J3669="UNUN", "Unknown unknown",  IF(J3669="SOAL", "Sonneratia alba",  IF(J3669="AECO", "Aegiceras corniculatum", "" )) )))))))))))))))))))))))))))))</f>
        <v>Rhizophora apiculata</v>
      </c>
      <c r="J3669" s="23" t="s">
        <v>21</v>
      </c>
      <c r="K3669" s="68" t="n">
        <v>5.9</v>
      </c>
      <c r="L3669" s="73"/>
      <c r="N3669" s="29"/>
    </row>
    <row r="3670" customFormat="false" ht="13.8" hidden="false" customHeight="false" outlineLevel="0" collapsed="false">
      <c r="A3670" s="49" t="s">
        <v>138</v>
      </c>
      <c r="B3670" s="27" t="n">
        <v>41396</v>
      </c>
      <c r="C3670" s="1" t="s">
        <v>544</v>
      </c>
      <c r="D3670" s="1" t="s">
        <v>140</v>
      </c>
      <c r="E3670" s="1" t="s">
        <v>544</v>
      </c>
      <c r="F3670" s="1" t="s">
        <v>20</v>
      </c>
      <c r="G3670" s="14" t="n">
        <v>4</v>
      </c>
      <c r="H3670" s="14" t="n">
        <v>2</v>
      </c>
      <c r="I3670" s="23" t="str">
        <f aca="false">IF(J3670="RHAP", "Rhizophora apiculata", IF(J3670="EXAG", "Excoecaria agallocha", IF(J3670="BRPA", "Bruguiera parviflora", IF(J3670="XYMO", "Xylocarpus moluccensis", IF(J3670="BRCY", "Bruguiera cylindrica", IF(J3670="AVAL", "Avicennia alba", IF(J3670="AVOF", "Avicennia officinalis", IF(J3670="LURA", "Lumnitzera racemosa", IF(J3670="CETA", "Ceriops tagal", IF(J3670="XYGR", "Xylocarpus granatum", IF(J3670="AVMA", "Avicennia marina", IF(J3670="RHMU", "Rhizophora mucronata", IF(J3670="BRGY", "Bruguiera gymnorrhiza", IF(J3670="BRSE", "Bruguiera sexangula", IF(J3670="SOOV", "Sonneratia ovata", IF(J3670="SOCA", "Sonneratia caseolaris", IF(J3670="HELI", "Heritiera littoralis", IF(J3670="HESY", "Heritiera sylvatica", IF(J3670="NYFR", "Nypa fruticans", IF(J3670="CYRA", "Cynometra ramiflora", IF(J3670="PHPA", "Phoenix paludosa", IF(J3670="SCHY", "Scyphiphora hydrophyllacea", IF(J3670="DIMA", "Diospyros maritima", IF(J3670="POPI", "Pongamia pinnata", IF(J3670="MAPS", "Maniltoa psilogyne", IF(J3670="INBI", "Intsia bijuga", IF(J3670="ACEB", "Acanthus ebracteatus", IF(J3670="CAER", "Calamus erinaceus", IF(J3670="UNUN", "Unknown unknown",  IF(J3670="SOAL", "Sonneratia alba",  IF(J3670="AECO", "Aegiceras corniculatum", "" )) )))))))))))))))))))))))))))))</f>
        <v>Rhizophora apiculata</v>
      </c>
      <c r="J3670" s="23" t="s">
        <v>21</v>
      </c>
      <c r="K3670" s="23" t="n">
        <v>6.2</v>
      </c>
      <c r="L3670" s="30"/>
      <c r="N3670" s="29"/>
    </row>
    <row r="3671" customFormat="false" ht="13.8" hidden="false" customHeight="false" outlineLevel="0" collapsed="false">
      <c r="A3671" s="49" t="s">
        <v>138</v>
      </c>
      <c r="B3671" s="27" t="n">
        <v>41396</v>
      </c>
      <c r="C3671" s="1" t="s">
        <v>544</v>
      </c>
      <c r="D3671" s="1" t="s">
        <v>140</v>
      </c>
      <c r="E3671" s="1" t="s">
        <v>544</v>
      </c>
      <c r="F3671" s="1" t="s">
        <v>20</v>
      </c>
      <c r="G3671" s="14" t="n">
        <v>4</v>
      </c>
      <c r="H3671" s="14" t="n">
        <v>2</v>
      </c>
      <c r="I3671" s="23" t="str">
        <f aca="false">IF(J3671="RHAP", "Rhizophora apiculata", IF(J3671="EXAG", "Excoecaria agallocha", IF(J3671="BRPA", "Bruguiera parviflora", IF(J3671="XYMO", "Xylocarpus moluccensis", IF(J3671="BRCY", "Bruguiera cylindrica", IF(J3671="AVAL", "Avicennia alba", IF(J3671="AVOF", "Avicennia officinalis", IF(J3671="LURA", "Lumnitzera racemosa", IF(J3671="CETA", "Ceriops tagal", IF(J3671="XYGR", "Xylocarpus granatum", IF(J3671="AVMA", "Avicennia marina", IF(J3671="RHMU", "Rhizophora mucronata", IF(J3671="BRGY", "Bruguiera gymnorrhiza", IF(J3671="BRSE", "Bruguiera sexangula", IF(J3671="SOOV", "Sonneratia ovata", IF(J3671="SOCA", "Sonneratia caseolaris", IF(J3671="HELI", "Heritiera littoralis", IF(J3671="HESY", "Heritiera sylvatica", IF(J3671="NYFR", "Nypa fruticans", IF(J3671="CYRA", "Cynometra ramiflora", IF(J3671="PHPA", "Phoenix paludosa", IF(J3671="SCHY", "Scyphiphora hydrophyllacea", IF(J3671="DIMA", "Diospyros maritima", IF(J3671="POPI", "Pongamia pinnata", IF(J3671="MAPS", "Maniltoa psilogyne", IF(J3671="INBI", "Intsia bijuga", IF(J3671="ACEB", "Acanthus ebracteatus", IF(J3671="CAER", "Calamus erinaceus", IF(J3671="UNUN", "Unknown unknown",  IF(J3671="SOAL", "Sonneratia alba",  IF(J3671="AECO", "Aegiceras corniculatum", "" )) )))))))))))))))))))))))))))))</f>
        <v>Rhizophora apiculata</v>
      </c>
      <c r="J3671" s="23" t="s">
        <v>21</v>
      </c>
      <c r="K3671" s="68" t="n">
        <v>6.2</v>
      </c>
      <c r="L3671" s="73"/>
      <c r="N3671" s="29"/>
    </row>
    <row r="3672" customFormat="false" ht="13.8" hidden="false" customHeight="false" outlineLevel="0" collapsed="false">
      <c r="A3672" s="49" t="s">
        <v>138</v>
      </c>
      <c r="B3672" s="27" t="n">
        <v>41396</v>
      </c>
      <c r="C3672" s="1" t="s">
        <v>544</v>
      </c>
      <c r="D3672" s="1" t="s">
        <v>140</v>
      </c>
      <c r="E3672" s="1" t="s">
        <v>544</v>
      </c>
      <c r="F3672" s="1" t="s">
        <v>20</v>
      </c>
      <c r="G3672" s="14" t="n">
        <v>4</v>
      </c>
      <c r="H3672" s="14" t="n">
        <v>2</v>
      </c>
      <c r="I3672" s="23" t="str">
        <f aca="false">IF(J3672="RHAP", "Rhizophora apiculata", IF(J3672="EXAG", "Excoecaria agallocha", IF(J3672="BRPA", "Bruguiera parviflora", IF(J3672="XYMO", "Xylocarpus moluccensis", IF(J3672="BRCY", "Bruguiera cylindrica", IF(J3672="AVAL", "Avicennia alba", IF(J3672="AVOF", "Avicennia officinalis", IF(J3672="LURA", "Lumnitzera racemosa", IF(J3672="CETA", "Ceriops tagal", IF(J3672="XYGR", "Xylocarpus granatum", IF(J3672="AVMA", "Avicennia marina", IF(J3672="RHMU", "Rhizophora mucronata", IF(J3672="BRGY", "Bruguiera gymnorrhiza", IF(J3672="BRSE", "Bruguiera sexangula", IF(J3672="SOOV", "Sonneratia ovata", IF(J3672="SOCA", "Sonneratia caseolaris", IF(J3672="HELI", "Heritiera littoralis", IF(J3672="HESY", "Heritiera sylvatica", IF(J3672="NYFR", "Nypa fruticans", IF(J3672="CYRA", "Cynometra ramiflora", IF(J3672="PHPA", "Phoenix paludosa", IF(J3672="SCHY", "Scyphiphora hydrophyllacea", IF(J3672="DIMA", "Diospyros maritima", IF(J3672="POPI", "Pongamia pinnata", IF(J3672="MAPS", "Maniltoa psilogyne", IF(J3672="INBI", "Intsia bijuga", IF(J3672="ACEB", "Acanthus ebracteatus", IF(J3672="CAER", "Calamus erinaceus", IF(J3672="UNUN", "Unknown unknown",  IF(J3672="SOAL", "Sonneratia alba",  IF(J3672="AECO", "Aegiceras corniculatum", "" )) )))))))))))))))))))))))))))))</f>
        <v>Rhizophora apiculata</v>
      </c>
      <c r="J3672" s="23" t="s">
        <v>21</v>
      </c>
      <c r="K3672" s="68" t="n">
        <v>6.3</v>
      </c>
      <c r="L3672" s="73"/>
      <c r="N3672" s="29"/>
    </row>
    <row r="3673" customFormat="false" ht="13.8" hidden="false" customHeight="false" outlineLevel="0" collapsed="false">
      <c r="A3673" s="49" t="s">
        <v>138</v>
      </c>
      <c r="B3673" s="27" t="n">
        <v>41396</v>
      </c>
      <c r="C3673" s="1" t="s">
        <v>544</v>
      </c>
      <c r="D3673" s="1" t="s">
        <v>140</v>
      </c>
      <c r="E3673" s="1" t="s">
        <v>544</v>
      </c>
      <c r="F3673" s="1" t="s">
        <v>20</v>
      </c>
      <c r="G3673" s="14" t="n">
        <v>4</v>
      </c>
      <c r="H3673" s="14" t="n">
        <v>2</v>
      </c>
      <c r="I3673" s="23" t="str">
        <f aca="false">IF(J3673="RHAP", "Rhizophora apiculata", IF(J3673="EXAG", "Excoecaria agallocha", IF(J3673="BRPA", "Bruguiera parviflora", IF(J3673="XYMO", "Xylocarpus moluccensis", IF(J3673="BRCY", "Bruguiera cylindrica", IF(J3673="AVAL", "Avicennia alba", IF(J3673="AVOF", "Avicennia officinalis", IF(J3673="LURA", "Lumnitzera racemosa", IF(J3673="CETA", "Ceriops tagal", IF(J3673="XYGR", "Xylocarpus granatum", IF(J3673="AVMA", "Avicennia marina", IF(J3673="RHMU", "Rhizophora mucronata", IF(J3673="BRGY", "Bruguiera gymnorrhiza", IF(J3673="BRSE", "Bruguiera sexangula", IF(J3673="SOOV", "Sonneratia ovata", IF(J3673="SOCA", "Sonneratia caseolaris", IF(J3673="HELI", "Heritiera littoralis", IF(J3673="HESY", "Heritiera sylvatica", IF(J3673="NYFR", "Nypa fruticans", IF(J3673="CYRA", "Cynometra ramiflora", IF(J3673="PHPA", "Phoenix paludosa", IF(J3673="SCHY", "Scyphiphora hydrophyllacea", IF(J3673="DIMA", "Diospyros maritima", IF(J3673="POPI", "Pongamia pinnata", IF(J3673="MAPS", "Maniltoa psilogyne", IF(J3673="INBI", "Intsia bijuga", IF(J3673="ACEB", "Acanthus ebracteatus", IF(J3673="CAER", "Calamus erinaceus", IF(J3673="UNUN", "Unknown unknown",  IF(J3673="SOAL", "Sonneratia alba",  IF(J3673="AECO", "Aegiceras corniculatum", "" )) )))))))))))))))))))))))))))))</f>
        <v>Rhizophora apiculata</v>
      </c>
      <c r="J3673" s="23" t="s">
        <v>21</v>
      </c>
      <c r="K3673" s="68" t="n">
        <v>6.5</v>
      </c>
      <c r="L3673" s="73"/>
      <c r="N3673" s="29"/>
    </row>
    <row r="3674" customFormat="false" ht="13.8" hidden="false" customHeight="false" outlineLevel="0" collapsed="false">
      <c r="A3674" s="49" t="s">
        <v>138</v>
      </c>
      <c r="B3674" s="27" t="n">
        <v>41396</v>
      </c>
      <c r="C3674" s="1" t="s">
        <v>544</v>
      </c>
      <c r="D3674" s="1" t="s">
        <v>140</v>
      </c>
      <c r="E3674" s="1" t="s">
        <v>544</v>
      </c>
      <c r="F3674" s="1" t="s">
        <v>20</v>
      </c>
      <c r="G3674" s="14" t="n">
        <v>4</v>
      </c>
      <c r="H3674" s="14" t="n">
        <v>2</v>
      </c>
      <c r="I3674" s="23" t="str">
        <f aca="false">IF(J3674="RHAP", "Rhizophora apiculata", IF(J3674="EXAG", "Excoecaria agallocha", IF(J3674="BRPA", "Bruguiera parviflora", IF(J3674="XYMO", "Xylocarpus moluccensis", IF(J3674="BRCY", "Bruguiera cylindrica", IF(J3674="AVAL", "Avicennia alba", IF(J3674="AVOF", "Avicennia officinalis", IF(J3674="LURA", "Lumnitzera racemosa", IF(J3674="CETA", "Ceriops tagal", IF(J3674="XYGR", "Xylocarpus granatum", IF(J3674="AVMA", "Avicennia marina", IF(J3674="RHMU", "Rhizophora mucronata", IF(J3674="BRGY", "Bruguiera gymnorrhiza", IF(J3674="BRSE", "Bruguiera sexangula", IF(J3674="SOOV", "Sonneratia ovata", IF(J3674="SOCA", "Sonneratia caseolaris", IF(J3674="HELI", "Heritiera littoralis", IF(J3674="HESY", "Heritiera sylvatica", IF(J3674="NYFR", "Nypa fruticans", IF(J3674="CYRA", "Cynometra ramiflora", IF(J3674="PHPA", "Phoenix paludosa", IF(J3674="SCHY", "Scyphiphora hydrophyllacea", IF(J3674="DIMA", "Diospyros maritima", IF(J3674="POPI", "Pongamia pinnata", IF(J3674="MAPS", "Maniltoa psilogyne", IF(J3674="INBI", "Intsia bijuga", IF(J3674="ACEB", "Acanthus ebracteatus", IF(J3674="CAER", "Calamus erinaceus", IF(J3674="UNUN", "Unknown unknown",  IF(J3674="SOAL", "Sonneratia alba",  IF(J3674="AECO", "Aegiceras corniculatum", "" )) )))))))))))))))))))))))))))))</f>
        <v>Rhizophora apiculata</v>
      </c>
      <c r="J3674" s="23" t="s">
        <v>21</v>
      </c>
      <c r="K3674" s="68" t="n">
        <v>6.5</v>
      </c>
      <c r="L3674" s="73"/>
      <c r="N3674" s="29"/>
    </row>
    <row r="3675" customFormat="false" ht="13.8" hidden="false" customHeight="false" outlineLevel="0" collapsed="false">
      <c r="A3675" s="49" t="s">
        <v>138</v>
      </c>
      <c r="B3675" s="27" t="n">
        <v>41396</v>
      </c>
      <c r="C3675" s="1" t="s">
        <v>544</v>
      </c>
      <c r="D3675" s="1" t="s">
        <v>140</v>
      </c>
      <c r="E3675" s="1" t="s">
        <v>544</v>
      </c>
      <c r="F3675" s="1" t="s">
        <v>20</v>
      </c>
      <c r="G3675" s="14" t="n">
        <v>4</v>
      </c>
      <c r="H3675" s="14" t="n">
        <v>2</v>
      </c>
      <c r="I3675" s="23" t="str">
        <f aca="false">IF(J3675="RHAP", "Rhizophora apiculata", IF(J3675="EXAG", "Excoecaria agallocha", IF(J3675="BRPA", "Bruguiera parviflora", IF(J3675="XYMO", "Xylocarpus moluccensis", IF(J3675="BRCY", "Bruguiera cylindrica", IF(J3675="AVAL", "Avicennia alba", IF(J3675="AVOF", "Avicennia officinalis", IF(J3675="LURA", "Lumnitzera racemosa", IF(J3675="CETA", "Ceriops tagal", IF(J3675="XYGR", "Xylocarpus granatum", IF(J3675="AVMA", "Avicennia marina", IF(J3675="RHMU", "Rhizophora mucronata", IF(J3675="BRGY", "Bruguiera gymnorrhiza", IF(J3675="BRSE", "Bruguiera sexangula", IF(J3675="SOOV", "Sonneratia ovata", IF(J3675="SOCA", "Sonneratia caseolaris", IF(J3675="HELI", "Heritiera littoralis", IF(J3675="HESY", "Heritiera sylvatica", IF(J3675="NYFR", "Nypa fruticans", IF(J3675="CYRA", "Cynometra ramiflora", IF(J3675="PHPA", "Phoenix paludosa", IF(J3675="SCHY", "Scyphiphora hydrophyllacea", IF(J3675="DIMA", "Diospyros maritima", IF(J3675="POPI", "Pongamia pinnata", IF(J3675="MAPS", "Maniltoa psilogyne", IF(J3675="INBI", "Intsia bijuga", IF(J3675="ACEB", "Acanthus ebracteatus", IF(J3675="CAER", "Calamus erinaceus", IF(J3675="UNUN", "Unknown unknown",  IF(J3675="SOAL", "Sonneratia alba",  IF(J3675="AECO", "Aegiceras corniculatum", "" )) )))))))))))))))))))))))))))))</f>
        <v>Rhizophora apiculata</v>
      </c>
      <c r="J3675" s="23" t="s">
        <v>21</v>
      </c>
      <c r="K3675" s="68" t="n">
        <v>6.5</v>
      </c>
      <c r="L3675" s="73"/>
      <c r="N3675" s="29"/>
    </row>
    <row r="3676" customFormat="false" ht="13.8" hidden="false" customHeight="false" outlineLevel="0" collapsed="false">
      <c r="A3676" s="49" t="s">
        <v>138</v>
      </c>
      <c r="B3676" s="27" t="n">
        <v>41396</v>
      </c>
      <c r="C3676" s="1" t="s">
        <v>544</v>
      </c>
      <c r="D3676" s="1" t="s">
        <v>140</v>
      </c>
      <c r="E3676" s="1" t="s">
        <v>544</v>
      </c>
      <c r="F3676" s="1" t="s">
        <v>20</v>
      </c>
      <c r="G3676" s="14" t="n">
        <v>4</v>
      </c>
      <c r="H3676" s="14" t="n">
        <v>2</v>
      </c>
      <c r="I3676" s="23" t="str">
        <f aca="false">IF(J3676="RHAP", "Rhizophora apiculata", IF(J3676="EXAG", "Excoecaria agallocha", IF(J3676="BRPA", "Bruguiera parviflora", IF(J3676="XYMO", "Xylocarpus moluccensis", IF(J3676="BRCY", "Bruguiera cylindrica", IF(J3676="AVAL", "Avicennia alba", IF(J3676="AVOF", "Avicennia officinalis", IF(J3676="LURA", "Lumnitzera racemosa", IF(J3676="CETA", "Ceriops tagal", IF(J3676="XYGR", "Xylocarpus granatum", IF(J3676="AVMA", "Avicennia marina", IF(J3676="RHMU", "Rhizophora mucronata", IF(J3676="BRGY", "Bruguiera gymnorrhiza", IF(J3676="BRSE", "Bruguiera sexangula", IF(J3676="SOOV", "Sonneratia ovata", IF(J3676="SOCA", "Sonneratia caseolaris", IF(J3676="HELI", "Heritiera littoralis", IF(J3676="HESY", "Heritiera sylvatica", IF(J3676="NYFR", "Nypa fruticans", IF(J3676="CYRA", "Cynometra ramiflora", IF(J3676="PHPA", "Phoenix paludosa", IF(J3676="SCHY", "Scyphiphora hydrophyllacea", IF(J3676="DIMA", "Diospyros maritima", IF(J3676="POPI", "Pongamia pinnata", IF(J3676="MAPS", "Maniltoa psilogyne", IF(J3676="INBI", "Intsia bijuga", IF(J3676="ACEB", "Acanthus ebracteatus", IF(J3676="CAER", "Calamus erinaceus", IF(J3676="UNUN", "Unknown unknown",  IF(J3676="SOAL", "Sonneratia alba",  IF(J3676="AECO", "Aegiceras corniculatum", "" )) )))))))))))))))))))))))))))))</f>
        <v>Rhizophora apiculata</v>
      </c>
      <c r="J3676" s="23" t="s">
        <v>21</v>
      </c>
      <c r="K3676" s="68" t="n">
        <v>6.9</v>
      </c>
      <c r="L3676" s="73"/>
      <c r="N3676" s="29"/>
    </row>
    <row r="3677" customFormat="false" ht="13.8" hidden="false" customHeight="false" outlineLevel="0" collapsed="false">
      <c r="A3677" s="49" t="s">
        <v>138</v>
      </c>
      <c r="B3677" s="27" t="n">
        <v>41396</v>
      </c>
      <c r="C3677" s="1" t="s">
        <v>544</v>
      </c>
      <c r="D3677" s="1" t="s">
        <v>140</v>
      </c>
      <c r="E3677" s="1" t="s">
        <v>544</v>
      </c>
      <c r="F3677" s="1" t="s">
        <v>20</v>
      </c>
      <c r="G3677" s="14" t="n">
        <v>4</v>
      </c>
      <c r="H3677" s="14" t="n">
        <v>2</v>
      </c>
      <c r="I3677" s="23" t="str">
        <f aca="false">IF(J3677="RHAP", "Rhizophora apiculata", IF(J3677="EXAG", "Excoecaria agallocha", IF(J3677="BRPA", "Bruguiera parviflora", IF(J3677="XYMO", "Xylocarpus moluccensis", IF(J3677="BRCY", "Bruguiera cylindrica", IF(J3677="AVAL", "Avicennia alba", IF(J3677="AVOF", "Avicennia officinalis", IF(J3677="LURA", "Lumnitzera racemosa", IF(J3677="CETA", "Ceriops tagal", IF(J3677="XYGR", "Xylocarpus granatum", IF(J3677="AVMA", "Avicennia marina", IF(J3677="RHMU", "Rhizophora mucronata", IF(J3677="BRGY", "Bruguiera gymnorrhiza", IF(J3677="BRSE", "Bruguiera sexangula", IF(J3677="SOOV", "Sonneratia ovata", IF(J3677="SOCA", "Sonneratia caseolaris", IF(J3677="HELI", "Heritiera littoralis", IF(J3677="HESY", "Heritiera sylvatica", IF(J3677="NYFR", "Nypa fruticans", IF(J3677="CYRA", "Cynometra ramiflora", IF(J3677="PHPA", "Phoenix paludosa", IF(J3677="SCHY", "Scyphiphora hydrophyllacea", IF(J3677="DIMA", "Diospyros maritima", IF(J3677="POPI", "Pongamia pinnata", IF(J3677="MAPS", "Maniltoa psilogyne", IF(J3677="INBI", "Intsia bijuga", IF(J3677="ACEB", "Acanthus ebracteatus", IF(J3677="CAER", "Calamus erinaceus", IF(J3677="UNUN", "Unknown unknown",  IF(J3677="SOAL", "Sonneratia alba",  IF(J3677="AECO", "Aegiceras corniculatum", "" )) )))))))))))))))))))))))))))))</f>
        <v>Rhizophora apiculata</v>
      </c>
      <c r="J3677" s="23" t="s">
        <v>21</v>
      </c>
      <c r="K3677" s="68" t="n">
        <v>7</v>
      </c>
      <c r="L3677" s="73"/>
      <c r="N3677" s="29"/>
    </row>
    <row r="3678" customFormat="false" ht="13.8" hidden="false" customHeight="false" outlineLevel="0" collapsed="false">
      <c r="A3678" s="49" t="s">
        <v>138</v>
      </c>
      <c r="B3678" s="27" t="n">
        <v>41396</v>
      </c>
      <c r="C3678" s="1" t="s">
        <v>544</v>
      </c>
      <c r="D3678" s="1" t="s">
        <v>140</v>
      </c>
      <c r="E3678" s="1" t="s">
        <v>544</v>
      </c>
      <c r="F3678" s="1" t="s">
        <v>20</v>
      </c>
      <c r="G3678" s="14" t="n">
        <v>4</v>
      </c>
      <c r="H3678" s="14" t="n">
        <v>2</v>
      </c>
      <c r="I3678" s="23" t="str">
        <f aca="false">IF(J3678="RHAP", "Rhizophora apiculata", IF(J3678="EXAG", "Excoecaria agallocha", IF(J3678="BRPA", "Bruguiera parviflora", IF(J3678="XYMO", "Xylocarpus moluccensis", IF(J3678="BRCY", "Bruguiera cylindrica", IF(J3678="AVAL", "Avicennia alba", IF(J3678="AVOF", "Avicennia officinalis", IF(J3678="LURA", "Lumnitzera racemosa", IF(J3678="CETA", "Ceriops tagal", IF(J3678="XYGR", "Xylocarpus granatum", IF(J3678="AVMA", "Avicennia marina", IF(J3678="RHMU", "Rhizophora mucronata", IF(J3678="BRGY", "Bruguiera gymnorrhiza", IF(J3678="BRSE", "Bruguiera sexangula", IF(J3678="SOOV", "Sonneratia ovata", IF(J3678="SOCA", "Sonneratia caseolaris", IF(J3678="HELI", "Heritiera littoralis", IF(J3678="HESY", "Heritiera sylvatica", IF(J3678="NYFR", "Nypa fruticans", IF(J3678="CYRA", "Cynometra ramiflora", IF(J3678="PHPA", "Phoenix paludosa", IF(J3678="SCHY", "Scyphiphora hydrophyllacea", IF(J3678="DIMA", "Diospyros maritima", IF(J3678="POPI", "Pongamia pinnata", IF(J3678="MAPS", "Maniltoa psilogyne", IF(J3678="INBI", "Intsia bijuga", IF(J3678="ACEB", "Acanthus ebracteatus", IF(J3678="CAER", "Calamus erinaceus", IF(J3678="UNUN", "Unknown unknown",  IF(J3678="SOAL", "Sonneratia alba",  IF(J3678="AECO", "Aegiceras corniculatum", "" )) )))))))))))))))))))))))))))))</f>
        <v>Rhizophora apiculata</v>
      </c>
      <c r="J3678" s="23" t="s">
        <v>21</v>
      </c>
      <c r="K3678" s="68" t="n">
        <v>7</v>
      </c>
      <c r="L3678" s="73"/>
      <c r="N3678" s="29"/>
    </row>
    <row r="3679" customFormat="false" ht="13.8" hidden="false" customHeight="false" outlineLevel="0" collapsed="false">
      <c r="A3679" s="49" t="s">
        <v>138</v>
      </c>
      <c r="B3679" s="27" t="n">
        <v>41396</v>
      </c>
      <c r="C3679" s="1" t="s">
        <v>544</v>
      </c>
      <c r="D3679" s="1" t="s">
        <v>140</v>
      </c>
      <c r="E3679" s="1" t="s">
        <v>544</v>
      </c>
      <c r="F3679" s="1" t="s">
        <v>20</v>
      </c>
      <c r="G3679" s="14" t="n">
        <v>4</v>
      </c>
      <c r="H3679" s="14" t="n">
        <v>2</v>
      </c>
      <c r="I3679" s="23" t="str">
        <f aca="false">IF(J3679="RHAP", "Rhizophora apiculata", IF(J3679="EXAG", "Excoecaria agallocha", IF(J3679="BRPA", "Bruguiera parviflora", IF(J3679="XYMO", "Xylocarpus moluccensis", IF(J3679="BRCY", "Bruguiera cylindrica", IF(J3679="AVAL", "Avicennia alba", IF(J3679="AVOF", "Avicennia officinalis", IF(J3679="LURA", "Lumnitzera racemosa", IF(J3679="CETA", "Ceriops tagal", IF(J3679="XYGR", "Xylocarpus granatum", IF(J3679="AVMA", "Avicennia marina", IF(J3679="RHMU", "Rhizophora mucronata", IF(J3679="BRGY", "Bruguiera gymnorrhiza", IF(J3679="BRSE", "Bruguiera sexangula", IF(J3679="SOOV", "Sonneratia ovata", IF(J3679="SOCA", "Sonneratia caseolaris", IF(J3679="HELI", "Heritiera littoralis", IF(J3679="HESY", "Heritiera sylvatica", IF(J3679="NYFR", "Nypa fruticans", IF(J3679="CYRA", "Cynometra ramiflora", IF(J3679="PHPA", "Phoenix paludosa", IF(J3679="SCHY", "Scyphiphora hydrophyllacea", IF(J3679="DIMA", "Diospyros maritima", IF(J3679="POPI", "Pongamia pinnata", IF(J3679="MAPS", "Maniltoa psilogyne", IF(J3679="INBI", "Intsia bijuga", IF(J3679="ACEB", "Acanthus ebracteatus", IF(J3679="CAER", "Calamus erinaceus", IF(J3679="UNUN", "Unknown unknown",  IF(J3679="SOAL", "Sonneratia alba",  IF(J3679="AECO", "Aegiceras corniculatum", "" )) )))))))))))))))))))))))))))))</f>
        <v>Rhizophora apiculata</v>
      </c>
      <c r="J3679" s="23" t="s">
        <v>21</v>
      </c>
      <c r="K3679" s="68" t="n">
        <v>7</v>
      </c>
      <c r="L3679" s="73"/>
      <c r="N3679" s="29"/>
    </row>
    <row r="3680" customFormat="false" ht="13.8" hidden="false" customHeight="false" outlineLevel="0" collapsed="false">
      <c r="A3680" s="49" t="s">
        <v>138</v>
      </c>
      <c r="B3680" s="27" t="n">
        <v>41396</v>
      </c>
      <c r="C3680" s="1" t="s">
        <v>544</v>
      </c>
      <c r="D3680" s="1" t="s">
        <v>140</v>
      </c>
      <c r="E3680" s="1" t="s">
        <v>544</v>
      </c>
      <c r="F3680" s="1" t="s">
        <v>20</v>
      </c>
      <c r="G3680" s="14" t="n">
        <v>4</v>
      </c>
      <c r="H3680" s="14" t="n">
        <v>2</v>
      </c>
      <c r="I3680" s="23" t="str">
        <f aca="false">IF(J3680="RHAP", "Rhizophora apiculata", IF(J3680="EXAG", "Excoecaria agallocha", IF(J3680="BRPA", "Bruguiera parviflora", IF(J3680="XYMO", "Xylocarpus moluccensis", IF(J3680="BRCY", "Bruguiera cylindrica", IF(J3680="AVAL", "Avicennia alba", IF(J3680="AVOF", "Avicennia officinalis", IF(J3680="LURA", "Lumnitzera racemosa", IF(J3680="CETA", "Ceriops tagal", IF(J3680="XYGR", "Xylocarpus granatum", IF(J3680="AVMA", "Avicennia marina", IF(J3680="RHMU", "Rhizophora mucronata", IF(J3680="BRGY", "Bruguiera gymnorrhiza", IF(J3680="BRSE", "Bruguiera sexangula", IF(J3680="SOOV", "Sonneratia ovata", IF(J3680="SOCA", "Sonneratia caseolaris", IF(J3680="HELI", "Heritiera littoralis", IF(J3680="HESY", "Heritiera sylvatica", IF(J3680="NYFR", "Nypa fruticans", IF(J3680="CYRA", "Cynometra ramiflora", IF(J3680="PHPA", "Phoenix paludosa", IF(J3680="SCHY", "Scyphiphora hydrophyllacea", IF(J3680="DIMA", "Diospyros maritima", IF(J3680="POPI", "Pongamia pinnata", IF(J3680="MAPS", "Maniltoa psilogyne", IF(J3680="INBI", "Intsia bijuga", IF(J3680="ACEB", "Acanthus ebracteatus", IF(J3680="CAER", "Calamus erinaceus", IF(J3680="UNUN", "Unknown unknown",  IF(J3680="SOAL", "Sonneratia alba",  IF(J3680="AECO", "Aegiceras corniculatum", "" )) )))))))))))))))))))))))))))))</f>
        <v>Rhizophora apiculata</v>
      </c>
      <c r="J3680" s="23" t="s">
        <v>21</v>
      </c>
      <c r="K3680" s="68" t="n">
        <v>7</v>
      </c>
      <c r="L3680" s="73"/>
      <c r="N3680" s="29"/>
    </row>
    <row r="3681" customFormat="false" ht="13.8" hidden="false" customHeight="false" outlineLevel="0" collapsed="false">
      <c r="A3681" s="49" t="s">
        <v>138</v>
      </c>
      <c r="B3681" s="27" t="n">
        <v>41396</v>
      </c>
      <c r="C3681" s="1" t="s">
        <v>544</v>
      </c>
      <c r="D3681" s="1" t="s">
        <v>140</v>
      </c>
      <c r="E3681" s="1" t="s">
        <v>544</v>
      </c>
      <c r="F3681" s="1" t="s">
        <v>20</v>
      </c>
      <c r="G3681" s="14" t="n">
        <v>4</v>
      </c>
      <c r="H3681" s="14" t="n">
        <v>2</v>
      </c>
      <c r="I3681" s="23" t="str">
        <f aca="false">IF(J3681="RHAP", "Rhizophora apiculata", IF(J3681="EXAG", "Excoecaria agallocha", IF(J3681="BRPA", "Bruguiera parviflora", IF(J3681="XYMO", "Xylocarpus moluccensis", IF(J3681="BRCY", "Bruguiera cylindrica", IF(J3681="AVAL", "Avicennia alba", IF(J3681="AVOF", "Avicennia officinalis", IF(J3681="LURA", "Lumnitzera racemosa", IF(J3681="CETA", "Ceriops tagal", IF(J3681="XYGR", "Xylocarpus granatum", IF(J3681="AVMA", "Avicennia marina", IF(J3681="RHMU", "Rhizophora mucronata", IF(J3681="BRGY", "Bruguiera gymnorrhiza", IF(J3681="BRSE", "Bruguiera sexangula", IF(J3681="SOOV", "Sonneratia ovata", IF(J3681="SOCA", "Sonneratia caseolaris", IF(J3681="HELI", "Heritiera littoralis", IF(J3681="HESY", "Heritiera sylvatica", IF(J3681="NYFR", "Nypa fruticans", IF(J3681="CYRA", "Cynometra ramiflora", IF(J3681="PHPA", "Phoenix paludosa", IF(J3681="SCHY", "Scyphiphora hydrophyllacea", IF(J3681="DIMA", "Diospyros maritima", IF(J3681="POPI", "Pongamia pinnata", IF(J3681="MAPS", "Maniltoa psilogyne", IF(J3681="INBI", "Intsia bijuga", IF(J3681="ACEB", "Acanthus ebracteatus", IF(J3681="CAER", "Calamus erinaceus", IF(J3681="UNUN", "Unknown unknown",  IF(J3681="SOAL", "Sonneratia alba",  IF(J3681="AECO", "Aegiceras corniculatum", "" )) )))))))))))))))))))))))))))))</f>
        <v>Rhizophora apiculata</v>
      </c>
      <c r="J3681" s="23" t="s">
        <v>21</v>
      </c>
      <c r="K3681" s="68" t="n">
        <v>7.1</v>
      </c>
      <c r="L3681" s="73"/>
      <c r="N3681" s="29"/>
    </row>
    <row r="3682" customFormat="false" ht="13.8" hidden="false" customHeight="false" outlineLevel="0" collapsed="false">
      <c r="A3682" s="49" t="s">
        <v>138</v>
      </c>
      <c r="B3682" s="27" t="n">
        <v>41396</v>
      </c>
      <c r="C3682" s="1" t="s">
        <v>544</v>
      </c>
      <c r="D3682" s="1" t="s">
        <v>140</v>
      </c>
      <c r="E3682" s="1" t="s">
        <v>544</v>
      </c>
      <c r="F3682" s="1" t="s">
        <v>20</v>
      </c>
      <c r="G3682" s="14" t="n">
        <v>4</v>
      </c>
      <c r="H3682" s="14" t="n">
        <v>2</v>
      </c>
      <c r="I3682" s="23" t="str">
        <f aca="false">IF(J3682="RHAP", "Rhizophora apiculata", IF(J3682="EXAG", "Excoecaria agallocha", IF(J3682="BRPA", "Bruguiera parviflora", IF(J3682="XYMO", "Xylocarpus moluccensis", IF(J3682="BRCY", "Bruguiera cylindrica", IF(J3682="AVAL", "Avicennia alba", IF(J3682="AVOF", "Avicennia officinalis", IF(J3682="LURA", "Lumnitzera racemosa", IF(J3682="CETA", "Ceriops tagal", IF(J3682="XYGR", "Xylocarpus granatum", IF(J3682="AVMA", "Avicennia marina", IF(J3682="RHMU", "Rhizophora mucronata", IF(J3682="BRGY", "Bruguiera gymnorrhiza", IF(J3682="BRSE", "Bruguiera sexangula", IF(J3682="SOOV", "Sonneratia ovata", IF(J3682="SOCA", "Sonneratia caseolaris", IF(J3682="HELI", "Heritiera littoralis", IF(J3682="HESY", "Heritiera sylvatica", IF(J3682="NYFR", "Nypa fruticans", IF(J3682="CYRA", "Cynometra ramiflora", IF(J3682="PHPA", "Phoenix paludosa", IF(J3682="SCHY", "Scyphiphora hydrophyllacea", IF(J3682="DIMA", "Diospyros maritima", IF(J3682="POPI", "Pongamia pinnata", IF(J3682="MAPS", "Maniltoa psilogyne", IF(J3682="INBI", "Intsia bijuga", IF(J3682="ACEB", "Acanthus ebracteatus", IF(J3682="CAER", "Calamus erinaceus", IF(J3682="UNUN", "Unknown unknown",  IF(J3682="SOAL", "Sonneratia alba",  IF(J3682="AECO", "Aegiceras corniculatum", "" )) )))))))))))))))))))))))))))))</f>
        <v>Rhizophora apiculata</v>
      </c>
      <c r="J3682" s="23" t="s">
        <v>21</v>
      </c>
      <c r="K3682" s="68" t="n">
        <v>7.2</v>
      </c>
      <c r="L3682" s="73"/>
      <c r="N3682" s="29"/>
    </row>
    <row r="3683" customFormat="false" ht="13.8" hidden="false" customHeight="false" outlineLevel="0" collapsed="false">
      <c r="A3683" s="49" t="s">
        <v>138</v>
      </c>
      <c r="B3683" s="27" t="n">
        <v>41396</v>
      </c>
      <c r="C3683" s="1" t="s">
        <v>544</v>
      </c>
      <c r="D3683" s="1" t="s">
        <v>140</v>
      </c>
      <c r="E3683" s="1" t="s">
        <v>544</v>
      </c>
      <c r="F3683" s="1" t="s">
        <v>20</v>
      </c>
      <c r="G3683" s="14" t="n">
        <v>4</v>
      </c>
      <c r="H3683" s="14" t="n">
        <v>2</v>
      </c>
      <c r="I3683" s="23" t="str">
        <f aca="false">IF(J3683="RHAP", "Rhizophora apiculata", IF(J3683="EXAG", "Excoecaria agallocha", IF(J3683="BRPA", "Bruguiera parviflora", IF(J3683="XYMO", "Xylocarpus moluccensis", IF(J3683="BRCY", "Bruguiera cylindrica", IF(J3683="AVAL", "Avicennia alba", IF(J3683="AVOF", "Avicennia officinalis", IF(J3683="LURA", "Lumnitzera racemosa", IF(J3683="CETA", "Ceriops tagal", IF(J3683="XYGR", "Xylocarpus granatum", IF(J3683="AVMA", "Avicennia marina", IF(J3683="RHMU", "Rhizophora mucronata", IF(J3683="BRGY", "Bruguiera gymnorrhiza", IF(J3683="BRSE", "Bruguiera sexangula", IF(J3683="SOOV", "Sonneratia ovata", IF(J3683="SOCA", "Sonneratia caseolaris", IF(J3683="HELI", "Heritiera littoralis", IF(J3683="HESY", "Heritiera sylvatica", IF(J3683="NYFR", "Nypa fruticans", IF(J3683="CYRA", "Cynometra ramiflora", IF(J3683="PHPA", "Phoenix paludosa", IF(J3683="SCHY", "Scyphiphora hydrophyllacea", IF(J3683="DIMA", "Diospyros maritima", IF(J3683="POPI", "Pongamia pinnata", IF(J3683="MAPS", "Maniltoa psilogyne", IF(J3683="INBI", "Intsia bijuga", IF(J3683="ACEB", "Acanthus ebracteatus", IF(J3683="CAER", "Calamus erinaceus", IF(J3683="UNUN", "Unknown unknown",  IF(J3683="SOAL", "Sonneratia alba",  IF(J3683="AECO", "Aegiceras corniculatum", "" )) )))))))))))))))))))))))))))))</f>
        <v>Rhizophora apiculata</v>
      </c>
      <c r="J3683" s="23" t="s">
        <v>21</v>
      </c>
      <c r="K3683" s="68" t="n">
        <v>7.5</v>
      </c>
      <c r="L3683" s="73"/>
      <c r="N3683" s="29"/>
    </row>
    <row r="3684" customFormat="false" ht="13.8" hidden="false" customHeight="false" outlineLevel="0" collapsed="false">
      <c r="A3684" s="49" t="s">
        <v>138</v>
      </c>
      <c r="B3684" s="27" t="n">
        <v>41396</v>
      </c>
      <c r="C3684" s="1" t="s">
        <v>544</v>
      </c>
      <c r="D3684" s="1" t="s">
        <v>140</v>
      </c>
      <c r="E3684" s="1" t="s">
        <v>544</v>
      </c>
      <c r="F3684" s="1" t="s">
        <v>20</v>
      </c>
      <c r="G3684" s="14" t="n">
        <v>4</v>
      </c>
      <c r="H3684" s="14" t="n">
        <v>2</v>
      </c>
      <c r="I3684" s="23" t="str">
        <f aca="false">IF(J3684="RHAP", "Rhizophora apiculata", IF(J3684="EXAG", "Excoecaria agallocha", IF(J3684="BRPA", "Bruguiera parviflora", IF(J3684="XYMO", "Xylocarpus moluccensis", IF(J3684="BRCY", "Bruguiera cylindrica", IF(J3684="AVAL", "Avicennia alba", IF(J3684="AVOF", "Avicennia officinalis", IF(J3684="LURA", "Lumnitzera racemosa", IF(J3684="CETA", "Ceriops tagal", IF(J3684="XYGR", "Xylocarpus granatum", IF(J3684="AVMA", "Avicennia marina", IF(J3684="RHMU", "Rhizophora mucronata", IF(J3684="BRGY", "Bruguiera gymnorrhiza", IF(J3684="BRSE", "Bruguiera sexangula", IF(J3684="SOOV", "Sonneratia ovata", IF(J3684="SOCA", "Sonneratia caseolaris", IF(J3684="HELI", "Heritiera littoralis", IF(J3684="HESY", "Heritiera sylvatica", IF(J3684="NYFR", "Nypa fruticans", IF(J3684="CYRA", "Cynometra ramiflora", IF(J3684="PHPA", "Phoenix paludosa", IF(J3684="SCHY", "Scyphiphora hydrophyllacea", IF(J3684="DIMA", "Diospyros maritima", IF(J3684="POPI", "Pongamia pinnata", IF(J3684="MAPS", "Maniltoa psilogyne", IF(J3684="INBI", "Intsia bijuga", IF(J3684="ACEB", "Acanthus ebracteatus", IF(J3684="CAER", "Calamus erinaceus", IF(J3684="UNUN", "Unknown unknown",  IF(J3684="SOAL", "Sonneratia alba",  IF(J3684="AECO", "Aegiceras corniculatum", "" )) )))))))))))))))))))))))))))))</f>
        <v>Rhizophora apiculata</v>
      </c>
      <c r="J3684" s="23" t="s">
        <v>21</v>
      </c>
      <c r="K3684" s="68" t="n">
        <v>7.8</v>
      </c>
      <c r="L3684" s="73"/>
      <c r="N3684" s="29"/>
    </row>
    <row r="3685" customFormat="false" ht="13.8" hidden="false" customHeight="false" outlineLevel="0" collapsed="false">
      <c r="A3685" s="49" t="s">
        <v>138</v>
      </c>
      <c r="B3685" s="27" t="n">
        <v>41396</v>
      </c>
      <c r="C3685" s="1" t="s">
        <v>544</v>
      </c>
      <c r="D3685" s="1" t="s">
        <v>140</v>
      </c>
      <c r="E3685" s="1" t="s">
        <v>544</v>
      </c>
      <c r="F3685" s="1" t="s">
        <v>20</v>
      </c>
      <c r="G3685" s="14" t="n">
        <v>4</v>
      </c>
      <c r="H3685" s="14" t="n">
        <v>2</v>
      </c>
      <c r="I3685" s="23" t="str">
        <f aca="false">IF(J3685="RHAP", "Rhizophora apiculata", IF(J3685="EXAG", "Excoecaria agallocha", IF(J3685="BRPA", "Bruguiera parviflora", IF(J3685="XYMO", "Xylocarpus moluccensis", IF(J3685="BRCY", "Bruguiera cylindrica", IF(J3685="AVAL", "Avicennia alba", IF(J3685="AVOF", "Avicennia officinalis", IF(J3685="LURA", "Lumnitzera racemosa", IF(J3685="CETA", "Ceriops tagal", IF(J3685="XYGR", "Xylocarpus granatum", IF(J3685="AVMA", "Avicennia marina", IF(J3685="RHMU", "Rhizophora mucronata", IF(J3685="BRGY", "Bruguiera gymnorrhiza", IF(J3685="BRSE", "Bruguiera sexangula", IF(J3685="SOOV", "Sonneratia ovata", IF(J3685="SOCA", "Sonneratia caseolaris", IF(J3685="HELI", "Heritiera littoralis", IF(J3685="HESY", "Heritiera sylvatica", IF(J3685="NYFR", "Nypa fruticans", IF(J3685="CYRA", "Cynometra ramiflora", IF(J3685="PHPA", "Phoenix paludosa", IF(J3685="SCHY", "Scyphiphora hydrophyllacea", IF(J3685="DIMA", "Diospyros maritima", IF(J3685="POPI", "Pongamia pinnata", IF(J3685="MAPS", "Maniltoa psilogyne", IF(J3685="INBI", "Intsia bijuga", IF(J3685="ACEB", "Acanthus ebracteatus", IF(J3685="CAER", "Calamus erinaceus", IF(J3685="UNUN", "Unknown unknown",  IF(J3685="SOAL", "Sonneratia alba",  IF(J3685="AECO", "Aegiceras corniculatum", "" )) )))))))))))))))))))))))))))))</f>
        <v>Rhizophora apiculata</v>
      </c>
      <c r="J3685" s="23" t="s">
        <v>21</v>
      </c>
      <c r="K3685" s="68" t="n">
        <v>7.8</v>
      </c>
      <c r="L3685" s="73"/>
      <c r="N3685" s="29"/>
    </row>
    <row r="3686" customFormat="false" ht="13.8" hidden="false" customHeight="false" outlineLevel="0" collapsed="false">
      <c r="A3686" s="72" t="s">
        <v>138</v>
      </c>
      <c r="B3686" s="27" t="n">
        <v>41396</v>
      </c>
      <c r="C3686" s="1" t="s">
        <v>544</v>
      </c>
      <c r="D3686" s="1" t="s">
        <v>140</v>
      </c>
      <c r="E3686" s="1" t="s">
        <v>544</v>
      </c>
      <c r="F3686" s="1" t="s">
        <v>20</v>
      </c>
      <c r="G3686" s="14" t="n">
        <v>4</v>
      </c>
      <c r="H3686" s="14" t="n">
        <v>2</v>
      </c>
      <c r="I3686" s="23" t="str">
        <f aca="false">IF(J3686="RHAP", "Rhizophora apiculata", IF(J3686="EXAG", "Excoecaria agallocha", IF(J3686="BRPA", "Bruguiera parviflora", IF(J3686="XYMO", "Xylocarpus moluccensis", IF(J3686="BRCY", "Bruguiera cylindrica", IF(J3686="AVAL", "Avicennia alba", IF(J3686="AVOF", "Avicennia officinalis", IF(J3686="LURA", "Lumnitzera racemosa", IF(J3686="CETA", "Ceriops tagal", IF(J3686="XYGR", "Xylocarpus granatum", IF(J3686="AVMA", "Avicennia marina", IF(J3686="RHMU", "Rhizophora mucronata", IF(J3686="BRGY", "Bruguiera gymnorrhiza", IF(J3686="BRSE", "Bruguiera sexangula", IF(J3686="SOOV", "Sonneratia ovata", IF(J3686="SOCA", "Sonneratia caseolaris", IF(J3686="HELI", "Heritiera littoralis", IF(J3686="HESY", "Heritiera sylvatica", IF(J3686="NYFR", "Nypa fruticans", IF(J3686="CYRA", "Cynometra ramiflora", IF(J3686="PHPA", "Phoenix paludosa", IF(J3686="SCHY", "Scyphiphora hydrophyllacea", IF(J3686="DIMA", "Diospyros maritima", IF(J3686="POPI", "Pongamia pinnata", IF(J3686="MAPS", "Maniltoa psilogyne", IF(J3686="INBI", "Intsia bijuga", IF(J3686="ACEB", "Acanthus ebracteatus", IF(J3686="CAER", "Calamus erinaceus", IF(J3686="UNUN", "Unknown unknown",  IF(J3686="SOAL", "Sonneratia alba",  IF(J3686="AECO", "Aegiceras corniculatum", "" )) )))))))))))))))))))))))))))))</f>
        <v>Intsia bijuga</v>
      </c>
      <c r="J3686" s="23" t="s">
        <v>1081</v>
      </c>
      <c r="K3686" s="68" t="n">
        <v>7.9</v>
      </c>
      <c r="L3686" s="73"/>
      <c r="N3686" s="29"/>
      <c r="P3686" s="23"/>
    </row>
    <row r="3687" customFormat="false" ht="13.8" hidden="false" customHeight="false" outlineLevel="0" collapsed="false">
      <c r="A3687" s="49" t="s">
        <v>138</v>
      </c>
      <c r="B3687" s="27" t="n">
        <v>41396</v>
      </c>
      <c r="C3687" s="1" t="s">
        <v>544</v>
      </c>
      <c r="D3687" s="1" t="s">
        <v>140</v>
      </c>
      <c r="E3687" s="1" t="s">
        <v>544</v>
      </c>
      <c r="F3687" s="1" t="s">
        <v>20</v>
      </c>
      <c r="G3687" s="14" t="n">
        <v>4</v>
      </c>
      <c r="H3687" s="14" t="n">
        <v>2</v>
      </c>
      <c r="I3687" s="23" t="str">
        <f aca="false">IF(J3687="RHAP", "Rhizophora apiculata", IF(J3687="EXAG", "Excoecaria agallocha", IF(J3687="BRPA", "Bruguiera parviflora", IF(J3687="XYMO", "Xylocarpus moluccensis", IF(J3687="BRCY", "Bruguiera cylindrica", IF(J3687="AVAL", "Avicennia alba", IF(J3687="AVOF", "Avicennia officinalis", IF(J3687="LURA", "Lumnitzera racemosa", IF(J3687="CETA", "Ceriops tagal", IF(J3687="XYGR", "Xylocarpus granatum", IF(J3687="AVMA", "Avicennia marina", IF(J3687="RHMU", "Rhizophora mucronata", IF(J3687="BRGY", "Bruguiera gymnorrhiza", IF(J3687="BRSE", "Bruguiera sexangula", IF(J3687="SOOV", "Sonneratia ovata", IF(J3687="SOCA", "Sonneratia caseolaris", IF(J3687="HELI", "Heritiera littoralis", IF(J3687="HESY", "Heritiera sylvatica", IF(J3687="NYFR", "Nypa fruticans", IF(J3687="CYRA", "Cynometra ramiflora", IF(J3687="PHPA", "Phoenix paludosa", IF(J3687="SCHY", "Scyphiphora hydrophyllacea", IF(J3687="DIMA", "Diospyros maritima", IF(J3687="POPI", "Pongamia pinnata", IF(J3687="MAPS", "Maniltoa psilogyne", IF(J3687="INBI", "Intsia bijuga", IF(J3687="ACEB", "Acanthus ebracteatus", IF(J3687="CAER", "Calamus erinaceus", IF(J3687="UNUN", "Unknown unknown",  IF(J3687="SOAL", "Sonneratia alba",  IF(J3687="AECO", "Aegiceras corniculatum", "" )) )))))))))))))))))))))))))))))</f>
        <v>Rhizophora apiculata</v>
      </c>
      <c r="J3687" s="23" t="s">
        <v>21</v>
      </c>
      <c r="K3687" s="68" t="n">
        <v>8</v>
      </c>
      <c r="L3687" s="73"/>
      <c r="N3687" s="29"/>
    </row>
    <row r="3688" customFormat="false" ht="13.8" hidden="false" customHeight="false" outlineLevel="0" collapsed="false">
      <c r="A3688" s="49" t="s">
        <v>138</v>
      </c>
      <c r="B3688" s="27" t="n">
        <v>41396</v>
      </c>
      <c r="C3688" s="1" t="s">
        <v>544</v>
      </c>
      <c r="D3688" s="1" t="s">
        <v>140</v>
      </c>
      <c r="E3688" s="1" t="s">
        <v>544</v>
      </c>
      <c r="F3688" s="1" t="s">
        <v>20</v>
      </c>
      <c r="G3688" s="14" t="n">
        <v>4</v>
      </c>
      <c r="H3688" s="14" t="n">
        <v>2</v>
      </c>
      <c r="I3688" s="23" t="str">
        <f aca="false">IF(J3688="RHAP", "Rhizophora apiculata", IF(J3688="EXAG", "Excoecaria agallocha", IF(J3688="BRPA", "Bruguiera parviflora", IF(J3688="XYMO", "Xylocarpus moluccensis", IF(J3688="BRCY", "Bruguiera cylindrica", IF(J3688="AVAL", "Avicennia alba", IF(J3688="AVOF", "Avicennia officinalis", IF(J3688="LURA", "Lumnitzera racemosa", IF(J3688="CETA", "Ceriops tagal", IF(J3688="XYGR", "Xylocarpus granatum", IF(J3688="AVMA", "Avicennia marina", IF(J3688="RHMU", "Rhizophora mucronata", IF(J3688="BRGY", "Bruguiera gymnorrhiza", IF(J3688="BRSE", "Bruguiera sexangula", IF(J3688="SOOV", "Sonneratia ovata", IF(J3688="SOCA", "Sonneratia caseolaris", IF(J3688="HELI", "Heritiera littoralis", IF(J3688="HESY", "Heritiera sylvatica", IF(J3688="NYFR", "Nypa fruticans", IF(J3688="CYRA", "Cynometra ramiflora", IF(J3688="PHPA", "Phoenix paludosa", IF(J3688="SCHY", "Scyphiphora hydrophyllacea", IF(J3688="DIMA", "Diospyros maritima", IF(J3688="POPI", "Pongamia pinnata", IF(J3688="MAPS", "Maniltoa psilogyne", IF(J3688="INBI", "Intsia bijuga", IF(J3688="ACEB", "Acanthus ebracteatus", IF(J3688="CAER", "Calamus erinaceus", IF(J3688="UNUN", "Unknown unknown",  IF(J3688="SOAL", "Sonneratia alba",  IF(J3688="AECO", "Aegiceras corniculatum", "" )) )))))))))))))))))))))))))))))</f>
        <v>Rhizophora apiculata</v>
      </c>
      <c r="J3688" s="23" t="s">
        <v>21</v>
      </c>
      <c r="K3688" s="68" t="n">
        <v>8</v>
      </c>
      <c r="L3688" s="73"/>
      <c r="N3688" s="29"/>
    </row>
    <row r="3689" customFormat="false" ht="13.8" hidden="false" customHeight="false" outlineLevel="0" collapsed="false">
      <c r="A3689" s="49" t="s">
        <v>138</v>
      </c>
      <c r="B3689" s="27" t="n">
        <v>41396</v>
      </c>
      <c r="C3689" s="1" t="s">
        <v>544</v>
      </c>
      <c r="D3689" s="1" t="s">
        <v>140</v>
      </c>
      <c r="E3689" s="1" t="s">
        <v>544</v>
      </c>
      <c r="F3689" s="1" t="s">
        <v>20</v>
      </c>
      <c r="G3689" s="14" t="n">
        <v>4</v>
      </c>
      <c r="H3689" s="14" t="n">
        <v>2</v>
      </c>
      <c r="I3689" s="23" t="str">
        <f aca="false">IF(J3689="RHAP", "Rhizophora apiculata", IF(J3689="EXAG", "Excoecaria agallocha", IF(J3689="BRPA", "Bruguiera parviflora", IF(J3689="XYMO", "Xylocarpus moluccensis", IF(J3689="BRCY", "Bruguiera cylindrica", IF(J3689="AVAL", "Avicennia alba", IF(J3689="AVOF", "Avicennia officinalis", IF(J3689="LURA", "Lumnitzera racemosa", IF(J3689="CETA", "Ceriops tagal", IF(J3689="XYGR", "Xylocarpus granatum", IF(J3689="AVMA", "Avicennia marina", IF(J3689="RHMU", "Rhizophora mucronata", IF(J3689="BRGY", "Bruguiera gymnorrhiza", IF(J3689="BRSE", "Bruguiera sexangula", IF(J3689="SOOV", "Sonneratia ovata", IF(J3689="SOCA", "Sonneratia caseolaris", IF(J3689="HELI", "Heritiera littoralis", IF(J3689="HESY", "Heritiera sylvatica", IF(J3689="NYFR", "Nypa fruticans", IF(J3689="CYRA", "Cynometra ramiflora", IF(J3689="PHPA", "Phoenix paludosa", IF(J3689="SCHY", "Scyphiphora hydrophyllacea", IF(J3689="DIMA", "Diospyros maritima", IF(J3689="POPI", "Pongamia pinnata", IF(J3689="MAPS", "Maniltoa psilogyne", IF(J3689="INBI", "Intsia bijuga", IF(J3689="ACEB", "Acanthus ebracteatus", IF(J3689="CAER", "Calamus erinaceus", IF(J3689="UNUN", "Unknown unknown",  IF(J3689="SOAL", "Sonneratia alba",  IF(J3689="AECO", "Aegiceras corniculatum", "" )) )))))))))))))))))))))))))))))</f>
        <v>Rhizophora apiculata</v>
      </c>
      <c r="J3689" s="23" t="s">
        <v>21</v>
      </c>
      <c r="K3689" s="68" t="n">
        <v>8.2</v>
      </c>
      <c r="L3689" s="73"/>
      <c r="N3689" s="29"/>
    </row>
    <row r="3690" customFormat="false" ht="13.8" hidden="false" customHeight="false" outlineLevel="0" collapsed="false">
      <c r="A3690" s="49" t="s">
        <v>138</v>
      </c>
      <c r="B3690" s="27" t="n">
        <v>41396</v>
      </c>
      <c r="C3690" s="1" t="s">
        <v>544</v>
      </c>
      <c r="D3690" s="1" t="s">
        <v>140</v>
      </c>
      <c r="E3690" s="1" t="s">
        <v>544</v>
      </c>
      <c r="F3690" s="1" t="s">
        <v>20</v>
      </c>
      <c r="G3690" s="14" t="n">
        <v>4</v>
      </c>
      <c r="H3690" s="14" t="n">
        <v>2</v>
      </c>
      <c r="I3690" s="23" t="str">
        <f aca="false">IF(J3690="RHAP", "Rhizophora apiculata", IF(J3690="EXAG", "Excoecaria agallocha", IF(J3690="BRPA", "Bruguiera parviflora", IF(J3690="XYMO", "Xylocarpus moluccensis", IF(J3690="BRCY", "Bruguiera cylindrica", IF(J3690="AVAL", "Avicennia alba", IF(J3690="AVOF", "Avicennia officinalis", IF(J3690="LURA", "Lumnitzera racemosa", IF(J3690="CETA", "Ceriops tagal", IF(J3690="XYGR", "Xylocarpus granatum", IF(J3690="AVMA", "Avicennia marina", IF(J3690="RHMU", "Rhizophora mucronata", IF(J3690="BRGY", "Bruguiera gymnorrhiza", IF(J3690="BRSE", "Bruguiera sexangula", IF(J3690="SOOV", "Sonneratia ovata", IF(J3690="SOCA", "Sonneratia caseolaris", IF(J3690="HELI", "Heritiera littoralis", IF(J3690="HESY", "Heritiera sylvatica", IF(J3690="NYFR", "Nypa fruticans", IF(J3690="CYRA", "Cynometra ramiflora", IF(J3690="PHPA", "Phoenix paludosa", IF(J3690="SCHY", "Scyphiphora hydrophyllacea", IF(J3690="DIMA", "Diospyros maritima", IF(J3690="POPI", "Pongamia pinnata", IF(J3690="MAPS", "Maniltoa psilogyne", IF(J3690="INBI", "Intsia bijuga", IF(J3690="ACEB", "Acanthus ebracteatus", IF(J3690="CAER", "Calamus erinaceus", IF(J3690="UNUN", "Unknown unknown",  IF(J3690="SOAL", "Sonneratia alba",  IF(J3690="AECO", "Aegiceras corniculatum", "" )) )))))))))))))))))))))))))))))</f>
        <v>Rhizophora apiculata</v>
      </c>
      <c r="J3690" s="23" t="s">
        <v>21</v>
      </c>
      <c r="K3690" s="68" t="n">
        <v>8.5</v>
      </c>
      <c r="L3690" s="73"/>
      <c r="N3690" s="29"/>
    </row>
    <row r="3691" customFormat="false" ht="13.8" hidden="false" customHeight="false" outlineLevel="0" collapsed="false">
      <c r="A3691" s="49" t="s">
        <v>138</v>
      </c>
      <c r="B3691" s="27" t="n">
        <v>41396</v>
      </c>
      <c r="C3691" s="1" t="s">
        <v>544</v>
      </c>
      <c r="D3691" s="1" t="s">
        <v>140</v>
      </c>
      <c r="E3691" s="1" t="s">
        <v>544</v>
      </c>
      <c r="F3691" s="1" t="s">
        <v>20</v>
      </c>
      <c r="G3691" s="14" t="n">
        <v>4</v>
      </c>
      <c r="H3691" s="14" t="n">
        <v>2</v>
      </c>
      <c r="I3691" s="23" t="str">
        <f aca="false">IF(J3691="RHAP", "Rhizophora apiculata", IF(J3691="EXAG", "Excoecaria agallocha", IF(J3691="BRPA", "Bruguiera parviflora", IF(J3691="XYMO", "Xylocarpus moluccensis", IF(J3691="BRCY", "Bruguiera cylindrica", IF(J3691="AVAL", "Avicennia alba", IF(J3691="AVOF", "Avicennia officinalis", IF(J3691="LURA", "Lumnitzera racemosa", IF(J3691="CETA", "Ceriops tagal", IF(J3691="XYGR", "Xylocarpus granatum", IF(J3691="AVMA", "Avicennia marina", IF(J3691="RHMU", "Rhizophora mucronata", IF(J3691="BRGY", "Bruguiera gymnorrhiza", IF(J3691="BRSE", "Bruguiera sexangula", IF(J3691="SOOV", "Sonneratia ovata", IF(J3691="SOCA", "Sonneratia caseolaris", IF(J3691="HELI", "Heritiera littoralis", IF(J3691="HESY", "Heritiera sylvatica", IF(J3691="NYFR", "Nypa fruticans", IF(J3691="CYRA", "Cynometra ramiflora", IF(J3691="PHPA", "Phoenix paludosa", IF(J3691="SCHY", "Scyphiphora hydrophyllacea", IF(J3691="DIMA", "Diospyros maritima", IF(J3691="POPI", "Pongamia pinnata", IF(J3691="MAPS", "Maniltoa psilogyne", IF(J3691="INBI", "Intsia bijuga", IF(J3691="ACEB", "Acanthus ebracteatus", IF(J3691="CAER", "Calamus erinaceus", IF(J3691="UNUN", "Unknown unknown",  IF(J3691="SOAL", "Sonneratia alba",  IF(J3691="AECO", "Aegiceras corniculatum", "" )) )))))))))))))))))))))))))))))</f>
        <v>Rhizophora apiculata</v>
      </c>
      <c r="J3691" s="23" t="s">
        <v>21</v>
      </c>
      <c r="K3691" s="68" t="n">
        <v>8.5</v>
      </c>
      <c r="L3691" s="73"/>
      <c r="N3691" s="29"/>
    </row>
    <row r="3692" customFormat="false" ht="13.8" hidden="false" customHeight="false" outlineLevel="0" collapsed="false">
      <c r="A3692" s="49" t="s">
        <v>138</v>
      </c>
      <c r="B3692" s="27" t="n">
        <v>41396</v>
      </c>
      <c r="C3692" s="1" t="s">
        <v>544</v>
      </c>
      <c r="D3692" s="1" t="s">
        <v>140</v>
      </c>
      <c r="E3692" s="1" t="s">
        <v>544</v>
      </c>
      <c r="F3692" s="1" t="s">
        <v>20</v>
      </c>
      <c r="G3692" s="14" t="n">
        <v>4</v>
      </c>
      <c r="H3692" s="14" t="n">
        <v>2</v>
      </c>
      <c r="I3692" s="23" t="str">
        <f aca="false">IF(J3692="RHAP", "Rhizophora apiculata", IF(J3692="EXAG", "Excoecaria agallocha", IF(J3692="BRPA", "Bruguiera parviflora", IF(J3692="XYMO", "Xylocarpus moluccensis", IF(J3692="BRCY", "Bruguiera cylindrica", IF(J3692="AVAL", "Avicennia alba", IF(J3692="AVOF", "Avicennia officinalis", IF(J3692="LURA", "Lumnitzera racemosa", IF(J3692="CETA", "Ceriops tagal", IF(J3692="XYGR", "Xylocarpus granatum", IF(J3692="AVMA", "Avicennia marina", IF(J3692="RHMU", "Rhizophora mucronata", IF(J3692="BRGY", "Bruguiera gymnorrhiza", IF(J3692="BRSE", "Bruguiera sexangula", IF(J3692="SOOV", "Sonneratia ovata", IF(J3692="SOCA", "Sonneratia caseolaris", IF(J3692="HELI", "Heritiera littoralis", IF(J3692="HESY", "Heritiera sylvatica", IF(J3692="NYFR", "Nypa fruticans", IF(J3692="CYRA", "Cynometra ramiflora", IF(J3692="PHPA", "Phoenix paludosa", IF(J3692="SCHY", "Scyphiphora hydrophyllacea", IF(J3692="DIMA", "Diospyros maritima", IF(J3692="POPI", "Pongamia pinnata", IF(J3692="MAPS", "Maniltoa psilogyne", IF(J3692="INBI", "Intsia bijuga", IF(J3692="ACEB", "Acanthus ebracteatus", IF(J3692="CAER", "Calamus erinaceus", IF(J3692="UNUN", "Unknown unknown",  IF(J3692="SOAL", "Sonneratia alba",  IF(J3692="AECO", "Aegiceras corniculatum", "" )) )))))))))))))))))))))))))))))</f>
        <v>Rhizophora apiculata</v>
      </c>
      <c r="J3692" s="23" t="s">
        <v>21</v>
      </c>
      <c r="K3692" s="68" t="n">
        <v>8.8</v>
      </c>
      <c r="L3692" s="73"/>
      <c r="N3692" s="29"/>
    </row>
    <row r="3693" customFormat="false" ht="13.8" hidden="false" customHeight="false" outlineLevel="0" collapsed="false">
      <c r="A3693" s="49" t="s">
        <v>138</v>
      </c>
      <c r="B3693" s="27" t="n">
        <v>41396</v>
      </c>
      <c r="C3693" s="1" t="s">
        <v>544</v>
      </c>
      <c r="D3693" s="1" t="s">
        <v>140</v>
      </c>
      <c r="E3693" s="1" t="s">
        <v>544</v>
      </c>
      <c r="F3693" s="1" t="s">
        <v>20</v>
      </c>
      <c r="G3693" s="14" t="n">
        <v>4</v>
      </c>
      <c r="H3693" s="14" t="n">
        <v>2</v>
      </c>
      <c r="I3693" s="23" t="str">
        <f aca="false">IF(J3693="RHAP", "Rhizophora apiculata", IF(J3693="EXAG", "Excoecaria agallocha", IF(J3693="BRPA", "Bruguiera parviflora", IF(J3693="XYMO", "Xylocarpus moluccensis", IF(J3693="BRCY", "Bruguiera cylindrica", IF(J3693="AVAL", "Avicennia alba", IF(J3693="AVOF", "Avicennia officinalis", IF(J3693="LURA", "Lumnitzera racemosa", IF(J3693="CETA", "Ceriops tagal", IF(J3693="XYGR", "Xylocarpus granatum", IF(J3693="AVMA", "Avicennia marina", IF(J3693="RHMU", "Rhizophora mucronata", IF(J3693="BRGY", "Bruguiera gymnorrhiza", IF(J3693="BRSE", "Bruguiera sexangula", IF(J3693="SOOV", "Sonneratia ovata", IF(J3693="SOCA", "Sonneratia caseolaris", IF(J3693="HELI", "Heritiera littoralis", IF(J3693="HESY", "Heritiera sylvatica", IF(J3693="NYFR", "Nypa fruticans", IF(J3693="CYRA", "Cynometra ramiflora", IF(J3693="PHPA", "Phoenix paludosa", IF(J3693="SCHY", "Scyphiphora hydrophyllacea", IF(J3693="DIMA", "Diospyros maritima", IF(J3693="POPI", "Pongamia pinnata", IF(J3693="MAPS", "Maniltoa psilogyne", IF(J3693="INBI", "Intsia bijuga", IF(J3693="ACEB", "Acanthus ebracteatus", IF(J3693="CAER", "Calamus erinaceus", IF(J3693="UNUN", "Unknown unknown",  IF(J3693="SOAL", "Sonneratia alba",  IF(J3693="AECO", "Aegiceras corniculatum", "" )) )))))))))))))))))))))))))))))</f>
        <v>Rhizophora apiculata</v>
      </c>
      <c r="J3693" s="23" t="s">
        <v>21</v>
      </c>
      <c r="K3693" s="68" t="n">
        <v>9.2</v>
      </c>
      <c r="L3693" s="73"/>
      <c r="N3693" s="29"/>
    </row>
    <row r="3694" customFormat="false" ht="13.8" hidden="false" customHeight="false" outlineLevel="0" collapsed="false">
      <c r="A3694" s="49" t="s">
        <v>138</v>
      </c>
      <c r="B3694" s="27" t="n">
        <v>41396</v>
      </c>
      <c r="C3694" s="1" t="s">
        <v>544</v>
      </c>
      <c r="D3694" s="1" t="s">
        <v>140</v>
      </c>
      <c r="E3694" s="1" t="s">
        <v>544</v>
      </c>
      <c r="F3694" s="1" t="s">
        <v>20</v>
      </c>
      <c r="G3694" s="14" t="n">
        <v>4</v>
      </c>
      <c r="H3694" s="14" t="n">
        <v>2</v>
      </c>
      <c r="I3694" s="23" t="str">
        <f aca="false">IF(J3694="RHAP", "Rhizophora apiculata", IF(J3694="EXAG", "Excoecaria agallocha", IF(J3694="BRPA", "Bruguiera parviflora", IF(J3694="XYMO", "Xylocarpus moluccensis", IF(J3694="BRCY", "Bruguiera cylindrica", IF(J3694="AVAL", "Avicennia alba", IF(J3694="AVOF", "Avicennia officinalis", IF(J3694="LURA", "Lumnitzera racemosa", IF(J3694="CETA", "Ceriops tagal", IF(J3694="XYGR", "Xylocarpus granatum", IF(J3694="AVMA", "Avicennia marina", IF(J3694="RHMU", "Rhizophora mucronata", IF(J3694="BRGY", "Bruguiera gymnorrhiza", IF(J3694="BRSE", "Bruguiera sexangula", IF(J3694="SOOV", "Sonneratia ovata", IF(J3694="SOCA", "Sonneratia caseolaris", IF(J3694="HELI", "Heritiera littoralis", IF(J3694="HESY", "Heritiera sylvatica", IF(J3694="NYFR", "Nypa fruticans", IF(J3694="CYRA", "Cynometra ramiflora", IF(J3694="PHPA", "Phoenix paludosa", IF(J3694="SCHY", "Scyphiphora hydrophyllacea", IF(J3694="DIMA", "Diospyros maritima", IF(J3694="POPI", "Pongamia pinnata", IF(J3694="MAPS", "Maniltoa psilogyne", IF(J3694="INBI", "Intsia bijuga", IF(J3694="ACEB", "Acanthus ebracteatus", IF(J3694="CAER", "Calamus erinaceus", IF(J3694="UNUN", "Unknown unknown",  IF(J3694="SOAL", "Sonneratia alba",  IF(J3694="AECO", "Aegiceras corniculatum", "" )) )))))))))))))))))))))))))))))</f>
        <v>Rhizophora apiculata</v>
      </c>
      <c r="J3694" s="23" t="s">
        <v>21</v>
      </c>
      <c r="K3694" s="68" t="n">
        <v>9.6</v>
      </c>
      <c r="L3694" s="73"/>
      <c r="N3694" s="29"/>
    </row>
    <row r="3695" customFormat="false" ht="13.8" hidden="false" customHeight="false" outlineLevel="0" collapsed="false">
      <c r="A3695" s="72" t="s">
        <v>138</v>
      </c>
      <c r="B3695" s="27" t="n">
        <v>41396</v>
      </c>
      <c r="C3695" s="1" t="s">
        <v>544</v>
      </c>
      <c r="D3695" s="1" t="s">
        <v>140</v>
      </c>
      <c r="E3695" s="1" t="s">
        <v>544</v>
      </c>
      <c r="F3695" s="1" t="s">
        <v>20</v>
      </c>
      <c r="G3695" s="14" t="n">
        <v>4</v>
      </c>
      <c r="H3695" s="14" t="n">
        <v>2</v>
      </c>
      <c r="I3695" s="23" t="str">
        <f aca="false">IF(J3695="RHAP", "Rhizophora apiculata", IF(J3695="EXAG", "Excoecaria agallocha", IF(J3695="BRPA", "Bruguiera parviflora", IF(J3695="XYMO", "Xylocarpus moluccensis", IF(J3695="BRCY", "Bruguiera cylindrica", IF(J3695="AVAL", "Avicennia alba", IF(J3695="AVOF", "Avicennia officinalis", IF(J3695="LURA", "Lumnitzera racemosa", IF(J3695="CETA", "Ceriops tagal", IF(J3695="XYGR", "Xylocarpus granatum", IF(J3695="AVMA", "Avicennia marina", IF(J3695="RHMU", "Rhizophora mucronata", IF(J3695="BRGY", "Bruguiera gymnorrhiza", IF(J3695="BRSE", "Bruguiera sexangula", IF(J3695="SOOV", "Sonneratia ovata", IF(J3695="SOCA", "Sonneratia caseolaris", IF(J3695="HELI", "Heritiera littoralis", IF(J3695="HESY", "Heritiera sylvatica", IF(J3695="NYFR", "Nypa fruticans", IF(J3695="CYRA", "Cynometra ramiflora", IF(J3695="PHPA", "Phoenix paludosa", IF(J3695="SCHY", "Scyphiphora hydrophyllacea", IF(J3695="DIMA", "Diospyros maritima", IF(J3695="POPI", "Pongamia pinnata", IF(J3695="MAPS", "Maniltoa psilogyne", IF(J3695="INBI", "Intsia bijuga", IF(J3695="ACEB", "Acanthus ebracteatus", IF(J3695="CAER", "Calamus erinaceus", IF(J3695="UNUN", "Unknown unknown",  IF(J3695="SOAL", "Sonneratia alba",  IF(J3695="AECO", "Aegiceras corniculatum", "" )) )))))))))))))))))))))))))))))</f>
        <v>Intsia bijuga</v>
      </c>
      <c r="J3695" s="23" t="s">
        <v>1081</v>
      </c>
      <c r="K3695" s="68" t="n">
        <v>10.1</v>
      </c>
      <c r="L3695" s="73"/>
      <c r="N3695" s="29"/>
      <c r="P3695" s="23"/>
    </row>
    <row r="3696" customFormat="false" ht="13.8" hidden="false" customHeight="false" outlineLevel="0" collapsed="false">
      <c r="A3696" s="49" t="s">
        <v>138</v>
      </c>
      <c r="B3696" s="27" t="n">
        <v>41396</v>
      </c>
      <c r="C3696" s="1" t="s">
        <v>544</v>
      </c>
      <c r="D3696" s="1" t="s">
        <v>140</v>
      </c>
      <c r="E3696" s="1" t="s">
        <v>544</v>
      </c>
      <c r="F3696" s="1" t="s">
        <v>20</v>
      </c>
      <c r="G3696" s="14" t="n">
        <v>4</v>
      </c>
      <c r="H3696" s="14" t="n">
        <v>2</v>
      </c>
      <c r="I3696" s="23" t="str">
        <f aca="false">IF(J3696="RHAP", "Rhizophora apiculata", IF(J3696="EXAG", "Excoecaria agallocha", IF(J3696="BRPA", "Bruguiera parviflora", IF(J3696="XYMO", "Xylocarpus moluccensis", IF(J3696="BRCY", "Bruguiera cylindrica", IF(J3696="AVAL", "Avicennia alba", IF(J3696="AVOF", "Avicennia officinalis", IF(J3696="LURA", "Lumnitzera racemosa", IF(J3696="CETA", "Ceriops tagal", IF(J3696="XYGR", "Xylocarpus granatum", IF(J3696="AVMA", "Avicennia marina", IF(J3696="RHMU", "Rhizophora mucronata", IF(J3696="BRGY", "Bruguiera gymnorrhiza", IF(J3696="BRSE", "Bruguiera sexangula", IF(J3696="SOOV", "Sonneratia ovata", IF(J3696="SOCA", "Sonneratia caseolaris", IF(J3696="HELI", "Heritiera littoralis", IF(J3696="HESY", "Heritiera sylvatica", IF(J3696="NYFR", "Nypa fruticans", IF(J3696="CYRA", "Cynometra ramiflora", IF(J3696="PHPA", "Phoenix paludosa", IF(J3696="SCHY", "Scyphiphora hydrophyllacea", IF(J3696="DIMA", "Diospyros maritima", IF(J3696="POPI", "Pongamia pinnata", IF(J3696="MAPS", "Maniltoa psilogyne", IF(J3696="INBI", "Intsia bijuga", IF(J3696="ACEB", "Acanthus ebracteatus", IF(J3696="CAER", "Calamus erinaceus", IF(J3696="UNUN", "Unknown unknown",  IF(J3696="SOAL", "Sonneratia alba",  IF(J3696="AECO", "Aegiceras corniculatum", "" )) )))))))))))))))))))))))))))))</f>
        <v>Rhizophora apiculata</v>
      </c>
      <c r="J3696" s="23" t="s">
        <v>21</v>
      </c>
      <c r="K3696" s="68" t="n">
        <v>10.2</v>
      </c>
      <c r="L3696" s="73"/>
      <c r="N3696" s="29"/>
    </row>
    <row r="3697" customFormat="false" ht="13.8" hidden="false" customHeight="false" outlineLevel="0" collapsed="false">
      <c r="A3697" s="49" t="s">
        <v>138</v>
      </c>
      <c r="B3697" s="27" t="n">
        <v>41396</v>
      </c>
      <c r="C3697" s="1" t="s">
        <v>544</v>
      </c>
      <c r="D3697" s="1" t="s">
        <v>140</v>
      </c>
      <c r="E3697" s="1" t="s">
        <v>544</v>
      </c>
      <c r="F3697" s="1" t="s">
        <v>20</v>
      </c>
      <c r="G3697" s="14" t="n">
        <v>4</v>
      </c>
      <c r="H3697" s="14" t="n">
        <v>2</v>
      </c>
      <c r="I3697" s="23" t="str">
        <f aca="false">IF(J3697="RHAP", "Rhizophora apiculata", IF(J3697="EXAG", "Excoecaria agallocha", IF(J3697="BRPA", "Bruguiera parviflora", IF(J3697="XYMO", "Xylocarpus moluccensis", IF(J3697="BRCY", "Bruguiera cylindrica", IF(J3697="AVAL", "Avicennia alba", IF(J3697="AVOF", "Avicennia officinalis", IF(J3697="LURA", "Lumnitzera racemosa", IF(J3697="CETA", "Ceriops tagal", IF(J3697="XYGR", "Xylocarpus granatum", IF(J3697="AVMA", "Avicennia marina", IF(J3697="RHMU", "Rhizophora mucronata", IF(J3697="BRGY", "Bruguiera gymnorrhiza", IF(J3697="BRSE", "Bruguiera sexangula", IF(J3697="SOOV", "Sonneratia ovata", IF(J3697="SOCA", "Sonneratia caseolaris", IF(J3697="HELI", "Heritiera littoralis", IF(J3697="HESY", "Heritiera sylvatica", IF(J3697="NYFR", "Nypa fruticans", IF(J3697="CYRA", "Cynometra ramiflora", IF(J3697="PHPA", "Phoenix paludosa", IF(J3697="SCHY", "Scyphiphora hydrophyllacea", IF(J3697="DIMA", "Diospyros maritima", IF(J3697="POPI", "Pongamia pinnata", IF(J3697="MAPS", "Maniltoa psilogyne", IF(J3697="INBI", "Intsia bijuga", IF(J3697="ACEB", "Acanthus ebracteatus", IF(J3697="CAER", "Calamus erinaceus", IF(J3697="UNUN", "Unknown unknown",  IF(J3697="SOAL", "Sonneratia alba",  IF(J3697="AECO", "Aegiceras corniculatum", "" )) )))))))))))))))))))))))))))))</f>
        <v>Rhizophora apiculata</v>
      </c>
      <c r="J3697" s="23" t="s">
        <v>21</v>
      </c>
      <c r="K3697" s="68" t="n">
        <v>10.5</v>
      </c>
      <c r="L3697" s="73"/>
      <c r="N3697" s="29"/>
    </row>
    <row r="3698" customFormat="false" ht="13.8" hidden="false" customHeight="false" outlineLevel="0" collapsed="false">
      <c r="A3698" s="49" t="s">
        <v>138</v>
      </c>
      <c r="B3698" s="27" t="n">
        <v>41396</v>
      </c>
      <c r="C3698" s="1" t="s">
        <v>544</v>
      </c>
      <c r="D3698" s="1" t="s">
        <v>140</v>
      </c>
      <c r="E3698" s="1" t="s">
        <v>544</v>
      </c>
      <c r="F3698" s="1" t="s">
        <v>20</v>
      </c>
      <c r="G3698" s="14" t="n">
        <v>4</v>
      </c>
      <c r="H3698" s="14" t="n">
        <v>2</v>
      </c>
      <c r="I3698" s="23" t="str">
        <f aca="false">IF(J3698="RHAP", "Rhizophora apiculata", IF(J3698="EXAG", "Excoecaria agallocha", IF(J3698="BRPA", "Bruguiera parviflora", IF(J3698="XYMO", "Xylocarpus moluccensis", IF(J3698="BRCY", "Bruguiera cylindrica", IF(J3698="AVAL", "Avicennia alba", IF(J3698="AVOF", "Avicennia officinalis", IF(J3698="LURA", "Lumnitzera racemosa", IF(J3698="CETA", "Ceriops tagal", IF(J3698="XYGR", "Xylocarpus granatum", IF(J3698="AVMA", "Avicennia marina", IF(J3698="RHMU", "Rhizophora mucronata", IF(J3698="BRGY", "Bruguiera gymnorrhiza", IF(J3698="BRSE", "Bruguiera sexangula", IF(J3698="SOOV", "Sonneratia ovata", IF(J3698="SOCA", "Sonneratia caseolaris", IF(J3698="HELI", "Heritiera littoralis", IF(J3698="HESY", "Heritiera sylvatica", IF(J3698="NYFR", "Nypa fruticans", IF(J3698="CYRA", "Cynometra ramiflora", IF(J3698="PHPA", "Phoenix paludosa", IF(J3698="SCHY", "Scyphiphora hydrophyllacea", IF(J3698="DIMA", "Diospyros maritima", IF(J3698="POPI", "Pongamia pinnata", IF(J3698="MAPS", "Maniltoa psilogyne", IF(J3698="INBI", "Intsia bijuga", IF(J3698="ACEB", "Acanthus ebracteatus", IF(J3698="CAER", "Calamus erinaceus", IF(J3698="UNUN", "Unknown unknown",  IF(J3698="SOAL", "Sonneratia alba",  IF(J3698="AECO", "Aegiceras corniculatum", "" )) )))))))))))))))))))))))))))))</f>
        <v>Rhizophora apiculata</v>
      </c>
      <c r="J3698" s="23" t="s">
        <v>21</v>
      </c>
      <c r="K3698" s="68" t="n">
        <v>10.7</v>
      </c>
      <c r="L3698" s="73"/>
      <c r="N3698" s="29"/>
    </row>
    <row r="3699" customFormat="false" ht="13.8" hidden="false" customHeight="false" outlineLevel="0" collapsed="false">
      <c r="A3699" s="49" t="s">
        <v>138</v>
      </c>
      <c r="B3699" s="27" t="n">
        <v>41396</v>
      </c>
      <c r="C3699" s="1" t="s">
        <v>544</v>
      </c>
      <c r="D3699" s="1" t="s">
        <v>140</v>
      </c>
      <c r="E3699" s="1" t="s">
        <v>544</v>
      </c>
      <c r="F3699" s="1" t="s">
        <v>20</v>
      </c>
      <c r="G3699" s="14" t="n">
        <v>4</v>
      </c>
      <c r="H3699" s="14" t="n">
        <v>2</v>
      </c>
      <c r="I3699" s="23" t="str">
        <f aca="false">IF(J3699="RHAP", "Rhizophora apiculata", IF(J3699="EXAG", "Excoecaria agallocha", IF(J3699="BRPA", "Bruguiera parviflora", IF(J3699="XYMO", "Xylocarpus moluccensis", IF(J3699="BRCY", "Bruguiera cylindrica", IF(J3699="AVAL", "Avicennia alba", IF(J3699="AVOF", "Avicennia officinalis", IF(J3699="LURA", "Lumnitzera racemosa", IF(J3699="CETA", "Ceriops tagal", IF(J3699="XYGR", "Xylocarpus granatum", IF(J3699="AVMA", "Avicennia marina", IF(J3699="RHMU", "Rhizophora mucronata", IF(J3699="BRGY", "Bruguiera gymnorrhiza", IF(J3699="BRSE", "Bruguiera sexangula", IF(J3699="SOOV", "Sonneratia ovata", IF(J3699="SOCA", "Sonneratia caseolaris", IF(J3699="HELI", "Heritiera littoralis", IF(J3699="HESY", "Heritiera sylvatica", IF(J3699="NYFR", "Nypa fruticans", IF(J3699="CYRA", "Cynometra ramiflora", IF(J3699="PHPA", "Phoenix paludosa", IF(J3699="SCHY", "Scyphiphora hydrophyllacea", IF(J3699="DIMA", "Diospyros maritima", IF(J3699="POPI", "Pongamia pinnata", IF(J3699="MAPS", "Maniltoa psilogyne", IF(J3699="INBI", "Intsia bijuga", IF(J3699="ACEB", "Acanthus ebracteatus", IF(J3699="CAER", "Calamus erinaceus", IF(J3699="UNUN", "Unknown unknown",  IF(J3699="SOAL", "Sonneratia alba",  IF(J3699="AECO", "Aegiceras corniculatum", "" )) )))))))))))))))))))))))))))))</f>
        <v>Xylocarpus moluccensis</v>
      </c>
      <c r="J3699" s="23" t="s">
        <v>146</v>
      </c>
      <c r="K3699" s="68" t="n">
        <v>21.7</v>
      </c>
      <c r="L3699" s="73"/>
      <c r="N3699" s="29"/>
    </row>
    <row r="3700" customFormat="false" ht="13.8" hidden="false" customHeight="false" outlineLevel="0" collapsed="false">
      <c r="A3700" s="72" t="s">
        <v>138</v>
      </c>
      <c r="B3700" s="27" t="n">
        <v>41396</v>
      </c>
      <c r="C3700" s="1" t="s">
        <v>544</v>
      </c>
      <c r="D3700" s="1" t="s">
        <v>140</v>
      </c>
      <c r="E3700" s="1" t="s">
        <v>544</v>
      </c>
      <c r="F3700" s="1" t="s">
        <v>20</v>
      </c>
      <c r="G3700" s="14" t="n">
        <v>4</v>
      </c>
      <c r="H3700" s="14" t="n">
        <v>2</v>
      </c>
      <c r="I3700" s="23" t="str">
        <f aca="false">IF(J3700="RHAP", "Rhizophora apiculata", IF(J3700="EXAG", "Excoecaria agallocha", IF(J3700="BRPA", "Bruguiera parviflora", IF(J3700="XYMO", "Xylocarpus moluccensis", IF(J3700="BRCY", "Bruguiera cylindrica", IF(J3700="AVAL", "Avicennia alba", IF(J3700="AVOF", "Avicennia officinalis", IF(J3700="LURA", "Lumnitzera racemosa", IF(J3700="CETA", "Ceriops tagal", IF(J3700="XYGR", "Xylocarpus granatum", IF(J3700="AVMA", "Avicennia marina", IF(J3700="RHMU", "Rhizophora mucronata", IF(J3700="BRGY", "Bruguiera gymnorrhiza", IF(J3700="BRSE", "Bruguiera sexangula", IF(J3700="SOOV", "Sonneratia ovata", IF(J3700="SOCA", "Sonneratia caseolaris", IF(J3700="HELI", "Heritiera littoralis", IF(J3700="HESY", "Heritiera sylvatica", IF(J3700="NYFR", "Nypa fruticans", IF(J3700="CYRA", "Cynometra ramiflora", IF(J3700="PHPA", "Phoenix paludosa", IF(J3700="SCHY", "Scyphiphora hydrophyllacea", IF(J3700="DIMA", "Diospyros maritima", IF(J3700="POPI", "Pongamia pinnata", IF(J3700="MAPS", "Maniltoa psilogyne", IF(J3700="INBI", "Intsia bijuga", IF(J3700="ACEB", "Acanthus ebracteatus", IF(J3700="CAER", "Calamus erinaceus", IF(J3700="UNUN", "Unknown unknown",  IF(J3700="SOAL", "Sonneratia alba",  IF(J3700="AECO", "Aegiceras corniculatum", "" )) )))))))))))))))))))))))))))))</f>
        <v>Intsia bijuga</v>
      </c>
      <c r="J3700" s="23" t="s">
        <v>1081</v>
      </c>
      <c r="K3700" s="68" t="n">
        <v>32.4</v>
      </c>
      <c r="L3700" s="73"/>
      <c r="N3700" s="29"/>
      <c r="P3700" s="23"/>
    </row>
    <row r="3701" customFormat="false" ht="13.8" hidden="false" customHeight="false" outlineLevel="0" collapsed="false">
      <c r="A3701" s="49" t="s">
        <v>138</v>
      </c>
      <c r="B3701" s="27" t="n">
        <v>41396</v>
      </c>
      <c r="C3701" s="1" t="s">
        <v>544</v>
      </c>
      <c r="D3701" s="1" t="s">
        <v>140</v>
      </c>
      <c r="E3701" s="1" t="s">
        <v>544</v>
      </c>
      <c r="F3701" s="1" t="s">
        <v>20</v>
      </c>
      <c r="G3701" s="14" t="n">
        <v>4</v>
      </c>
      <c r="H3701" s="14" t="n">
        <v>2</v>
      </c>
      <c r="I3701" s="23" t="str">
        <f aca="false">IF(J3701="RHAP", "Rhizophora apiculata", IF(J3701="EXAG", "Excoecaria agallocha", IF(J3701="BRPA", "Bruguiera parviflora", IF(J3701="XYMO", "Xylocarpus moluccensis", IF(J3701="BRCY", "Bruguiera cylindrica", IF(J3701="AVAL", "Avicennia alba", IF(J3701="AVOF", "Avicennia officinalis", IF(J3701="LURA", "Lumnitzera racemosa", IF(J3701="CETA", "Ceriops tagal", IF(J3701="XYGR", "Xylocarpus granatum", IF(J3701="AVMA", "Avicennia marina", IF(J3701="RHMU", "Rhizophora mucronata", IF(J3701="BRGY", "Bruguiera gymnorrhiza", IF(J3701="BRSE", "Bruguiera sexangula", IF(J3701="SOOV", "Sonneratia ovata", IF(J3701="SOCA", "Sonneratia caseolaris", IF(J3701="HELI", "Heritiera littoralis", IF(J3701="HESY", "Heritiera sylvatica", IF(J3701="NYFR", "Nypa fruticans", IF(J3701="CYRA", "Cynometra ramiflora", IF(J3701="PHPA", "Phoenix paludosa", IF(J3701="SCHY", "Scyphiphora hydrophyllacea", IF(J3701="DIMA", "Diospyros maritima", IF(J3701="POPI", "Pongamia pinnata", IF(J3701="MAPS", "Maniltoa psilogyne", IF(J3701="INBI", "Intsia bijuga", IF(J3701="ACEB", "Acanthus ebracteatus", IF(J3701="CAER", "Calamus erinaceus", IF(J3701="UNUN", "Unknown unknown",  IF(J3701="SOAL", "Sonneratia alba",  IF(J3701="AECO", "Aegiceras corniculatum", "" )) )))))))))))))))))))))))))))))</f>
        <v>Xylocarpus moluccensis</v>
      </c>
      <c r="J3701" s="23" t="s">
        <v>146</v>
      </c>
      <c r="K3701" s="68" t="n">
        <v>41.2</v>
      </c>
      <c r="L3701" s="73"/>
      <c r="N3701" s="29"/>
    </row>
    <row r="3702" customFormat="false" ht="13.8" hidden="false" customHeight="false" outlineLevel="0" collapsed="false">
      <c r="A3702" s="72" t="s">
        <v>138</v>
      </c>
      <c r="B3702" s="27" t="n">
        <v>41396</v>
      </c>
      <c r="C3702" s="1" t="s">
        <v>544</v>
      </c>
      <c r="D3702" s="1" t="s">
        <v>140</v>
      </c>
      <c r="E3702" s="1" t="s">
        <v>544</v>
      </c>
      <c r="F3702" s="1" t="s">
        <v>20</v>
      </c>
      <c r="G3702" s="14" t="n">
        <v>4</v>
      </c>
      <c r="H3702" s="14" t="n">
        <v>3</v>
      </c>
      <c r="I3702" s="23" t="str">
        <f aca="false">IF(J3702="RHAP", "Rhizophora apiculata", IF(J3702="EXAG", "Excoecaria agallocha", IF(J3702="BRPA", "Bruguiera parviflora", IF(J3702="XYMO", "Xylocarpus moluccensis", IF(J3702="BRCY", "Bruguiera cylindrica", IF(J3702="AVAL", "Avicennia alba", IF(J3702="AVOF", "Avicennia officinalis", IF(J3702="LURA", "Lumnitzera racemosa", IF(J3702="CETA", "Ceriops tagal", IF(J3702="XYGR", "Xylocarpus granatum", IF(J3702="AVMA", "Avicennia marina", IF(J3702="RHMU", "Rhizophora mucronata", IF(J3702="BRGY", "Bruguiera gymnorrhiza", IF(J3702="BRSE", "Bruguiera sexangula", IF(J3702="SOOV", "Sonneratia ovata", IF(J3702="SOCA", "Sonneratia caseolaris", IF(J3702="HELI", "Heritiera littoralis", IF(J3702="HESY", "Heritiera sylvatica", IF(J3702="NYFR", "Nypa fruticans", IF(J3702="CYRA", "Cynometra ramiflora", IF(J3702="PHPA", "Phoenix paludosa", IF(J3702="SCHY", "Scyphiphora hydrophyllacea", IF(J3702="DIMA", "Diospyros maritima", IF(J3702="POPI", "Pongamia pinnata", IF(J3702="MAPS", "Maniltoa psilogyne", IF(J3702="INBI", "Intsia bijuga", IF(J3702="ACEB", "Acanthus ebracteatus", IF(J3702="CAER", "Calamus erinaceus", IF(J3702="UNUN", "Unknown unknown",  IF(J3702="SOAL", "Sonneratia alba",  IF(J3702="AECO", "Aegiceras corniculatum", "" )) )))))))))))))))))))))))))))))</f>
        <v>Excoecaria agallocha</v>
      </c>
      <c r="J3702" s="23" t="s">
        <v>162</v>
      </c>
      <c r="K3702" s="68" t="n">
        <v>5</v>
      </c>
      <c r="L3702" s="73"/>
      <c r="N3702" s="29"/>
    </row>
    <row r="3703" customFormat="false" ht="13.8" hidden="false" customHeight="false" outlineLevel="0" collapsed="false">
      <c r="A3703" s="49" t="s">
        <v>138</v>
      </c>
      <c r="B3703" s="27" t="n">
        <v>41396</v>
      </c>
      <c r="C3703" s="1" t="s">
        <v>544</v>
      </c>
      <c r="D3703" s="1" t="s">
        <v>140</v>
      </c>
      <c r="E3703" s="1" t="s">
        <v>544</v>
      </c>
      <c r="F3703" s="1" t="s">
        <v>20</v>
      </c>
      <c r="G3703" s="14" t="n">
        <v>4</v>
      </c>
      <c r="H3703" s="14" t="n">
        <v>3</v>
      </c>
      <c r="I3703" s="23" t="str">
        <f aca="false">IF(J3703="RHAP", "Rhizophora apiculata", IF(J3703="EXAG", "Excoecaria agallocha", IF(J3703="BRPA", "Bruguiera parviflora", IF(J3703="XYMO", "Xylocarpus moluccensis", IF(J3703="BRCY", "Bruguiera cylindrica", IF(J3703="AVAL", "Avicennia alba", IF(J3703="AVOF", "Avicennia officinalis", IF(J3703="LURA", "Lumnitzera racemosa", IF(J3703="CETA", "Ceriops tagal", IF(J3703="XYGR", "Xylocarpus granatum", IF(J3703="AVMA", "Avicennia marina", IF(J3703="RHMU", "Rhizophora mucronata", IF(J3703="BRGY", "Bruguiera gymnorrhiza", IF(J3703="BRSE", "Bruguiera sexangula", IF(J3703="SOOV", "Sonneratia ovata", IF(J3703="SOCA", "Sonneratia caseolaris", IF(J3703="HELI", "Heritiera littoralis", IF(J3703="HESY", "Heritiera sylvatica", IF(J3703="NYFR", "Nypa fruticans", IF(J3703="CYRA", "Cynometra ramiflora", IF(J3703="PHPA", "Phoenix paludosa", IF(J3703="SCHY", "Scyphiphora hydrophyllacea", IF(J3703="DIMA", "Diospyros maritima", IF(J3703="POPI", "Pongamia pinnata", IF(J3703="MAPS", "Maniltoa psilogyne", IF(J3703="INBI", "Intsia bijuga", IF(J3703="ACEB", "Acanthus ebracteatus", IF(J3703="CAER", "Calamus erinaceus", IF(J3703="UNUN", "Unknown unknown",  IF(J3703="SOAL", "Sonneratia alba",  IF(J3703="AECO", "Aegiceras corniculatum", "" )) )))))))))))))))))))))))))))))</f>
        <v>Rhizophora apiculata</v>
      </c>
      <c r="J3703" s="23" t="s">
        <v>21</v>
      </c>
      <c r="K3703" s="68" t="n">
        <v>5.2</v>
      </c>
      <c r="L3703" s="73"/>
      <c r="N3703" s="29"/>
    </row>
    <row r="3704" customFormat="false" ht="13.8" hidden="false" customHeight="false" outlineLevel="0" collapsed="false">
      <c r="A3704" s="49" t="s">
        <v>138</v>
      </c>
      <c r="B3704" s="27" t="n">
        <v>41396</v>
      </c>
      <c r="C3704" s="1" t="s">
        <v>544</v>
      </c>
      <c r="D3704" s="1" t="s">
        <v>140</v>
      </c>
      <c r="E3704" s="1" t="s">
        <v>544</v>
      </c>
      <c r="F3704" s="1" t="s">
        <v>20</v>
      </c>
      <c r="G3704" s="14" t="n">
        <v>4</v>
      </c>
      <c r="H3704" s="14" t="n">
        <v>3</v>
      </c>
      <c r="I3704" s="23" t="str">
        <f aca="false">IF(J3704="RHAP", "Rhizophora apiculata", IF(J3704="EXAG", "Excoecaria agallocha", IF(J3704="BRPA", "Bruguiera parviflora", IF(J3704="XYMO", "Xylocarpus moluccensis", IF(J3704="BRCY", "Bruguiera cylindrica", IF(J3704="AVAL", "Avicennia alba", IF(J3704="AVOF", "Avicennia officinalis", IF(J3704="LURA", "Lumnitzera racemosa", IF(J3704="CETA", "Ceriops tagal", IF(J3704="XYGR", "Xylocarpus granatum", IF(J3704="AVMA", "Avicennia marina", IF(J3704="RHMU", "Rhizophora mucronata", IF(J3704="BRGY", "Bruguiera gymnorrhiza", IF(J3704="BRSE", "Bruguiera sexangula", IF(J3704="SOOV", "Sonneratia ovata", IF(J3704="SOCA", "Sonneratia caseolaris", IF(J3704="HELI", "Heritiera littoralis", IF(J3704="HESY", "Heritiera sylvatica", IF(J3704="NYFR", "Nypa fruticans", IF(J3704="CYRA", "Cynometra ramiflora", IF(J3704="PHPA", "Phoenix paludosa", IF(J3704="SCHY", "Scyphiphora hydrophyllacea", IF(J3704="DIMA", "Diospyros maritima", IF(J3704="POPI", "Pongamia pinnata", IF(J3704="MAPS", "Maniltoa psilogyne", IF(J3704="INBI", "Intsia bijuga", IF(J3704="ACEB", "Acanthus ebracteatus", IF(J3704="CAER", "Calamus erinaceus", IF(J3704="UNUN", "Unknown unknown",  IF(J3704="SOAL", "Sonneratia alba",  IF(J3704="AECO", "Aegiceras corniculatum", "" )) )))))))))))))))))))))))))))))</f>
        <v>Rhizophora apiculata</v>
      </c>
      <c r="J3704" s="23" t="s">
        <v>21</v>
      </c>
      <c r="K3704" s="68" t="n">
        <v>5.6</v>
      </c>
      <c r="L3704" s="73"/>
      <c r="N3704" s="29"/>
    </row>
    <row r="3705" customFormat="false" ht="13.8" hidden="false" customHeight="false" outlineLevel="0" collapsed="false">
      <c r="A3705" s="49" t="s">
        <v>138</v>
      </c>
      <c r="B3705" s="27" t="n">
        <v>41396</v>
      </c>
      <c r="C3705" s="1" t="s">
        <v>544</v>
      </c>
      <c r="D3705" s="1" t="s">
        <v>140</v>
      </c>
      <c r="E3705" s="1" t="s">
        <v>544</v>
      </c>
      <c r="F3705" s="1" t="s">
        <v>20</v>
      </c>
      <c r="G3705" s="14" t="n">
        <v>4</v>
      </c>
      <c r="H3705" s="14" t="n">
        <v>3</v>
      </c>
      <c r="I3705" s="23" t="str">
        <f aca="false">IF(J3705="RHAP", "Rhizophora apiculata", IF(J3705="EXAG", "Excoecaria agallocha", IF(J3705="BRPA", "Bruguiera parviflora", IF(J3705="XYMO", "Xylocarpus moluccensis", IF(J3705="BRCY", "Bruguiera cylindrica", IF(J3705="AVAL", "Avicennia alba", IF(J3705="AVOF", "Avicennia officinalis", IF(J3705="LURA", "Lumnitzera racemosa", IF(J3705="CETA", "Ceriops tagal", IF(J3705="XYGR", "Xylocarpus granatum", IF(J3705="AVMA", "Avicennia marina", IF(J3705="RHMU", "Rhizophora mucronata", IF(J3705="BRGY", "Bruguiera gymnorrhiza", IF(J3705="BRSE", "Bruguiera sexangula", IF(J3705="SOOV", "Sonneratia ovata", IF(J3705="SOCA", "Sonneratia caseolaris", IF(J3705="HELI", "Heritiera littoralis", IF(J3705="HESY", "Heritiera sylvatica", IF(J3705="NYFR", "Nypa fruticans", IF(J3705="CYRA", "Cynometra ramiflora", IF(J3705="PHPA", "Phoenix paludosa", IF(J3705="SCHY", "Scyphiphora hydrophyllacea", IF(J3705="DIMA", "Diospyros maritima", IF(J3705="POPI", "Pongamia pinnata", IF(J3705="MAPS", "Maniltoa psilogyne", IF(J3705="INBI", "Intsia bijuga", IF(J3705="ACEB", "Acanthus ebracteatus", IF(J3705="CAER", "Calamus erinaceus", IF(J3705="UNUN", "Unknown unknown",  IF(J3705="SOAL", "Sonneratia alba",  IF(J3705="AECO", "Aegiceras corniculatum", "" )) )))))))))))))))))))))))))))))</f>
        <v>Rhizophora apiculata</v>
      </c>
      <c r="J3705" s="23" t="s">
        <v>21</v>
      </c>
      <c r="K3705" s="68" t="n">
        <v>5.6</v>
      </c>
      <c r="L3705" s="73"/>
      <c r="N3705" s="29"/>
    </row>
    <row r="3706" customFormat="false" ht="13.8" hidden="false" customHeight="false" outlineLevel="0" collapsed="false">
      <c r="A3706" s="49" t="s">
        <v>138</v>
      </c>
      <c r="B3706" s="27" t="n">
        <v>41396</v>
      </c>
      <c r="C3706" s="1" t="s">
        <v>544</v>
      </c>
      <c r="D3706" s="1" t="s">
        <v>140</v>
      </c>
      <c r="E3706" s="1" t="s">
        <v>544</v>
      </c>
      <c r="F3706" s="1" t="s">
        <v>20</v>
      </c>
      <c r="G3706" s="14" t="n">
        <v>4</v>
      </c>
      <c r="H3706" s="14" t="n">
        <v>3</v>
      </c>
      <c r="I3706" s="23" t="str">
        <f aca="false">IF(J3706="RHAP", "Rhizophora apiculata", IF(J3706="EXAG", "Excoecaria agallocha", IF(J3706="BRPA", "Bruguiera parviflora", IF(J3706="XYMO", "Xylocarpus moluccensis", IF(J3706="BRCY", "Bruguiera cylindrica", IF(J3706="AVAL", "Avicennia alba", IF(J3706="AVOF", "Avicennia officinalis", IF(J3706="LURA", "Lumnitzera racemosa", IF(J3706="CETA", "Ceriops tagal", IF(J3706="XYGR", "Xylocarpus granatum", IF(J3706="AVMA", "Avicennia marina", IF(J3706="RHMU", "Rhizophora mucronata", IF(J3706="BRGY", "Bruguiera gymnorrhiza", IF(J3706="BRSE", "Bruguiera sexangula", IF(J3706="SOOV", "Sonneratia ovata", IF(J3706="SOCA", "Sonneratia caseolaris", IF(J3706="HELI", "Heritiera littoralis", IF(J3706="HESY", "Heritiera sylvatica", IF(J3706="NYFR", "Nypa fruticans", IF(J3706="CYRA", "Cynometra ramiflora", IF(J3706="PHPA", "Phoenix paludosa", IF(J3706="SCHY", "Scyphiphora hydrophyllacea", IF(J3706="DIMA", "Diospyros maritima", IF(J3706="POPI", "Pongamia pinnata", IF(J3706="MAPS", "Maniltoa psilogyne", IF(J3706="INBI", "Intsia bijuga", IF(J3706="ACEB", "Acanthus ebracteatus", IF(J3706="CAER", "Calamus erinaceus", IF(J3706="UNUN", "Unknown unknown",  IF(J3706="SOAL", "Sonneratia alba",  IF(J3706="AECO", "Aegiceras corniculatum", "" )) )))))))))))))))))))))))))))))</f>
        <v>Rhizophora apiculata</v>
      </c>
      <c r="J3706" s="23" t="s">
        <v>21</v>
      </c>
      <c r="K3706" s="68" t="n">
        <v>6.1</v>
      </c>
      <c r="L3706" s="73"/>
      <c r="N3706" s="29"/>
    </row>
    <row r="3707" customFormat="false" ht="13.8" hidden="false" customHeight="false" outlineLevel="0" collapsed="false">
      <c r="A3707" s="49" t="s">
        <v>138</v>
      </c>
      <c r="B3707" s="27" t="n">
        <v>41396</v>
      </c>
      <c r="C3707" s="1" t="s">
        <v>544</v>
      </c>
      <c r="D3707" s="1" t="s">
        <v>140</v>
      </c>
      <c r="E3707" s="1" t="s">
        <v>544</v>
      </c>
      <c r="F3707" s="1" t="s">
        <v>20</v>
      </c>
      <c r="G3707" s="14" t="n">
        <v>4</v>
      </c>
      <c r="H3707" s="14" t="n">
        <v>3</v>
      </c>
      <c r="I3707" s="23" t="str">
        <f aca="false">IF(J3707="RHAP", "Rhizophora apiculata", IF(J3707="EXAG", "Excoecaria agallocha", IF(J3707="BRPA", "Bruguiera parviflora", IF(J3707="XYMO", "Xylocarpus moluccensis", IF(J3707="BRCY", "Bruguiera cylindrica", IF(J3707="AVAL", "Avicennia alba", IF(J3707="AVOF", "Avicennia officinalis", IF(J3707="LURA", "Lumnitzera racemosa", IF(J3707="CETA", "Ceriops tagal", IF(J3707="XYGR", "Xylocarpus granatum", IF(J3707="AVMA", "Avicennia marina", IF(J3707="RHMU", "Rhizophora mucronata", IF(J3707="BRGY", "Bruguiera gymnorrhiza", IF(J3707="BRSE", "Bruguiera sexangula", IF(J3707="SOOV", "Sonneratia ovata", IF(J3707="SOCA", "Sonneratia caseolaris", IF(J3707="HELI", "Heritiera littoralis", IF(J3707="HESY", "Heritiera sylvatica", IF(J3707="NYFR", "Nypa fruticans", IF(J3707="CYRA", "Cynometra ramiflora", IF(J3707="PHPA", "Phoenix paludosa", IF(J3707="SCHY", "Scyphiphora hydrophyllacea", IF(J3707="DIMA", "Diospyros maritima", IF(J3707="POPI", "Pongamia pinnata", IF(J3707="MAPS", "Maniltoa psilogyne", IF(J3707="INBI", "Intsia bijuga", IF(J3707="ACEB", "Acanthus ebracteatus", IF(J3707="CAER", "Calamus erinaceus", IF(J3707="UNUN", "Unknown unknown",  IF(J3707="SOAL", "Sonneratia alba",  IF(J3707="AECO", "Aegiceras corniculatum", "" )) )))))))))))))))))))))))))))))</f>
        <v>Rhizophora apiculata</v>
      </c>
      <c r="J3707" s="23" t="s">
        <v>21</v>
      </c>
      <c r="K3707" s="68" t="n">
        <v>6.3</v>
      </c>
      <c r="L3707" s="73"/>
      <c r="N3707" s="29"/>
    </row>
    <row r="3708" customFormat="false" ht="13.8" hidden="false" customHeight="false" outlineLevel="0" collapsed="false">
      <c r="A3708" s="49" t="s">
        <v>138</v>
      </c>
      <c r="B3708" s="27" t="n">
        <v>41396</v>
      </c>
      <c r="C3708" s="1" t="s">
        <v>544</v>
      </c>
      <c r="D3708" s="1" t="s">
        <v>140</v>
      </c>
      <c r="E3708" s="1" t="s">
        <v>544</v>
      </c>
      <c r="F3708" s="1" t="s">
        <v>20</v>
      </c>
      <c r="G3708" s="14" t="n">
        <v>4</v>
      </c>
      <c r="H3708" s="14" t="n">
        <v>3</v>
      </c>
      <c r="I3708" s="23" t="str">
        <f aca="false">IF(J3708="RHAP", "Rhizophora apiculata", IF(J3708="EXAG", "Excoecaria agallocha", IF(J3708="BRPA", "Bruguiera parviflora", IF(J3708="XYMO", "Xylocarpus moluccensis", IF(J3708="BRCY", "Bruguiera cylindrica", IF(J3708="AVAL", "Avicennia alba", IF(J3708="AVOF", "Avicennia officinalis", IF(J3708="LURA", "Lumnitzera racemosa", IF(J3708="CETA", "Ceriops tagal", IF(J3708="XYGR", "Xylocarpus granatum", IF(J3708="AVMA", "Avicennia marina", IF(J3708="RHMU", "Rhizophora mucronata", IF(J3708="BRGY", "Bruguiera gymnorrhiza", IF(J3708="BRSE", "Bruguiera sexangula", IF(J3708="SOOV", "Sonneratia ovata", IF(J3708="SOCA", "Sonneratia caseolaris", IF(J3708="HELI", "Heritiera littoralis", IF(J3708="HESY", "Heritiera sylvatica", IF(J3708="NYFR", "Nypa fruticans", IF(J3708="CYRA", "Cynometra ramiflora", IF(J3708="PHPA", "Phoenix paludosa", IF(J3708="SCHY", "Scyphiphora hydrophyllacea", IF(J3708="DIMA", "Diospyros maritima", IF(J3708="POPI", "Pongamia pinnata", IF(J3708="MAPS", "Maniltoa psilogyne", IF(J3708="INBI", "Intsia bijuga", IF(J3708="ACEB", "Acanthus ebracteatus", IF(J3708="CAER", "Calamus erinaceus", IF(J3708="UNUN", "Unknown unknown",  IF(J3708="SOAL", "Sonneratia alba",  IF(J3708="AECO", "Aegiceras corniculatum", "" )) )))))))))))))))))))))))))))))</f>
        <v>Rhizophora apiculata</v>
      </c>
      <c r="J3708" s="23" t="s">
        <v>21</v>
      </c>
      <c r="K3708" s="68" t="n">
        <v>6.4</v>
      </c>
      <c r="L3708" s="73"/>
      <c r="N3708" s="29"/>
    </row>
    <row r="3709" customFormat="false" ht="13.8" hidden="false" customHeight="false" outlineLevel="0" collapsed="false">
      <c r="A3709" s="49" t="s">
        <v>138</v>
      </c>
      <c r="B3709" s="27" t="n">
        <v>41396</v>
      </c>
      <c r="C3709" s="1" t="s">
        <v>544</v>
      </c>
      <c r="D3709" s="1" t="s">
        <v>140</v>
      </c>
      <c r="E3709" s="1" t="s">
        <v>544</v>
      </c>
      <c r="F3709" s="1" t="s">
        <v>20</v>
      </c>
      <c r="G3709" s="14" t="n">
        <v>4</v>
      </c>
      <c r="H3709" s="14" t="n">
        <v>3</v>
      </c>
      <c r="I3709" s="23" t="str">
        <f aca="false">IF(J3709="RHAP", "Rhizophora apiculata", IF(J3709="EXAG", "Excoecaria agallocha", IF(J3709="BRPA", "Bruguiera parviflora", IF(J3709="XYMO", "Xylocarpus moluccensis", IF(J3709="BRCY", "Bruguiera cylindrica", IF(J3709="AVAL", "Avicennia alba", IF(J3709="AVOF", "Avicennia officinalis", IF(J3709="LURA", "Lumnitzera racemosa", IF(J3709="CETA", "Ceriops tagal", IF(J3709="XYGR", "Xylocarpus granatum", IF(J3709="AVMA", "Avicennia marina", IF(J3709="RHMU", "Rhizophora mucronata", IF(J3709="BRGY", "Bruguiera gymnorrhiza", IF(J3709="BRSE", "Bruguiera sexangula", IF(J3709="SOOV", "Sonneratia ovata", IF(J3709="SOCA", "Sonneratia caseolaris", IF(J3709="HELI", "Heritiera littoralis", IF(J3709="HESY", "Heritiera sylvatica", IF(J3709="NYFR", "Nypa fruticans", IF(J3709="CYRA", "Cynometra ramiflora", IF(J3709="PHPA", "Phoenix paludosa", IF(J3709="SCHY", "Scyphiphora hydrophyllacea", IF(J3709="DIMA", "Diospyros maritima", IF(J3709="POPI", "Pongamia pinnata", IF(J3709="MAPS", "Maniltoa psilogyne", IF(J3709="INBI", "Intsia bijuga", IF(J3709="ACEB", "Acanthus ebracteatus", IF(J3709="CAER", "Calamus erinaceus", IF(J3709="UNUN", "Unknown unknown",  IF(J3709="SOAL", "Sonneratia alba",  IF(J3709="AECO", "Aegiceras corniculatum", "" )) )))))))))))))))))))))))))))))</f>
        <v>Unknown unknown</v>
      </c>
      <c r="J3709" s="23" t="s">
        <v>1028</v>
      </c>
      <c r="K3709" s="68" t="n">
        <v>6.7</v>
      </c>
      <c r="L3709" s="73"/>
      <c r="N3709" s="29" t="n">
        <v>2</v>
      </c>
      <c r="P3709" s="49"/>
    </row>
    <row r="3710" customFormat="false" ht="13.8" hidden="false" customHeight="false" outlineLevel="0" collapsed="false">
      <c r="A3710" s="72" t="s">
        <v>138</v>
      </c>
      <c r="B3710" s="27" t="n">
        <v>41396</v>
      </c>
      <c r="C3710" s="1" t="s">
        <v>544</v>
      </c>
      <c r="D3710" s="1" t="s">
        <v>140</v>
      </c>
      <c r="E3710" s="1" t="s">
        <v>544</v>
      </c>
      <c r="F3710" s="1" t="s">
        <v>20</v>
      </c>
      <c r="G3710" s="14" t="n">
        <v>4</v>
      </c>
      <c r="H3710" s="14" t="n">
        <v>3</v>
      </c>
      <c r="I3710" s="23" t="str">
        <f aca="false">IF(J3710="RHAP", "Rhizophora apiculata", IF(J3710="EXAG", "Excoecaria agallocha", IF(J3710="BRPA", "Bruguiera parviflora", IF(J3710="XYMO", "Xylocarpus moluccensis", IF(J3710="BRCY", "Bruguiera cylindrica", IF(J3710="AVAL", "Avicennia alba", IF(J3710="AVOF", "Avicennia officinalis", IF(J3710="LURA", "Lumnitzera racemosa", IF(J3710="CETA", "Ceriops tagal", IF(J3710="XYGR", "Xylocarpus granatum", IF(J3710="AVMA", "Avicennia marina", IF(J3710="RHMU", "Rhizophora mucronata", IF(J3710="BRGY", "Bruguiera gymnorrhiza", IF(J3710="BRSE", "Bruguiera sexangula", IF(J3710="SOOV", "Sonneratia ovata", IF(J3710="SOCA", "Sonneratia caseolaris", IF(J3710="HELI", "Heritiera littoralis", IF(J3710="HESY", "Heritiera sylvatica", IF(J3710="NYFR", "Nypa fruticans", IF(J3710="CYRA", "Cynometra ramiflora", IF(J3710="PHPA", "Phoenix paludosa", IF(J3710="SCHY", "Scyphiphora hydrophyllacea", IF(J3710="DIMA", "Diospyros maritima", IF(J3710="POPI", "Pongamia pinnata", IF(J3710="MAPS", "Maniltoa psilogyne", IF(J3710="INBI", "Intsia bijuga", IF(J3710="ACEB", "Acanthus ebracteatus", IF(J3710="CAER", "Calamus erinaceus", IF(J3710="UNUN", "Unknown unknown",  IF(J3710="SOAL", "Sonneratia alba",  IF(J3710="AECO", "Aegiceras corniculatum", "" )) )))))))))))))))))))))))))))))</f>
        <v>Excoecaria agallocha</v>
      </c>
      <c r="J3710" s="23" t="s">
        <v>162</v>
      </c>
      <c r="K3710" s="68" t="n">
        <v>7.2</v>
      </c>
      <c r="L3710" s="73"/>
      <c r="N3710" s="29"/>
    </row>
    <row r="3711" customFormat="false" ht="13.8" hidden="false" customHeight="false" outlineLevel="0" collapsed="false">
      <c r="A3711" s="72" t="s">
        <v>138</v>
      </c>
      <c r="B3711" s="27" t="n">
        <v>41396</v>
      </c>
      <c r="C3711" s="1" t="s">
        <v>544</v>
      </c>
      <c r="D3711" s="1" t="s">
        <v>140</v>
      </c>
      <c r="E3711" s="1" t="s">
        <v>544</v>
      </c>
      <c r="F3711" s="1" t="s">
        <v>20</v>
      </c>
      <c r="G3711" s="14" t="n">
        <v>4</v>
      </c>
      <c r="H3711" s="14" t="n">
        <v>3</v>
      </c>
      <c r="I3711" s="23" t="str">
        <f aca="false">IF(J3711="RHAP", "Rhizophora apiculata", IF(J3711="EXAG", "Excoecaria agallocha", IF(J3711="BRPA", "Bruguiera parviflora", IF(J3711="XYMO", "Xylocarpus moluccensis", IF(J3711="BRCY", "Bruguiera cylindrica", IF(J3711="AVAL", "Avicennia alba", IF(J3711="AVOF", "Avicennia officinalis", IF(J3711="LURA", "Lumnitzera racemosa", IF(J3711="CETA", "Ceriops tagal", IF(J3711="XYGR", "Xylocarpus granatum", IF(J3711="AVMA", "Avicennia marina", IF(J3711="RHMU", "Rhizophora mucronata", IF(J3711="BRGY", "Bruguiera gymnorrhiza", IF(J3711="BRSE", "Bruguiera sexangula", IF(J3711="SOOV", "Sonneratia ovata", IF(J3711="SOCA", "Sonneratia caseolaris", IF(J3711="HELI", "Heritiera littoralis", IF(J3711="HESY", "Heritiera sylvatica", IF(J3711="NYFR", "Nypa fruticans", IF(J3711="CYRA", "Cynometra ramiflora", IF(J3711="PHPA", "Phoenix paludosa", IF(J3711="SCHY", "Scyphiphora hydrophyllacea", IF(J3711="DIMA", "Diospyros maritima", IF(J3711="POPI", "Pongamia pinnata", IF(J3711="MAPS", "Maniltoa psilogyne", IF(J3711="INBI", "Intsia bijuga", IF(J3711="ACEB", "Acanthus ebracteatus", IF(J3711="CAER", "Calamus erinaceus", IF(J3711="UNUN", "Unknown unknown",  IF(J3711="SOAL", "Sonneratia alba",  IF(J3711="AECO", "Aegiceras corniculatum", "" )) )))))))))))))))))))))))))))))</f>
        <v>Excoecaria agallocha</v>
      </c>
      <c r="J3711" s="23" t="s">
        <v>162</v>
      </c>
      <c r="K3711" s="68" t="n">
        <v>7.3</v>
      </c>
      <c r="L3711" s="73"/>
      <c r="N3711" s="29"/>
    </row>
    <row r="3712" customFormat="false" ht="13.8" hidden="false" customHeight="false" outlineLevel="0" collapsed="false">
      <c r="A3712" s="49" t="s">
        <v>138</v>
      </c>
      <c r="B3712" s="27" t="n">
        <v>41396</v>
      </c>
      <c r="C3712" s="1" t="s">
        <v>544</v>
      </c>
      <c r="D3712" s="1" t="s">
        <v>140</v>
      </c>
      <c r="E3712" s="1" t="s">
        <v>544</v>
      </c>
      <c r="F3712" s="1" t="s">
        <v>20</v>
      </c>
      <c r="G3712" s="14" t="n">
        <v>4</v>
      </c>
      <c r="H3712" s="14" t="n">
        <v>3</v>
      </c>
      <c r="I3712" s="23" t="str">
        <f aca="false">IF(J3712="RHAP", "Rhizophora apiculata", IF(J3712="EXAG", "Excoecaria agallocha", IF(J3712="BRPA", "Bruguiera parviflora", IF(J3712="XYMO", "Xylocarpus moluccensis", IF(J3712="BRCY", "Bruguiera cylindrica", IF(J3712="AVAL", "Avicennia alba", IF(J3712="AVOF", "Avicennia officinalis", IF(J3712="LURA", "Lumnitzera racemosa", IF(J3712="CETA", "Ceriops tagal", IF(J3712="XYGR", "Xylocarpus granatum", IF(J3712="AVMA", "Avicennia marina", IF(J3712="RHMU", "Rhizophora mucronata", IF(J3712="BRGY", "Bruguiera gymnorrhiza", IF(J3712="BRSE", "Bruguiera sexangula", IF(J3712="SOOV", "Sonneratia ovata", IF(J3712="SOCA", "Sonneratia caseolaris", IF(J3712="HELI", "Heritiera littoralis", IF(J3712="HESY", "Heritiera sylvatica", IF(J3712="NYFR", "Nypa fruticans", IF(J3712="CYRA", "Cynometra ramiflora", IF(J3712="PHPA", "Phoenix paludosa", IF(J3712="SCHY", "Scyphiphora hydrophyllacea", IF(J3712="DIMA", "Diospyros maritima", IF(J3712="POPI", "Pongamia pinnata", IF(J3712="MAPS", "Maniltoa psilogyne", IF(J3712="INBI", "Intsia bijuga", IF(J3712="ACEB", "Acanthus ebracteatus", IF(J3712="CAER", "Calamus erinaceus", IF(J3712="UNUN", "Unknown unknown",  IF(J3712="SOAL", "Sonneratia alba",  IF(J3712="AECO", "Aegiceras corniculatum", "" )) )))))))))))))))))))))))))))))</f>
        <v>Rhizophora apiculata</v>
      </c>
      <c r="J3712" s="23" t="s">
        <v>21</v>
      </c>
      <c r="K3712" s="68" t="n">
        <v>7.9</v>
      </c>
      <c r="L3712" s="73"/>
      <c r="N3712" s="29"/>
    </row>
    <row r="3713" customFormat="false" ht="13.8" hidden="false" customHeight="false" outlineLevel="0" collapsed="false">
      <c r="A3713" s="49" t="s">
        <v>138</v>
      </c>
      <c r="B3713" s="27" t="n">
        <v>41396</v>
      </c>
      <c r="C3713" s="1" t="s">
        <v>544</v>
      </c>
      <c r="D3713" s="1" t="s">
        <v>140</v>
      </c>
      <c r="E3713" s="1" t="s">
        <v>544</v>
      </c>
      <c r="F3713" s="1" t="s">
        <v>20</v>
      </c>
      <c r="G3713" s="14" t="n">
        <v>4</v>
      </c>
      <c r="H3713" s="14" t="n">
        <v>3</v>
      </c>
      <c r="I3713" s="23" t="str">
        <f aca="false">IF(J3713="RHAP", "Rhizophora apiculata", IF(J3713="EXAG", "Excoecaria agallocha", IF(J3713="BRPA", "Bruguiera parviflora", IF(J3713="XYMO", "Xylocarpus moluccensis", IF(J3713="BRCY", "Bruguiera cylindrica", IF(J3713="AVAL", "Avicennia alba", IF(J3713="AVOF", "Avicennia officinalis", IF(J3713="LURA", "Lumnitzera racemosa", IF(J3713="CETA", "Ceriops tagal", IF(J3713="XYGR", "Xylocarpus granatum", IF(J3713="AVMA", "Avicennia marina", IF(J3713="RHMU", "Rhizophora mucronata", IF(J3713="BRGY", "Bruguiera gymnorrhiza", IF(J3713="BRSE", "Bruguiera sexangula", IF(J3713="SOOV", "Sonneratia ovata", IF(J3713="SOCA", "Sonneratia caseolaris", IF(J3713="HELI", "Heritiera littoralis", IF(J3713="HESY", "Heritiera sylvatica", IF(J3713="NYFR", "Nypa fruticans", IF(J3713="CYRA", "Cynometra ramiflora", IF(J3713="PHPA", "Phoenix paludosa", IF(J3713="SCHY", "Scyphiphora hydrophyllacea", IF(J3713="DIMA", "Diospyros maritima", IF(J3713="POPI", "Pongamia pinnata", IF(J3713="MAPS", "Maniltoa psilogyne", IF(J3713="INBI", "Intsia bijuga", IF(J3713="ACEB", "Acanthus ebracteatus", IF(J3713="CAER", "Calamus erinaceus", IF(J3713="UNUN", "Unknown unknown",  IF(J3713="SOAL", "Sonneratia alba",  IF(J3713="AECO", "Aegiceras corniculatum", "" )) )))))))))))))))))))))))))))))</f>
        <v>Rhizophora apiculata</v>
      </c>
      <c r="J3713" s="23" t="s">
        <v>21</v>
      </c>
      <c r="K3713" s="68" t="n">
        <v>8.5</v>
      </c>
      <c r="L3713" s="73"/>
      <c r="N3713" s="29"/>
    </row>
    <row r="3714" customFormat="false" ht="13.8" hidden="false" customHeight="false" outlineLevel="0" collapsed="false">
      <c r="A3714" s="49" t="s">
        <v>138</v>
      </c>
      <c r="B3714" s="27" t="n">
        <v>41396</v>
      </c>
      <c r="C3714" s="1" t="s">
        <v>544</v>
      </c>
      <c r="D3714" s="1" t="s">
        <v>140</v>
      </c>
      <c r="E3714" s="1" t="s">
        <v>544</v>
      </c>
      <c r="F3714" s="1" t="s">
        <v>20</v>
      </c>
      <c r="G3714" s="14" t="n">
        <v>4</v>
      </c>
      <c r="H3714" s="14" t="n">
        <v>3</v>
      </c>
      <c r="I3714" s="23" t="str">
        <f aca="false">IF(J3714="RHAP", "Rhizophora apiculata", IF(J3714="EXAG", "Excoecaria agallocha", IF(J3714="BRPA", "Bruguiera parviflora", IF(J3714="XYMO", "Xylocarpus moluccensis", IF(J3714="BRCY", "Bruguiera cylindrica", IF(J3714="AVAL", "Avicennia alba", IF(J3714="AVOF", "Avicennia officinalis", IF(J3714="LURA", "Lumnitzera racemosa", IF(J3714="CETA", "Ceriops tagal", IF(J3714="XYGR", "Xylocarpus granatum", IF(J3714="AVMA", "Avicennia marina", IF(J3714="RHMU", "Rhizophora mucronata", IF(J3714="BRGY", "Bruguiera gymnorrhiza", IF(J3714="BRSE", "Bruguiera sexangula", IF(J3714="SOOV", "Sonneratia ovata", IF(J3714="SOCA", "Sonneratia caseolaris", IF(J3714="HELI", "Heritiera littoralis", IF(J3714="HESY", "Heritiera sylvatica", IF(J3714="NYFR", "Nypa fruticans", IF(J3714="CYRA", "Cynometra ramiflora", IF(J3714="PHPA", "Phoenix paludosa", IF(J3714="SCHY", "Scyphiphora hydrophyllacea", IF(J3714="DIMA", "Diospyros maritima", IF(J3714="POPI", "Pongamia pinnata", IF(J3714="MAPS", "Maniltoa psilogyne", IF(J3714="INBI", "Intsia bijuga", IF(J3714="ACEB", "Acanthus ebracteatus", IF(J3714="CAER", "Calamus erinaceus", IF(J3714="UNUN", "Unknown unknown",  IF(J3714="SOAL", "Sonneratia alba",  IF(J3714="AECO", "Aegiceras corniculatum", "" )) )))))))))))))))))))))))))))))</f>
        <v>Rhizophora apiculata</v>
      </c>
      <c r="J3714" s="23" t="s">
        <v>21</v>
      </c>
      <c r="K3714" s="68" t="n">
        <v>9.4</v>
      </c>
      <c r="L3714" s="73"/>
      <c r="N3714" s="29"/>
    </row>
    <row r="3715" customFormat="false" ht="13.8" hidden="false" customHeight="false" outlineLevel="0" collapsed="false">
      <c r="A3715" s="49" t="s">
        <v>138</v>
      </c>
      <c r="B3715" s="27" t="n">
        <v>41396</v>
      </c>
      <c r="C3715" s="1" t="s">
        <v>544</v>
      </c>
      <c r="D3715" s="1" t="s">
        <v>140</v>
      </c>
      <c r="E3715" s="1" t="s">
        <v>544</v>
      </c>
      <c r="F3715" s="1" t="s">
        <v>20</v>
      </c>
      <c r="G3715" s="14" t="n">
        <v>4</v>
      </c>
      <c r="H3715" s="14" t="n">
        <v>3</v>
      </c>
      <c r="I3715" s="23" t="str">
        <f aca="false">IF(J3715="RHAP", "Rhizophora apiculata", IF(J3715="EXAG", "Excoecaria agallocha", IF(J3715="BRPA", "Bruguiera parviflora", IF(J3715="XYMO", "Xylocarpus moluccensis", IF(J3715="BRCY", "Bruguiera cylindrica", IF(J3715="AVAL", "Avicennia alba", IF(J3715="AVOF", "Avicennia officinalis", IF(J3715="LURA", "Lumnitzera racemosa", IF(J3715="CETA", "Ceriops tagal", IF(J3715="XYGR", "Xylocarpus granatum", IF(J3715="AVMA", "Avicennia marina", IF(J3715="RHMU", "Rhizophora mucronata", IF(J3715="BRGY", "Bruguiera gymnorrhiza", IF(J3715="BRSE", "Bruguiera sexangula", IF(J3715="SOOV", "Sonneratia ovata", IF(J3715="SOCA", "Sonneratia caseolaris", IF(J3715="HELI", "Heritiera littoralis", IF(J3715="HESY", "Heritiera sylvatica", IF(J3715="NYFR", "Nypa fruticans", IF(J3715="CYRA", "Cynometra ramiflora", IF(J3715="PHPA", "Phoenix paludosa", IF(J3715="SCHY", "Scyphiphora hydrophyllacea", IF(J3715="DIMA", "Diospyros maritima", IF(J3715="POPI", "Pongamia pinnata", IF(J3715="MAPS", "Maniltoa psilogyne", IF(J3715="INBI", "Intsia bijuga", IF(J3715="ACEB", "Acanthus ebracteatus", IF(J3715="CAER", "Calamus erinaceus", IF(J3715="UNUN", "Unknown unknown",  IF(J3715="SOAL", "Sonneratia alba",  IF(J3715="AECO", "Aegiceras corniculatum", "" )) )))))))))))))))))))))))))))))</f>
        <v>Rhizophora apiculata</v>
      </c>
      <c r="J3715" s="23" t="s">
        <v>21</v>
      </c>
      <c r="K3715" s="68" t="n">
        <v>9.7</v>
      </c>
      <c r="L3715" s="73"/>
      <c r="N3715" s="29"/>
    </row>
    <row r="3716" customFormat="false" ht="13.8" hidden="false" customHeight="false" outlineLevel="0" collapsed="false">
      <c r="A3716" s="72" t="s">
        <v>138</v>
      </c>
      <c r="B3716" s="27" t="n">
        <v>41396</v>
      </c>
      <c r="C3716" s="1" t="s">
        <v>544</v>
      </c>
      <c r="D3716" s="1" t="s">
        <v>140</v>
      </c>
      <c r="E3716" s="1" t="s">
        <v>544</v>
      </c>
      <c r="F3716" s="1" t="s">
        <v>20</v>
      </c>
      <c r="G3716" s="14" t="n">
        <v>4</v>
      </c>
      <c r="H3716" s="14" t="n">
        <v>3</v>
      </c>
      <c r="I3716" s="23" t="str">
        <f aca="false">IF(J3716="RHAP", "Rhizophora apiculata", IF(J3716="EXAG", "Excoecaria agallocha", IF(J3716="BRPA", "Bruguiera parviflora", IF(J3716="XYMO", "Xylocarpus moluccensis", IF(J3716="BRCY", "Bruguiera cylindrica", IF(J3716="AVAL", "Avicennia alba", IF(J3716="AVOF", "Avicennia officinalis", IF(J3716="LURA", "Lumnitzera racemosa", IF(J3716="CETA", "Ceriops tagal", IF(J3716="XYGR", "Xylocarpus granatum", IF(J3716="AVMA", "Avicennia marina", IF(J3716="RHMU", "Rhizophora mucronata", IF(J3716="BRGY", "Bruguiera gymnorrhiza", IF(J3716="BRSE", "Bruguiera sexangula", IF(J3716="SOOV", "Sonneratia ovata", IF(J3716="SOCA", "Sonneratia caseolaris", IF(J3716="HELI", "Heritiera littoralis", IF(J3716="HESY", "Heritiera sylvatica", IF(J3716="NYFR", "Nypa fruticans", IF(J3716="CYRA", "Cynometra ramiflora", IF(J3716="PHPA", "Phoenix paludosa", IF(J3716="SCHY", "Scyphiphora hydrophyllacea", IF(J3716="DIMA", "Diospyros maritima", IF(J3716="POPI", "Pongamia pinnata", IF(J3716="MAPS", "Maniltoa psilogyne", IF(J3716="INBI", "Intsia bijuga", IF(J3716="ACEB", "Acanthus ebracteatus", IF(J3716="CAER", "Calamus erinaceus", IF(J3716="UNUN", "Unknown unknown",  IF(J3716="SOAL", "Sonneratia alba",  IF(J3716="AECO", "Aegiceras corniculatum", "" )) )))))))))))))))))))))))))))))</f>
        <v>Excoecaria agallocha</v>
      </c>
      <c r="J3716" s="23" t="s">
        <v>162</v>
      </c>
      <c r="K3716" s="68" t="n">
        <v>9.9</v>
      </c>
      <c r="L3716" s="73"/>
      <c r="N3716" s="29"/>
    </row>
    <row r="3717" customFormat="false" ht="13.8" hidden="false" customHeight="false" outlineLevel="0" collapsed="false">
      <c r="A3717" s="72" t="s">
        <v>138</v>
      </c>
      <c r="B3717" s="27" t="n">
        <v>41396</v>
      </c>
      <c r="C3717" s="1" t="s">
        <v>544</v>
      </c>
      <c r="D3717" s="1" t="s">
        <v>140</v>
      </c>
      <c r="E3717" s="1" t="s">
        <v>544</v>
      </c>
      <c r="F3717" s="1" t="s">
        <v>20</v>
      </c>
      <c r="G3717" s="14" t="n">
        <v>4</v>
      </c>
      <c r="H3717" s="14" t="n">
        <v>3</v>
      </c>
      <c r="I3717" s="23" t="str">
        <f aca="false">IF(J3717="RHAP", "Rhizophora apiculata", IF(J3717="EXAG", "Excoecaria agallocha", IF(J3717="BRPA", "Bruguiera parviflora", IF(J3717="XYMO", "Xylocarpus moluccensis", IF(J3717="BRCY", "Bruguiera cylindrica", IF(J3717="AVAL", "Avicennia alba", IF(J3717="AVOF", "Avicennia officinalis", IF(J3717="LURA", "Lumnitzera racemosa", IF(J3717="CETA", "Ceriops tagal", IF(J3717="XYGR", "Xylocarpus granatum", IF(J3717="AVMA", "Avicennia marina", IF(J3717="RHMU", "Rhizophora mucronata", IF(J3717="BRGY", "Bruguiera gymnorrhiza", IF(J3717="BRSE", "Bruguiera sexangula", IF(J3717="SOOV", "Sonneratia ovata", IF(J3717="SOCA", "Sonneratia caseolaris", IF(J3717="HELI", "Heritiera littoralis", IF(J3717="HESY", "Heritiera sylvatica", IF(J3717="NYFR", "Nypa fruticans", IF(J3717="CYRA", "Cynometra ramiflora", IF(J3717="PHPA", "Phoenix paludosa", IF(J3717="SCHY", "Scyphiphora hydrophyllacea", IF(J3717="DIMA", "Diospyros maritima", IF(J3717="POPI", "Pongamia pinnata", IF(J3717="MAPS", "Maniltoa psilogyne", IF(J3717="INBI", "Intsia bijuga", IF(J3717="ACEB", "Acanthus ebracteatus", IF(J3717="CAER", "Calamus erinaceus", IF(J3717="UNUN", "Unknown unknown",  IF(J3717="SOAL", "Sonneratia alba",  IF(J3717="AECO", "Aegiceras corniculatum", "" )) )))))))))))))))))))))))))))))</f>
        <v>Excoecaria agallocha</v>
      </c>
      <c r="J3717" s="23" t="s">
        <v>162</v>
      </c>
      <c r="K3717" s="68" t="n">
        <v>9.9</v>
      </c>
      <c r="L3717" s="73"/>
      <c r="N3717" s="29"/>
    </row>
    <row r="3718" customFormat="false" ht="13.8" hidden="false" customHeight="false" outlineLevel="0" collapsed="false">
      <c r="A3718" s="49" t="s">
        <v>138</v>
      </c>
      <c r="B3718" s="27" t="n">
        <v>41396</v>
      </c>
      <c r="C3718" s="1" t="s">
        <v>544</v>
      </c>
      <c r="D3718" s="1" t="s">
        <v>140</v>
      </c>
      <c r="E3718" s="1" t="s">
        <v>544</v>
      </c>
      <c r="F3718" s="1" t="s">
        <v>20</v>
      </c>
      <c r="G3718" s="14" t="n">
        <v>4</v>
      </c>
      <c r="H3718" s="14" t="n">
        <v>3</v>
      </c>
      <c r="I3718" s="23" t="str">
        <f aca="false">IF(J3718="RHAP", "Rhizophora apiculata", IF(J3718="EXAG", "Excoecaria agallocha", IF(J3718="BRPA", "Bruguiera parviflora", IF(J3718="XYMO", "Xylocarpus moluccensis", IF(J3718="BRCY", "Bruguiera cylindrica", IF(J3718="AVAL", "Avicennia alba", IF(J3718="AVOF", "Avicennia officinalis", IF(J3718="LURA", "Lumnitzera racemosa", IF(J3718="CETA", "Ceriops tagal", IF(J3718="XYGR", "Xylocarpus granatum", IF(J3718="AVMA", "Avicennia marina", IF(J3718="RHMU", "Rhizophora mucronata", IF(J3718="BRGY", "Bruguiera gymnorrhiza", IF(J3718="BRSE", "Bruguiera sexangula", IF(J3718="SOOV", "Sonneratia ovata", IF(J3718="SOCA", "Sonneratia caseolaris", IF(J3718="HELI", "Heritiera littoralis", IF(J3718="HESY", "Heritiera sylvatica", IF(J3718="NYFR", "Nypa fruticans", IF(J3718="CYRA", "Cynometra ramiflora", IF(J3718="PHPA", "Phoenix paludosa", IF(J3718="SCHY", "Scyphiphora hydrophyllacea", IF(J3718="DIMA", "Diospyros maritima", IF(J3718="POPI", "Pongamia pinnata", IF(J3718="MAPS", "Maniltoa psilogyne", IF(J3718="INBI", "Intsia bijuga", IF(J3718="ACEB", "Acanthus ebracteatus", IF(J3718="CAER", "Calamus erinaceus", IF(J3718="UNUN", "Unknown unknown",  IF(J3718="SOAL", "Sonneratia alba",  IF(J3718="AECO", "Aegiceras corniculatum", "" )) )))))))))))))))))))))))))))))</f>
        <v>Rhizophora apiculata</v>
      </c>
      <c r="J3718" s="23" t="s">
        <v>21</v>
      </c>
      <c r="K3718" s="68" t="n">
        <v>10.3</v>
      </c>
      <c r="L3718" s="73"/>
      <c r="N3718" s="29"/>
    </row>
    <row r="3719" customFormat="false" ht="13.8" hidden="false" customHeight="false" outlineLevel="0" collapsed="false">
      <c r="A3719" s="49" t="s">
        <v>138</v>
      </c>
      <c r="B3719" s="27" t="n">
        <v>41396</v>
      </c>
      <c r="C3719" s="1" t="s">
        <v>544</v>
      </c>
      <c r="D3719" s="1" t="s">
        <v>140</v>
      </c>
      <c r="E3719" s="1" t="s">
        <v>544</v>
      </c>
      <c r="F3719" s="1" t="s">
        <v>20</v>
      </c>
      <c r="G3719" s="14" t="n">
        <v>4</v>
      </c>
      <c r="H3719" s="14" t="n">
        <v>3</v>
      </c>
      <c r="I3719" s="23" t="str">
        <f aca="false">IF(J3719="RHAP", "Rhizophora apiculata", IF(J3719="EXAG", "Excoecaria agallocha", IF(J3719="BRPA", "Bruguiera parviflora", IF(J3719="XYMO", "Xylocarpus moluccensis", IF(J3719="BRCY", "Bruguiera cylindrica", IF(J3719="AVAL", "Avicennia alba", IF(J3719="AVOF", "Avicennia officinalis", IF(J3719="LURA", "Lumnitzera racemosa", IF(J3719="CETA", "Ceriops tagal", IF(J3719="XYGR", "Xylocarpus granatum", IF(J3719="AVMA", "Avicennia marina", IF(J3719="RHMU", "Rhizophora mucronata", IF(J3719="BRGY", "Bruguiera gymnorrhiza", IF(J3719="BRSE", "Bruguiera sexangula", IF(J3719="SOOV", "Sonneratia ovata", IF(J3719="SOCA", "Sonneratia caseolaris", IF(J3719="HELI", "Heritiera littoralis", IF(J3719="HESY", "Heritiera sylvatica", IF(J3719="NYFR", "Nypa fruticans", IF(J3719="CYRA", "Cynometra ramiflora", IF(J3719="PHPA", "Phoenix paludosa", IF(J3719="SCHY", "Scyphiphora hydrophyllacea", IF(J3719="DIMA", "Diospyros maritima", IF(J3719="POPI", "Pongamia pinnata", IF(J3719="MAPS", "Maniltoa psilogyne", IF(J3719="INBI", "Intsia bijuga", IF(J3719="ACEB", "Acanthus ebracteatus", IF(J3719="CAER", "Calamus erinaceus", IF(J3719="UNUN", "Unknown unknown",  IF(J3719="SOAL", "Sonneratia alba",  IF(J3719="AECO", "Aegiceras corniculatum", "" )) )))))))))))))))))))))))))))))</f>
        <v>Rhizophora apiculata</v>
      </c>
      <c r="J3719" s="23" t="s">
        <v>21</v>
      </c>
      <c r="K3719" s="68" t="n">
        <v>10.5</v>
      </c>
      <c r="L3719" s="73"/>
      <c r="N3719" s="29"/>
    </row>
    <row r="3720" customFormat="false" ht="13.8" hidden="false" customHeight="false" outlineLevel="0" collapsed="false">
      <c r="A3720" s="49" t="s">
        <v>138</v>
      </c>
      <c r="B3720" s="27" t="n">
        <v>41396</v>
      </c>
      <c r="C3720" s="1" t="s">
        <v>544</v>
      </c>
      <c r="D3720" s="1" t="s">
        <v>140</v>
      </c>
      <c r="E3720" s="1" t="s">
        <v>544</v>
      </c>
      <c r="F3720" s="1" t="s">
        <v>20</v>
      </c>
      <c r="G3720" s="14" t="n">
        <v>4</v>
      </c>
      <c r="H3720" s="14" t="n">
        <v>3</v>
      </c>
      <c r="I3720" s="23" t="str">
        <f aca="false">IF(J3720="RHAP", "Rhizophora apiculata", IF(J3720="EXAG", "Excoecaria agallocha", IF(J3720="BRPA", "Bruguiera parviflora", IF(J3720="XYMO", "Xylocarpus moluccensis", IF(J3720="BRCY", "Bruguiera cylindrica", IF(J3720="AVAL", "Avicennia alba", IF(J3720="AVOF", "Avicennia officinalis", IF(J3720="LURA", "Lumnitzera racemosa", IF(J3720="CETA", "Ceriops tagal", IF(J3720="XYGR", "Xylocarpus granatum", IF(J3720="AVMA", "Avicennia marina", IF(J3720="RHMU", "Rhizophora mucronata", IF(J3720="BRGY", "Bruguiera gymnorrhiza", IF(J3720="BRSE", "Bruguiera sexangula", IF(J3720="SOOV", "Sonneratia ovata", IF(J3720="SOCA", "Sonneratia caseolaris", IF(J3720="HELI", "Heritiera littoralis", IF(J3720="HESY", "Heritiera sylvatica", IF(J3720="NYFR", "Nypa fruticans", IF(J3720="CYRA", "Cynometra ramiflora", IF(J3720="PHPA", "Phoenix paludosa", IF(J3720="SCHY", "Scyphiphora hydrophyllacea", IF(J3720="DIMA", "Diospyros maritima", IF(J3720="POPI", "Pongamia pinnata", IF(J3720="MAPS", "Maniltoa psilogyne", IF(J3720="INBI", "Intsia bijuga", IF(J3720="ACEB", "Acanthus ebracteatus", IF(J3720="CAER", "Calamus erinaceus", IF(J3720="UNUN", "Unknown unknown",  IF(J3720="SOAL", "Sonneratia alba",  IF(J3720="AECO", "Aegiceras corniculatum", "" )) )))))))))))))))))))))))))))))</f>
        <v>Rhizophora apiculata</v>
      </c>
      <c r="J3720" s="23" t="s">
        <v>21</v>
      </c>
      <c r="K3720" s="68" t="n">
        <v>11</v>
      </c>
      <c r="L3720" s="73"/>
      <c r="N3720" s="29"/>
    </row>
    <row r="3721" customFormat="false" ht="13.8" hidden="false" customHeight="false" outlineLevel="0" collapsed="false">
      <c r="A3721" s="72" t="s">
        <v>138</v>
      </c>
      <c r="B3721" s="27" t="n">
        <v>41396</v>
      </c>
      <c r="C3721" s="1" t="s">
        <v>544</v>
      </c>
      <c r="D3721" s="1" t="s">
        <v>140</v>
      </c>
      <c r="E3721" s="1" t="s">
        <v>544</v>
      </c>
      <c r="F3721" s="1" t="s">
        <v>20</v>
      </c>
      <c r="G3721" s="14" t="n">
        <v>4</v>
      </c>
      <c r="H3721" s="14" t="n">
        <v>3</v>
      </c>
      <c r="I3721" s="23" t="str">
        <f aca="false">IF(J3721="RHAP", "Rhizophora apiculata", IF(J3721="EXAG", "Excoecaria agallocha", IF(J3721="BRPA", "Bruguiera parviflora", IF(J3721="XYMO", "Xylocarpus moluccensis", IF(J3721="BRCY", "Bruguiera cylindrica", IF(J3721="AVAL", "Avicennia alba", IF(J3721="AVOF", "Avicennia officinalis", IF(J3721="LURA", "Lumnitzera racemosa", IF(J3721="CETA", "Ceriops tagal", IF(J3721="XYGR", "Xylocarpus granatum", IF(J3721="AVMA", "Avicennia marina", IF(J3721="RHMU", "Rhizophora mucronata", IF(J3721="BRGY", "Bruguiera gymnorrhiza", IF(J3721="BRSE", "Bruguiera sexangula", IF(J3721="SOOV", "Sonneratia ovata", IF(J3721="SOCA", "Sonneratia caseolaris", IF(J3721="HELI", "Heritiera littoralis", IF(J3721="HESY", "Heritiera sylvatica", IF(J3721="NYFR", "Nypa fruticans", IF(J3721="CYRA", "Cynometra ramiflora", IF(J3721="PHPA", "Phoenix paludosa", IF(J3721="SCHY", "Scyphiphora hydrophyllacea", IF(J3721="DIMA", "Diospyros maritima", IF(J3721="POPI", "Pongamia pinnata", IF(J3721="MAPS", "Maniltoa psilogyne", IF(J3721="INBI", "Intsia bijuga", IF(J3721="ACEB", "Acanthus ebracteatus", IF(J3721="CAER", "Calamus erinaceus", IF(J3721="UNUN", "Unknown unknown",  IF(J3721="SOAL", "Sonneratia alba",  IF(J3721="AECO", "Aegiceras corniculatum", "" )) )))))))))))))))))))))))))))))</f>
        <v>Excoecaria agallocha</v>
      </c>
      <c r="J3721" s="23" t="s">
        <v>162</v>
      </c>
      <c r="K3721" s="68" t="n">
        <v>11.6</v>
      </c>
      <c r="L3721" s="73"/>
      <c r="N3721" s="29"/>
    </row>
    <row r="3722" customFormat="false" ht="13.8" hidden="false" customHeight="false" outlineLevel="0" collapsed="false">
      <c r="A3722" s="72" t="s">
        <v>138</v>
      </c>
      <c r="B3722" s="27" t="n">
        <v>41396</v>
      </c>
      <c r="C3722" s="1" t="s">
        <v>544</v>
      </c>
      <c r="D3722" s="1" t="s">
        <v>140</v>
      </c>
      <c r="E3722" s="1" t="s">
        <v>544</v>
      </c>
      <c r="F3722" s="1" t="s">
        <v>20</v>
      </c>
      <c r="G3722" s="14" t="n">
        <v>4</v>
      </c>
      <c r="H3722" s="14" t="n">
        <v>3</v>
      </c>
      <c r="I3722" s="23" t="str">
        <f aca="false">IF(J3722="RHAP", "Rhizophora apiculata", IF(J3722="EXAG", "Excoecaria agallocha", IF(J3722="BRPA", "Bruguiera parviflora", IF(J3722="XYMO", "Xylocarpus moluccensis", IF(J3722="BRCY", "Bruguiera cylindrica", IF(J3722="AVAL", "Avicennia alba", IF(J3722="AVOF", "Avicennia officinalis", IF(J3722="LURA", "Lumnitzera racemosa", IF(J3722="CETA", "Ceriops tagal", IF(J3722="XYGR", "Xylocarpus granatum", IF(J3722="AVMA", "Avicennia marina", IF(J3722="RHMU", "Rhizophora mucronata", IF(J3722="BRGY", "Bruguiera gymnorrhiza", IF(J3722="BRSE", "Bruguiera sexangula", IF(J3722="SOOV", "Sonneratia ovata", IF(J3722="SOCA", "Sonneratia caseolaris", IF(J3722="HELI", "Heritiera littoralis", IF(J3722="HESY", "Heritiera sylvatica", IF(J3722="NYFR", "Nypa fruticans", IF(J3722="CYRA", "Cynometra ramiflora", IF(J3722="PHPA", "Phoenix paludosa", IF(J3722="SCHY", "Scyphiphora hydrophyllacea", IF(J3722="DIMA", "Diospyros maritima", IF(J3722="POPI", "Pongamia pinnata", IF(J3722="MAPS", "Maniltoa psilogyne", IF(J3722="INBI", "Intsia bijuga", IF(J3722="ACEB", "Acanthus ebracteatus", IF(J3722="CAER", "Calamus erinaceus", IF(J3722="UNUN", "Unknown unknown",  IF(J3722="SOAL", "Sonneratia alba",  IF(J3722="AECO", "Aegiceras corniculatum", "" )) )))))))))))))))))))))))))))))</f>
        <v>Heritiera sylvatica</v>
      </c>
      <c r="J3722" s="23" t="s">
        <v>195</v>
      </c>
      <c r="K3722" s="68" t="n">
        <v>13.4</v>
      </c>
      <c r="L3722" s="73"/>
      <c r="N3722" s="29"/>
    </row>
    <row r="3723" customFormat="false" ht="13.8" hidden="false" customHeight="false" outlineLevel="0" collapsed="false">
      <c r="A3723" s="72" t="s">
        <v>138</v>
      </c>
      <c r="B3723" s="27" t="n">
        <v>41396</v>
      </c>
      <c r="C3723" s="1" t="s">
        <v>544</v>
      </c>
      <c r="D3723" s="1" t="s">
        <v>140</v>
      </c>
      <c r="E3723" s="1" t="s">
        <v>544</v>
      </c>
      <c r="F3723" s="1" t="s">
        <v>20</v>
      </c>
      <c r="G3723" s="14" t="n">
        <v>4</v>
      </c>
      <c r="H3723" s="14" t="n">
        <v>3</v>
      </c>
      <c r="I3723" s="23" t="str">
        <f aca="false">IF(J3723="RHAP", "Rhizophora apiculata", IF(J3723="EXAG", "Excoecaria agallocha", IF(J3723="BRPA", "Bruguiera parviflora", IF(J3723="XYMO", "Xylocarpus moluccensis", IF(J3723="BRCY", "Bruguiera cylindrica", IF(J3723="AVAL", "Avicennia alba", IF(J3723="AVOF", "Avicennia officinalis", IF(J3723="LURA", "Lumnitzera racemosa", IF(J3723="CETA", "Ceriops tagal", IF(J3723="XYGR", "Xylocarpus granatum", IF(J3723="AVMA", "Avicennia marina", IF(J3723="RHMU", "Rhizophora mucronata", IF(J3723="BRGY", "Bruguiera gymnorrhiza", IF(J3723="BRSE", "Bruguiera sexangula", IF(J3723="SOOV", "Sonneratia ovata", IF(J3723="SOCA", "Sonneratia caseolaris", IF(J3723="HELI", "Heritiera littoralis", IF(J3723="HESY", "Heritiera sylvatica", IF(J3723="NYFR", "Nypa fruticans", IF(J3723="CYRA", "Cynometra ramiflora", IF(J3723="PHPA", "Phoenix paludosa", IF(J3723="SCHY", "Scyphiphora hydrophyllacea", IF(J3723="DIMA", "Diospyros maritima", IF(J3723="POPI", "Pongamia pinnata", IF(J3723="MAPS", "Maniltoa psilogyne", IF(J3723="INBI", "Intsia bijuga", IF(J3723="ACEB", "Acanthus ebracteatus", IF(J3723="CAER", "Calamus erinaceus", IF(J3723="UNUN", "Unknown unknown",  IF(J3723="SOAL", "Sonneratia alba",  IF(J3723="AECO", "Aegiceras corniculatum", "" )) )))))))))))))))))))))))))))))</f>
        <v>Excoecaria agallocha</v>
      </c>
      <c r="J3723" s="23" t="s">
        <v>162</v>
      </c>
      <c r="K3723" s="68" t="n">
        <v>13.9</v>
      </c>
      <c r="L3723" s="73"/>
      <c r="N3723" s="29"/>
    </row>
    <row r="3724" customFormat="false" ht="13.8" hidden="false" customHeight="false" outlineLevel="0" collapsed="false">
      <c r="A3724" s="72" t="s">
        <v>138</v>
      </c>
      <c r="B3724" s="27" t="n">
        <v>41396</v>
      </c>
      <c r="C3724" s="1" t="s">
        <v>544</v>
      </c>
      <c r="D3724" s="1" t="s">
        <v>140</v>
      </c>
      <c r="E3724" s="1" t="s">
        <v>544</v>
      </c>
      <c r="F3724" s="1" t="s">
        <v>20</v>
      </c>
      <c r="G3724" s="14" t="n">
        <v>4</v>
      </c>
      <c r="H3724" s="14" t="n">
        <v>3</v>
      </c>
      <c r="I3724" s="23" t="str">
        <f aca="false">IF(J3724="RHAP", "Rhizophora apiculata", IF(J3724="EXAG", "Excoecaria agallocha", IF(J3724="BRPA", "Bruguiera parviflora", IF(J3724="XYMO", "Xylocarpus moluccensis", IF(J3724="BRCY", "Bruguiera cylindrica", IF(J3724="AVAL", "Avicennia alba", IF(J3724="AVOF", "Avicennia officinalis", IF(J3724="LURA", "Lumnitzera racemosa", IF(J3724="CETA", "Ceriops tagal", IF(J3724="XYGR", "Xylocarpus granatum", IF(J3724="AVMA", "Avicennia marina", IF(J3724="RHMU", "Rhizophora mucronata", IF(J3724="BRGY", "Bruguiera gymnorrhiza", IF(J3724="BRSE", "Bruguiera sexangula", IF(J3724="SOOV", "Sonneratia ovata", IF(J3724="SOCA", "Sonneratia caseolaris", IF(J3724="HELI", "Heritiera littoralis", IF(J3724="HESY", "Heritiera sylvatica", IF(J3724="NYFR", "Nypa fruticans", IF(J3724="CYRA", "Cynometra ramiflora", IF(J3724="PHPA", "Phoenix paludosa", IF(J3724="SCHY", "Scyphiphora hydrophyllacea", IF(J3724="DIMA", "Diospyros maritima", IF(J3724="POPI", "Pongamia pinnata", IF(J3724="MAPS", "Maniltoa psilogyne", IF(J3724="INBI", "Intsia bijuga", IF(J3724="ACEB", "Acanthus ebracteatus", IF(J3724="CAER", "Calamus erinaceus", IF(J3724="UNUN", "Unknown unknown",  IF(J3724="SOAL", "Sonneratia alba",  IF(J3724="AECO", "Aegiceras corniculatum", "" )) )))))))))))))))))))))))))))))</f>
        <v>Excoecaria agallocha</v>
      </c>
      <c r="J3724" s="23" t="s">
        <v>162</v>
      </c>
      <c r="K3724" s="68" t="n">
        <v>15.3</v>
      </c>
      <c r="L3724" s="73"/>
      <c r="N3724" s="29"/>
    </row>
    <row r="3725" customFormat="false" ht="13.8" hidden="false" customHeight="false" outlineLevel="0" collapsed="false">
      <c r="A3725" s="72" t="s">
        <v>138</v>
      </c>
      <c r="B3725" s="27" t="n">
        <v>41396</v>
      </c>
      <c r="C3725" s="1" t="s">
        <v>544</v>
      </c>
      <c r="D3725" s="1" t="s">
        <v>140</v>
      </c>
      <c r="E3725" s="1" t="s">
        <v>544</v>
      </c>
      <c r="F3725" s="1" t="s">
        <v>20</v>
      </c>
      <c r="G3725" s="14" t="n">
        <v>4</v>
      </c>
      <c r="H3725" s="14" t="n">
        <v>3</v>
      </c>
      <c r="I3725" s="23" t="str">
        <f aca="false">IF(J3725="RHAP", "Rhizophora apiculata", IF(J3725="EXAG", "Excoecaria agallocha", IF(J3725="BRPA", "Bruguiera parviflora", IF(J3725="XYMO", "Xylocarpus moluccensis", IF(J3725="BRCY", "Bruguiera cylindrica", IF(J3725="AVAL", "Avicennia alba", IF(J3725="AVOF", "Avicennia officinalis", IF(J3725="LURA", "Lumnitzera racemosa", IF(J3725="CETA", "Ceriops tagal", IF(J3725="XYGR", "Xylocarpus granatum", IF(J3725="AVMA", "Avicennia marina", IF(J3725="RHMU", "Rhizophora mucronata", IF(J3725="BRGY", "Bruguiera gymnorrhiza", IF(J3725="BRSE", "Bruguiera sexangula", IF(J3725="SOOV", "Sonneratia ovata", IF(J3725="SOCA", "Sonneratia caseolaris", IF(J3725="HELI", "Heritiera littoralis", IF(J3725="HESY", "Heritiera sylvatica", IF(J3725="NYFR", "Nypa fruticans", IF(J3725="CYRA", "Cynometra ramiflora", IF(J3725="PHPA", "Phoenix paludosa", IF(J3725="SCHY", "Scyphiphora hydrophyllacea", IF(J3725="DIMA", "Diospyros maritima", IF(J3725="POPI", "Pongamia pinnata", IF(J3725="MAPS", "Maniltoa psilogyne", IF(J3725="INBI", "Intsia bijuga", IF(J3725="ACEB", "Acanthus ebracteatus", IF(J3725="CAER", "Calamus erinaceus", IF(J3725="UNUN", "Unknown unknown",  IF(J3725="SOAL", "Sonneratia alba",  IF(J3725="AECO", "Aegiceras corniculatum", "" )) )))))))))))))))))))))))))))))</f>
        <v>Excoecaria agallocha</v>
      </c>
      <c r="J3725" s="23" t="s">
        <v>162</v>
      </c>
      <c r="K3725" s="68" t="n">
        <v>19.4</v>
      </c>
      <c r="L3725" s="73"/>
      <c r="N3725" s="29"/>
    </row>
    <row r="3726" customFormat="false" ht="13.8" hidden="false" customHeight="false" outlineLevel="0" collapsed="false">
      <c r="A3726" s="72" t="s">
        <v>138</v>
      </c>
      <c r="B3726" s="27" t="n">
        <v>41396</v>
      </c>
      <c r="C3726" s="1" t="s">
        <v>544</v>
      </c>
      <c r="D3726" s="1" t="s">
        <v>140</v>
      </c>
      <c r="E3726" s="1" t="s">
        <v>544</v>
      </c>
      <c r="F3726" s="1" t="s">
        <v>20</v>
      </c>
      <c r="G3726" s="14" t="n">
        <v>4</v>
      </c>
      <c r="H3726" s="14" t="n">
        <v>4</v>
      </c>
      <c r="I3726" s="23" t="str">
        <f aca="false">IF(J3726="RHAP", "Rhizophora apiculata", IF(J3726="EXAG", "Excoecaria agallocha", IF(J3726="BRPA", "Bruguiera parviflora", IF(J3726="XYMO", "Xylocarpus moluccensis", IF(J3726="BRCY", "Bruguiera cylindrica", IF(J3726="AVAL", "Avicennia alba", IF(J3726="AVOF", "Avicennia officinalis", IF(J3726="LURA", "Lumnitzera racemosa", IF(J3726="CETA", "Ceriops tagal", IF(J3726="XYGR", "Xylocarpus granatum", IF(J3726="AVMA", "Avicennia marina", IF(J3726="RHMU", "Rhizophora mucronata", IF(J3726="BRGY", "Bruguiera gymnorrhiza", IF(J3726="BRSE", "Bruguiera sexangula", IF(J3726="SOOV", "Sonneratia ovata", IF(J3726="SOCA", "Sonneratia caseolaris", IF(J3726="HELI", "Heritiera littoralis", IF(J3726="HESY", "Heritiera sylvatica", IF(J3726="NYFR", "Nypa fruticans", IF(J3726="CYRA", "Cynometra ramiflora", IF(J3726="PHPA", "Phoenix paludosa", IF(J3726="SCHY", "Scyphiphora hydrophyllacea", IF(J3726="DIMA", "Diospyros maritima", IF(J3726="POPI", "Pongamia pinnata", IF(J3726="MAPS", "Maniltoa psilogyne", IF(J3726="INBI", "Intsia bijuga", IF(J3726="ACEB", "Acanthus ebracteatus", IF(J3726="CAER", "Calamus erinaceus", IF(J3726="UNUN", "Unknown unknown",  IF(J3726="SOAL", "Sonneratia alba",  IF(J3726="AECO", "Aegiceras corniculatum", "" )) )))))))))))))))))))))))))))))</f>
        <v>Excoecaria agallocha</v>
      </c>
      <c r="J3726" s="23" t="s">
        <v>162</v>
      </c>
      <c r="K3726" s="68" t="n">
        <v>5</v>
      </c>
      <c r="L3726" s="73"/>
      <c r="N3726" s="29"/>
    </row>
    <row r="3727" customFormat="false" ht="13.8" hidden="false" customHeight="false" outlineLevel="0" collapsed="false">
      <c r="A3727" s="72" t="s">
        <v>138</v>
      </c>
      <c r="B3727" s="27" t="n">
        <v>41396</v>
      </c>
      <c r="C3727" s="1" t="s">
        <v>544</v>
      </c>
      <c r="D3727" s="1" t="s">
        <v>140</v>
      </c>
      <c r="E3727" s="1" t="s">
        <v>544</v>
      </c>
      <c r="F3727" s="1" t="s">
        <v>20</v>
      </c>
      <c r="G3727" s="14" t="n">
        <v>4</v>
      </c>
      <c r="H3727" s="14" t="n">
        <v>4</v>
      </c>
      <c r="I3727" s="23" t="str">
        <f aca="false">IF(J3727="RHAP", "Rhizophora apiculata", IF(J3727="EXAG", "Excoecaria agallocha", IF(J3727="BRPA", "Bruguiera parviflora", IF(J3727="XYMO", "Xylocarpus moluccensis", IF(J3727="BRCY", "Bruguiera cylindrica", IF(J3727="AVAL", "Avicennia alba", IF(J3727="AVOF", "Avicennia officinalis", IF(J3727="LURA", "Lumnitzera racemosa", IF(J3727="CETA", "Ceriops tagal", IF(J3727="XYGR", "Xylocarpus granatum", IF(J3727="AVMA", "Avicennia marina", IF(J3727="RHMU", "Rhizophora mucronata", IF(J3727="BRGY", "Bruguiera gymnorrhiza", IF(J3727="BRSE", "Bruguiera sexangula", IF(J3727="SOOV", "Sonneratia ovata", IF(J3727="SOCA", "Sonneratia caseolaris", IF(J3727="HELI", "Heritiera littoralis", IF(J3727="HESY", "Heritiera sylvatica", IF(J3727="NYFR", "Nypa fruticans", IF(J3727="CYRA", "Cynometra ramiflora", IF(J3727="PHPA", "Phoenix paludosa", IF(J3727="SCHY", "Scyphiphora hydrophyllacea", IF(J3727="DIMA", "Diospyros maritima", IF(J3727="POPI", "Pongamia pinnata", IF(J3727="MAPS", "Maniltoa psilogyne", IF(J3727="INBI", "Intsia bijuga", IF(J3727="ACEB", "Acanthus ebracteatus", IF(J3727="CAER", "Calamus erinaceus", IF(J3727="UNUN", "Unknown unknown",  IF(J3727="SOAL", "Sonneratia alba",  IF(J3727="AECO", "Aegiceras corniculatum", "" )) )))))))))))))))))))))))))))))</f>
        <v>Intsia bijuga</v>
      </c>
      <c r="J3727" s="23" t="s">
        <v>1081</v>
      </c>
      <c r="K3727" s="68" t="n">
        <v>5.3</v>
      </c>
      <c r="L3727" s="73"/>
      <c r="N3727" s="29"/>
      <c r="P3727" s="23"/>
    </row>
    <row r="3728" customFormat="false" ht="13.8" hidden="false" customHeight="false" outlineLevel="0" collapsed="false">
      <c r="A3728" s="72" t="s">
        <v>138</v>
      </c>
      <c r="B3728" s="27" t="n">
        <v>41396</v>
      </c>
      <c r="C3728" s="1" t="s">
        <v>544</v>
      </c>
      <c r="D3728" s="1" t="s">
        <v>140</v>
      </c>
      <c r="E3728" s="1" t="s">
        <v>544</v>
      </c>
      <c r="F3728" s="1" t="s">
        <v>20</v>
      </c>
      <c r="G3728" s="14" t="n">
        <v>4</v>
      </c>
      <c r="H3728" s="14" t="n">
        <v>4</v>
      </c>
      <c r="I3728" s="23" t="str">
        <f aca="false">IF(J3728="RHAP", "Rhizophora apiculata", IF(J3728="EXAG", "Excoecaria agallocha", IF(J3728="BRPA", "Bruguiera parviflora", IF(J3728="XYMO", "Xylocarpus moluccensis", IF(J3728="BRCY", "Bruguiera cylindrica", IF(J3728="AVAL", "Avicennia alba", IF(J3728="AVOF", "Avicennia officinalis", IF(J3728="LURA", "Lumnitzera racemosa", IF(J3728="CETA", "Ceriops tagal", IF(J3728="XYGR", "Xylocarpus granatum", IF(J3728="AVMA", "Avicennia marina", IF(J3728="RHMU", "Rhizophora mucronata", IF(J3728="BRGY", "Bruguiera gymnorrhiza", IF(J3728="BRSE", "Bruguiera sexangula", IF(J3728="SOOV", "Sonneratia ovata", IF(J3728="SOCA", "Sonneratia caseolaris", IF(J3728="HELI", "Heritiera littoralis", IF(J3728="HESY", "Heritiera sylvatica", IF(J3728="NYFR", "Nypa fruticans", IF(J3728="CYRA", "Cynometra ramiflora", IF(J3728="PHPA", "Phoenix paludosa", IF(J3728="SCHY", "Scyphiphora hydrophyllacea", IF(J3728="DIMA", "Diospyros maritima", IF(J3728="POPI", "Pongamia pinnata", IF(J3728="MAPS", "Maniltoa psilogyne", IF(J3728="INBI", "Intsia bijuga", IF(J3728="ACEB", "Acanthus ebracteatus", IF(J3728="CAER", "Calamus erinaceus", IF(J3728="UNUN", "Unknown unknown",  IF(J3728="SOAL", "Sonneratia alba",  IF(J3728="AECO", "Aegiceras corniculatum", "" )) )))))))))))))))))))))))))))))</f>
        <v>Excoecaria agallocha</v>
      </c>
      <c r="J3728" s="23" t="s">
        <v>162</v>
      </c>
      <c r="K3728" s="68" t="n">
        <v>5.8</v>
      </c>
      <c r="L3728" s="73"/>
      <c r="N3728" s="29"/>
    </row>
    <row r="3729" customFormat="false" ht="13.8" hidden="false" customHeight="false" outlineLevel="0" collapsed="false">
      <c r="A3729" s="72" t="s">
        <v>138</v>
      </c>
      <c r="B3729" s="27" t="n">
        <v>41396</v>
      </c>
      <c r="C3729" s="1" t="s">
        <v>544</v>
      </c>
      <c r="D3729" s="1" t="s">
        <v>140</v>
      </c>
      <c r="E3729" s="1" t="s">
        <v>544</v>
      </c>
      <c r="F3729" s="1" t="s">
        <v>20</v>
      </c>
      <c r="G3729" s="14" t="n">
        <v>4</v>
      </c>
      <c r="H3729" s="14" t="n">
        <v>4</v>
      </c>
      <c r="I3729" s="23" t="str">
        <f aca="false">IF(J3729="RHAP", "Rhizophora apiculata", IF(J3729="EXAG", "Excoecaria agallocha", IF(J3729="BRPA", "Bruguiera parviflora", IF(J3729="XYMO", "Xylocarpus moluccensis", IF(J3729="BRCY", "Bruguiera cylindrica", IF(J3729="AVAL", "Avicennia alba", IF(J3729="AVOF", "Avicennia officinalis", IF(J3729="LURA", "Lumnitzera racemosa", IF(J3729="CETA", "Ceriops tagal", IF(J3729="XYGR", "Xylocarpus granatum", IF(J3729="AVMA", "Avicennia marina", IF(J3729="RHMU", "Rhizophora mucronata", IF(J3729="BRGY", "Bruguiera gymnorrhiza", IF(J3729="BRSE", "Bruguiera sexangula", IF(J3729="SOOV", "Sonneratia ovata", IF(J3729="SOCA", "Sonneratia caseolaris", IF(J3729="HELI", "Heritiera littoralis", IF(J3729="HESY", "Heritiera sylvatica", IF(J3729="NYFR", "Nypa fruticans", IF(J3729="CYRA", "Cynometra ramiflora", IF(J3729="PHPA", "Phoenix paludosa", IF(J3729="SCHY", "Scyphiphora hydrophyllacea", IF(J3729="DIMA", "Diospyros maritima", IF(J3729="POPI", "Pongamia pinnata", IF(J3729="MAPS", "Maniltoa psilogyne", IF(J3729="INBI", "Intsia bijuga", IF(J3729="ACEB", "Acanthus ebracteatus", IF(J3729="CAER", "Calamus erinaceus", IF(J3729="UNUN", "Unknown unknown",  IF(J3729="SOAL", "Sonneratia alba",  IF(J3729="AECO", "Aegiceras corniculatum", "" )) )))))))))))))))))))))))))))))</f>
        <v>Excoecaria agallocha</v>
      </c>
      <c r="J3729" s="23" t="s">
        <v>162</v>
      </c>
      <c r="K3729" s="68" t="n">
        <v>6.9</v>
      </c>
      <c r="L3729" s="73"/>
      <c r="N3729" s="29"/>
    </row>
    <row r="3730" customFormat="false" ht="13.8" hidden="false" customHeight="false" outlineLevel="0" collapsed="false">
      <c r="A3730" s="72" t="s">
        <v>138</v>
      </c>
      <c r="B3730" s="27" t="n">
        <v>41396</v>
      </c>
      <c r="C3730" s="1" t="s">
        <v>544</v>
      </c>
      <c r="D3730" s="1" t="s">
        <v>140</v>
      </c>
      <c r="E3730" s="1" t="s">
        <v>544</v>
      </c>
      <c r="F3730" s="1" t="s">
        <v>20</v>
      </c>
      <c r="G3730" s="14" t="n">
        <v>4</v>
      </c>
      <c r="H3730" s="14" t="n">
        <v>4</v>
      </c>
      <c r="I3730" s="23" t="str">
        <f aca="false">IF(J3730="RHAP", "Rhizophora apiculata", IF(J3730="EXAG", "Excoecaria agallocha", IF(J3730="BRPA", "Bruguiera parviflora", IF(J3730="XYMO", "Xylocarpus moluccensis", IF(J3730="BRCY", "Bruguiera cylindrica", IF(J3730="AVAL", "Avicennia alba", IF(J3730="AVOF", "Avicennia officinalis", IF(J3730="LURA", "Lumnitzera racemosa", IF(J3730="CETA", "Ceriops tagal", IF(J3730="XYGR", "Xylocarpus granatum", IF(J3730="AVMA", "Avicennia marina", IF(J3730="RHMU", "Rhizophora mucronata", IF(J3730="BRGY", "Bruguiera gymnorrhiza", IF(J3730="BRSE", "Bruguiera sexangula", IF(J3730="SOOV", "Sonneratia ovata", IF(J3730="SOCA", "Sonneratia caseolaris", IF(J3730="HELI", "Heritiera littoralis", IF(J3730="HESY", "Heritiera sylvatica", IF(J3730="NYFR", "Nypa fruticans", IF(J3730="CYRA", "Cynometra ramiflora", IF(J3730="PHPA", "Phoenix paludosa", IF(J3730="SCHY", "Scyphiphora hydrophyllacea", IF(J3730="DIMA", "Diospyros maritima", IF(J3730="POPI", "Pongamia pinnata", IF(J3730="MAPS", "Maniltoa psilogyne", IF(J3730="INBI", "Intsia bijuga", IF(J3730="ACEB", "Acanthus ebracteatus", IF(J3730="CAER", "Calamus erinaceus", IF(J3730="UNUN", "Unknown unknown",  IF(J3730="SOAL", "Sonneratia alba",  IF(J3730="AECO", "Aegiceras corniculatum", "" )) )))))))))))))))))))))))))))))</f>
        <v>Excoecaria agallocha</v>
      </c>
      <c r="J3730" s="23" t="s">
        <v>162</v>
      </c>
      <c r="K3730" s="68" t="n">
        <v>7.4</v>
      </c>
      <c r="L3730" s="73"/>
      <c r="N3730" s="29"/>
    </row>
    <row r="3731" customFormat="false" ht="13.8" hidden="false" customHeight="false" outlineLevel="0" collapsed="false">
      <c r="A3731" s="72" t="s">
        <v>138</v>
      </c>
      <c r="B3731" s="27" t="n">
        <v>41396</v>
      </c>
      <c r="C3731" s="1" t="s">
        <v>544</v>
      </c>
      <c r="D3731" s="1" t="s">
        <v>140</v>
      </c>
      <c r="E3731" s="1" t="s">
        <v>544</v>
      </c>
      <c r="F3731" s="1" t="s">
        <v>20</v>
      </c>
      <c r="G3731" s="14" t="n">
        <v>4</v>
      </c>
      <c r="H3731" s="14" t="n">
        <v>4</v>
      </c>
      <c r="I3731" s="23" t="str">
        <f aca="false">IF(J3731="RHAP", "Rhizophora apiculata", IF(J3731="EXAG", "Excoecaria agallocha", IF(J3731="BRPA", "Bruguiera parviflora", IF(J3731="XYMO", "Xylocarpus moluccensis", IF(J3731="BRCY", "Bruguiera cylindrica", IF(J3731="AVAL", "Avicennia alba", IF(J3731="AVOF", "Avicennia officinalis", IF(J3731="LURA", "Lumnitzera racemosa", IF(J3731="CETA", "Ceriops tagal", IF(J3731="XYGR", "Xylocarpus granatum", IF(J3731="AVMA", "Avicennia marina", IF(J3731="RHMU", "Rhizophora mucronata", IF(J3731="BRGY", "Bruguiera gymnorrhiza", IF(J3731="BRSE", "Bruguiera sexangula", IF(J3731="SOOV", "Sonneratia ovata", IF(J3731="SOCA", "Sonneratia caseolaris", IF(J3731="HELI", "Heritiera littoralis", IF(J3731="HESY", "Heritiera sylvatica", IF(J3731="NYFR", "Nypa fruticans", IF(J3731="CYRA", "Cynometra ramiflora", IF(J3731="PHPA", "Phoenix paludosa", IF(J3731="SCHY", "Scyphiphora hydrophyllacea", IF(J3731="DIMA", "Diospyros maritima", IF(J3731="POPI", "Pongamia pinnata", IF(J3731="MAPS", "Maniltoa psilogyne", IF(J3731="INBI", "Intsia bijuga", IF(J3731="ACEB", "Acanthus ebracteatus", IF(J3731="CAER", "Calamus erinaceus", IF(J3731="UNUN", "Unknown unknown",  IF(J3731="SOAL", "Sonneratia alba",  IF(J3731="AECO", "Aegiceras corniculatum", "" )) )))))))))))))))))))))))))))))</f>
        <v>Excoecaria agallocha</v>
      </c>
      <c r="J3731" s="23" t="s">
        <v>162</v>
      </c>
      <c r="K3731" s="68" t="n">
        <v>7.5</v>
      </c>
      <c r="L3731" s="73"/>
      <c r="N3731" s="29"/>
    </row>
    <row r="3732" customFormat="false" ht="13.8" hidden="false" customHeight="false" outlineLevel="0" collapsed="false">
      <c r="A3732" s="72" t="s">
        <v>138</v>
      </c>
      <c r="B3732" s="27" t="n">
        <v>41396</v>
      </c>
      <c r="C3732" s="1" t="s">
        <v>544</v>
      </c>
      <c r="D3732" s="1" t="s">
        <v>140</v>
      </c>
      <c r="E3732" s="1" t="s">
        <v>544</v>
      </c>
      <c r="F3732" s="1" t="s">
        <v>20</v>
      </c>
      <c r="G3732" s="14" t="n">
        <v>4</v>
      </c>
      <c r="H3732" s="14" t="n">
        <v>4</v>
      </c>
      <c r="I3732" s="23" t="str">
        <f aca="false">IF(J3732="RHAP", "Rhizophora apiculata", IF(J3732="EXAG", "Excoecaria agallocha", IF(J3732="BRPA", "Bruguiera parviflora", IF(J3732="XYMO", "Xylocarpus moluccensis", IF(J3732="BRCY", "Bruguiera cylindrica", IF(J3732="AVAL", "Avicennia alba", IF(J3732="AVOF", "Avicennia officinalis", IF(J3732="LURA", "Lumnitzera racemosa", IF(J3732="CETA", "Ceriops tagal", IF(J3732="XYGR", "Xylocarpus granatum", IF(J3732="AVMA", "Avicennia marina", IF(J3732="RHMU", "Rhizophora mucronata", IF(J3732="BRGY", "Bruguiera gymnorrhiza", IF(J3732="BRSE", "Bruguiera sexangula", IF(J3732="SOOV", "Sonneratia ovata", IF(J3732="SOCA", "Sonneratia caseolaris", IF(J3732="HELI", "Heritiera littoralis", IF(J3732="HESY", "Heritiera sylvatica", IF(J3732="NYFR", "Nypa fruticans", IF(J3732="CYRA", "Cynometra ramiflora", IF(J3732="PHPA", "Phoenix paludosa", IF(J3732="SCHY", "Scyphiphora hydrophyllacea", IF(J3732="DIMA", "Diospyros maritima", IF(J3732="POPI", "Pongamia pinnata", IF(J3732="MAPS", "Maniltoa psilogyne", IF(J3732="INBI", "Intsia bijuga", IF(J3732="ACEB", "Acanthus ebracteatus", IF(J3732="CAER", "Calamus erinaceus", IF(J3732="UNUN", "Unknown unknown",  IF(J3732="SOAL", "Sonneratia alba",  IF(J3732="AECO", "Aegiceras corniculatum", "" )) )))))))))))))))))))))))))))))</f>
        <v>Excoecaria agallocha</v>
      </c>
      <c r="J3732" s="23" t="s">
        <v>162</v>
      </c>
      <c r="K3732" s="68" t="n">
        <v>8.2</v>
      </c>
      <c r="L3732" s="73"/>
      <c r="N3732" s="29"/>
    </row>
    <row r="3733" customFormat="false" ht="13.8" hidden="false" customHeight="false" outlineLevel="0" collapsed="false">
      <c r="A3733" s="72" t="s">
        <v>138</v>
      </c>
      <c r="B3733" s="27" t="n">
        <v>41396</v>
      </c>
      <c r="C3733" s="1" t="s">
        <v>544</v>
      </c>
      <c r="D3733" s="1" t="s">
        <v>140</v>
      </c>
      <c r="E3733" s="1" t="s">
        <v>544</v>
      </c>
      <c r="F3733" s="1" t="s">
        <v>20</v>
      </c>
      <c r="G3733" s="14" t="n">
        <v>4</v>
      </c>
      <c r="H3733" s="14" t="n">
        <v>4</v>
      </c>
      <c r="I3733" s="23" t="str">
        <f aca="false">IF(J3733="RHAP", "Rhizophora apiculata", IF(J3733="EXAG", "Excoecaria agallocha", IF(J3733="BRPA", "Bruguiera parviflora", IF(J3733="XYMO", "Xylocarpus moluccensis", IF(J3733="BRCY", "Bruguiera cylindrica", IF(J3733="AVAL", "Avicennia alba", IF(J3733="AVOF", "Avicennia officinalis", IF(J3733="LURA", "Lumnitzera racemosa", IF(J3733="CETA", "Ceriops tagal", IF(J3733="XYGR", "Xylocarpus granatum", IF(J3733="AVMA", "Avicennia marina", IF(J3733="RHMU", "Rhizophora mucronata", IF(J3733="BRGY", "Bruguiera gymnorrhiza", IF(J3733="BRSE", "Bruguiera sexangula", IF(J3733="SOOV", "Sonneratia ovata", IF(J3733="SOCA", "Sonneratia caseolaris", IF(J3733="HELI", "Heritiera littoralis", IF(J3733="HESY", "Heritiera sylvatica", IF(J3733="NYFR", "Nypa fruticans", IF(J3733="CYRA", "Cynometra ramiflora", IF(J3733="PHPA", "Phoenix paludosa", IF(J3733="SCHY", "Scyphiphora hydrophyllacea", IF(J3733="DIMA", "Diospyros maritima", IF(J3733="POPI", "Pongamia pinnata", IF(J3733="MAPS", "Maniltoa psilogyne", IF(J3733="INBI", "Intsia bijuga", IF(J3733="ACEB", "Acanthus ebracteatus", IF(J3733="CAER", "Calamus erinaceus", IF(J3733="UNUN", "Unknown unknown",  IF(J3733="SOAL", "Sonneratia alba",  IF(J3733="AECO", "Aegiceras corniculatum", "" )) )))))))))))))))))))))))))))))</f>
        <v>Excoecaria agallocha</v>
      </c>
      <c r="J3733" s="23" t="s">
        <v>162</v>
      </c>
      <c r="K3733" s="68" t="n">
        <v>8.4</v>
      </c>
      <c r="L3733" s="73"/>
      <c r="N3733" s="29"/>
    </row>
    <row r="3734" customFormat="false" ht="13.8" hidden="false" customHeight="false" outlineLevel="0" collapsed="false">
      <c r="A3734" s="49" t="s">
        <v>138</v>
      </c>
      <c r="B3734" s="27" t="n">
        <v>41396</v>
      </c>
      <c r="C3734" s="1" t="s">
        <v>544</v>
      </c>
      <c r="D3734" s="1" t="s">
        <v>140</v>
      </c>
      <c r="E3734" s="1" t="s">
        <v>544</v>
      </c>
      <c r="F3734" s="1" t="s">
        <v>20</v>
      </c>
      <c r="G3734" s="14" t="n">
        <v>4</v>
      </c>
      <c r="H3734" s="14" t="n">
        <v>4</v>
      </c>
      <c r="I3734" s="23" t="str">
        <f aca="false">IF(J3734="RHAP", "Rhizophora apiculata", IF(J3734="EXAG", "Excoecaria agallocha", IF(J3734="BRPA", "Bruguiera parviflora", IF(J3734="XYMO", "Xylocarpus moluccensis", IF(J3734="BRCY", "Bruguiera cylindrica", IF(J3734="AVAL", "Avicennia alba", IF(J3734="AVOF", "Avicennia officinalis", IF(J3734="LURA", "Lumnitzera racemosa", IF(J3734="CETA", "Ceriops tagal", IF(J3734="XYGR", "Xylocarpus granatum", IF(J3734="AVMA", "Avicennia marina", IF(J3734="RHMU", "Rhizophora mucronata", IF(J3734="BRGY", "Bruguiera gymnorrhiza", IF(J3734="BRSE", "Bruguiera sexangula", IF(J3734="SOOV", "Sonneratia ovata", IF(J3734="SOCA", "Sonneratia caseolaris", IF(J3734="HELI", "Heritiera littoralis", IF(J3734="HESY", "Heritiera sylvatica", IF(J3734="NYFR", "Nypa fruticans", IF(J3734="CYRA", "Cynometra ramiflora", IF(J3734="PHPA", "Phoenix paludosa", IF(J3734="SCHY", "Scyphiphora hydrophyllacea", IF(J3734="DIMA", "Diospyros maritima", IF(J3734="POPI", "Pongamia pinnata", IF(J3734="MAPS", "Maniltoa psilogyne", IF(J3734="INBI", "Intsia bijuga", IF(J3734="ACEB", "Acanthus ebracteatus", IF(J3734="CAER", "Calamus erinaceus", IF(J3734="UNUN", "Unknown unknown",  IF(J3734="SOAL", "Sonneratia alba",  IF(J3734="AECO", "Aegiceras corniculatum", "" )) )))))))))))))))))))))))))))))</f>
        <v>Acanthus ebracteatus</v>
      </c>
      <c r="J3734" s="23" t="s">
        <v>1025</v>
      </c>
      <c r="K3734" s="68" t="n">
        <v>8.8</v>
      </c>
      <c r="L3734" s="73"/>
      <c r="N3734" s="29"/>
      <c r="P3734" s="23"/>
    </row>
    <row r="3735" customFormat="false" ht="13.8" hidden="false" customHeight="false" outlineLevel="0" collapsed="false">
      <c r="A3735" s="72" t="s">
        <v>138</v>
      </c>
      <c r="B3735" s="27" t="n">
        <v>41396</v>
      </c>
      <c r="C3735" s="1" t="s">
        <v>544</v>
      </c>
      <c r="D3735" s="1" t="s">
        <v>140</v>
      </c>
      <c r="E3735" s="1" t="s">
        <v>544</v>
      </c>
      <c r="F3735" s="1" t="s">
        <v>20</v>
      </c>
      <c r="G3735" s="14" t="n">
        <v>4</v>
      </c>
      <c r="H3735" s="14" t="n">
        <v>4</v>
      </c>
      <c r="I3735" s="23" t="str">
        <f aca="false">IF(J3735="RHAP", "Rhizophora apiculata", IF(J3735="EXAG", "Excoecaria agallocha", IF(J3735="BRPA", "Bruguiera parviflora", IF(J3735="XYMO", "Xylocarpus moluccensis", IF(J3735="BRCY", "Bruguiera cylindrica", IF(J3735="AVAL", "Avicennia alba", IF(J3735="AVOF", "Avicennia officinalis", IF(J3735="LURA", "Lumnitzera racemosa", IF(J3735="CETA", "Ceriops tagal", IF(J3735="XYGR", "Xylocarpus granatum", IF(J3735="AVMA", "Avicennia marina", IF(J3735="RHMU", "Rhizophora mucronata", IF(J3735="BRGY", "Bruguiera gymnorrhiza", IF(J3735="BRSE", "Bruguiera sexangula", IF(J3735="SOOV", "Sonneratia ovata", IF(J3735="SOCA", "Sonneratia caseolaris", IF(J3735="HELI", "Heritiera littoralis", IF(J3735="HESY", "Heritiera sylvatica", IF(J3735="NYFR", "Nypa fruticans", IF(J3735="CYRA", "Cynometra ramiflora", IF(J3735="PHPA", "Phoenix paludosa", IF(J3735="SCHY", "Scyphiphora hydrophyllacea", IF(J3735="DIMA", "Diospyros maritima", IF(J3735="POPI", "Pongamia pinnata", IF(J3735="MAPS", "Maniltoa psilogyne", IF(J3735="INBI", "Intsia bijuga", IF(J3735="ACEB", "Acanthus ebracteatus", IF(J3735="CAER", "Calamus erinaceus", IF(J3735="UNUN", "Unknown unknown",  IF(J3735="SOAL", "Sonneratia alba",  IF(J3735="AECO", "Aegiceras corniculatum", "" )) )))))))))))))))))))))))))))))</f>
        <v>Intsia bijuga</v>
      </c>
      <c r="J3735" s="23" t="s">
        <v>1081</v>
      </c>
      <c r="K3735" s="68" t="n">
        <v>9.8</v>
      </c>
      <c r="L3735" s="73"/>
      <c r="N3735" s="29"/>
      <c r="P3735" s="23"/>
    </row>
    <row r="3736" customFormat="false" ht="13.8" hidden="false" customHeight="false" outlineLevel="0" collapsed="false">
      <c r="A3736" s="72" t="s">
        <v>138</v>
      </c>
      <c r="B3736" s="27" t="n">
        <v>41396</v>
      </c>
      <c r="C3736" s="1" t="s">
        <v>544</v>
      </c>
      <c r="D3736" s="1" t="s">
        <v>140</v>
      </c>
      <c r="E3736" s="1" t="s">
        <v>544</v>
      </c>
      <c r="F3736" s="1" t="s">
        <v>20</v>
      </c>
      <c r="G3736" s="14" t="n">
        <v>4</v>
      </c>
      <c r="H3736" s="14" t="n">
        <v>4</v>
      </c>
      <c r="I3736" s="23" t="str">
        <f aca="false">IF(J3736="RHAP", "Rhizophora apiculata", IF(J3736="EXAG", "Excoecaria agallocha", IF(J3736="BRPA", "Bruguiera parviflora", IF(J3736="XYMO", "Xylocarpus moluccensis", IF(J3736="BRCY", "Bruguiera cylindrica", IF(J3736="AVAL", "Avicennia alba", IF(J3736="AVOF", "Avicennia officinalis", IF(J3736="LURA", "Lumnitzera racemosa", IF(J3736="CETA", "Ceriops tagal", IF(J3736="XYGR", "Xylocarpus granatum", IF(J3736="AVMA", "Avicennia marina", IF(J3736="RHMU", "Rhizophora mucronata", IF(J3736="BRGY", "Bruguiera gymnorrhiza", IF(J3736="BRSE", "Bruguiera sexangula", IF(J3736="SOOV", "Sonneratia ovata", IF(J3736="SOCA", "Sonneratia caseolaris", IF(J3736="HELI", "Heritiera littoralis", IF(J3736="HESY", "Heritiera sylvatica", IF(J3736="NYFR", "Nypa fruticans", IF(J3736="CYRA", "Cynometra ramiflora", IF(J3736="PHPA", "Phoenix paludosa", IF(J3736="SCHY", "Scyphiphora hydrophyllacea", IF(J3736="DIMA", "Diospyros maritima", IF(J3736="POPI", "Pongamia pinnata", IF(J3736="MAPS", "Maniltoa psilogyne", IF(J3736="INBI", "Intsia bijuga", IF(J3736="ACEB", "Acanthus ebracteatus", IF(J3736="CAER", "Calamus erinaceus", IF(J3736="UNUN", "Unknown unknown",  IF(J3736="SOAL", "Sonneratia alba",  IF(J3736="AECO", "Aegiceras corniculatum", "" )) )))))))))))))))))))))))))))))</f>
        <v>Excoecaria agallocha</v>
      </c>
      <c r="J3736" s="23" t="s">
        <v>162</v>
      </c>
      <c r="K3736" s="68" t="n">
        <v>11.3</v>
      </c>
      <c r="L3736" s="73"/>
      <c r="N3736" s="29"/>
    </row>
    <row r="3737" customFormat="false" ht="13.8" hidden="false" customHeight="false" outlineLevel="0" collapsed="false">
      <c r="A3737" s="72" t="s">
        <v>138</v>
      </c>
      <c r="B3737" s="27" t="n">
        <v>41396</v>
      </c>
      <c r="C3737" s="1" t="s">
        <v>544</v>
      </c>
      <c r="D3737" s="1" t="s">
        <v>140</v>
      </c>
      <c r="E3737" s="1" t="s">
        <v>544</v>
      </c>
      <c r="F3737" s="1" t="s">
        <v>20</v>
      </c>
      <c r="G3737" s="14" t="n">
        <v>4</v>
      </c>
      <c r="H3737" s="14" t="n">
        <v>4</v>
      </c>
      <c r="I3737" s="23" t="str">
        <f aca="false">IF(J3737="RHAP", "Rhizophora apiculata", IF(J3737="EXAG", "Excoecaria agallocha", IF(J3737="BRPA", "Bruguiera parviflora", IF(J3737="XYMO", "Xylocarpus moluccensis", IF(J3737="BRCY", "Bruguiera cylindrica", IF(J3737="AVAL", "Avicennia alba", IF(J3737="AVOF", "Avicennia officinalis", IF(J3737="LURA", "Lumnitzera racemosa", IF(J3737="CETA", "Ceriops tagal", IF(J3737="XYGR", "Xylocarpus granatum", IF(J3737="AVMA", "Avicennia marina", IF(J3737="RHMU", "Rhizophora mucronata", IF(J3737="BRGY", "Bruguiera gymnorrhiza", IF(J3737="BRSE", "Bruguiera sexangula", IF(J3737="SOOV", "Sonneratia ovata", IF(J3737="SOCA", "Sonneratia caseolaris", IF(J3737="HELI", "Heritiera littoralis", IF(J3737="HESY", "Heritiera sylvatica", IF(J3737="NYFR", "Nypa fruticans", IF(J3737="CYRA", "Cynometra ramiflora", IF(J3737="PHPA", "Phoenix paludosa", IF(J3737="SCHY", "Scyphiphora hydrophyllacea", IF(J3737="DIMA", "Diospyros maritima", IF(J3737="POPI", "Pongamia pinnata", IF(J3737="MAPS", "Maniltoa psilogyne", IF(J3737="INBI", "Intsia bijuga", IF(J3737="ACEB", "Acanthus ebracteatus", IF(J3737="CAER", "Calamus erinaceus", IF(J3737="UNUN", "Unknown unknown",  IF(J3737="SOAL", "Sonneratia alba",  IF(J3737="AECO", "Aegiceras corniculatum", "" )) )))))))))))))))))))))))))))))</f>
        <v>Intsia bijuga</v>
      </c>
      <c r="J3737" s="23" t="s">
        <v>1081</v>
      </c>
      <c r="K3737" s="68" t="n">
        <v>12.4</v>
      </c>
      <c r="L3737" s="73"/>
      <c r="N3737" s="29"/>
      <c r="P3737" s="23"/>
    </row>
    <row r="3738" customFormat="false" ht="13.8" hidden="false" customHeight="false" outlineLevel="0" collapsed="false">
      <c r="A3738" s="72" t="s">
        <v>138</v>
      </c>
      <c r="B3738" s="27" t="n">
        <v>41396</v>
      </c>
      <c r="C3738" s="1" t="s">
        <v>544</v>
      </c>
      <c r="D3738" s="1" t="s">
        <v>140</v>
      </c>
      <c r="E3738" s="1" t="s">
        <v>544</v>
      </c>
      <c r="F3738" s="1" t="s">
        <v>20</v>
      </c>
      <c r="G3738" s="14" t="n">
        <v>4</v>
      </c>
      <c r="H3738" s="14" t="n">
        <v>4</v>
      </c>
      <c r="I3738" s="23" t="str">
        <f aca="false">IF(J3738="RHAP", "Rhizophora apiculata", IF(J3738="EXAG", "Excoecaria agallocha", IF(J3738="BRPA", "Bruguiera parviflora", IF(J3738="XYMO", "Xylocarpus moluccensis", IF(J3738="BRCY", "Bruguiera cylindrica", IF(J3738="AVAL", "Avicennia alba", IF(J3738="AVOF", "Avicennia officinalis", IF(J3738="LURA", "Lumnitzera racemosa", IF(J3738="CETA", "Ceriops tagal", IF(J3738="XYGR", "Xylocarpus granatum", IF(J3738="AVMA", "Avicennia marina", IF(J3738="RHMU", "Rhizophora mucronata", IF(J3738="BRGY", "Bruguiera gymnorrhiza", IF(J3738="BRSE", "Bruguiera sexangula", IF(J3738="SOOV", "Sonneratia ovata", IF(J3738="SOCA", "Sonneratia caseolaris", IF(J3738="HELI", "Heritiera littoralis", IF(J3738="HESY", "Heritiera sylvatica", IF(J3738="NYFR", "Nypa fruticans", IF(J3738="CYRA", "Cynometra ramiflora", IF(J3738="PHPA", "Phoenix paludosa", IF(J3738="SCHY", "Scyphiphora hydrophyllacea", IF(J3738="DIMA", "Diospyros maritima", IF(J3738="POPI", "Pongamia pinnata", IF(J3738="MAPS", "Maniltoa psilogyne", IF(J3738="INBI", "Intsia bijuga", IF(J3738="ACEB", "Acanthus ebracteatus", IF(J3738="CAER", "Calamus erinaceus", IF(J3738="UNUN", "Unknown unknown",  IF(J3738="SOAL", "Sonneratia alba",  IF(J3738="AECO", "Aegiceras corniculatum", "" )) )))))))))))))))))))))))))))))</f>
        <v>Excoecaria agallocha</v>
      </c>
      <c r="J3738" s="23" t="s">
        <v>162</v>
      </c>
      <c r="K3738" s="68" t="n">
        <v>12.8</v>
      </c>
      <c r="L3738" s="73"/>
      <c r="N3738" s="29"/>
    </row>
    <row r="3739" customFormat="false" ht="13.8" hidden="false" customHeight="false" outlineLevel="0" collapsed="false">
      <c r="A3739" s="72" t="s">
        <v>138</v>
      </c>
      <c r="B3739" s="27" t="n">
        <v>41396</v>
      </c>
      <c r="C3739" s="1" t="s">
        <v>544</v>
      </c>
      <c r="D3739" s="1" t="s">
        <v>140</v>
      </c>
      <c r="E3739" s="1" t="s">
        <v>544</v>
      </c>
      <c r="F3739" s="1" t="s">
        <v>20</v>
      </c>
      <c r="G3739" s="14" t="n">
        <v>4</v>
      </c>
      <c r="H3739" s="14" t="n">
        <v>4</v>
      </c>
      <c r="I3739" s="23" t="str">
        <f aca="false">IF(J3739="RHAP", "Rhizophora apiculata", IF(J3739="EXAG", "Excoecaria agallocha", IF(J3739="BRPA", "Bruguiera parviflora", IF(J3739="XYMO", "Xylocarpus moluccensis", IF(J3739="BRCY", "Bruguiera cylindrica", IF(J3739="AVAL", "Avicennia alba", IF(J3739="AVOF", "Avicennia officinalis", IF(J3739="LURA", "Lumnitzera racemosa", IF(J3739="CETA", "Ceriops tagal", IF(J3739="XYGR", "Xylocarpus granatum", IF(J3739="AVMA", "Avicennia marina", IF(J3739="RHMU", "Rhizophora mucronata", IF(J3739="BRGY", "Bruguiera gymnorrhiza", IF(J3739="BRSE", "Bruguiera sexangula", IF(J3739="SOOV", "Sonneratia ovata", IF(J3739="SOCA", "Sonneratia caseolaris", IF(J3739="HELI", "Heritiera littoralis", IF(J3739="HESY", "Heritiera sylvatica", IF(J3739="NYFR", "Nypa fruticans", IF(J3739="CYRA", "Cynometra ramiflora", IF(J3739="PHPA", "Phoenix paludosa", IF(J3739="SCHY", "Scyphiphora hydrophyllacea", IF(J3739="DIMA", "Diospyros maritima", IF(J3739="POPI", "Pongamia pinnata", IF(J3739="MAPS", "Maniltoa psilogyne", IF(J3739="INBI", "Intsia bijuga", IF(J3739="ACEB", "Acanthus ebracteatus", IF(J3739="CAER", "Calamus erinaceus", IF(J3739="UNUN", "Unknown unknown",  IF(J3739="SOAL", "Sonneratia alba",  IF(J3739="AECO", "Aegiceras corniculatum", "" )) )))))))))))))))))))))))))))))</f>
        <v>Excoecaria agallocha</v>
      </c>
      <c r="J3739" s="23" t="s">
        <v>162</v>
      </c>
      <c r="K3739" s="68" t="n">
        <v>14.7</v>
      </c>
      <c r="L3739" s="73"/>
      <c r="N3739" s="29"/>
    </row>
    <row r="3740" customFormat="false" ht="13.8" hidden="false" customHeight="false" outlineLevel="0" collapsed="false">
      <c r="A3740" s="72" t="s">
        <v>138</v>
      </c>
      <c r="B3740" s="27" t="n">
        <v>41396</v>
      </c>
      <c r="C3740" s="1" t="s">
        <v>544</v>
      </c>
      <c r="D3740" s="1" t="s">
        <v>140</v>
      </c>
      <c r="E3740" s="1" t="s">
        <v>544</v>
      </c>
      <c r="F3740" s="1" t="s">
        <v>20</v>
      </c>
      <c r="G3740" s="14" t="n">
        <v>4</v>
      </c>
      <c r="H3740" s="14" t="n">
        <v>4</v>
      </c>
      <c r="I3740" s="23" t="str">
        <f aca="false">IF(J3740="RHAP", "Rhizophora apiculata", IF(J3740="EXAG", "Excoecaria agallocha", IF(J3740="BRPA", "Bruguiera parviflora", IF(J3740="XYMO", "Xylocarpus moluccensis", IF(J3740="BRCY", "Bruguiera cylindrica", IF(J3740="AVAL", "Avicennia alba", IF(J3740="AVOF", "Avicennia officinalis", IF(J3740="LURA", "Lumnitzera racemosa", IF(J3740="CETA", "Ceriops tagal", IF(J3740="XYGR", "Xylocarpus granatum", IF(J3740="AVMA", "Avicennia marina", IF(J3740="RHMU", "Rhizophora mucronata", IF(J3740="BRGY", "Bruguiera gymnorrhiza", IF(J3740="BRSE", "Bruguiera sexangula", IF(J3740="SOOV", "Sonneratia ovata", IF(J3740="SOCA", "Sonneratia caseolaris", IF(J3740="HELI", "Heritiera littoralis", IF(J3740="HESY", "Heritiera sylvatica", IF(J3740="NYFR", "Nypa fruticans", IF(J3740="CYRA", "Cynometra ramiflora", IF(J3740="PHPA", "Phoenix paludosa", IF(J3740="SCHY", "Scyphiphora hydrophyllacea", IF(J3740="DIMA", "Diospyros maritima", IF(J3740="POPI", "Pongamia pinnata", IF(J3740="MAPS", "Maniltoa psilogyne", IF(J3740="INBI", "Intsia bijuga", IF(J3740="ACEB", "Acanthus ebracteatus", IF(J3740="CAER", "Calamus erinaceus", IF(J3740="UNUN", "Unknown unknown",  IF(J3740="SOAL", "Sonneratia alba",  IF(J3740="AECO", "Aegiceras corniculatum", "" )) )))))))))))))))))))))))))))))</f>
        <v>Excoecaria agallocha</v>
      </c>
      <c r="J3740" s="23" t="s">
        <v>162</v>
      </c>
      <c r="K3740" s="68" t="n">
        <v>31.5</v>
      </c>
      <c r="L3740" s="73"/>
      <c r="N3740" s="29"/>
    </row>
    <row r="3741" customFormat="false" ht="13.8" hidden="false" customHeight="false" outlineLevel="0" collapsed="false">
      <c r="A3741" s="49" t="s">
        <v>138</v>
      </c>
      <c r="B3741" s="27" t="n">
        <v>41396</v>
      </c>
      <c r="C3741" s="1" t="s">
        <v>544</v>
      </c>
      <c r="D3741" s="1" t="s">
        <v>140</v>
      </c>
      <c r="E3741" s="1" t="s">
        <v>544</v>
      </c>
      <c r="F3741" s="1" t="s">
        <v>20</v>
      </c>
      <c r="G3741" s="14" t="n">
        <v>4</v>
      </c>
      <c r="H3741" s="14" t="n">
        <v>4</v>
      </c>
      <c r="I3741" s="23" t="str">
        <f aca="false">IF(J3741="RHAP", "Rhizophora apiculata", IF(J3741="EXAG", "Excoecaria agallocha", IF(J3741="BRPA", "Bruguiera parviflora", IF(J3741="XYMO", "Xylocarpus moluccensis", IF(J3741="BRCY", "Bruguiera cylindrica", IF(J3741="AVAL", "Avicennia alba", IF(J3741="AVOF", "Avicennia officinalis", IF(J3741="LURA", "Lumnitzera racemosa", IF(J3741="CETA", "Ceriops tagal", IF(J3741="XYGR", "Xylocarpus granatum", IF(J3741="AVMA", "Avicennia marina", IF(J3741="RHMU", "Rhizophora mucronata", IF(J3741="BRGY", "Bruguiera gymnorrhiza", IF(J3741="BRSE", "Bruguiera sexangula", IF(J3741="SOOV", "Sonneratia ovata", IF(J3741="SOCA", "Sonneratia caseolaris", IF(J3741="HELI", "Heritiera littoralis", IF(J3741="HESY", "Heritiera sylvatica", IF(J3741="NYFR", "Nypa fruticans", IF(J3741="CYRA", "Cynometra ramiflora", IF(J3741="PHPA", "Phoenix paludosa", IF(J3741="SCHY", "Scyphiphora hydrophyllacea", IF(J3741="DIMA", "Diospyros maritima", IF(J3741="POPI", "Pongamia pinnata", IF(J3741="MAPS", "Maniltoa psilogyne", IF(J3741="INBI", "Intsia bijuga", IF(J3741="ACEB", "Acanthus ebracteatus", IF(J3741="CAER", "Calamus erinaceus", IF(J3741="UNUN", "Unknown unknown",  IF(J3741="SOAL", "Sonneratia alba",  IF(J3741="AECO", "Aegiceras corniculatum", "" )) )))))))))))))))))))))))))))))</f>
        <v>Xylocarpus moluccensis</v>
      </c>
      <c r="J3741" s="23" t="s">
        <v>146</v>
      </c>
      <c r="K3741" s="68" t="n">
        <v>39.9</v>
      </c>
      <c r="L3741" s="73"/>
      <c r="N3741" s="29"/>
    </row>
    <row r="3742" customFormat="false" ht="13.8" hidden="false" customHeight="false" outlineLevel="0" collapsed="false">
      <c r="A3742" s="72" t="s">
        <v>138</v>
      </c>
      <c r="B3742" s="27" t="n">
        <v>41396</v>
      </c>
      <c r="C3742" s="1" t="s">
        <v>544</v>
      </c>
      <c r="D3742" s="1" t="s">
        <v>140</v>
      </c>
      <c r="E3742" s="1" t="s">
        <v>544</v>
      </c>
      <c r="F3742" s="1" t="s">
        <v>20</v>
      </c>
      <c r="G3742" s="14" t="n">
        <v>4</v>
      </c>
      <c r="H3742" s="14" t="n">
        <v>4</v>
      </c>
      <c r="I3742" s="23" t="str">
        <f aca="false">IF(J3742="RHAP", "Rhizophora apiculata", IF(J3742="EXAG", "Excoecaria agallocha", IF(J3742="BRPA", "Bruguiera parviflora", IF(J3742="XYMO", "Xylocarpus moluccensis", IF(J3742="BRCY", "Bruguiera cylindrica", IF(J3742="AVAL", "Avicennia alba", IF(J3742="AVOF", "Avicennia officinalis", IF(J3742="LURA", "Lumnitzera racemosa", IF(J3742="CETA", "Ceriops tagal", IF(J3742="XYGR", "Xylocarpus granatum", IF(J3742="AVMA", "Avicennia marina", IF(J3742="RHMU", "Rhizophora mucronata", IF(J3742="BRGY", "Bruguiera gymnorrhiza", IF(J3742="BRSE", "Bruguiera sexangula", IF(J3742="SOOV", "Sonneratia ovata", IF(J3742="SOCA", "Sonneratia caseolaris", IF(J3742="HELI", "Heritiera littoralis", IF(J3742="HESY", "Heritiera sylvatica", IF(J3742="NYFR", "Nypa fruticans", IF(J3742="CYRA", "Cynometra ramiflora", IF(J3742="PHPA", "Phoenix paludosa", IF(J3742="SCHY", "Scyphiphora hydrophyllacea", IF(J3742="DIMA", "Diospyros maritima", IF(J3742="POPI", "Pongamia pinnata", IF(J3742="MAPS", "Maniltoa psilogyne", IF(J3742="INBI", "Intsia bijuga", IF(J3742="ACEB", "Acanthus ebracteatus", IF(J3742="CAER", "Calamus erinaceus", IF(J3742="UNUN", "Unknown unknown",  IF(J3742="SOAL", "Sonneratia alba",  IF(J3742="AECO", "Aegiceras corniculatum", "" )) )))))))))))))))))))))))))))))</f>
        <v>Phoenix paludosa</v>
      </c>
      <c r="J3742" s="23" t="s">
        <v>1082</v>
      </c>
      <c r="K3742" s="68" t="n">
        <v>74</v>
      </c>
      <c r="L3742" s="73"/>
      <c r="N3742" s="29"/>
      <c r="P3742" s="23"/>
    </row>
    <row r="3743" customFormat="false" ht="13.8" hidden="false" customHeight="false" outlineLevel="0" collapsed="false">
      <c r="A3743" s="72" t="s">
        <v>138</v>
      </c>
      <c r="B3743" s="27" t="n">
        <v>41396</v>
      </c>
      <c r="C3743" s="1" t="s">
        <v>544</v>
      </c>
      <c r="D3743" s="1" t="s">
        <v>140</v>
      </c>
      <c r="E3743" s="1" t="s">
        <v>544</v>
      </c>
      <c r="F3743" s="1" t="s">
        <v>20</v>
      </c>
      <c r="G3743" s="14" t="n">
        <v>4</v>
      </c>
      <c r="H3743" s="14" t="n">
        <v>4</v>
      </c>
      <c r="I3743" s="23" t="str">
        <f aca="false">IF(J3743="RHAP", "Rhizophora apiculata", IF(J3743="EXAG", "Excoecaria agallocha", IF(J3743="BRPA", "Bruguiera parviflora", IF(J3743="XYMO", "Xylocarpus moluccensis", IF(J3743="BRCY", "Bruguiera cylindrica", IF(J3743="AVAL", "Avicennia alba", IF(J3743="AVOF", "Avicennia officinalis", IF(J3743="LURA", "Lumnitzera racemosa", IF(J3743="CETA", "Ceriops tagal", IF(J3743="XYGR", "Xylocarpus granatum", IF(J3743="AVMA", "Avicennia marina", IF(J3743="RHMU", "Rhizophora mucronata", IF(J3743="BRGY", "Bruguiera gymnorrhiza", IF(J3743="BRSE", "Bruguiera sexangula", IF(J3743="SOOV", "Sonneratia ovata", IF(J3743="SOCA", "Sonneratia caseolaris", IF(J3743="HELI", "Heritiera littoralis", IF(J3743="HESY", "Heritiera sylvatica", IF(J3743="NYFR", "Nypa fruticans", IF(J3743="CYRA", "Cynometra ramiflora", IF(J3743="PHPA", "Phoenix paludosa", IF(J3743="SCHY", "Scyphiphora hydrophyllacea", IF(J3743="DIMA", "Diospyros maritima", IF(J3743="POPI", "Pongamia pinnata", IF(J3743="MAPS", "Maniltoa psilogyne", IF(J3743="INBI", "Intsia bijuga", IF(J3743="ACEB", "Acanthus ebracteatus", IF(J3743="CAER", "Calamus erinaceus", IF(J3743="UNUN", "Unknown unknown",  IF(J3743="SOAL", "Sonneratia alba",  IF(J3743="AECO", "Aegiceras corniculatum", "" )) )))))))))))))))))))))))))))))</f>
        <v>Phoenix paludosa</v>
      </c>
      <c r="J3743" s="23" t="s">
        <v>1082</v>
      </c>
      <c r="K3743" s="68" t="n">
        <v>79</v>
      </c>
      <c r="L3743" s="73"/>
      <c r="N3743" s="29"/>
      <c r="P3743" s="23"/>
    </row>
    <row r="3744" customFormat="false" ht="13.8" hidden="false" customHeight="false" outlineLevel="0" collapsed="false">
      <c r="A3744" s="72" t="s">
        <v>138</v>
      </c>
      <c r="B3744" s="27" t="n">
        <v>41396</v>
      </c>
      <c r="C3744" s="1" t="s">
        <v>544</v>
      </c>
      <c r="D3744" s="1" t="s">
        <v>140</v>
      </c>
      <c r="E3744" s="1" t="s">
        <v>544</v>
      </c>
      <c r="F3744" s="1" t="s">
        <v>20</v>
      </c>
      <c r="G3744" s="14" t="n">
        <v>4</v>
      </c>
      <c r="H3744" s="14" t="n">
        <v>4</v>
      </c>
      <c r="I3744" s="23" t="str">
        <f aca="false">IF(J3744="RHAP", "Rhizophora apiculata", IF(J3744="EXAG", "Excoecaria agallocha", IF(J3744="BRPA", "Bruguiera parviflora", IF(J3744="XYMO", "Xylocarpus moluccensis", IF(J3744="BRCY", "Bruguiera cylindrica", IF(J3744="AVAL", "Avicennia alba", IF(J3744="AVOF", "Avicennia officinalis", IF(J3744="LURA", "Lumnitzera racemosa", IF(J3744="CETA", "Ceriops tagal", IF(J3744="XYGR", "Xylocarpus granatum", IF(J3744="AVMA", "Avicennia marina", IF(J3744="RHMU", "Rhizophora mucronata", IF(J3744="BRGY", "Bruguiera gymnorrhiza", IF(J3744="BRSE", "Bruguiera sexangula", IF(J3744="SOOV", "Sonneratia ovata", IF(J3744="SOCA", "Sonneratia caseolaris", IF(J3744="HELI", "Heritiera littoralis", IF(J3744="HESY", "Heritiera sylvatica", IF(J3744="NYFR", "Nypa fruticans", IF(J3744="CYRA", "Cynometra ramiflora", IF(J3744="PHPA", "Phoenix paludosa", IF(J3744="SCHY", "Scyphiphora hydrophyllacea", IF(J3744="DIMA", "Diospyros maritima", IF(J3744="POPI", "Pongamia pinnata", IF(J3744="MAPS", "Maniltoa psilogyne", IF(J3744="INBI", "Intsia bijuga", IF(J3744="ACEB", "Acanthus ebracteatus", IF(J3744="CAER", "Calamus erinaceus", IF(J3744="UNUN", "Unknown unknown",  IF(J3744="SOAL", "Sonneratia alba",  IF(J3744="AECO", "Aegiceras corniculatum", "" )) )))))))))))))))))))))))))))))</f>
        <v>Phoenix paludosa</v>
      </c>
      <c r="J3744" s="23" t="s">
        <v>1082</v>
      </c>
      <c r="K3744" s="68" t="n">
        <v>85</v>
      </c>
      <c r="L3744" s="73"/>
      <c r="N3744" s="29"/>
      <c r="P3744" s="23"/>
    </row>
    <row r="3745" customFormat="false" ht="13.8" hidden="false" customHeight="false" outlineLevel="0" collapsed="false">
      <c r="A3745" s="49" t="s">
        <v>138</v>
      </c>
      <c r="B3745" s="27" t="n">
        <v>41397</v>
      </c>
      <c r="C3745" s="1" t="s">
        <v>544</v>
      </c>
      <c r="D3745" s="1" t="s">
        <v>140</v>
      </c>
      <c r="E3745" s="1" t="s">
        <v>544</v>
      </c>
      <c r="F3745" s="1" t="s">
        <v>20</v>
      </c>
      <c r="G3745" s="14" t="n">
        <v>5</v>
      </c>
      <c r="H3745" s="14" t="n">
        <v>1</v>
      </c>
      <c r="I3745" s="23" t="str">
        <f aca="false">IF(J3745="RHAP", "Rhizophora apiculata", IF(J3745="EXAG", "Excoecaria agallocha", IF(J3745="BRPA", "Bruguiera parviflora", IF(J3745="XYMO", "Xylocarpus moluccensis", IF(J3745="BRCY", "Bruguiera cylindrica", IF(J3745="AVAL", "Avicennia alba", IF(J3745="AVOF", "Avicennia officinalis", IF(J3745="LURA", "Lumnitzera racemosa", IF(J3745="CETA", "Ceriops tagal", IF(J3745="XYGR", "Xylocarpus granatum", IF(J3745="AVMA", "Avicennia marina", IF(J3745="RHMU", "Rhizophora mucronata", IF(J3745="BRGY", "Bruguiera gymnorrhiza", IF(J3745="BRSE", "Bruguiera sexangula", IF(J3745="SOOV", "Sonneratia ovata", IF(J3745="SOCA", "Sonneratia caseolaris", IF(J3745="HELI", "Heritiera littoralis", IF(J3745="HESY", "Heritiera sylvatica", IF(J3745="NYFR", "Nypa fruticans", IF(J3745="CYRA", "Cynometra ramiflora", IF(J3745="PHPA", "Phoenix paludosa", IF(J3745="SCHY", "Scyphiphora hydrophyllacea", IF(J3745="DIMA", "Diospyros maritima", IF(J3745="POPI", "Pongamia pinnata", IF(J3745="MAPS", "Maniltoa psilogyne", IF(J3745="INBI", "Intsia bijuga", IF(J3745="ACEB", "Acanthus ebracteatus", IF(J3745="CAER", "Calamus erinaceus", IF(J3745="UNUN", "Unknown unknown",  IF(J3745="SOAL", "Sonneratia alba",  IF(J3745="AECO", "Aegiceras corniculatum", "" )) )))))))))))))))))))))))))))))</f>
        <v>Rhizophora apiculata</v>
      </c>
      <c r="J3745" s="23" t="s">
        <v>21</v>
      </c>
      <c r="K3745" s="68" t="n">
        <v>5</v>
      </c>
      <c r="L3745" s="73"/>
      <c r="N3745" s="29"/>
    </row>
    <row r="3746" customFormat="false" ht="13.8" hidden="false" customHeight="false" outlineLevel="0" collapsed="false">
      <c r="A3746" s="49" t="s">
        <v>138</v>
      </c>
      <c r="B3746" s="27" t="n">
        <v>41397</v>
      </c>
      <c r="C3746" s="1" t="s">
        <v>544</v>
      </c>
      <c r="D3746" s="1" t="s">
        <v>140</v>
      </c>
      <c r="E3746" s="1" t="s">
        <v>544</v>
      </c>
      <c r="F3746" s="1" t="s">
        <v>20</v>
      </c>
      <c r="G3746" s="14" t="n">
        <v>5</v>
      </c>
      <c r="H3746" s="14" t="n">
        <v>1</v>
      </c>
      <c r="I3746" s="23" t="str">
        <f aca="false">IF(J3746="RHAP", "Rhizophora apiculata", IF(J3746="EXAG", "Excoecaria agallocha", IF(J3746="BRPA", "Bruguiera parviflora", IF(J3746="XYMO", "Xylocarpus moluccensis", IF(J3746="BRCY", "Bruguiera cylindrica", IF(J3746="AVAL", "Avicennia alba", IF(J3746="AVOF", "Avicennia officinalis", IF(J3746="LURA", "Lumnitzera racemosa", IF(J3746="CETA", "Ceriops tagal", IF(J3746="XYGR", "Xylocarpus granatum", IF(J3746="AVMA", "Avicennia marina", IF(J3746="RHMU", "Rhizophora mucronata", IF(J3746="BRGY", "Bruguiera gymnorrhiza", IF(J3746="BRSE", "Bruguiera sexangula", IF(J3746="SOOV", "Sonneratia ovata", IF(J3746="SOCA", "Sonneratia caseolaris", IF(J3746="HELI", "Heritiera littoralis", IF(J3746="HESY", "Heritiera sylvatica", IF(J3746="NYFR", "Nypa fruticans", IF(J3746="CYRA", "Cynometra ramiflora", IF(J3746="PHPA", "Phoenix paludosa", IF(J3746="SCHY", "Scyphiphora hydrophyllacea", IF(J3746="DIMA", "Diospyros maritima", IF(J3746="POPI", "Pongamia pinnata", IF(J3746="MAPS", "Maniltoa psilogyne", IF(J3746="INBI", "Intsia bijuga", IF(J3746="ACEB", "Acanthus ebracteatus", IF(J3746="CAER", "Calamus erinaceus", IF(J3746="UNUN", "Unknown unknown",  IF(J3746="SOAL", "Sonneratia alba",  IF(J3746="AECO", "Aegiceras corniculatum", "" )) )))))))))))))))))))))))))))))</f>
        <v>Rhizophora apiculata</v>
      </c>
      <c r="J3746" s="23" t="s">
        <v>21</v>
      </c>
      <c r="K3746" s="68" t="n">
        <v>5.1</v>
      </c>
      <c r="L3746" s="73"/>
      <c r="N3746" s="29"/>
    </row>
    <row r="3747" customFormat="false" ht="13.8" hidden="false" customHeight="false" outlineLevel="0" collapsed="false">
      <c r="A3747" s="49" t="s">
        <v>138</v>
      </c>
      <c r="B3747" s="27" t="n">
        <v>41397</v>
      </c>
      <c r="C3747" s="1" t="s">
        <v>544</v>
      </c>
      <c r="D3747" s="1" t="s">
        <v>140</v>
      </c>
      <c r="E3747" s="1" t="s">
        <v>544</v>
      </c>
      <c r="F3747" s="1" t="s">
        <v>20</v>
      </c>
      <c r="G3747" s="14" t="n">
        <v>5</v>
      </c>
      <c r="H3747" s="14" t="n">
        <v>1</v>
      </c>
      <c r="I3747" s="23" t="str">
        <f aca="false">IF(J3747="RHAP", "Rhizophora apiculata", IF(J3747="EXAG", "Excoecaria agallocha", IF(J3747="BRPA", "Bruguiera parviflora", IF(J3747="XYMO", "Xylocarpus moluccensis", IF(J3747="BRCY", "Bruguiera cylindrica", IF(J3747="AVAL", "Avicennia alba", IF(J3747="AVOF", "Avicennia officinalis", IF(J3747="LURA", "Lumnitzera racemosa", IF(J3747="CETA", "Ceriops tagal", IF(J3747="XYGR", "Xylocarpus granatum", IF(J3747="AVMA", "Avicennia marina", IF(J3747="RHMU", "Rhizophora mucronata", IF(J3747="BRGY", "Bruguiera gymnorrhiza", IF(J3747="BRSE", "Bruguiera sexangula", IF(J3747="SOOV", "Sonneratia ovata", IF(J3747="SOCA", "Sonneratia caseolaris", IF(J3747="HELI", "Heritiera littoralis", IF(J3747="HESY", "Heritiera sylvatica", IF(J3747="NYFR", "Nypa fruticans", IF(J3747="CYRA", "Cynometra ramiflora", IF(J3747="PHPA", "Phoenix paludosa", IF(J3747="SCHY", "Scyphiphora hydrophyllacea", IF(J3747="DIMA", "Diospyros maritima", IF(J3747="POPI", "Pongamia pinnata", IF(J3747="MAPS", "Maniltoa psilogyne", IF(J3747="INBI", "Intsia bijuga", IF(J3747="ACEB", "Acanthus ebracteatus", IF(J3747="CAER", "Calamus erinaceus", IF(J3747="UNUN", "Unknown unknown",  IF(J3747="SOAL", "Sonneratia alba",  IF(J3747="AECO", "Aegiceras corniculatum", "" )) )))))))))))))))))))))))))))))</f>
        <v>Rhizophora apiculata</v>
      </c>
      <c r="J3747" s="23" t="s">
        <v>21</v>
      </c>
      <c r="K3747" s="68" t="n">
        <v>5.1</v>
      </c>
      <c r="L3747" s="73"/>
      <c r="N3747" s="29"/>
    </row>
    <row r="3748" customFormat="false" ht="13.8" hidden="false" customHeight="false" outlineLevel="0" collapsed="false">
      <c r="A3748" s="49" t="s">
        <v>138</v>
      </c>
      <c r="B3748" s="27" t="n">
        <v>41397</v>
      </c>
      <c r="C3748" s="1" t="s">
        <v>544</v>
      </c>
      <c r="D3748" s="1" t="s">
        <v>140</v>
      </c>
      <c r="E3748" s="1" t="s">
        <v>544</v>
      </c>
      <c r="F3748" s="1" t="s">
        <v>20</v>
      </c>
      <c r="G3748" s="14" t="n">
        <v>5</v>
      </c>
      <c r="H3748" s="14" t="n">
        <v>1</v>
      </c>
      <c r="I3748" s="23" t="str">
        <f aca="false">IF(J3748="RHAP", "Rhizophora apiculata", IF(J3748="EXAG", "Excoecaria agallocha", IF(J3748="BRPA", "Bruguiera parviflora", IF(J3748="XYMO", "Xylocarpus moluccensis", IF(J3748="BRCY", "Bruguiera cylindrica", IF(J3748="AVAL", "Avicennia alba", IF(J3748="AVOF", "Avicennia officinalis", IF(J3748="LURA", "Lumnitzera racemosa", IF(J3748="CETA", "Ceriops tagal", IF(J3748="XYGR", "Xylocarpus granatum", IF(J3748="AVMA", "Avicennia marina", IF(J3748="RHMU", "Rhizophora mucronata", IF(J3748="BRGY", "Bruguiera gymnorrhiza", IF(J3748="BRSE", "Bruguiera sexangula", IF(J3748="SOOV", "Sonneratia ovata", IF(J3748="SOCA", "Sonneratia caseolaris", IF(J3748="HELI", "Heritiera littoralis", IF(J3748="HESY", "Heritiera sylvatica", IF(J3748="NYFR", "Nypa fruticans", IF(J3748="CYRA", "Cynometra ramiflora", IF(J3748="PHPA", "Phoenix paludosa", IF(J3748="SCHY", "Scyphiphora hydrophyllacea", IF(J3748="DIMA", "Diospyros maritima", IF(J3748="POPI", "Pongamia pinnata", IF(J3748="MAPS", "Maniltoa psilogyne", IF(J3748="INBI", "Intsia bijuga", IF(J3748="ACEB", "Acanthus ebracteatus", IF(J3748="CAER", "Calamus erinaceus", IF(J3748="UNUN", "Unknown unknown",  IF(J3748="SOAL", "Sonneratia alba",  IF(J3748="AECO", "Aegiceras corniculatum", "" )) )))))))))))))))))))))))))))))</f>
        <v>Rhizophora apiculata</v>
      </c>
      <c r="J3748" s="23" t="s">
        <v>21</v>
      </c>
      <c r="K3748" s="23" t="n">
        <v>5.2</v>
      </c>
      <c r="L3748" s="73"/>
      <c r="N3748" s="29"/>
    </row>
    <row r="3749" customFormat="false" ht="13.8" hidden="false" customHeight="false" outlineLevel="0" collapsed="false">
      <c r="A3749" s="49" t="s">
        <v>138</v>
      </c>
      <c r="B3749" s="27" t="n">
        <v>41397</v>
      </c>
      <c r="C3749" s="1" t="s">
        <v>544</v>
      </c>
      <c r="D3749" s="1" t="s">
        <v>140</v>
      </c>
      <c r="E3749" s="1" t="s">
        <v>544</v>
      </c>
      <c r="F3749" s="1" t="s">
        <v>20</v>
      </c>
      <c r="G3749" s="14" t="n">
        <v>5</v>
      </c>
      <c r="H3749" s="14" t="n">
        <v>1</v>
      </c>
      <c r="I3749" s="23" t="str">
        <f aca="false">IF(J3749="RHAP", "Rhizophora apiculata", IF(J3749="EXAG", "Excoecaria agallocha", IF(J3749="BRPA", "Bruguiera parviflora", IF(J3749="XYMO", "Xylocarpus moluccensis", IF(J3749="BRCY", "Bruguiera cylindrica", IF(J3749="AVAL", "Avicennia alba", IF(J3749="AVOF", "Avicennia officinalis", IF(J3749="LURA", "Lumnitzera racemosa", IF(J3749="CETA", "Ceriops tagal", IF(J3749="XYGR", "Xylocarpus granatum", IF(J3749="AVMA", "Avicennia marina", IF(J3749="RHMU", "Rhizophora mucronata", IF(J3749="BRGY", "Bruguiera gymnorrhiza", IF(J3749="BRSE", "Bruguiera sexangula", IF(J3749="SOOV", "Sonneratia ovata", IF(J3749="SOCA", "Sonneratia caseolaris", IF(J3749="HELI", "Heritiera littoralis", IF(J3749="HESY", "Heritiera sylvatica", IF(J3749="NYFR", "Nypa fruticans", IF(J3749="CYRA", "Cynometra ramiflora", IF(J3749="PHPA", "Phoenix paludosa", IF(J3749="SCHY", "Scyphiphora hydrophyllacea", IF(J3749="DIMA", "Diospyros maritima", IF(J3749="POPI", "Pongamia pinnata", IF(J3749="MAPS", "Maniltoa psilogyne", IF(J3749="INBI", "Intsia bijuga", IF(J3749="ACEB", "Acanthus ebracteatus", IF(J3749="CAER", "Calamus erinaceus", IF(J3749="UNUN", "Unknown unknown",  IF(J3749="SOAL", "Sonneratia alba",  IF(J3749="AECO", "Aegiceras corniculatum", "" )) )))))))))))))))))))))))))))))</f>
        <v>Rhizophora apiculata</v>
      </c>
      <c r="J3749" s="23" t="s">
        <v>21</v>
      </c>
      <c r="K3749" s="68" t="n">
        <v>5.3</v>
      </c>
      <c r="L3749" s="73"/>
      <c r="N3749" s="29"/>
    </row>
    <row r="3750" customFormat="false" ht="13.8" hidden="false" customHeight="false" outlineLevel="0" collapsed="false">
      <c r="A3750" s="49" t="s">
        <v>138</v>
      </c>
      <c r="B3750" s="27" t="n">
        <v>41397</v>
      </c>
      <c r="C3750" s="1" t="s">
        <v>544</v>
      </c>
      <c r="D3750" s="1" t="s">
        <v>140</v>
      </c>
      <c r="E3750" s="1" t="s">
        <v>544</v>
      </c>
      <c r="F3750" s="1" t="s">
        <v>20</v>
      </c>
      <c r="G3750" s="14" t="n">
        <v>5</v>
      </c>
      <c r="H3750" s="14" t="n">
        <v>1</v>
      </c>
      <c r="I3750" s="23" t="str">
        <f aca="false">IF(J3750="RHAP", "Rhizophora apiculata", IF(J3750="EXAG", "Excoecaria agallocha", IF(J3750="BRPA", "Bruguiera parviflora", IF(J3750="XYMO", "Xylocarpus moluccensis", IF(J3750="BRCY", "Bruguiera cylindrica", IF(J3750="AVAL", "Avicennia alba", IF(J3750="AVOF", "Avicennia officinalis", IF(J3750="LURA", "Lumnitzera racemosa", IF(J3750="CETA", "Ceriops tagal", IF(J3750="XYGR", "Xylocarpus granatum", IF(J3750="AVMA", "Avicennia marina", IF(J3750="RHMU", "Rhizophora mucronata", IF(J3750="BRGY", "Bruguiera gymnorrhiza", IF(J3750="BRSE", "Bruguiera sexangula", IF(J3750="SOOV", "Sonneratia ovata", IF(J3750="SOCA", "Sonneratia caseolaris", IF(J3750="HELI", "Heritiera littoralis", IF(J3750="HESY", "Heritiera sylvatica", IF(J3750="NYFR", "Nypa fruticans", IF(J3750="CYRA", "Cynometra ramiflora", IF(J3750="PHPA", "Phoenix paludosa", IF(J3750="SCHY", "Scyphiphora hydrophyllacea", IF(J3750="DIMA", "Diospyros maritima", IF(J3750="POPI", "Pongamia pinnata", IF(J3750="MAPS", "Maniltoa psilogyne", IF(J3750="INBI", "Intsia bijuga", IF(J3750="ACEB", "Acanthus ebracteatus", IF(J3750="CAER", "Calamus erinaceus", IF(J3750="UNUN", "Unknown unknown",  IF(J3750="SOAL", "Sonneratia alba",  IF(J3750="AECO", "Aegiceras corniculatum", "" )) )))))))))))))))))))))))))))))</f>
        <v>Rhizophora apiculata</v>
      </c>
      <c r="J3750" s="23" t="s">
        <v>21</v>
      </c>
      <c r="K3750" s="68" t="n">
        <v>5.3</v>
      </c>
      <c r="L3750" s="73"/>
      <c r="N3750" s="29"/>
    </row>
    <row r="3751" customFormat="false" ht="13.8" hidden="false" customHeight="false" outlineLevel="0" collapsed="false">
      <c r="A3751" s="49" t="s">
        <v>138</v>
      </c>
      <c r="B3751" s="27" t="n">
        <v>41397</v>
      </c>
      <c r="C3751" s="1" t="s">
        <v>544</v>
      </c>
      <c r="D3751" s="1" t="s">
        <v>140</v>
      </c>
      <c r="E3751" s="1" t="s">
        <v>544</v>
      </c>
      <c r="F3751" s="1" t="s">
        <v>20</v>
      </c>
      <c r="G3751" s="14" t="n">
        <v>5</v>
      </c>
      <c r="H3751" s="14" t="n">
        <v>1</v>
      </c>
      <c r="I3751" s="23" t="str">
        <f aca="false">IF(J3751="RHAP", "Rhizophora apiculata", IF(J3751="EXAG", "Excoecaria agallocha", IF(J3751="BRPA", "Bruguiera parviflora", IF(J3751="XYMO", "Xylocarpus moluccensis", IF(J3751="BRCY", "Bruguiera cylindrica", IF(J3751="AVAL", "Avicennia alba", IF(J3751="AVOF", "Avicennia officinalis", IF(J3751="LURA", "Lumnitzera racemosa", IF(J3751="CETA", "Ceriops tagal", IF(J3751="XYGR", "Xylocarpus granatum", IF(J3751="AVMA", "Avicennia marina", IF(J3751="RHMU", "Rhizophora mucronata", IF(J3751="BRGY", "Bruguiera gymnorrhiza", IF(J3751="BRSE", "Bruguiera sexangula", IF(J3751="SOOV", "Sonneratia ovata", IF(J3751="SOCA", "Sonneratia caseolaris", IF(J3751="HELI", "Heritiera littoralis", IF(J3751="HESY", "Heritiera sylvatica", IF(J3751="NYFR", "Nypa fruticans", IF(J3751="CYRA", "Cynometra ramiflora", IF(J3751="PHPA", "Phoenix paludosa", IF(J3751="SCHY", "Scyphiphora hydrophyllacea", IF(J3751="DIMA", "Diospyros maritima", IF(J3751="POPI", "Pongamia pinnata", IF(J3751="MAPS", "Maniltoa psilogyne", IF(J3751="INBI", "Intsia bijuga", IF(J3751="ACEB", "Acanthus ebracteatus", IF(J3751="CAER", "Calamus erinaceus", IF(J3751="UNUN", "Unknown unknown",  IF(J3751="SOAL", "Sonneratia alba",  IF(J3751="AECO", "Aegiceras corniculatum", "" )) )))))))))))))))))))))))))))))</f>
        <v>Rhizophora apiculata</v>
      </c>
      <c r="J3751" s="23" t="s">
        <v>21</v>
      </c>
      <c r="K3751" s="68" t="n">
        <v>5.4</v>
      </c>
      <c r="L3751" s="73"/>
      <c r="N3751" s="29"/>
    </row>
    <row r="3752" customFormat="false" ht="13.8" hidden="false" customHeight="false" outlineLevel="0" collapsed="false">
      <c r="A3752" s="49" t="s">
        <v>138</v>
      </c>
      <c r="B3752" s="27" t="n">
        <v>41397</v>
      </c>
      <c r="C3752" s="1" t="s">
        <v>544</v>
      </c>
      <c r="D3752" s="1" t="s">
        <v>140</v>
      </c>
      <c r="E3752" s="1" t="s">
        <v>544</v>
      </c>
      <c r="F3752" s="1" t="s">
        <v>20</v>
      </c>
      <c r="G3752" s="14" t="n">
        <v>5</v>
      </c>
      <c r="H3752" s="14" t="n">
        <v>1</v>
      </c>
      <c r="I3752" s="23" t="str">
        <f aca="false">IF(J3752="RHAP", "Rhizophora apiculata", IF(J3752="EXAG", "Excoecaria agallocha", IF(J3752="BRPA", "Bruguiera parviflora", IF(J3752="XYMO", "Xylocarpus moluccensis", IF(J3752="BRCY", "Bruguiera cylindrica", IF(J3752="AVAL", "Avicennia alba", IF(J3752="AVOF", "Avicennia officinalis", IF(J3752="LURA", "Lumnitzera racemosa", IF(J3752="CETA", "Ceriops tagal", IF(J3752="XYGR", "Xylocarpus granatum", IF(J3752="AVMA", "Avicennia marina", IF(J3752="RHMU", "Rhizophora mucronata", IF(J3752="BRGY", "Bruguiera gymnorrhiza", IF(J3752="BRSE", "Bruguiera sexangula", IF(J3752="SOOV", "Sonneratia ovata", IF(J3752="SOCA", "Sonneratia caseolaris", IF(J3752="HELI", "Heritiera littoralis", IF(J3752="HESY", "Heritiera sylvatica", IF(J3752="NYFR", "Nypa fruticans", IF(J3752="CYRA", "Cynometra ramiflora", IF(J3752="PHPA", "Phoenix paludosa", IF(J3752="SCHY", "Scyphiphora hydrophyllacea", IF(J3752="DIMA", "Diospyros maritima", IF(J3752="POPI", "Pongamia pinnata", IF(J3752="MAPS", "Maniltoa psilogyne", IF(J3752="INBI", "Intsia bijuga", IF(J3752="ACEB", "Acanthus ebracteatus", IF(J3752="CAER", "Calamus erinaceus", IF(J3752="UNUN", "Unknown unknown",  IF(J3752="SOAL", "Sonneratia alba",  IF(J3752="AECO", "Aegiceras corniculatum", "" )) )))))))))))))))))))))))))))))</f>
        <v>Rhizophora apiculata</v>
      </c>
      <c r="J3752" s="23" t="s">
        <v>21</v>
      </c>
      <c r="K3752" s="68" t="n">
        <v>5.5</v>
      </c>
      <c r="L3752" s="73"/>
      <c r="N3752" s="29"/>
    </row>
    <row r="3753" customFormat="false" ht="13.8" hidden="false" customHeight="false" outlineLevel="0" collapsed="false">
      <c r="A3753" s="49" t="s">
        <v>138</v>
      </c>
      <c r="B3753" s="27" t="n">
        <v>41397</v>
      </c>
      <c r="C3753" s="1" t="s">
        <v>544</v>
      </c>
      <c r="D3753" s="1" t="s">
        <v>140</v>
      </c>
      <c r="E3753" s="1" t="s">
        <v>544</v>
      </c>
      <c r="F3753" s="1" t="s">
        <v>20</v>
      </c>
      <c r="G3753" s="14" t="n">
        <v>5</v>
      </c>
      <c r="H3753" s="14" t="n">
        <v>1</v>
      </c>
      <c r="I3753" s="23" t="str">
        <f aca="false">IF(J3753="RHAP", "Rhizophora apiculata", IF(J3753="EXAG", "Excoecaria agallocha", IF(J3753="BRPA", "Bruguiera parviflora", IF(J3753="XYMO", "Xylocarpus moluccensis", IF(J3753="BRCY", "Bruguiera cylindrica", IF(J3753="AVAL", "Avicennia alba", IF(J3753="AVOF", "Avicennia officinalis", IF(J3753="LURA", "Lumnitzera racemosa", IF(J3753="CETA", "Ceriops tagal", IF(J3753="XYGR", "Xylocarpus granatum", IF(J3753="AVMA", "Avicennia marina", IF(J3753="RHMU", "Rhizophora mucronata", IF(J3753="BRGY", "Bruguiera gymnorrhiza", IF(J3753="BRSE", "Bruguiera sexangula", IF(J3753="SOOV", "Sonneratia ovata", IF(J3753="SOCA", "Sonneratia caseolaris", IF(J3753="HELI", "Heritiera littoralis", IF(J3753="HESY", "Heritiera sylvatica", IF(J3753="NYFR", "Nypa fruticans", IF(J3753="CYRA", "Cynometra ramiflora", IF(J3753="PHPA", "Phoenix paludosa", IF(J3753="SCHY", "Scyphiphora hydrophyllacea", IF(J3753="DIMA", "Diospyros maritima", IF(J3753="POPI", "Pongamia pinnata", IF(J3753="MAPS", "Maniltoa psilogyne", IF(J3753="INBI", "Intsia bijuga", IF(J3753="ACEB", "Acanthus ebracteatus", IF(J3753="CAER", "Calamus erinaceus", IF(J3753="UNUN", "Unknown unknown",  IF(J3753="SOAL", "Sonneratia alba",  IF(J3753="AECO", "Aegiceras corniculatum", "" )) )))))))))))))))))))))))))))))</f>
        <v>Rhizophora apiculata</v>
      </c>
      <c r="J3753" s="23" t="s">
        <v>21</v>
      </c>
      <c r="K3753" s="68" t="n">
        <v>5.7</v>
      </c>
      <c r="L3753" s="73"/>
      <c r="N3753" s="29"/>
    </row>
    <row r="3754" customFormat="false" ht="13.8" hidden="false" customHeight="false" outlineLevel="0" collapsed="false">
      <c r="A3754" s="49" t="s">
        <v>138</v>
      </c>
      <c r="B3754" s="27" t="n">
        <v>41397</v>
      </c>
      <c r="C3754" s="1" t="s">
        <v>544</v>
      </c>
      <c r="D3754" s="1" t="s">
        <v>140</v>
      </c>
      <c r="E3754" s="1" t="s">
        <v>544</v>
      </c>
      <c r="F3754" s="1" t="s">
        <v>20</v>
      </c>
      <c r="G3754" s="14" t="n">
        <v>5</v>
      </c>
      <c r="H3754" s="14" t="n">
        <v>1</v>
      </c>
      <c r="I3754" s="23" t="str">
        <f aca="false">IF(J3754="RHAP", "Rhizophora apiculata", IF(J3754="EXAG", "Excoecaria agallocha", IF(J3754="BRPA", "Bruguiera parviflora", IF(J3754="XYMO", "Xylocarpus moluccensis", IF(J3754="BRCY", "Bruguiera cylindrica", IF(J3754="AVAL", "Avicennia alba", IF(J3754="AVOF", "Avicennia officinalis", IF(J3754="LURA", "Lumnitzera racemosa", IF(J3754="CETA", "Ceriops tagal", IF(J3754="XYGR", "Xylocarpus granatum", IF(J3754="AVMA", "Avicennia marina", IF(J3754="RHMU", "Rhizophora mucronata", IF(J3754="BRGY", "Bruguiera gymnorrhiza", IF(J3754="BRSE", "Bruguiera sexangula", IF(J3754="SOOV", "Sonneratia ovata", IF(J3754="SOCA", "Sonneratia caseolaris", IF(J3754="HELI", "Heritiera littoralis", IF(J3754="HESY", "Heritiera sylvatica", IF(J3754="NYFR", "Nypa fruticans", IF(J3754="CYRA", "Cynometra ramiflora", IF(J3754="PHPA", "Phoenix paludosa", IF(J3754="SCHY", "Scyphiphora hydrophyllacea", IF(J3754="DIMA", "Diospyros maritima", IF(J3754="POPI", "Pongamia pinnata", IF(J3754="MAPS", "Maniltoa psilogyne", IF(J3754="INBI", "Intsia bijuga", IF(J3754="ACEB", "Acanthus ebracteatus", IF(J3754="CAER", "Calamus erinaceus", IF(J3754="UNUN", "Unknown unknown",  IF(J3754="SOAL", "Sonneratia alba",  IF(J3754="AECO", "Aegiceras corniculatum", "" )) )))))))))))))))))))))))))))))</f>
        <v>Rhizophora apiculata</v>
      </c>
      <c r="J3754" s="23" t="s">
        <v>21</v>
      </c>
      <c r="K3754" s="68" t="n">
        <v>5.8</v>
      </c>
      <c r="L3754" s="73"/>
      <c r="N3754" s="29"/>
    </row>
    <row r="3755" customFormat="false" ht="13.8" hidden="false" customHeight="false" outlineLevel="0" collapsed="false">
      <c r="A3755" s="49" t="s">
        <v>138</v>
      </c>
      <c r="B3755" s="27" t="n">
        <v>41397</v>
      </c>
      <c r="C3755" s="1" t="s">
        <v>544</v>
      </c>
      <c r="D3755" s="1" t="s">
        <v>140</v>
      </c>
      <c r="E3755" s="1" t="s">
        <v>544</v>
      </c>
      <c r="F3755" s="1" t="s">
        <v>20</v>
      </c>
      <c r="G3755" s="14" t="n">
        <v>5</v>
      </c>
      <c r="H3755" s="14" t="n">
        <v>1</v>
      </c>
      <c r="I3755" s="23" t="str">
        <f aca="false">IF(J3755="RHAP", "Rhizophora apiculata", IF(J3755="EXAG", "Excoecaria agallocha", IF(J3755="BRPA", "Bruguiera parviflora", IF(J3755="XYMO", "Xylocarpus moluccensis", IF(J3755="BRCY", "Bruguiera cylindrica", IF(J3755="AVAL", "Avicennia alba", IF(J3755="AVOF", "Avicennia officinalis", IF(J3755="LURA", "Lumnitzera racemosa", IF(J3755="CETA", "Ceriops tagal", IF(J3755="XYGR", "Xylocarpus granatum", IF(J3755="AVMA", "Avicennia marina", IF(J3755="RHMU", "Rhizophora mucronata", IF(J3755="BRGY", "Bruguiera gymnorrhiza", IF(J3755="BRSE", "Bruguiera sexangula", IF(J3755="SOOV", "Sonneratia ovata", IF(J3755="SOCA", "Sonneratia caseolaris", IF(J3755="HELI", "Heritiera littoralis", IF(J3755="HESY", "Heritiera sylvatica", IF(J3755="NYFR", "Nypa fruticans", IF(J3755="CYRA", "Cynometra ramiflora", IF(J3755="PHPA", "Phoenix paludosa", IF(J3755="SCHY", "Scyphiphora hydrophyllacea", IF(J3755="DIMA", "Diospyros maritima", IF(J3755="POPI", "Pongamia pinnata", IF(J3755="MAPS", "Maniltoa psilogyne", IF(J3755="INBI", "Intsia bijuga", IF(J3755="ACEB", "Acanthus ebracteatus", IF(J3755="CAER", "Calamus erinaceus", IF(J3755="UNUN", "Unknown unknown",  IF(J3755="SOAL", "Sonneratia alba",  IF(J3755="AECO", "Aegiceras corniculatum", "" )) )))))))))))))))))))))))))))))</f>
        <v>Rhizophora apiculata</v>
      </c>
      <c r="J3755" s="23" t="s">
        <v>21</v>
      </c>
      <c r="K3755" s="68" t="n">
        <v>5.9</v>
      </c>
      <c r="L3755" s="73"/>
      <c r="N3755" s="29"/>
    </row>
    <row r="3756" customFormat="false" ht="13.8" hidden="false" customHeight="false" outlineLevel="0" collapsed="false">
      <c r="A3756" s="49" t="s">
        <v>138</v>
      </c>
      <c r="B3756" s="27" t="n">
        <v>41397</v>
      </c>
      <c r="C3756" s="1" t="s">
        <v>544</v>
      </c>
      <c r="D3756" s="1" t="s">
        <v>140</v>
      </c>
      <c r="E3756" s="1" t="s">
        <v>544</v>
      </c>
      <c r="F3756" s="1" t="s">
        <v>20</v>
      </c>
      <c r="G3756" s="14" t="n">
        <v>5</v>
      </c>
      <c r="H3756" s="14" t="n">
        <v>1</v>
      </c>
      <c r="I3756" s="23" t="str">
        <f aca="false">IF(J3756="RHAP", "Rhizophora apiculata", IF(J3756="EXAG", "Excoecaria agallocha", IF(J3756="BRPA", "Bruguiera parviflora", IF(J3756="XYMO", "Xylocarpus moluccensis", IF(J3756="BRCY", "Bruguiera cylindrica", IF(J3756="AVAL", "Avicennia alba", IF(J3756="AVOF", "Avicennia officinalis", IF(J3756="LURA", "Lumnitzera racemosa", IF(J3756="CETA", "Ceriops tagal", IF(J3756="XYGR", "Xylocarpus granatum", IF(J3756="AVMA", "Avicennia marina", IF(J3756="RHMU", "Rhizophora mucronata", IF(J3756="BRGY", "Bruguiera gymnorrhiza", IF(J3756="BRSE", "Bruguiera sexangula", IF(J3756="SOOV", "Sonneratia ovata", IF(J3756="SOCA", "Sonneratia caseolaris", IF(J3756="HELI", "Heritiera littoralis", IF(J3756="HESY", "Heritiera sylvatica", IF(J3756="NYFR", "Nypa fruticans", IF(J3756="CYRA", "Cynometra ramiflora", IF(J3756="PHPA", "Phoenix paludosa", IF(J3756="SCHY", "Scyphiphora hydrophyllacea", IF(J3756="DIMA", "Diospyros maritima", IF(J3756="POPI", "Pongamia pinnata", IF(J3756="MAPS", "Maniltoa psilogyne", IF(J3756="INBI", "Intsia bijuga", IF(J3756="ACEB", "Acanthus ebracteatus", IF(J3756="CAER", "Calamus erinaceus", IF(J3756="UNUN", "Unknown unknown",  IF(J3756="SOAL", "Sonneratia alba",  IF(J3756="AECO", "Aegiceras corniculatum", "" )) )))))))))))))))))))))))))))))</f>
        <v>Rhizophora apiculata</v>
      </c>
      <c r="J3756" s="23" t="s">
        <v>21</v>
      </c>
      <c r="K3756" s="68" t="n">
        <v>5.9</v>
      </c>
      <c r="L3756" s="73"/>
      <c r="N3756" s="29" t="n">
        <v>2</v>
      </c>
    </row>
    <row r="3757" customFormat="false" ht="13.8" hidden="false" customHeight="false" outlineLevel="0" collapsed="false">
      <c r="A3757" s="49" t="s">
        <v>138</v>
      </c>
      <c r="B3757" s="27" t="n">
        <v>41397</v>
      </c>
      <c r="C3757" s="1" t="s">
        <v>544</v>
      </c>
      <c r="D3757" s="1" t="s">
        <v>140</v>
      </c>
      <c r="E3757" s="1" t="s">
        <v>544</v>
      </c>
      <c r="F3757" s="1" t="s">
        <v>20</v>
      </c>
      <c r="G3757" s="14" t="n">
        <v>5</v>
      </c>
      <c r="H3757" s="14" t="n">
        <v>1</v>
      </c>
      <c r="I3757" s="23" t="str">
        <f aca="false">IF(J3757="RHAP", "Rhizophora apiculata", IF(J3757="EXAG", "Excoecaria agallocha", IF(J3757="BRPA", "Bruguiera parviflora", IF(J3757="XYMO", "Xylocarpus moluccensis", IF(J3757="BRCY", "Bruguiera cylindrica", IF(J3757="AVAL", "Avicennia alba", IF(J3757="AVOF", "Avicennia officinalis", IF(J3757="LURA", "Lumnitzera racemosa", IF(J3757="CETA", "Ceriops tagal", IF(J3757="XYGR", "Xylocarpus granatum", IF(J3757="AVMA", "Avicennia marina", IF(J3757="RHMU", "Rhizophora mucronata", IF(J3757="BRGY", "Bruguiera gymnorrhiza", IF(J3757="BRSE", "Bruguiera sexangula", IF(J3757="SOOV", "Sonneratia ovata", IF(J3757="SOCA", "Sonneratia caseolaris", IF(J3757="HELI", "Heritiera littoralis", IF(J3757="HESY", "Heritiera sylvatica", IF(J3757="NYFR", "Nypa fruticans", IF(J3757="CYRA", "Cynometra ramiflora", IF(J3757="PHPA", "Phoenix paludosa", IF(J3757="SCHY", "Scyphiphora hydrophyllacea", IF(J3757="DIMA", "Diospyros maritima", IF(J3757="POPI", "Pongamia pinnata", IF(J3757="MAPS", "Maniltoa psilogyne", IF(J3757="INBI", "Intsia bijuga", IF(J3757="ACEB", "Acanthus ebracteatus", IF(J3757="CAER", "Calamus erinaceus", IF(J3757="UNUN", "Unknown unknown",  IF(J3757="SOAL", "Sonneratia alba",  IF(J3757="AECO", "Aegiceras corniculatum", "" )) )))))))))))))))))))))))))))))</f>
        <v>Rhizophora apiculata</v>
      </c>
      <c r="J3757" s="23" t="s">
        <v>21</v>
      </c>
      <c r="K3757" s="61" t="n">
        <v>5.9</v>
      </c>
      <c r="L3757" s="73"/>
      <c r="N3757" s="29"/>
    </row>
    <row r="3758" customFormat="false" ht="13.8" hidden="false" customHeight="false" outlineLevel="0" collapsed="false">
      <c r="A3758" s="49" t="s">
        <v>138</v>
      </c>
      <c r="B3758" s="27" t="n">
        <v>41397</v>
      </c>
      <c r="C3758" s="1" t="s">
        <v>544</v>
      </c>
      <c r="D3758" s="1" t="s">
        <v>140</v>
      </c>
      <c r="E3758" s="1" t="s">
        <v>544</v>
      </c>
      <c r="F3758" s="1" t="s">
        <v>20</v>
      </c>
      <c r="G3758" s="14" t="n">
        <v>5</v>
      </c>
      <c r="H3758" s="14" t="n">
        <v>1</v>
      </c>
      <c r="I3758" s="23" t="str">
        <f aca="false">IF(J3758="RHAP", "Rhizophora apiculata", IF(J3758="EXAG", "Excoecaria agallocha", IF(J3758="BRPA", "Bruguiera parviflora", IF(J3758="XYMO", "Xylocarpus moluccensis", IF(J3758="BRCY", "Bruguiera cylindrica", IF(J3758="AVAL", "Avicennia alba", IF(J3758="AVOF", "Avicennia officinalis", IF(J3758="LURA", "Lumnitzera racemosa", IF(J3758="CETA", "Ceriops tagal", IF(J3758="XYGR", "Xylocarpus granatum", IF(J3758="AVMA", "Avicennia marina", IF(J3758="RHMU", "Rhizophora mucronata", IF(J3758="BRGY", "Bruguiera gymnorrhiza", IF(J3758="BRSE", "Bruguiera sexangula", IF(J3758="SOOV", "Sonneratia ovata", IF(J3758="SOCA", "Sonneratia caseolaris", IF(J3758="HELI", "Heritiera littoralis", IF(J3758="HESY", "Heritiera sylvatica", IF(J3758="NYFR", "Nypa fruticans", IF(J3758="CYRA", "Cynometra ramiflora", IF(J3758="PHPA", "Phoenix paludosa", IF(J3758="SCHY", "Scyphiphora hydrophyllacea", IF(J3758="DIMA", "Diospyros maritima", IF(J3758="POPI", "Pongamia pinnata", IF(J3758="MAPS", "Maniltoa psilogyne", IF(J3758="INBI", "Intsia bijuga", IF(J3758="ACEB", "Acanthus ebracteatus", IF(J3758="CAER", "Calamus erinaceus", IF(J3758="UNUN", "Unknown unknown",  IF(J3758="SOAL", "Sonneratia alba",  IF(J3758="AECO", "Aegiceras corniculatum", "" )) )))))))))))))))))))))))))))))</f>
        <v>Rhizophora apiculata</v>
      </c>
      <c r="J3758" s="23" t="s">
        <v>21</v>
      </c>
      <c r="K3758" s="68" t="n">
        <v>6</v>
      </c>
      <c r="L3758" s="73"/>
      <c r="N3758" s="29"/>
    </row>
    <row r="3759" customFormat="false" ht="13.8" hidden="false" customHeight="false" outlineLevel="0" collapsed="false">
      <c r="A3759" s="49" t="s">
        <v>138</v>
      </c>
      <c r="B3759" s="27" t="n">
        <v>41397</v>
      </c>
      <c r="C3759" s="1" t="s">
        <v>544</v>
      </c>
      <c r="D3759" s="1" t="s">
        <v>140</v>
      </c>
      <c r="E3759" s="1" t="s">
        <v>544</v>
      </c>
      <c r="F3759" s="1" t="s">
        <v>20</v>
      </c>
      <c r="G3759" s="14" t="n">
        <v>5</v>
      </c>
      <c r="H3759" s="14" t="n">
        <v>1</v>
      </c>
      <c r="I3759" s="23" t="str">
        <f aca="false">IF(J3759="RHAP", "Rhizophora apiculata", IF(J3759="EXAG", "Excoecaria agallocha", IF(J3759="BRPA", "Bruguiera parviflora", IF(J3759="XYMO", "Xylocarpus moluccensis", IF(J3759="BRCY", "Bruguiera cylindrica", IF(J3759="AVAL", "Avicennia alba", IF(J3759="AVOF", "Avicennia officinalis", IF(J3759="LURA", "Lumnitzera racemosa", IF(J3759="CETA", "Ceriops tagal", IF(J3759="XYGR", "Xylocarpus granatum", IF(J3759="AVMA", "Avicennia marina", IF(J3759="RHMU", "Rhizophora mucronata", IF(J3759="BRGY", "Bruguiera gymnorrhiza", IF(J3759="BRSE", "Bruguiera sexangula", IF(J3759="SOOV", "Sonneratia ovata", IF(J3759="SOCA", "Sonneratia caseolaris", IF(J3759="HELI", "Heritiera littoralis", IF(J3759="HESY", "Heritiera sylvatica", IF(J3759="NYFR", "Nypa fruticans", IF(J3759="CYRA", "Cynometra ramiflora", IF(J3759="PHPA", "Phoenix paludosa", IF(J3759="SCHY", "Scyphiphora hydrophyllacea", IF(J3759="DIMA", "Diospyros maritima", IF(J3759="POPI", "Pongamia pinnata", IF(J3759="MAPS", "Maniltoa psilogyne", IF(J3759="INBI", "Intsia bijuga", IF(J3759="ACEB", "Acanthus ebracteatus", IF(J3759="CAER", "Calamus erinaceus", IF(J3759="UNUN", "Unknown unknown",  IF(J3759="SOAL", "Sonneratia alba",  IF(J3759="AECO", "Aegiceras corniculatum", "" )) )))))))))))))))))))))))))))))</f>
        <v>Rhizophora apiculata</v>
      </c>
      <c r="J3759" s="23" t="s">
        <v>21</v>
      </c>
      <c r="K3759" s="68" t="n">
        <v>6</v>
      </c>
      <c r="L3759" s="73"/>
      <c r="N3759" s="29"/>
    </row>
    <row r="3760" customFormat="false" ht="13.8" hidden="false" customHeight="false" outlineLevel="0" collapsed="false">
      <c r="A3760" s="49" t="s">
        <v>138</v>
      </c>
      <c r="B3760" s="27" t="n">
        <v>41397</v>
      </c>
      <c r="C3760" s="1" t="s">
        <v>544</v>
      </c>
      <c r="D3760" s="1" t="s">
        <v>140</v>
      </c>
      <c r="E3760" s="1" t="s">
        <v>544</v>
      </c>
      <c r="F3760" s="1" t="s">
        <v>20</v>
      </c>
      <c r="G3760" s="14" t="n">
        <v>5</v>
      </c>
      <c r="H3760" s="14" t="n">
        <v>1</v>
      </c>
      <c r="I3760" s="23" t="str">
        <f aca="false">IF(J3760="RHAP", "Rhizophora apiculata", IF(J3760="EXAG", "Excoecaria agallocha", IF(J3760="BRPA", "Bruguiera parviflora", IF(J3760="XYMO", "Xylocarpus moluccensis", IF(J3760="BRCY", "Bruguiera cylindrica", IF(J3760="AVAL", "Avicennia alba", IF(J3760="AVOF", "Avicennia officinalis", IF(J3760="LURA", "Lumnitzera racemosa", IF(J3760="CETA", "Ceriops tagal", IF(J3760="XYGR", "Xylocarpus granatum", IF(J3760="AVMA", "Avicennia marina", IF(J3760="RHMU", "Rhizophora mucronata", IF(J3760="BRGY", "Bruguiera gymnorrhiza", IF(J3760="BRSE", "Bruguiera sexangula", IF(J3760="SOOV", "Sonneratia ovata", IF(J3760="SOCA", "Sonneratia caseolaris", IF(J3760="HELI", "Heritiera littoralis", IF(J3760="HESY", "Heritiera sylvatica", IF(J3760="NYFR", "Nypa fruticans", IF(J3760="CYRA", "Cynometra ramiflora", IF(J3760="PHPA", "Phoenix paludosa", IF(J3760="SCHY", "Scyphiphora hydrophyllacea", IF(J3760="DIMA", "Diospyros maritima", IF(J3760="POPI", "Pongamia pinnata", IF(J3760="MAPS", "Maniltoa psilogyne", IF(J3760="INBI", "Intsia bijuga", IF(J3760="ACEB", "Acanthus ebracteatus", IF(J3760="CAER", "Calamus erinaceus", IF(J3760="UNUN", "Unknown unknown",  IF(J3760="SOAL", "Sonneratia alba",  IF(J3760="AECO", "Aegiceras corniculatum", "" )) )))))))))))))))))))))))))))))</f>
        <v>Rhizophora apiculata</v>
      </c>
      <c r="J3760" s="23" t="s">
        <v>21</v>
      </c>
      <c r="K3760" s="68" t="n">
        <v>6.3</v>
      </c>
      <c r="L3760" s="73"/>
      <c r="N3760" s="29"/>
    </row>
    <row r="3761" customFormat="false" ht="13.8" hidden="false" customHeight="false" outlineLevel="0" collapsed="false">
      <c r="A3761" s="49" t="s">
        <v>138</v>
      </c>
      <c r="B3761" s="27" t="n">
        <v>41397</v>
      </c>
      <c r="C3761" s="1" t="s">
        <v>544</v>
      </c>
      <c r="D3761" s="1" t="s">
        <v>140</v>
      </c>
      <c r="E3761" s="1" t="s">
        <v>544</v>
      </c>
      <c r="F3761" s="1" t="s">
        <v>20</v>
      </c>
      <c r="G3761" s="14" t="n">
        <v>5</v>
      </c>
      <c r="H3761" s="14" t="n">
        <v>1</v>
      </c>
      <c r="I3761" s="23" t="str">
        <f aca="false">IF(J3761="RHAP", "Rhizophora apiculata", IF(J3761="EXAG", "Excoecaria agallocha", IF(J3761="BRPA", "Bruguiera parviflora", IF(J3761="XYMO", "Xylocarpus moluccensis", IF(J3761="BRCY", "Bruguiera cylindrica", IF(J3761="AVAL", "Avicennia alba", IF(J3761="AVOF", "Avicennia officinalis", IF(J3761="LURA", "Lumnitzera racemosa", IF(J3761="CETA", "Ceriops tagal", IF(J3761="XYGR", "Xylocarpus granatum", IF(J3761="AVMA", "Avicennia marina", IF(J3761="RHMU", "Rhizophora mucronata", IF(J3761="BRGY", "Bruguiera gymnorrhiza", IF(J3761="BRSE", "Bruguiera sexangula", IF(J3761="SOOV", "Sonneratia ovata", IF(J3761="SOCA", "Sonneratia caseolaris", IF(J3761="HELI", "Heritiera littoralis", IF(J3761="HESY", "Heritiera sylvatica", IF(J3761="NYFR", "Nypa fruticans", IF(J3761="CYRA", "Cynometra ramiflora", IF(J3761="PHPA", "Phoenix paludosa", IF(J3761="SCHY", "Scyphiphora hydrophyllacea", IF(J3761="DIMA", "Diospyros maritima", IF(J3761="POPI", "Pongamia pinnata", IF(J3761="MAPS", "Maniltoa psilogyne", IF(J3761="INBI", "Intsia bijuga", IF(J3761="ACEB", "Acanthus ebracteatus", IF(J3761="CAER", "Calamus erinaceus", IF(J3761="UNUN", "Unknown unknown",  IF(J3761="SOAL", "Sonneratia alba",  IF(J3761="AECO", "Aegiceras corniculatum", "" )) )))))))))))))))))))))))))))))</f>
        <v>Rhizophora apiculata</v>
      </c>
      <c r="J3761" s="23" t="s">
        <v>21</v>
      </c>
      <c r="K3761" s="68" t="n">
        <v>6.3</v>
      </c>
      <c r="L3761" s="73"/>
      <c r="N3761" s="29"/>
    </row>
    <row r="3762" customFormat="false" ht="13.8" hidden="false" customHeight="false" outlineLevel="0" collapsed="false">
      <c r="A3762" s="49" t="s">
        <v>138</v>
      </c>
      <c r="B3762" s="27" t="n">
        <v>41397</v>
      </c>
      <c r="C3762" s="1" t="s">
        <v>544</v>
      </c>
      <c r="D3762" s="1" t="s">
        <v>140</v>
      </c>
      <c r="E3762" s="1" t="s">
        <v>544</v>
      </c>
      <c r="F3762" s="1" t="s">
        <v>20</v>
      </c>
      <c r="G3762" s="14" t="n">
        <v>5</v>
      </c>
      <c r="H3762" s="14" t="n">
        <v>1</v>
      </c>
      <c r="I3762" s="23" t="str">
        <f aca="false">IF(J3762="RHAP", "Rhizophora apiculata", IF(J3762="EXAG", "Excoecaria agallocha", IF(J3762="BRPA", "Bruguiera parviflora", IF(J3762="XYMO", "Xylocarpus moluccensis", IF(J3762="BRCY", "Bruguiera cylindrica", IF(J3762="AVAL", "Avicennia alba", IF(J3762="AVOF", "Avicennia officinalis", IF(J3762="LURA", "Lumnitzera racemosa", IF(J3762="CETA", "Ceriops tagal", IF(J3762="XYGR", "Xylocarpus granatum", IF(J3762="AVMA", "Avicennia marina", IF(J3762="RHMU", "Rhizophora mucronata", IF(J3762="BRGY", "Bruguiera gymnorrhiza", IF(J3762="BRSE", "Bruguiera sexangula", IF(J3762="SOOV", "Sonneratia ovata", IF(J3762="SOCA", "Sonneratia caseolaris", IF(J3762="HELI", "Heritiera littoralis", IF(J3762="HESY", "Heritiera sylvatica", IF(J3762="NYFR", "Nypa fruticans", IF(J3762="CYRA", "Cynometra ramiflora", IF(J3762="PHPA", "Phoenix paludosa", IF(J3762="SCHY", "Scyphiphora hydrophyllacea", IF(J3762="DIMA", "Diospyros maritima", IF(J3762="POPI", "Pongamia pinnata", IF(J3762="MAPS", "Maniltoa psilogyne", IF(J3762="INBI", "Intsia bijuga", IF(J3762="ACEB", "Acanthus ebracteatus", IF(J3762="CAER", "Calamus erinaceus", IF(J3762="UNUN", "Unknown unknown",  IF(J3762="SOAL", "Sonneratia alba",  IF(J3762="AECO", "Aegiceras corniculatum", "" )) )))))))))))))))))))))))))))))</f>
        <v>Rhizophora apiculata</v>
      </c>
      <c r="J3762" s="23" t="s">
        <v>21</v>
      </c>
      <c r="K3762" s="68" t="n">
        <v>6.3</v>
      </c>
      <c r="L3762" s="73"/>
      <c r="N3762" s="29" t="n">
        <v>2</v>
      </c>
    </row>
    <row r="3763" customFormat="false" ht="13.8" hidden="false" customHeight="false" outlineLevel="0" collapsed="false">
      <c r="A3763" s="49" t="s">
        <v>138</v>
      </c>
      <c r="B3763" s="27" t="n">
        <v>41397</v>
      </c>
      <c r="C3763" s="1" t="s">
        <v>544</v>
      </c>
      <c r="D3763" s="1" t="s">
        <v>140</v>
      </c>
      <c r="E3763" s="1" t="s">
        <v>544</v>
      </c>
      <c r="F3763" s="1" t="s">
        <v>20</v>
      </c>
      <c r="G3763" s="14" t="n">
        <v>5</v>
      </c>
      <c r="H3763" s="14" t="n">
        <v>1</v>
      </c>
      <c r="I3763" s="23" t="str">
        <f aca="false">IF(J3763="RHAP", "Rhizophora apiculata", IF(J3763="EXAG", "Excoecaria agallocha", IF(J3763="BRPA", "Bruguiera parviflora", IF(J3763="XYMO", "Xylocarpus moluccensis", IF(J3763="BRCY", "Bruguiera cylindrica", IF(J3763="AVAL", "Avicennia alba", IF(J3763="AVOF", "Avicennia officinalis", IF(J3763="LURA", "Lumnitzera racemosa", IF(J3763="CETA", "Ceriops tagal", IF(J3763="XYGR", "Xylocarpus granatum", IF(J3763="AVMA", "Avicennia marina", IF(J3763="RHMU", "Rhizophora mucronata", IF(J3763="BRGY", "Bruguiera gymnorrhiza", IF(J3763="BRSE", "Bruguiera sexangula", IF(J3763="SOOV", "Sonneratia ovata", IF(J3763="SOCA", "Sonneratia caseolaris", IF(J3763="HELI", "Heritiera littoralis", IF(J3763="HESY", "Heritiera sylvatica", IF(J3763="NYFR", "Nypa fruticans", IF(J3763="CYRA", "Cynometra ramiflora", IF(J3763="PHPA", "Phoenix paludosa", IF(J3763="SCHY", "Scyphiphora hydrophyllacea", IF(J3763="DIMA", "Diospyros maritima", IF(J3763="POPI", "Pongamia pinnata", IF(J3763="MAPS", "Maniltoa psilogyne", IF(J3763="INBI", "Intsia bijuga", IF(J3763="ACEB", "Acanthus ebracteatus", IF(J3763="CAER", "Calamus erinaceus", IF(J3763="UNUN", "Unknown unknown",  IF(J3763="SOAL", "Sonneratia alba",  IF(J3763="AECO", "Aegiceras corniculatum", "" )) )))))))))))))))))))))))))))))</f>
        <v>Rhizophora apiculata</v>
      </c>
      <c r="J3763" s="23" t="s">
        <v>21</v>
      </c>
      <c r="K3763" s="68" t="n">
        <v>6.4</v>
      </c>
      <c r="L3763" s="73"/>
      <c r="N3763" s="29"/>
    </row>
    <row r="3764" customFormat="false" ht="13.8" hidden="false" customHeight="false" outlineLevel="0" collapsed="false">
      <c r="A3764" s="49" t="s">
        <v>138</v>
      </c>
      <c r="B3764" s="27" t="n">
        <v>41397</v>
      </c>
      <c r="C3764" s="1" t="s">
        <v>544</v>
      </c>
      <c r="D3764" s="1" t="s">
        <v>140</v>
      </c>
      <c r="E3764" s="1" t="s">
        <v>544</v>
      </c>
      <c r="F3764" s="1" t="s">
        <v>20</v>
      </c>
      <c r="G3764" s="14" t="n">
        <v>5</v>
      </c>
      <c r="H3764" s="14" t="n">
        <v>1</v>
      </c>
      <c r="I3764" s="23" t="str">
        <f aca="false">IF(J3764="RHAP", "Rhizophora apiculata", IF(J3764="EXAG", "Excoecaria agallocha", IF(J3764="BRPA", "Bruguiera parviflora", IF(J3764="XYMO", "Xylocarpus moluccensis", IF(J3764="BRCY", "Bruguiera cylindrica", IF(J3764="AVAL", "Avicennia alba", IF(J3764="AVOF", "Avicennia officinalis", IF(J3764="LURA", "Lumnitzera racemosa", IF(J3764="CETA", "Ceriops tagal", IF(J3764="XYGR", "Xylocarpus granatum", IF(J3764="AVMA", "Avicennia marina", IF(J3764="RHMU", "Rhizophora mucronata", IF(J3764="BRGY", "Bruguiera gymnorrhiza", IF(J3764="BRSE", "Bruguiera sexangula", IF(J3764="SOOV", "Sonneratia ovata", IF(J3764="SOCA", "Sonneratia caseolaris", IF(J3764="HELI", "Heritiera littoralis", IF(J3764="HESY", "Heritiera sylvatica", IF(J3764="NYFR", "Nypa fruticans", IF(J3764="CYRA", "Cynometra ramiflora", IF(J3764="PHPA", "Phoenix paludosa", IF(J3764="SCHY", "Scyphiphora hydrophyllacea", IF(J3764="DIMA", "Diospyros maritima", IF(J3764="POPI", "Pongamia pinnata", IF(J3764="MAPS", "Maniltoa psilogyne", IF(J3764="INBI", "Intsia bijuga", IF(J3764="ACEB", "Acanthus ebracteatus", IF(J3764="CAER", "Calamus erinaceus", IF(J3764="UNUN", "Unknown unknown",  IF(J3764="SOAL", "Sonneratia alba",  IF(J3764="AECO", "Aegiceras corniculatum", "" )) )))))))))))))))))))))))))))))</f>
        <v>Rhizophora apiculata</v>
      </c>
      <c r="J3764" s="23" t="s">
        <v>21</v>
      </c>
      <c r="K3764" s="68" t="n">
        <v>6.4</v>
      </c>
      <c r="L3764" s="73"/>
      <c r="N3764" s="29"/>
    </row>
    <row r="3765" customFormat="false" ht="13.8" hidden="false" customHeight="false" outlineLevel="0" collapsed="false">
      <c r="A3765" s="49" t="s">
        <v>138</v>
      </c>
      <c r="B3765" s="27" t="n">
        <v>41397</v>
      </c>
      <c r="C3765" s="1" t="s">
        <v>544</v>
      </c>
      <c r="D3765" s="1" t="s">
        <v>140</v>
      </c>
      <c r="E3765" s="1" t="s">
        <v>544</v>
      </c>
      <c r="F3765" s="1" t="s">
        <v>20</v>
      </c>
      <c r="G3765" s="14" t="n">
        <v>5</v>
      </c>
      <c r="H3765" s="14" t="n">
        <v>1</v>
      </c>
      <c r="I3765" s="23" t="str">
        <f aca="false">IF(J3765="RHAP", "Rhizophora apiculata", IF(J3765="EXAG", "Excoecaria agallocha", IF(J3765="BRPA", "Bruguiera parviflora", IF(J3765="XYMO", "Xylocarpus moluccensis", IF(J3765="BRCY", "Bruguiera cylindrica", IF(J3765="AVAL", "Avicennia alba", IF(J3765="AVOF", "Avicennia officinalis", IF(J3765="LURA", "Lumnitzera racemosa", IF(J3765="CETA", "Ceriops tagal", IF(J3765="XYGR", "Xylocarpus granatum", IF(J3765="AVMA", "Avicennia marina", IF(J3765="RHMU", "Rhizophora mucronata", IF(J3765="BRGY", "Bruguiera gymnorrhiza", IF(J3765="BRSE", "Bruguiera sexangula", IF(J3765="SOOV", "Sonneratia ovata", IF(J3765="SOCA", "Sonneratia caseolaris", IF(J3765="HELI", "Heritiera littoralis", IF(J3765="HESY", "Heritiera sylvatica", IF(J3765="NYFR", "Nypa fruticans", IF(J3765="CYRA", "Cynometra ramiflora", IF(J3765="PHPA", "Phoenix paludosa", IF(J3765="SCHY", "Scyphiphora hydrophyllacea", IF(J3765="DIMA", "Diospyros maritima", IF(J3765="POPI", "Pongamia pinnata", IF(J3765="MAPS", "Maniltoa psilogyne", IF(J3765="INBI", "Intsia bijuga", IF(J3765="ACEB", "Acanthus ebracteatus", IF(J3765="CAER", "Calamus erinaceus", IF(J3765="UNUN", "Unknown unknown",  IF(J3765="SOAL", "Sonneratia alba",  IF(J3765="AECO", "Aegiceras corniculatum", "" )) )))))))))))))))))))))))))))))</f>
        <v>Rhizophora apiculata</v>
      </c>
      <c r="J3765" s="23" t="s">
        <v>21</v>
      </c>
      <c r="K3765" s="68" t="n">
        <v>6.4</v>
      </c>
      <c r="L3765" s="73"/>
      <c r="N3765" s="29"/>
    </row>
    <row r="3766" customFormat="false" ht="13.8" hidden="false" customHeight="false" outlineLevel="0" collapsed="false">
      <c r="A3766" s="49" t="s">
        <v>138</v>
      </c>
      <c r="B3766" s="27" t="n">
        <v>41397</v>
      </c>
      <c r="C3766" s="1" t="s">
        <v>544</v>
      </c>
      <c r="D3766" s="1" t="s">
        <v>140</v>
      </c>
      <c r="E3766" s="1" t="s">
        <v>544</v>
      </c>
      <c r="F3766" s="1" t="s">
        <v>20</v>
      </c>
      <c r="G3766" s="14" t="n">
        <v>5</v>
      </c>
      <c r="H3766" s="14" t="n">
        <v>1</v>
      </c>
      <c r="I3766" s="23" t="str">
        <f aca="false">IF(J3766="RHAP", "Rhizophora apiculata", IF(J3766="EXAG", "Excoecaria agallocha", IF(J3766="BRPA", "Bruguiera parviflora", IF(J3766="XYMO", "Xylocarpus moluccensis", IF(J3766="BRCY", "Bruguiera cylindrica", IF(J3766="AVAL", "Avicennia alba", IF(J3766="AVOF", "Avicennia officinalis", IF(J3766="LURA", "Lumnitzera racemosa", IF(J3766="CETA", "Ceriops tagal", IF(J3766="XYGR", "Xylocarpus granatum", IF(J3766="AVMA", "Avicennia marina", IF(J3766="RHMU", "Rhizophora mucronata", IF(J3766="BRGY", "Bruguiera gymnorrhiza", IF(J3766="BRSE", "Bruguiera sexangula", IF(J3766="SOOV", "Sonneratia ovata", IF(J3766="SOCA", "Sonneratia caseolaris", IF(J3766="HELI", "Heritiera littoralis", IF(J3766="HESY", "Heritiera sylvatica", IF(J3766="NYFR", "Nypa fruticans", IF(J3766="CYRA", "Cynometra ramiflora", IF(J3766="PHPA", "Phoenix paludosa", IF(J3766="SCHY", "Scyphiphora hydrophyllacea", IF(J3766="DIMA", "Diospyros maritima", IF(J3766="POPI", "Pongamia pinnata", IF(J3766="MAPS", "Maniltoa psilogyne", IF(J3766="INBI", "Intsia bijuga", IF(J3766="ACEB", "Acanthus ebracteatus", IF(J3766="CAER", "Calamus erinaceus", IF(J3766="UNUN", "Unknown unknown",  IF(J3766="SOAL", "Sonneratia alba",  IF(J3766="AECO", "Aegiceras corniculatum", "" )) )))))))))))))))))))))))))))))</f>
        <v>Rhizophora apiculata</v>
      </c>
      <c r="J3766" s="23" t="s">
        <v>21</v>
      </c>
      <c r="K3766" s="68" t="n">
        <v>6.8</v>
      </c>
      <c r="L3766" s="73"/>
      <c r="N3766" s="29"/>
    </row>
    <row r="3767" customFormat="false" ht="13.8" hidden="false" customHeight="false" outlineLevel="0" collapsed="false">
      <c r="A3767" s="49" t="s">
        <v>138</v>
      </c>
      <c r="B3767" s="27" t="n">
        <v>41397</v>
      </c>
      <c r="C3767" s="1" t="s">
        <v>544</v>
      </c>
      <c r="D3767" s="1" t="s">
        <v>140</v>
      </c>
      <c r="E3767" s="1" t="s">
        <v>544</v>
      </c>
      <c r="F3767" s="1" t="s">
        <v>20</v>
      </c>
      <c r="G3767" s="14" t="n">
        <v>5</v>
      </c>
      <c r="H3767" s="14" t="n">
        <v>1</v>
      </c>
      <c r="I3767" s="23" t="str">
        <f aca="false">IF(J3767="RHAP", "Rhizophora apiculata", IF(J3767="EXAG", "Excoecaria agallocha", IF(J3767="BRPA", "Bruguiera parviflora", IF(J3767="XYMO", "Xylocarpus moluccensis", IF(J3767="BRCY", "Bruguiera cylindrica", IF(J3767="AVAL", "Avicennia alba", IF(J3767="AVOF", "Avicennia officinalis", IF(J3767="LURA", "Lumnitzera racemosa", IF(J3767="CETA", "Ceriops tagal", IF(J3767="XYGR", "Xylocarpus granatum", IF(J3767="AVMA", "Avicennia marina", IF(J3767="RHMU", "Rhizophora mucronata", IF(J3767="BRGY", "Bruguiera gymnorrhiza", IF(J3767="BRSE", "Bruguiera sexangula", IF(J3767="SOOV", "Sonneratia ovata", IF(J3767="SOCA", "Sonneratia caseolaris", IF(J3767="HELI", "Heritiera littoralis", IF(J3767="HESY", "Heritiera sylvatica", IF(J3767="NYFR", "Nypa fruticans", IF(J3767="CYRA", "Cynometra ramiflora", IF(J3767="PHPA", "Phoenix paludosa", IF(J3767="SCHY", "Scyphiphora hydrophyllacea", IF(J3767="DIMA", "Diospyros maritima", IF(J3767="POPI", "Pongamia pinnata", IF(J3767="MAPS", "Maniltoa psilogyne", IF(J3767="INBI", "Intsia bijuga", IF(J3767="ACEB", "Acanthus ebracteatus", IF(J3767="CAER", "Calamus erinaceus", IF(J3767="UNUN", "Unknown unknown",  IF(J3767="SOAL", "Sonneratia alba",  IF(J3767="AECO", "Aegiceras corniculatum", "" )) )))))))))))))))))))))))))))))</f>
        <v>Rhizophora apiculata</v>
      </c>
      <c r="J3767" s="23" t="s">
        <v>21</v>
      </c>
      <c r="K3767" s="61" t="n">
        <v>6.9</v>
      </c>
      <c r="L3767" s="73"/>
      <c r="N3767" s="29"/>
    </row>
    <row r="3768" customFormat="false" ht="13.8" hidden="false" customHeight="false" outlineLevel="0" collapsed="false">
      <c r="A3768" s="49" t="s">
        <v>138</v>
      </c>
      <c r="B3768" s="27" t="n">
        <v>41397</v>
      </c>
      <c r="C3768" s="1" t="s">
        <v>544</v>
      </c>
      <c r="D3768" s="1" t="s">
        <v>140</v>
      </c>
      <c r="E3768" s="1" t="s">
        <v>544</v>
      </c>
      <c r="F3768" s="1" t="s">
        <v>20</v>
      </c>
      <c r="G3768" s="14" t="n">
        <v>5</v>
      </c>
      <c r="H3768" s="14" t="n">
        <v>1</v>
      </c>
      <c r="I3768" s="23" t="str">
        <f aca="false">IF(J3768="RHAP", "Rhizophora apiculata", IF(J3768="EXAG", "Excoecaria agallocha", IF(J3768="BRPA", "Bruguiera parviflora", IF(J3768="XYMO", "Xylocarpus moluccensis", IF(J3768="BRCY", "Bruguiera cylindrica", IF(J3768="AVAL", "Avicennia alba", IF(J3768="AVOF", "Avicennia officinalis", IF(J3768="LURA", "Lumnitzera racemosa", IF(J3768="CETA", "Ceriops tagal", IF(J3768="XYGR", "Xylocarpus granatum", IF(J3768="AVMA", "Avicennia marina", IF(J3768="RHMU", "Rhizophora mucronata", IF(J3768="BRGY", "Bruguiera gymnorrhiza", IF(J3768="BRSE", "Bruguiera sexangula", IF(J3768="SOOV", "Sonneratia ovata", IF(J3768="SOCA", "Sonneratia caseolaris", IF(J3768="HELI", "Heritiera littoralis", IF(J3768="HESY", "Heritiera sylvatica", IF(J3768="NYFR", "Nypa fruticans", IF(J3768="CYRA", "Cynometra ramiflora", IF(J3768="PHPA", "Phoenix paludosa", IF(J3768="SCHY", "Scyphiphora hydrophyllacea", IF(J3768="DIMA", "Diospyros maritima", IF(J3768="POPI", "Pongamia pinnata", IF(J3768="MAPS", "Maniltoa psilogyne", IF(J3768="INBI", "Intsia bijuga", IF(J3768="ACEB", "Acanthus ebracteatus", IF(J3768="CAER", "Calamus erinaceus", IF(J3768="UNUN", "Unknown unknown",  IF(J3768="SOAL", "Sonneratia alba",  IF(J3768="AECO", "Aegiceras corniculatum", "" )) )))))))))))))))))))))))))))))</f>
        <v>Rhizophora apiculata</v>
      </c>
      <c r="J3768" s="23" t="s">
        <v>21</v>
      </c>
      <c r="K3768" s="68" t="n">
        <v>7</v>
      </c>
      <c r="L3768" s="73"/>
      <c r="N3768" s="29"/>
    </row>
    <row r="3769" customFormat="false" ht="13.8" hidden="false" customHeight="false" outlineLevel="0" collapsed="false">
      <c r="A3769" s="49" t="s">
        <v>138</v>
      </c>
      <c r="B3769" s="27" t="n">
        <v>41397</v>
      </c>
      <c r="C3769" s="1" t="s">
        <v>544</v>
      </c>
      <c r="D3769" s="1" t="s">
        <v>140</v>
      </c>
      <c r="E3769" s="1" t="s">
        <v>544</v>
      </c>
      <c r="F3769" s="1" t="s">
        <v>20</v>
      </c>
      <c r="G3769" s="14" t="n">
        <v>5</v>
      </c>
      <c r="H3769" s="14" t="n">
        <v>1</v>
      </c>
      <c r="I3769" s="23" t="str">
        <f aca="false">IF(J3769="RHAP", "Rhizophora apiculata", IF(J3769="EXAG", "Excoecaria agallocha", IF(J3769="BRPA", "Bruguiera parviflora", IF(J3769="XYMO", "Xylocarpus moluccensis", IF(J3769="BRCY", "Bruguiera cylindrica", IF(J3769="AVAL", "Avicennia alba", IF(J3769="AVOF", "Avicennia officinalis", IF(J3769="LURA", "Lumnitzera racemosa", IF(J3769="CETA", "Ceriops tagal", IF(J3769="XYGR", "Xylocarpus granatum", IF(J3769="AVMA", "Avicennia marina", IF(J3769="RHMU", "Rhizophora mucronata", IF(J3769="BRGY", "Bruguiera gymnorrhiza", IF(J3769="BRSE", "Bruguiera sexangula", IF(J3769="SOOV", "Sonneratia ovata", IF(J3769="SOCA", "Sonneratia caseolaris", IF(J3769="HELI", "Heritiera littoralis", IF(J3769="HESY", "Heritiera sylvatica", IF(J3769="NYFR", "Nypa fruticans", IF(J3769="CYRA", "Cynometra ramiflora", IF(J3769="PHPA", "Phoenix paludosa", IF(J3769="SCHY", "Scyphiphora hydrophyllacea", IF(J3769="DIMA", "Diospyros maritima", IF(J3769="POPI", "Pongamia pinnata", IF(J3769="MAPS", "Maniltoa psilogyne", IF(J3769="INBI", "Intsia bijuga", IF(J3769="ACEB", "Acanthus ebracteatus", IF(J3769="CAER", "Calamus erinaceus", IF(J3769="UNUN", "Unknown unknown",  IF(J3769="SOAL", "Sonneratia alba",  IF(J3769="AECO", "Aegiceras corniculatum", "" )) )))))))))))))))))))))))))))))</f>
        <v>Rhizophora apiculata</v>
      </c>
      <c r="J3769" s="23" t="s">
        <v>21</v>
      </c>
      <c r="K3769" s="68" t="n">
        <v>7</v>
      </c>
      <c r="L3769" s="73"/>
      <c r="N3769" s="29"/>
    </row>
    <row r="3770" customFormat="false" ht="13.8" hidden="false" customHeight="false" outlineLevel="0" collapsed="false">
      <c r="A3770" s="49" t="s">
        <v>138</v>
      </c>
      <c r="B3770" s="27" t="n">
        <v>41397</v>
      </c>
      <c r="C3770" s="1" t="s">
        <v>544</v>
      </c>
      <c r="D3770" s="1" t="s">
        <v>140</v>
      </c>
      <c r="E3770" s="1" t="s">
        <v>544</v>
      </c>
      <c r="F3770" s="1" t="s">
        <v>20</v>
      </c>
      <c r="G3770" s="14" t="n">
        <v>5</v>
      </c>
      <c r="H3770" s="14" t="n">
        <v>1</v>
      </c>
      <c r="I3770" s="23" t="str">
        <f aca="false">IF(J3770="RHAP", "Rhizophora apiculata", IF(J3770="EXAG", "Excoecaria agallocha", IF(J3770="BRPA", "Bruguiera parviflora", IF(J3770="XYMO", "Xylocarpus moluccensis", IF(J3770="BRCY", "Bruguiera cylindrica", IF(J3770="AVAL", "Avicennia alba", IF(J3770="AVOF", "Avicennia officinalis", IF(J3770="LURA", "Lumnitzera racemosa", IF(J3770="CETA", "Ceriops tagal", IF(J3770="XYGR", "Xylocarpus granatum", IF(J3770="AVMA", "Avicennia marina", IF(J3770="RHMU", "Rhizophora mucronata", IF(J3770="BRGY", "Bruguiera gymnorrhiza", IF(J3770="BRSE", "Bruguiera sexangula", IF(J3770="SOOV", "Sonneratia ovata", IF(J3770="SOCA", "Sonneratia caseolaris", IF(J3770="HELI", "Heritiera littoralis", IF(J3770="HESY", "Heritiera sylvatica", IF(J3770="NYFR", "Nypa fruticans", IF(J3770="CYRA", "Cynometra ramiflora", IF(J3770="PHPA", "Phoenix paludosa", IF(J3770="SCHY", "Scyphiphora hydrophyllacea", IF(J3770="DIMA", "Diospyros maritima", IF(J3770="POPI", "Pongamia pinnata", IF(J3770="MAPS", "Maniltoa psilogyne", IF(J3770="INBI", "Intsia bijuga", IF(J3770="ACEB", "Acanthus ebracteatus", IF(J3770="CAER", "Calamus erinaceus", IF(J3770="UNUN", "Unknown unknown",  IF(J3770="SOAL", "Sonneratia alba",  IF(J3770="AECO", "Aegiceras corniculatum", "" )) )))))))))))))))))))))))))))))</f>
        <v>Rhizophora apiculata</v>
      </c>
      <c r="J3770" s="23" t="s">
        <v>21</v>
      </c>
      <c r="K3770" s="68" t="n">
        <v>7.1</v>
      </c>
      <c r="L3770" s="73"/>
      <c r="N3770" s="29"/>
    </row>
    <row r="3771" customFormat="false" ht="13.8" hidden="false" customHeight="false" outlineLevel="0" collapsed="false">
      <c r="A3771" s="49" t="s">
        <v>138</v>
      </c>
      <c r="B3771" s="27" t="n">
        <v>41397</v>
      </c>
      <c r="C3771" s="1" t="s">
        <v>544</v>
      </c>
      <c r="D3771" s="1" t="s">
        <v>140</v>
      </c>
      <c r="E3771" s="1" t="s">
        <v>544</v>
      </c>
      <c r="F3771" s="1" t="s">
        <v>20</v>
      </c>
      <c r="G3771" s="14" t="n">
        <v>5</v>
      </c>
      <c r="H3771" s="14" t="n">
        <v>1</v>
      </c>
      <c r="I3771" s="23" t="str">
        <f aca="false">IF(J3771="RHAP", "Rhizophora apiculata", IF(J3771="EXAG", "Excoecaria agallocha", IF(J3771="BRPA", "Bruguiera parviflora", IF(J3771="XYMO", "Xylocarpus moluccensis", IF(J3771="BRCY", "Bruguiera cylindrica", IF(J3771="AVAL", "Avicennia alba", IF(J3771="AVOF", "Avicennia officinalis", IF(J3771="LURA", "Lumnitzera racemosa", IF(J3771="CETA", "Ceriops tagal", IF(J3771="XYGR", "Xylocarpus granatum", IF(J3771="AVMA", "Avicennia marina", IF(J3771="RHMU", "Rhizophora mucronata", IF(J3771="BRGY", "Bruguiera gymnorrhiza", IF(J3771="BRSE", "Bruguiera sexangula", IF(J3771="SOOV", "Sonneratia ovata", IF(J3771="SOCA", "Sonneratia caseolaris", IF(J3771="HELI", "Heritiera littoralis", IF(J3771="HESY", "Heritiera sylvatica", IF(J3771="NYFR", "Nypa fruticans", IF(J3771="CYRA", "Cynometra ramiflora", IF(J3771="PHPA", "Phoenix paludosa", IF(J3771="SCHY", "Scyphiphora hydrophyllacea", IF(J3771="DIMA", "Diospyros maritima", IF(J3771="POPI", "Pongamia pinnata", IF(J3771="MAPS", "Maniltoa psilogyne", IF(J3771="INBI", "Intsia bijuga", IF(J3771="ACEB", "Acanthus ebracteatus", IF(J3771="CAER", "Calamus erinaceus", IF(J3771="UNUN", "Unknown unknown",  IF(J3771="SOAL", "Sonneratia alba",  IF(J3771="AECO", "Aegiceras corniculatum", "" )) )))))))))))))))))))))))))))))</f>
        <v>Rhizophora apiculata</v>
      </c>
      <c r="J3771" s="23" t="s">
        <v>21</v>
      </c>
      <c r="K3771" s="68" t="n">
        <v>7.1</v>
      </c>
      <c r="L3771" s="73"/>
      <c r="N3771" s="29"/>
    </row>
    <row r="3772" customFormat="false" ht="13.8" hidden="false" customHeight="false" outlineLevel="0" collapsed="false">
      <c r="A3772" s="49" t="s">
        <v>138</v>
      </c>
      <c r="B3772" s="27" t="n">
        <v>41397</v>
      </c>
      <c r="C3772" s="1" t="s">
        <v>544</v>
      </c>
      <c r="D3772" s="1" t="s">
        <v>140</v>
      </c>
      <c r="E3772" s="1" t="s">
        <v>544</v>
      </c>
      <c r="F3772" s="1" t="s">
        <v>20</v>
      </c>
      <c r="G3772" s="14" t="n">
        <v>5</v>
      </c>
      <c r="H3772" s="14" t="n">
        <v>1</v>
      </c>
      <c r="I3772" s="23" t="str">
        <f aca="false">IF(J3772="RHAP", "Rhizophora apiculata", IF(J3772="EXAG", "Excoecaria agallocha", IF(J3772="BRPA", "Bruguiera parviflora", IF(J3772="XYMO", "Xylocarpus moluccensis", IF(J3772="BRCY", "Bruguiera cylindrica", IF(J3772="AVAL", "Avicennia alba", IF(J3772="AVOF", "Avicennia officinalis", IF(J3772="LURA", "Lumnitzera racemosa", IF(J3772="CETA", "Ceriops tagal", IF(J3772="XYGR", "Xylocarpus granatum", IF(J3772="AVMA", "Avicennia marina", IF(J3772="RHMU", "Rhizophora mucronata", IF(J3772="BRGY", "Bruguiera gymnorrhiza", IF(J3772="BRSE", "Bruguiera sexangula", IF(J3772="SOOV", "Sonneratia ovata", IF(J3772="SOCA", "Sonneratia caseolaris", IF(J3772="HELI", "Heritiera littoralis", IF(J3772="HESY", "Heritiera sylvatica", IF(J3772="NYFR", "Nypa fruticans", IF(J3772="CYRA", "Cynometra ramiflora", IF(J3772="PHPA", "Phoenix paludosa", IF(J3772="SCHY", "Scyphiphora hydrophyllacea", IF(J3772="DIMA", "Diospyros maritima", IF(J3772="POPI", "Pongamia pinnata", IF(J3772="MAPS", "Maniltoa psilogyne", IF(J3772="INBI", "Intsia bijuga", IF(J3772="ACEB", "Acanthus ebracteatus", IF(J3772="CAER", "Calamus erinaceus", IF(J3772="UNUN", "Unknown unknown",  IF(J3772="SOAL", "Sonneratia alba",  IF(J3772="AECO", "Aegiceras corniculatum", "" )) )))))))))))))))))))))))))))))</f>
        <v>Rhizophora apiculata</v>
      </c>
      <c r="J3772" s="23" t="s">
        <v>21</v>
      </c>
      <c r="K3772" s="68" t="n">
        <v>7.2</v>
      </c>
      <c r="L3772" s="73"/>
      <c r="N3772" s="29"/>
    </row>
    <row r="3773" customFormat="false" ht="13.8" hidden="false" customHeight="false" outlineLevel="0" collapsed="false">
      <c r="A3773" s="49" t="s">
        <v>138</v>
      </c>
      <c r="B3773" s="27" t="n">
        <v>41397</v>
      </c>
      <c r="C3773" s="1" t="s">
        <v>544</v>
      </c>
      <c r="D3773" s="1" t="s">
        <v>140</v>
      </c>
      <c r="E3773" s="1" t="s">
        <v>544</v>
      </c>
      <c r="F3773" s="1" t="s">
        <v>20</v>
      </c>
      <c r="G3773" s="14" t="n">
        <v>5</v>
      </c>
      <c r="H3773" s="14" t="n">
        <v>1</v>
      </c>
      <c r="I3773" s="23" t="str">
        <f aca="false">IF(J3773="RHAP", "Rhizophora apiculata", IF(J3773="EXAG", "Excoecaria agallocha", IF(J3773="BRPA", "Bruguiera parviflora", IF(J3773="XYMO", "Xylocarpus moluccensis", IF(J3773="BRCY", "Bruguiera cylindrica", IF(J3773="AVAL", "Avicennia alba", IF(J3773="AVOF", "Avicennia officinalis", IF(J3773="LURA", "Lumnitzera racemosa", IF(J3773="CETA", "Ceriops tagal", IF(J3773="XYGR", "Xylocarpus granatum", IF(J3773="AVMA", "Avicennia marina", IF(J3773="RHMU", "Rhizophora mucronata", IF(J3773="BRGY", "Bruguiera gymnorrhiza", IF(J3773="BRSE", "Bruguiera sexangula", IF(J3773="SOOV", "Sonneratia ovata", IF(J3773="SOCA", "Sonneratia caseolaris", IF(J3773="HELI", "Heritiera littoralis", IF(J3773="HESY", "Heritiera sylvatica", IF(J3773="NYFR", "Nypa fruticans", IF(J3773="CYRA", "Cynometra ramiflora", IF(J3773="PHPA", "Phoenix paludosa", IF(J3773="SCHY", "Scyphiphora hydrophyllacea", IF(J3773="DIMA", "Diospyros maritima", IF(J3773="POPI", "Pongamia pinnata", IF(J3773="MAPS", "Maniltoa psilogyne", IF(J3773="INBI", "Intsia bijuga", IF(J3773="ACEB", "Acanthus ebracteatus", IF(J3773="CAER", "Calamus erinaceus", IF(J3773="UNUN", "Unknown unknown",  IF(J3773="SOAL", "Sonneratia alba",  IF(J3773="AECO", "Aegiceras corniculatum", "" )) )))))))))))))))))))))))))))))</f>
        <v>Rhizophora apiculata</v>
      </c>
      <c r="J3773" s="23" t="s">
        <v>21</v>
      </c>
      <c r="K3773" s="23" t="n">
        <v>7.2</v>
      </c>
      <c r="L3773" s="73"/>
      <c r="N3773" s="29"/>
    </row>
    <row r="3774" customFormat="false" ht="13.8" hidden="false" customHeight="false" outlineLevel="0" collapsed="false">
      <c r="A3774" s="49" t="s">
        <v>138</v>
      </c>
      <c r="B3774" s="27" t="n">
        <v>41397</v>
      </c>
      <c r="C3774" s="1" t="s">
        <v>544</v>
      </c>
      <c r="D3774" s="1" t="s">
        <v>140</v>
      </c>
      <c r="E3774" s="1" t="s">
        <v>544</v>
      </c>
      <c r="F3774" s="1" t="s">
        <v>20</v>
      </c>
      <c r="G3774" s="14" t="n">
        <v>5</v>
      </c>
      <c r="H3774" s="14" t="n">
        <v>1</v>
      </c>
      <c r="I3774" s="23" t="str">
        <f aca="false">IF(J3774="RHAP", "Rhizophora apiculata", IF(J3774="EXAG", "Excoecaria agallocha", IF(J3774="BRPA", "Bruguiera parviflora", IF(J3774="XYMO", "Xylocarpus moluccensis", IF(J3774="BRCY", "Bruguiera cylindrica", IF(J3774="AVAL", "Avicennia alba", IF(J3774="AVOF", "Avicennia officinalis", IF(J3774="LURA", "Lumnitzera racemosa", IF(J3774="CETA", "Ceriops tagal", IF(J3774="XYGR", "Xylocarpus granatum", IF(J3774="AVMA", "Avicennia marina", IF(J3774="RHMU", "Rhizophora mucronata", IF(J3774="BRGY", "Bruguiera gymnorrhiza", IF(J3774="BRSE", "Bruguiera sexangula", IF(J3774="SOOV", "Sonneratia ovata", IF(J3774="SOCA", "Sonneratia caseolaris", IF(J3774="HELI", "Heritiera littoralis", IF(J3774="HESY", "Heritiera sylvatica", IF(J3774="NYFR", "Nypa fruticans", IF(J3774="CYRA", "Cynometra ramiflora", IF(J3774="PHPA", "Phoenix paludosa", IF(J3774="SCHY", "Scyphiphora hydrophyllacea", IF(J3774="DIMA", "Diospyros maritima", IF(J3774="POPI", "Pongamia pinnata", IF(J3774="MAPS", "Maniltoa psilogyne", IF(J3774="INBI", "Intsia bijuga", IF(J3774="ACEB", "Acanthus ebracteatus", IF(J3774="CAER", "Calamus erinaceus", IF(J3774="UNUN", "Unknown unknown",  IF(J3774="SOAL", "Sonneratia alba",  IF(J3774="AECO", "Aegiceras corniculatum", "" )) )))))))))))))))))))))))))))))</f>
        <v>Rhizophora apiculata</v>
      </c>
      <c r="J3774" s="23" t="s">
        <v>21</v>
      </c>
      <c r="K3774" s="68" t="n">
        <v>7.3</v>
      </c>
      <c r="L3774" s="73"/>
      <c r="N3774" s="29"/>
    </row>
    <row r="3775" customFormat="false" ht="13.8" hidden="false" customHeight="false" outlineLevel="0" collapsed="false">
      <c r="A3775" s="49" t="s">
        <v>138</v>
      </c>
      <c r="B3775" s="27" t="n">
        <v>41397</v>
      </c>
      <c r="C3775" s="1" t="s">
        <v>544</v>
      </c>
      <c r="D3775" s="1" t="s">
        <v>140</v>
      </c>
      <c r="E3775" s="1" t="s">
        <v>544</v>
      </c>
      <c r="F3775" s="1" t="s">
        <v>20</v>
      </c>
      <c r="G3775" s="14" t="n">
        <v>5</v>
      </c>
      <c r="H3775" s="14" t="n">
        <v>1</v>
      </c>
      <c r="I3775" s="23" t="str">
        <f aca="false">IF(J3775="RHAP", "Rhizophora apiculata", IF(J3775="EXAG", "Excoecaria agallocha", IF(J3775="BRPA", "Bruguiera parviflora", IF(J3775="XYMO", "Xylocarpus moluccensis", IF(J3775="BRCY", "Bruguiera cylindrica", IF(J3775="AVAL", "Avicennia alba", IF(J3775="AVOF", "Avicennia officinalis", IF(J3775="LURA", "Lumnitzera racemosa", IF(J3775="CETA", "Ceriops tagal", IF(J3775="XYGR", "Xylocarpus granatum", IF(J3775="AVMA", "Avicennia marina", IF(J3775="RHMU", "Rhizophora mucronata", IF(J3775="BRGY", "Bruguiera gymnorrhiza", IF(J3775="BRSE", "Bruguiera sexangula", IF(J3775="SOOV", "Sonneratia ovata", IF(J3775="SOCA", "Sonneratia caseolaris", IF(J3775="HELI", "Heritiera littoralis", IF(J3775="HESY", "Heritiera sylvatica", IF(J3775="NYFR", "Nypa fruticans", IF(J3775="CYRA", "Cynometra ramiflora", IF(J3775="PHPA", "Phoenix paludosa", IF(J3775="SCHY", "Scyphiphora hydrophyllacea", IF(J3775="DIMA", "Diospyros maritima", IF(J3775="POPI", "Pongamia pinnata", IF(J3775="MAPS", "Maniltoa psilogyne", IF(J3775="INBI", "Intsia bijuga", IF(J3775="ACEB", "Acanthus ebracteatus", IF(J3775="CAER", "Calamus erinaceus", IF(J3775="UNUN", "Unknown unknown",  IF(J3775="SOAL", "Sonneratia alba",  IF(J3775="AECO", "Aegiceras corniculatum", "" )) )))))))))))))))))))))))))))))</f>
        <v>Rhizophora apiculata</v>
      </c>
      <c r="J3775" s="23" t="s">
        <v>21</v>
      </c>
      <c r="K3775" s="68" t="n">
        <v>7.3</v>
      </c>
      <c r="L3775" s="73" t="n">
        <v>1.37</v>
      </c>
      <c r="N3775" s="29" t="n">
        <v>3</v>
      </c>
    </row>
    <row r="3776" customFormat="false" ht="13.8" hidden="false" customHeight="false" outlineLevel="0" collapsed="false">
      <c r="A3776" s="49" t="s">
        <v>138</v>
      </c>
      <c r="B3776" s="27" t="n">
        <v>41397</v>
      </c>
      <c r="C3776" s="1" t="s">
        <v>544</v>
      </c>
      <c r="D3776" s="1" t="s">
        <v>140</v>
      </c>
      <c r="E3776" s="1" t="s">
        <v>544</v>
      </c>
      <c r="F3776" s="1" t="s">
        <v>20</v>
      </c>
      <c r="G3776" s="14" t="n">
        <v>5</v>
      </c>
      <c r="H3776" s="14" t="n">
        <v>1</v>
      </c>
      <c r="I3776" s="23" t="str">
        <f aca="false">IF(J3776="RHAP", "Rhizophora apiculata", IF(J3776="EXAG", "Excoecaria agallocha", IF(J3776="BRPA", "Bruguiera parviflora", IF(J3776="XYMO", "Xylocarpus moluccensis", IF(J3776="BRCY", "Bruguiera cylindrica", IF(J3776="AVAL", "Avicennia alba", IF(J3776="AVOF", "Avicennia officinalis", IF(J3776="LURA", "Lumnitzera racemosa", IF(J3776="CETA", "Ceriops tagal", IF(J3776="XYGR", "Xylocarpus granatum", IF(J3776="AVMA", "Avicennia marina", IF(J3776="RHMU", "Rhizophora mucronata", IF(J3776="BRGY", "Bruguiera gymnorrhiza", IF(J3776="BRSE", "Bruguiera sexangula", IF(J3776="SOOV", "Sonneratia ovata", IF(J3776="SOCA", "Sonneratia caseolaris", IF(J3776="HELI", "Heritiera littoralis", IF(J3776="HESY", "Heritiera sylvatica", IF(J3776="NYFR", "Nypa fruticans", IF(J3776="CYRA", "Cynometra ramiflora", IF(J3776="PHPA", "Phoenix paludosa", IF(J3776="SCHY", "Scyphiphora hydrophyllacea", IF(J3776="DIMA", "Diospyros maritima", IF(J3776="POPI", "Pongamia pinnata", IF(J3776="MAPS", "Maniltoa psilogyne", IF(J3776="INBI", "Intsia bijuga", IF(J3776="ACEB", "Acanthus ebracteatus", IF(J3776="CAER", "Calamus erinaceus", IF(J3776="UNUN", "Unknown unknown",  IF(J3776="SOAL", "Sonneratia alba",  IF(J3776="AECO", "Aegiceras corniculatum", "" )) )))))))))))))))))))))))))))))</f>
        <v>Rhizophora apiculata</v>
      </c>
      <c r="J3776" s="23" t="s">
        <v>21</v>
      </c>
      <c r="K3776" s="68" t="n">
        <v>7.3</v>
      </c>
      <c r="L3776" s="73"/>
      <c r="N3776" s="29"/>
    </row>
    <row r="3777" customFormat="false" ht="13.8" hidden="false" customHeight="false" outlineLevel="0" collapsed="false">
      <c r="A3777" s="49" t="s">
        <v>138</v>
      </c>
      <c r="B3777" s="27" t="n">
        <v>41397</v>
      </c>
      <c r="C3777" s="1" t="s">
        <v>544</v>
      </c>
      <c r="D3777" s="1" t="s">
        <v>140</v>
      </c>
      <c r="E3777" s="1" t="s">
        <v>544</v>
      </c>
      <c r="F3777" s="1" t="s">
        <v>20</v>
      </c>
      <c r="G3777" s="14" t="n">
        <v>5</v>
      </c>
      <c r="H3777" s="14" t="n">
        <v>1</v>
      </c>
      <c r="I3777" s="23" t="str">
        <f aca="false">IF(J3777="RHAP", "Rhizophora apiculata", IF(J3777="EXAG", "Excoecaria agallocha", IF(J3777="BRPA", "Bruguiera parviflora", IF(J3777="XYMO", "Xylocarpus moluccensis", IF(J3777="BRCY", "Bruguiera cylindrica", IF(J3777="AVAL", "Avicennia alba", IF(J3777="AVOF", "Avicennia officinalis", IF(J3777="LURA", "Lumnitzera racemosa", IF(J3777="CETA", "Ceriops tagal", IF(J3777="XYGR", "Xylocarpus granatum", IF(J3777="AVMA", "Avicennia marina", IF(J3777="RHMU", "Rhizophora mucronata", IF(J3777="BRGY", "Bruguiera gymnorrhiza", IF(J3777="BRSE", "Bruguiera sexangula", IF(J3777="SOOV", "Sonneratia ovata", IF(J3777="SOCA", "Sonneratia caseolaris", IF(J3777="HELI", "Heritiera littoralis", IF(J3777="HESY", "Heritiera sylvatica", IF(J3777="NYFR", "Nypa fruticans", IF(J3777="CYRA", "Cynometra ramiflora", IF(J3777="PHPA", "Phoenix paludosa", IF(J3777="SCHY", "Scyphiphora hydrophyllacea", IF(J3777="DIMA", "Diospyros maritima", IF(J3777="POPI", "Pongamia pinnata", IF(J3777="MAPS", "Maniltoa psilogyne", IF(J3777="INBI", "Intsia bijuga", IF(J3777="ACEB", "Acanthus ebracteatus", IF(J3777="CAER", "Calamus erinaceus", IF(J3777="UNUN", "Unknown unknown",  IF(J3777="SOAL", "Sonneratia alba",  IF(J3777="AECO", "Aegiceras corniculatum", "" )) )))))))))))))))))))))))))))))</f>
        <v>Rhizophora apiculata</v>
      </c>
      <c r="J3777" s="23" t="s">
        <v>21</v>
      </c>
      <c r="K3777" s="61" t="n">
        <v>7.4</v>
      </c>
      <c r="L3777" s="73"/>
      <c r="N3777" s="29"/>
    </row>
    <row r="3778" customFormat="false" ht="13.8" hidden="false" customHeight="false" outlineLevel="0" collapsed="false">
      <c r="A3778" s="49" t="s">
        <v>138</v>
      </c>
      <c r="B3778" s="27" t="n">
        <v>41397</v>
      </c>
      <c r="C3778" s="1" t="s">
        <v>544</v>
      </c>
      <c r="D3778" s="1" t="s">
        <v>140</v>
      </c>
      <c r="E3778" s="1" t="s">
        <v>544</v>
      </c>
      <c r="F3778" s="1" t="s">
        <v>20</v>
      </c>
      <c r="G3778" s="14" t="n">
        <v>5</v>
      </c>
      <c r="H3778" s="14" t="n">
        <v>1</v>
      </c>
      <c r="I3778" s="23" t="str">
        <f aca="false">IF(J3778="RHAP", "Rhizophora apiculata", IF(J3778="EXAG", "Excoecaria agallocha", IF(J3778="BRPA", "Bruguiera parviflora", IF(J3778="XYMO", "Xylocarpus moluccensis", IF(J3778="BRCY", "Bruguiera cylindrica", IF(J3778="AVAL", "Avicennia alba", IF(J3778="AVOF", "Avicennia officinalis", IF(J3778="LURA", "Lumnitzera racemosa", IF(J3778="CETA", "Ceriops tagal", IF(J3778="XYGR", "Xylocarpus granatum", IF(J3778="AVMA", "Avicennia marina", IF(J3778="RHMU", "Rhizophora mucronata", IF(J3778="BRGY", "Bruguiera gymnorrhiza", IF(J3778="BRSE", "Bruguiera sexangula", IF(J3778="SOOV", "Sonneratia ovata", IF(J3778="SOCA", "Sonneratia caseolaris", IF(J3778="HELI", "Heritiera littoralis", IF(J3778="HESY", "Heritiera sylvatica", IF(J3778="NYFR", "Nypa fruticans", IF(J3778="CYRA", "Cynometra ramiflora", IF(J3778="PHPA", "Phoenix paludosa", IF(J3778="SCHY", "Scyphiphora hydrophyllacea", IF(J3778="DIMA", "Diospyros maritima", IF(J3778="POPI", "Pongamia pinnata", IF(J3778="MAPS", "Maniltoa psilogyne", IF(J3778="INBI", "Intsia bijuga", IF(J3778="ACEB", "Acanthus ebracteatus", IF(J3778="CAER", "Calamus erinaceus", IF(J3778="UNUN", "Unknown unknown",  IF(J3778="SOAL", "Sonneratia alba",  IF(J3778="AECO", "Aegiceras corniculatum", "" )) )))))))))))))))))))))))))))))</f>
        <v>Rhizophora apiculata</v>
      </c>
      <c r="J3778" s="23" t="s">
        <v>21</v>
      </c>
      <c r="K3778" s="68" t="n">
        <v>7.5</v>
      </c>
      <c r="L3778" s="73"/>
      <c r="N3778" s="29"/>
    </row>
    <row r="3779" customFormat="false" ht="13.8" hidden="false" customHeight="false" outlineLevel="0" collapsed="false">
      <c r="A3779" s="49" t="s">
        <v>138</v>
      </c>
      <c r="B3779" s="27" t="n">
        <v>41397</v>
      </c>
      <c r="C3779" s="1" t="s">
        <v>544</v>
      </c>
      <c r="D3779" s="1" t="s">
        <v>140</v>
      </c>
      <c r="E3779" s="1" t="s">
        <v>544</v>
      </c>
      <c r="F3779" s="1" t="s">
        <v>20</v>
      </c>
      <c r="G3779" s="14" t="n">
        <v>5</v>
      </c>
      <c r="H3779" s="14" t="n">
        <v>1</v>
      </c>
      <c r="I3779" s="23" t="str">
        <f aca="false">IF(J3779="RHAP", "Rhizophora apiculata", IF(J3779="EXAG", "Excoecaria agallocha", IF(J3779="BRPA", "Bruguiera parviflora", IF(J3779="XYMO", "Xylocarpus moluccensis", IF(J3779="BRCY", "Bruguiera cylindrica", IF(J3779="AVAL", "Avicennia alba", IF(J3779="AVOF", "Avicennia officinalis", IF(J3779="LURA", "Lumnitzera racemosa", IF(J3779="CETA", "Ceriops tagal", IF(J3779="XYGR", "Xylocarpus granatum", IF(J3779="AVMA", "Avicennia marina", IF(J3779="RHMU", "Rhizophora mucronata", IF(J3779="BRGY", "Bruguiera gymnorrhiza", IF(J3779="BRSE", "Bruguiera sexangula", IF(J3779="SOOV", "Sonneratia ovata", IF(J3779="SOCA", "Sonneratia caseolaris", IF(J3779="HELI", "Heritiera littoralis", IF(J3779="HESY", "Heritiera sylvatica", IF(J3779="NYFR", "Nypa fruticans", IF(J3779="CYRA", "Cynometra ramiflora", IF(J3779="PHPA", "Phoenix paludosa", IF(J3779="SCHY", "Scyphiphora hydrophyllacea", IF(J3779="DIMA", "Diospyros maritima", IF(J3779="POPI", "Pongamia pinnata", IF(J3779="MAPS", "Maniltoa psilogyne", IF(J3779="INBI", "Intsia bijuga", IF(J3779="ACEB", "Acanthus ebracteatus", IF(J3779="CAER", "Calamus erinaceus", IF(J3779="UNUN", "Unknown unknown",  IF(J3779="SOAL", "Sonneratia alba",  IF(J3779="AECO", "Aegiceras corniculatum", "" )) )))))))))))))))))))))))))))))</f>
        <v>Rhizophora apiculata</v>
      </c>
      <c r="J3779" s="23" t="s">
        <v>21</v>
      </c>
      <c r="K3779" s="68" t="n">
        <v>7.5</v>
      </c>
      <c r="L3779" s="73"/>
      <c r="N3779" s="29"/>
    </row>
    <row r="3780" customFormat="false" ht="13.8" hidden="false" customHeight="false" outlineLevel="0" collapsed="false">
      <c r="A3780" s="49" t="s">
        <v>138</v>
      </c>
      <c r="B3780" s="27" t="n">
        <v>41397</v>
      </c>
      <c r="C3780" s="1" t="s">
        <v>544</v>
      </c>
      <c r="D3780" s="1" t="s">
        <v>140</v>
      </c>
      <c r="E3780" s="1" t="s">
        <v>544</v>
      </c>
      <c r="F3780" s="1" t="s">
        <v>20</v>
      </c>
      <c r="G3780" s="14" t="n">
        <v>5</v>
      </c>
      <c r="H3780" s="14" t="n">
        <v>1</v>
      </c>
      <c r="I3780" s="23" t="str">
        <f aca="false">IF(J3780="RHAP", "Rhizophora apiculata", IF(J3780="EXAG", "Excoecaria agallocha", IF(J3780="BRPA", "Bruguiera parviflora", IF(J3780="XYMO", "Xylocarpus moluccensis", IF(J3780="BRCY", "Bruguiera cylindrica", IF(J3780="AVAL", "Avicennia alba", IF(J3780="AVOF", "Avicennia officinalis", IF(J3780="LURA", "Lumnitzera racemosa", IF(J3780="CETA", "Ceriops tagal", IF(J3780="XYGR", "Xylocarpus granatum", IF(J3780="AVMA", "Avicennia marina", IF(J3780="RHMU", "Rhizophora mucronata", IF(J3780="BRGY", "Bruguiera gymnorrhiza", IF(J3780="BRSE", "Bruguiera sexangula", IF(J3780="SOOV", "Sonneratia ovata", IF(J3780="SOCA", "Sonneratia caseolaris", IF(J3780="HELI", "Heritiera littoralis", IF(J3780="HESY", "Heritiera sylvatica", IF(J3780="NYFR", "Nypa fruticans", IF(J3780="CYRA", "Cynometra ramiflora", IF(J3780="PHPA", "Phoenix paludosa", IF(J3780="SCHY", "Scyphiphora hydrophyllacea", IF(J3780="DIMA", "Diospyros maritima", IF(J3780="POPI", "Pongamia pinnata", IF(J3780="MAPS", "Maniltoa psilogyne", IF(J3780="INBI", "Intsia bijuga", IF(J3780="ACEB", "Acanthus ebracteatus", IF(J3780="CAER", "Calamus erinaceus", IF(J3780="UNUN", "Unknown unknown",  IF(J3780="SOAL", "Sonneratia alba",  IF(J3780="AECO", "Aegiceras corniculatum", "" )) )))))))))))))))))))))))))))))</f>
        <v>Rhizophora apiculata</v>
      </c>
      <c r="J3780" s="23" t="s">
        <v>21</v>
      </c>
      <c r="K3780" s="68" t="n">
        <v>7.6</v>
      </c>
      <c r="L3780" s="73"/>
      <c r="N3780" s="29"/>
    </row>
    <row r="3781" customFormat="false" ht="13.8" hidden="false" customHeight="false" outlineLevel="0" collapsed="false">
      <c r="A3781" s="49" t="s">
        <v>138</v>
      </c>
      <c r="B3781" s="27" t="n">
        <v>41397</v>
      </c>
      <c r="C3781" s="1" t="s">
        <v>544</v>
      </c>
      <c r="D3781" s="1" t="s">
        <v>140</v>
      </c>
      <c r="E3781" s="1" t="s">
        <v>544</v>
      </c>
      <c r="F3781" s="1" t="s">
        <v>20</v>
      </c>
      <c r="G3781" s="14" t="n">
        <v>5</v>
      </c>
      <c r="H3781" s="14" t="n">
        <v>1</v>
      </c>
      <c r="I3781" s="23" t="str">
        <f aca="false">IF(J3781="RHAP", "Rhizophora apiculata", IF(J3781="EXAG", "Excoecaria agallocha", IF(J3781="BRPA", "Bruguiera parviflora", IF(J3781="XYMO", "Xylocarpus moluccensis", IF(J3781="BRCY", "Bruguiera cylindrica", IF(J3781="AVAL", "Avicennia alba", IF(J3781="AVOF", "Avicennia officinalis", IF(J3781="LURA", "Lumnitzera racemosa", IF(J3781="CETA", "Ceriops tagal", IF(J3781="XYGR", "Xylocarpus granatum", IF(J3781="AVMA", "Avicennia marina", IF(J3781="RHMU", "Rhizophora mucronata", IF(J3781="BRGY", "Bruguiera gymnorrhiza", IF(J3781="BRSE", "Bruguiera sexangula", IF(J3781="SOOV", "Sonneratia ovata", IF(J3781="SOCA", "Sonneratia caseolaris", IF(J3781="HELI", "Heritiera littoralis", IF(J3781="HESY", "Heritiera sylvatica", IF(J3781="NYFR", "Nypa fruticans", IF(J3781="CYRA", "Cynometra ramiflora", IF(J3781="PHPA", "Phoenix paludosa", IF(J3781="SCHY", "Scyphiphora hydrophyllacea", IF(J3781="DIMA", "Diospyros maritima", IF(J3781="POPI", "Pongamia pinnata", IF(J3781="MAPS", "Maniltoa psilogyne", IF(J3781="INBI", "Intsia bijuga", IF(J3781="ACEB", "Acanthus ebracteatus", IF(J3781="CAER", "Calamus erinaceus", IF(J3781="UNUN", "Unknown unknown",  IF(J3781="SOAL", "Sonneratia alba",  IF(J3781="AECO", "Aegiceras corniculatum", "" )) )))))))))))))))))))))))))))))</f>
        <v>Rhizophora apiculata</v>
      </c>
      <c r="J3781" s="23" t="s">
        <v>21</v>
      </c>
      <c r="K3781" s="68" t="n">
        <v>7.7</v>
      </c>
      <c r="L3781" s="73"/>
      <c r="N3781" s="29"/>
    </row>
    <row r="3782" customFormat="false" ht="13.8" hidden="false" customHeight="false" outlineLevel="0" collapsed="false">
      <c r="A3782" s="49" t="s">
        <v>138</v>
      </c>
      <c r="B3782" s="27" t="n">
        <v>41397</v>
      </c>
      <c r="C3782" s="1" t="s">
        <v>544</v>
      </c>
      <c r="D3782" s="1" t="s">
        <v>140</v>
      </c>
      <c r="E3782" s="1" t="s">
        <v>544</v>
      </c>
      <c r="F3782" s="1" t="s">
        <v>20</v>
      </c>
      <c r="G3782" s="14" t="n">
        <v>5</v>
      </c>
      <c r="H3782" s="14" t="n">
        <v>1</v>
      </c>
      <c r="I3782" s="23" t="str">
        <f aca="false">IF(J3782="RHAP", "Rhizophora apiculata", IF(J3782="EXAG", "Excoecaria agallocha", IF(J3782="BRPA", "Bruguiera parviflora", IF(J3782="XYMO", "Xylocarpus moluccensis", IF(J3782="BRCY", "Bruguiera cylindrica", IF(J3782="AVAL", "Avicennia alba", IF(J3782="AVOF", "Avicennia officinalis", IF(J3782="LURA", "Lumnitzera racemosa", IF(J3782="CETA", "Ceriops tagal", IF(J3782="XYGR", "Xylocarpus granatum", IF(J3782="AVMA", "Avicennia marina", IF(J3782="RHMU", "Rhizophora mucronata", IF(J3782="BRGY", "Bruguiera gymnorrhiza", IF(J3782="BRSE", "Bruguiera sexangula", IF(J3782="SOOV", "Sonneratia ovata", IF(J3782="SOCA", "Sonneratia caseolaris", IF(J3782="HELI", "Heritiera littoralis", IF(J3782="HESY", "Heritiera sylvatica", IF(J3782="NYFR", "Nypa fruticans", IF(J3782="CYRA", "Cynometra ramiflora", IF(J3782="PHPA", "Phoenix paludosa", IF(J3782="SCHY", "Scyphiphora hydrophyllacea", IF(J3782="DIMA", "Diospyros maritima", IF(J3782="POPI", "Pongamia pinnata", IF(J3782="MAPS", "Maniltoa psilogyne", IF(J3782="INBI", "Intsia bijuga", IF(J3782="ACEB", "Acanthus ebracteatus", IF(J3782="CAER", "Calamus erinaceus", IF(J3782="UNUN", "Unknown unknown",  IF(J3782="SOAL", "Sonneratia alba",  IF(J3782="AECO", "Aegiceras corniculatum", "" )) )))))))))))))))))))))))))))))</f>
        <v>Rhizophora apiculata</v>
      </c>
      <c r="J3782" s="23" t="s">
        <v>21</v>
      </c>
      <c r="K3782" s="68" t="n">
        <v>7.8</v>
      </c>
      <c r="L3782" s="73"/>
      <c r="N3782" s="29"/>
    </row>
    <row r="3783" customFormat="false" ht="13.8" hidden="false" customHeight="false" outlineLevel="0" collapsed="false">
      <c r="A3783" s="49" t="s">
        <v>138</v>
      </c>
      <c r="B3783" s="27" t="n">
        <v>41397</v>
      </c>
      <c r="C3783" s="1" t="s">
        <v>544</v>
      </c>
      <c r="D3783" s="1" t="s">
        <v>140</v>
      </c>
      <c r="E3783" s="1" t="s">
        <v>544</v>
      </c>
      <c r="F3783" s="1" t="s">
        <v>20</v>
      </c>
      <c r="G3783" s="14" t="n">
        <v>5</v>
      </c>
      <c r="H3783" s="14" t="n">
        <v>1</v>
      </c>
      <c r="I3783" s="23" t="str">
        <f aca="false">IF(J3783="RHAP", "Rhizophora apiculata", IF(J3783="EXAG", "Excoecaria agallocha", IF(J3783="BRPA", "Bruguiera parviflora", IF(J3783="XYMO", "Xylocarpus moluccensis", IF(J3783="BRCY", "Bruguiera cylindrica", IF(J3783="AVAL", "Avicennia alba", IF(J3783="AVOF", "Avicennia officinalis", IF(J3783="LURA", "Lumnitzera racemosa", IF(J3783="CETA", "Ceriops tagal", IF(J3783="XYGR", "Xylocarpus granatum", IF(J3783="AVMA", "Avicennia marina", IF(J3783="RHMU", "Rhizophora mucronata", IF(J3783="BRGY", "Bruguiera gymnorrhiza", IF(J3783="BRSE", "Bruguiera sexangula", IF(J3783="SOOV", "Sonneratia ovata", IF(J3783="SOCA", "Sonneratia caseolaris", IF(J3783="HELI", "Heritiera littoralis", IF(J3783="HESY", "Heritiera sylvatica", IF(J3783="NYFR", "Nypa fruticans", IF(J3783="CYRA", "Cynometra ramiflora", IF(J3783="PHPA", "Phoenix paludosa", IF(J3783="SCHY", "Scyphiphora hydrophyllacea", IF(J3783="DIMA", "Diospyros maritima", IF(J3783="POPI", "Pongamia pinnata", IF(J3783="MAPS", "Maniltoa psilogyne", IF(J3783="INBI", "Intsia bijuga", IF(J3783="ACEB", "Acanthus ebracteatus", IF(J3783="CAER", "Calamus erinaceus", IF(J3783="UNUN", "Unknown unknown",  IF(J3783="SOAL", "Sonneratia alba",  IF(J3783="AECO", "Aegiceras corniculatum", "" )) )))))))))))))))))))))))))))))</f>
        <v>Rhizophora apiculata</v>
      </c>
      <c r="J3783" s="23" t="s">
        <v>21</v>
      </c>
      <c r="K3783" s="61" t="n">
        <v>7.8</v>
      </c>
      <c r="L3783" s="73"/>
      <c r="N3783" s="29"/>
    </row>
    <row r="3784" customFormat="false" ht="13.8" hidden="false" customHeight="false" outlineLevel="0" collapsed="false">
      <c r="A3784" s="49" t="s">
        <v>138</v>
      </c>
      <c r="B3784" s="27" t="n">
        <v>41397</v>
      </c>
      <c r="C3784" s="1" t="s">
        <v>544</v>
      </c>
      <c r="D3784" s="1" t="s">
        <v>140</v>
      </c>
      <c r="E3784" s="1" t="s">
        <v>544</v>
      </c>
      <c r="F3784" s="1" t="s">
        <v>20</v>
      </c>
      <c r="G3784" s="14" t="n">
        <v>5</v>
      </c>
      <c r="H3784" s="14" t="n">
        <v>1</v>
      </c>
      <c r="I3784" s="23" t="str">
        <f aca="false">IF(J3784="RHAP", "Rhizophora apiculata", IF(J3784="EXAG", "Excoecaria agallocha", IF(J3784="BRPA", "Bruguiera parviflora", IF(J3784="XYMO", "Xylocarpus moluccensis", IF(J3784="BRCY", "Bruguiera cylindrica", IF(J3784="AVAL", "Avicennia alba", IF(J3784="AVOF", "Avicennia officinalis", IF(J3784="LURA", "Lumnitzera racemosa", IF(J3784="CETA", "Ceriops tagal", IF(J3784="XYGR", "Xylocarpus granatum", IF(J3784="AVMA", "Avicennia marina", IF(J3784="RHMU", "Rhizophora mucronata", IF(J3784="BRGY", "Bruguiera gymnorrhiza", IF(J3784="BRSE", "Bruguiera sexangula", IF(J3784="SOOV", "Sonneratia ovata", IF(J3784="SOCA", "Sonneratia caseolaris", IF(J3784="HELI", "Heritiera littoralis", IF(J3784="HESY", "Heritiera sylvatica", IF(J3784="NYFR", "Nypa fruticans", IF(J3784="CYRA", "Cynometra ramiflora", IF(J3784="PHPA", "Phoenix paludosa", IF(J3784="SCHY", "Scyphiphora hydrophyllacea", IF(J3784="DIMA", "Diospyros maritima", IF(J3784="POPI", "Pongamia pinnata", IF(J3784="MAPS", "Maniltoa psilogyne", IF(J3784="INBI", "Intsia bijuga", IF(J3784="ACEB", "Acanthus ebracteatus", IF(J3784="CAER", "Calamus erinaceus", IF(J3784="UNUN", "Unknown unknown",  IF(J3784="SOAL", "Sonneratia alba",  IF(J3784="AECO", "Aegiceras corniculatum", "" )) )))))))))))))))))))))))))))))</f>
        <v>Rhizophora apiculata</v>
      </c>
      <c r="J3784" s="23" t="s">
        <v>21</v>
      </c>
      <c r="K3784" s="61" t="n">
        <v>7.9</v>
      </c>
      <c r="L3784" s="73"/>
      <c r="N3784" s="29"/>
    </row>
    <row r="3785" customFormat="false" ht="13.8" hidden="false" customHeight="false" outlineLevel="0" collapsed="false">
      <c r="A3785" s="49" t="s">
        <v>138</v>
      </c>
      <c r="B3785" s="27" t="n">
        <v>41397</v>
      </c>
      <c r="C3785" s="1" t="s">
        <v>544</v>
      </c>
      <c r="D3785" s="1" t="s">
        <v>140</v>
      </c>
      <c r="E3785" s="1" t="s">
        <v>544</v>
      </c>
      <c r="F3785" s="1" t="s">
        <v>20</v>
      </c>
      <c r="G3785" s="14" t="n">
        <v>5</v>
      </c>
      <c r="H3785" s="14" t="n">
        <v>1</v>
      </c>
      <c r="I3785" s="23" t="str">
        <f aca="false">IF(J3785="RHAP", "Rhizophora apiculata", IF(J3785="EXAG", "Excoecaria agallocha", IF(J3785="BRPA", "Bruguiera parviflora", IF(J3785="XYMO", "Xylocarpus moluccensis", IF(J3785="BRCY", "Bruguiera cylindrica", IF(J3785="AVAL", "Avicennia alba", IF(J3785="AVOF", "Avicennia officinalis", IF(J3785="LURA", "Lumnitzera racemosa", IF(J3785="CETA", "Ceriops tagal", IF(J3785="XYGR", "Xylocarpus granatum", IF(J3785="AVMA", "Avicennia marina", IF(J3785="RHMU", "Rhizophora mucronata", IF(J3785="BRGY", "Bruguiera gymnorrhiza", IF(J3785="BRSE", "Bruguiera sexangula", IF(J3785="SOOV", "Sonneratia ovata", IF(J3785="SOCA", "Sonneratia caseolaris", IF(J3785="HELI", "Heritiera littoralis", IF(J3785="HESY", "Heritiera sylvatica", IF(J3785="NYFR", "Nypa fruticans", IF(J3785="CYRA", "Cynometra ramiflora", IF(J3785="PHPA", "Phoenix paludosa", IF(J3785="SCHY", "Scyphiphora hydrophyllacea", IF(J3785="DIMA", "Diospyros maritima", IF(J3785="POPI", "Pongamia pinnata", IF(J3785="MAPS", "Maniltoa psilogyne", IF(J3785="INBI", "Intsia bijuga", IF(J3785="ACEB", "Acanthus ebracteatus", IF(J3785="CAER", "Calamus erinaceus", IF(J3785="UNUN", "Unknown unknown",  IF(J3785="SOAL", "Sonneratia alba",  IF(J3785="AECO", "Aegiceras corniculatum", "" )) )))))))))))))))))))))))))))))</f>
        <v>Rhizophora apiculata</v>
      </c>
      <c r="J3785" s="23" t="s">
        <v>21</v>
      </c>
      <c r="K3785" s="68" t="n">
        <v>8</v>
      </c>
      <c r="L3785" s="73"/>
      <c r="N3785" s="29"/>
    </row>
    <row r="3786" customFormat="false" ht="13.8" hidden="false" customHeight="false" outlineLevel="0" collapsed="false">
      <c r="A3786" s="49" t="s">
        <v>138</v>
      </c>
      <c r="B3786" s="27" t="n">
        <v>41397</v>
      </c>
      <c r="C3786" s="1" t="s">
        <v>544</v>
      </c>
      <c r="D3786" s="1" t="s">
        <v>140</v>
      </c>
      <c r="E3786" s="1" t="s">
        <v>544</v>
      </c>
      <c r="F3786" s="1" t="s">
        <v>20</v>
      </c>
      <c r="G3786" s="14" t="n">
        <v>5</v>
      </c>
      <c r="H3786" s="14" t="n">
        <v>1</v>
      </c>
      <c r="I3786" s="23" t="str">
        <f aca="false">IF(J3786="RHAP", "Rhizophora apiculata", IF(J3786="EXAG", "Excoecaria agallocha", IF(J3786="BRPA", "Bruguiera parviflora", IF(J3786="XYMO", "Xylocarpus moluccensis", IF(J3786="BRCY", "Bruguiera cylindrica", IF(J3786="AVAL", "Avicennia alba", IF(J3786="AVOF", "Avicennia officinalis", IF(J3786="LURA", "Lumnitzera racemosa", IF(J3786="CETA", "Ceriops tagal", IF(J3786="XYGR", "Xylocarpus granatum", IF(J3786="AVMA", "Avicennia marina", IF(J3786="RHMU", "Rhizophora mucronata", IF(J3786="BRGY", "Bruguiera gymnorrhiza", IF(J3786="BRSE", "Bruguiera sexangula", IF(J3786="SOOV", "Sonneratia ovata", IF(J3786="SOCA", "Sonneratia caseolaris", IF(J3786="HELI", "Heritiera littoralis", IF(J3786="HESY", "Heritiera sylvatica", IF(J3786="NYFR", "Nypa fruticans", IF(J3786="CYRA", "Cynometra ramiflora", IF(J3786="PHPA", "Phoenix paludosa", IF(J3786="SCHY", "Scyphiphora hydrophyllacea", IF(J3786="DIMA", "Diospyros maritima", IF(J3786="POPI", "Pongamia pinnata", IF(J3786="MAPS", "Maniltoa psilogyne", IF(J3786="INBI", "Intsia bijuga", IF(J3786="ACEB", "Acanthus ebracteatus", IF(J3786="CAER", "Calamus erinaceus", IF(J3786="UNUN", "Unknown unknown",  IF(J3786="SOAL", "Sonneratia alba",  IF(J3786="AECO", "Aegiceras corniculatum", "" )) )))))))))))))))))))))))))))))</f>
        <v>Rhizophora apiculata</v>
      </c>
      <c r="J3786" s="23" t="s">
        <v>21</v>
      </c>
      <c r="K3786" s="68" t="n">
        <v>8</v>
      </c>
      <c r="L3786" s="73"/>
      <c r="N3786" s="29"/>
    </row>
    <row r="3787" customFormat="false" ht="13.8" hidden="false" customHeight="false" outlineLevel="0" collapsed="false">
      <c r="A3787" s="49" t="s">
        <v>138</v>
      </c>
      <c r="B3787" s="27" t="n">
        <v>41397</v>
      </c>
      <c r="C3787" s="1" t="s">
        <v>544</v>
      </c>
      <c r="D3787" s="1" t="s">
        <v>140</v>
      </c>
      <c r="E3787" s="1" t="s">
        <v>544</v>
      </c>
      <c r="F3787" s="1" t="s">
        <v>20</v>
      </c>
      <c r="G3787" s="14" t="n">
        <v>5</v>
      </c>
      <c r="H3787" s="14" t="n">
        <v>1</v>
      </c>
      <c r="I3787" s="23" t="str">
        <f aca="false">IF(J3787="RHAP", "Rhizophora apiculata", IF(J3787="EXAG", "Excoecaria agallocha", IF(J3787="BRPA", "Bruguiera parviflora", IF(J3787="XYMO", "Xylocarpus moluccensis", IF(J3787="BRCY", "Bruguiera cylindrica", IF(J3787="AVAL", "Avicennia alba", IF(J3787="AVOF", "Avicennia officinalis", IF(J3787="LURA", "Lumnitzera racemosa", IF(J3787="CETA", "Ceriops tagal", IF(J3787="XYGR", "Xylocarpus granatum", IF(J3787="AVMA", "Avicennia marina", IF(J3787="RHMU", "Rhizophora mucronata", IF(J3787="BRGY", "Bruguiera gymnorrhiza", IF(J3787="BRSE", "Bruguiera sexangula", IF(J3787="SOOV", "Sonneratia ovata", IF(J3787="SOCA", "Sonneratia caseolaris", IF(J3787="HELI", "Heritiera littoralis", IF(J3787="HESY", "Heritiera sylvatica", IF(J3787="NYFR", "Nypa fruticans", IF(J3787="CYRA", "Cynometra ramiflora", IF(J3787="PHPA", "Phoenix paludosa", IF(J3787="SCHY", "Scyphiphora hydrophyllacea", IF(J3787="DIMA", "Diospyros maritima", IF(J3787="POPI", "Pongamia pinnata", IF(J3787="MAPS", "Maniltoa psilogyne", IF(J3787="INBI", "Intsia bijuga", IF(J3787="ACEB", "Acanthus ebracteatus", IF(J3787="CAER", "Calamus erinaceus", IF(J3787="UNUN", "Unknown unknown",  IF(J3787="SOAL", "Sonneratia alba",  IF(J3787="AECO", "Aegiceras corniculatum", "" )) )))))))))))))))))))))))))))))</f>
        <v>Rhizophora apiculata</v>
      </c>
      <c r="J3787" s="23" t="s">
        <v>21</v>
      </c>
      <c r="K3787" s="61" t="n">
        <v>8</v>
      </c>
      <c r="L3787" s="73"/>
      <c r="N3787" s="29"/>
    </row>
    <row r="3788" customFormat="false" ht="13.8" hidden="false" customHeight="false" outlineLevel="0" collapsed="false">
      <c r="A3788" s="49" t="s">
        <v>138</v>
      </c>
      <c r="B3788" s="27" t="n">
        <v>41397</v>
      </c>
      <c r="C3788" s="1" t="s">
        <v>544</v>
      </c>
      <c r="D3788" s="1" t="s">
        <v>140</v>
      </c>
      <c r="E3788" s="1" t="s">
        <v>544</v>
      </c>
      <c r="F3788" s="1" t="s">
        <v>20</v>
      </c>
      <c r="G3788" s="14" t="n">
        <v>5</v>
      </c>
      <c r="H3788" s="14" t="n">
        <v>1</v>
      </c>
      <c r="I3788" s="23" t="str">
        <f aca="false">IF(J3788="RHAP", "Rhizophora apiculata", IF(J3788="EXAG", "Excoecaria agallocha", IF(J3788="BRPA", "Bruguiera parviflora", IF(J3788="XYMO", "Xylocarpus moluccensis", IF(J3788="BRCY", "Bruguiera cylindrica", IF(J3788="AVAL", "Avicennia alba", IF(J3788="AVOF", "Avicennia officinalis", IF(J3788="LURA", "Lumnitzera racemosa", IF(J3788="CETA", "Ceriops tagal", IF(J3788="XYGR", "Xylocarpus granatum", IF(J3788="AVMA", "Avicennia marina", IF(J3788="RHMU", "Rhizophora mucronata", IF(J3788="BRGY", "Bruguiera gymnorrhiza", IF(J3788="BRSE", "Bruguiera sexangula", IF(J3788="SOOV", "Sonneratia ovata", IF(J3788="SOCA", "Sonneratia caseolaris", IF(J3788="HELI", "Heritiera littoralis", IF(J3788="HESY", "Heritiera sylvatica", IF(J3788="NYFR", "Nypa fruticans", IF(J3788="CYRA", "Cynometra ramiflora", IF(J3788="PHPA", "Phoenix paludosa", IF(J3788="SCHY", "Scyphiphora hydrophyllacea", IF(J3788="DIMA", "Diospyros maritima", IF(J3788="POPI", "Pongamia pinnata", IF(J3788="MAPS", "Maniltoa psilogyne", IF(J3788="INBI", "Intsia bijuga", IF(J3788="ACEB", "Acanthus ebracteatus", IF(J3788="CAER", "Calamus erinaceus", IF(J3788="UNUN", "Unknown unknown",  IF(J3788="SOAL", "Sonneratia alba",  IF(J3788="AECO", "Aegiceras corniculatum", "" )) )))))))))))))))))))))))))))))</f>
        <v>Rhizophora apiculata</v>
      </c>
      <c r="J3788" s="23" t="s">
        <v>21</v>
      </c>
      <c r="K3788" s="68" t="n">
        <v>8.1</v>
      </c>
      <c r="L3788" s="73"/>
      <c r="N3788" s="29"/>
    </row>
    <row r="3789" customFormat="false" ht="13.8" hidden="false" customHeight="false" outlineLevel="0" collapsed="false">
      <c r="A3789" s="49" t="s">
        <v>138</v>
      </c>
      <c r="B3789" s="27" t="n">
        <v>41397</v>
      </c>
      <c r="C3789" s="1" t="s">
        <v>544</v>
      </c>
      <c r="D3789" s="1" t="s">
        <v>140</v>
      </c>
      <c r="E3789" s="1" t="s">
        <v>544</v>
      </c>
      <c r="F3789" s="1" t="s">
        <v>20</v>
      </c>
      <c r="G3789" s="14" t="n">
        <v>5</v>
      </c>
      <c r="H3789" s="14" t="n">
        <v>1</v>
      </c>
      <c r="I3789" s="23" t="str">
        <f aca="false">IF(J3789="RHAP", "Rhizophora apiculata", IF(J3789="EXAG", "Excoecaria agallocha", IF(J3789="BRPA", "Bruguiera parviflora", IF(J3789="XYMO", "Xylocarpus moluccensis", IF(J3789="BRCY", "Bruguiera cylindrica", IF(J3789="AVAL", "Avicennia alba", IF(J3789="AVOF", "Avicennia officinalis", IF(J3789="LURA", "Lumnitzera racemosa", IF(J3789="CETA", "Ceriops tagal", IF(J3789="XYGR", "Xylocarpus granatum", IF(J3789="AVMA", "Avicennia marina", IF(J3789="RHMU", "Rhizophora mucronata", IF(J3789="BRGY", "Bruguiera gymnorrhiza", IF(J3789="BRSE", "Bruguiera sexangula", IF(J3789="SOOV", "Sonneratia ovata", IF(J3789="SOCA", "Sonneratia caseolaris", IF(J3789="HELI", "Heritiera littoralis", IF(J3789="HESY", "Heritiera sylvatica", IF(J3789="NYFR", "Nypa fruticans", IF(J3789="CYRA", "Cynometra ramiflora", IF(J3789="PHPA", "Phoenix paludosa", IF(J3789="SCHY", "Scyphiphora hydrophyllacea", IF(J3789="DIMA", "Diospyros maritima", IF(J3789="POPI", "Pongamia pinnata", IF(J3789="MAPS", "Maniltoa psilogyne", IF(J3789="INBI", "Intsia bijuga", IF(J3789="ACEB", "Acanthus ebracteatus", IF(J3789="CAER", "Calamus erinaceus", IF(J3789="UNUN", "Unknown unknown",  IF(J3789="SOAL", "Sonneratia alba",  IF(J3789="AECO", "Aegiceras corniculatum", "" )) )))))))))))))))))))))))))))))</f>
        <v>Rhizophora apiculata</v>
      </c>
      <c r="J3789" s="23" t="s">
        <v>21</v>
      </c>
      <c r="K3789" s="68" t="n">
        <v>8.1</v>
      </c>
      <c r="L3789" s="73"/>
      <c r="N3789" s="29"/>
    </row>
    <row r="3790" customFormat="false" ht="13.8" hidden="false" customHeight="false" outlineLevel="0" collapsed="false">
      <c r="A3790" s="49" t="s">
        <v>138</v>
      </c>
      <c r="B3790" s="27" t="n">
        <v>41397</v>
      </c>
      <c r="C3790" s="1" t="s">
        <v>544</v>
      </c>
      <c r="D3790" s="1" t="s">
        <v>140</v>
      </c>
      <c r="E3790" s="1" t="s">
        <v>544</v>
      </c>
      <c r="F3790" s="1" t="s">
        <v>20</v>
      </c>
      <c r="G3790" s="14" t="n">
        <v>5</v>
      </c>
      <c r="H3790" s="14" t="n">
        <v>1</v>
      </c>
      <c r="I3790" s="23" t="str">
        <f aca="false">IF(J3790="RHAP", "Rhizophora apiculata", IF(J3790="EXAG", "Excoecaria agallocha", IF(J3790="BRPA", "Bruguiera parviflora", IF(J3790="XYMO", "Xylocarpus moluccensis", IF(J3790="BRCY", "Bruguiera cylindrica", IF(J3790="AVAL", "Avicennia alba", IF(J3790="AVOF", "Avicennia officinalis", IF(J3790="LURA", "Lumnitzera racemosa", IF(J3790="CETA", "Ceriops tagal", IF(J3790="XYGR", "Xylocarpus granatum", IF(J3790="AVMA", "Avicennia marina", IF(J3790="RHMU", "Rhizophora mucronata", IF(J3790="BRGY", "Bruguiera gymnorrhiza", IF(J3790="BRSE", "Bruguiera sexangula", IF(J3790="SOOV", "Sonneratia ovata", IF(J3790="SOCA", "Sonneratia caseolaris", IF(J3790="HELI", "Heritiera littoralis", IF(J3790="HESY", "Heritiera sylvatica", IF(J3790="NYFR", "Nypa fruticans", IF(J3790="CYRA", "Cynometra ramiflora", IF(J3790="PHPA", "Phoenix paludosa", IF(J3790="SCHY", "Scyphiphora hydrophyllacea", IF(J3790="DIMA", "Diospyros maritima", IF(J3790="POPI", "Pongamia pinnata", IF(J3790="MAPS", "Maniltoa psilogyne", IF(J3790="INBI", "Intsia bijuga", IF(J3790="ACEB", "Acanthus ebracteatus", IF(J3790="CAER", "Calamus erinaceus", IF(J3790="UNUN", "Unknown unknown",  IF(J3790="SOAL", "Sonneratia alba",  IF(J3790="AECO", "Aegiceras corniculatum", "" )) )))))))))))))))))))))))))))))</f>
        <v>Rhizophora apiculata</v>
      </c>
      <c r="J3790" s="23" t="s">
        <v>21</v>
      </c>
      <c r="K3790" s="68" t="n">
        <v>8.2</v>
      </c>
      <c r="L3790" s="73"/>
      <c r="N3790" s="29"/>
    </row>
    <row r="3791" customFormat="false" ht="13.8" hidden="false" customHeight="false" outlineLevel="0" collapsed="false">
      <c r="A3791" s="49" t="s">
        <v>138</v>
      </c>
      <c r="B3791" s="27" t="n">
        <v>41397</v>
      </c>
      <c r="C3791" s="1" t="s">
        <v>544</v>
      </c>
      <c r="D3791" s="1" t="s">
        <v>140</v>
      </c>
      <c r="E3791" s="1" t="s">
        <v>544</v>
      </c>
      <c r="F3791" s="1" t="s">
        <v>20</v>
      </c>
      <c r="G3791" s="14" t="n">
        <v>5</v>
      </c>
      <c r="H3791" s="14" t="n">
        <v>1</v>
      </c>
      <c r="I3791" s="23" t="str">
        <f aca="false">IF(J3791="RHAP", "Rhizophora apiculata", IF(J3791="EXAG", "Excoecaria agallocha", IF(J3791="BRPA", "Bruguiera parviflora", IF(J3791="XYMO", "Xylocarpus moluccensis", IF(J3791="BRCY", "Bruguiera cylindrica", IF(J3791="AVAL", "Avicennia alba", IF(J3791="AVOF", "Avicennia officinalis", IF(J3791="LURA", "Lumnitzera racemosa", IF(J3791="CETA", "Ceriops tagal", IF(J3791="XYGR", "Xylocarpus granatum", IF(J3791="AVMA", "Avicennia marina", IF(J3791="RHMU", "Rhizophora mucronata", IF(J3791="BRGY", "Bruguiera gymnorrhiza", IF(J3791="BRSE", "Bruguiera sexangula", IF(J3791="SOOV", "Sonneratia ovata", IF(J3791="SOCA", "Sonneratia caseolaris", IF(J3791="HELI", "Heritiera littoralis", IF(J3791="HESY", "Heritiera sylvatica", IF(J3791="NYFR", "Nypa fruticans", IF(J3791="CYRA", "Cynometra ramiflora", IF(J3791="PHPA", "Phoenix paludosa", IF(J3791="SCHY", "Scyphiphora hydrophyllacea", IF(J3791="DIMA", "Diospyros maritima", IF(J3791="POPI", "Pongamia pinnata", IF(J3791="MAPS", "Maniltoa psilogyne", IF(J3791="INBI", "Intsia bijuga", IF(J3791="ACEB", "Acanthus ebracteatus", IF(J3791="CAER", "Calamus erinaceus", IF(J3791="UNUN", "Unknown unknown",  IF(J3791="SOAL", "Sonneratia alba",  IF(J3791="AECO", "Aegiceras corniculatum", "" )) )))))))))))))))))))))))))))))</f>
        <v>Rhizophora apiculata</v>
      </c>
      <c r="J3791" s="23" t="s">
        <v>21</v>
      </c>
      <c r="K3791" s="68" t="n">
        <v>8.3</v>
      </c>
      <c r="L3791" s="73"/>
      <c r="N3791" s="29"/>
    </row>
    <row r="3792" customFormat="false" ht="13.8" hidden="false" customHeight="false" outlineLevel="0" collapsed="false">
      <c r="A3792" s="49" t="s">
        <v>138</v>
      </c>
      <c r="B3792" s="27" t="n">
        <v>41397</v>
      </c>
      <c r="C3792" s="1" t="s">
        <v>544</v>
      </c>
      <c r="D3792" s="1" t="s">
        <v>140</v>
      </c>
      <c r="E3792" s="1" t="s">
        <v>544</v>
      </c>
      <c r="F3792" s="1" t="s">
        <v>20</v>
      </c>
      <c r="G3792" s="14" t="n">
        <v>5</v>
      </c>
      <c r="H3792" s="14" t="n">
        <v>1</v>
      </c>
      <c r="I3792" s="23" t="str">
        <f aca="false">IF(J3792="RHAP", "Rhizophora apiculata", IF(J3792="EXAG", "Excoecaria agallocha", IF(J3792="BRPA", "Bruguiera parviflora", IF(J3792="XYMO", "Xylocarpus moluccensis", IF(J3792="BRCY", "Bruguiera cylindrica", IF(J3792="AVAL", "Avicennia alba", IF(J3792="AVOF", "Avicennia officinalis", IF(J3792="LURA", "Lumnitzera racemosa", IF(J3792="CETA", "Ceriops tagal", IF(J3792="XYGR", "Xylocarpus granatum", IF(J3792="AVMA", "Avicennia marina", IF(J3792="RHMU", "Rhizophora mucronata", IF(J3792="BRGY", "Bruguiera gymnorrhiza", IF(J3792="BRSE", "Bruguiera sexangula", IF(J3792="SOOV", "Sonneratia ovata", IF(J3792="SOCA", "Sonneratia caseolaris", IF(J3792="HELI", "Heritiera littoralis", IF(J3792="HESY", "Heritiera sylvatica", IF(J3792="NYFR", "Nypa fruticans", IF(J3792="CYRA", "Cynometra ramiflora", IF(J3792="PHPA", "Phoenix paludosa", IF(J3792="SCHY", "Scyphiphora hydrophyllacea", IF(J3792="DIMA", "Diospyros maritima", IF(J3792="POPI", "Pongamia pinnata", IF(J3792="MAPS", "Maniltoa psilogyne", IF(J3792="INBI", "Intsia bijuga", IF(J3792="ACEB", "Acanthus ebracteatus", IF(J3792="CAER", "Calamus erinaceus", IF(J3792="UNUN", "Unknown unknown",  IF(J3792="SOAL", "Sonneratia alba",  IF(J3792="AECO", "Aegiceras corniculatum", "" )) )))))))))))))))))))))))))))))</f>
        <v>Rhizophora apiculata</v>
      </c>
      <c r="J3792" s="23" t="s">
        <v>21</v>
      </c>
      <c r="K3792" s="68" t="n">
        <v>8.3</v>
      </c>
      <c r="L3792" s="73"/>
      <c r="N3792" s="29"/>
    </row>
    <row r="3793" customFormat="false" ht="13.8" hidden="false" customHeight="false" outlineLevel="0" collapsed="false">
      <c r="A3793" s="49" t="s">
        <v>138</v>
      </c>
      <c r="B3793" s="27" t="n">
        <v>41397</v>
      </c>
      <c r="C3793" s="1" t="s">
        <v>544</v>
      </c>
      <c r="D3793" s="1" t="s">
        <v>140</v>
      </c>
      <c r="E3793" s="1" t="s">
        <v>544</v>
      </c>
      <c r="F3793" s="1" t="s">
        <v>20</v>
      </c>
      <c r="G3793" s="14" t="n">
        <v>5</v>
      </c>
      <c r="H3793" s="14" t="n">
        <v>1</v>
      </c>
      <c r="I3793" s="23" t="str">
        <f aca="false">IF(J3793="RHAP", "Rhizophora apiculata", IF(J3793="EXAG", "Excoecaria agallocha", IF(J3793="BRPA", "Bruguiera parviflora", IF(J3793="XYMO", "Xylocarpus moluccensis", IF(J3793="BRCY", "Bruguiera cylindrica", IF(J3793="AVAL", "Avicennia alba", IF(J3793="AVOF", "Avicennia officinalis", IF(J3793="LURA", "Lumnitzera racemosa", IF(J3793="CETA", "Ceriops tagal", IF(J3793="XYGR", "Xylocarpus granatum", IF(J3793="AVMA", "Avicennia marina", IF(J3793="RHMU", "Rhizophora mucronata", IF(J3793="BRGY", "Bruguiera gymnorrhiza", IF(J3793="BRSE", "Bruguiera sexangula", IF(J3793="SOOV", "Sonneratia ovata", IF(J3793="SOCA", "Sonneratia caseolaris", IF(J3793="HELI", "Heritiera littoralis", IF(J3793="HESY", "Heritiera sylvatica", IF(J3793="NYFR", "Nypa fruticans", IF(J3793="CYRA", "Cynometra ramiflora", IF(J3793="PHPA", "Phoenix paludosa", IF(J3793="SCHY", "Scyphiphora hydrophyllacea", IF(J3793="DIMA", "Diospyros maritima", IF(J3793="POPI", "Pongamia pinnata", IF(J3793="MAPS", "Maniltoa psilogyne", IF(J3793="INBI", "Intsia bijuga", IF(J3793="ACEB", "Acanthus ebracteatus", IF(J3793="CAER", "Calamus erinaceus", IF(J3793="UNUN", "Unknown unknown",  IF(J3793="SOAL", "Sonneratia alba",  IF(J3793="AECO", "Aegiceras corniculatum", "" )) )))))))))))))))))))))))))))))</f>
        <v>Rhizophora apiculata</v>
      </c>
      <c r="J3793" s="23" t="s">
        <v>21</v>
      </c>
      <c r="K3793" s="68" t="n">
        <v>8.4</v>
      </c>
      <c r="L3793" s="73"/>
      <c r="N3793" s="29"/>
    </row>
    <row r="3794" customFormat="false" ht="13.8" hidden="false" customHeight="false" outlineLevel="0" collapsed="false">
      <c r="A3794" s="49" t="s">
        <v>138</v>
      </c>
      <c r="B3794" s="27" t="n">
        <v>41397</v>
      </c>
      <c r="C3794" s="1" t="s">
        <v>544</v>
      </c>
      <c r="D3794" s="1" t="s">
        <v>140</v>
      </c>
      <c r="E3794" s="1" t="s">
        <v>544</v>
      </c>
      <c r="F3794" s="1" t="s">
        <v>20</v>
      </c>
      <c r="G3794" s="14" t="n">
        <v>5</v>
      </c>
      <c r="H3794" s="14" t="n">
        <v>1</v>
      </c>
      <c r="I3794" s="23" t="str">
        <f aca="false">IF(J3794="RHAP", "Rhizophora apiculata", IF(J3794="EXAG", "Excoecaria agallocha", IF(J3794="BRPA", "Bruguiera parviflora", IF(J3794="XYMO", "Xylocarpus moluccensis", IF(J3794="BRCY", "Bruguiera cylindrica", IF(J3794="AVAL", "Avicennia alba", IF(J3794="AVOF", "Avicennia officinalis", IF(J3794="LURA", "Lumnitzera racemosa", IF(J3794="CETA", "Ceriops tagal", IF(J3794="XYGR", "Xylocarpus granatum", IF(J3794="AVMA", "Avicennia marina", IF(J3794="RHMU", "Rhizophora mucronata", IF(J3794="BRGY", "Bruguiera gymnorrhiza", IF(J3794="BRSE", "Bruguiera sexangula", IF(J3794="SOOV", "Sonneratia ovata", IF(J3794="SOCA", "Sonneratia caseolaris", IF(J3794="HELI", "Heritiera littoralis", IF(J3794="HESY", "Heritiera sylvatica", IF(J3794="NYFR", "Nypa fruticans", IF(J3794="CYRA", "Cynometra ramiflora", IF(J3794="PHPA", "Phoenix paludosa", IF(J3794="SCHY", "Scyphiphora hydrophyllacea", IF(J3794="DIMA", "Diospyros maritima", IF(J3794="POPI", "Pongamia pinnata", IF(J3794="MAPS", "Maniltoa psilogyne", IF(J3794="INBI", "Intsia bijuga", IF(J3794="ACEB", "Acanthus ebracteatus", IF(J3794="CAER", "Calamus erinaceus", IF(J3794="UNUN", "Unknown unknown",  IF(J3794="SOAL", "Sonneratia alba",  IF(J3794="AECO", "Aegiceras corniculatum", "" )) )))))))))))))))))))))))))))))</f>
        <v>Rhizophora apiculata</v>
      </c>
      <c r="J3794" s="23" t="s">
        <v>21</v>
      </c>
      <c r="K3794" s="68" t="n">
        <v>8.5</v>
      </c>
      <c r="L3794" s="73"/>
      <c r="N3794" s="29"/>
    </row>
    <row r="3795" customFormat="false" ht="13.8" hidden="false" customHeight="false" outlineLevel="0" collapsed="false">
      <c r="A3795" s="49" t="s">
        <v>138</v>
      </c>
      <c r="B3795" s="27" t="n">
        <v>41397</v>
      </c>
      <c r="C3795" s="1" t="s">
        <v>544</v>
      </c>
      <c r="D3795" s="1" t="s">
        <v>140</v>
      </c>
      <c r="E3795" s="1" t="s">
        <v>544</v>
      </c>
      <c r="F3795" s="1" t="s">
        <v>20</v>
      </c>
      <c r="G3795" s="14" t="n">
        <v>5</v>
      </c>
      <c r="H3795" s="14" t="n">
        <v>1</v>
      </c>
      <c r="I3795" s="23" t="str">
        <f aca="false">IF(J3795="RHAP", "Rhizophora apiculata", IF(J3795="EXAG", "Excoecaria agallocha", IF(J3795="BRPA", "Bruguiera parviflora", IF(J3795="XYMO", "Xylocarpus moluccensis", IF(J3795="BRCY", "Bruguiera cylindrica", IF(J3795="AVAL", "Avicennia alba", IF(J3795="AVOF", "Avicennia officinalis", IF(J3795="LURA", "Lumnitzera racemosa", IF(J3795="CETA", "Ceriops tagal", IF(J3795="XYGR", "Xylocarpus granatum", IF(J3795="AVMA", "Avicennia marina", IF(J3795="RHMU", "Rhizophora mucronata", IF(J3795="BRGY", "Bruguiera gymnorrhiza", IF(J3795="BRSE", "Bruguiera sexangula", IF(J3795="SOOV", "Sonneratia ovata", IF(J3795="SOCA", "Sonneratia caseolaris", IF(J3795="HELI", "Heritiera littoralis", IF(J3795="HESY", "Heritiera sylvatica", IF(J3795="NYFR", "Nypa fruticans", IF(J3795="CYRA", "Cynometra ramiflora", IF(J3795="PHPA", "Phoenix paludosa", IF(J3795="SCHY", "Scyphiphora hydrophyllacea", IF(J3795="DIMA", "Diospyros maritima", IF(J3795="POPI", "Pongamia pinnata", IF(J3795="MAPS", "Maniltoa psilogyne", IF(J3795="INBI", "Intsia bijuga", IF(J3795="ACEB", "Acanthus ebracteatus", IF(J3795="CAER", "Calamus erinaceus", IF(J3795="UNUN", "Unknown unknown",  IF(J3795="SOAL", "Sonneratia alba",  IF(J3795="AECO", "Aegiceras corniculatum", "" )) )))))))))))))))))))))))))))))</f>
        <v>Rhizophora apiculata</v>
      </c>
      <c r="J3795" s="23" t="s">
        <v>21</v>
      </c>
      <c r="K3795" s="68" t="n">
        <v>8.5</v>
      </c>
      <c r="L3795" s="73" t="n">
        <v>1.37</v>
      </c>
      <c r="N3795" s="29" t="n">
        <v>3</v>
      </c>
    </row>
    <row r="3796" customFormat="false" ht="13.8" hidden="false" customHeight="false" outlineLevel="0" collapsed="false">
      <c r="A3796" s="49" t="s">
        <v>138</v>
      </c>
      <c r="B3796" s="27" t="n">
        <v>41397</v>
      </c>
      <c r="C3796" s="1" t="s">
        <v>544</v>
      </c>
      <c r="D3796" s="1" t="s">
        <v>140</v>
      </c>
      <c r="E3796" s="1" t="s">
        <v>544</v>
      </c>
      <c r="F3796" s="1" t="s">
        <v>20</v>
      </c>
      <c r="G3796" s="14" t="n">
        <v>5</v>
      </c>
      <c r="H3796" s="14" t="n">
        <v>1</v>
      </c>
      <c r="I3796" s="23" t="str">
        <f aca="false">IF(J3796="RHAP", "Rhizophora apiculata", IF(J3796="EXAG", "Excoecaria agallocha", IF(J3796="BRPA", "Bruguiera parviflora", IF(J3796="XYMO", "Xylocarpus moluccensis", IF(J3796="BRCY", "Bruguiera cylindrica", IF(J3796="AVAL", "Avicennia alba", IF(J3796="AVOF", "Avicennia officinalis", IF(J3796="LURA", "Lumnitzera racemosa", IF(J3796="CETA", "Ceriops tagal", IF(J3796="XYGR", "Xylocarpus granatum", IF(J3796="AVMA", "Avicennia marina", IF(J3796="RHMU", "Rhizophora mucronata", IF(J3796="BRGY", "Bruguiera gymnorrhiza", IF(J3796="BRSE", "Bruguiera sexangula", IF(J3796="SOOV", "Sonneratia ovata", IF(J3796="SOCA", "Sonneratia caseolaris", IF(J3796="HELI", "Heritiera littoralis", IF(J3796="HESY", "Heritiera sylvatica", IF(J3796="NYFR", "Nypa fruticans", IF(J3796="CYRA", "Cynometra ramiflora", IF(J3796="PHPA", "Phoenix paludosa", IF(J3796="SCHY", "Scyphiphora hydrophyllacea", IF(J3796="DIMA", "Diospyros maritima", IF(J3796="POPI", "Pongamia pinnata", IF(J3796="MAPS", "Maniltoa psilogyne", IF(J3796="INBI", "Intsia bijuga", IF(J3796="ACEB", "Acanthus ebracteatus", IF(J3796="CAER", "Calamus erinaceus", IF(J3796="UNUN", "Unknown unknown",  IF(J3796="SOAL", "Sonneratia alba",  IF(J3796="AECO", "Aegiceras corniculatum", "" )) )))))))))))))))))))))))))))))</f>
        <v>Rhizophora apiculata</v>
      </c>
      <c r="J3796" s="23" t="s">
        <v>21</v>
      </c>
      <c r="K3796" s="68" t="n">
        <v>9.1</v>
      </c>
      <c r="L3796" s="73"/>
      <c r="N3796" s="29"/>
    </row>
    <row r="3797" customFormat="false" ht="13.8" hidden="false" customHeight="false" outlineLevel="0" collapsed="false">
      <c r="A3797" s="49" t="s">
        <v>138</v>
      </c>
      <c r="B3797" s="27" t="n">
        <v>41397</v>
      </c>
      <c r="C3797" s="1" t="s">
        <v>544</v>
      </c>
      <c r="D3797" s="1" t="s">
        <v>140</v>
      </c>
      <c r="E3797" s="1" t="s">
        <v>544</v>
      </c>
      <c r="F3797" s="1" t="s">
        <v>20</v>
      </c>
      <c r="G3797" s="14" t="n">
        <v>5</v>
      </c>
      <c r="H3797" s="14" t="n">
        <v>1</v>
      </c>
      <c r="I3797" s="23" t="str">
        <f aca="false">IF(J3797="RHAP", "Rhizophora apiculata", IF(J3797="EXAG", "Excoecaria agallocha", IF(J3797="BRPA", "Bruguiera parviflora", IF(J3797="XYMO", "Xylocarpus moluccensis", IF(J3797="BRCY", "Bruguiera cylindrica", IF(J3797="AVAL", "Avicennia alba", IF(J3797="AVOF", "Avicennia officinalis", IF(J3797="LURA", "Lumnitzera racemosa", IF(J3797="CETA", "Ceriops tagal", IF(J3797="XYGR", "Xylocarpus granatum", IF(J3797="AVMA", "Avicennia marina", IF(J3797="RHMU", "Rhizophora mucronata", IF(J3797="BRGY", "Bruguiera gymnorrhiza", IF(J3797="BRSE", "Bruguiera sexangula", IF(J3797="SOOV", "Sonneratia ovata", IF(J3797="SOCA", "Sonneratia caseolaris", IF(J3797="HELI", "Heritiera littoralis", IF(J3797="HESY", "Heritiera sylvatica", IF(J3797="NYFR", "Nypa fruticans", IF(J3797="CYRA", "Cynometra ramiflora", IF(J3797="PHPA", "Phoenix paludosa", IF(J3797="SCHY", "Scyphiphora hydrophyllacea", IF(J3797="DIMA", "Diospyros maritima", IF(J3797="POPI", "Pongamia pinnata", IF(J3797="MAPS", "Maniltoa psilogyne", IF(J3797="INBI", "Intsia bijuga", IF(J3797="ACEB", "Acanthus ebracteatus", IF(J3797="CAER", "Calamus erinaceus", IF(J3797="UNUN", "Unknown unknown",  IF(J3797="SOAL", "Sonneratia alba",  IF(J3797="AECO", "Aegiceras corniculatum", "" )) )))))))))))))))))))))))))))))</f>
        <v>Rhizophora apiculata</v>
      </c>
      <c r="J3797" s="23" t="s">
        <v>21</v>
      </c>
      <c r="K3797" s="68" t="n">
        <v>9.1</v>
      </c>
      <c r="L3797" s="73"/>
      <c r="N3797" s="29"/>
    </row>
    <row r="3798" customFormat="false" ht="13.8" hidden="false" customHeight="false" outlineLevel="0" collapsed="false">
      <c r="A3798" s="49" t="s">
        <v>138</v>
      </c>
      <c r="B3798" s="27" t="n">
        <v>41397</v>
      </c>
      <c r="C3798" s="1" t="s">
        <v>544</v>
      </c>
      <c r="D3798" s="1" t="s">
        <v>140</v>
      </c>
      <c r="E3798" s="1" t="s">
        <v>544</v>
      </c>
      <c r="F3798" s="1" t="s">
        <v>20</v>
      </c>
      <c r="G3798" s="14" t="n">
        <v>5</v>
      </c>
      <c r="H3798" s="14" t="n">
        <v>1</v>
      </c>
      <c r="I3798" s="23" t="str">
        <f aca="false">IF(J3798="RHAP", "Rhizophora apiculata", IF(J3798="EXAG", "Excoecaria agallocha", IF(J3798="BRPA", "Bruguiera parviflora", IF(J3798="XYMO", "Xylocarpus moluccensis", IF(J3798="BRCY", "Bruguiera cylindrica", IF(J3798="AVAL", "Avicennia alba", IF(J3798="AVOF", "Avicennia officinalis", IF(J3798="LURA", "Lumnitzera racemosa", IF(J3798="CETA", "Ceriops tagal", IF(J3798="XYGR", "Xylocarpus granatum", IF(J3798="AVMA", "Avicennia marina", IF(J3798="RHMU", "Rhizophora mucronata", IF(J3798="BRGY", "Bruguiera gymnorrhiza", IF(J3798="BRSE", "Bruguiera sexangula", IF(J3798="SOOV", "Sonneratia ovata", IF(J3798="SOCA", "Sonneratia caseolaris", IF(J3798="HELI", "Heritiera littoralis", IF(J3798="HESY", "Heritiera sylvatica", IF(J3798="NYFR", "Nypa fruticans", IF(J3798="CYRA", "Cynometra ramiflora", IF(J3798="PHPA", "Phoenix paludosa", IF(J3798="SCHY", "Scyphiphora hydrophyllacea", IF(J3798="DIMA", "Diospyros maritima", IF(J3798="POPI", "Pongamia pinnata", IF(J3798="MAPS", "Maniltoa psilogyne", IF(J3798="INBI", "Intsia bijuga", IF(J3798="ACEB", "Acanthus ebracteatus", IF(J3798="CAER", "Calamus erinaceus", IF(J3798="UNUN", "Unknown unknown",  IF(J3798="SOAL", "Sonneratia alba",  IF(J3798="AECO", "Aegiceras corniculatum", "" )) )))))))))))))))))))))))))))))</f>
        <v>Rhizophora apiculata</v>
      </c>
      <c r="J3798" s="23" t="s">
        <v>21</v>
      </c>
      <c r="K3798" s="68" t="n">
        <v>9.1</v>
      </c>
      <c r="L3798" s="73"/>
      <c r="N3798" s="29"/>
    </row>
    <row r="3799" customFormat="false" ht="13.8" hidden="false" customHeight="false" outlineLevel="0" collapsed="false">
      <c r="A3799" s="49" t="s">
        <v>138</v>
      </c>
      <c r="B3799" s="27" t="n">
        <v>41397</v>
      </c>
      <c r="C3799" s="1" t="s">
        <v>544</v>
      </c>
      <c r="D3799" s="1" t="s">
        <v>140</v>
      </c>
      <c r="E3799" s="1" t="s">
        <v>544</v>
      </c>
      <c r="F3799" s="1" t="s">
        <v>20</v>
      </c>
      <c r="G3799" s="14" t="n">
        <v>5</v>
      </c>
      <c r="H3799" s="14" t="n">
        <v>1</v>
      </c>
      <c r="I3799" s="23" t="str">
        <f aca="false">IF(J3799="RHAP", "Rhizophora apiculata", IF(J3799="EXAG", "Excoecaria agallocha", IF(J3799="BRPA", "Bruguiera parviflora", IF(J3799="XYMO", "Xylocarpus moluccensis", IF(J3799="BRCY", "Bruguiera cylindrica", IF(J3799="AVAL", "Avicennia alba", IF(J3799="AVOF", "Avicennia officinalis", IF(J3799="LURA", "Lumnitzera racemosa", IF(J3799="CETA", "Ceriops tagal", IF(J3799="XYGR", "Xylocarpus granatum", IF(J3799="AVMA", "Avicennia marina", IF(J3799="RHMU", "Rhizophora mucronata", IF(J3799="BRGY", "Bruguiera gymnorrhiza", IF(J3799="BRSE", "Bruguiera sexangula", IF(J3799="SOOV", "Sonneratia ovata", IF(J3799="SOCA", "Sonneratia caseolaris", IF(J3799="HELI", "Heritiera littoralis", IF(J3799="HESY", "Heritiera sylvatica", IF(J3799="NYFR", "Nypa fruticans", IF(J3799="CYRA", "Cynometra ramiflora", IF(J3799="PHPA", "Phoenix paludosa", IF(J3799="SCHY", "Scyphiphora hydrophyllacea", IF(J3799="DIMA", "Diospyros maritima", IF(J3799="POPI", "Pongamia pinnata", IF(J3799="MAPS", "Maniltoa psilogyne", IF(J3799="INBI", "Intsia bijuga", IF(J3799="ACEB", "Acanthus ebracteatus", IF(J3799="CAER", "Calamus erinaceus", IF(J3799="UNUN", "Unknown unknown",  IF(J3799="SOAL", "Sonneratia alba",  IF(J3799="AECO", "Aegiceras corniculatum", "" )) )))))))))))))))))))))))))))))</f>
        <v>Rhizophora apiculata</v>
      </c>
      <c r="J3799" s="23" t="s">
        <v>21</v>
      </c>
      <c r="K3799" s="68" t="n">
        <v>9.9</v>
      </c>
      <c r="L3799" s="73"/>
      <c r="N3799" s="29"/>
    </row>
    <row r="3800" customFormat="false" ht="13.8" hidden="false" customHeight="false" outlineLevel="0" collapsed="false">
      <c r="A3800" s="49" t="s">
        <v>138</v>
      </c>
      <c r="B3800" s="27" t="n">
        <v>41397</v>
      </c>
      <c r="C3800" s="1" t="s">
        <v>544</v>
      </c>
      <c r="D3800" s="1" t="s">
        <v>140</v>
      </c>
      <c r="E3800" s="1" t="s">
        <v>544</v>
      </c>
      <c r="F3800" s="1" t="s">
        <v>20</v>
      </c>
      <c r="G3800" s="14" t="n">
        <v>5</v>
      </c>
      <c r="H3800" s="14" t="n">
        <v>1</v>
      </c>
      <c r="I3800" s="23" t="str">
        <f aca="false">IF(J3800="RHAP", "Rhizophora apiculata", IF(J3800="EXAG", "Excoecaria agallocha", IF(J3800="BRPA", "Bruguiera parviflora", IF(J3800="XYMO", "Xylocarpus moluccensis", IF(J3800="BRCY", "Bruguiera cylindrica", IF(J3800="AVAL", "Avicennia alba", IF(J3800="AVOF", "Avicennia officinalis", IF(J3800="LURA", "Lumnitzera racemosa", IF(J3800="CETA", "Ceriops tagal", IF(J3800="XYGR", "Xylocarpus granatum", IF(J3800="AVMA", "Avicennia marina", IF(J3800="RHMU", "Rhizophora mucronata", IF(J3800="BRGY", "Bruguiera gymnorrhiza", IF(J3800="BRSE", "Bruguiera sexangula", IF(J3800="SOOV", "Sonneratia ovata", IF(J3800="SOCA", "Sonneratia caseolaris", IF(J3800="HELI", "Heritiera littoralis", IF(J3800="HESY", "Heritiera sylvatica", IF(J3800="NYFR", "Nypa fruticans", IF(J3800="CYRA", "Cynometra ramiflora", IF(J3800="PHPA", "Phoenix paludosa", IF(J3800="SCHY", "Scyphiphora hydrophyllacea", IF(J3800="DIMA", "Diospyros maritima", IF(J3800="POPI", "Pongamia pinnata", IF(J3800="MAPS", "Maniltoa psilogyne", IF(J3800="INBI", "Intsia bijuga", IF(J3800="ACEB", "Acanthus ebracteatus", IF(J3800="CAER", "Calamus erinaceus", IF(J3800="UNUN", "Unknown unknown",  IF(J3800="SOAL", "Sonneratia alba",  IF(J3800="AECO", "Aegiceras corniculatum", "" )) )))))))))))))))))))))))))))))</f>
        <v>Rhizophora apiculata</v>
      </c>
      <c r="J3800" s="23" t="s">
        <v>21</v>
      </c>
      <c r="K3800" s="68" t="n">
        <v>10.2</v>
      </c>
      <c r="L3800" s="73"/>
      <c r="N3800" s="29"/>
    </row>
    <row r="3801" customFormat="false" ht="13.8" hidden="false" customHeight="false" outlineLevel="0" collapsed="false">
      <c r="A3801" s="49" t="s">
        <v>138</v>
      </c>
      <c r="B3801" s="27" t="n">
        <v>41397</v>
      </c>
      <c r="C3801" s="1" t="s">
        <v>544</v>
      </c>
      <c r="D3801" s="1" t="s">
        <v>140</v>
      </c>
      <c r="E3801" s="1" t="s">
        <v>544</v>
      </c>
      <c r="F3801" s="1" t="s">
        <v>20</v>
      </c>
      <c r="G3801" s="14" t="n">
        <v>5</v>
      </c>
      <c r="H3801" s="14" t="n">
        <v>1</v>
      </c>
      <c r="I3801" s="23" t="str">
        <f aca="false">IF(J3801="RHAP", "Rhizophora apiculata", IF(J3801="EXAG", "Excoecaria agallocha", IF(J3801="BRPA", "Bruguiera parviflora", IF(J3801="XYMO", "Xylocarpus moluccensis", IF(J3801="BRCY", "Bruguiera cylindrica", IF(J3801="AVAL", "Avicennia alba", IF(J3801="AVOF", "Avicennia officinalis", IF(J3801="LURA", "Lumnitzera racemosa", IF(J3801="CETA", "Ceriops tagal", IF(J3801="XYGR", "Xylocarpus granatum", IF(J3801="AVMA", "Avicennia marina", IF(J3801="RHMU", "Rhizophora mucronata", IF(J3801="BRGY", "Bruguiera gymnorrhiza", IF(J3801="BRSE", "Bruguiera sexangula", IF(J3801="SOOV", "Sonneratia ovata", IF(J3801="SOCA", "Sonneratia caseolaris", IF(J3801="HELI", "Heritiera littoralis", IF(J3801="HESY", "Heritiera sylvatica", IF(J3801="NYFR", "Nypa fruticans", IF(J3801="CYRA", "Cynometra ramiflora", IF(J3801="PHPA", "Phoenix paludosa", IF(J3801="SCHY", "Scyphiphora hydrophyllacea", IF(J3801="DIMA", "Diospyros maritima", IF(J3801="POPI", "Pongamia pinnata", IF(J3801="MAPS", "Maniltoa psilogyne", IF(J3801="INBI", "Intsia bijuga", IF(J3801="ACEB", "Acanthus ebracteatus", IF(J3801="CAER", "Calamus erinaceus", IF(J3801="UNUN", "Unknown unknown",  IF(J3801="SOAL", "Sonneratia alba",  IF(J3801="AECO", "Aegiceras corniculatum", "" )) )))))))))))))))))))))))))))))</f>
        <v>Rhizophora apiculata</v>
      </c>
      <c r="J3801" s="23" t="s">
        <v>21</v>
      </c>
      <c r="K3801" s="61" t="n">
        <v>10.2</v>
      </c>
      <c r="L3801" s="73"/>
      <c r="N3801" s="29"/>
    </row>
    <row r="3802" customFormat="false" ht="13.8" hidden="false" customHeight="false" outlineLevel="0" collapsed="false">
      <c r="A3802" s="49" t="s">
        <v>138</v>
      </c>
      <c r="B3802" s="27" t="n">
        <v>41397</v>
      </c>
      <c r="C3802" s="1" t="s">
        <v>544</v>
      </c>
      <c r="D3802" s="1" t="s">
        <v>140</v>
      </c>
      <c r="E3802" s="1" t="s">
        <v>544</v>
      </c>
      <c r="F3802" s="1" t="s">
        <v>20</v>
      </c>
      <c r="G3802" s="14" t="n">
        <v>5</v>
      </c>
      <c r="H3802" s="14" t="n">
        <v>1</v>
      </c>
      <c r="I3802" s="23" t="str">
        <f aca="false">IF(J3802="RHAP", "Rhizophora apiculata", IF(J3802="EXAG", "Excoecaria agallocha", IF(J3802="BRPA", "Bruguiera parviflora", IF(J3802="XYMO", "Xylocarpus moluccensis", IF(J3802="BRCY", "Bruguiera cylindrica", IF(J3802="AVAL", "Avicennia alba", IF(J3802="AVOF", "Avicennia officinalis", IF(J3802="LURA", "Lumnitzera racemosa", IF(J3802="CETA", "Ceriops tagal", IF(J3802="XYGR", "Xylocarpus granatum", IF(J3802="AVMA", "Avicennia marina", IF(J3802="RHMU", "Rhizophora mucronata", IF(J3802="BRGY", "Bruguiera gymnorrhiza", IF(J3802="BRSE", "Bruguiera sexangula", IF(J3802="SOOV", "Sonneratia ovata", IF(J3802="SOCA", "Sonneratia caseolaris", IF(J3802="HELI", "Heritiera littoralis", IF(J3802="HESY", "Heritiera sylvatica", IF(J3802="NYFR", "Nypa fruticans", IF(J3802="CYRA", "Cynometra ramiflora", IF(J3802="PHPA", "Phoenix paludosa", IF(J3802="SCHY", "Scyphiphora hydrophyllacea", IF(J3802="DIMA", "Diospyros maritima", IF(J3802="POPI", "Pongamia pinnata", IF(J3802="MAPS", "Maniltoa psilogyne", IF(J3802="INBI", "Intsia bijuga", IF(J3802="ACEB", "Acanthus ebracteatus", IF(J3802="CAER", "Calamus erinaceus", IF(J3802="UNUN", "Unknown unknown",  IF(J3802="SOAL", "Sonneratia alba",  IF(J3802="AECO", "Aegiceras corniculatum", "" )) )))))))))))))))))))))))))))))</f>
        <v>Rhizophora apiculata</v>
      </c>
      <c r="J3802" s="23" t="s">
        <v>21</v>
      </c>
      <c r="K3802" s="68" t="n">
        <v>11.2</v>
      </c>
      <c r="L3802" s="73"/>
      <c r="N3802" s="29"/>
    </row>
    <row r="3803" customFormat="false" ht="13.8" hidden="false" customHeight="false" outlineLevel="0" collapsed="false">
      <c r="A3803" s="49" t="s">
        <v>138</v>
      </c>
      <c r="B3803" s="27" t="n">
        <v>41397</v>
      </c>
      <c r="C3803" s="1" t="s">
        <v>544</v>
      </c>
      <c r="D3803" s="1" t="s">
        <v>140</v>
      </c>
      <c r="E3803" s="1" t="s">
        <v>544</v>
      </c>
      <c r="F3803" s="1" t="s">
        <v>20</v>
      </c>
      <c r="G3803" s="14" t="n">
        <v>5</v>
      </c>
      <c r="H3803" s="14" t="n">
        <v>1</v>
      </c>
      <c r="I3803" s="23" t="str">
        <f aca="false">IF(J3803="RHAP", "Rhizophora apiculata", IF(J3803="EXAG", "Excoecaria agallocha", IF(J3803="BRPA", "Bruguiera parviflora", IF(J3803="XYMO", "Xylocarpus moluccensis", IF(J3803="BRCY", "Bruguiera cylindrica", IF(J3803="AVAL", "Avicennia alba", IF(J3803="AVOF", "Avicennia officinalis", IF(J3803="LURA", "Lumnitzera racemosa", IF(J3803="CETA", "Ceriops tagal", IF(J3803="XYGR", "Xylocarpus granatum", IF(J3803="AVMA", "Avicennia marina", IF(J3803="RHMU", "Rhizophora mucronata", IF(J3803="BRGY", "Bruguiera gymnorrhiza", IF(J3803="BRSE", "Bruguiera sexangula", IF(J3803="SOOV", "Sonneratia ovata", IF(J3803="SOCA", "Sonneratia caseolaris", IF(J3803="HELI", "Heritiera littoralis", IF(J3803="HESY", "Heritiera sylvatica", IF(J3803="NYFR", "Nypa fruticans", IF(J3803="CYRA", "Cynometra ramiflora", IF(J3803="PHPA", "Phoenix paludosa", IF(J3803="SCHY", "Scyphiphora hydrophyllacea", IF(J3803="DIMA", "Diospyros maritima", IF(J3803="POPI", "Pongamia pinnata", IF(J3803="MAPS", "Maniltoa psilogyne", IF(J3803="INBI", "Intsia bijuga", IF(J3803="ACEB", "Acanthus ebracteatus", IF(J3803="CAER", "Calamus erinaceus", IF(J3803="UNUN", "Unknown unknown",  IF(J3803="SOAL", "Sonneratia alba",  IF(J3803="AECO", "Aegiceras corniculatum", "" )) )))))))))))))))))))))))))))))</f>
        <v>Rhizophora apiculata</v>
      </c>
      <c r="J3803" s="23" t="s">
        <v>21</v>
      </c>
      <c r="K3803" s="61" t="n">
        <v>11.3</v>
      </c>
      <c r="L3803" s="73"/>
      <c r="N3803" s="29"/>
    </row>
    <row r="3804" customFormat="false" ht="13.8" hidden="false" customHeight="false" outlineLevel="0" collapsed="false">
      <c r="A3804" s="49" t="s">
        <v>138</v>
      </c>
      <c r="B3804" s="27" t="n">
        <v>41397</v>
      </c>
      <c r="C3804" s="1" t="s">
        <v>544</v>
      </c>
      <c r="D3804" s="1" t="s">
        <v>140</v>
      </c>
      <c r="E3804" s="1" t="s">
        <v>544</v>
      </c>
      <c r="F3804" s="1" t="s">
        <v>20</v>
      </c>
      <c r="G3804" s="14" t="n">
        <v>5</v>
      </c>
      <c r="H3804" s="14" t="n">
        <v>2</v>
      </c>
      <c r="I3804" s="23" t="str">
        <f aca="false">IF(J3804="RHAP", "Rhizophora apiculata", IF(J3804="EXAG", "Excoecaria agallocha", IF(J3804="BRPA", "Bruguiera parviflora", IF(J3804="XYMO", "Xylocarpus moluccensis", IF(J3804="BRCY", "Bruguiera cylindrica", IF(J3804="AVAL", "Avicennia alba", IF(J3804="AVOF", "Avicennia officinalis", IF(J3804="LURA", "Lumnitzera racemosa", IF(J3804="CETA", "Ceriops tagal", IF(J3804="XYGR", "Xylocarpus granatum", IF(J3804="AVMA", "Avicennia marina", IF(J3804="RHMU", "Rhizophora mucronata", IF(J3804="BRGY", "Bruguiera gymnorrhiza", IF(J3804="BRSE", "Bruguiera sexangula", IF(J3804="SOOV", "Sonneratia ovata", IF(J3804="SOCA", "Sonneratia caseolaris", IF(J3804="HELI", "Heritiera littoralis", IF(J3804="HESY", "Heritiera sylvatica", IF(J3804="NYFR", "Nypa fruticans", IF(J3804="CYRA", "Cynometra ramiflora", IF(J3804="PHPA", "Phoenix paludosa", IF(J3804="SCHY", "Scyphiphora hydrophyllacea", IF(J3804="DIMA", "Diospyros maritima", IF(J3804="POPI", "Pongamia pinnata", IF(J3804="MAPS", "Maniltoa psilogyne", IF(J3804="INBI", "Intsia bijuga", IF(J3804="ACEB", "Acanthus ebracteatus", IF(J3804="CAER", "Calamus erinaceus", IF(J3804="UNUN", "Unknown unknown",  IF(J3804="SOAL", "Sonneratia alba",  IF(J3804="AECO", "Aegiceras corniculatum", "" )) )))))))))))))))))))))))))))))</f>
        <v>Rhizophora apiculata</v>
      </c>
      <c r="J3804" s="23" t="s">
        <v>21</v>
      </c>
      <c r="K3804" s="61" t="n">
        <v>5</v>
      </c>
      <c r="L3804" s="73"/>
      <c r="N3804" s="29"/>
    </row>
    <row r="3805" customFormat="false" ht="13.8" hidden="false" customHeight="false" outlineLevel="0" collapsed="false">
      <c r="A3805" s="49" t="s">
        <v>138</v>
      </c>
      <c r="B3805" s="27" t="n">
        <v>41397</v>
      </c>
      <c r="C3805" s="1" t="s">
        <v>544</v>
      </c>
      <c r="D3805" s="1" t="s">
        <v>140</v>
      </c>
      <c r="E3805" s="1" t="s">
        <v>544</v>
      </c>
      <c r="F3805" s="1" t="s">
        <v>20</v>
      </c>
      <c r="G3805" s="14" t="n">
        <v>5</v>
      </c>
      <c r="H3805" s="14" t="n">
        <v>2</v>
      </c>
      <c r="I3805" s="23" t="str">
        <f aca="false">IF(J3805="RHAP", "Rhizophora apiculata", IF(J3805="EXAG", "Excoecaria agallocha", IF(J3805="BRPA", "Bruguiera parviflora", IF(J3805="XYMO", "Xylocarpus moluccensis", IF(J3805="BRCY", "Bruguiera cylindrica", IF(J3805="AVAL", "Avicennia alba", IF(J3805="AVOF", "Avicennia officinalis", IF(J3805="LURA", "Lumnitzera racemosa", IF(J3805="CETA", "Ceriops tagal", IF(J3805="XYGR", "Xylocarpus granatum", IF(J3805="AVMA", "Avicennia marina", IF(J3805="RHMU", "Rhizophora mucronata", IF(J3805="BRGY", "Bruguiera gymnorrhiza", IF(J3805="BRSE", "Bruguiera sexangula", IF(J3805="SOOV", "Sonneratia ovata", IF(J3805="SOCA", "Sonneratia caseolaris", IF(J3805="HELI", "Heritiera littoralis", IF(J3805="HESY", "Heritiera sylvatica", IF(J3805="NYFR", "Nypa fruticans", IF(J3805="CYRA", "Cynometra ramiflora", IF(J3805="PHPA", "Phoenix paludosa", IF(J3805="SCHY", "Scyphiphora hydrophyllacea", IF(J3805="DIMA", "Diospyros maritima", IF(J3805="POPI", "Pongamia pinnata", IF(J3805="MAPS", "Maniltoa psilogyne", IF(J3805="INBI", "Intsia bijuga", IF(J3805="ACEB", "Acanthus ebracteatus", IF(J3805="CAER", "Calamus erinaceus", IF(J3805="UNUN", "Unknown unknown",  IF(J3805="SOAL", "Sonneratia alba",  IF(J3805="AECO", "Aegiceras corniculatum", "" )) )))))))))))))))))))))))))))))</f>
        <v>Rhizophora apiculata</v>
      </c>
      <c r="J3805" s="23" t="s">
        <v>21</v>
      </c>
      <c r="K3805" s="61" t="n">
        <v>5</v>
      </c>
      <c r="L3805" s="73"/>
      <c r="N3805" s="29"/>
    </row>
    <row r="3806" customFormat="false" ht="13.8" hidden="false" customHeight="false" outlineLevel="0" collapsed="false">
      <c r="A3806" s="49" t="s">
        <v>138</v>
      </c>
      <c r="B3806" s="27" t="n">
        <v>41397</v>
      </c>
      <c r="C3806" s="1" t="s">
        <v>544</v>
      </c>
      <c r="D3806" s="1" t="s">
        <v>140</v>
      </c>
      <c r="E3806" s="1" t="s">
        <v>544</v>
      </c>
      <c r="F3806" s="1" t="s">
        <v>20</v>
      </c>
      <c r="G3806" s="14" t="n">
        <v>5</v>
      </c>
      <c r="H3806" s="14" t="n">
        <v>2</v>
      </c>
      <c r="I3806" s="23" t="str">
        <f aca="false">IF(J3806="RHAP", "Rhizophora apiculata", IF(J3806="EXAG", "Excoecaria agallocha", IF(J3806="BRPA", "Bruguiera parviflora", IF(J3806="XYMO", "Xylocarpus moluccensis", IF(J3806="BRCY", "Bruguiera cylindrica", IF(J3806="AVAL", "Avicennia alba", IF(J3806="AVOF", "Avicennia officinalis", IF(J3806="LURA", "Lumnitzera racemosa", IF(J3806="CETA", "Ceriops tagal", IF(J3806="XYGR", "Xylocarpus granatum", IF(J3806="AVMA", "Avicennia marina", IF(J3806="RHMU", "Rhizophora mucronata", IF(J3806="BRGY", "Bruguiera gymnorrhiza", IF(J3806="BRSE", "Bruguiera sexangula", IF(J3806="SOOV", "Sonneratia ovata", IF(J3806="SOCA", "Sonneratia caseolaris", IF(J3806="HELI", "Heritiera littoralis", IF(J3806="HESY", "Heritiera sylvatica", IF(J3806="NYFR", "Nypa fruticans", IF(J3806="CYRA", "Cynometra ramiflora", IF(J3806="PHPA", "Phoenix paludosa", IF(J3806="SCHY", "Scyphiphora hydrophyllacea", IF(J3806="DIMA", "Diospyros maritima", IF(J3806="POPI", "Pongamia pinnata", IF(J3806="MAPS", "Maniltoa psilogyne", IF(J3806="INBI", "Intsia bijuga", IF(J3806="ACEB", "Acanthus ebracteatus", IF(J3806="CAER", "Calamus erinaceus", IF(J3806="UNUN", "Unknown unknown",  IF(J3806="SOAL", "Sonneratia alba",  IF(J3806="AECO", "Aegiceras corniculatum", "" )) )))))))))))))))))))))))))))))</f>
        <v>Rhizophora apiculata</v>
      </c>
      <c r="J3806" s="23" t="s">
        <v>21</v>
      </c>
      <c r="K3806" s="61" t="n">
        <v>5.1</v>
      </c>
      <c r="L3806" s="73"/>
      <c r="N3806" s="29"/>
    </row>
    <row r="3807" customFormat="false" ht="13.8" hidden="false" customHeight="false" outlineLevel="0" collapsed="false">
      <c r="A3807" s="49" t="s">
        <v>138</v>
      </c>
      <c r="B3807" s="27" t="n">
        <v>41397</v>
      </c>
      <c r="C3807" s="1" t="s">
        <v>544</v>
      </c>
      <c r="D3807" s="1" t="s">
        <v>140</v>
      </c>
      <c r="E3807" s="1" t="s">
        <v>544</v>
      </c>
      <c r="F3807" s="1" t="s">
        <v>20</v>
      </c>
      <c r="G3807" s="14" t="n">
        <v>5</v>
      </c>
      <c r="H3807" s="14" t="n">
        <v>2</v>
      </c>
      <c r="I3807" s="23" t="str">
        <f aca="false">IF(J3807="RHAP", "Rhizophora apiculata", IF(J3807="EXAG", "Excoecaria agallocha", IF(J3807="BRPA", "Bruguiera parviflora", IF(J3807="XYMO", "Xylocarpus moluccensis", IF(J3807="BRCY", "Bruguiera cylindrica", IF(J3807="AVAL", "Avicennia alba", IF(J3807="AVOF", "Avicennia officinalis", IF(J3807="LURA", "Lumnitzera racemosa", IF(J3807="CETA", "Ceriops tagal", IF(J3807="XYGR", "Xylocarpus granatum", IF(J3807="AVMA", "Avicennia marina", IF(J3807="RHMU", "Rhizophora mucronata", IF(J3807="BRGY", "Bruguiera gymnorrhiza", IF(J3807="BRSE", "Bruguiera sexangula", IF(J3807="SOOV", "Sonneratia ovata", IF(J3807="SOCA", "Sonneratia caseolaris", IF(J3807="HELI", "Heritiera littoralis", IF(J3807="HESY", "Heritiera sylvatica", IF(J3807="NYFR", "Nypa fruticans", IF(J3807="CYRA", "Cynometra ramiflora", IF(J3807="PHPA", "Phoenix paludosa", IF(J3807="SCHY", "Scyphiphora hydrophyllacea", IF(J3807="DIMA", "Diospyros maritima", IF(J3807="POPI", "Pongamia pinnata", IF(J3807="MAPS", "Maniltoa psilogyne", IF(J3807="INBI", "Intsia bijuga", IF(J3807="ACEB", "Acanthus ebracteatus", IF(J3807="CAER", "Calamus erinaceus", IF(J3807="UNUN", "Unknown unknown",  IF(J3807="SOAL", "Sonneratia alba",  IF(J3807="AECO", "Aegiceras corniculatum", "" )) )))))))))))))))))))))))))))))</f>
        <v>Rhizophora apiculata</v>
      </c>
      <c r="J3807" s="23" t="s">
        <v>21</v>
      </c>
      <c r="K3807" s="61" t="n">
        <v>5.3</v>
      </c>
      <c r="L3807" s="73"/>
      <c r="N3807" s="29"/>
    </row>
    <row r="3808" customFormat="false" ht="13.8" hidden="false" customHeight="false" outlineLevel="0" collapsed="false">
      <c r="A3808" s="49" t="s">
        <v>138</v>
      </c>
      <c r="B3808" s="27" t="n">
        <v>41397</v>
      </c>
      <c r="C3808" s="1" t="s">
        <v>544</v>
      </c>
      <c r="D3808" s="1" t="s">
        <v>140</v>
      </c>
      <c r="E3808" s="1" t="s">
        <v>544</v>
      </c>
      <c r="F3808" s="1" t="s">
        <v>20</v>
      </c>
      <c r="G3808" s="14" t="n">
        <v>5</v>
      </c>
      <c r="H3808" s="14" t="n">
        <v>2</v>
      </c>
      <c r="I3808" s="23" t="str">
        <f aca="false">IF(J3808="RHAP", "Rhizophora apiculata", IF(J3808="EXAG", "Excoecaria agallocha", IF(J3808="BRPA", "Bruguiera parviflora", IF(J3808="XYMO", "Xylocarpus moluccensis", IF(J3808="BRCY", "Bruguiera cylindrica", IF(J3808="AVAL", "Avicennia alba", IF(J3808="AVOF", "Avicennia officinalis", IF(J3808="LURA", "Lumnitzera racemosa", IF(J3808="CETA", "Ceriops tagal", IF(J3808="XYGR", "Xylocarpus granatum", IF(J3808="AVMA", "Avicennia marina", IF(J3808="RHMU", "Rhizophora mucronata", IF(J3808="BRGY", "Bruguiera gymnorrhiza", IF(J3808="BRSE", "Bruguiera sexangula", IF(J3808="SOOV", "Sonneratia ovata", IF(J3808="SOCA", "Sonneratia caseolaris", IF(J3808="HELI", "Heritiera littoralis", IF(J3808="HESY", "Heritiera sylvatica", IF(J3808="NYFR", "Nypa fruticans", IF(J3808="CYRA", "Cynometra ramiflora", IF(J3808="PHPA", "Phoenix paludosa", IF(J3808="SCHY", "Scyphiphora hydrophyllacea", IF(J3808="DIMA", "Diospyros maritima", IF(J3808="POPI", "Pongamia pinnata", IF(J3808="MAPS", "Maniltoa psilogyne", IF(J3808="INBI", "Intsia bijuga", IF(J3808="ACEB", "Acanthus ebracteatus", IF(J3808="CAER", "Calamus erinaceus", IF(J3808="UNUN", "Unknown unknown",  IF(J3808="SOAL", "Sonneratia alba",  IF(J3808="AECO", "Aegiceras corniculatum", "" )) )))))))))))))))))))))))))))))</f>
        <v>Rhizophora apiculata</v>
      </c>
      <c r="J3808" s="23" t="s">
        <v>21</v>
      </c>
      <c r="K3808" s="61" t="n">
        <v>5.4</v>
      </c>
      <c r="L3808" s="73"/>
      <c r="N3808" s="29"/>
    </row>
    <row r="3809" customFormat="false" ht="13.8" hidden="false" customHeight="false" outlineLevel="0" collapsed="false">
      <c r="A3809" s="49" t="s">
        <v>138</v>
      </c>
      <c r="B3809" s="27" t="n">
        <v>41397</v>
      </c>
      <c r="C3809" s="1" t="s">
        <v>544</v>
      </c>
      <c r="D3809" s="1" t="s">
        <v>140</v>
      </c>
      <c r="E3809" s="1" t="s">
        <v>544</v>
      </c>
      <c r="F3809" s="1" t="s">
        <v>20</v>
      </c>
      <c r="G3809" s="14" t="n">
        <v>5</v>
      </c>
      <c r="H3809" s="14" t="n">
        <v>2</v>
      </c>
      <c r="I3809" s="23" t="str">
        <f aca="false">IF(J3809="RHAP", "Rhizophora apiculata", IF(J3809="EXAG", "Excoecaria agallocha", IF(J3809="BRPA", "Bruguiera parviflora", IF(J3809="XYMO", "Xylocarpus moluccensis", IF(J3809="BRCY", "Bruguiera cylindrica", IF(J3809="AVAL", "Avicennia alba", IF(J3809="AVOF", "Avicennia officinalis", IF(J3809="LURA", "Lumnitzera racemosa", IF(J3809="CETA", "Ceriops tagal", IF(J3809="XYGR", "Xylocarpus granatum", IF(J3809="AVMA", "Avicennia marina", IF(J3809="RHMU", "Rhizophora mucronata", IF(J3809="BRGY", "Bruguiera gymnorrhiza", IF(J3809="BRSE", "Bruguiera sexangula", IF(J3809="SOOV", "Sonneratia ovata", IF(J3809="SOCA", "Sonneratia caseolaris", IF(J3809="HELI", "Heritiera littoralis", IF(J3809="HESY", "Heritiera sylvatica", IF(J3809="NYFR", "Nypa fruticans", IF(J3809="CYRA", "Cynometra ramiflora", IF(J3809="PHPA", "Phoenix paludosa", IF(J3809="SCHY", "Scyphiphora hydrophyllacea", IF(J3809="DIMA", "Diospyros maritima", IF(J3809="POPI", "Pongamia pinnata", IF(J3809="MAPS", "Maniltoa psilogyne", IF(J3809="INBI", "Intsia bijuga", IF(J3809="ACEB", "Acanthus ebracteatus", IF(J3809="CAER", "Calamus erinaceus", IF(J3809="UNUN", "Unknown unknown",  IF(J3809="SOAL", "Sonneratia alba",  IF(J3809="AECO", "Aegiceras corniculatum", "" )) )))))))))))))))))))))))))))))</f>
        <v>Rhizophora apiculata</v>
      </c>
      <c r="J3809" s="23" t="s">
        <v>21</v>
      </c>
      <c r="K3809" s="61" t="n">
        <v>5.4</v>
      </c>
      <c r="L3809" s="73"/>
      <c r="N3809" s="29"/>
    </row>
    <row r="3810" customFormat="false" ht="13.8" hidden="false" customHeight="false" outlineLevel="0" collapsed="false">
      <c r="A3810" s="49" t="s">
        <v>138</v>
      </c>
      <c r="B3810" s="27" t="n">
        <v>41397</v>
      </c>
      <c r="C3810" s="1" t="s">
        <v>544</v>
      </c>
      <c r="D3810" s="1" t="s">
        <v>140</v>
      </c>
      <c r="E3810" s="1" t="s">
        <v>544</v>
      </c>
      <c r="F3810" s="1" t="s">
        <v>20</v>
      </c>
      <c r="G3810" s="14" t="n">
        <v>5</v>
      </c>
      <c r="H3810" s="14" t="n">
        <v>2</v>
      </c>
      <c r="I3810" s="23" t="str">
        <f aca="false">IF(J3810="RHAP", "Rhizophora apiculata", IF(J3810="EXAG", "Excoecaria agallocha", IF(J3810="BRPA", "Bruguiera parviflora", IF(J3810="XYMO", "Xylocarpus moluccensis", IF(J3810="BRCY", "Bruguiera cylindrica", IF(J3810="AVAL", "Avicennia alba", IF(J3810="AVOF", "Avicennia officinalis", IF(J3810="LURA", "Lumnitzera racemosa", IF(J3810="CETA", "Ceriops tagal", IF(J3810="XYGR", "Xylocarpus granatum", IF(J3810="AVMA", "Avicennia marina", IF(J3810="RHMU", "Rhizophora mucronata", IF(J3810="BRGY", "Bruguiera gymnorrhiza", IF(J3810="BRSE", "Bruguiera sexangula", IF(J3810="SOOV", "Sonneratia ovata", IF(J3810="SOCA", "Sonneratia caseolaris", IF(J3810="HELI", "Heritiera littoralis", IF(J3810="HESY", "Heritiera sylvatica", IF(J3810="NYFR", "Nypa fruticans", IF(J3810="CYRA", "Cynometra ramiflora", IF(J3810="PHPA", "Phoenix paludosa", IF(J3810="SCHY", "Scyphiphora hydrophyllacea", IF(J3810="DIMA", "Diospyros maritima", IF(J3810="POPI", "Pongamia pinnata", IF(J3810="MAPS", "Maniltoa psilogyne", IF(J3810="INBI", "Intsia bijuga", IF(J3810="ACEB", "Acanthus ebracteatus", IF(J3810="CAER", "Calamus erinaceus", IF(J3810="UNUN", "Unknown unknown",  IF(J3810="SOAL", "Sonneratia alba",  IF(J3810="AECO", "Aegiceras corniculatum", "" )) )))))))))))))))))))))))))))))</f>
        <v>Rhizophora apiculata</v>
      </c>
      <c r="J3810" s="23" t="s">
        <v>21</v>
      </c>
      <c r="K3810" s="61" t="n">
        <v>5.6</v>
      </c>
      <c r="L3810" s="73"/>
      <c r="N3810" s="29"/>
    </row>
    <row r="3811" customFormat="false" ht="13.8" hidden="false" customHeight="false" outlineLevel="0" collapsed="false">
      <c r="A3811" s="49" t="s">
        <v>138</v>
      </c>
      <c r="B3811" s="27" t="n">
        <v>41397</v>
      </c>
      <c r="C3811" s="1" t="s">
        <v>544</v>
      </c>
      <c r="D3811" s="1" t="s">
        <v>140</v>
      </c>
      <c r="E3811" s="1" t="s">
        <v>544</v>
      </c>
      <c r="F3811" s="1" t="s">
        <v>20</v>
      </c>
      <c r="G3811" s="14" t="n">
        <v>5</v>
      </c>
      <c r="H3811" s="14" t="n">
        <v>2</v>
      </c>
      <c r="I3811" s="23" t="str">
        <f aca="false">IF(J3811="RHAP", "Rhizophora apiculata", IF(J3811="EXAG", "Excoecaria agallocha", IF(J3811="BRPA", "Bruguiera parviflora", IF(J3811="XYMO", "Xylocarpus moluccensis", IF(J3811="BRCY", "Bruguiera cylindrica", IF(J3811="AVAL", "Avicennia alba", IF(J3811="AVOF", "Avicennia officinalis", IF(J3811="LURA", "Lumnitzera racemosa", IF(J3811="CETA", "Ceriops tagal", IF(J3811="XYGR", "Xylocarpus granatum", IF(J3811="AVMA", "Avicennia marina", IF(J3811="RHMU", "Rhizophora mucronata", IF(J3811="BRGY", "Bruguiera gymnorrhiza", IF(J3811="BRSE", "Bruguiera sexangula", IF(J3811="SOOV", "Sonneratia ovata", IF(J3811="SOCA", "Sonneratia caseolaris", IF(J3811="HELI", "Heritiera littoralis", IF(J3811="HESY", "Heritiera sylvatica", IF(J3811="NYFR", "Nypa fruticans", IF(J3811="CYRA", "Cynometra ramiflora", IF(J3811="PHPA", "Phoenix paludosa", IF(J3811="SCHY", "Scyphiphora hydrophyllacea", IF(J3811="DIMA", "Diospyros maritima", IF(J3811="POPI", "Pongamia pinnata", IF(J3811="MAPS", "Maniltoa psilogyne", IF(J3811="INBI", "Intsia bijuga", IF(J3811="ACEB", "Acanthus ebracteatus", IF(J3811="CAER", "Calamus erinaceus", IF(J3811="UNUN", "Unknown unknown",  IF(J3811="SOAL", "Sonneratia alba",  IF(J3811="AECO", "Aegiceras corniculatum", "" )) )))))))))))))))))))))))))))))</f>
        <v>Rhizophora apiculata</v>
      </c>
      <c r="J3811" s="23" t="s">
        <v>21</v>
      </c>
      <c r="K3811" s="61" t="n">
        <v>5.9</v>
      </c>
      <c r="L3811" s="73"/>
      <c r="N3811" s="29"/>
    </row>
    <row r="3812" customFormat="false" ht="13.8" hidden="false" customHeight="false" outlineLevel="0" collapsed="false">
      <c r="A3812" s="49" t="s">
        <v>138</v>
      </c>
      <c r="B3812" s="27" t="n">
        <v>41397</v>
      </c>
      <c r="C3812" s="1" t="s">
        <v>544</v>
      </c>
      <c r="D3812" s="1" t="s">
        <v>140</v>
      </c>
      <c r="E3812" s="1" t="s">
        <v>544</v>
      </c>
      <c r="F3812" s="1" t="s">
        <v>20</v>
      </c>
      <c r="G3812" s="14" t="n">
        <v>5</v>
      </c>
      <c r="H3812" s="14" t="n">
        <v>2</v>
      </c>
      <c r="I3812" s="23" t="str">
        <f aca="false">IF(J3812="RHAP", "Rhizophora apiculata", IF(J3812="EXAG", "Excoecaria agallocha", IF(J3812="BRPA", "Bruguiera parviflora", IF(J3812="XYMO", "Xylocarpus moluccensis", IF(J3812="BRCY", "Bruguiera cylindrica", IF(J3812="AVAL", "Avicennia alba", IF(J3812="AVOF", "Avicennia officinalis", IF(J3812="LURA", "Lumnitzera racemosa", IF(J3812="CETA", "Ceriops tagal", IF(J3812="XYGR", "Xylocarpus granatum", IF(J3812="AVMA", "Avicennia marina", IF(J3812="RHMU", "Rhizophora mucronata", IF(J3812="BRGY", "Bruguiera gymnorrhiza", IF(J3812="BRSE", "Bruguiera sexangula", IF(J3812="SOOV", "Sonneratia ovata", IF(J3812="SOCA", "Sonneratia caseolaris", IF(J3812="HELI", "Heritiera littoralis", IF(J3812="HESY", "Heritiera sylvatica", IF(J3812="NYFR", "Nypa fruticans", IF(J3812="CYRA", "Cynometra ramiflora", IF(J3812="PHPA", "Phoenix paludosa", IF(J3812="SCHY", "Scyphiphora hydrophyllacea", IF(J3812="DIMA", "Diospyros maritima", IF(J3812="POPI", "Pongamia pinnata", IF(J3812="MAPS", "Maniltoa psilogyne", IF(J3812="INBI", "Intsia bijuga", IF(J3812="ACEB", "Acanthus ebracteatus", IF(J3812="CAER", "Calamus erinaceus", IF(J3812="UNUN", "Unknown unknown",  IF(J3812="SOAL", "Sonneratia alba",  IF(J3812="AECO", "Aegiceras corniculatum", "" )) )))))))))))))))))))))))))))))</f>
        <v>Rhizophora apiculata</v>
      </c>
      <c r="J3812" s="23" t="s">
        <v>21</v>
      </c>
      <c r="K3812" s="61" t="n">
        <v>6.1</v>
      </c>
      <c r="L3812" s="73"/>
      <c r="N3812" s="29" t="n">
        <v>2</v>
      </c>
    </row>
    <row r="3813" customFormat="false" ht="13.8" hidden="false" customHeight="false" outlineLevel="0" collapsed="false">
      <c r="A3813" s="49" t="s">
        <v>138</v>
      </c>
      <c r="B3813" s="27" t="n">
        <v>41397</v>
      </c>
      <c r="C3813" s="1" t="s">
        <v>544</v>
      </c>
      <c r="D3813" s="1" t="s">
        <v>140</v>
      </c>
      <c r="E3813" s="1" t="s">
        <v>544</v>
      </c>
      <c r="F3813" s="1" t="s">
        <v>20</v>
      </c>
      <c r="G3813" s="14" t="n">
        <v>5</v>
      </c>
      <c r="H3813" s="14" t="n">
        <v>2</v>
      </c>
      <c r="I3813" s="23" t="str">
        <f aca="false">IF(J3813="RHAP", "Rhizophora apiculata", IF(J3813="EXAG", "Excoecaria agallocha", IF(J3813="BRPA", "Bruguiera parviflora", IF(J3813="XYMO", "Xylocarpus moluccensis", IF(J3813="BRCY", "Bruguiera cylindrica", IF(J3813="AVAL", "Avicennia alba", IF(J3813="AVOF", "Avicennia officinalis", IF(J3813="LURA", "Lumnitzera racemosa", IF(J3813="CETA", "Ceriops tagal", IF(J3813="XYGR", "Xylocarpus granatum", IF(J3813="AVMA", "Avicennia marina", IF(J3813="RHMU", "Rhizophora mucronata", IF(J3813="BRGY", "Bruguiera gymnorrhiza", IF(J3813="BRSE", "Bruguiera sexangula", IF(J3813="SOOV", "Sonneratia ovata", IF(J3813="SOCA", "Sonneratia caseolaris", IF(J3813="HELI", "Heritiera littoralis", IF(J3813="HESY", "Heritiera sylvatica", IF(J3813="NYFR", "Nypa fruticans", IF(J3813="CYRA", "Cynometra ramiflora", IF(J3813="PHPA", "Phoenix paludosa", IF(J3813="SCHY", "Scyphiphora hydrophyllacea", IF(J3813="DIMA", "Diospyros maritima", IF(J3813="POPI", "Pongamia pinnata", IF(J3813="MAPS", "Maniltoa psilogyne", IF(J3813="INBI", "Intsia bijuga", IF(J3813="ACEB", "Acanthus ebracteatus", IF(J3813="CAER", "Calamus erinaceus", IF(J3813="UNUN", "Unknown unknown",  IF(J3813="SOAL", "Sonneratia alba",  IF(J3813="AECO", "Aegiceras corniculatum", "" )) )))))))))))))))))))))))))))))</f>
        <v>Rhizophora apiculata</v>
      </c>
      <c r="J3813" s="23" t="s">
        <v>21</v>
      </c>
      <c r="K3813" s="61" t="n">
        <v>6.1</v>
      </c>
      <c r="L3813" s="73"/>
      <c r="N3813" s="29"/>
    </row>
    <row r="3814" customFormat="false" ht="13.8" hidden="false" customHeight="false" outlineLevel="0" collapsed="false">
      <c r="A3814" s="49" t="s">
        <v>138</v>
      </c>
      <c r="B3814" s="27" t="n">
        <v>41397</v>
      </c>
      <c r="C3814" s="1" t="s">
        <v>544</v>
      </c>
      <c r="D3814" s="1" t="s">
        <v>140</v>
      </c>
      <c r="E3814" s="1" t="s">
        <v>544</v>
      </c>
      <c r="F3814" s="1" t="s">
        <v>20</v>
      </c>
      <c r="G3814" s="14" t="n">
        <v>5</v>
      </c>
      <c r="H3814" s="14" t="n">
        <v>2</v>
      </c>
      <c r="I3814" s="23" t="str">
        <f aca="false">IF(J3814="RHAP", "Rhizophora apiculata", IF(J3814="EXAG", "Excoecaria agallocha", IF(J3814="BRPA", "Bruguiera parviflora", IF(J3814="XYMO", "Xylocarpus moluccensis", IF(J3814="BRCY", "Bruguiera cylindrica", IF(J3814="AVAL", "Avicennia alba", IF(J3814="AVOF", "Avicennia officinalis", IF(J3814="LURA", "Lumnitzera racemosa", IF(J3814="CETA", "Ceriops tagal", IF(J3814="XYGR", "Xylocarpus granatum", IF(J3814="AVMA", "Avicennia marina", IF(J3814="RHMU", "Rhizophora mucronata", IF(J3814="BRGY", "Bruguiera gymnorrhiza", IF(J3814="BRSE", "Bruguiera sexangula", IF(J3814="SOOV", "Sonneratia ovata", IF(J3814="SOCA", "Sonneratia caseolaris", IF(J3814="HELI", "Heritiera littoralis", IF(J3814="HESY", "Heritiera sylvatica", IF(J3814="NYFR", "Nypa fruticans", IF(J3814="CYRA", "Cynometra ramiflora", IF(J3814="PHPA", "Phoenix paludosa", IF(J3814="SCHY", "Scyphiphora hydrophyllacea", IF(J3814="DIMA", "Diospyros maritima", IF(J3814="POPI", "Pongamia pinnata", IF(J3814="MAPS", "Maniltoa psilogyne", IF(J3814="INBI", "Intsia bijuga", IF(J3814="ACEB", "Acanthus ebracteatus", IF(J3814="CAER", "Calamus erinaceus", IF(J3814="UNUN", "Unknown unknown",  IF(J3814="SOAL", "Sonneratia alba",  IF(J3814="AECO", "Aegiceras corniculatum", "" )) )))))))))))))))))))))))))))))</f>
        <v>Rhizophora apiculata</v>
      </c>
      <c r="J3814" s="23" t="s">
        <v>21</v>
      </c>
      <c r="K3814" s="61" t="n">
        <v>6.1</v>
      </c>
      <c r="L3814" s="73"/>
      <c r="N3814" s="29"/>
    </row>
    <row r="3815" customFormat="false" ht="13.8" hidden="false" customHeight="false" outlineLevel="0" collapsed="false">
      <c r="A3815" s="49" t="s">
        <v>138</v>
      </c>
      <c r="B3815" s="27" t="n">
        <v>41397</v>
      </c>
      <c r="C3815" s="1" t="s">
        <v>544</v>
      </c>
      <c r="D3815" s="1" t="s">
        <v>140</v>
      </c>
      <c r="E3815" s="1" t="s">
        <v>544</v>
      </c>
      <c r="F3815" s="1" t="s">
        <v>20</v>
      </c>
      <c r="G3815" s="14" t="n">
        <v>5</v>
      </c>
      <c r="H3815" s="14" t="n">
        <v>2</v>
      </c>
      <c r="I3815" s="23" t="str">
        <f aca="false">IF(J3815="RHAP", "Rhizophora apiculata", IF(J3815="EXAG", "Excoecaria agallocha", IF(J3815="BRPA", "Bruguiera parviflora", IF(J3815="XYMO", "Xylocarpus moluccensis", IF(J3815="BRCY", "Bruguiera cylindrica", IF(J3815="AVAL", "Avicennia alba", IF(J3815="AVOF", "Avicennia officinalis", IF(J3815="LURA", "Lumnitzera racemosa", IF(J3815="CETA", "Ceriops tagal", IF(J3815="XYGR", "Xylocarpus granatum", IF(J3815="AVMA", "Avicennia marina", IF(J3815="RHMU", "Rhizophora mucronata", IF(J3815="BRGY", "Bruguiera gymnorrhiza", IF(J3815="BRSE", "Bruguiera sexangula", IF(J3815="SOOV", "Sonneratia ovata", IF(J3815="SOCA", "Sonneratia caseolaris", IF(J3815="HELI", "Heritiera littoralis", IF(J3815="HESY", "Heritiera sylvatica", IF(J3815="NYFR", "Nypa fruticans", IF(J3815="CYRA", "Cynometra ramiflora", IF(J3815="PHPA", "Phoenix paludosa", IF(J3815="SCHY", "Scyphiphora hydrophyllacea", IF(J3815="DIMA", "Diospyros maritima", IF(J3815="POPI", "Pongamia pinnata", IF(J3815="MAPS", "Maniltoa psilogyne", IF(J3815="INBI", "Intsia bijuga", IF(J3815="ACEB", "Acanthus ebracteatus", IF(J3815="CAER", "Calamus erinaceus", IF(J3815="UNUN", "Unknown unknown",  IF(J3815="SOAL", "Sonneratia alba",  IF(J3815="AECO", "Aegiceras corniculatum", "" )) )))))))))))))))))))))))))))))</f>
        <v>Rhizophora apiculata</v>
      </c>
      <c r="J3815" s="23" t="s">
        <v>21</v>
      </c>
      <c r="K3815" s="61" t="n">
        <v>6.2</v>
      </c>
      <c r="L3815" s="73"/>
      <c r="N3815" s="29"/>
    </row>
    <row r="3816" customFormat="false" ht="13.8" hidden="false" customHeight="false" outlineLevel="0" collapsed="false">
      <c r="A3816" s="49" t="s">
        <v>138</v>
      </c>
      <c r="B3816" s="27" t="n">
        <v>41397</v>
      </c>
      <c r="C3816" s="1" t="s">
        <v>544</v>
      </c>
      <c r="D3816" s="1" t="s">
        <v>140</v>
      </c>
      <c r="E3816" s="1" t="s">
        <v>544</v>
      </c>
      <c r="F3816" s="1" t="s">
        <v>20</v>
      </c>
      <c r="G3816" s="14" t="n">
        <v>5</v>
      </c>
      <c r="H3816" s="14" t="n">
        <v>2</v>
      </c>
      <c r="I3816" s="23" t="str">
        <f aca="false">IF(J3816="RHAP", "Rhizophora apiculata", IF(J3816="EXAG", "Excoecaria agallocha", IF(J3816="BRPA", "Bruguiera parviflora", IF(J3816="XYMO", "Xylocarpus moluccensis", IF(J3816="BRCY", "Bruguiera cylindrica", IF(J3816="AVAL", "Avicennia alba", IF(J3816="AVOF", "Avicennia officinalis", IF(J3816="LURA", "Lumnitzera racemosa", IF(J3816="CETA", "Ceriops tagal", IF(J3816="XYGR", "Xylocarpus granatum", IF(J3816="AVMA", "Avicennia marina", IF(J3816="RHMU", "Rhizophora mucronata", IF(J3816="BRGY", "Bruguiera gymnorrhiza", IF(J3816="BRSE", "Bruguiera sexangula", IF(J3816="SOOV", "Sonneratia ovata", IF(J3816="SOCA", "Sonneratia caseolaris", IF(J3816="HELI", "Heritiera littoralis", IF(J3816="HESY", "Heritiera sylvatica", IF(J3816="NYFR", "Nypa fruticans", IF(J3816="CYRA", "Cynometra ramiflora", IF(J3816="PHPA", "Phoenix paludosa", IF(J3816="SCHY", "Scyphiphora hydrophyllacea", IF(J3816="DIMA", "Diospyros maritima", IF(J3816="POPI", "Pongamia pinnata", IF(J3816="MAPS", "Maniltoa psilogyne", IF(J3816="INBI", "Intsia bijuga", IF(J3816="ACEB", "Acanthus ebracteatus", IF(J3816="CAER", "Calamus erinaceus", IF(J3816="UNUN", "Unknown unknown",  IF(J3816="SOAL", "Sonneratia alba",  IF(J3816="AECO", "Aegiceras corniculatum", "" )) )))))))))))))))))))))))))))))</f>
        <v>Rhizophora apiculata</v>
      </c>
      <c r="J3816" s="23" t="s">
        <v>21</v>
      </c>
      <c r="K3816" s="61" t="n">
        <v>6.3</v>
      </c>
      <c r="L3816" s="73"/>
      <c r="N3816" s="29"/>
    </row>
    <row r="3817" customFormat="false" ht="13.8" hidden="false" customHeight="false" outlineLevel="0" collapsed="false">
      <c r="A3817" s="49" t="s">
        <v>138</v>
      </c>
      <c r="B3817" s="27" t="n">
        <v>41397</v>
      </c>
      <c r="C3817" s="1" t="s">
        <v>544</v>
      </c>
      <c r="D3817" s="1" t="s">
        <v>140</v>
      </c>
      <c r="E3817" s="1" t="s">
        <v>544</v>
      </c>
      <c r="F3817" s="1" t="s">
        <v>20</v>
      </c>
      <c r="G3817" s="14" t="n">
        <v>5</v>
      </c>
      <c r="H3817" s="14" t="n">
        <v>2</v>
      </c>
      <c r="I3817" s="23" t="str">
        <f aca="false">IF(J3817="RHAP", "Rhizophora apiculata", IF(J3817="EXAG", "Excoecaria agallocha", IF(J3817="BRPA", "Bruguiera parviflora", IF(J3817="XYMO", "Xylocarpus moluccensis", IF(J3817="BRCY", "Bruguiera cylindrica", IF(J3817="AVAL", "Avicennia alba", IF(J3817="AVOF", "Avicennia officinalis", IF(J3817="LURA", "Lumnitzera racemosa", IF(J3817="CETA", "Ceriops tagal", IF(J3817="XYGR", "Xylocarpus granatum", IF(J3817="AVMA", "Avicennia marina", IF(J3817="RHMU", "Rhizophora mucronata", IF(J3817="BRGY", "Bruguiera gymnorrhiza", IF(J3817="BRSE", "Bruguiera sexangula", IF(J3817="SOOV", "Sonneratia ovata", IF(J3817="SOCA", "Sonneratia caseolaris", IF(J3817="HELI", "Heritiera littoralis", IF(J3817="HESY", "Heritiera sylvatica", IF(J3817="NYFR", "Nypa fruticans", IF(J3817="CYRA", "Cynometra ramiflora", IF(J3817="PHPA", "Phoenix paludosa", IF(J3817="SCHY", "Scyphiphora hydrophyllacea", IF(J3817="DIMA", "Diospyros maritima", IF(J3817="POPI", "Pongamia pinnata", IF(J3817="MAPS", "Maniltoa psilogyne", IF(J3817="INBI", "Intsia bijuga", IF(J3817="ACEB", "Acanthus ebracteatus", IF(J3817="CAER", "Calamus erinaceus", IF(J3817="UNUN", "Unknown unknown",  IF(J3817="SOAL", "Sonneratia alba",  IF(J3817="AECO", "Aegiceras corniculatum", "" )) )))))))))))))))))))))))))))))</f>
        <v>Rhizophora apiculata</v>
      </c>
      <c r="J3817" s="23" t="s">
        <v>21</v>
      </c>
      <c r="K3817" s="61" t="n">
        <v>6.3</v>
      </c>
      <c r="L3817" s="73"/>
      <c r="N3817" s="29"/>
    </row>
    <row r="3818" customFormat="false" ht="13.8" hidden="false" customHeight="false" outlineLevel="0" collapsed="false">
      <c r="A3818" s="49" t="s">
        <v>138</v>
      </c>
      <c r="B3818" s="27" t="n">
        <v>41397</v>
      </c>
      <c r="C3818" s="1" t="s">
        <v>544</v>
      </c>
      <c r="D3818" s="1" t="s">
        <v>140</v>
      </c>
      <c r="E3818" s="1" t="s">
        <v>544</v>
      </c>
      <c r="F3818" s="1" t="s">
        <v>20</v>
      </c>
      <c r="G3818" s="14" t="n">
        <v>5</v>
      </c>
      <c r="H3818" s="14" t="n">
        <v>2</v>
      </c>
      <c r="I3818" s="23" t="str">
        <f aca="false">IF(J3818="RHAP", "Rhizophora apiculata", IF(J3818="EXAG", "Excoecaria agallocha", IF(J3818="BRPA", "Bruguiera parviflora", IF(J3818="XYMO", "Xylocarpus moluccensis", IF(J3818="BRCY", "Bruguiera cylindrica", IF(J3818="AVAL", "Avicennia alba", IF(J3818="AVOF", "Avicennia officinalis", IF(J3818="LURA", "Lumnitzera racemosa", IF(J3818="CETA", "Ceriops tagal", IF(J3818="XYGR", "Xylocarpus granatum", IF(J3818="AVMA", "Avicennia marina", IF(J3818="RHMU", "Rhizophora mucronata", IF(J3818="BRGY", "Bruguiera gymnorrhiza", IF(J3818="BRSE", "Bruguiera sexangula", IF(J3818="SOOV", "Sonneratia ovata", IF(J3818="SOCA", "Sonneratia caseolaris", IF(J3818="HELI", "Heritiera littoralis", IF(J3818="HESY", "Heritiera sylvatica", IF(J3818="NYFR", "Nypa fruticans", IF(J3818="CYRA", "Cynometra ramiflora", IF(J3818="PHPA", "Phoenix paludosa", IF(J3818="SCHY", "Scyphiphora hydrophyllacea", IF(J3818="DIMA", "Diospyros maritima", IF(J3818="POPI", "Pongamia pinnata", IF(J3818="MAPS", "Maniltoa psilogyne", IF(J3818="INBI", "Intsia bijuga", IF(J3818="ACEB", "Acanthus ebracteatus", IF(J3818="CAER", "Calamus erinaceus", IF(J3818="UNUN", "Unknown unknown",  IF(J3818="SOAL", "Sonneratia alba",  IF(J3818="AECO", "Aegiceras corniculatum", "" )) )))))))))))))))))))))))))))))</f>
        <v>Rhizophora apiculata</v>
      </c>
      <c r="J3818" s="23" t="s">
        <v>21</v>
      </c>
      <c r="K3818" s="61" t="n">
        <v>6.3</v>
      </c>
      <c r="L3818" s="73"/>
      <c r="N3818" s="29"/>
    </row>
    <row r="3819" customFormat="false" ht="13.8" hidden="false" customHeight="false" outlineLevel="0" collapsed="false">
      <c r="A3819" s="49" t="s">
        <v>138</v>
      </c>
      <c r="B3819" s="27" t="n">
        <v>41397</v>
      </c>
      <c r="C3819" s="1" t="s">
        <v>544</v>
      </c>
      <c r="D3819" s="1" t="s">
        <v>140</v>
      </c>
      <c r="E3819" s="1" t="s">
        <v>544</v>
      </c>
      <c r="F3819" s="1" t="s">
        <v>20</v>
      </c>
      <c r="G3819" s="14" t="n">
        <v>5</v>
      </c>
      <c r="H3819" s="14" t="n">
        <v>2</v>
      </c>
      <c r="I3819" s="23" t="str">
        <f aca="false">IF(J3819="RHAP", "Rhizophora apiculata", IF(J3819="EXAG", "Excoecaria agallocha", IF(J3819="BRPA", "Bruguiera parviflora", IF(J3819="XYMO", "Xylocarpus moluccensis", IF(J3819="BRCY", "Bruguiera cylindrica", IF(J3819="AVAL", "Avicennia alba", IF(J3819="AVOF", "Avicennia officinalis", IF(J3819="LURA", "Lumnitzera racemosa", IF(J3819="CETA", "Ceriops tagal", IF(J3819="XYGR", "Xylocarpus granatum", IF(J3819="AVMA", "Avicennia marina", IF(J3819="RHMU", "Rhizophora mucronata", IF(J3819="BRGY", "Bruguiera gymnorrhiza", IF(J3819="BRSE", "Bruguiera sexangula", IF(J3819="SOOV", "Sonneratia ovata", IF(J3819="SOCA", "Sonneratia caseolaris", IF(J3819="HELI", "Heritiera littoralis", IF(J3819="HESY", "Heritiera sylvatica", IF(J3819="NYFR", "Nypa fruticans", IF(J3819="CYRA", "Cynometra ramiflora", IF(J3819="PHPA", "Phoenix paludosa", IF(J3819="SCHY", "Scyphiphora hydrophyllacea", IF(J3819="DIMA", "Diospyros maritima", IF(J3819="POPI", "Pongamia pinnata", IF(J3819="MAPS", "Maniltoa psilogyne", IF(J3819="INBI", "Intsia bijuga", IF(J3819="ACEB", "Acanthus ebracteatus", IF(J3819="CAER", "Calamus erinaceus", IF(J3819="UNUN", "Unknown unknown",  IF(J3819="SOAL", "Sonneratia alba",  IF(J3819="AECO", "Aegiceras corniculatum", "" )) )))))))))))))))))))))))))))))</f>
        <v>Rhizophora apiculata</v>
      </c>
      <c r="J3819" s="23" t="s">
        <v>21</v>
      </c>
      <c r="K3819" s="61" t="n">
        <v>6.4</v>
      </c>
      <c r="L3819" s="73"/>
      <c r="N3819" s="29"/>
    </row>
    <row r="3820" customFormat="false" ht="13.8" hidden="false" customHeight="false" outlineLevel="0" collapsed="false">
      <c r="A3820" s="49" t="s">
        <v>138</v>
      </c>
      <c r="B3820" s="27" t="n">
        <v>41397</v>
      </c>
      <c r="C3820" s="1" t="s">
        <v>544</v>
      </c>
      <c r="D3820" s="1" t="s">
        <v>140</v>
      </c>
      <c r="E3820" s="1" t="s">
        <v>544</v>
      </c>
      <c r="F3820" s="1" t="s">
        <v>20</v>
      </c>
      <c r="G3820" s="14" t="n">
        <v>5</v>
      </c>
      <c r="H3820" s="14" t="n">
        <v>2</v>
      </c>
      <c r="I3820" s="23" t="str">
        <f aca="false">IF(J3820="RHAP", "Rhizophora apiculata", IF(J3820="EXAG", "Excoecaria agallocha", IF(J3820="BRPA", "Bruguiera parviflora", IF(J3820="XYMO", "Xylocarpus moluccensis", IF(J3820="BRCY", "Bruguiera cylindrica", IF(J3820="AVAL", "Avicennia alba", IF(J3820="AVOF", "Avicennia officinalis", IF(J3820="LURA", "Lumnitzera racemosa", IF(J3820="CETA", "Ceriops tagal", IF(J3820="XYGR", "Xylocarpus granatum", IF(J3820="AVMA", "Avicennia marina", IF(J3820="RHMU", "Rhizophora mucronata", IF(J3820="BRGY", "Bruguiera gymnorrhiza", IF(J3820="BRSE", "Bruguiera sexangula", IF(J3820="SOOV", "Sonneratia ovata", IF(J3820="SOCA", "Sonneratia caseolaris", IF(J3820="HELI", "Heritiera littoralis", IF(J3820="HESY", "Heritiera sylvatica", IF(J3820="NYFR", "Nypa fruticans", IF(J3820="CYRA", "Cynometra ramiflora", IF(J3820="PHPA", "Phoenix paludosa", IF(J3820="SCHY", "Scyphiphora hydrophyllacea", IF(J3820="DIMA", "Diospyros maritima", IF(J3820="POPI", "Pongamia pinnata", IF(J3820="MAPS", "Maniltoa psilogyne", IF(J3820="INBI", "Intsia bijuga", IF(J3820="ACEB", "Acanthus ebracteatus", IF(J3820="CAER", "Calamus erinaceus", IF(J3820="UNUN", "Unknown unknown",  IF(J3820="SOAL", "Sonneratia alba",  IF(J3820="AECO", "Aegiceras corniculatum", "" )) )))))))))))))))))))))))))))))</f>
        <v>Rhizophora apiculata</v>
      </c>
      <c r="J3820" s="23" t="s">
        <v>21</v>
      </c>
      <c r="K3820" s="61" t="n">
        <v>6.4</v>
      </c>
      <c r="L3820" s="73"/>
      <c r="N3820" s="29"/>
    </row>
    <row r="3821" customFormat="false" ht="13.8" hidden="false" customHeight="false" outlineLevel="0" collapsed="false">
      <c r="A3821" s="49" t="s">
        <v>138</v>
      </c>
      <c r="B3821" s="27" t="n">
        <v>41397</v>
      </c>
      <c r="C3821" s="1" t="s">
        <v>544</v>
      </c>
      <c r="D3821" s="1" t="s">
        <v>140</v>
      </c>
      <c r="E3821" s="1" t="s">
        <v>544</v>
      </c>
      <c r="F3821" s="1" t="s">
        <v>20</v>
      </c>
      <c r="G3821" s="14" t="n">
        <v>5</v>
      </c>
      <c r="H3821" s="14" t="n">
        <v>2</v>
      </c>
      <c r="I3821" s="23" t="str">
        <f aca="false">IF(J3821="RHAP", "Rhizophora apiculata", IF(J3821="EXAG", "Excoecaria agallocha", IF(J3821="BRPA", "Bruguiera parviflora", IF(J3821="XYMO", "Xylocarpus moluccensis", IF(J3821="BRCY", "Bruguiera cylindrica", IF(J3821="AVAL", "Avicennia alba", IF(J3821="AVOF", "Avicennia officinalis", IF(J3821="LURA", "Lumnitzera racemosa", IF(J3821="CETA", "Ceriops tagal", IF(J3821="XYGR", "Xylocarpus granatum", IF(J3821="AVMA", "Avicennia marina", IF(J3821="RHMU", "Rhizophora mucronata", IF(J3821="BRGY", "Bruguiera gymnorrhiza", IF(J3821="BRSE", "Bruguiera sexangula", IF(J3821="SOOV", "Sonneratia ovata", IF(J3821="SOCA", "Sonneratia caseolaris", IF(J3821="HELI", "Heritiera littoralis", IF(J3821="HESY", "Heritiera sylvatica", IF(J3821="NYFR", "Nypa fruticans", IF(J3821="CYRA", "Cynometra ramiflora", IF(J3821="PHPA", "Phoenix paludosa", IF(J3821="SCHY", "Scyphiphora hydrophyllacea", IF(J3821="DIMA", "Diospyros maritima", IF(J3821="POPI", "Pongamia pinnata", IF(J3821="MAPS", "Maniltoa psilogyne", IF(J3821="INBI", "Intsia bijuga", IF(J3821="ACEB", "Acanthus ebracteatus", IF(J3821="CAER", "Calamus erinaceus", IF(J3821="UNUN", "Unknown unknown",  IF(J3821="SOAL", "Sonneratia alba",  IF(J3821="AECO", "Aegiceras corniculatum", "" )) )))))))))))))))))))))))))))))</f>
        <v>Rhizophora apiculata</v>
      </c>
      <c r="J3821" s="23" t="s">
        <v>21</v>
      </c>
      <c r="K3821" s="61" t="n">
        <v>6.4</v>
      </c>
      <c r="L3821" s="73"/>
      <c r="N3821" s="29"/>
    </row>
    <row r="3822" customFormat="false" ht="13.8" hidden="false" customHeight="false" outlineLevel="0" collapsed="false">
      <c r="A3822" s="49" t="s">
        <v>138</v>
      </c>
      <c r="B3822" s="27" t="n">
        <v>41397</v>
      </c>
      <c r="C3822" s="1" t="s">
        <v>544</v>
      </c>
      <c r="D3822" s="1" t="s">
        <v>140</v>
      </c>
      <c r="E3822" s="1" t="s">
        <v>544</v>
      </c>
      <c r="F3822" s="1" t="s">
        <v>20</v>
      </c>
      <c r="G3822" s="14" t="n">
        <v>5</v>
      </c>
      <c r="H3822" s="14" t="n">
        <v>2</v>
      </c>
      <c r="I3822" s="23" t="str">
        <f aca="false">IF(J3822="RHAP", "Rhizophora apiculata", IF(J3822="EXAG", "Excoecaria agallocha", IF(J3822="BRPA", "Bruguiera parviflora", IF(J3822="XYMO", "Xylocarpus moluccensis", IF(J3822="BRCY", "Bruguiera cylindrica", IF(J3822="AVAL", "Avicennia alba", IF(J3822="AVOF", "Avicennia officinalis", IF(J3822="LURA", "Lumnitzera racemosa", IF(J3822="CETA", "Ceriops tagal", IF(J3822="XYGR", "Xylocarpus granatum", IF(J3822="AVMA", "Avicennia marina", IF(J3822="RHMU", "Rhizophora mucronata", IF(J3822="BRGY", "Bruguiera gymnorrhiza", IF(J3822="BRSE", "Bruguiera sexangula", IF(J3822="SOOV", "Sonneratia ovata", IF(J3822="SOCA", "Sonneratia caseolaris", IF(J3822="HELI", "Heritiera littoralis", IF(J3822="HESY", "Heritiera sylvatica", IF(J3822="NYFR", "Nypa fruticans", IF(J3822="CYRA", "Cynometra ramiflora", IF(J3822="PHPA", "Phoenix paludosa", IF(J3822="SCHY", "Scyphiphora hydrophyllacea", IF(J3822="DIMA", "Diospyros maritima", IF(J3822="POPI", "Pongamia pinnata", IF(J3822="MAPS", "Maniltoa psilogyne", IF(J3822="INBI", "Intsia bijuga", IF(J3822="ACEB", "Acanthus ebracteatus", IF(J3822="CAER", "Calamus erinaceus", IF(J3822="UNUN", "Unknown unknown",  IF(J3822="SOAL", "Sonneratia alba",  IF(J3822="AECO", "Aegiceras corniculatum", "" )) )))))))))))))))))))))))))))))</f>
        <v>Rhizophora apiculata</v>
      </c>
      <c r="J3822" s="23" t="s">
        <v>21</v>
      </c>
      <c r="K3822" s="61" t="n">
        <v>6.4</v>
      </c>
      <c r="L3822" s="73"/>
      <c r="N3822" s="29"/>
    </row>
    <row r="3823" customFormat="false" ht="13.8" hidden="false" customHeight="false" outlineLevel="0" collapsed="false">
      <c r="A3823" s="49" t="s">
        <v>138</v>
      </c>
      <c r="B3823" s="27" t="n">
        <v>41397</v>
      </c>
      <c r="C3823" s="1" t="s">
        <v>544</v>
      </c>
      <c r="D3823" s="1" t="s">
        <v>140</v>
      </c>
      <c r="E3823" s="1" t="s">
        <v>544</v>
      </c>
      <c r="F3823" s="1" t="s">
        <v>20</v>
      </c>
      <c r="G3823" s="14" t="n">
        <v>5</v>
      </c>
      <c r="H3823" s="14" t="n">
        <v>2</v>
      </c>
      <c r="I3823" s="23" t="str">
        <f aca="false">IF(J3823="RHAP", "Rhizophora apiculata", IF(J3823="EXAG", "Excoecaria agallocha", IF(J3823="BRPA", "Bruguiera parviflora", IF(J3823="XYMO", "Xylocarpus moluccensis", IF(J3823="BRCY", "Bruguiera cylindrica", IF(J3823="AVAL", "Avicennia alba", IF(J3823="AVOF", "Avicennia officinalis", IF(J3823="LURA", "Lumnitzera racemosa", IF(J3823="CETA", "Ceriops tagal", IF(J3823="XYGR", "Xylocarpus granatum", IF(J3823="AVMA", "Avicennia marina", IF(J3823="RHMU", "Rhizophora mucronata", IF(J3823="BRGY", "Bruguiera gymnorrhiza", IF(J3823="BRSE", "Bruguiera sexangula", IF(J3823="SOOV", "Sonneratia ovata", IF(J3823="SOCA", "Sonneratia caseolaris", IF(J3823="HELI", "Heritiera littoralis", IF(J3823="HESY", "Heritiera sylvatica", IF(J3823="NYFR", "Nypa fruticans", IF(J3823="CYRA", "Cynometra ramiflora", IF(J3823="PHPA", "Phoenix paludosa", IF(J3823="SCHY", "Scyphiphora hydrophyllacea", IF(J3823="DIMA", "Diospyros maritima", IF(J3823="POPI", "Pongamia pinnata", IF(J3823="MAPS", "Maniltoa psilogyne", IF(J3823="INBI", "Intsia bijuga", IF(J3823="ACEB", "Acanthus ebracteatus", IF(J3823="CAER", "Calamus erinaceus", IF(J3823="UNUN", "Unknown unknown",  IF(J3823="SOAL", "Sonneratia alba",  IF(J3823="AECO", "Aegiceras corniculatum", "" )) )))))))))))))))))))))))))))))</f>
        <v>Rhizophora apiculata</v>
      </c>
      <c r="J3823" s="23" t="s">
        <v>21</v>
      </c>
      <c r="K3823" s="61" t="n">
        <v>6.5</v>
      </c>
      <c r="L3823" s="73"/>
      <c r="N3823" s="29"/>
    </row>
    <row r="3824" customFormat="false" ht="13.8" hidden="false" customHeight="false" outlineLevel="0" collapsed="false">
      <c r="A3824" s="49" t="s">
        <v>138</v>
      </c>
      <c r="B3824" s="27" t="n">
        <v>41397</v>
      </c>
      <c r="C3824" s="1" t="s">
        <v>544</v>
      </c>
      <c r="D3824" s="1" t="s">
        <v>140</v>
      </c>
      <c r="E3824" s="1" t="s">
        <v>544</v>
      </c>
      <c r="F3824" s="1" t="s">
        <v>20</v>
      </c>
      <c r="G3824" s="14" t="n">
        <v>5</v>
      </c>
      <c r="H3824" s="14" t="n">
        <v>2</v>
      </c>
      <c r="I3824" s="23" t="str">
        <f aca="false">IF(J3824="RHAP", "Rhizophora apiculata", IF(J3824="EXAG", "Excoecaria agallocha", IF(J3824="BRPA", "Bruguiera parviflora", IF(J3824="XYMO", "Xylocarpus moluccensis", IF(J3824="BRCY", "Bruguiera cylindrica", IF(J3824="AVAL", "Avicennia alba", IF(J3824="AVOF", "Avicennia officinalis", IF(J3824="LURA", "Lumnitzera racemosa", IF(J3824="CETA", "Ceriops tagal", IF(J3824="XYGR", "Xylocarpus granatum", IF(J3824="AVMA", "Avicennia marina", IF(J3824="RHMU", "Rhizophora mucronata", IF(J3824="BRGY", "Bruguiera gymnorrhiza", IF(J3824="BRSE", "Bruguiera sexangula", IF(J3824="SOOV", "Sonneratia ovata", IF(J3824="SOCA", "Sonneratia caseolaris", IF(J3824="HELI", "Heritiera littoralis", IF(J3824="HESY", "Heritiera sylvatica", IF(J3824="NYFR", "Nypa fruticans", IF(J3824="CYRA", "Cynometra ramiflora", IF(J3824="PHPA", "Phoenix paludosa", IF(J3824="SCHY", "Scyphiphora hydrophyllacea", IF(J3824="DIMA", "Diospyros maritima", IF(J3824="POPI", "Pongamia pinnata", IF(J3824="MAPS", "Maniltoa psilogyne", IF(J3824="INBI", "Intsia bijuga", IF(J3824="ACEB", "Acanthus ebracteatus", IF(J3824="CAER", "Calamus erinaceus", IF(J3824="UNUN", "Unknown unknown",  IF(J3824="SOAL", "Sonneratia alba",  IF(J3824="AECO", "Aegiceras corniculatum", "" )) )))))))))))))))))))))))))))))</f>
        <v>Rhizophora apiculata</v>
      </c>
      <c r="J3824" s="23" t="s">
        <v>21</v>
      </c>
      <c r="K3824" s="61" t="n">
        <v>6.7</v>
      </c>
      <c r="L3824" s="73"/>
      <c r="N3824" s="29"/>
    </row>
    <row r="3825" customFormat="false" ht="13.8" hidden="false" customHeight="false" outlineLevel="0" collapsed="false">
      <c r="A3825" s="49" t="s">
        <v>138</v>
      </c>
      <c r="B3825" s="27" t="n">
        <v>41397</v>
      </c>
      <c r="C3825" s="1" t="s">
        <v>544</v>
      </c>
      <c r="D3825" s="1" t="s">
        <v>140</v>
      </c>
      <c r="E3825" s="1" t="s">
        <v>544</v>
      </c>
      <c r="F3825" s="1" t="s">
        <v>20</v>
      </c>
      <c r="G3825" s="14" t="n">
        <v>5</v>
      </c>
      <c r="H3825" s="14" t="n">
        <v>2</v>
      </c>
      <c r="I3825" s="23" t="str">
        <f aca="false">IF(J3825="RHAP", "Rhizophora apiculata", IF(J3825="EXAG", "Excoecaria agallocha", IF(J3825="BRPA", "Bruguiera parviflora", IF(J3825="XYMO", "Xylocarpus moluccensis", IF(J3825="BRCY", "Bruguiera cylindrica", IF(J3825="AVAL", "Avicennia alba", IF(J3825="AVOF", "Avicennia officinalis", IF(J3825="LURA", "Lumnitzera racemosa", IF(J3825="CETA", "Ceriops tagal", IF(J3825="XYGR", "Xylocarpus granatum", IF(J3825="AVMA", "Avicennia marina", IF(J3825="RHMU", "Rhizophora mucronata", IF(J3825="BRGY", "Bruguiera gymnorrhiza", IF(J3825="BRSE", "Bruguiera sexangula", IF(J3825="SOOV", "Sonneratia ovata", IF(J3825="SOCA", "Sonneratia caseolaris", IF(J3825="HELI", "Heritiera littoralis", IF(J3825="HESY", "Heritiera sylvatica", IF(J3825="NYFR", "Nypa fruticans", IF(J3825="CYRA", "Cynometra ramiflora", IF(J3825="PHPA", "Phoenix paludosa", IF(J3825="SCHY", "Scyphiphora hydrophyllacea", IF(J3825="DIMA", "Diospyros maritima", IF(J3825="POPI", "Pongamia pinnata", IF(J3825="MAPS", "Maniltoa psilogyne", IF(J3825="INBI", "Intsia bijuga", IF(J3825="ACEB", "Acanthus ebracteatus", IF(J3825="CAER", "Calamus erinaceus", IF(J3825="UNUN", "Unknown unknown",  IF(J3825="SOAL", "Sonneratia alba",  IF(J3825="AECO", "Aegiceras corniculatum", "" )) )))))))))))))))))))))))))))))</f>
        <v>Rhizophora apiculata</v>
      </c>
      <c r="J3825" s="23" t="s">
        <v>21</v>
      </c>
      <c r="K3825" s="61" t="n">
        <v>6.8</v>
      </c>
      <c r="L3825" s="73"/>
      <c r="N3825" s="29"/>
    </row>
    <row r="3826" customFormat="false" ht="13.8" hidden="false" customHeight="false" outlineLevel="0" collapsed="false">
      <c r="A3826" s="49" t="s">
        <v>138</v>
      </c>
      <c r="B3826" s="27" t="n">
        <v>41397</v>
      </c>
      <c r="C3826" s="1" t="s">
        <v>544</v>
      </c>
      <c r="D3826" s="1" t="s">
        <v>140</v>
      </c>
      <c r="E3826" s="1" t="s">
        <v>544</v>
      </c>
      <c r="F3826" s="1" t="s">
        <v>20</v>
      </c>
      <c r="G3826" s="14" t="n">
        <v>5</v>
      </c>
      <c r="H3826" s="14" t="n">
        <v>2</v>
      </c>
      <c r="I3826" s="23" t="str">
        <f aca="false">IF(J3826="RHAP", "Rhizophora apiculata", IF(J3826="EXAG", "Excoecaria agallocha", IF(J3826="BRPA", "Bruguiera parviflora", IF(J3826="XYMO", "Xylocarpus moluccensis", IF(J3826="BRCY", "Bruguiera cylindrica", IF(J3826="AVAL", "Avicennia alba", IF(J3826="AVOF", "Avicennia officinalis", IF(J3826="LURA", "Lumnitzera racemosa", IF(J3826="CETA", "Ceriops tagal", IF(J3826="XYGR", "Xylocarpus granatum", IF(J3826="AVMA", "Avicennia marina", IF(J3826="RHMU", "Rhizophora mucronata", IF(J3826="BRGY", "Bruguiera gymnorrhiza", IF(J3826="BRSE", "Bruguiera sexangula", IF(J3826="SOOV", "Sonneratia ovata", IF(J3826="SOCA", "Sonneratia caseolaris", IF(J3826="HELI", "Heritiera littoralis", IF(J3826="HESY", "Heritiera sylvatica", IF(J3826="NYFR", "Nypa fruticans", IF(J3826="CYRA", "Cynometra ramiflora", IF(J3826="PHPA", "Phoenix paludosa", IF(J3826="SCHY", "Scyphiphora hydrophyllacea", IF(J3826="DIMA", "Diospyros maritima", IF(J3826="POPI", "Pongamia pinnata", IF(J3826="MAPS", "Maniltoa psilogyne", IF(J3826="INBI", "Intsia bijuga", IF(J3826="ACEB", "Acanthus ebracteatus", IF(J3826="CAER", "Calamus erinaceus", IF(J3826="UNUN", "Unknown unknown",  IF(J3826="SOAL", "Sonneratia alba",  IF(J3826="AECO", "Aegiceras corniculatum", "" )) )))))))))))))))))))))))))))))</f>
        <v>Rhizophora apiculata</v>
      </c>
      <c r="J3826" s="23" t="s">
        <v>21</v>
      </c>
      <c r="K3826" s="61" t="n">
        <v>7</v>
      </c>
      <c r="L3826" s="73"/>
      <c r="N3826" s="29"/>
    </row>
    <row r="3827" customFormat="false" ht="13.8" hidden="false" customHeight="false" outlineLevel="0" collapsed="false">
      <c r="A3827" s="49" t="s">
        <v>138</v>
      </c>
      <c r="B3827" s="27" t="n">
        <v>41397</v>
      </c>
      <c r="C3827" s="1" t="s">
        <v>544</v>
      </c>
      <c r="D3827" s="1" t="s">
        <v>140</v>
      </c>
      <c r="E3827" s="1" t="s">
        <v>544</v>
      </c>
      <c r="F3827" s="1" t="s">
        <v>20</v>
      </c>
      <c r="G3827" s="14" t="n">
        <v>5</v>
      </c>
      <c r="H3827" s="14" t="n">
        <v>2</v>
      </c>
      <c r="I3827" s="23" t="str">
        <f aca="false">IF(J3827="RHAP", "Rhizophora apiculata", IF(J3827="EXAG", "Excoecaria agallocha", IF(J3827="BRPA", "Bruguiera parviflora", IF(J3827="XYMO", "Xylocarpus moluccensis", IF(J3827="BRCY", "Bruguiera cylindrica", IF(J3827="AVAL", "Avicennia alba", IF(J3827="AVOF", "Avicennia officinalis", IF(J3827="LURA", "Lumnitzera racemosa", IF(J3827="CETA", "Ceriops tagal", IF(J3827="XYGR", "Xylocarpus granatum", IF(J3827="AVMA", "Avicennia marina", IF(J3827="RHMU", "Rhizophora mucronata", IF(J3827="BRGY", "Bruguiera gymnorrhiza", IF(J3827="BRSE", "Bruguiera sexangula", IF(J3827="SOOV", "Sonneratia ovata", IF(J3827="SOCA", "Sonneratia caseolaris", IF(J3827="HELI", "Heritiera littoralis", IF(J3827="HESY", "Heritiera sylvatica", IF(J3827="NYFR", "Nypa fruticans", IF(J3827="CYRA", "Cynometra ramiflora", IF(J3827="PHPA", "Phoenix paludosa", IF(J3827="SCHY", "Scyphiphora hydrophyllacea", IF(J3827="DIMA", "Diospyros maritima", IF(J3827="POPI", "Pongamia pinnata", IF(J3827="MAPS", "Maniltoa psilogyne", IF(J3827="INBI", "Intsia bijuga", IF(J3827="ACEB", "Acanthus ebracteatus", IF(J3827="CAER", "Calamus erinaceus", IF(J3827="UNUN", "Unknown unknown",  IF(J3827="SOAL", "Sonneratia alba",  IF(J3827="AECO", "Aegiceras corniculatum", "" )) )))))))))))))))))))))))))))))</f>
        <v>Rhizophora apiculata</v>
      </c>
      <c r="J3827" s="23" t="s">
        <v>21</v>
      </c>
      <c r="K3827" s="61" t="n">
        <v>7</v>
      </c>
      <c r="L3827" s="73"/>
      <c r="N3827" s="29"/>
    </row>
    <row r="3828" customFormat="false" ht="13.8" hidden="false" customHeight="false" outlineLevel="0" collapsed="false">
      <c r="A3828" s="49" t="s">
        <v>138</v>
      </c>
      <c r="B3828" s="27" t="n">
        <v>41397</v>
      </c>
      <c r="C3828" s="1" t="s">
        <v>544</v>
      </c>
      <c r="D3828" s="1" t="s">
        <v>140</v>
      </c>
      <c r="E3828" s="1" t="s">
        <v>544</v>
      </c>
      <c r="F3828" s="1" t="s">
        <v>20</v>
      </c>
      <c r="G3828" s="14" t="n">
        <v>5</v>
      </c>
      <c r="H3828" s="14" t="n">
        <v>2</v>
      </c>
      <c r="I3828" s="23" t="str">
        <f aca="false">IF(J3828="RHAP", "Rhizophora apiculata", IF(J3828="EXAG", "Excoecaria agallocha", IF(J3828="BRPA", "Bruguiera parviflora", IF(J3828="XYMO", "Xylocarpus moluccensis", IF(J3828="BRCY", "Bruguiera cylindrica", IF(J3828="AVAL", "Avicennia alba", IF(J3828="AVOF", "Avicennia officinalis", IF(J3828="LURA", "Lumnitzera racemosa", IF(J3828="CETA", "Ceriops tagal", IF(J3828="XYGR", "Xylocarpus granatum", IF(J3828="AVMA", "Avicennia marina", IF(J3828="RHMU", "Rhizophora mucronata", IF(J3828="BRGY", "Bruguiera gymnorrhiza", IF(J3828="BRSE", "Bruguiera sexangula", IF(J3828="SOOV", "Sonneratia ovata", IF(J3828="SOCA", "Sonneratia caseolaris", IF(J3828="HELI", "Heritiera littoralis", IF(J3828="HESY", "Heritiera sylvatica", IF(J3828="NYFR", "Nypa fruticans", IF(J3828="CYRA", "Cynometra ramiflora", IF(J3828="PHPA", "Phoenix paludosa", IF(J3828="SCHY", "Scyphiphora hydrophyllacea", IF(J3828="DIMA", "Diospyros maritima", IF(J3828="POPI", "Pongamia pinnata", IF(J3828="MAPS", "Maniltoa psilogyne", IF(J3828="INBI", "Intsia bijuga", IF(J3828="ACEB", "Acanthus ebracteatus", IF(J3828="CAER", "Calamus erinaceus", IF(J3828="UNUN", "Unknown unknown",  IF(J3828="SOAL", "Sonneratia alba",  IF(J3828="AECO", "Aegiceras corniculatum", "" )) )))))))))))))))))))))))))))))</f>
        <v>Rhizophora apiculata</v>
      </c>
      <c r="J3828" s="23" t="s">
        <v>21</v>
      </c>
      <c r="K3828" s="61" t="n">
        <v>7</v>
      </c>
      <c r="L3828" s="73"/>
      <c r="N3828" s="29"/>
    </row>
    <row r="3829" customFormat="false" ht="13.8" hidden="false" customHeight="false" outlineLevel="0" collapsed="false">
      <c r="A3829" s="49" t="s">
        <v>138</v>
      </c>
      <c r="B3829" s="27" t="n">
        <v>41397</v>
      </c>
      <c r="C3829" s="1" t="s">
        <v>544</v>
      </c>
      <c r="D3829" s="1" t="s">
        <v>140</v>
      </c>
      <c r="E3829" s="1" t="s">
        <v>544</v>
      </c>
      <c r="F3829" s="1" t="s">
        <v>20</v>
      </c>
      <c r="G3829" s="14" t="n">
        <v>5</v>
      </c>
      <c r="H3829" s="14" t="n">
        <v>2</v>
      </c>
      <c r="I3829" s="23" t="str">
        <f aca="false">IF(J3829="RHAP", "Rhizophora apiculata", IF(J3829="EXAG", "Excoecaria agallocha", IF(J3829="BRPA", "Bruguiera parviflora", IF(J3829="XYMO", "Xylocarpus moluccensis", IF(J3829="BRCY", "Bruguiera cylindrica", IF(J3829="AVAL", "Avicennia alba", IF(J3829="AVOF", "Avicennia officinalis", IF(J3829="LURA", "Lumnitzera racemosa", IF(J3829="CETA", "Ceriops tagal", IF(J3829="XYGR", "Xylocarpus granatum", IF(J3829="AVMA", "Avicennia marina", IF(J3829="RHMU", "Rhizophora mucronata", IF(J3829="BRGY", "Bruguiera gymnorrhiza", IF(J3829="BRSE", "Bruguiera sexangula", IF(J3829="SOOV", "Sonneratia ovata", IF(J3829="SOCA", "Sonneratia caseolaris", IF(J3829="HELI", "Heritiera littoralis", IF(J3829="HESY", "Heritiera sylvatica", IF(J3829="NYFR", "Nypa fruticans", IF(J3829="CYRA", "Cynometra ramiflora", IF(J3829="PHPA", "Phoenix paludosa", IF(J3829="SCHY", "Scyphiphora hydrophyllacea", IF(J3829="DIMA", "Diospyros maritima", IF(J3829="POPI", "Pongamia pinnata", IF(J3829="MAPS", "Maniltoa psilogyne", IF(J3829="INBI", "Intsia bijuga", IF(J3829="ACEB", "Acanthus ebracteatus", IF(J3829="CAER", "Calamus erinaceus", IF(J3829="UNUN", "Unknown unknown",  IF(J3829="SOAL", "Sonneratia alba",  IF(J3829="AECO", "Aegiceras corniculatum", "" )) )))))))))))))))))))))))))))))</f>
        <v>Rhizophora apiculata</v>
      </c>
      <c r="J3829" s="23" t="s">
        <v>21</v>
      </c>
      <c r="K3829" s="61" t="n">
        <v>7.1</v>
      </c>
      <c r="L3829" s="73"/>
      <c r="N3829" s="29"/>
    </row>
    <row r="3830" customFormat="false" ht="13.8" hidden="false" customHeight="false" outlineLevel="0" collapsed="false">
      <c r="A3830" s="49" t="s">
        <v>138</v>
      </c>
      <c r="B3830" s="27" t="n">
        <v>41397</v>
      </c>
      <c r="C3830" s="1" t="s">
        <v>544</v>
      </c>
      <c r="D3830" s="1" t="s">
        <v>140</v>
      </c>
      <c r="E3830" s="1" t="s">
        <v>544</v>
      </c>
      <c r="F3830" s="1" t="s">
        <v>20</v>
      </c>
      <c r="G3830" s="14" t="n">
        <v>5</v>
      </c>
      <c r="H3830" s="14" t="n">
        <v>2</v>
      </c>
      <c r="I3830" s="23" t="str">
        <f aca="false">IF(J3830="RHAP", "Rhizophora apiculata", IF(J3830="EXAG", "Excoecaria agallocha", IF(J3830="BRPA", "Bruguiera parviflora", IF(J3830="XYMO", "Xylocarpus moluccensis", IF(J3830="BRCY", "Bruguiera cylindrica", IF(J3830="AVAL", "Avicennia alba", IF(J3830="AVOF", "Avicennia officinalis", IF(J3830="LURA", "Lumnitzera racemosa", IF(J3830="CETA", "Ceriops tagal", IF(J3830="XYGR", "Xylocarpus granatum", IF(J3830="AVMA", "Avicennia marina", IF(J3830="RHMU", "Rhizophora mucronata", IF(J3830="BRGY", "Bruguiera gymnorrhiza", IF(J3830="BRSE", "Bruguiera sexangula", IF(J3830="SOOV", "Sonneratia ovata", IF(J3830="SOCA", "Sonneratia caseolaris", IF(J3830="HELI", "Heritiera littoralis", IF(J3830="HESY", "Heritiera sylvatica", IF(J3830="NYFR", "Nypa fruticans", IF(J3830="CYRA", "Cynometra ramiflora", IF(J3830="PHPA", "Phoenix paludosa", IF(J3830="SCHY", "Scyphiphora hydrophyllacea", IF(J3830="DIMA", "Diospyros maritima", IF(J3830="POPI", "Pongamia pinnata", IF(J3830="MAPS", "Maniltoa psilogyne", IF(J3830="INBI", "Intsia bijuga", IF(J3830="ACEB", "Acanthus ebracteatus", IF(J3830="CAER", "Calamus erinaceus", IF(J3830="UNUN", "Unknown unknown",  IF(J3830="SOAL", "Sonneratia alba",  IF(J3830="AECO", "Aegiceras corniculatum", "" )) )))))))))))))))))))))))))))))</f>
        <v>Rhizophora apiculata</v>
      </c>
      <c r="J3830" s="23" t="s">
        <v>21</v>
      </c>
      <c r="K3830" s="61" t="n">
        <v>7.1</v>
      </c>
      <c r="L3830" s="73"/>
      <c r="N3830" s="29"/>
    </row>
    <row r="3831" customFormat="false" ht="13.8" hidden="false" customHeight="false" outlineLevel="0" collapsed="false">
      <c r="A3831" s="49" t="s">
        <v>138</v>
      </c>
      <c r="B3831" s="27" t="n">
        <v>41397</v>
      </c>
      <c r="C3831" s="1" t="s">
        <v>544</v>
      </c>
      <c r="D3831" s="1" t="s">
        <v>140</v>
      </c>
      <c r="E3831" s="1" t="s">
        <v>544</v>
      </c>
      <c r="F3831" s="1" t="s">
        <v>20</v>
      </c>
      <c r="G3831" s="14" t="n">
        <v>5</v>
      </c>
      <c r="H3831" s="14" t="n">
        <v>2</v>
      </c>
      <c r="I3831" s="23" t="str">
        <f aca="false">IF(J3831="RHAP", "Rhizophora apiculata", IF(J3831="EXAG", "Excoecaria agallocha", IF(J3831="BRPA", "Bruguiera parviflora", IF(J3831="XYMO", "Xylocarpus moluccensis", IF(J3831="BRCY", "Bruguiera cylindrica", IF(J3831="AVAL", "Avicennia alba", IF(J3831="AVOF", "Avicennia officinalis", IF(J3831="LURA", "Lumnitzera racemosa", IF(J3831="CETA", "Ceriops tagal", IF(J3831="XYGR", "Xylocarpus granatum", IF(J3831="AVMA", "Avicennia marina", IF(J3831="RHMU", "Rhizophora mucronata", IF(J3831="BRGY", "Bruguiera gymnorrhiza", IF(J3831="BRSE", "Bruguiera sexangula", IF(J3831="SOOV", "Sonneratia ovata", IF(J3831="SOCA", "Sonneratia caseolaris", IF(J3831="HELI", "Heritiera littoralis", IF(J3831="HESY", "Heritiera sylvatica", IF(J3831="NYFR", "Nypa fruticans", IF(J3831="CYRA", "Cynometra ramiflora", IF(J3831="PHPA", "Phoenix paludosa", IF(J3831="SCHY", "Scyphiphora hydrophyllacea", IF(J3831="DIMA", "Diospyros maritima", IF(J3831="POPI", "Pongamia pinnata", IF(J3831="MAPS", "Maniltoa psilogyne", IF(J3831="INBI", "Intsia bijuga", IF(J3831="ACEB", "Acanthus ebracteatus", IF(J3831="CAER", "Calamus erinaceus", IF(J3831="UNUN", "Unknown unknown",  IF(J3831="SOAL", "Sonneratia alba",  IF(J3831="AECO", "Aegiceras corniculatum", "" )) )))))))))))))))))))))))))))))</f>
        <v>Rhizophora apiculata</v>
      </c>
      <c r="J3831" s="23" t="s">
        <v>21</v>
      </c>
      <c r="K3831" s="61" t="n">
        <v>7.2</v>
      </c>
      <c r="L3831" s="73"/>
      <c r="N3831" s="29"/>
    </row>
    <row r="3832" customFormat="false" ht="13.8" hidden="false" customHeight="false" outlineLevel="0" collapsed="false">
      <c r="A3832" s="49" t="s">
        <v>138</v>
      </c>
      <c r="B3832" s="27" t="n">
        <v>41397</v>
      </c>
      <c r="C3832" s="1" t="s">
        <v>544</v>
      </c>
      <c r="D3832" s="1" t="s">
        <v>140</v>
      </c>
      <c r="E3832" s="1" t="s">
        <v>544</v>
      </c>
      <c r="F3832" s="1" t="s">
        <v>20</v>
      </c>
      <c r="G3832" s="14" t="n">
        <v>5</v>
      </c>
      <c r="H3832" s="14" t="n">
        <v>2</v>
      </c>
      <c r="I3832" s="23" t="str">
        <f aca="false">IF(J3832="RHAP", "Rhizophora apiculata", IF(J3832="EXAG", "Excoecaria agallocha", IF(J3832="BRPA", "Bruguiera parviflora", IF(J3832="XYMO", "Xylocarpus moluccensis", IF(J3832="BRCY", "Bruguiera cylindrica", IF(J3832="AVAL", "Avicennia alba", IF(J3832="AVOF", "Avicennia officinalis", IF(J3832="LURA", "Lumnitzera racemosa", IF(J3832="CETA", "Ceriops tagal", IF(J3832="XYGR", "Xylocarpus granatum", IF(J3832="AVMA", "Avicennia marina", IF(J3832="RHMU", "Rhizophora mucronata", IF(J3832="BRGY", "Bruguiera gymnorrhiza", IF(J3832="BRSE", "Bruguiera sexangula", IF(J3832="SOOV", "Sonneratia ovata", IF(J3832="SOCA", "Sonneratia caseolaris", IF(J3832="HELI", "Heritiera littoralis", IF(J3832="HESY", "Heritiera sylvatica", IF(J3832="NYFR", "Nypa fruticans", IF(J3832="CYRA", "Cynometra ramiflora", IF(J3832="PHPA", "Phoenix paludosa", IF(J3832="SCHY", "Scyphiphora hydrophyllacea", IF(J3832="DIMA", "Diospyros maritima", IF(J3832="POPI", "Pongamia pinnata", IF(J3832="MAPS", "Maniltoa psilogyne", IF(J3832="INBI", "Intsia bijuga", IF(J3832="ACEB", "Acanthus ebracteatus", IF(J3832="CAER", "Calamus erinaceus", IF(J3832="UNUN", "Unknown unknown",  IF(J3832="SOAL", "Sonneratia alba",  IF(J3832="AECO", "Aegiceras corniculatum", "" )) )))))))))))))))))))))))))))))</f>
        <v>Rhizophora apiculata</v>
      </c>
      <c r="J3832" s="23" t="s">
        <v>21</v>
      </c>
      <c r="K3832" s="61" t="n">
        <v>7.2</v>
      </c>
      <c r="L3832" s="73"/>
      <c r="N3832" s="29"/>
    </row>
    <row r="3833" customFormat="false" ht="13.8" hidden="false" customHeight="false" outlineLevel="0" collapsed="false">
      <c r="A3833" s="49" t="s">
        <v>138</v>
      </c>
      <c r="B3833" s="27" t="n">
        <v>41397</v>
      </c>
      <c r="C3833" s="1" t="s">
        <v>544</v>
      </c>
      <c r="D3833" s="1" t="s">
        <v>140</v>
      </c>
      <c r="E3833" s="1" t="s">
        <v>544</v>
      </c>
      <c r="F3833" s="1" t="s">
        <v>20</v>
      </c>
      <c r="G3833" s="14" t="n">
        <v>5</v>
      </c>
      <c r="H3833" s="14" t="n">
        <v>2</v>
      </c>
      <c r="I3833" s="23" t="str">
        <f aca="false">IF(J3833="RHAP", "Rhizophora apiculata", IF(J3833="EXAG", "Excoecaria agallocha", IF(J3833="BRPA", "Bruguiera parviflora", IF(J3833="XYMO", "Xylocarpus moluccensis", IF(J3833="BRCY", "Bruguiera cylindrica", IF(J3833="AVAL", "Avicennia alba", IF(J3833="AVOF", "Avicennia officinalis", IF(J3833="LURA", "Lumnitzera racemosa", IF(J3833="CETA", "Ceriops tagal", IF(J3833="XYGR", "Xylocarpus granatum", IF(J3833="AVMA", "Avicennia marina", IF(J3833="RHMU", "Rhizophora mucronata", IF(J3833="BRGY", "Bruguiera gymnorrhiza", IF(J3833="BRSE", "Bruguiera sexangula", IF(J3833="SOOV", "Sonneratia ovata", IF(J3833="SOCA", "Sonneratia caseolaris", IF(J3833="HELI", "Heritiera littoralis", IF(J3833="HESY", "Heritiera sylvatica", IF(J3833="NYFR", "Nypa fruticans", IF(J3833="CYRA", "Cynometra ramiflora", IF(J3833="PHPA", "Phoenix paludosa", IF(J3833="SCHY", "Scyphiphora hydrophyllacea", IF(J3833="DIMA", "Diospyros maritima", IF(J3833="POPI", "Pongamia pinnata", IF(J3833="MAPS", "Maniltoa psilogyne", IF(J3833="INBI", "Intsia bijuga", IF(J3833="ACEB", "Acanthus ebracteatus", IF(J3833="CAER", "Calamus erinaceus", IF(J3833="UNUN", "Unknown unknown",  IF(J3833="SOAL", "Sonneratia alba",  IF(J3833="AECO", "Aegiceras corniculatum", "" )) )))))))))))))))))))))))))))))</f>
        <v>Rhizophora apiculata</v>
      </c>
      <c r="J3833" s="23" t="s">
        <v>21</v>
      </c>
      <c r="K3833" s="61" t="n">
        <v>7.3</v>
      </c>
      <c r="L3833" s="73"/>
      <c r="N3833" s="29"/>
    </row>
    <row r="3834" customFormat="false" ht="13.8" hidden="false" customHeight="false" outlineLevel="0" collapsed="false">
      <c r="A3834" s="49" t="s">
        <v>138</v>
      </c>
      <c r="B3834" s="27" t="n">
        <v>41397</v>
      </c>
      <c r="C3834" s="1" t="s">
        <v>544</v>
      </c>
      <c r="D3834" s="1" t="s">
        <v>140</v>
      </c>
      <c r="E3834" s="1" t="s">
        <v>544</v>
      </c>
      <c r="F3834" s="1" t="s">
        <v>20</v>
      </c>
      <c r="G3834" s="14" t="n">
        <v>5</v>
      </c>
      <c r="H3834" s="14" t="n">
        <v>2</v>
      </c>
      <c r="I3834" s="23" t="str">
        <f aca="false">IF(J3834="RHAP", "Rhizophora apiculata", IF(J3834="EXAG", "Excoecaria agallocha", IF(J3834="BRPA", "Bruguiera parviflora", IF(J3834="XYMO", "Xylocarpus moluccensis", IF(J3834="BRCY", "Bruguiera cylindrica", IF(J3834="AVAL", "Avicennia alba", IF(J3834="AVOF", "Avicennia officinalis", IF(J3834="LURA", "Lumnitzera racemosa", IF(J3834="CETA", "Ceriops tagal", IF(J3834="XYGR", "Xylocarpus granatum", IF(J3834="AVMA", "Avicennia marina", IF(J3834="RHMU", "Rhizophora mucronata", IF(J3834="BRGY", "Bruguiera gymnorrhiza", IF(J3834="BRSE", "Bruguiera sexangula", IF(J3834="SOOV", "Sonneratia ovata", IF(J3834="SOCA", "Sonneratia caseolaris", IF(J3834="HELI", "Heritiera littoralis", IF(J3834="HESY", "Heritiera sylvatica", IF(J3834="NYFR", "Nypa fruticans", IF(J3834="CYRA", "Cynometra ramiflora", IF(J3834="PHPA", "Phoenix paludosa", IF(J3834="SCHY", "Scyphiphora hydrophyllacea", IF(J3834="DIMA", "Diospyros maritima", IF(J3834="POPI", "Pongamia pinnata", IF(J3834="MAPS", "Maniltoa psilogyne", IF(J3834="INBI", "Intsia bijuga", IF(J3834="ACEB", "Acanthus ebracteatus", IF(J3834="CAER", "Calamus erinaceus", IF(J3834="UNUN", "Unknown unknown",  IF(J3834="SOAL", "Sonneratia alba",  IF(J3834="AECO", "Aegiceras corniculatum", "" )) )))))))))))))))))))))))))))))</f>
        <v>Rhizophora apiculata</v>
      </c>
      <c r="J3834" s="23" t="s">
        <v>21</v>
      </c>
      <c r="K3834" s="61" t="n">
        <v>7.3</v>
      </c>
      <c r="L3834" s="73"/>
      <c r="N3834" s="29"/>
    </row>
    <row r="3835" customFormat="false" ht="13.8" hidden="false" customHeight="false" outlineLevel="0" collapsed="false">
      <c r="A3835" s="49" t="s">
        <v>138</v>
      </c>
      <c r="B3835" s="27" t="n">
        <v>41397</v>
      </c>
      <c r="C3835" s="1" t="s">
        <v>544</v>
      </c>
      <c r="D3835" s="1" t="s">
        <v>140</v>
      </c>
      <c r="E3835" s="1" t="s">
        <v>544</v>
      </c>
      <c r="F3835" s="1" t="s">
        <v>20</v>
      </c>
      <c r="G3835" s="14" t="n">
        <v>5</v>
      </c>
      <c r="H3835" s="14" t="n">
        <v>2</v>
      </c>
      <c r="I3835" s="23" t="str">
        <f aca="false">IF(J3835="RHAP", "Rhizophora apiculata", IF(J3835="EXAG", "Excoecaria agallocha", IF(J3835="BRPA", "Bruguiera parviflora", IF(J3835="XYMO", "Xylocarpus moluccensis", IF(J3835="BRCY", "Bruguiera cylindrica", IF(J3835="AVAL", "Avicennia alba", IF(J3835="AVOF", "Avicennia officinalis", IF(J3835="LURA", "Lumnitzera racemosa", IF(J3835="CETA", "Ceriops tagal", IF(J3835="XYGR", "Xylocarpus granatum", IF(J3835="AVMA", "Avicennia marina", IF(J3835="RHMU", "Rhizophora mucronata", IF(J3835="BRGY", "Bruguiera gymnorrhiza", IF(J3835="BRSE", "Bruguiera sexangula", IF(J3835="SOOV", "Sonneratia ovata", IF(J3835="SOCA", "Sonneratia caseolaris", IF(J3835="HELI", "Heritiera littoralis", IF(J3835="HESY", "Heritiera sylvatica", IF(J3835="NYFR", "Nypa fruticans", IF(J3835="CYRA", "Cynometra ramiflora", IF(J3835="PHPA", "Phoenix paludosa", IF(J3835="SCHY", "Scyphiphora hydrophyllacea", IF(J3835="DIMA", "Diospyros maritima", IF(J3835="POPI", "Pongamia pinnata", IF(J3835="MAPS", "Maniltoa psilogyne", IF(J3835="INBI", "Intsia bijuga", IF(J3835="ACEB", "Acanthus ebracteatus", IF(J3835="CAER", "Calamus erinaceus", IF(J3835="UNUN", "Unknown unknown",  IF(J3835="SOAL", "Sonneratia alba",  IF(J3835="AECO", "Aegiceras corniculatum", "" )) )))))))))))))))))))))))))))))</f>
        <v>Rhizophora apiculata</v>
      </c>
      <c r="J3835" s="23" t="s">
        <v>21</v>
      </c>
      <c r="K3835" s="61" t="n">
        <v>7.4</v>
      </c>
      <c r="L3835" s="73"/>
      <c r="N3835" s="29"/>
    </row>
    <row r="3836" customFormat="false" ht="13.8" hidden="false" customHeight="false" outlineLevel="0" collapsed="false">
      <c r="A3836" s="49" t="s">
        <v>138</v>
      </c>
      <c r="B3836" s="27" t="n">
        <v>41397</v>
      </c>
      <c r="C3836" s="1" t="s">
        <v>544</v>
      </c>
      <c r="D3836" s="1" t="s">
        <v>140</v>
      </c>
      <c r="E3836" s="1" t="s">
        <v>544</v>
      </c>
      <c r="F3836" s="1" t="s">
        <v>20</v>
      </c>
      <c r="G3836" s="14" t="n">
        <v>5</v>
      </c>
      <c r="H3836" s="14" t="n">
        <v>2</v>
      </c>
      <c r="I3836" s="23" t="str">
        <f aca="false">IF(J3836="RHAP", "Rhizophora apiculata", IF(J3836="EXAG", "Excoecaria agallocha", IF(J3836="BRPA", "Bruguiera parviflora", IF(J3836="XYMO", "Xylocarpus moluccensis", IF(J3836="BRCY", "Bruguiera cylindrica", IF(J3836="AVAL", "Avicennia alba", IF(J3836="AVOF", "Avicennia officinalis", IF(J3836="LURA", "Lumnitzera racemosa", IF(J3836="CETA", "Ceriops tagal", IF(J3836="XYGR", "Xylocarpus granatum", IF(J3836="AVMA", "Avicennia marina", IF(J3836="RHMU", "Rhizophora mucronata", IF(J3836="BRGY", "Bruguiera gymnorrhiza", IF(J3836="BRSE", "Bruguiera sexangula", IF(J3836="SOOV", "Sonneratia ovata", IF(J3836="SOCA", "Sonneratia caseolaris", IF(J3836="HELI", "Heritiera littoralis", IF(J3836="HESY", "Heritiera sylvatica", IF(J3836="NYFR", "Nypa fruticans", IF(J3836="CYRA", "Cynometra ramiflora", IF(J3836="PHPA", "Phoenix paludosa", IF(J3836="SCHY", "Scyphiphora hydrophyllacea", IF(J3836="DIMA", "Diospyros maritima", IF(J3836="POPI", "Pongamia pinnata", IF(J3836="MAPS", "Maniltoa psilogyne", IF(J3836="INBI", "Intsia bijuga", IF(J3836="ACEB", "Acanthus ebracteatus", IF(J3836="CAER", "Calamus erinaceus", IF(J3836="UNUN", "Unknown unknown",  IF(J3836="SOAL", "Sonneratia alba",  IF(J3836="AECO", "Aegiceras corniculatum", "" )) )))))))))))))))))))))))))))))</f>
        <v>Rhizophora apiculata</v>
      </c>
      <c r="J3836" s="23" t="s">
        <v>21</v>
      </c>
      <c r="K3836" s="61" t="n">
        <v>7.4</v>
      </c>
      <c r="L3836" s="73"/>
      <c r="N3836" s="29"/>
    </row>
    <row r="3837" customFormat="false" ht="13.8" hidden="false" customHeight="false" outlineLevel="0" collapsed="false">
      <c r="A3837" s="49" t="s">
        <v>138</v>
      </c>
      <c r="B3837" s="27" t="n">
        <v>41397</v>
      </c>
      <c r="C3837" s="1" t="s">
        <v>544</v>
      </c>
      <c r="D3837" s="1" t="s">
        <v>140</v>
      </c>
      <c r="E3837" s="1" t="s">
        <v>544</v>
      </c>
      <c r="F3837" s="1" t="s">
        <v>20</v>
      </c>
      <c r="G3837" s="14" t="n">
        <v>5</v>
      </c>
      <c r="H3837" s="14" t="n">
        <v>2</v>
      </c>
      <c r="I3837" s="23" t="str">
        <f aca="false">IF(J3837="RHAP", "Rhizophora apiculata", IF(J3837="EXAG", "Excoecaria agallocha", IF(J3837="BRPA", "Bruguiera parviflora", IF(J3837="XYMO", "Xylocarpus moluccensis", IF(J3837="BRCY", "Bruguiera cylindrica", IF(J3837="AVAL", "Avicennia alba", IF(J3837="AVOF", "Avicennia officinalis", IF(J3837="LURA", "Lumnitzera racemosa", IF(J3837="CETA", "Ceriops tagal", IF(J3837="XYGR", "Xylocarpus granatum", IF(J3837="AVMA", "Avicennia marina", IF(J3837="RHMU", "Rhizophora mucronata", IF(J3837="BRGY", "Bruguiera gymnorrhiza", IF(J3837="BRSE", "Bruguiera sexangula", IF(J3837="SOOV", "Sonneratia ovata", IF(J3837="SOCA", "Sonneratia caseolaris", IF(J3837="HELI", "Heritiera littoralis", IF(J3837="HESY", "Heritiera sylvatica", IF(J3837="NYFR", "Nypa fruticans", IF(J3837="CYRA", "Cynometra ramiflora", IF(J3837="PHPA", "Phoenix paludosa", IF(J3837="SCHY", "Scyphiphora hydrophyllacea", IF(J3837="DIMA", "Diospyros maritima", IF(J3837="POPI", "Pongamia pinnata", IF(J3837="MAPS", "Maniltoa psilogyne", IF(J3837="INBI", "Intsia bijuga", IF(J3837="ACEB", "Acanthus ebracteatus", IF(J3837="CAER", "Calamus erinaceus", IF(J3837="UNUN", "Unknown unknown",  IF(J3837="SOAL", "Sonneratia alba",  IF(J3837="AECO", "Aegiceras corniculatum", "" )) )))))))))))))))))))))))))))))</f>
        <v>Rhizophora apiculata</v>
      </c>
      <c r="J3837" s="23" t="s">
        <v>21</v>
      </c>
      <c r="K3837" s="61" t="n">
        <v>7.5</v>
      </c>
      <c r="L3837" s="73"/>
      <c r="N3837" s="29"/>
    </row>
    <row r="3838" customFormat="false" ht="13.8" hidden="false" customHeight="false" outlineLevel="0" collapsed="false">
      <c r="A3838" s="49" t="s">
        <v>138</v>
      </c>
      <c r="B3838" s="27" t="n">
        <v>41397</v>
      </c>
      <c r="C3838" s="1" t="s">
        <v>544</v>
      </c>
      <c r="D3838" s="1" t="s">
        <v>140</v>
      </c>
      <c r="E3838" s="1" t="s">
        <v>544</v>
      </c>
      <c r="F3838" s="1" t="s">
        <v>20</v>
      </c>
      <c r="G3838" s="14" t="n">
        <v>5</v>
      </c>
      <c r="H3838" s="14" t="n">
        <v>2</v>
      </c>
      <c r="I3838" s="23" t="str">
        <f aca="false">IF(J3838="RHAP", "Rhizophora apiculata", IF(J3838="EXAG", "Excoecaria agallocha", IF(J3838="BRPA", "Bruguiera parviflora", IF(J3838="XYMO", "Xylocarpus moluccensis", IF(J3838="BRCY", "Bruguiera cylindrica", IF(J3838="AVAL", "Avicennia alba", IF(J3838="AVOF", "Avicennia officinalis", IF(J3838="LURA", "Lumnitzera racemosa", IF(J3838="CETA", "Ceriops tagal", IF(J3838="XYGR", "Xylocarpus granatum", IF(J3838="AVMA", "Avicennia marina", IF(J3838="RHMU", "Rhizophora mucronata", IF(J3838="BRGY", "Bruguiera gymnorrhiza", IF(J3838="BRSE", "Bruguiera sexangula", IF(J3838="SOOV", "Sonneratia ovata", IF(J3838="SOCA", "Sonneratia caseolaris", IF(J3838="HELI", "Heritiera littoralis", IF(J3838="HESY", "Heritiera sylvatica", IF(J3838="NYFR", "Nypa fruticans", IF(J3838="CYRA", "Cynometra ramiflora", IF(J3838="PHPA", "Phoenix paludosa", IF(J3838="SCHY", "Scyphiphora hydrophyllacea", IF(J3838="DIMA", "Diospyros maritima", IF(J3838="POPI", "Pongamia pinnata", IF(J3838="MAPS", "Maniltoa psilogyne", IF(J3838="INBI", "Intsia bijuga", IF(J3838="ACEB", "Acanthus ebracteatus", IF(J3838="CAER", "Calamus erinaceus", IF(J3838="UNUN", "Unknown unknown",  IF(J3838="SOAL", "Sonneratia alba",  IF(J3838="AECO", "Aegiceras corniculatum", "" )) )))))))))))))))))))))))))))))</f>
        <v>Rhizophora apiculata</v>
      </c>
      <c r="J3838" s="23" t="s">
        <v>21</v>
      </c>
      <c r="K3838" s="61" t="n">
        <v>7.5</v>
      </c>
      <c r="L3838" s="73"/>
      <c r="N3838" s="29"/>
    </row>
    <row r="3839" customFormat="false" ht="13.8" hidden="false" customHeight="false" outlineLevel="0" collapsed="false">
      <c r="A3839" s="49" t="s">
        <v>138</v>
      </c>
      <c r="B3839" s="27" t="n">
        <v>41397</v>
      </c>
      <c r="C3839" s="1" t="s">
        <v>544</v>
      </c>
      <c r="D3839" s="1" t="s">
        <v>140</v>
      </c>
      <c r="E3839" s="1" t="s">
        <v>544</v>
      </c>
      <c r="F3839" s="1" t="s">
        <v>20</v>
      </c>
      <c r="G3839" s="14" t="n">
        <v>5</v>
      </c>
      <c r="H3839" s="14" t="n">
        <v>2</v>
      </c>
      <c r="I3839" s="23" t="str">
        <f aca="false">IF(J3839="RHAP", "Rhizophora apiculata", IF(J3839="EXAG", "Excoecaria agallocha", IF(J3839="BRPA", "Bruguiera parviflora", IF(J3839="XYMO", "Xylocarpus moluccensis", IF(J3839="BRCY", "Bruguiera cylindrica", IF(J3839="AVAL", "Avicennia alba", IF(J3839="AVOF", "Avicennia officinalis", IF(J3839="LURA", "Lumnitzera racemosa", IF(J3839="CETA", "Ceriops tagal", IF(J3839="XYGR", "Xylocarpus granatum", IF(J3839="AVMA", "Avicennia marina", IF(J3839="RHMU", "Rhizophora mucronata", IF(J3839="BRGY", "Bruguiera gymnorrhiza", IF(J3839="BRSE", "Bruguiera sexangula", IF(J3839="SOOV", "Sonneratia ovata", IF(J3839="SOCA", "Sonneratia caseolaris", IF(J3839="HELI", "Heritiera littoralis", IF(J3839="HESY", "Heritiera sylvatica", IF(J3839="NYFR", "Nypa fruticans", IF(J3839="CYRA", "Cynometra ramiflora", IF(J3839="PHPA", "Phoenix paludosa", IF(J3839="SCHY", "Scyphiphora hydrophyllacea", IF(J3839="DIMA", "Diospyros maritima", IF(J3839="POPI", "Pongamia pinnata", IF(J3839="MAPS", "Maniltoa psilogyne", IF(J3839="INBI", "Intsia bijuga", IF(J3839="ACEB", "Acanthus ebracteatus", IF(J3839="CAER", "Calamus erinaceus", IF(J3839="UNUN", "Unknown unknown",  IF(J3839="SOAL", "Sonneratia alba",  IF(J3839="AECO", "Aegiceras corniculatum", "" )) )))))))))))))))))))))))))))))</f>
        <v>Rhizophora apiculata</v>
      </c>
      <c r="J3839" s="23" t="s">
        <v>21</v>
      </c>
      <c r="K3839" s="61" t="n">
        <v>7.5</v>
      </c>
      <c r="L3839" s="73"/>
      <c r="N3839" s="29"/>
    </row>
    <row r="3840" customFormat="false" ht="13.8" hidden="false" customHeight="false" outlineLevel="0" collapsed="false">
      <c r="A3840" s="49" t="s">
        <v>138</v>
      </c>
      <c r="B3840" s="27" t="n">
        <v>41397</v>
      </c>
      <c r="C3840" s="1" t="s">
        <v>544</v>
      </c>
      <c r="D3840" s="1" t="s">
        <v>140</v>
      </c>
      <c r="E3840" s="1" t="s">
        <v>544</v>
      </c>
      <c r="F3840" s="1" t="s">
        <v>20</v>
      </c>
      <c r="G3840" s="14" t="n">
        <v>5</v>
      </c>
      <c r="H3840" s="14" t="n">
        <v>2</v>
      </c>
      <c r="I3840" s="23" t="str">
        <f aca="false">IF(J3840="RHAP", "Rhizophora apiculata", IF(J3840="EXAG", "Excoecaria agallocha", IF(J3840="BRPA", "Bruguiera parviflora", IF(J3840="XYMO", "Xylocarpus moluccensis", IF(J3840="BRCY", "Bruguiera cylindrica", IF(J3840="AVAL", "Avicennia alba", IF(J3840="AVOF", "Avicennia officinalis", IF(J3840="LURA", "Lumnitzera racemosa", IF(J3840="CETA", "Ceriops tagal", IF(J3840="XYGR", "Xylocarpus granatum", IF(J3840="AVMA", "Avicennia marina", IF(J3840="RHMU", "Rhizophora mucronata", IF(J3840="BRGY", "Bruguiera gymnorrhiza", IF(J3840="BRSE", "Bruguiera sexangula", IF(J3840="SOOV", "Sonneratia ovata", IF(J3840="SOCA", "Sonneratia caseolaris", IF(J3840="HELI", "Heritiera littoralis", IF(J3840="HESY", "Heritiera sylvatica", IF(J3840="NYFR", "Nypa fruticans", IF(J3840="CYRA", "Cynometra ramiflora", IF(J3840="PHPA", "Phoenix paludosa", IF(J3840="SCHY", "Scyphiphora hydrophyllacea", IF(J3840="DIMA", "Diospyros maritima", IF(J3840="POPI", "Pongamia pinnata", IF(J3840="MAPS", "Maniltoa psilogyne", IF(J3840="INBI", "Intsia bijuga", IF(J3840="ACEB", "Acanthus ebracteatus", IF(J3840="CAER", "Calamus erinaceus", IF(J3840="UNUN", "Unknown unknown",  IF(J3840="SOAL", "Sonneratia alba",  IF(J3840="AECO", "Aegiceras corniculatum", "" )) )))))))))))))))))))))))))))))</f>
        <v>Rhizophora apiculata</v>
      </c>
      <c r="J3840" s="23" t="s">
        <v>21</v>
      </c>
      <c r="K3840" s="61" t="n">
        <v>7.6</v>
      </c>
      <c r="L3840" s="73"/>
      <c r="N3840" s="29"/>
    </row>
    <row r="3841" customFormat="false" ht="13.8" hidden="false" customHeight="false" outlineLevel="0" collapsed="false">
      <c r="A3841" s="49" t="s">
        <v>138</v>
      </c>
      <c r="B3841" s="27" t="n">
        <v>41397</v>
      </c>
      <c r="C3841" s="1" t="s">
        <v>544</v>
      </c>
      <c r="D3841" s="1" t="s">
        <v>140</v>
      </c>
      <c r="E3841" s="1" t="s">
        <v>544</v>
      </c>
      <c r="F3841" s="1" t="s">
        <v>20</v>
      </c>
      <c r="G3841" s="14" t="n">
        <v>5</v>
      </c>
      <c r="H3841" s="14" t="n">
        <v>2</v>
      </c>
      <c r="I3841" s="23" t="str">
        <f aca="false">IF(J3841="RHAP", "Rhizophora apiculata", IF(J3841="EXAG", "Excoecaria agallocha", IF(J3841="BRPA", "Bruguiera parviflora", IF(J3841="XYMO", "Xylocarpus moluccensis", IF(J3841="BRCY", "Bruguiera cylindrica", IF(J3841="AVAL", "Avicennia alba", IF(J3841="AVOF", "Avicennia officinalis", IF(J3841="LURA", "Lumnitzera racemosa", IF(J3841="CETA", "Ceriops tagal", IF(J3841="XYGR", "Xylocarpus granatum", IF(J3841="AVMA", "Avicennia marina", IF(J3841="RHMU", "Rhizophora mucronata", IF(J3841="BRGY", "Bruguiera gymnorrhiza", IF(J3841="BRSE", "Bruguiera sexangula", IF(J3841="SOOV", "Sonneratia ovata", IF(J3841="SOCA", "Sonneratia caseolaris", IF(J3841="HELI", "Heritiera littoralis", IF(J3841="HESY", "Heritiera sylvatica", IF(J3841="NYFR", "Nypa fruticans", IF(J3841="CYRA", "Cynometra ramiflora", IF(J3841="PHPA", "Phoenix paludosa", IF(J3841="SCHY", "Scyphiphora hydrophyllacea", IF(J3841="DIMA", "Diospyros maritima", IF(J3841="POPI", "Pongamia pinnata", IF(J3841="MAPS", "Maniltoa psilogyne", IF(J3841="INBI", "Intsia bijuga", IF(J3841="ACEB", "Acanthus ebracteatus", IF(J3841="CAER", "Calamus erinaceus", IF(J3841="UNUN", "Unknown unknown",  IF(J3841="SOAL", "Sonneratia alba",  IF(J3841="AECO", "Aegiceras corniculatum", "" )) )))))))))))))))))))))))))))))</f>
        <v>Rhizophora apiculata</v>
      </c>
      <c r="J3841" s="23" t="s">
        <v>21</v>
      </c>
      <c r="K3841" s="61" t="n">
        <v>7.6</v>
      </c>
      <c r="L3841" s="73"/>
      <c r="N3841" s="29"/>
    </row>
    <row r="3842" customFormat="false" ht="13.8" hidden="false" customHeight="false" outlineLevel="0" collapsed="false">
      <c r="A3842" s="49" t="s">
        <v>138</v>
      </c>
      <c r="B3842" s="27" t="n">
        <v>41397</v>
      </c>
      <c r="C3842" s="1" t="s">
        <v>544</v>
      </c>
      <c r="D3842" s="1" t="s">
        <v>140</v>
      </c>
      <c r="E3842" s="1" t="s">
        <v>544</v>
      </c>
      <c r="F3842" s="1" t="s">
        <v>20</v>
      </c>
      <c r="G3842" s="14" t="n">
        <v>5</v>
      </c>
      <c r="H3842" s="14" t="n">
        <v>2</v>
      </c>
      <c r="I3842" s="23" t="str">
        <f aca="false">IF(J3842="RHAP", "Rhizophora apiculata", IF(J3842="EXAG", "Excoecaria agallocha", IF(J3842="BRPA", "Bruguiera parviflora", IF(J3842="XYMO", "Xylocarpus moluccensis", IF(J3842="BRCY", "Bruguiera cylindrica", IF(J3842="AVAL", "Avicennia alba", IF(J3842="AVOF", "Avicennia officinalis", IF(J3842="LURA", "Lumnitzera racemosa", IF(J3842="CETA", "Ceriops tagal", IF(J3842="XYGR", "Xylocarpus granatum", IF(J3842="AVMA", "Avicennia marina", IF(J3842="RHMU", "Rhizophora mucronata", IF(J3842="BRGY", "Bruguiera gymnorrhiza", IF(J3842="BRSE", "Bruguiera sexangula", IF(J3842="SOOV", "Sonneratia ovata", IF(J3842="SOCA", "Sonneratia caseolaris", IF(J3842="HELI", "Heritiera littoralis", IF(J3842="HESY", "Heritiera sylvatica", IF(J3842="NYFR", "Nypa fruticans", IF(J3842="CYRA", "Cynometra ramiflora", IF(J3842="PHPA", "Phoenix paludosa", IF(J3842="SCHY", "Scyphiphora hydrophyllacea", IF(J3842="DIMA", "Diospyros maritima", IF(J3842="POPI", "Pongamia pinnata", IF(J3842="MAPS", "Maniltoa psilogyne", IF(J3842="INBI", "Intsia bijuga", IF(J3842="ACEB", "Acanthus ebracteatus", IF(J3842="CAER", "Calamus erinaceus", IF(J3842="UNUN", "Unknown unknown",  IF(J3842="SOAL", "Sonneratia alba",  IF(J3842="AECO", "Aegiceras corniculatum", "" )) )))))))))))))))))))))))))))))</f>
        <v>Rhizophora apiculata</v>
      </c>
      <c r="J3842" s="23" t="s">
        <v>21</v>
      </c>
      <c r="K3842" s="61" t="n">
        <v>7.6</v>
      </c>
      <c r="L3842" s="73"/>
      <c r="N3842" s="29"/>
    </row>
    <row r="3843" customFormat="false" ht="13.8" hidden="false" customHeight="false" outlineLevel="0" collapsed="false">
      <c r="A3843" s="49" t="s">
        <v>138</v>
      </c>
      <c r="B3843" s="27" t="n">
        <v>41397</v>
      </c>
      <c r="C3843" s="1" t="s">
        <v>544</v>
      </c>
      <c r="D3843" s="1" t="s">
        <v>140</v>
      </c>
      <c r="E3843" s="1" t="s">
        <v>544</v>
      </c>
      <c r="F3843" s="1" t="s">
        <v>20</v>
      </c>
      <c r="G3843" s="14" t="n">
        <v>5</v>
      </c>
      <c r="H3843" s="14" t="n">
        <v>2</v>
      </c>
      <c r="I3843" s="23" t="str">
        <f aca="false">IF(J3843="RHAP", "Rhizophora apiculata", IF(J3843="EXAG", "Excoecaria agallocha", IF(J3843="BRPA", "Bruguiera parviflora", IF(J3843="XYMO", "Xylocarpus moluccensis", IF(J3843="BRCY", "Bruguiera cylindrica", IF(J3843="AVAL", "Avicennia alba", IF(J3843="AVOF", "Avicennia officinalis", IF(J3843="LURA", "Lumnitzera racemosa", IF(J3843="CETA", "Ceriops tagal", IF(J3843="XYGR", "Xylocarpus granatum", IF(J3843="AVMA", "Avicennia marina", IF(J3843="RHMU", "Rhizophora mucronata", IF(J3843="BRGY", "Bruguiera gymnorrhiza", IF(J3843="BRSE", "Bruguiera sexangula", IF(J3843="SOOV", "Sonneratia ovata", IF(J3843="SOCA", "Sonneratia caseolaris", IF(J3843="HELI", "Heritiera littoralis", IF(J3843="HESY", "Heritiera sylvatica", IF(J3843="NYFR", "Nypa fruticans", IF(J3843="CYRA", "Cynometra ramiflora", IF(J3843="PHPA", "Phoenix paludosa", IF(J3843="SCHY", "Scyphiphora hydrophyllacea", IF(J3843="DIMA", "Diospyros maritima", IF(J3843="POPI", "Pongamia pinnata", IF(J3843="MAPS", "Maniltoa psilogyne", IF(J3843="INBI", "Intsia bijuga", IF(J3843="ACEB", "Acanthus ebracteatus", IF(J3843="CAER", "Calamus erinaceus", IF(J3843="UNUN", "Unknown unknown",  IF(J3843="SOAL", "Sonneratia alba",  IF(J3843="AECO", "Aegiceras corniculatum", "" )) )))))))))))))))))))))))))))))</f>
        <v>Rhizophora apiculata</v>
      </c>
      <c r="J3843" s="23" t="s">
        <v>21</v>
      </c>
      <c r="K3843" s="61" t="n">
        <v>7.7</v>
      </c>
      <c r="L3843" s="73"/>
      <c r="N3843" s="29"/>
    </row>
    <row r="3844" customFormat="false" ht="13.8" hidden="false" customHeight="false" outlineLevel="0" collapsed="false">
      <c r="A3844" s="49" t="s">
        <v>138</v>
      </c>
      <c r="B3844" s="27" t="n">
        <v>41397</v>
      </c>
      <c r="C3844" s="1" t="s">
        <v>544</v>
      </c>
      <c r="D3844" s="1" t="s">
        <v>140</v>
      </c>
      <c r="E3844" s="1" t="s">
        <v>544</v>
      </c>
      <c r="F3844" s="1" t="s">
        <v>20</v>
      </c>
      <c r="G3844" s="14" t="n">
        <v>5</v>
      </c>
      <c r="H3844" s="14" t="n">
        <v>2</v>
      </c>
      <c r="I3844" s="23" t="str">
        <f aca="false">IF(J3844="RHAP", "Rhizophora apiculata", IF(J3844="EXAG", "Excoecaria agallocha", IF(J3844="BRPA", "Bruguiera parviflora", IF(J3844="XYMO", "Xylocarpus moluccensis", IF(J3844="BRCY", "Bruguiera cylindrica", IF(J3844="AVAL", "Avicennia alba", IF(J3844="AVOF", "Avicennia officinalis", IF(J3844="LURA", "Lumnitzera racemosa", IF(J3844="CETA", "Ceriops tagal", IF(J3844="XYGR", "Xylocarpus granatum", IF(J3844="AVMA", "Avicennia marina", IF(J3844="RHMU", "Rhizophora mucronata", IF(J3844="BRGY", "Bruguiera gymnorrhiza", IF(J3844="BRSE", "Bruguiera sexangula", IF(J3844="SOOV", "Sonneratia ovata", IF(J3844="SOCA", "Sonneratia caseolaris", IF(J3844="HELI", "Heritiera littoralis", IF(J3844="HESY", "Heritiera sylvatica", IF(J3844="NYFR", "Nypa fruticans", IF(J3844="CYRA", "Cynometra ramiflora", IF(J3844="PHPA", "Phoenix paludosa", IF(J3844="SCHY", "Scyphiphora hydrophyllacea", IF(J3844="DIMA", "Diospyros maritima", IF(J3844="POPI", "Pongamia pinnata", IF(J3844="MAPS", "Maniltoa psilogyne", IF(J3844="INBI", "Intsia bijuga", IF(J3844="ACEB", "Acanthus ebracteatus", IF(J3844="CAER", "Calamus erinaceus", IF(J3844="UNUN", "Unknown unknown",  IF(J3844="SOAL", "Sonneratia alba",  IF(J3844="AECO", "Aegiceras corniculatum", "" )) )))))))))))))))))))))))))))))</f>
        <v>Rhizophora apiculata</v>
      </c>
      <c r="J3844" s="23" t="s">
        <v>21</v>
      </c>
      <c r="K3844" s="61" t="n">
        <v>7.7</v>
      </c>
      <c r="L3844" s="73"/>
      <c r="N3844" s="29"/>
    </row>
    <row r="3845" customFormat="false" ht="13.8" hidden="false" customHeight="false" outlineLevel="0" collapsed="false">
      <c r="A3845" s="49" t="s">
        <v>138</v>
      </c>
      <c r="B3845" s="27" t="n">
        <v>41397</v>
      </c>
      <c r="C3845" s="1" t="s">
        <v>544</v>
      </c>
      <c r="D3845" s="1" t="s">
        <v>140</v>
      </c>
      <c r="E3845" s="1" t="s">
        <v>544</v>
      </c>
      <c r="F3845" s="1" t="s">
        <v>20</v>
      </c>
      <c r="G3845" s="14" t="n">
        <v>5</v>
      </c>
      <c r="H3845" s="14" t="n">
        <v>2</v>
      </c>
      <c r="I3845" s="23" t="str">
        <f aca="false">IF(J3845="RHAP", "Rhizophora apiculata", IF(J3845="EXAG", "Excoecaria agallocha", IF(J3845="BRPA", "Bruguiera parviflora", IF(J3845="XYMO", "Xylocarpus moluccensis", IF(J3845="BRCY", "Bruguiera cylindrica", IF(J3845="AVAL", "Avicennia alba", IF(J3845="AVOF", "Avicennia officinalis", IF(J3845="LURA", "Lumnitzera racemosa", IF(J3845="CETA", "Ceriops tagal", IF(J3845="XYGR", "Xylocarpus granatum", IF(J3845="AVMA", "Avicennia marina", IF(J3845="RHMU", "Rhizophora mucronata", IF(J3845="BRGY", "Bruguiera gymnorrhiza", IF(J3845="BRSE", "Bruguiera sexangula", IF(J3845="SOOV", "Sonneratia ovata", IF(J3845="SOCA", "Sonneratia caseolaris", IF(J3845="HELI", "Heritiera littoralis", IF(J3845="HESY", "Heritiera sylvatica", IF(J3845="NYFR", "Nypa fruticans", IF(J3845="CYRA", "Cynometra ramiflora", IF(J3845="PHPA", "Phoenix paludosa", IF(J3845="SCHY", "Scyphiphora hydrophyllacea", IF(J3845="DIMA", "Diospyros maritima", IF(J3845="POPI", "Pongamia pinnata", IF(J3845="MAPS", "Maniltoa psilogyne", IF(J3845="INBI", "Intsia bijuga", IF(J3845="ACEB", "Acanthus ebracteatus", IF(J3845="CAER", "Calamus erinaceus", IF(J3845="UNUN", "Unknown unknown",  IF(J3845="SOAL", "Sonneratia alba",  IF(J3845="AECO", "Aegiceras corniculatum", "" )) )))))))))))))))))))))))))))))</f>
        <v>Rhizophora apiculata</v>
      </c>
      <c r="J3845" s="23" t="s">
        <v>21</v>
      </c>
      <c r="K3845" s="61" t="n">
        <v>7.7</v>
      </c>
      <c r="L3845" s="73"/>
      <c r="N3845" s="29"/>
    </row>
    <row r="3846" customFormat="false" ht="13.8" hidden="false" customHeight="false" outlineLevel="0" collapsed="false">
      <c r="A3846" s="49" t="s">
        <v>138</v>
      </c>
      <c r="B3846" s="27" t="n">
        <v>41397</v>
      </c>
      <c r="C3846" s="1" t="s">
        <v>544</v>
      </c>
      <c r="D3846" s="1" t="s">
        <v>140</v>
      </c>
      <c r="E3846" s="1" t="s">
        <v>544</v>
      </c>
      <c r="F3846" s="1" t="s">
        <v>20</v>
      </c>
      <c r="G3846" s="14" t="n">
        <v>5</v>
      </c>
      <c r="H3846" s="14" t="n">
        <v>2</v>
      </c>
      <c r="I3846" s="23" t="str">
        <f aca="false">IF(J3846="RHAP", "Rhizophora apiculata", IF(J3846="EXAG", "Excoecaria agallocha", IF(J3846="BRPA", "Bruguiera parviflora", IF(J3846="XYMO", "Xylocarpus moluccensis", IF(J3846="BRCY", "Bruguiera cylindrica", IF(J3846="AVAL", "Avicennia alba", IF(J3846="AVOF", "Avicennia officinalis", IF(J3846="LURA", "Lumnitzera racemosa", IF(J3846="CETA", "Ceriops tagal", IF(J3846="XYGR", "Xylocarpus granatum", IF(J3846="AVMA", "Avicennia marina", IF(J3846="RHMU", "Rhizophora mucronata", IF(J3846="BRGY", "Bruguiera gymnorrhiza", IF(J3846="BRSE", "Bruguiera sexangula", IF(J3846="SOOV", "Sonneratia ovata", IF(J3846="SOCA", "Sonneratia caseolaris", IF(J3846="HELI", "Heritiera littoralis", IF(J3846="HESY", "Heritiera sylvatica", IF(J3846="NYFR", "Nypa fruticans", IF(J3846="CYRA", "Cynometra ramiflora", IF(J3846="PHPA", "Phoenix paludosa", IF(J3846="SCHY", "Scyphiphora hydrophyllacea", IF(J3846="DIMA", "Diospyros maritima", IF(J3846="POPI", "Pongamia pinnata", IF(J3846="MAPS", "Maniltoa psilogyne", IF(J3846="INBI", "Intsia bijuga", IF(J3846="ACEB", "Acanthus ebracteatus", IF(J3846="CAER", "Calamus erinaceus", IF(J3846="UNUN", "Unknown unknown",  IF(J3846="SOAL", "Sonneratia alba",  IF(J3846="AECO", "Aegiceras corniculatum", "" )) )))))))))))))))))))))))))))))</f>
        <v>Rhizophora apiculata</v>
      </c>
      <c r="J3846" s="23" t="s">
        <v>21</v>
      </c>
      <c r="K3846" s="61" t="n">
        <v>7.8</v>
      </c>
      <c r="L3846" s="73"/>
      <c r="N3846" s="29"/>
    </row>
    <row r="3847" customFormat="false" ht="13.8" hidden="false" customHeight="false" outlineLevel="0" collapsed="false">
      <c r="A3847" s="49" t="s">
        <v>138</v>
      </c>
      <c r="B3847" s="27" t="n">
        <v>41397</v>
      </c>
      <c r="C3847" s="1" t="s">
        <v>544</v>
      </c>
      <c r="D3847" s="1" t="s">
        <v>140</v>
      </c>
      <c r="E3847" s="1" t="s">
        <v>544</v>
      </c>
      <c r="F3847" s="1" t="s">
        <v>20</v>
      </c>
      <c r="G3847" s="14" t="n">
        <v>5</v>
      </c>
      <c r="H3847" s="14" t="n">
        <v>2</v>
      </c>
      <c r="I3847" s="23" t="str">
        <f aca="false">IF(J3847="RHAP", "Rhizophora apiculata", IF(J3847="EXAG", "Excoecaria agallocha", IF(J3847="BRPA", "Bruguiera parviflora", IF(J3847="XYMO", "Xylocarpus moluccensis", IF(J3847="BRCY", "Bruguiera cylindrica", IF(J3847="AVAL", "Avicennia alba", IF(J3847="AVOF", "Avicennia officinalis", IF(J3847="LURA", "Lumnitzera racemosa", IF(J3847="CETA", "Ceriops tagal", IF(J3847="XYGR", "Xylocarpus granatum", IF(J3847="AVMA", "Avicennia marina", IF(J3847="RHMU", "Rhizophora mucronata", IF(J3847="BRGY", "Bruguiera gymnorrhiza", IF(J3847="BRSE", "Bruguiera sexangula", IF(J3847="SOOV", "Sonneratia ovata", IF(J3847="SOCA", "Sonneratia caseolaris", IF(J3847="HELI", "Heritiera littoralis", IF(J3847="HESY", "Heritiera sylvatica", IF(J3847="NYFR", "Nypa fruticans", IF(J3847="CYRA", "Cynometra ramiflora", IF(J3847="PHPA", "Phoenix paludosa", IF(J3847="SCHY", "Scyphiphora hydrophyllacea", IF(J3847="DIMA", "Diospyros maritima", IF(J3847="POPI", "Pongamia pinnata", IF(J3847="MAPS", "Maniltoa psilogyne", IF(J3847="INBI", "Intsia bijuga", IF(J3847="ACEB", "Acanthus ebracteatus", IF(J3847="CAER", "Calamus erinaceus", IF(J3847="UNUN", "Unknown unknown",  IF(J3847="SOAL", "Sonneratia alba",  IF(J3847="AECO", "Aegiceras corniculatum", "" )) )))))))))))))))))))))))))))))</f>
        <v>Rhizophora apiculata</v>
      </c>
      <c r="J3847" s="23" t="s">
        <v>21</v>
      </c>
      <c r="K3847" s="61" t="n">
        <v>7.8</v>
      </c>
      <c r="L3847" s="73"/>
      <c r="N3847" s="29"/>
    </row>
    <row r="3848" customFormat="false" ht="13.8" hidden="false" customHeight="false" outlineLevel="0" collapsed="false">
      <c r="A3848" s="49" t="s">
        <v>138</v>
      </c>
      <c r="B3848" s="27" t="n">
        <v>41397</v>
      </c>
      <c r="C3848" s="1" t="s">
        <v>544</v>
      </c>
      <c r="D3848" s="1" t="s">
        <v>140</v>
      </c>
      <c r="E3848" s="1" t="s">
        <v>544</v>
      </c>
      <c r="F3848" s="1" t="s">
        <v>20</v>
      </c>
      <c r="G3848" s="14" t="n">
        <v>5</v>
      </c>
      <c r="H3848" s="14" t="n">
        <v>2</v>
      </c>
      <c r="I3848" s="23" t="str">
        <f aca="false">IF(J3848="RHAP", "Rhizophora apiculata", IF(J3848="EXAG", "Excoecaria agallocha", IF(J3848="BRPA", "Bruguiera parviflora", IF(J3848="XYMO", "Xylocarpus moluccensis", IF(J3848="BRCY", "Bruguiera cylindrica", IF(J3848="AVAL", "Avicennia alba", IF(J3848="AVOF", "Avicennia officinalis", IF(J3848="LURA", "Lumnitzera racemosa", IF(J3848="CETA", "Ceriops tagal", IF(J3848="XYGR", "Xylocarpus granatum", IF(J3848="AVMA", "Avicennia marina", IF(J3848="RHMU", "Rhizophora mucronata", IF(J3848="BRGY", "Bruguiera gymnorrhiza", IF(J3848="BRSE", "Bruguiera sexangula", IF(J3848="SOOV", "Sonneratia ovata", IF(J3848="SOCA", "Sonneratia caseolaris", IF(J3848="HELI", "Heritiera littoralis", IF(J3848="HESY", "Heritiera sylvatica", IF(J3848="NYFR", "Nypa fruticans", IF(J3848="CYRA", "Cynometra ramiflora", IF(J3848="PHPA", "Phoenix paludosa", IF(J3848="SCHY", "Scyphiphora hydrophyllacea", IF(J3848="DIMA", "Diospyros maritima", IF(J3848="POPI", "Pongamia pinnata", IF(J3848="MAPS", "Maniltoa psilogyne", IF(J3848="INBI", "Intsia bijuga", IF(J3848="ACEB", "Acanthus ebracteatus", IF(J3848="CAER", "Calamus erinaceus", IF(J3848="UNUN", "Unknown unknown",  IF(J3848="SOAL", "Sonneratia alba",  IF(J3848="AECO", "Aegiceras corniculatum", "" )) )))))))))))))))))))))))))))))</f>
        <v>Rhizophora apiculata</v>
      </c>
      <c r="J3848" s="23" t="s">
        <v>21</v>
      </c>
      <c r="K3848" s="61" t="n">
        <v>8</v>
      </c>
      <c r="L3848" s="73"/>
      <c r="N3848" s="29"/>
    </row>
    <row r="3849" customFormat="false" ht="13.8" hidden="false" customHeight="false" outlineLevel="0" collapsed="false">
      <c r="A3849" s="49" t="s">
        <v>138</v>
      </c>
      <c r="B3849" s="27" t="n">
        <v>41397</v>
      </c>
      <c r="C3849" s="1" t="s">
        <v>544</v>
      </c>
      <c r="D3849" s="1" t="s">
        <v>140</v>
      </c>
      <c r="E3849" s="1" t="s">
        <v>544</v>
      </c>
      <c r="F3849" s="1" t="s">
        <v>20</v>
      </c>
      <c r="G3849" s="14" t="n">
        <v>5</v>
      </c>
      <c r="H3849" s="14" t="n">
        <v>2</v>
      </c>
      <c r="I3849" s="23" t="str">
        <f aca="false">IF(J3849="RHAP", "Rhizophora apiculata", IF(J3849="EXAG", "Excoecaria agallocha", IF(J3849="BRPA", "Bruguiera parviflora", IF(J3849="XYMO", "Xylocarpus moluccensis", IF(J3849="BRCY", "Bruguiera cylindrica", IF(J3849="AVAL", "Avicennia alba", IF(J3849="AVOF", "Avicennia officinalis", IF(J3849="LURA", "Lumnitzera racemosa", IF(J3849="CETA", "Ceriops tagal", IF(J3849="XYGR", "Xylocarpus granatum", IF(J3849="AVMA", "Avicennia marina", IF(J3849="RHMU", "Rhizophora mucronata", IF(J3849="BRGY", "Bruguiera gymnorrhiza", IF(J3849="BRSE", "Bruguiera sexangula", IF(J3849="SOOV", "Sonneratia ovata", IF(J3849="SOCA", "Sonneratia caseolaris", IF(J3849="HELI", "Heritiera littoralis", IF(J3849="HESY", "Heritiera sylvatica", IF(J3849="NYFR", "Nypa fruticans", IF(J3849="CYRA", "Cynometra ramiflora", IF(J3849="PHPA", "Phoenix paludosa", IF(J3849="SCHY", "Scyphiphora hydrophyllacea", IF(J3849="DIMA", "Diospyros maritima", IF(J3849="POPI", "Pongamia pinnata", IF(J3849="MAPS", "Maniltoa psilogyne", IF(J3849="INBI", "Intsia bijuga", IF(J3849="ACEB", "Acanthus ebracteatus", IF(J3849="CAER", "Calamus erinaceus", IF(J3849="UNUN", "Unknown unknown",  IF(J3849="SOAL", "Sonneratia alba",  IF(J3849="AECO", "Aegiceras corniculatum", "" )) )))))))))))))))))))))))))))))</f>
        <v>Rhizophora apiculata</v>
      </c>
      <c r="J3849" s="23" t="s">
        <v>21</v>
      </c>
      <c r="K3849" s="61" t="n">
        <v>8</v>
      </c>
      <c r="L3849" s="73"/>
      <c r="N3849" s="29"/>
    </row>
    <row r="3850" customFormat="false" ht="13.8" hidden="false" customHeight="false" outlineLevel="0" collapsed="false">
      <c r="A3850" s="49" t="s">
        <v>138</v>
      </c>
      <c r="B3850" s="27" t="n">
        <v>41397</v>
      </c>
      <c r="C3850" s="1" t="s">
        <v>544</v>
      </c>
      <c r="D3850" s="1" t="s">
        <v>140</v>
      </c>
      <c r="E3850" s="1" t="s">
        <v>544</v>
      </c>
      <c r="F3850" s="1" t="s">
        <v>20</v>
      </c>
      <c r="G3850" s="14" t="n">
        <v>5</v>
      </c>
      <c r="H3850" s="14" t="n">
        <v>2</v>
      </c>
      <c r="I3850" s="23" t="str">
        <f aca="false">IF(J3850="RHAP", "Rhizophora apiculata", IF(J3850="EXAG", "Excoecaria agallocha", IF(J3850="BRPA", "Bruguiera parviflora", IF(J3850="XYMO", "Xylocarpus moluccensis", IF(J3850="BRCY", "Bruguiera cylindrica", IF(J3850="AVAL", "Avicennia alba", IF(J3850="AVOF", "Avicennia officinalis", IF(J3850="LURA", "Lumnitzera racemosa", IF(J3850="CETA", "Ceriops tagal", IF(J3850="XYGR", "Xylocarpus granatum", IF(J3850="AVMA", "Avicennia marina", IF(J3850="RHMU", "Rhizophora mucronata", IF(J3850="BRGY", "Bruguiera gymnorrhiza", IF(J3850="BRSE", "Bruguiera sexangula", IF(J3850="SOOV", "Sonneratia ovata", IF(J3850="SOCA", "Sonneratia caseolaris", IF(J3850="HELI", "Heritiera littoralis", IF(J3850="HESY", "Heritiera sylvatica", IF(J3850="NYFR", "Nypa fruticans", IF(J3850="CYRA", "Cynometra ramiflora", IF(J3850="PHPA", "Phoenix paludosa", IF(J3850="SCHY", "Scyphiphora hydrophyllacea", IF(J3850="DIMA", "Diospyros maritima", IF(J3850="POPI", "Pongamia pinnata", IF(J3850="MAPS", "Maniltoa psilogyne", IF(J3850="INBI", "Intsia bijuga", IF(J3850="ACEB", "Acanthus ebracteatus", IF(J3850="CAER", "Calamus erinaceus", IF(J3850="UNUN", "Unknown unknown",  IF(J3850="SOAL", "Sonneratia alba",  IF(J3850="AECO", "Aegiceras corniculatum", "" )) )))))))))))))))))))))))))))))</f>
        <v>Rhizophora apiculata</v>
      </c>
      <c r="J3850" s="23" t="s">
        <v>21</v>
      </c>
      <c r="K3850" s="61" t="n">
        <v>8</v>
      </c>
      <c r="L3850" s="73"/>
      <c r="N3850" s="29"/>
    </row>
    <row r="3851" customFormat="false" ht="13.8" hidden="false" customHeight="false" outlineLevel="0" collapsed="false">
      <c r="A3851" s="49" t="s">
        <v>138</v>
      </c>
      <c r="B3851" s="27" t="n">
        <v>41397</v>
      </c>
      <c r="C3851" s="1" t="s">
        <v>544</v>
      </c>
      <c r="D3851" s="1" t="s">
        <v>140</v>
      </c>
      <c r="E3851" s="1" t="s">
        <v>544</v>
      </c>
      <c r="F3851" s="1" t="s">
        <v>20</v>
      </c>
      <c r="G3851" s="14" t="n">
        <v>5</v>
      </c>
      <c r="H3851" s="14" t="n">
        <v>2</v>
      </c>
      <c r="I3851" s="23" t="str">
        <f aca="false">IF(J3851="RHAP", "Rhizophora apiculata", IF(J3851="EXAG", "Excoecaria agallocha", IF(J3851="BRPA", "Bruguiera parviflora", IF(J3851="XYMO", "Xylocarpus moluccensis", IF(J3851="BRCY", "Bruguiera cylindrica", IF(J3851="AVAL", "Avicennia alba", IF(J3851="AVOF", "Avicennia officinalis", IF(J3851="LURA", "Lumnitzera racemosa", IF(J3851="CETA", "Ceriops tagal", IF(J3851="XYGR", "Xylocarpus granatum", IF(J3851="AVMA", "Avicennia marina", IF(J3851="RHMU", "Rhizophora mucronata", IF(J3851="BRGY", "Bruguiera gymnorrhiza", IF(J3851="BRSE", "Bruguiera sexangula", IF(J3851="SOOV", "Sonneratia ovata", IF(J3851="SOCA", "Sonneratia caseolaris", IF(J3851="HELI", "Heritiera littoralis", IF(J3851="HESY", "Heritiera sylvatica", IF(J3851="NYFR", "Nypa fruticans", IF(J3851="CYRA", "Cynometra ramiflora", IF(J3851="PHPA", "Phoenix paludosa", IF(J3851="SCHY", "Scyphiphora hydrophyllacea", IF(J3851="DIMA", "Diospyros maritima", IF(J3851="POPI", "Pongamia pinnata", IF(J3851="MAPS", "Maniltoa psilogyne", IF(J3851="INBI", "Intsia bijuga", IF(J3851="ACEB", "Acanthus ebracteatus", IF(J3851="CAER", "Calamus erinaceus", IF(J3851="UNUN", "Unknown unknown",  IF(J3851="SOAL", "Sonneratia alba",  IF(J3851="AECO", "Aegiceras corniculatum", "" )) )))))))))))))))))))))))))))))</f>
        <v>Rhizophora apiculata</v>
      </c>
      <c r="J3851" s="23" t="s">
        <v>21</v>
      </c>
      <c r="K3851" s="61" t="n">
        <v>8</v>
      </c>
      <c r="L3851" s="73"/>
      <c r="N3851" s="29"/>
    </row>
    <row r="3852" customFormat="false" ht="13.8" hidden="false" customHeight="false" outlineLevel="0" collapsed="false">
      <c r="A3852" s="49" t="s">
        <v>138</v>
      </c>
      <c r="B3852" s="27" t="n">
        <v>41397</v>
      </c>
      <c r="C3852" s="1" t="s">
        <v>544</v>
      </c>
      <c r="D3852" s="1" t="s">
        <v>140</v>
      </c>
      <c r="E3852" s="1" t="s">
        <v>544</v>
      </c>
      <c r="F3852" s="1" t="s">
        <v>20</v>
      </c>
      <c r="G3852" s="14" t="n">
        <v>5</v>
      </c>
      <c r="H3852" s="14" t="n">
        <v>2</v>
      </c>
      <c r="I3852" s="23" t="str">
        <f aca="false">IF(J3852="RHAP", "Rhizophora apiculata", IF(J3852="EXAG", "Excoecaria agallocha", IF(J3852="BRPA", "Bruguiera parviflora", IF(J3852="XYMO", "Xylocarpus moluccensis", IF(J3852="BRCY", "Bruguiera cylindrica", IF(J3852="AVAL", "Avicennia alba", IF(J3852="AVOF", "Avicennia officinalis", IF(J3852="LURA", "Lumnitzera racemosa", IF(J3852="CETA", "Ceriops tagal", IF(J3852="XYGR", "Xylocarpus granatum", IF(J3852="AVMA", "Avicennia marina", IF(J3852="RHMU", "Rhizophora mucronata", IF(J3852="BRGY", "Bruguiera gymnorrhiza", IF(J3852="BRSE", "Bruguiera sexangula", IF(J3852="SOOV", "Sonneratia ovata", IF(J3852="SOCA", "Sonneratia caseolaris", IF(J3852="HELI", "Heritiera littoralis", IF(J3852="HESY", "Heritiera sylvatica", IF(J3852="NYFR", "Nypa fruticans", IF(J3852="CYRA", "Cynometra ramiflora", IF(J3852="PHPA", "Phoenix paludosa", IF(J3852="SCHY", "Scyphiphora hydrophyllacea", IF(J3852="DIMA", "Diospyros maritima", IF(J3852="POPI", "Pongamia pinnata", IF(J3852="MAPS", "Maniltoa psilogyne", IF(J3852="INBI", "Intsia bijuga", IF(J3852="ACEB", "Acanthus ebracteatus", IF(J3852="CAER", "Calamus erinaceus", IF(J3852="UNUN", "Unknown unknown",  IF(J3852="SOAL", "Sonneratia alba",  IF(J3852="AECO", "Aegiceras corniculatum", "" )) )))))))))))))))))))))))))))))</f>
        <v>Rhizophora apiculata</v>
      </c>
      <c r="J3852" s="23" t="s">
        <v>21</v>
      </c>
      <c r="K3852" s="61" t="n">
        <v>8.2</v>
      </c>
      <c r="L3852" s="73"/>
      <c r="N3852" s="29"/>
    </row>
    <row r="3853" customFormat="false" ht="13.8" hidden="false" customHeight="false" outlineLevel="0" collapsed="false">
      <c r="A3853" s="49" t="s">
        <v>138</v>
      </c>
      <c r="B3853" s="27" t="n">
        <v>41397</v>
      </c>
      <c r="C3853" s="1" t="s">
        <v>544</v>
      </c>
      <c r="D3853" s="1" t="s">
        <v>140</v>
      </c>
      <c r="E3853" s="1" t="s">
        <v>544</v>
      </c>
      <c r="F3853" s="1" t="s">
        <v>20</v>
      </c>
      <c r="G3853" s="14" t="n">
        <v>5</v>
      </c>
      <c r="H3853" s="14" t="n">
        <v>2</v>
      </c>
      <c r="I3853" s="23" t="str">
        <f aca="false">IF(J3853="RHAP", "Rhizophora apiculata", IF(J3853="EXAG", "Excoecaria agallocha", IF(J3853="BRPA", "Bruguiera parviflora", IF(J3853="XYMO", "Xylocarpus moluccensis", IF(J3853="BRCY", "Bruguiera cylindrica", IF(J3853="AVAL", "Avicennia alba", IF(J3853="AVOF", "Avicennia officinalis", IF(J3853="LURA", "Lumnitzera racemosa", IF(J3853="CETA", "Ceriops tagal", IF(J3853="XYGR", "Xylocarpus granatum", IF(J3853="AVMA", "Avicennia marina", IF(J3853="RHMU", "Rhizophora mucronata", IF(J3853="BRGY", "Bruguiera gymnorrhiza", IF(J3853="BRSE", "Bruguiera sexangula", IF(J3853="SOOV", "Sonneratia ovata", IF(J3853="SOCA", "Sonneratia caseolaris", IF(J3853="HELI", "Heritiera littoralis", IF(J3853="HESY", "Heritiera sylvatica", IF(J3853="NYFR", "Nypa fruticans", IF(J3853="CYRA", "Cynometra ramiflora", IF(J3853="PHPA", "Phoenix paludosa", IF(J3853="SCHY", "Scyphiphora hydrophyllacea", IF(J3853="DIMA", "Diospyros maritima", IF(J3853="POPI", "Pongamia pinnata", IF(J3853="MAPS", "Maniltoa psilogyne", IF(J3853="INBI", "Intsia bijuga", IF(J3853="ACEB", "Acanthus ebracteatus", IF(J3853="CAER", "Calamus erinaceus", IF(J3853="UNUN", "Unknown unknown",  IF(J3853="SOAL", "Sonneratia alba",  IF(J3853="AECO", "Aegiceras corniculatum", "" )) )))))))))))))))))))))))))))))</f>
        <v>Rhizophora apiculata</v>
      </c>
      <c r="J3853" s="23" t="s">
        <v>21</v>
      </c>
      <c r="K3853" s="61" t="n">
        <v>8.2</v>
      </c>
      <c r="L3853" s="73"/>
      <c r="N3853" s="29"/>
    </row>
    <row r="3854" customFormat="false" ht="13.8" hidden="false" customHeight="false" outlineLevel="0" collapsed="false">
      <c r="A3854" s="49" t="s">
        <v>138</v>
      </c>
      <c r="B3854" s="27" t="n">
        <v>41397</v>
      </c>
      <c r="C3854" s="1" t="s">
        <v>544</v>
      </c>
      <c r="D3854" s="1" t="s">
        <v>140</v>
      </c>
      <c r="E3854" s="1" t="s">
        <v>544</v>
      </c>
      <c r="F3854" s="1" t="s">
        <v>20</v>
      </c>
      <c r="G3854" s="14" t="n">
        <v>5</v>
      </c>
      <c r="H3854" s="14" t="n">
        <v>2</v>
      </c>
      <c r="I3854" s="23" t="str">
        <f aca="false">IF(J3854="RHAP", "Rhizophora apiculata", IF(J3854="EXAG", "Excoecaria agallocha", IF(J3854="BRPA", "Bruguiera parviflora", IF(J3854="XYMO", "Xylocarpus moluccensis", IF(J3854="BRCY", "Bruguiera cylindrica", IF(J3854="AVAL", "Avicennia alba", IF(J3854="AVOF", "Avicennia officinalis", IF(J3854="LURA", "Lumnitzera racemosa", IF(J3854="CETA", "Ceriops tagal", IF(J3854="XYGR", "Xylocarpus granatum", IF(J3854="AVMA", "Avicennia marina", IF(J3854="RHMU", "Rhizophora mucronata", IF(J3854="BRGY", "Bruguiera gymnorrhiza", IF(J3854="BRSE", "Bruguiera sexangula", IF(J3854="SOOV", "Sonneratia ovata", IF(J3854="SOCA", "Sonneratia caseolaris", IF(J3854="HELI", "Heritiera littoralis", IF(J3854="HESY", "Heritiera sylvatica", IF(J3854="NYFR", "Nypa fruticans", IF(J3854="CYRA", "Cynometra ramiflora", IF(J3854="PHPA", "Phoenix paludosa", IF(J3854="SCHY", "Scyphiphora hydrophyllacea", IF(J3854="DIMA", "Diospyros maritima", IF(J3854="POPI", "Pongamia pinnata", IF(J3854="MAPS", "Maniltoa psilogyne", IF(J3854="INBI", "Intsia bijuga", IF(J3854="ACEB", "Acanthus ebracteatus", IF(J3854="CAER", "Calamus erinaceus", IF(J3854="UNUN", "Unknown unknown",  IF(J3854="SOAL", "Sonneratia alba",  IF(J3854="AECO", "Aegiceras corniculatum", "" )) )))))))))))))))))))))))))))))</f>
        <v>Rhizophora apiculata</v>
      </c>
      <c r="J3854" s="23" t="s">
        <v>21</v>
      </c>
      <c r="K3854" s="61" t="n">
        <v>8.2</v>
      </c>
      <c r="L3854" s="73"/>
      <c r="N3854" s="29"/>
    </row>
    <row r="3855" customFormat="false" ht="13.8" hidden="false" customHeight="false" outlineLevel="0" collapsed="false">
      <c r="A3855" s="49" t="s">
        <v>138</v>
      </c>
      <c r="B3855" s="27" t="n">
        <v>41397</v>
      </c>
      <c r="C3855" s="1" t="s">
        <v>544</v>
      </c>
      <c r="D3855" s="1" t="s">
        <v>140</v>
      </c>
      <c r="E3855" s="1" t="s">
        <v>544</v>
      </c>
      <c r="F3855" s="1" t="s">
        <v>20</v>
      </c>
      <c r="G3855" s="14" t="n">
        <v>5</v>
      </c>
      <c r="H3855" s="14" t="n">
        <v>2</v>
      </c>
      <c r="I3855" s="23" t="str">
        <f aca="false">IF(J3855="RHAP", "Rhizophora apiculata", IF(J3855="EXAG", "Excoecaria agallocha", IF(J3855="BRPA", "Bruguiera parviflora", IF(J3855="XYMO", "Xylocarpus moluccensis", IF(J3855="BRCY", "Bruguiera cylindrica", IF(J3855="AVAL", "Avicennia alba", IF(J3855="AVOF", "Avicennia officinalis", IF(J3855="LURA", "Lumnitzera racemosa", IF(J3855="CETA", "Ceriops tagal", IF(J3855="XYGR", "Xylocarpus granatum", IF(J3855="AVMA", "Avicennia marina", IF(J3855="RHMU", "Rhizophora mucronata", IF(J3855="BRGY", "Bruguiera gymnorrhiza", IF(J3855="BRSE", "Bruguiera sexangula", IF(J3855="SOOV", "Sonneratia ovata", IF(J3855="SOCA", "Sonneratia caseolaris", IF(J3855="HELI", "Heritiera littoralis", IF(J3855="HESY", "Heritiera sylvatica", IF(J3855="NYFR", "Nypa fruticans", IF(J3855="CYRA", "Cynometra ramiflora", IF(J3855="PHPA", "Phoenix paludosa", IF(J3855="SCHY", "Scyphiphora hydrophyllacea", IF(J3855="DIMA", "Diospyros maritima", IF(J3855="POPI", "Pongamia pinnata", IF(J3855="MAPS", "Maniltoa psilogyne", IF(J3855="INBI", "Intsia bijuga", IF(J3855="ACEB", "Acanthus ebracteatus", IF(J3855="CAER", "Calamus erinaceus", IF(J3855="UNUN", "Unknown unknown",  IF(J3855="SOAL", "Sonneratia alba",  IF(J3855="AECO", "Aegiceras corniculatum", "" )) )))))))))))))))))))))))))))))</f>
        <v>Rhizophora apiculata</v>
      </c>
      <c r="J3855" s="23" t="s">
        <v>21</v>
      </c>
      <c r="K3855" s="61" t="n">
        <v>8.2</v>
      </c>
      <c r="L3855" s="73"/>
      <c r="N3855" s="29"/>
    </row>
    <row r="3856" customFormat="false" ht="13.8" hidden="false" customHeight="false" outlineLevel="0" collapsed="false">
      <c r="A3856" s="49" t="s">
        <v>138</v>
      </c>
      <c r="B3856" s="27" t="n">
        <v>41397</v>
      </c>
      <c r="C3856" s="1" t="s">
        <v>544</v>
      </c>
      <c r="D3856" s="1" t="s">
        <v>140</v>
      </c>
      <c r="E3856" s="1" t="s">
        <v>544</v>
      </c>
      <c r="F3856" s="1" t="s">
        <v>20</v>
      </c>
      <c r="G3856" s="14" t="n">
        <v>5</v>
      </c>
      <c r="H3856" s="14" t="n">
        <v>2</v>
      </c>
      <c r="I3856" s="23" t="str">
        <f aca="false">IF(J3856="RHAP", "Rhizophora apiculata", IF(J3856="EXAG", "Excoecaria agallocha", IF(J3856="BRPA", "Bruguiera parviflora", IF(J3856="XYMO", "Xylocarpus moluccensis", IF(J3856="BRCY", "Bruguiera cylindrica", IF(J3856="AVAL", "Avicennia alba", IF(J3856="AVOF", "Avicennia officinalis", IF(J3856="LURA", "Lumnitzera racemosa", IF(J3856="CETA", "Ceriops tagal", IF(J3856="XYGR", "Xylocarpus granatum", IF(J3856="AVMA", "Avicennia marina", IF(J3856="RHMU", "Rhizophora mucronata", IF(J3856="BRGY", "Bruguiera gymnorrhiza", IF(J3856="BRSE", "Bruguiera sexangula", IF(J3856="SOOV", "Sonneratia ovata", IF(J3856="SOCA", "Sonneratia caseolaris", IF(J3856="HELI", "Heritiera littoralis", IF(J3856="HESY", "Heritiera sylvatica", IF(J3856="NYFR", "Nypa fruticans", IF(J3856="CYRA", "Cynometra ramiflora", IF(J3856="PHPA", "Phoenix paludosa", IF(J3856="SCHY", "Scyphiphora hydrophyllacea", IF(J3856="DIMA", "Diospyros maritima", IF(J3856="POPI", "Pongamia pinnata", IF(J3856="MAPS", "Maniltoa psilogyne", IF(J3856="INBI", "Intsia bijuga", IF(J3856="ACEB", "Acanthus ebracteatus", IF(J3856="CAER", "Calamus erinaceus", IF(J3856="UNUN", "Unknown unknown",  IF(J3856="SOAL", "Sonneratia alba",  IF(J3856="AECO", "Aegiceras corniculatum", "" )) )))))))))))))))))))))))))))))</f>
        <v>Rhizophora apiculata</v>
      </c>
      <c r="J3856" s="23" t="s">
        <v>21</v>
      </c>
      <c r="K3856" s="61" t="n">
        <v>8.3</v>
      </c>
      <c r="L3856" s="73"/>
      <c r="N3856" s="29"/>
    </row>
    <row r="3857" customFormat="false" ht="13.8" hidden="false" customHeight="false" outlineLevel="0" collapsed="false">
      <c r="A3857" s="49" t="s">
        <v>138</v>
      </c>
      <c r="B3857" s="27" t="n">
        <v>41397</v>
      </c>
      <c r="C3857" s="1" t="s">
        <v>544</v>
      </c>
      <c r="D3857" s="1" t="s">
        <v>140</v>
      </c>
      <c r="E3857" s="1" t="s">
        <v>544</v>
      </c>
      <c r="F3857" s="1" t="s">
        <v>20</v>
      </c>
      <c r="G3857" s="14" t="n">
        <v>5</v>
      </c>
      <c r="H3857" s="14" t="n">
        <v>2</v>
      </c>
      <c r="I3857" s="23" t="str">
        <f aca="false">IF(J3857="RHAP", "Rhizophora apiculata", IF(J3857="EXAG", "Excoecaria agallocha", IF(J3857="BRPA", "Bruguiera parviflora", IF(J3857="XYMO", "Xylocarpus moluccensis", IF(J3857="BRCY", "Bruguiera cylindrica", IF(J3857="AVAL", "Avicennia alba", IF(J3857="AVOF", "Avicennia officinalis", IF(J3857="LURA", "Lumnitzera racemosa", IF(J3857="CETA", "Ceriops tagal", IF(J3857="XYGR", "Xylocarpus granatum", IF(J3857="AVMA", "Avicennia marina", IF(J3857="RHMU", "Rhizophora mucronata", IF(J3857="BRGY", "Bruguiera gymnorrhiza", IF(J3857="BRSE", "Bruguiera sexangula", IF(J3857="SOOV", "Sonneratia ovata", IF(J3857="SOCA", "Sonneratia caseolaris", IF(J3857="HELI", "Heritiera littoralis", IF(J3857="HESY", "Heritiera sylvatica", IF(J3857="NYFR", "Nypa fruticans", IF(J3857="CYRA", "Cynometra ramiflora", IF(J3857="PHPA", "Phoenix paludosa", IF(J3857="SCHY", "Scyphiphora hydrophyllacea", IF(J3857="DIMA", "Diospyros maritima", IF(J3857="POPI", "Pongamia pinnata", IF(J3857="MAPS", "Maniltoa psilogyne", IF(J3857="INBI", "Intsia bijuga", IF(J3857="ACEB", "Acanthus ebracteatus", IF(J3857="CAER", "Calamus erinaceus", IF(J3857="UNUN", "Unknown unknown",  IF(J3857="SOAL", "Sonneratia alba",  IF(J3857="AECO", "Aegiceras corniculatum", "" )) )))))))))))))))))))))))))))))</f>
        <v>Rhizophora apiculata</v>
      </c>
      <c r="J3857" s="23" t="s">
        <v>21</v>
      </c>
      <c r="K3857" s="61" t="n">
        <v>8.5</v>
      </c>
      <c r="L3857" s="73"/>
      <c r="N3857" s="29"/>
    </row>
    <row r="3858" customFormat="false" ht="13.8" hidden="false" customHeight="false" outlineLevel="0" collapsed="false">
      <c r="A3858" s="49" t="s">
        <v>138</v>
      </c>
      <c r="B3858" s="27" t="n">
        <v>41397</v>
      </c>
      <c r="C3858" s="1" t="s">
        <v>544</v>
      </c>
      <c r="D3858" s="1" t="s">
        <v>140</v>
      </c>
      <c r="E3858" s="1" t="s">
        <v>544</v>
      </c>
      <c r="F3858" s="1" t="s">
        <v>20</v>
      </c>
      <c r="G3858" s="14" t="n">
        <v>5</v>
      </c>
      <c r="H3858" s="14" t="n">
        <v>2</v>
      </c>
      <c r="I3858" s="23" t="str">
        <f aca="false">IF(J3858="RHAP", "Rhizophora apiculata", IF(J3858="EXAG", "Excoecaria agallocha", IF(J3858="BRPA", "Bruguiera parviflora", IF(J3858="XYMO", "Xylocarpus moluccensis", IF(J3858="BRCY", "Bruguiera cylindrica", IF(J3858="AVAL", "Avicennia alba", IF(J3858="AVOF", "Avicennia officinalis", IF(J3858="LURA", "Lumnitzera racemosa", IF(J3858="CETA", "Ceriops tagal", IF(J3858="XYGR", "Xylocarpus granatum", IF(J3858="AVMA", "Avicennia marina", IF(J3858="RHMU", "Rhizophora mucronata", IF(J3858="BRGY", "Bruguiera gymnorrhiza", IF(J3858="BRSE", "Bruguiera sexangula", IF(J3858="SOOV", "Sonneratia ovata", IF(J3858="SOCA", "Sonneratia caseolaris", IF(J3858="HELI", "Heritiera littoralis", IF(J3858="HESY", "Heritiera sylvatica", IF(J3858="NYFR", "Nypa fruticans", IF(J3858="CYRA", "Cynometra ramiflora", IF(J3858="PHPA", "Phoenix paludosa", IF(J3858="SCHY", "Scyphiphora hydrophyllacea", IF(J3858="DIMA", "Diospyros maritima", IF(J3858="POPI", "Pongamia pinnata", IF(J3858="MAPS", "Maniltoa psilogyne", IF(J3858="INBI", "Intsia bijuga", IF(J3858="ACEB", "Acanthus ebracteatus", IF(J3858="CAER", "Calamus erinaceus", IF(J3858="UNUN", "Unknown unknown",  IF(J3858="SOAL", "Sonneratia alba",  IF(J3858="AECO", "Aegiceras corniculatum", "" )) )))))))))))))))))))))))))))))</f>
        <v>Rhizophora apiculata</v>
      </c>
      <c r="J3858" s="23" t="s">
        <v>21</v>
      </c>
      <c r="K3858" s="61" t="n">
        <v>8.5</v>
      </c>
      <c r="L3858" s="73"/>
      <c r="N3858" s="29"/>
    </row>
    <row r="3859" customFormat="false" ht="13.8" hidden="false" customHeight="false" outlineLevel="0" collapsed="false">
      <c r="A3859" s="49" t="s">
        <v>138</v>
      </c>
      <c r="B3859" s="27" t="n">
        <v>41397</v>
      </c>
      <c r="C3859" s="1" t="s">
        <v>544</v>
      </c>
      <c r="D3859" s="1" t="s">
        <v>140</v>
      </c>
      <c r="E3859" s="1" t="s">
        <v>544</v>
      </c>
      <c r="F3859" s="1" t="s">
        <v>20</v>
      </c>
      <c r="G3859" s="14" t="n">
        <v>5</v>
      </c>
      <c r="H3859" s="14" t="n">
        <v>2</v>
      </c>
      <c r="I3859" s="23" t="str">
        <f aca="false">IF(J3859="RHAP", "Rhizophora apiculata", IF(J3859="EXAG", "Excoecaria agallocha", IF(J3859="BRPA", "Bruguiera parviflora", IF(J3859="XYMO", "Xylocarpus moluccensis", IF(J3859="BRCY", "Bruguiera cylindrica", IF(J3859="AVAL", "Avicennia alba", IF(J3859="AVOF", "Avicennia officinalis", IF(J3859="LURA", "Lumnitzera racemosa", IF(J3859="CETA", "Ceriops tagal", IF(J3859="XYGR", "Xylocarpus granatum", IF(J3859="AVMA", "Avicennia marina", IF(J3859="RHMU", "Rhizophora mucronata", IF(J3859="BRGY", "Bruguiera gymnorrhiza", IF(J3859="BRSE", "Bruguiera sexangula", IF(J3859="SOOV", "Sonneratia ovata", IF(J3859="SOCA", "Sonneratia caseolaris", IF(J3859="HELI", "Heritiera littoralis", IF(J3859="HESY", "Heritiera sylvatica", IF(J3859="NYFR", "Nypa fruticans", IF(J3859="CYRA", "Cynometra ramiflora", IF(J3859="PHPA", "Phoenix paludosa", IF(J3859="SCHY", "Scyphiphora hydrophyllacea", IF(J3859="DIMA", "Diospyros maritima", IF(J3859="POPI", "Pongamia pinnata", IF(J3859="MAPS", "Maniltoa psilogyne", IF(J3859="INBI", "Intsia bijuga", IF(J3859="ACEB", "Acanthus ebracteatus", IF(J3859="CAER", "Calamus erinaceus", IF(J3859="UNUN", "Unknown unknown",  IF(J3859="SOAL", "Sonneratia alba",  IF(J3859="AECO", "Aegiceras corniculatum", "" )) )))))))))))))))))))))))))))))</f>
        <v>Rhizophora apiculata</v>
      </c>
      <c r="J3859" s="23" t="s">
        <v>21</v>
      </c>
      <c r="K3859" s="61" t="n">
        <v>8.6</v>
      </c>
      <c r="L3859" s="73"/>
      <c r="N3859" s="29"/>
    </row>
    <row r="3860" customFormat="false" ht="13.8" hidden="false" customHeight="false" outlineLevel="0" collapsed="false">
      <c r="A3860" s="49" t="s">
        <v>138</v>
      </c>
      <c r="B3860" s="27" t="n">
        <v>41397</v>
      </c>
      <c r="C3860" s="1" t="s">
        <v>544</v>
      </c>
      <c r="D3860" s="1" t="s">
        <v>140</v>
      </c>
      <c r="E3860" s="1" t="s">
        <v>544</v>
      </c>
      <c r="F3860" s="1" t="s">
        <v>20</v>
      </c>
      <c r="G3860" s="14" t="n">
        <v>5</v>
      </c>
      <c r="H3860" s="14" t="n">
        <v>2</v>
      </c>
      <c r="I3860" s="23" t="str">
        <f aca="false">IF(J3860="RHAP", "Rhizophora apiculata", IF(J3860="EXAG", "Excoecaria agallocha", IF(J3860="BRPA", "Bruguiera parviflora", IF(J3860="XYMO", "Xylocarpus moluccensis", IF(J3860="BRCY", "Bruguiera cylindrica", IF(J3860="AVAL", "Avicennia alba", IF(J3860="AVOF", "Avicennia officinalis", IF(J3860="LURA", "Lumnitzera racemosa", IF(J3860="CETA", "Ceriops tagal", IF(J3860="XYGR", "Xylocarpus granatum", IF(J3860="AVMA", "Avicennia marina", IF(J3860="RHMU", "Rhizophora mucronata", IF(J3860="BRGY", "Bruguiera gymnorrhiza", IF(J3860="BRSE", "Bruguiera sexangula", IF(J3860="SOOV", "Sonneratia ovata", IF(J3860="SOCA", "Sonneratia caseolaris", IF(J3860="HELI", "Heritiera littoralis", IF(J3860="HESY", "Heritiera sylvatica", IF(J3860="NYFR", "Nypa fruticans", IF(J3860="CYRA", "Cynometra ramiflora", IF(J3860="PHPA", "Phoenix paludosa", IF(J3860="SCHY", "Scyphiphora hydrophyllacea", IF(J3860="DIMA", "Diospyros maritima", IF(J3860="POPI", "Pongamia pinnata", IF(J3860="MAPS", "Maniltoa psilogyne", IF(J3860="INBI", "Intsia bijuga", IF(J3860="ACEB", "Acanthus ebracteatus", IF(J3860="CAER", "Calamus erinaceus", IF(J3860="UNUN", "Unknown unknown",  IF(J3860="SOAL", "Sonneratia alba",  IF(J3860="AECO", "Aegiceras corniculatum", "" )) )))))))))))))))))))))))))))))</f>
        <v>Rhizophora apiculata</v>
      </c>
      <c r="J3860" s="23" t="s">
        <v>21</v>
      </c>
      <c r="K3860" s="61" t="n">
        <v>8.7</v>
      </c>
      <c r="L3860" s="73"/>
      <c r="N3860" s="29"/>
    </row>
    <row r="3861" customFormat="false" ht="13.8" hidden="false" customHeight="false" outlineLevel="0" collapsed="false">
      <c r="A3861" s="49" t="s">
        <v>138</v>
      </c>
      <c r="B3861" s="27" t="n">
        <v>41397</v>
      </c>
      <c r="C3861" s="1" t="s">
        <v>544</v>
      </c>
      <c r="D3861" s="1" t="s">
        <v>140</v>
      </c>
      <c r="E3861" s="1" t="s">
        <v>544</v>
      </c>
      <c r="F3861" s="1" t="s">
        <v>20</v>
      </c>
      <c r="G3861" s="14" t="n">
        <v>5</v>
      </c>
      <c r="H3861" s="14" t="n">
        <v>2</v>
      </c>
      <c r="I3861" s="23" t="str">
        <f aca="false">IF(J3861="RHAP", "Rhizophora apiculata", IF(J3861="EXAG", "Excoecaria agallocha", IF(J3861="BRPA", "Bruguiera parviflora", IF(J3861="XYMO", "Xylocarpus moluccensis", IF(J3861="BRCY", "Bruguiera cylindrica", IF(J3861="AVAL", "Avicennia alba", IF(J3861="AVOF", "Avicennia officinalis", IF(J3861="LURA", "Lumnitzera racemosa", IF(J3861="CETA", "Ceriops tagal", IF(J3861="XYGR", "Xylocarpus granatum", IF(J3861="AVMA", "Avicennia marina", IF(J3861="RHMU", "Rhizophora mucronata", IF(J3861="BRGY", "Bruguiera gymnorrhiza", IF(J3861="BRSE", "Bruguiera sexangula", IF(J3861="SOOV", "Sonneratia ovata", IF(J3861="SOCA", "Sonneratia caseolaris", IF(J3861="HELI", "Heritiera littoralis", IF(J3861="HESY", "Heritiera sylvatica", IF(J3861="NYFR", "Nypa fruticans", IF(J3861="CYRA", "Cynometra ramiflora", IF(J3861="PHPA", "Phoenix paludosa", IF(J3861="SCHY", "Scyphiphora hydrophyllacea", IF(J3861="DIMA", "Diospyros maritima", IF(J3861="POPI", "Pongamia pinnata", IF(J3861="MAPS", "Maniltoa psilogyne", IF(J3861="INBI", "Intsia bijuga", IF(J3861="ACEB", "Acanthus ebracteatus", IF(J3861="CAER", "Calamus erinaceus", IF(J3861="UNUN", "Unknown unknown",  IF(J3861="SOAL", "Sonneratia alba",  IF(J3861="AECO", "Aegiceras corniculatum", "" )) )))))))))))))))))))))))))))))</f>
        <v>Rhizophora apiculata</v>
      </c>
      <c r="J3861" s="23" t="s">
        <v>21</v>
      </c>
      <c r="K3861" s="61" t="n">
        <v>8.8</v>
      </c>
      <c r="L3861" s="73"/>
      <c r="N3861" s="29"/>
    </row>
    <row r="3862" customFormat="false" ht="13.8" hidden="false" customHeight="false" outlineLevel="0" collapsed="false">
      <c r="A3862" s="49" t="s">
        <v>138</v>
      </c>
      <c r="B3862" s="27" t="n">
        <v>41397</v>
      </c>
      <c r="C3862" s="1" t="s">
        <v>544</v>
      </c>
      <c r="D3862" s="1" t="s">
        <v>140</v>
      </c>
      <c r="E3862" s="1" t="s">
        <v>544</v>
      </c>
      <c r="F3862" s="1" t="s">
        <v>20</v>
      </c>
      <c r="G3862" s="14" t="n">
        <v>5</v>
      </c>
      <c r="H3862" s="14" t="n">
        <v>2</v>
      </c>
      <c r="I3862" s="23" t="str">
        <f aca="false">IF(J3862="RHAP", "Rhizophora apiculata", IF(J3862="EXAG", "Excoecaria agallocha", IF(J3862="BRPA", "Bruguiera parviflora", IF(J3862="XYMO", "Xylocarpus moluccensis", IF(J3862="BRCY", "Bruguiera cylindrica", IF(J3862="AVAL", "Avicennia alba", IF(J3862="AVOF", "Avicennia officinalis", IF(J3862="LURA", "Lumnitzera racemosa", IF(J3862="CETA", "Ceriops tagal", IF(J3862="XYGR", "Xylocarpus granatum", IF(J3862="AVMA", "Avicennia marina", IF(J3862="RHMU", "Rhizophora mucronata", IF(J3862="BRGY", "Bruguiera gymnorrhiza", IF(J3862="BRSE", "Bruguiera sexangula", IF(J3862="SOOV", "Sonneratia ovata", IF(J3862="SOCA", "Sonneratia caseolaris", IF(J3862="HELI", "Heritiera littoralis", IF(J3862="HESY", "Heritiera sylvatica", IF(J3862="NYFR", "Nypa fruticans", IF(J3862="CYRA", "Cynometra ramiflora", IF(J3862="PHPA", "Phoenix paludosa", IF(J3862="SCHY", "Scyphiphora hydrophyllacea", IF(J3862="DIMA", "Diospyros maritima", IF(J3862="POPI", "Pongamia pinnata", IF(J3862="MAPS", "Maniltoa psilogyne", IF(J3862="INBI", "Intsia bijuga", IF(J3862="ACEB", "Acanthus ebracteatus", IF(J3862="CAER", "Calamus erinaceus", IF(J3862="UNUN", "Unknown unknown",  IF(J3862="SOAL", "Sonneratia alba",  IF(J3862="AECO", "Aegiceras corniculatum", "" )) )))))))))))))))))))))))))))))</f>
        <v>Rhizophora apiculata</v>
      </c>
      <c r="J3862" s="23" t="s">
        <v>21</v>
      </c>
      <c r="K3862" s="61" t="n">
        <v>8.9</v>
      </c>
      <c r="L3862" s="73"/>
      <c r="N3862" s="29"/>
    </row>
    <row r="3863" customFormat="false" ht="13.8" hidden="false" customHeight="false" outlineLevel="0" collapsed="false">
      <c r="A3863" s="49" t="s">
        <v>138</v>
      </c>
      <c r="B3863" s="27" t="n">
        <v>41397</v>
      </c>
      <c r="C3863" s="1" t="s">
        <v>544</v>
      </c>
      <c r="D3863" s="1" t="s">
        <v>140</v>
      </c>
      <c r="E3863" s="1" t="s">
        <v>544</v>
      </c>
      <c r="F3863" s="1" t="s">
        <v>20</v>
      </c>
      <c r="G3863" s="14" t="n">
        <v>5</v>
      </c>
      <c r="H3863" s="14" t="n">
        <v>2</v>
      </c>
      <c r="I3863" s="23" t="str">
        <f aca="false">IF(J3863="RHAP", "Rhizophora apiculata", IF(J3863="EXAG", "Excoecaria agallocha", IF(J3863="BRPA", "Bruguiera parviflora", IF(J3863="XYMO", "Xylocarpus moluccensis", IF(J3863="BRCY", "Bruguiera cylindrica", IF(J3863="AVAL", "Avicennia alba", IF(J3863="AVOF", "Avicennia officinalis", IF(J3863="LURA", "Lumnitzera racemosa", IF(J3863="CETA", "Ceriops tagal", IF(J3863="XYGR", "Xylocarpus granatum", IF(J3863="AVMA", "Avicennia marina", IF(J3863="RHMU", "Rhizophora mucronata", IF(J3863="BRGY", "Bruguiera gymnorrhiza", IF(J3863="BRSE", "Bruguiera sexangula", IF(J3863="SOOV", "Sonneratia ovata", IF(J3863="SOCA", "Sonneratia caseolaris", IF(J3863="HELI", "Heritiera littoralis", IF(J3863="HESY", "Heritiera sylvatica", IF(J3863="NYFR", "Nypa fruticans", IF(J3863="CYRA", "Cynometra ramiflora", IF(J3863="PHPA", "Phoenix paludosa", IF(J3863="SCHY", "Scyphiphora hydrophyllacea", IF(J3863="DIMA", "Diospyros maritima", IF(J3863="POPI", "Pongamia pinnata", IF(J3863="MAPS", "Maniltoa psilogyne", IF(J3863="INBI", "Intsia bijuga", IF(J3863="ACEB", "Acanthus ebracteatus", IF(J3863="CAER", "Calamus erinaceus", IF(J3863="UNUN", "Unknown unknown",  IF(J3863="SOAL", "Sonneratia alba",  IF(J3863="AECO", "Aegiceras corniculatum", "" )) )))))))))))))))))))))))))))))</f>
        <v>Rhizophora apiculata</v>
      </c>
      <c r="J3863" s="23" t="s">
        <v>21</v>
      </c>
      <c r="K3863" s="61" t="n">
        <v>8.9</v>
      </c>
      <c r="L3863" s="73"/>
      <c r="N3863" s="29"/>
    </row>
    <row r="3864" customFormat="false" ht="13.8" hidden="false" customHeight="false" outlineLevel="0" collapsed="false">
      <c r="A3864" s="49" t="s">
        <v>138</v>
      </c>
      <c r="B3864" s="27" t="n">
        <v>41397</v>
      </c>
      <c r="C3864" s="1" t="s">
        <v>544</v>
      </c>
      <c r="D3864" s="1" t="s">
        <v>140</v>
      </c>
      <c r="E3864" s="1" t="s">
        <v>544</v>
      </c>
      <c r="F3864" s="1" t="s">
        <v>20</v>
      </c>
      <c r="G3864" s="14" t="n">
        <v>5</v>
      </c>
      <c r="H3864" s="14" t="n">
        <v>2</v>
      </c>
      <c r="I3864" s="23" t="str">
        <f aca="false">IF(J3864="RHAP", "Rhizophora apiculata", IF(J3864="EXAG", "Excoecaria agallocha", IF(J3864="BRPA", "Bruguiera parviflora", IF(J3864="XYMO", "Xylocarpus moluccensis", IF(J3864="BRCY", "Bruguiera cylindrica", IF(J3864="AVAL", "Avicennia alba", IF(J3864="AVOF", "Avicennia officinalis", IF(J3864="LURA", "Lumnitzera racemosa", IF(J3864="CETA", "Ceriops tagal", IF(J3864="XYGR", "Xylocarpus granatum", IF(J3864="AVMA", "Avicennia marina", IF(J3864="RHMU", "Rhizophora mucronata", IF(J3864="BRGY", "Bruguiera gymnorrhiza", IF(J3864="BRSE", "Bruguiera sexangula", IF(J3864="SOOV", "Sonneratia ovata", IF(J3864="SOCA", "Sonneratia caseolaris", IF(J3864="HELI", "Heritiera littoralis", IF(J3864="HESY", "Heritiera sylvatica", IF(J3864="NYFR", "Nypa fruticans", IF(J3864="CYRA", "Cynometra ramiflora", IF(J3864="PHPA", "Phoenix paludosa", IF(J3864="SCHY", "Scyphiphora hydrophyllacea", IF(J3864="DIMA", "Diospyros maritima", IF(J3864="POPI", "Pongamia pinnata", IF(J3864="MAPS", "Maniltoa psilogyne", IF(J3864="INBI", "Intsia bijuga", IF(J3864="ACEB", "Acanthus ebracteatus", IF(J3864="CAER", "Calamus erinaceus", IF(J3864="UNUN", "Unknown unknown",  IF(J3864="SOAL", "Sonneratia alba",  IF(J3864="AECO", "Aegiceras corniculatum", "" )) )))))))))))))))))))))))))))))</f>
        <v>Rhizophora apiculata</v>
      </c>
      <c r="J3864" s="23" t="s">
        <v>21</v>
      </c>
      <c r="K3864" s="61" t="n">
        <v>9</v>
      </c>
      <c r="L3864" s="73"/>
      <c r="N3864" s="29"/>
    </row>
    <row r="3865" customFormat="false" ht="13.8" hidden="false" customHeight="false" outlineLevel="0" collapsed="false">
      <c r="A3865" s="49" t="s">
        <v>138</v>
      </c>
      <c r="B3865" s="27" t="n">
        <v>41397</v>
      </c>
      <c r="C3865" s="1" t="s">
        <v>544</v>
      </c>
      <c r="D3865" s="1" t="s">
        <v>140</v>
      </c>
      <c r="E3865" s="1" t="s">
        <v>544</v>
      </c>
      <c r="F3865" s="1" t="s">
        <v>20</v>
      </c>
      <c r="G3865" s="14" t="n">
        <v>5</v>
      </c>
      <c r="H3865" s="14" t="n">
        <v>2</v>
      </c>
      <c r="I3865" s="23" t="str">
        <f aca="false">IF(J3865="RHAP", "Rhizophora apiculata", IF(J3865="EXAG", "Excoecaria agallocha", IF(J3865="BRPA", "Bruguiera parviflora", IF(J3865="XYMO", "Xylocarpus moluccensis", IF(J3865="BRCY", "Bruguiera cylindrica", IF(J3865="AVAL", "Avicennia alba", IF(J3865="AVOF", "Avicennia officinalis", IF(J3865="LURA", "Lumnitzera racemosa", IF(J3865="CETA", "Ceriops tagal", IF(J3865="XYGR", "Xylocarpus granatum", IF(J3865="AVMA", "Avicennia marina", IF(J3865="RHMU", "Rhizophora mucronata", IF(J3865="BRGY", "Bruguiera gymnorrhiza", IF(J3865="BRSE", "Bruguiera sexangula", IF(J3865="SOOV", "Sonneratia ovata", IF(J3865="SOCA", "Sonneratia caseolaris", IF(J3865="HELI", "Heritiera littoralis", IF(J3865="HESY", "Heritiera sylvatica", IF(J3865="NYFR", "Nypa fruticans", IF(J3865="CYRA", "Cynometra ramiflora", IF(J3865="PHPA", "Phoenix paludosa", IF(J3865="SCHY", "Scyphiphora hydrophyllacea", IF(J3865="DIMA", "Diospyros maritima", IF(J3865="POPI", "Pongamia pinnata", IF(J3865="MAPS", "Maniltoa psilogyne", IF(J3865="INBI", "Intsia bijuga", IF(J3865="ACEB", "Acanthus ebracteatus", IF(J3865="CAER", "Calamus erinaceus", IF(J3865="UNUN", "Unknown unknown",  IF(J3865="SOAL", "Sonneratia alba",  IF(J3865="AECO", "Aegiceras corniculatum", "" )) )))))))))))))))))))))))))))))</f>
        <v>Rhizophora apiculata</v>
      </c>
      <c r="J3865" s="23" t="s">
        <v>21</v>
      </c>
      <c r="K3865" s="61" t="n">
        <v>9.1</v>
      </c>
      <c r="L3865" s="73"/>
      <c r="N3865" s="29"/>
    </row>
    <row r="3866" customFormat="false" ht="13.8" hidden="false" customHeight="false" outlineLevel="0" collapsed="false">
      <c r="A3866" s="49" t="s">
        <v>138</v>
      </c>
      <c r="B3866" s="27" t="n">
        <v>41397</v>
      </c>
      <c r="C3866" s="1" t="s">
        <v>544</v>
      </c>
      <c r="D3866" s="1" t="s">
        <v>140</v>
      </c>
      <c r="E3866" s="1" t="s">
        <v>544</v>
      </c>
      <c r="F3866" s="1" t="s">
        <v>20</v>
      </c>
      <c r="G3866" s="14" t="n">
        <v>5</v>
      </c>
      <c r="H3866" s="14" t="n">
        <v>2</v>
      </c>
      <c r="I3866" s="23" t="str">
        <f aca="false">IF(J3866="RHAP", "Rhizophora apiculata", IF(J3866="EXAG", "Excoecaria agallocha", IF(J3866="BRPA", "Bruguiera parviflora", IF(J3866="XYMO", "Xylocarpus moluccensis", IF(J3866="BRCY", "Bruguiera cylindrica", IF(J3866="AVAL", "Avicennia alba", IF(J3866="AVOF", "Avicennia officinalis", IF(J3866="LURA", "Lumnitzera racemosa", IF(J3866="CETA", "Ceriops tagal", IF(J3866="XYGR", "Xylocarpus granatum", IF(J3866="AVMA", "Avicennia marina", IF(J3866="RHMU", "Rhizophora mucronata", IF(J3866="BRGY", "Bruguiera gymnorrhiza", IF(J3866="BRSE", "Bruguiera sexangula", IF(J3866="SOOV", "Sonneratia ovata", IF(J3866="SOCA", "Sonneratia caseolaris", IF(J3866="HELI", "Heritiera littoralis", IF(J3866="HESY", "Heritiera sylvatica", IF(J3866="NYFR", "Nypa fruticans", IF(J3866="CYRA", "Cynometra ramiflora", IF(J3866="PHPA", "Phoenix paludosa", IF(J3866="SCHY", "Scyphiphora hydrophyllacea", IF(J3866="DIMA", "Diospyros maritima", IF(J3866="POPI", "Pongamia pinnata", IF(J3866="MAPS", "Maniltoa psilogyne", IF(J3866="INBI", "Intsia bijuga", IF(J3866="ACEB", "Acanthus ebracteatus", IF(J3866="CAER", "Calamus erinaceus", IF(J3866="UNUN", "Unknown unknown",  IF(J3866="SOAL", "Sonneratia alba",  IF(J3866="AECO", "Aegiceras corniculatum", "" )) )))))))))))))))))))))))))))))</f>
        <v>Rhizophora apiculata</v>
      </c>
      <c r="J3866" s="23" t="s">
        <v>21</v>
      </c>
      <c r="K3866" s="61" t="n">
        <v>9.2</v>
      </c>
      <c r="L3866" s="73"/>
      <c r="N3866" s="29"/>
    </row>
    <row r="3867" customFormat="false" ht="13.8" hidden="false" customHeight="false" outlineLevel="0" collapsed="false">
      <c r="A3867" s="49" t="s">
        <v>138</v>
      </c>
      <c r="B3867" s="27" t="n">
        <v>41397</v>
      </c>
      <c r="C3867" s="1" t="s">
        <v>544</v>
      </c>
      <c r="D3867" s="1" t="s">
        <v>140</v>
      </c>
      <c r="E3867" s="1" t="s">
        <v>544</v>
      </c>
      <c r="F3867" s="1" t="s">
        <v>20</v>
      </c>
      <c r="G3867" s="14" t="n">
        <v>5</v>
      </c>
      <c r="H3867" s="14" t="n">
        <v>2</v>
      </c>
      <c r="I3867" s="23" t="str">
        <f aca="false">IF(J3867="RHAP", "Rhizophora apiculata", IF(J3867="EXAG", "Excoecaria agallocha", IF(J3867="BRPA", "Bruguiera parviflora", IF(J3867="XYMO", "Xylocarpus moluccensis", IF(J3867="BRCY", "Bruguiera cylindrica", IF(J3867="AVAL", "Avicennia alba", IF(J3867="AVOF", "Avicennia officinalis", IF(J3867="LURA", "Lumnitzera racemosa", IF(J3867="CETA", "Ceriops tagal", IF(J3867="XYGR", "Xylocarpus granatum", IF(J3867="AVMA", "Avicennia marina", IF(J3867="RHMU", "Rhizophora mucronata", IF(J3867="BRGY", "Bruguiera gymnorrhiza", IF(J3867="BRSE", "Bruguiera sexangula", IF(J3867="SOOV", "Sonneratia ovata", IF(J3867="SOCA", "Sonneratia caseolaris", IF(J3867="HELI", "Heritiera littoralis", IF(J3867="HESY", "Heritiera sylvatica", IF(J3867="NYFR", "Nypa fruticans", IF(J3867="CYRA", "Cynometra ramiflora", IF(J3867="PHPA", "Phoenix paludosa", IF(J3867="SCHY", "Scyphiphora hydrophyllacea", IF(J3867="DIMA", "Diospyros maritima", IF(J3867="POPI", "Pongamia pinnata", IF(J3867="MAPS", "Maniltoa psilogyne", IF(J3867="INBI", "Intsia bijuga", IF(J3867="ACEB", "Acanthus ebracteatus", IF(J3867="CAER", "Calamus erinaceus", IF(J3867="UNUN", "Unknown unknown",  IF(J3867="SOAL", "Sonneratia alba",  IF(J3867="AECO", "Aegiceras corniculatum", "" )) )))))))))))))))))))))))))))))</f>
        <v>Rhizophora apiculata</v>
      </c>
      <c r="J3867" s="23" t="s">
        <v>21</v>
      </c>
      <c r="K3867" s="61" t="n">
        <v>9.6</v>
      </c>
      <c r="L3867" s="73"/>
      <c r="N3867" s="29"/>
    </row>
    <row r="3868" customFormat="false" ht="13.8" hidden="false" customHeight="false" outlineLevel="0" collapsed="false">
      <c r="A3868" s="49" t="s">
        <v>138</v>
      </c>
      <c r="B3868" s="27" t="n">
        <v>41397</v>
      </c>
      <c r="C3868" s="1" t="s">
        <v>544</v>
      </c>
      <c r="D3868" s="1" t="s">
        <v>140</v>
      </c>
      <c r="E3868" s="1" t="s">
        <v>544</v>
      </c>
      <c r="F3868" s="1" t="s">
        <v>20</v>
      </c>
      <c r="G3868" s="14" t="n">
        <v>5</v>
      </c>
      <c r="H3868" s="14" t="n">
        <v>2</v>
      </c>
      <c r="I3868" s="23" t="str">
        <f aca="false">IF(J3868="RHAP", "Rhizophora apiculata", IF(J3868="EXAG", "Excoecaria agallocha", IF(J3868="BRPA", "Bruguiera parviflora", IF(J3868="XYMO", "Xylocarpus moluccensis", IF(J3868="BRCY", "Bruguiera cylindrica", IF(J3868="AVAL", "Avicennia alba", IF(J3868="AVOF", "Avicennia officinalis", IF(J3868="LURA", "Lumnitzera racemosa", IF(J3868="CETA", "Ceriops tagal", IF(J3868="XYGR", "Xylocarpus granatum", IF(J3868="AVMA", "Avicennia marina", IF(J3868="RHMU", "Rhizophora mucronata", IF(J3868="BRGY", "Bruguiera gymnorrhiza", IF(J3868="BRSE", "Bruguiera sexangula", IF(J3868="SOOV", "Sonneratia ovata", IF(J3868="SOCA", "Sonneratia caseolaris", IF(J3868="HELI", "Heritiera littoralis", IF(J3868="HESY", "Heritiera sylvatica", IF(J3868="NYFR", "Nypa fruticans", IF(J3868="CYRA", "Cynometra ramiflora", IF(J3868="PHPA", "Phoenix paludosa", IF(J3868="SCHY", "Scyphiphora hydrophyllacea", IF(J3868="DIMA", "Diospyros maritima", IF(J3868="POPI", "Pongamia pinnata", IF(J3868="MAPS", "Maniltoa psilogyne", IF(J3868="INBI", "Intsia bijuga", IF(J3868="ACEB", "Acanthus ebracteatus", IF(J3868="CAER", "Calamus erinaceus", IF(J3868="UNUN", "Unknown unknown",  IF(J3868="SOAL", "Sonneratia alba",  IF(J3868="AECO", "Aegiceras corniculatum", "" )) )))))))))))))))))))))))))))))</f>
        <v>Rhizophora apiculata</v>
      </c>
      <c r="J3868" s="23" t="s">
        <v>21</v>
      </c>
      <c r="K3868" s="61" t="n">
        <v>9.9</v>
      </c>
      <c r="L3868" s="73"/>
      <c r="N3868" s="29"/>
    </row>
    <row r="3869" customFormat="false" ht="13.8" hidden="false" customHeight="false" outlineLevel="0" collapsed="false">
      <c r="A3869" s="49" t="s">
        <v>138</v>
      </c>
      <c r="B3869" s="27" t="n">
        <v>41397</v>
      </c>
      <c r="C3869" s="1" t="s">
        <v>544</v>
      </c>
      <c r="D3869" s="1" t="s">
        <v>140</v>
      </c>
      <c r="E3869" s="1" t="s">
        <v>544</v>
      </c>
      <c r="F3869" s="1" t="s">
        <v>20</v>
      </c>
      <c r="G3869" s="14" t="n">
        <v>5</v>
      </c>
      <c r="H3869" s="14" t="n">
        <v>2</v>
      </c>
      <c r="I3869" s="23" t="str">
        <f aca="false">IF(J3869="RHAP", "Rhizophora apiculata", IF(J3869="EXAG", "Excoecaria agallocha", IF(J3869="BRPA", "Bruguiera parviflora", IF(J3869="XYMO", "Xylocarpus moluccensis", IF(J3869="BRCY", "Bruguiera cylindrica", IF(J3869="AVAL", "Avicennia alba", IF(J3869="AVOF", "Avicennia officinalis", IF(J3869="LURA", "Lumnitzera racemosa", IF(J3869="CETA", "Ceriops tagal", IF(J3869="XYGR", "Xylocarpus granatum", IF(J3869="AVMA", "Avicennia marina", IF(J3869="RHMU", "Rhizophora mucronata", IF(J3869="BRGY", "Bruguiera gymnorrhiza", IF(J3869="BRSE", "Bruguiera sexangula", IF(J3869="SOOV", "Sonneratia ovata", IF(J3869="SOCA", "Sonneratia caseolaris", IF(J3869="HELI", "Heritiera littoralis", IF(J3869="HESY", "Heritiera sylvatica", IF(J3869="NYFR", "Nypa fruticans", IF(J3869="CYRA", "Cynometra ramiflora", IF(J3869="PHPA", "Phoenix paludosa", IF(J3869="SCHY", "Scyphiphora hydrophyllacea", IF(J3869="DIMA", "Diospyros maritima", IF(J3869="POPI", "Pongamia pinnata", IF(J3869="MAPS", "Maniltoa psilogyne", IF(J3869="INBI", "Intsia bijuga", IF(J3869="ACEB", "Acanthus ebracteatus", IF(J3869="CAER", "Calamus erinaceus", IF(J3869="UNUN", "Unknown unknown",  IF(J3869="SOAL", "Sonneratia alba",  IF(J3869="AECO", "Aegiceras corniculatum", "" )) )))))))))))))))))))))))))))))</f>
        <v>Rhizophora apiculata</v>
      </c>
      <c r="J3869" s="23" t="s">
        <v>21</v>
      </c>
      <c r="K3869" s="61" t="n">
        <v>10</v>
      </c>
      <c r="L3869" s="73"/>
      <c r="N3869" s="29"/>
    </row>
    <row r="3870" customFormat="false" ht="13.8" hidden="false" customHeight="false" outlineLevel="0" collapsed="false">
      <c r="A3870" s="49" t="s">
        <v>138</v>
      </c>
      <c r="B3870" s="27" t="n">
        <v>41397</v>
      </c>
      <c r="C3870" s="1" t="s">
        <v>544</v>
      </c>
      <c r="D3870" s="1" t="s">
        <v>140</v>
      </c>
      <c r="E3870" s="1" t="s">
        <v>544</v>
      </c>
      <c r="F3870" s="1" t="s">
        <v>20</v>
      </c>
      <c r="G3870" s="14" t="n">
        <v>5</v>
      </c>
      <c r="H3870" s="14" t="n">
        <v>2</v>
      </c>
      <c r="I3870" s="23" t="str">
        <f aca="false">IF(J3870="RHAP", "Rhizophora apiculata", IF(J3870="EXAG", "Excoecaria agallocha", IF(J3870="BRPA", "Bruguiera parviflora", IF(J3870="XYMO", "Xylocarpus moluccensis", IF(J3870="BRCY", "Bruguiera cylindrica", IF(J3870="AVAL", "Avicennia alba", IF(J3870="AVOF", "Avicennia officinalis", IF(J3870="LURA", "Lumnitzera racemosa", IF(J3870="CETA", "Ceriops tagal", IF(J3870="XYGR", "Xylocarpus granatum", IF(J3870="AVMA", "Avicennia marina", IF(J3870="RHMU", "Rhizophora mucronata", IF(J3870="BRGY", "Bruguiera gymnorrhiza", IF(J3870="BRSE", "Bruguiera sexangula", IF(J3870="SOOV", "Sonneratia ovata", IF(J3870="SOCA", "Sonneratia caseolaris", IF(J3870="HELI", "Heritiera littoralis", IF(J3870="HESY", "Heritiera sylvatica", IF(J3870="NYFR", "Nypa fruticans", IF(J3870="CYRA", "Cynometra ramiflora", IF(J3870="PHPA", "Phoenix paludosa", IF(J3870="SCHY", "Scyphiphora hydrophyllacea", IF(J3870="DIMA", "Diospyros maritima", IF(J3870="POPI", "Pongamia pinnata", IF(J3870="MAPS", "Maniltoa psilogyne", IF(J3870="INBI", "Intsia bijuga", IF(J3870="ACEB", "Acanthus ebracteatus", IF(J3870="CAER", "Calamus erinaceus", IF(J3870="UNUN", "Unknown unknown",  IF(J3870="SOAL", "Sonneratia alba",  IF(J3870="AECO", "Aegiceras corniculatum", "" )) )))))))))))))))))))))))))))))</f>
        <v>Rhizophora apiculata</v>
      </c>
      <c r="J3870" s="23" t="s">
        <v>21</v>
      </c>
      <c r="K3870" s="61" t="n">
        <v>10.2</v>
      </c>
      <c r="L3870" s="73"/>
      <c r="N3870" s="29"/>
    </row>
    <row r="3871" customFormat="false" ht="13.8" hidden="false" customHeight="false" outlineLevel="0" collapsed="false">
      <c r="A3871" s="49" t="s">
        <v>138</v>
      </c>
      <c r="B3871" s="27" t="n">
        <v>41397</v>
      </c>
      <c r="C3871" s="1" t="s">
        <v>544</v>
      </c>
      <c r="D3871" s="1" t="s">
        <v>140</v>
      </c>
      <c r="E3871" s="1" t="s">
        <v>544</v>
      </c>
      <c r="F3871" s="1" t="s">
        <v>20</v>
      </c>
      <c r="G3871" s="14" t="n">
        <v>5</v>
      </c>
      <c r="H3871" s="14" t="n">
        <v>2</v>
      </c>
      <c r="I3871" s="23" t="str">
        <f aca="false">IF(J3871="RHAP", "Rhizophora apiculata", IF(J3871="EXAG", "Excoecaria agallocha", IF(J3871="BRPA", "Bruguiera parviflora", IF(J3871="XYMO", "Xylocarpus moluccensis", IF(J3871="BRCY", "Bruguiera cylindrica", IF(J3871="AVAL", "Avicennia alba", IF(J3871="AVOF", "Avicennia officinalis", IF(J3871="LURA", "Lumnitzera racemosa", IF(J3871="CETA", "Ceriops tagal", IF(J3871="XYGR", "Xylocarpus granatum", IF(J3871="AVMA", "Avicennia marina", IF(J3871="RHMU", "Rhizophora mucronata", IF(J3871="BRGY", "Bruguiera gymnorrhiza", IF(J3871="BRSE", "Bruguiera sexangula", IF(J3871="SOOV", "Sonneratia ovata", IF(J3871="SOCA", "Sonneratia caseolaris", IF(J3871="HELI", "Heritiera littoralis", IF(J3871="HESY", "Heritiera sylvatica", IF(J3871="NYFR", "Nypa fruticans", IF(J3871="CYRA", "Cynometra ramiflora", IF(J3871="PHPA", "Phoenix paludosa", IF(J3871="SCHY", "Scyphiphora hydrophyllacea", IF(J3871="DIMA", "Diospyros maritima", IF(J3871="POPI", "Pongamia pinnata", IF(J3871="MAPS", "Maniltoa psilogyne", IF(J3871="INBI", "Intsia bijuga", IF(J3871="ACEB", "Acanthus ebracteatus", IF(J3871="CAER", "Calamus erinaceus", IF(J3871="UNUN", "Unknown unknown",  IF(J3871="SOAL", "Sonneratia alba",  IF(J3871="AECO", "Aegiceras corniculatum", "" )) )))))))))))))))))))))))))))))</f>
        <v>Rhizophora apiculata</v>
      </c>
      <c r="J3871" s="23" t="s">
        <v>21</v>
      </c>
      <c r="K3871" s="61" t="n">
        <v>10.4</v>
      </c>
      <c r="L3871" s="73"/>
      <c r="N3871" s="29"/>
    </row>
    <row r="3872" customFormat="false" ht="13.8" hidden="false" customHeight="false" outlineLevel="0" collapsed="false">
      <c r="A3872" s="49" t="s">
        <v>138</v>
      </c>
      <c r="B3872" s="27" t="n">
        <v>41397</v>
      </c>
      <c r="C3872" s="1" t="s">
        <v>544</v>
      </c>
      <c r="D3872" s="1" t="s">
        <v>140</v>
      </c>
      <c r="E3872" s="1" t="s">
        <v>544</v>
      </c>
      <c r="F3872" s="1" t="s">
        <v>20</v>
      </c>
      <c r="G3872" s="14" t="n">
        <v>5</v>
      </c>
      <c r="H3872" s="14" t="n">
        <v>2</v>
      </c>
      <c r="I3872" s="23" t="str">
        <f aca="false">IF(J3872="RHAP", "Rhizophora apiculata", IF(J3872="EXAG", "Excoecaria agallocha", IF(J3872="BRPA", "Bruguiera parviflora", IF(J3872="XYMO", "Xylocarpus moluccensis", IF(J3872="BRCY", "Bruguiera cylindrica", IF(J3872="AVAL", "Avicennia alba", IF(J3872="AVOF", "Avicennia officinalis", IF(J3872="LURA", "Lumnitzera racemosa", IF(J3872="CETA", "Ceriops tagal", IF(J3872="XYGR", "Xylocarpus granatum", IF(J3872="AVMA", "Avicennia marina", IF(J3872="RHMU", "Rhizophora mucronata", IF(J3872="BRGY", "Bruguiera gymnorrhiza", IF(J3872="BRSE", "Bruguiera sexangula", IF(J3872="SOOV", "Sonneratia ovata", IF(J3872="SOCA", "Sonneratia caseolaris", IF(J3872="HELI", "Heritiera littoralis", IF(J3872="HESY", "Heritiera sylvatica", IF(J3872="NYFR", "Nypa fruticans", IF(J3872="CYRA", "Cynometra ramiflora", IF(J3872="PHPA", "Phoenix paludosa", IF(J3872="SCHY", "Scyphiphora hydrophyllacea", IF(J3872="DIMA", "Diospyros maritima", IF(J3872="POPI", "Pongamia pinnata", IF(J3872="MAPS", "Maniltoa psilogyne", IF(J3872="INBI", "Intsia bijuga", IF(J3872="ACEB", "Acanthus ebracteatus", IF(J3872="CAER", "Calamus erinaceus", IF(J3872="UNUN", "Unknown unknown",  IF(J3872="SOAL", "Sonneratia alba",  IF(J3872="AECO", "Aegiceras corniculatum", "" )) )))))))))))))))))))))))))))))</f>
        <v>Rhizophora apiculata</v>
      </c>
      <c r="J3872" s="23" t="s">
        <v>21</v>
      </c>
      <c r="K3872" s="61" t="n">
        <v>10.4</v>
      </c>
      <c r="L3872" s="73"/>
      <c r="N3872" s="29"/>
    </row>
    <row r="3873" customFormat="false" ht="13.8" hidden="false" customHeight="false" outlineLevel="0" collapsed="false">
      <c r="A3873" s="49" t="s">
        <v>138</v>
      </c>
      <c r="B3873" s="27" t="n">
        <v>41397</v>
      </c>
      <c r="C3873" s="1" t="s">
        <v>544</v>
      </c>
      <c r="D3873" s="1" t="s">
        <v>140</v>
      </c>
      <c r="E3873" s="1" t="s">
        <v>544</v>
      </c>
      <c r="F3873" s="1" t="s">
        <v>20</v>
      </c>
      <c r="G3873" s="14" t="n">
        <v>5</v>
      </c>
      <c r="H3873" s="14" t="n">
        <v>2</v>
      </c>
      <c r="I3873" s="23" t="str">
        <f aca="false">IF(J3873="RHAP", "Rhizophora apiculata", IF(J3873="EXAG", "Excoecaria agallocha", IF(J3873="BRPA", "Bruguiera parviflora", IF(J3873="XYMO", "Xylocarpus moluccensis", IF(J3873="BRCY", "Bruguiera cylindrica", IF(J3873="AVAL", "Avicennia alba", IF(J3873="AVOF", "Avicennia officinalis", IF(J3873="LURA", "Lumnitzera racemosa", IF(J3873="CETA", "Ceriops tagal", IF(J3873="XYGR", "Xylocarpus granatum", IF(J3873="AVMA", "Avicennia marina", IF(J3873="RHMU", "Rhizophora mucronata", IF(J3873="BRGY", "Bruguiera gymnorrhiza", IF(J3873="BRSE", "Bruguiera sexangula", IF(J3873="SOOV", "Sonneratia ovata", IF(J3873="SOCA", "Sonneratia caseolaris", IF(J3873="HELI", "Heritiera littoralis", IF(J3873="HESY", "Heritiera sylvatica", IF(J3873="NYFR", "Nypa fruticans", IF(J3873="CYRA", "Cynometra ramiflora", IF(J3873="PHPA", "Phoenix paludosa", IF(J3873="SCHY", "Scyphiphora hydrophyllacea", IF(J3873="DIMA", "Diospyros maritima", IF(J3873="POPI", "Pongamia pinnata", IF(J3873="MAPS", "Maniltoa psilogyne", IF(J3873="INBI", "Intsia bijuga", IF(J3873="ACEB", "Acanthus ebracteatus", IF(J3873="CAER", "Calamus erinaceus", IF(J3873="UNUN", "Unknown unknown",  IF(J3873="SOAL", "Sonneratia alba",  IF(J3873="AECO", "Aegiceras corniculatum", "" )) )))))))))))))))))))))))))))))</f>
        <v>Rhizophora apiculata</v>
      </c>
      <c r="J3873" s="23" t="s">
        <v>21</v>
      </c>
      <c r="K3873" s="61" t="n">
        <v>12</v>
      </c>
      <c r="L3873" s="73"/>
      <c r="N3873" s="29"/>
    </row>
    <row r="3874" customFormat="false" ht="13.8" hidden="false" customHeight="false" outlineLevel="0" collapsed="false">
      <c r="A3874" s="49" t="s">
        <v>138</v>
      </c>
      <c r="B3874" s="27" t="n">
        <v>41397</v>
      </c>
      <c r="C3874" s="1" t="s">
        <v>544</v>
      </c>
      <c r="D3874" s="1" t="s">
        <v>140</v>
      </c>
      <c r="E3874" s="1" t="s">
        <v>544</v>
      </c>
      <c r="F3874" s="1" t="s">
        <v>20</v>
      </c>
      <c r="G3874" s="14" t="n">
        <v>5</v>
      </c>
      <c r="H3874" s="14" t="n">
        <v>2</v>
      </c>
      <c r="I3874" s="23" t="str">
        <f aca="false">IF(J3874="RHAP", "Rhizophora apiculata", IF(J3874="EXAG", "Excoecaria agallocha", IF(J3874="BRPA", "Bruguiera parviflora", IF(J3874="XYMO", "Xylocarpus moluccensis", IF(J3874="BRCY", "Bruguiera cylindrica", IF(J3874="AVAL", "Avicennia alba", IF(J3874="AVOF", "Avicennia officinalis", IF(J3874="LURA", "Lumnitzera racemosa", IF(J3874="CETA", "Ceriops tagal", IF(J3874="XYGR", "Xylocarpus granatum", IF(J3874="AVMA", "Avicennia marina", IF(J3874="RHMU", "Rhizophora mucronata", IF(J3874="BRGY", "Bruguiera gymnorrhiza", IF(J3874="BRSE", "Bruguiera sexangula", IF(J3874="SOOV", "Sonneratia ovata", IF(J3874="SOCA", "Sonneratia caseolaris", IF(J3874="HELI", "Heritiera littoralis", IF(J3874="HESY", "Heritiera sylvatica", IF(J3874="NYFR", "Nypa fruticans", IF(J3874="CYRA", "Cynometra ramiflora", IF(J3874="PHPA", "Phoenix paludosa", IF(J3874="SCHY", "Scyphiphora hydrophyllacea", IF(J3874="DIMA", "Diospyros maritima", IF(J3874="POPI", "Pongamia pinnata", IF(J3874="MAPS", "Maniltoa psilogyne", IF(J3874="INBI", "Intsia bijuga", IF(J3874="ACEB", "Acanthus ebracteatus", IF(J3874="CAER", "Calamus erinaceus", IF(J3874="UNUN", "Unknown unknown",  IF(J3874="SOAL", "Sonneratia alba",  IF(J3874="AECO", "Aegiceras corniculatum", "" )) )))))))))))))))))))))))))))))</f>
        <v>Rhizophora apiculata</v>
      </c>
      <c r="J3874" s="23" t="s">
        <v>21</v>
      </c>
      <c r="K3874" s="61" t="n">
        <v>12.1</v>
      </c>
      <c r="L3874" s="73"/>
      <c r="N3874" s="29"/>
    </row>
    <row r="3875" customFormat="false" ht="13.8" hidden="false" customHeight="false" outlineLevel="0" collapsed="false">
      <c r="A3875" s="49" t="s">
        <v>138</v>
      </c>
      <c r="B3875" s="27" t="n">
        <v>41397</v>
      </c>
      <c r="C3875" s="1" t="s">
        <v>544</v>
      </c>
      <c r="D3875" s="1" t="s">
        <v>140</v>
      </c>
      <c r="E3875" s="1" t="s">
        <v>544</v>
      </c>
      <c r="F3875" s="1" t="s">
        <v>20</v>
      </c>
      <c r="G3875" s="14" t="n">
        <v>5</v>
      </c>
      <c r="H3875" s="29" t="n">
        <v>3</v>
      </c>
      <c r="I3875" s="23" t="str">
        <f aca="false">IF(J3875="RHAP", "Rhizophora apiculata", IF(J3875="EXAG", "Excoecaria agallocha", IF(J3875="BRPA", "Bruguiera parviflora", IF(J3875="XYMO", "Xylocarpus moluccensis", IF(J3875="BRCY", "Bruguiera cylindrica", IF(J3875="AVAL", "Avicennia alba", IF(J3875="AVOF", "Avicennia officinalis", IF(J3875="LURA", "Lumnitzera racemosa", IF(J3875="CETA", "Ceriops tagal", IF(J3875="XYGR", "Xylocarpus granatum", IF(J3875="AVMA", "Avicennia marina", IF(J3875="RHMU", "Rhizophora mucronata", IF(J3875="BRGY", "Bruguiera gymnorrhiza", IF(J3875="BRSE", "Bruguiera sexangula", IF(J3875="SOOV", "Sonneratia ovata", IF(J3875="SOCA", "Sonneratia caseolaris", IF(J3875="HELI", "Heritiera littoralis", IF(J3875="HESY", "Heritiera sylvatica", IF(J3875="NYFR", "Nypa fruticans", IF(J3875="CYRA", "Cynometra ramiflora", IF(J3875="PHPA", "Phoenix paludosa", IF(J3875="SCHY", "Scyphiphora hydrophyllacea", IF(J3875="DIMA", "Diospyros maritima", IF(J3875="POPI", "Pongamia pinnata", IF(J3875="MAPS", "Maniltoa psilogyne", IF(J3875="INBI", "Intsia bijuga", IF(J3875="ACEB", "Acanthus ebracteatus", IF(J3875="CAER", "Calamus erinaceus", IF(J3875="UNUN", "Unknown unknown",  IF(J3875="SOAL", "Sonneratia alba",  IF(J3875="AECO", "Aegiceras corniculatum", "" )) )))))))))))))))))))))))))))))</f>
        <v>Rhizophora apiculata</v>
      </c>
      <c r="J3875" s="23" t="s">
        <v>21</v>
      </c>
      <c r="K3875" s="61" t="n">
        <v>5</v>
      </c>
      <c r="L3875" s="73"/>
      <c r="N3875" s="29" t="n">
        <v>2</v>
      </c>
    </row>
    <row r="3876" customFormat="false" ht="13.8" hidden="false" customHeight="false" outlineLevel="0" collapsed="false">
      <c r="A3876" s="49" t="s">
        <v>138</v>
      </c>
      <c r="B3876" s="27" t="n">
        <v>41397</v>
      </c>
      <c r="C3876" s="1" t="s">
        <v>544</v>
      </c>
      <c r="D3876" s="1" t="s">
        <v>140</v>
      </c>
      <c r="E3876" s="1" t="s">
        <v>544</v>
      </c>
      <c r="F3876" s="1" t="s">
        <v>20</v>
      </c>
      <c r="G3876" s="14" t="n">
        <v>5</v>
      </c>
      <c r="H3876" s="29" t="n">
        <v>3</v>
      </c>
      <c r="I3876" s="23" t="str">
        <f aca="false">IF(J3876="RHAP", "Rhizophora apiculata", IF(J3876="EXAG", "Excoecaria agallocha", IF(J3876="BRPA", "Bruguiera parviflora", IF(J3876="XYMO", "Xylocarpus moluccensis", IF(J3876="BRCY", "Bruguiera cylindrica", IF(J3876="AVAL", "Avicennia alba", IF(J3876="AVOF", "Avicennia officinalis", IF(J3876="LURA", "Lumnitzera racemosa", IF(J3876="CETA", "Ceriops tagal", IF(J3876="XYGR", "Xylocarpus granatum", IF(J3876="AVMA", "Avicennia marina", IF(J3876="RHMU", "Rhizophora mucronata", IF(J3876="BRGY", "Bruguiera gymnorrhiza", IF(J3876="BRSE", "Bruguiera sexangula", IF(J3876="SOOV", "Sonneratia ovata", IF(J3876="SOCA", "Sonneratia caseolaris", IF(J3876="HELI", "Heritiera littoralis", IF(J3876="HESY", "Heritiera sylvatica", IF(J3876="NYFR", "Nypa fruticans", IF(J3876="CYRA", "Cynometra ramiflora", IF(J3876="PHPA", "Phoenix paludosa", IF(J3876="SCHY", "Scyphiphora hydrophyllacea", IF(J3876="DIMA", "Diospyros maritima", IF(J3876="POPI", "Pongamia pinnata", IF(J3876="MAPS", "Maniltoa psilogyne", IF(J3876="INBI", "Intsia bijuga", IF(J3876="ACEB", "Acanthus ebracteatus", IF(J3876="CAER", "Calamus erinaceus", IF(J3876="UNUN", "Unknown unknown",  IF(J3876="SOAL", "Sonneratia alba",  IF(J3876="AECO", "Aegiceras corniculatum", "" )) )))))))))))))))))))))))))))))</f>
        <v>Rhizophora apiculata</v>
      </c>
      <c r="J3876" s="23" t="s">
        <v>21</v>
      </c>
      <c r="K3876" s="61" t="n">
        <v>5</v>
      </c>
      <c r="L3876" s="73"/>
      <c r="N3876" s="29"/>
    </row>
    <row r="3877" customFormat="false" ht="13.8" hidden="false" customHeight="false" outlineLevel="0" collapsed="false">
      <c r="A3877" s="49" t="s">
        <v>138</v>
      </c>
      <c r="B3877" s="27" t="n">
        <v>41397</v>
      </c>
      <c r="C3877" s="1" t="s">
        <v>544</v>
      </c>
      <c r="D3877" s="1" t="s">
        <v>140</v>
      </c>
      <c r="E3877" s="1" t="s">
        <v>544</v>
      </c>
      <c r="F3877" s="1" t="s">
        <v>20</v>
      </c>
      <c r="G3877" s="14" t="n">
        <v>5</v>
      </c>
      <c r="H3877" s="29" t="n">
        <v>3</v>
      </c>
      <c r="I3877" s="23" t="str">
        <f aca="false">IF(J3877="RHAP", "Rhizophora apiculata", IF(J3877="EXAG", "Excoecaria agallocha", IF(J3877="BRPA", "Bruguiera parviflora", IF(J3877="XYMO", "Xylocarpus moluccensis", IF(J3877="BRCY", "Bruguiera cylindrica", IF(J3877="AVAL", "Avicennia alba", IF(J3877="AVOF", "Avicennia officinalis", IF(J3877="LURA", "Lumnitzera racemosa", IF(J3877="CETA", "Ceriops tagal", IF(J3877="XYGR", "Xylocarpus granatum", IF(J3877="AVMA", "Avicennia marina", IF(J3877="RHMU", "Rhizophora mucronata", IF(J3877="BRGY", "Bruguiera gymnorrhiza", IF(J3877="BRSE", "Bruguiera sexangula", IF(J3877="SOOV", "Sonneratia ovata", IF(J3877="SOCA", "Sonneratia caseolaris", IF(J3877="HELI", "Heritiera littoralis", IF(J3877="HESY", "Heritiera sylvatica", IF(J3877="NYFR", "Nypa fruticans", IF(J3877="CYRA", "Cynometra ramiflora", IF(J3877="PHPA", "Phoenix paludosa", IF(J3877="SCHY", "Scyphiphora hydrophyllacea", IF(J3877="DIMA", "Diospyros maritima", IF(J3877="POPI", "Pongamia pinnata", IF(J3877="MAPS", "Maniltoa psilogyne", IF(J3877="INBI", "Intsia bijuga", IF(J3877="ACEB", "Acanthus ebracteatus", IF(J3877="CAER", "Calamus erinaceus", IF(J3877="UNUN", "Unknown unknown",  IF(J3877="SOAL", "Sonneratia alba",  IF(J3877="AECO", "Aegiceras corniculatum", "" )) )))))))))))))))))))))))))))))</f>
        <v>Rhizophora apiculata</v>
      </c>
      <c r="J3877" s="23" t="s">
        <v>21</v>
      </c>
      <c r="K3877" s="61" t="n">
        <v>5</v>
      </c>
      <c r="L3877" s="73"/>
      <c r="N3877" s="29"/>
    </row>
    <row r="3878" customFormat="false" ht="13.8" hidden="false" customHeight="false" outlineLevel="0" collapsed="false">
      <c r="A3878" s="49" t="s">
        <v>138</v>
      </c>
      <c r="B3878" s="27" t="n">
        <v>41397</v>
      </c>
      <c r="C3878" s="1" t="s">
        <v>544</v>
      </c>
      <c r="D3878" s="1" t="s">
        <v>140</v>
      </c>
      <c r="E3878" s="1" t="s">
        <v>544</v>
      </c>
      <c r="F3878" s="1" t="s">
        <v>20</v>
      </c>
      <c r="G3878" s="14" t="n">
        <v>5</v>
      </c>
      <c r="H3878" s="29" t="n">
        <v>3</v>
      </c>
      <c r="I3878" s="23" t="str">
        <f aca="false">IF(J3878="RHAP", "Rhizophora apiculata", IF(J3878="EXAG", "Excoecaria agallocha", IF(J3878="BRPA", "Bruguiera parviflora", IF(J3878="XYMO", "Xylocarpus moluccensis", IF(J3878="BRCY", "Bruguiera cylindrica", IF(J3878="AVAL", "Avicennia alba", IF(J3878="AVOF", "Avicennia officinalis", IF(J3878="LURA", "Lumnitzera racemosa", IF(J3878="CETA", "Ceriops tagal", IF(J3878="XYGR", "Xylocarpus granatum", IF(J3878="AVMA", "Avicennia marina", IF(J3878="RHMU", "Rhizophora mucronata", IF(J3878="BRGY", "Bruguiera gymnorrhiza", IF(J3878="BRSE", "Bruguiera sexangula", IF(J3878="SOOV", "Sonneratia ovata", IF(J3878="SOCA", "Sonneratia caseolaris", IF(J3878="HELI", "Heritiera littoralis", IF(J3878="HESY", "Heritiera sylvatica", IF(J3878="NYFR", "Nypa fruticans", IF(J3878="CYRA", "Cynometra ramiflora", IF(J3878="PHPA", "Phoenix paludosa", IF(J3878="SCHY", "Scyphiphora hydrophyllacea", IF(J3878="DIMA", "Diospyros maritima", IF(J3878="POPI", "Pongamia pinnata", IF(J3878="MAPS", "Maniltoa psilogyne", IF(J3878="INBI", "Intsia bijuga", IF(J3878="ACEB", "Acanthus ebracteatus", IF(J3878="CAER", "Calamus erinaceus", IF(J3878="UNUN", "Unknown unknown",  IF(J3878="SOAL", "Sonneratia alba",  IF(J3878="AECO", "Aegiceras corniculatum", "" )) )))))))))))))))))))))))))))))</f>
        <v>Rhizophora apiculata</v>
      </c>
      <c r="J3878" s="23" t="s">
        <v>21</v>
      </c>
      <c r="K3878" s="61" t="n">
        <v>5</v>
      </c>
      <c r="L3878" s="73"/>
      <c r="N3878" s="29"/>
    </row>
    <row r="3879" customFormat="false" ht="13.8" hidden="false" customHeight="false" outlineLevel="0" collapsed="false">
      <c r="A3879" s="49" t="s">
        <v>138</v>
      </c>
      <c r="B3879" s="27" t="n">
        <v>41397</v>
      </c>
      <c r="C3879" s="1" t="s">
        <v>544</v>
      </c>
      <c r="D3879" s="1" t="s">
        <v>140</v>
      </c>
      <c r="E3879" s="1" t="s">
        <v>544</v>
      </c>
      <c r="F3879" s="1" t="s">
        <v>20</v>
      </c>
      <c r="G3879" s="14" t="n">
        <v>5</v>
      </c>
      <c r="H3879" s="29" t="n">
        <v>3</v>
      </c>
      <c r="I3879" s="23" t="str">
        <f aca="false">IF(J3879="RHAP", "Rhizophora apiculata", IF(J3879="EXAG", "Excoecaria agallocha", IF(J3879="BRPA", "Bruguiera parviflora", IF(J3879="XYMO", "Xylocarpus moluccensis", IF(J3879="BRCY", "Bruguiera cylindrica", IF(J3879="AVAL", "Avicennia alba", IF(J3879="AVOF", "Avicennia officinalis", IF(J3879="LURA", "Lumnitzera racemosa", IF(J3879="CETA", "Ceriops tagal", IF(J3879="XYGR", "Xylocarpus granatum", IF(J3879="AVMA", "Avicennia marina", IF(J3879="RHMU", "Rhizophora mucronata", IF(J3879="BRGY", "Bruguiera gymnorrhiza", IF(J3879="BRSE", "Bruguiera sexangula", IF(J3879="SOOV", "Sonneratia ovata", IF(J3879="SOCA", "Sonneratia caseolaris", IF(J3879="HELI", "Heritiera littoralis", IF(J3879="HESY", "Heritiera sylvatica", IF(J3879="NYFR", "Nypa fruticans", IF(J3879="CYRA", "Cynometra ramiflora", IF(J3879="PHPA", "Phoenix paludosa", IF(J3879="SCHY", "Scyphiphora hydrophyllacea", IF(J3879="DIMA", "Diospyros maritima", IF(J3879="POPI", "Pongamia pinnata", IF(J3879="MAPS", "Maniltoa psilogyne", IF(J3879="INBI", "Intsia bijuga", IF(J3879="ACEB", "Acanthus ebracteatus", IF(J3879="CAER", "Calamus erinaceus", IF(J3879="UNUN", "Unknown unknown",  IF(J3879="SOAL", "Sonneratia alba",  IF(J3879="AECO", "Aegiceras corniculatum", "" )) )))))))))))))))))))))))))))))</f>
        <v>Rhizophora apiculata</v>
      </c>
      <c r="J3879" s="23" t="s">
        <v>21</v>
      </c>
      <c r="K3879" s="61" t="n">
        <v>5.1</v>
      </c>
      <c r="L3879" s="73"/>
      <c r="N3879" s="29"/>
    </row>
    <row r="3880" customFormat="false" ht="13.8" hidden="false" customHeight="false" outlineLevel="0" collapsed="false">
      <c r="A3880" s="49" t="s">
        <v>138</v>
      </c>
      <c r="B3880" s="27" t="n">
        <v>41397</v>
      </c>
      <c r="C3880" s="1" t="s">
        <v>544</v>
      </c>
      <c r="D3880" s="1" t="s">
        <v>140</v>
      </c>
      <c r="E3880" s="1" t="s">
        <v>544</v>
      </c>
      <c r="F3880" s="1" t="s">
        <v>20</v>
      </c>
      <c r="G3880" s="14" t="n">
        <v>5</v>
      </c>
      <c r="H3880" s="29" t="n">
        <v>3</v>
      </c>
      <c r="I3880" s="23" t="str">
        <f aca="false">IF(J3880="RHAP", "Rhizophora apiculata", IF(J3880="EXAG", "Excoecaria agallocha", IF(J3880="BRPA", "Bruguiera parviflora", IF(J3880="XYMO", "Xylocarpus moluccensis", IF(J3880="BRCY", "Bruguiera cylindrica", IF(J3880="AVAL", "Avicennia alba", IF(J3880="AVOF", "Avicennia officinalis", IF(J3880="LURA", "Lumnitzera racemosa", IF(J3880="CETA", "Ceriops tagal", IF(J3880="XYGR", "Xylocarpus granatum", IF(J3880="AVMA", "Avicennia marina", IF(J3880="RHMU", "Rhizophora mucronata", IF(J3880="BRGY", "Bruguiera gymnorrhiza", IF(J3880="BRSE", "Bruguiera sexangula", IF(J3880="SOOV", "Sonneratia ovata", IF(J3880="SOCA", "Sonneratia caseolaris", IF(J3880="HELI", "Heritiera littoralis", IF(J3880="HESY", "Heritiera sylvatica", IF(J3880="NYFR", "Nypa fruticans", IF(J3880="CYRA", "Cynometra ramiflora", IF(J3880="PHPA", "Phoenix paludosa", IF(J3880="SCHY", "Scyphiphora hydrophyllacea", IF(J3880="DIMA", "Diospyros maritima", IF(J3880="POPI", "Pongamia pinnata", IF(J3880="MAPS", "Maniltoa psilogyne", IF(J3880="INBI", "Intsia bijuga", IF(J3880="ACEB", "Acanthus ebracteatus", IF(J3880="CAER", "Calamus erinaceus", IF(J3880="UNUN", "Unknown unknown",  IF(J3880="SOAL", "Sonneratia alba",  IF(J3880="AECO", "Aegiceras corniculatum", "" )) )))))))))))))))))))))))))))))</f>
        <v>Rhizophora apiculata</v>
      </c>
      <c r="J3880" s="23" t="s">
        <v>21</v>
      </c>
      <c r="K3880" s="61" t="n">
        <v>5.1</v>
      </c>
      <c r="L3880" s="73"/>
      <c r="N3880" s="29"/>
    </row>
    <row r="3881" customFormat="false" ht="13.8" hidden="false" customHeight="false" outlineLevel="0" collapsed="false">
      <c r="A3881" s="49" t="s">
        <v>138</v>
      </c>
      <c r="B3881" s="27" t="n">
        <v>41397</v>
      </c>
      <c r="C3881" s="1" t="s">
        <v>544</v>
      </c>
      <c r="D3881" s="1" t="s">
        <v>140</v>
      </c>
      <c r="E3881" s="1" t="s">
        <v>544</v>
      </c>
      <c r="F3881" s="1" t="s">
        <v>20</v>
      </c>
      <c r="G3881" s="14" t="n">
        <v>5</v>
      </c>
      <c r="H3881" s="29" t="n">
        <v>3</v>
      </c>
      <c r="I3881" s="23" t="str">
        <f aca="false">IF(J3881="RHAP", "Rhizophora apiculata", IF(J3881="EXAG", "Excoecaria agallocha", IF(J3881="BRPA", "Bruguiera parviflora", IF(J3881="XYMO", "Xylocarpus moluccensis", IF(J3881="BRCY", "Bruguiera cylindrica", IF(J3881="AVAL", "Avicennia alba", IF(J3881="AVOF", "Avicennia officinalis", IF(J3881="LURA", "Lumnitzera racemosa", IF(J3881="CETA", "Ceriops tagal", IF(J3881="XYGR", "Xylocarpus granatum", IF(J3881="AVMA", "Avicennia marina", IF(J3881="RHMU", "Rhizophora mucronata", IF(J3881="BRGY", "Bruguiera gymnorrhiza", IF(J3881="BRSE", "Bruguiera sexangula", IF(J3881="SOOV", "Sonneratia ovata", IF(J3881="SOCA", "Sonneratia caseolaris", IF(J3881="HELI", "Heritiera littoralis", IF(J3881="HESY", "Heritiera sylvatica", IF(J3881="NYFR", "Nypa fruticans", IF(J3881="CYRA", "Cynometra ramiflora", IF(J3881="PHPA", "Phoenix paludosa", IF(J3881="SCHY", "Scyphiphora hydrophyllacea", IF(J3881="DIMA", "Diospyros maritima", IF(J3881="POPI", "Pongamia pinnata", IF(J3881="MAPS", "Maniltoa psilogyne", IF(J3881="INBI", "Intsia bijuga", IF(J3881="ACEB", "Acanthus ebracteatus", IF(J3881="CAER", "Calamus erinaceus", IF(J3881="UNUN", "Unknown unknown",  IF(J3881="SOAL", "Sonneratia alba",  IF(J3881="AECO", "Aegiceras corniculatum", "" )) )))))))))))))))))))))))))))))</f>
        <v>Rhizophora apiculata</v>
      </c>
      <c r="J3881" s="23" t="s">
        <v>21</v>
      </c>
      <c r="K3881" s="61" t="n">
        <v>5.2</v>
      </c>
      <c r="L3881" s="73"/>
      <c r="N3881" s="29"/>
    </row>
    <row r="3882" customFormat="false" ht="13.8" hidden="false" customHeight="false" outlineLevel="0" collapsed="false">
      <c r="A3882" s="49" t="s">
        <v>138</v>
      </c>
      <c r="B3882" s="27" t="n">
        <v>41397</v>
      </c>
      <c r="C3882" s="1" t="s">
        <v>544</v>
      </c>
      <c r="D3882" s="1" t="s">
        <v>140</v>
      </c>
      <c r="E3882" s="1" t="s">
        <v>544</v>
      </c>
      <c r="F3882" s="1" t="s">
        <v>20</v>
      </c>
      <c r="G3882" s="14" t="n">
        <v>5</v>
      </c>
      <c r="H3882" s="29" t="n">
        <v>3</v>
      </c>
      <c r="I3882" s="23" t="str">
        <f aca="false">IF(J3882="RHAP", "Rhizophora apiculata", IF(J3882="EXAG", "Excoecaria agallocha", IF(J3882="BRPA", "Bruguiera parviflora", IF(J3882="XYMO", "Xylocarpus moluccensis", IF(J3882="BRCY", "Bruguiera cylindrica", IF(J3882="AVAL", "Avicennia alba", IF(J3882="AVOF", "Avicennia officinalis", IF(J3882="LURA", "Lumnitzera racemosa", IF(J3882="CETA", "Ceriops tagal", IF(J3882="XYGR", "Xylocarpus granatum", IF(J3882="AVMA", "Avicennia marina", IF(J3882="RHMU", "Rhizophora mucronata", IF(J3882="BRGY", "Bruguiera gymnorrhiza", IF(J3882="BRSE", "Bruguiera sexangula", IF(J3882="SOOV", "Sonneratia ovata", IF(J3882="SOCA", "Sonneratia caseolaris", IF(J3882="HELI", "Heritiera littoralis", IF(J3882="HESY", "Heritiera sylvatica", IF(J3882="NYFR", "Nypa fruticans", IF(J3882="CYRA", "Cynometra ramiflora", IF(J3882="PHPA", "Phoenix paludosa", IF(J3882="SCHY", "Scyphiphora hydrophyllacea", IF(J3882="DIMA", "Diospyros maritima", IF(J3882="POPI", "Pongamia pinnata", IF(J3882="MAPS", "Maniltoa psilogyne", IF(J3882="INBI", "Intsia bijuga", IF(J3882="ACEB", "Acanthus ebracteatus", IF(J3882="CAER", "Calamus erinaceus", IF(J3882="UNUN", "Unknown unknown",  IF(J3882="SOAL", "Sonneratia alba",  IF(J3882="AECO", "Aegiceras corniculatum", "" )) )))))))))))))))))))))))))))))</f>
        <v>Rhizophora apiculata</v>
      </c>
      <c r="J3882" s="23" t="s">
        <v>21</v>
      </c>
      <c r="K3882" s="61" t="n">
        <v>5.3</v>
      </c>
      <c r="L3882" s="73"/>
      <c r="N3882" s="29"/>
    </row>
    <row r="3883" customFormat="false" ht="13.8" hidden="false" customHeight="false" outlineLevel="0" collapsed="false">
      <c r="A3883" s="49" t="s">
        <v>138</v>
      </c>
      <c r="B3883" s="27" t="n">
        <v>41397</v>
      </c>
      <c r="C3883" s="1" t="s">
        <v>544</v>
      </c>
      <c r="D3883" s="1" t="s">
        <v>140</v>
      </c>
      <c r="E3883" s="1" t="s">
        <v>544</v>
      </c>
      <c r="F3883" s="1" t="s">
        <v>20</v>
      </c>
      <c r="G3883" s="14" t="n">
        <v>5</v>
      </c>
      <c r="H3883" s="29" t="n">
        <v>3</v>
      </c>
      <c r="I3883" s="23" t="str">
        <f aca="false">IF(J3883="RHAP", "Rhizophora apiculata", IF(J3883="EXAG", "Excoecaria agallocha", IF(J3883="BRPA", "Bruguiera parviflora", IF(J3883="XYMO", "Xylocarpus moluccensis", IF(J3883="BRCY", "Bruguiera cylindrica", IF(J3883="AVAL", "Avicennia alba", IF(J3883="AVOF", "Avicennia officinalis", IF(J3883="LURA", "Lumnitzera racemosa", IF(J3883="CETA", "Ceriops tagal", IF(J3883="XYGR", "Xylocarpus granatum", IF(J3883="AVMA", "Avicennia marina", IF(J3883="RHMU", "Rhizophora mucronata", IF(J3883="BRGY", "Bruguiera gymnorrhiza", IF(J3883="BRSE", "Bruguiera sexangula", IF(J3883="SOOV", "Sonneratia ovata", IF(J3883="SOCA", "Sonneratia caseolaris", IF(J3883="HELI", "Heritiera littoralis", IF(J3883="HESY", "Heritiera sylvatica", IF(J3883="NYFR", "Nypa fruticans", IF(J3883="CYRA", "Cynometra ramiflora", IF(J3883="PHPA", "Phoenix paludosa", IF(J3883="SCHY", "Scyphiphora hydrophyllacea", IF(J3883="DIMA", "Diospyros maritima", IF(J3883="POPI", "Pongamia pinnata", IF(J3883="MAPS", "Maniltoa psilogyne", IF(J3883="INBI", "Intsia bijuga", IF(J3883="ACEB", "Acanthus ebracteatus", IF(J3883="CAER", "Calamus erinaceus", IF(J3883="UNUN", "Unknown unknown",  IF(J3883="SOAL", "Sonneratia alba",  IF(J3883="AECO", "Aegiceras corniculatum", "" )) )))))))))))))))))))))))))))))</f>
        <v>Rhizophora apiculata</v>
      </c>
      <c r="J3883" s="23" t="s">
        <v>21</v>
      </c>
      <c r="K3883" s="61" t="n">
        <v>5.4</v>
      </c>
      <c r="L3883" s="73"/>
      <c r="N3883" s="29"/>
    </row>
    <row r="3884" customFormat="false" ht="13.8" hidden="false" customHeight="false" outlineLevel="0" collapsed="false">
      <c r="A3884" s="49" t="s">
        <v>138</v>
      </c>
      <c r="B3884" s="27" t="n">
        <v>41397</v>
      </c>
      <c r="C3884" s="1" t="s">
        <v>544</v>
      </c>
      <c r="D3884" s="1" t="s">
        <v>140</v>
      </c>
      <c r="E3884" s="1" t="s">
        <v>544</v>
      </c>
      <c r="F3884" s="1" t="s">
        <v>20</v>
      </c>
      <c r="G3884" s="14" t="n">
        <v>5</v>
      </c>
      <c r="H3884" s="29" t="n">
        <v>3</v>
      </c>
      <c r="I3884" s="23" t="str">
        <f aca="false">IF(J3884="RHAP", "Rhizophora apiculata", IF(J3884="EXAG", "Excoecaria agallocha", IF(J3884="BRPA", "Bruguiera parviflora", IF(J3884="XYMO", "Xylocarpus moluccensis", IF(J3884="BRCY", "Bruguiera cylindrica", IF(J3884="AVAL", "Avicennia alba", IF(J3884="AVOF", "Avicennia officinalis", IF(J3884="LURA", "Lumnitzera racemosa", IF(J3884="CETA", "Ceriops tagal", IF(J3884="XYGR", "Xylocarpus granatum", IF(J3884="AVMA", "Avicennia marina", IF(J3884="RHMU", "Rhizophora mucronata", IF(J3884="BRGY", "Bruguiera gymnorrhiza", IF(J3884="BRSE", "Bruguiera sexangula", IF(J3884="SOOV", "Sonneratia ovata", IF(J3884="SOCA", "Sonneratia caseolaris", IF(J3884="HELI", "Heritiera littoralis", IF(J3884="HESY", "Heritiera sylvatica", IF(J3884="NYFR", "Nypa fruticans", IF(J3884="CYRA", "Cynometra ramiflora", IF(J3884="PHPA", "Phoenix paludosa", IF(J3884="SCHY", "Scyphiphora hydrophyllacea", IF(J3884="DIMA", "Diospyros maritima", IF(J3884="POPI", "Pongamia pinnata", IF(J3884="MAPS", "Maniltoa psilogyne", IF(J3884="INBI", "Intsia bijuga", IF(J3884="ACEB", "Acanthus ebracteatus", IF(J3884="CAER", "Calamus erinaceus", IF(J3884="UNUN", "Unknown unknown",  IF(J3884="SOAL", "Sonneratia alba",  IF(J3884="AECO", "Aegiceras corniculatum", "" )) )))))))))))))))))))))))))))))</f>
        <v>Rhizophora apiculata</v>
      </c>
      <c r="J3884" s="23" t="s">
        <v>21</v>
      </c>
      <c r="K3884" s="61" t="n">
        <v>5.4</v>
      </c>
      <c r="L3884" s="73"/>
      <c r="N3884" s="29" t="n">
        <v>2</v>
      </c>
    </row>
    <row r="3885" customFormat="false" ht="13.8" hidden="false" customHeight="false" outlineLevel="0" collapsed="false">
      <c r="A3885" s="49" t="s">
        <v>138</v>
      </c>
      <c r="B3885" s="27" t="n">
        <v>41397</v>
      </c>
      <c r="C3885" s="1" t="s">
        <v>544</v>
      </c>
      <c r="D3885" s="1" t="s">
        <v>140</v>
      </c>
      <c r="E3885" s="1" t="s">
        <v>544</v>
      </c>
      <c r="F3885" s="1" t="s">
        <v>20</v>
      </c>
      <c r="G3885" s="14" t="n">
        <v>5</v>
      </c>
      <c r="H3885" s="29" t="n">
        <v>3</v>
      </c>
      <c r="I3885" s="23" t="str">
        <f aca="false">IF(J3885="RHAP", "Rhizophora apiculata", IF(J3885="EXAG", "Excoecaria agallocha", IF(J3885="BRPA", "Bruguiera parviflora", IF(J3885="XYMO", "Xylocarpus moluccensis", IF(J3885="BRCY", "Bruguiera cylindrica", IF(J3885="AVAL", "Avicennia alba", IF(J3885="AVOF", "Avicennia officinalis", IF(J3885="LURA", "Lumnitzera racemosa", IF(J3885="CETA", "Ceriops tagal", IF(J3885="XYGR", "Xylocarpus granatum", IF(J3885="AVMA", "Avicennia marina", IF(J3885="RHMU", "Rhizophora mucronata", IF(J3885="BRGY", "Bruguiera gymnorrhiza", IF(J3885="BRSE", "Bruguiera sexangula", IF(J3885="SOOV", "Sonneratia ovata", IF(J3885="SOCA", "Sonneratia caseolaris", IF(J3885="HELI", "Heritiera littoralis", IF(J3885="HESY", "Heritiera sylvatica", IF(J3885="NYFR", "Nypa fruticans", IF(J3885="CYRA", "Cynometra ramiflora", IF(J3885="PHPA", "Phoenix paludosa", IF(J3885="SCHY", "Scyphiphora hydrophyllacea", IF(J3885="DIMA", "Diospyros maritima", IF(J3885="POPI", "Pongamia pinnata", IF(J3885="MAPS", "Maniltoa psilogyne", IF(J3885="INBI", "Intsia bijuga", IF(J3885="ACEB", "Acanthus ebracteatus", IF(J3885="CAER", "Calamus erinaceus", IF(J3885="UNUN", "Unknown unknown",  IF(J3885="SOAL", "Sonneratia alba",  IF(J3885="AECO", "Aegiceras corniculatum", "" )) )))))))))))))))))))))))))))))</f>
        <v>Rhizophora apiculata</v>
      </c>
      <c r="J3885" s="23" t="s">
        <v>21</v>
      </c>
      <c r="K3885" s="61" t="n">
        <v>5.5</v>
      </c>
      <c r="L3885" s="73"/>
      <c r="N3885" s="29"/>
    </row>
    <row r="3886" customFormat="false" ht="13.8" hidden="false" customHeight="false" outlineLevel="0" collapsed="false">
      <c r="A3886" s="49" t="s">
        <v>138</v>
      </c>
      <c r="B3886" s="27" t="n">
        <v>41397</v>
      </c>
      <c r="C3886" s="1" t="s">
        <v>544</v>
      </c>
      <c r="D3886" s="1" t="s">
        <v>140</v>
      </c>
      <c r="E3886" s="1" t="s">
        <v>544</v>
      </c>
      <c r="F3886" s="1" t="s">
        <v>20</v>
      </c>
      <c r="G3886" s="14" t="n">
        <v>5</v>
      </c>
      <c r="H3886" s="29" t="n">
        <v>3</v>
      </c>
      <c r="I3886" s="23" t="str">
        <f aca="false">IF(J3886="RHAP", "Rhizophora apiculata", IF(J3886="EXAG", "Excoecaria agallocha", IF(J3886="BRPA", "Bruguiera parviflora", IF(J3886="XYMO", "Xylocarpus moluccensis", IF(J3886="BRCY", "Bruguiera cylindrica", IF(J3886="AVAL", "Avicennia alba", IF(J3886="AVOF", "Avicennia officinalis", IF(J3886="LURA", "Lumnitzera racemosa", IF(J3886="CETA", "Ceriops tagal", IF(J3886="XYGR", "Xylocarpus granatum", IF(J3886="AVMA", "Avicennia marina", IF(J3886="RHMU", "Rhizophora mucronata", IF(J3886="BRGY", "Bruguiera gymnorrhiza", IF(J3886="BRSE", "Bruguiera sexangula", IF(J3886="SOOV", "Sonneratia ovata", IF(J3886="SOCA", "Sonneratia caseolaris", IF(J3886="HELI", "Heritiera littoralis", IF(J3886="HESY", "Heritiera sylvatica", IF(J3886="NYFR", "Nypa fruticans", IF(J3886="CYRA", "Cynometra ramiflora", IF(J3886="PHPA", "Phoenix paludosa", IF(J3886="SCHY", "Scyphiphora hydrophyllacea", IF(J3886="DIMA", "Diospyros maritima", IF(J3886="POPI", "Pongamia pinnata", IF(J3886="MAPS", "Maniltoa psilogyne", IF(J3886="INBI", "Intsia bijuga", IF(J3886="ACEB", "Acanthus ebracteatus", IF(J3886="CAER", "Calamus erinaceus", IF(J3886="UNUN", "Unknown unknown",  IF(J3886="SOAL", "Sonneratia alba",  IF(J3886="AECO", "Aegiceras corniculatum", "" )) )))))))))))))))))))))))))))))</f>
        <v>Rhizophora apiculata</v>
      </c>
      <c r="J3886" s="23" t="s">
        <v>21</v>
      </c>
      <c r="K3886" s="61" t="n">
        <v>5.7</v>
      </c>
      <c r="L3886" s="73"/>
      <c r="N3886" s="29"/>
    </row>
    <row r="3887" customFormat="false" ht="13.8" hidden="false" customHeight="false" outlineLevel="0" collapsed="false">
      <c r="A3887" s="49" t="s">
        <v>138</v>
      </c>
      <c r="B3887" s="27" t="n">
        <v>41397</v>
      </c>
      <c r="C3887" s="1" t="s">
        <v>544</v>
      </c>
      <c r="D3887" s="1" t="s">
        <v>140</v>
      </c>
      <c r="E3887" s="1" t="s">
        <v>544</v>
      </c>
      <c r="F3887" s="1" t="s">
        <v>20</v>
      </c>
      <c r="G3887" s="14" t="n">
        <v>5</v>
      </c>
      <c r="H3887" s="29" t="n">
        <v>3</v>
      </c>
      <c r="I3887" s="23" t="str">
        <f aca="false">IF(J3887="RHAP", "Rhizophora apiculata", IF(J3887="EXAG", "Excoecaria agallocha", IF(J3887="BRPA", "Bruguiera parviflora", IF(J3887="XYMO", "Xylocarpus moluccensis", IF(J3887="BRCY", "Bruguiera cylindrica", IF(J3887="AVAL", "Avicennia alba", IF(J3887="AVOF", "Avicennia officinalis", IF(J3887="LURA", "Lumnitzera racemosa", IF(J3887="CETA", "Ceriops tagal", IF(J3887="XYGR", "Xylocarpus granatum", IF(J3887="AVMA", "Avicennia marina", IF(J3887="RHMU", "Rhizophora mucronata", IF(J3887="BRGY", "Bruguiera gymnorrhiza", IF(J3887="BRSE", "Bruguiera sexangula", IF(J3887="SOOV", "Sonneratia ovata", IF(J3887="SOCA", "Sonneratia caseolaris", IF(J3887="HELI", "Heritiera littoralis", IF(J3887="HESY", "Heritiera sylvatica", IF(J3887="NYFR", "Nypa fruticans", IF(J3887="CYRA", "Cynometra ramiflora", IF(J3887="PHPA", "Phoenix paludosa", IF(J3887="SCHY", "Scyphiphora hydrophyllacea", IF(J3887="DIMA", "Diospyros maritima", IF(J3887="POPI", "Pongamia pinnata", IF(J3887="MAPS", "Maniltoa psilogyne", IF(J3887="INBI", "Intsia bijuga", IF(J3887="ACEB", "Acanthus ebracteatus", IF(J3887="CAER", "Calamus erinaceus", IF(J3887="UNUN", "Unknown unknown",  IF(J3887="SOAL", "Sonneratia alba",  IF(J3887="AECO", "Aegiceras corniculatum", "" )) )))))))))))))))))))))))))))))</f>
        <v>Rhizophora apiculata</v>
      </c>
      <c r="J3887" s="23" t="s">
        <v>21</v>
      </c>
      <c r="K3887" s="61" t="n">
        <v>5.8</v>
      </c>
      <c r="L3887" s="73"/>
      <c r="N3887" s="29"/>
    </row>
    <row r="3888" customFormat="false" ht="13.8" hidden="false" customHeight="false" outlineLevel="0" collapsed="false">
      <c r="A3888" s="49" t="s">
        <v>138</v>
      </c>
      <c r="B3888" s="27" t="n">
        <v>41397</v>
      </c>
      <c r="C3888" s="1" t="s">
        <v>544</v>
      </c>
      <c r="D3888" s="1" t="s">
        <v>140</v>
      </c>
      <c r="E3888" s="1" t="s">
        <v>544</v>
      </c>
      <c r="F3888" s="1" t="s">
        <v>20</v>
      </c>
      <c r="G3888" s="14" t="n">
        <v>5</v>
      </c>
      <c r="H3888" s="29" t="n">
        <v>3</v>
      </c>
      <c r="I3888" s="23" t="str">
        <f aca="false">IF(J3888="RHAP", "Rhizophora apiculata", IF(J3888="EXAG", "Excoecaria agallocha", IF(J3888="BRPA", "Bruguiera parviflora", IF(J3888="XYMO", "Xylocarpus moluccensis", IF(J3888="BRCY", "Bruguiera cylindrica", IF(J3888="AVAL", "Avicennia alba", IF(J3888="AVOF", "Avicennia officinalis", IF(J3888="LURA", "Lumnitzera racemosa", IF(J3888="CETA", "Ceriops tagal", IF(J3888="XYGR", "Xylocarpus granatum", IF(J3888="AVMA", "Avicennia marina", IF(J3888="RHMU", "Rhizophora mucronata", IF(J3888="BRGY", "Bruguiera gymnorrhiza", IF(J3888="BRSE", "Bruguiera sexangula", IF(J3888="SOOV", "Sonneratia ovata", IF(J3888="SOCA", "Sonneratia caseolaris", IF(J3888="HELI", "Heritiera littoralis", IF(J3888="HESY", "Heritiera sylvatica", IF(J3888="NYFR", "Nypa fruticans", IF(J3888="CYRA", "Cynometra ramiflora", IF(J3888="PHPA", "Phoenix paludosa", IF(J3888="SCHY", "Scyphiphora hydrophyllacea", IF(J3888="DIMA", "Diospyros maritima", IF(J3888="POPI", "Pongamia pinnata", IF(J3888="MAPS", "Maniltoa psilogyne", IF(J3888="INBI", "Intsia bijuga", IF(J3888="ACEB", "Acanthus ebracteatus", IF(J3888="CAER", "Calamus erinaceus", IF(J3888="UNUN", "Unknown unknown",  IF(J3888="SOAL", "Sonneratia alba",  IF(J3888="AECO", "Aegiceras corniculatum", "" )) )))))))))))))))))))))))))))))</f>
        <v>Rhizophora apiculata</v>
      </c>
      <c r="J3888" s="23" t="s">
        <v>21</v>
      </c>
      <c r="K3888" s="61" t="n">
        <v>5.9</v>
      </c>
      <c r="L3888" s="73"/>
      <c r="N3888" s="29"/>
    </row>
    <row r="3889" customFormat="false" ht="13.8" hidden="false" customHeight="false" outlineLevel="0" collapsed="false">
      <c r="A3889" s="49" t="s">
        <v>138</v>
      </c>
      <c r="B3889" s="27" t="n">
        <v>41397</v>
      </c>
      <c r="C3889" s="1" t="s">
        <v>544</v>
      </c>
      <c r="D3889" s="1" t="s">
        <v>140</v>
      </c>
      <c r="E3889" s="1" t="s">
        <v>544</v>
      </c>
      <c r="F3889" s="1" t="s">
        <v>20</v>
      </c>
      <c r="G3889" s="14" t="n">
        <v>5</v>
      </c>
      <c r="H3889" s="29" t="n">
        <v>3</v>
      </c>
      <c r="I3889" s="23" t="str">
        <f aca="false">IF(J3889="RHAP", "Rhizophora apiculata", IF(J3889="EXAG", "Excoecaria agallocha", IF(J3889="BRPA", "Bruguiera parviflora", IF(J3889="XYMO", "Xylocarpus moluccensis", IF(J3889="BRCY", "Bruguiera cylindrica", IF(J3889="AVAL", "Avicennia alba", IF(J3889="AVOF", "Avicennia officinalis", IF(J3889="LURA", "Lumnitzera racemosa", IF(J3889="CETA", "Ceriops tagal", IF(J3889="XYGR", "Xylocarpus granatum", IF(J3889="AVMA", "Avicennia marina", IF(J3889="RHMU", "Rhizophora mucronata", IF(J3889="BRGY", "Bruguiera gymnorrhiza", IF(J3889="BRSE", "Bruguiera sexangula", IF(J3889="SOOV", "Sonneratia ovata", IF(J3889="SOCA", "Sonneratia caseolaris", IF(J3889="HELI", "Heritiera littoralis", IF(J3889="HESY", "Heritiera sylvatica", IF(J3889="NYFR", "Nypa fruticans", IF(J3889="CYRA", "Cynometra ramiflora", IF(J3889="PHPA", "Phoenix paludosa", IF(J3889="SCHY", "Scyphiphora hydrophyllacea", IF(J3889="DIMA", "Diospyros maritima", IF(J3889="POPI", "Pongamia pinnata", IF(J3889="MAPS", "Maniltoa psilogyne", IF(J3889="INBI", "Intsia bijuga", IF(J3889="ACEB", "Acanthus ebracteatus", IF(J3889="CAER", "Calamus erinaceus", IF(J3889="UNUN", "Unknown unknown",  IF(J3889="SOAL", "Sonneratia alba",  IF(J3889="AECO", "Aegiceras corniculatum", "" )) )))))))))))))))))))))))))))))</f>
        <v>Rhizophora apiculata</v>
      </c>
      <c r="J3889" s="23" t="s">
        <v>21</v>
      </c>
      <c r="K3889" s="61" t="n">
        <v>6</v>
      </c>
      <c r="L3889" s="73"/>
      <c r="N3889" s="29"/>
    </row>
    <row r="3890" customFormat="false" ht="13.8" hidden="false" customHeight="false" outlineLevel="0" collapsed="false">
      <c r="A3890" s="49" t="s">
        <v>138</v>
      </c>
      <c r="B3890" s="27" t="n">
        <v>41397</v>
      </c>
      <c r="C3890" s="1" t="s">
        <v>544</v>
      </c>
      <c r="D3890" s="1" t="s">
        <v>140</v>
      </c>
      <c r="E3890" s="1" t="s">
        <v>544</v>
      </c>
      <c r="F3890" s="1" t="s">
        <v>20</v>
      </c>
      <c r="G3890" s="14" t="n">
        <v>5</v>
      </c>
      <c r="H3890" s="29" t="n">
        <v>3</v>
      </c>
      <c r="I3890" s="23" t="str">
        <f aca="false">IF(J3890="RHAP", "Rhizophora apiculata", IF(J3890="EXAG", "Excoecaria agallocha", IF(J3890="BRPA", "Bruguiera parviflora", IF(J3890="XYMO", "Xylocarpus moluccensis", IF(J3890="BRCY", "Bruguiera cylindrica", IF(J3890="AVAL", "Avicennia alba", IF(J3890="AVOF", "Avicennia officinalis", IF(J3890="LURA", "Lumnitzera racemosa", IF(J3890="CETA", "Ceriops tagal", IF(J3890="XYGR", "Xylocarpus granatum", IF(J3890="AVMA", "Avicennia marina", IF(J3890="RHMU", "Rhizophora mucronata", IF(J3890="BRGY", "Bruguiera gymnorrhiza", IF(J3890="BRSE", "Bruguiera sexangula", IF(J3890="SOOV", "Sonneratia ovata", IF(J3890="SOCA", "Sonneratia caseolaris", IF(J3890="HELI", "Heritiera littoralis", IF(J3890="HESY", "Heritiera sylvatica", IF(J3890="NYFR", "Nypa fruticans", IF(J3890="CYRA", "Cynometra ramiflora", IF(J3890="PHPA", "Phoenix paludosa", IF(J3890="SCHY", "Scyphiphora hydrophyllacea", IF(J3890="DIMA", "Diospyros maritima", IF(J3890="POPI", "Pongamia pinnata", IF(J3890="MAPS", "Maniltoa psilogyne", IF(J3890="INBI", "Intsia bijuga", IF(J3890="ACEB", "Acanthus ebracteatus", IF(J3890="CAER", "Calamus erinaceus", IF(J3890="UNUN", "Unknown unknown",  IF(J3890="SOAL", "Sonneratia alba",  IF(J3890="AECO", "Aegiceras corniculatum", "" )) )))))))))))))))))))))))))))))</f>
        <v>Rhizophora apiculata</v>
      </c>
      <c r="J3890" s="23" t="s">
        <v>21</v>
      </c>
      <c r="K3890" s="61" t="n">
        <v>6.1</v>
      </c>
      <c r="L3890" s="73"/>
      <c r="N3890" s="29"/>
    </row>
    <row r="3891" customFormat="false" ht="13.8" hidden="false" customHeight="false" outlineLevel="0" collapsed="false">
      <c r="A3891" s="49" t="s">
        <v>138</v>
      </c>
      <c r="B3891" s="27" t="n">
        <v>41397</v>
      </c>
      <c r="C3891" s="1" t="s">
        <v>544</v>
      </c>
      <c r="D3891" s="1" t="s">
        <v>140</v>
      </c>
      <c r="E3891" s="1" t="s">
        <v>544</v>
      </c>
      <c r="F3891" s="1" t="s">
        <v>20</v>
      </c>
      <c r="G3891" s="14" t="n">
        <v>5</v>
      </c>
      <c r="H3891" s="29" t="n">
        <v>3</v>
      </c>
      <c r="I3891" s="23" t="str">
        <f aca="false">IF(J3891="RHAP", "Rhizophora apiculata", IF(J3891="EXAG", "Excoecaria agallocha", IF(J3891="BRPA", "Bruguiera parviflora", IF(J3891="XYMO", "Xylocarpus moluccensis", IF(J3891="BRCY", "Bruguiera cylindrica", IF(J3891="AVAL", "Avicennia alba", IF(J3891="AVOF", "Avicennia officinalis", IF(J3891="LURA", "Lumnitzera racemosa", IF(J3891="CETA", "Ceriops tagal", IF(J3891="XYGR", "Xylocarpus granatum", IF(J3891="AVMA", "Avicennia marina", IF(J3891="RHMU", "Rhizophora mucronata", IF(J3891="BRGY", "Bruguiera gymnorrhiza", IF(J3891="BRSE", "Bruguiera sexangula", IF(J3891="SOOV", "Sonneratia ovata", IF(J3891="SOCA", "Sonneratia caseolaris", IF(J3891="HELI", "Heritiera littoralis", IF(J3891="HESY", "Heritiera sylvatica", IF(J3891="NYFR", "Nypa fruticans", IF(J3891="CYRA", "Cynometra ramiflora", IF(J3891="PHPA", "Phoenix paludosa", IF(J3891="SCHY", "Scyphiphora hydrophyllacea", IF(J3891="DIMA", "Diospyros maritima", IF(J3891="POPI", "Pongamia pinnata", IF(J3891="MAPS", "Maniltoa psilogyne", IF(J3891="INBI", "Intsia bijuga", IF(J3891="ACEB", "Acanthus ebracteatus", IF(J3891="CAER", "Calamus erinaceus", IF(J3891="UNUN", "Unknown unknown",  IF(J3891="SOAL", "Sonneratia alba",  IF(J3891="AECO", "Aegiceras corniculatum", "" )) )))))))))))))))))))))))))))))</f>
        <v>Rhizophora apiculata</v>
      </c>
      <c r="J3891" s="23" t="s">
        <v>21</v>
      </c>
      <c r="K3891" s="61" t="n">
        <v>6.3</v>
      </c>
      <c r="L3891" s="73"/>
      <c r="N3891" s="29"/>
    </row>
    <row r="3892" customFormat="false" ht="13.8" hidden="false" customHeight="false" outlineLevel="0" collapsed="false">
      <c r="A3892" s="49" t="s">
        <v>138</v>
      </c>
      <c r="B3892" s="27" t="n">
        <v>41397</v>
      </c>
      <c r="C3892" s="1" t="s">
        <v>544</v>
      </c>
      <c r="D3892" s="1" t="s">
        <v>140</v>
      </c>
      <c r="E3892" s="1" t="s">
        <v>544</v>
      </c>
      <c r="F3892" s="1" t="s">
        <v>20</v>
      </c>
      <c r="G3892" s="14" t="n">
        <v>5</v>
      </c>
      <c r="H3892" s="29" t="n">
        <v>3</v>
      </c>
      <c r="I3892" s="23" t="str">
        <f aca="false">IF(J3892="RHAP", "Rhizophora apiculata", IF(J3892="EXAG", "Excoecaria agallocha", IF(J3892="BRPA", "Bruguiera parviflora", IF(J3892="XYMO", "Xylocarpus moluccensis", IF(J3892="BRCY", "Bruguiera cylindrica", IF(J3892="AVAL", "Avicennia alba", IF(J3892="AVOF", "Avicennia officinalis", IF(J3892="LURA", "Lumnitzera racemosa", IF(J3892="CETA", "Ceriops tagal", IF(J3892="XYGR", "Xylocarpus granatum", IF(J3892="AVMA", "Avicennia marina", IF(J3892="RHMU", "Rhizophora mucronata", IF(J3892="BRGY", "Bruguiera gymnorrhiza", IF(J3892="BRSE", "Bruguiera sexangula", IF(J3892="SOOV", "Sonneratia ovata", IF(J3892="SOCA", "Sonneratia caseolaris", IF(J3892="HELI", "Heritiera littoralis", IF(J3892="HESY", "Heritiera sylvatica", IF(J3892="NYFR", "Nypa fruticans", IF(J3892="CYRA", "Cynometra ramiflora", IF(J3892="PHPA", "Phoenix paludosa", IF(J3892="SCHY", "Scyphiphora hydrophyllacea", IF(J3892="DIMA", "Diospyros maritima", IF(J3892="POPI", "Pongamia pinnata", IF(J3892="MAPS", "Maniltoa psilogyne", IF(J3892="INBI", "Intsia bijuga", IF(J3892="ACEB", "Acanthus ebracteatus", IF(J3892="CAER", "Calamus erinaceus", IF(J3892="UNUN", "Unknown unknown",  IF(J3892="SOAL", "Sonneratia alba",  IF(J3892="AECO", "Aegiceras corniculatum", "" )) )))))))))))))))))))))))))))))</f>
        <v>Rhizophora apiculata</v>
      </c>
      <c r="J3892" s="23" t="s">
        <v>21</v>
      </c>
      <c r="K3892" s="61" t="n">
        <v>6.3</v>
      </c>
      <c r="L3892" s="73"/>
      <c r="N3892" s="29"/>
    </row>
    <row r="3893" customFormat="false" ht="13.8" hidden="false" customHeight="false" outlineLevel="0" collapsed="false">
      <c r="A3893" s="49" t="s">
        <v>138</v>
      </c>
      <c r="B3893" s="27" t="n">
        <v>41397</v>
      </c>
      <c r="C3893" s="1" t="s">
        <v>544</v>
      </c>
      <c r="D3893" s="1" t="s">
        <v>140</v>
      </c>
      <c r="E3893" s="1" t="s">
        <v>544</v>
      </c>
      <c r="F3893" s="1" t="s">
        <v>20</v>
      </c>
      <c r="G3893" s="14" t="n">
        <v>5</v>
      </c>
      <c r="H3893" s="29" t="n">
        <v>3</v>
      </c>
      <c r="I3893" s="23" t="str">
        <f aca="false">IF(J3893="RHAP", "Rhizophora apiculata", IF(J3893="EXAG", "Excoecaria agallocha", IF(J3893="BRPA", "Bruguiera parviflora", IF(J3893="XYMO", "Xylocarpus moluccensis", IF(J3893="BRCY", "Bruguiera cylindrica", IF(J3893="AVAL", "Avicennia alba", IF(J3893="AVOF", "Avicennia officinalis", IF(J3893="LURA", "Lumnitzera racemosa", IF(J3893="CETA", "Ceriops tagal", IF(J3893="XYGR", "Xylocarpus granatum", IF(J3893="AVMA", "Avicennia marina", IF(J3893="RHMU", "Rhizophora mucronata", IF(J3893="BRGY", "Bruguiera gymnorrhiza", IF(J3893="BRSE", "Bruguiera sexangula", IF(J3893="SOOV", "Sonneratia ovata", IF(J3893="SOCA", "Sonneratia caseolaris", IF(J3893="HELI", "Heritiera littoralis", IF(J3893="HESY", "Heritiera sylvatica", IF(J3893="NYFR", "Nypa fruticans", IF(J3893="CYRA", "Cynometra ramiflora", IF(J3893="PHPA", "Phoenix paludosa", IF(J3893="SCHY", "Scyphiphora hydrophyllacea", IF(J3893="DIMA", "Diospyros maritima", IF(J3893="POPI", "Pongamia pinnata", IF(J3893="MAPS", "Maniltoa psilogyne", IF(J3893="INBI", "Intsia bijuga", IF(J3893="ACEB", "Acanthus ebracteatus", IF(J3893="CAER", "Calamus erinaceus", IF(J3893="UNUN", "Unknown unknown",  IF(J3893="SOAL", "Sonneratia alba",  IF(J3893="AECO", "Aegiceras corniculatum", "" )) )))))))))))))))))))))))))))))</f>
        <v>Rhizophora apiculata</v>
      </c>
      <c r="J3893" s="23" t="s">
        <v>21</v>
      </c>
      <c r="K3893" s="61" t="n">
        <v>6.4</v>
      </c>
      <c r="L3893" s="73"/>
      <c r="N3893" s="29"/>
    </row>
    <row r="3894" customFormat="false" ht="13.8" hidden="false" customHeight="false" outlineLevel="0" collapsed="false">
      <c r="A3894" s="49" t="s">
        <v>138</v>
      </c>
      <c r="B3894" s="27" t="n">
        <v>41397</v>
      </c>
      <c r="C3894" s="1" t="s">
        <v>544</v>
      </c>
      <c r="D3894" s="1" t="s">
        <v>140</v>
      </c>
      <c r="E3894" s="1" t="s">
        <v>544</v>
      </c>
      <c r="F3894" s="1" t="s">
        <v>20</v>
      </c>
      <c r="G3894" s="14" t="n">
        <v>5</v>
      </c>
      <c r="H3894" s="29" t="n">
        <v>3</v>
      </c>
      <c r="I3894" s="23" t="str">
        <f aca="false">IF(J3894="RHAP", "Rhizophora apiculata", IF(J3894="EXAG", "Excoecaria agallocha", IF(J3894="BRPA", "Bruguiera parviflora", IF(J3894="XYMO", "Xylocarpus moluccensis", IF(J3894="BRCY", "Bruguiera cylindrica", IF(J3894="AVAL", "Avicennia alba", IF(J3894="AVOF", "Avicennia officinalis", IF(J3894="LURA", "Lumnitzera racemosa", IF(J3894="CETA", "Ceriops tagal", IF(J3894="XYGR", "Xylocarpus granatum", IF(J3894="AVMA", "Avicennia marina", IF(J3894="RHMU", "Rhizophora mucronata", IF(J3894="BRGY", "Bruguiera gymnorrhiza", IF(J3894="BRSE", "Bruguiera sexangula", IF(J3894="SOOV", "Sonneratia ovata", IF(J3894="SOCA", "Sonneratia caseolaris", IF(J3894="HELI", "Heritiera littoralis", IF(J3894="HESY", "Heritiera sylvatica", IF(J3894="NYFR", "Nypa fruticans", IF(J3894="CYRA", "Cynometra ramiflora", IF(J3894="PHPA", "Phoenix paludosa", IF(J3894="SCHY", "Scyphiphora hydrophyllacea", IF(J3894="DIMA", "Diospyros maritima", IF(J3894="POPI", "Pongamia pinnata", IF(J3894="MAPS", "Maniltoa psilogyne", IF(J3894="INBI", "Intsia bijuga", IF(J3894="ACEB", "Acanthus ebracteatus", IF(J3894="CAER", "Calamus erinaceus", IF(J3894="UNUN", "Unknown unknown",  IF(J3894="SOAL", "Sonneratia alba",  IF(J3894="AECO", "Aegiceras corniculatum", "" )) )))))))))))))))))))))))))))))</f>
        <v>Rhizophora apiculata</v>
      </c>
      <c r="J3894" s="23" t="s">
        <v>21</v>
      </c>
      <c r="K3894" s="61" t="n">
        <v>6.4</v>
      </c>
      <c r="L3894" s="73"/>
      <c r="N3894" s="29"/>
    </row>
    <row r="3895" customFormat="false" ht="13.8" hidden="false" customHeight="false" outlineLevel="0" collapsed="false">
      <c r="A3895" s="49" t="s">
        <v>138</v>
      </c>
      <c r="B3895" s="27" t="n">
        <v>41397</v>
      </c>
      <c r="C3895" s="1" t="s">
        <v>544</v>
      </c>
      <c r="D3895" s="1" t="s">
        <v>140</v>
      </c>
      <c r="E3895" s="1" t="s">
        <v>544</v>
      </c>
      <c r="F3895" s="1" t="s">
        <v>20</v>
      </c>
      <c r="G3895" s="14" t="n">
        <v>5</v>
      </c>
      <c r="H3895" s="29" t="n">
        <v>3</v>
      </c>
      <c r="I3895" s="23" t="str">
        <f aca="false">IF(J3895="RHAP", "Rhizophora apiculata", IF(J3895="EXAG", "Excoecaria agallocha", IF(J3895="BRPA", "Bruguiera parviflora", IF(J3895="XYMO", "Xylocarpus moluccensis", IF(J3895="BRCY", "Bruguiera cylindrica", IF(J3895="AVAL", "Avicennia alba", IF(J3895="AVOF", "Avicennia officinalis", IF(J3895="LURA", "Lumnitzera racemosa", IF(J3895="CETA", "Ceriops tagal", IF(J3895="XYGR", "Xylocarpus granatum", IF(J3895="AVMA", "Avicennia marina", IF(J3895="RHMU", "Rhizophora mucronata", IF(J3895="BRGY", "Bruguiera gymnorrhiza", IF(J3895="BRSE", "Bruguiera sexangula", IF(J3895="SOOV", "Sonneratia ovata", IF(J3895="SOCA", "Sonneratia caseolaris", IF(J3895="HELI", "Heritiera littoralis", IF(J3895="HESY", "Heritiera sylvatica", IF(J3895="NYFR", "Nypa fruticans", IF(J3895="CYRA", "Cynometra ramiflora", IF(J3895="PHPA", "Phoenix paludosa", IF(J3895="SCHY", "Scyphiphora hydrophyllacea", IF(J3895="DIMA", "Diospyros maritima", IF(J3895="POPI", "Pongamia pinnata", IF(J3895="MAPS", "Maniltoa psilogyne", IF(J3895="INBI", "Intsia bijuga", IF(J3895="ACEB", "Acanthus ebracteatus", IF(J3895="CAER", "Calamus erinaceus", IF(J3895="UNUN", "Unknown unknown",  IF(J3895="SOAL", "Sonneratia alba",  IF(J3895="AECO", "Aegiceras corniculatum", "" )) )))))))))))))))))))))))))))))</f>
        <v>Rhizophora apiculata</v>
      </c>
      <c r="J3895" s="23" t="s">
        <v>21</v>
      </c>
      <c r="K3895" s="61" t="n">
        <v>6.5</v>
      </c>
      <c r="L3895" s="73"/>
      <c r="N3895" s="29"/>
    </row>
    <row r="3896" customFormat="false" ht="13.8" hidden="false" customHeight="false" outlineLevel="0" collapsed="false">
      <c r="A3896" s="49" t="s">
        <v>138</v>
      </c>
      <c r="B3896" s="27" t="n">
        <v>41397</v>
      </c>
      <c r="C3896" s="1" t="s">
        <v>544</v>
      </c>
      <c r="D3896" s="1" t="s">
        <v>140</v>
      </c>
      <c r="E3896" s="1" t="s">
        <v>544</v>
      </c>
      <c r="F3896" s="1" t="s">
        <v>20</v>
      </c>
      <c r="G3896" s="14" t="n">
        <v>5</v>
      </c>
      <c r="H3896" s="29" t="n">
        <v>3</v>
      </c>
      <c r="I3896" s="23" t="str">
        <f aca="false">IF(J3896="RHAP", "Rhizophora apiculata", IF(J3896="EXAG", "Excoecaria agallocha", IF(J3896="BRPA", "Bruguiera parviflora", IF(J3896="XYMO", "Xylocarpus moluccensis", IF(J3896="BRCY", "Bruguiera cylindrica", IF(J3896="AVAL", "Avicennia alba", IF(J3896="AVOF", "Avicennia officinalis", IF(J3896="LURA", "Lumnitzera racemosa", IF(J3896="CETA", "Ceriops tagal", IF(J3896="XYGR", "Xylocarpus granatum", IF(J3896="AVMA", "Avicennia marina", IF(J3896="RHMU", "Rhizophora mucronata", IF(J3896="BRGY", "Bruguiera gymnorrhiza", IF(J3896="BRSE", "Bruguiera sexangula", IF(J3896="SOOV", "Sonneratia ovata", IF(J3896="SOCA", "Sonneratia caseolaris", IF(J3896="HELI", "Heritiera littoralis", IF(J3896="HESY", "Heritiera sylvatica", IF(J3896="NYFR", "Nypa fruticans", IF(J3896="CYRA", "Cynometra ramiflora", IF(J3896="PHPA", "Phoenix paludosa", IF(J3896="SCHY", "Scyphiphora hydrophyllacea", IF(J3896="DIMA", "Diospyros maritima", IF(J3896="POPI", "Pongamia pinnata", IF(J3896="MAPS", "Maniltoa psilogyne", IF(J3896="INBI", "Intsia bijuga", IF(J3896="ACEB", "Acanthus ebracteatus", IF(J3896="CAER", "Calamus erinaceus", IF(J3896="UNUN", "Unknown unknown",  IF(J3896="SOAL", "Sonneratia alba",  IF(J3896="AECO", "Aegiceras corniculatum", "" )) )))))))))))))))))))))))))))))</f>
        <v>Rhizophora apiculata</v>
      </c>
      <c r="J3896" s="23" t="s">
        <v>21</v>
      </c>
      <c r="K3896" s="61" t="n">
        <v>6.7</v>
      </c>
      <c r="L3896" s="73"/>
      <c r="N3896" s="29"/>
    </row>
    <row r="3897" customFormat="false" ht="13.8" hidden="false" customHeight="false" outlineLevel="0" collapsed="false">
      <c r="A3897" s="49" t="s">
        <v>138</v>
      </c>
      <c r="B3897" s="27" t="n">
        <v>41397</v>
      </c>
      <c r="C3897" s="1" t="s">
        <v>544</v>
      </c>
      <c r="D3897" s="1" t="s">
        <v>140</v>
      </c>
      <c r="E3897" s="1" t="s">
        <v>544</v>
      </c>
      <c r="F3897" s="1" t="s">
        <v>20</v>
      </c>
      <c r="G3897" s="14" t="n">
        <v>5</v>
      </c>
      <c r="H3897" s="29" t="n">
        <v>3</v>
      </c>
      <c r="I3897" s="23" t="str">
        <f aca="false">IF(J3897="RHAP", "Rhizophora apiculata", IF(J3897="EXAG", "Excoecaria agallocha", IF(J3897="BRPA", "Bruguiera parviflora", IF(J3897="XYMO", "Xylocarpus moluccensis", IF(J3897="BRCY", "Bruguiera cylindrica", IF(J3897="AVAL", "Avicennia alba", IF(J3897="AVOF", "Avicennia officinalis", IF(J3897="LURA", "Lumnitzera racemosa", IF(J3897="CETA", "Ceriops tagal", IF(J3897="XYGR", "Xylocarpus granatum", IF(J3897="AVMA", "Avicennia marina", IF(J3897="RHMU", "Rhizophora mucronata", IF(J3897="BRGY", "Bruguiera gymnorrhiza", IF(J3897="BRSE", "Bruguiera sexangula", IF(J3897="SOOV", "Sonneratia ovata", IF(J3897="SOCA", "Sonneratia caseolaris", IF(J3897="HELI", "Heritiera littoralis", IF(J3897="HESY", "Heritiera sylvatica", IF(J3897="NYFR", "Nypa fruticans", IF(J3897="CYRA", "Cynometra ramiflora", IF(J3897="PHPA", "Phoenix paludosa", IF(J3897="SCHY", "Scyphiphora hydrophyllacea", IF(J3897="DIMA", "Diospyros maritima", IF(J3897="POPI", "Pongamia pinnata", IF(J3897="MAPS", "Maniltoa psilogyne", IF(J3897="INBI", "Intsia bijuga", IF(J3897="ACEB", "Acanthus ebracteatus", IF(J3897="CAER", "Calamus erinaceus", IF(J3897="UNUN", "Unknown unknown",  IF(J3897="SOAL", "Sonneratia alba",  IF(J3897="AECO", "Aegiceras corniculatum", "" )) )))))))))))))))))))))))))))))</f>
        <v>Rhizophora apiculata</v>
      </c>
      <c r="J3897" s="23" t="s">
        <v>21</v>
      </c>
      <c r="K3897" s="61" t="n">
        <v>6.7</v>
      </c>
      <c r="L3897" s="73"/>
      <c r="N3897" s="29"/>
    </row>
    <row r="3898" customFormat="false" ht="13.8" hidden="false" customHeight="false" outlineLevel="0" collapsed="false">
      <c r="A3898" s="49" t="s">
        <v>138</v>
      </c>
      <c r="B3898" s="27" t="n">
        <v>41397</v>
      </c>
      <c r="C3898" s="1" t="s">
        <v>544</v>
      </c>
      <c r="D3898" s="1" t="s">
        <v>140</v>
      </c>
      <c r="E3898" s="1" t="s">
        <v>544</v>
      </c>
      <c r="F3898" s="1" t="s">
        <v>20</v>
      </c>
      <c r="G3898" s="14" t="n">
        <v>5</v>
      </c>
      <c r="H3898" s="29" t="n">
        <v>3</v>
      </c>
      <c r="I3898" s="23" t="str">
        <f aca="false">IF(J3898="RHAP", "Rhizophora apiculata", IF(J3898="EXAG", "Excoecaria agallocha", IF(J3898="BRPA", "Bruguiera parviflora", IF(J3898="XYMO", "Xylocarpus moluccensis", IF(J3898="BRCY", "Bruguiera cylindrica", IF(J3898="AVAL", "Avicennia alba", IF(J3898="AVOF", "Avicennia officinalis", IF(J3898="LURA", "Lumnitzera racemosa", IF(J3898="CETA", "Ceriops tagal", IF(J3898="XYGR", "Xylocarpus granatum", IF(J3898="AVMA", "Avicennia marina", IF(J3898="RHMU", "Rhizophora mucronata", IF(J3898="BRGY", "Bruguiera gymnorrhiza", IF(J3898="BRSE", "Bruguiera sexangula", IF(J3898="SOOV", "Sonneratia ovata", IF(J3898="SOCA", "Sonneratia caseolaris", IF(J3898="HELI", "Heritiera littoralis", IF(J3898="HESY", "Heritiera sylvatica", IF(J3898="NYFR", "Nypa fruticans", IF(J3898="CYRA", "Cynometra ramiflora", IF(J3898="PHPA", "Phoenix paludosa", IF(J3898="SCHY", "Scyphiphora hydrophyllacea", IF(J3898="DIMA", "Diospyros maritima", IF(J3898="POPI", "Pongamia pinnata", IF(J3898="MAPS", "Maniltoa psilogyne", IF(J3898="INBI", "Intsia bijuga", IF(J3898="ACEB", "Acanthus ebracteatus", IF(J3898="CAER", "Calamus erinaceus", IF(J3898="UNUN", "Unknown unknown",  IF(J3898="SOAL", "Sonneratia alba",  IF(J3898="AECO", "Aegiceras corniculatum", "" )) )))))))))))))))))))))))))))))</f>
        <v>Rhizophora apiculata</v>
      </c>
      <c r="J3898" s="23" t="s">
        <v>21</v>
      </c>
      <c r="K3898" s="61" t="n">
        <v>6.8</v>
      </c>
      <c r="L3898" s="73"/>
      <c r="N3898" s="29"/>
    </row>
    <row r="3899" customFormat="false" ht="13.8" hidden="false" customHeight="false" outlineLevel="0" collapsed="false">
      <c r="A3899" s="49" t="s">
        <v>138</v>
      </c>
      <c r="B3899" s="27" t="n">
        <v>41397</v>
      </c>
      <c r="C3899" s="1" t="s">
        <v>544</v>
      </c>
      <c r="D3899" s="1" t="s">
        <v>140</v>
      </c>
      <c r="E3899" s="1" t="s">
        <v>544</v>
      </c>
      <c r="F3899" s="1" t="s">
        <v>20</v>
      </c>
      <c r="G3899" s="14" t="n">
        <v>5</v>
      </c>
      <c r="H3899" s="29" t="n">
        <v>3</v>
      </c>
      <c r="I3899" s="23" t="str">
        <f aca="false">IF(J3899="RHAP", "Rhizophora apiculata", IF(J3899="EXAG", "Excoecaria agallocha", IF(J3899="BRPA", "Bruguiera parviflora", IF(J3899="XYMO", "Xylocarpus moluccensis", IF(J3899="BRCY", "Bruguiera cylindrica", IF(J3899="AVAL", "Avicennia alba", IF(J3899="AVOF", "Avicennia officinalis", IF(J3899="LURA", "Lumnitzera racemosa", IF(J3899="CETA", "Ceriops tagal", IF(J3899="XYGR", "Xylocarpus granatum", IF(J3899="AVMA", "Avicennia marina", IF(J3899="RHMU", "Rhizophora mucronata", IF(J3899="BRGY", "Bruguiera gymnorrhiza", IF(J3899="BRSE", "Bruguiera sexangula", IF(J3899="SOOV", "Sonneratia ovata", IF(J3899="SOCA", "Sonneratia caseolaris", IF(J3899="HELI", "Heritiera littoralis", IF(J3899="HESY", "Heritiera sylvatica", IF(J3899="NYFR", "Nypa fruticans", IF(J3899="CYRA", "Cynometra ramiflora", IF(J3899="PHPA", "Phoenix paludosa", IF(J3899="SCHY", "Scyphiphora hydrophyllacea", IF(J3899="DIMA", "Diospyros maritima", IF(J3899="POPI", "Pongamia pinnata", IF(J3899="MAPS", "Maniltoa psilogyne", IF(J3899="INBI", "Intsia bijuga", IF(J3899="ACEB", "Acanthus ebracteatus", IF(J3899="CAER", "Calamus erinaceus", IF(J3899="UNUN", "Unknown unknown",  IF(J3899="SOAL", "Sonneratia alba",  IF(J3899="AECO", "Aegiceras corniculatum", "" )) )))))))))))))))))))))))))))))</f>
        <v>Rhizophora apiculata</v>
      </c>
      <c r="J3899" s="23" t="s">
        <v>21</v>
      </c>
      <c r="K3899" s="61" t="n">
        <v>6.9</v>
      </c>
      <c r="L3899" s="73"/>
      <c r="N3899" s="29"/>
    </row>
    <row r="3900" customFormat="false" ht="13.8" hidden="false" customHeight="false" outlineLevel="0" collapsed="false">
      <c r="A3900" s="49" t="s">
        <v>138</v>
      </c>
      <c r="B3900" s="27" t="n">
        <v>41397</v>
      </c>
      <c r="C3900" s="1" t="s">
        <v>544</v>
      </c>
      <c r="D3900" s="1" t="s">
        <v>140</v>
      </c>
      <c r="E3900" s="1" t="s">
        <v>544</v>
      </c>
      <c r="F3900" s="1" t="s">
        <v>20</v>
      </c>
      <c r="G3900" s="14" t="n">
        <v>5</v>
      </c>
      <c r="H3900" s="29" t="n">
        <v>3</v>
      </c>
      <c r="I3900" s="23" t="str">
        <f aca="false">IF(J3900="RHAP", "Rhizophora apiculata", IF(J3900="EXAG", "Excoecaria agallocha", IF(J3900="BRPA", "Bruguiera parviflora", IF(J3900="XYMO", "Xylocarpus moluccensis", IF(J3900="BRCY", "Bruguiera cylindrica", IF(J3900="AVAL", "Avicennia alba", IF(J3900="AVOF", "Avicennia officinalis", IF(J3900="LURA", "Lumnitzera racemosa", IF(J3900="CETA", "Ceriops tagal", IF(J3900="XYGR", "Xylocarpus granatum", IF(J3900="AVMA", "Avicennia marina", IF(J3900="RHMU", "Rhizophora mucronata", IF(J3900="BRGY", "Bruguiera gymnorrhiza", IF(J3900="BRSE", "Bruguiera sexangula", IF(J3900="SOOV", "Sonneratia ovata", IF(J3900="SOCA", "Sonneratia caseolaris", IF(J3900="HELI", "Heritiera littoralis", IF(J3900="HESY", "Heritiera sylvatica", IF(J3900="NYFR", "Nypa fruticans", IF(J3900="CYRA", "Cynometra ramiflora", IF(J3900="PHPA", "Phoenix paludosa", IF(J3900="SCHY", "Scyphiphora hydrophyllacea", IF(J3900="DIMA", "Diospyros maritima", IF(J3900="POPI", "Pongamia pinnata", IF(J3900="MAPS", "Maniltoa psilogyne", IF(J3900="INBI", "Intsia bijuga", IF(J3900="ACEB", "Acanthus ebracteatus", IF(J3900="CAER", "Calamus erinaceus", IF(J3900="UNUN", "Unknown unknown",  IF(J3900="SOAL", "Sonneratia alba",  IF(J3900="AECO", "Aegiceras corniculatum", "" )) )))))))))))))))))))))))))))))</f>
        <v>Rhizophora apiculata</v>
      </c>
      <c r="J3900" s="23" t="s">
        <v>21</v>
      </c>
      <c r="K3900" s="61" t="n">
        <v>6.9</v>
      </c>
      <c r="L3900" s="73"/>
      <c r="N3900" s="29"/>
    </row>
    <row r="3901" customFormat="false" ht="13.8" hidden="false" customHeight="false" outlineLevel="0" collapsed="false">
      <c r="A3901" s="49" t="s">
        <v>138</v>
      </c>
      <c r="B3901" s="27" t="n">
        <v>41397</v>
      </c>
      <c r="C3901" s="1" t="s">
        <v>544</v>
      </c>
      <c r="D3901" s="1" t="s">
        <v>140</v>
      </c>
      <c r="E3901" s="1" t="s">
        <v>544</v>
      </c>
      <c r="F3901" s="1" t="s">
        <v>20</v>
      </c>
      <c r="G3901" s="14" t="n">
        <v>5</v>
      </c>
      <c r="H3901" s="29" t="n">
        <v>3</v>
      </c>
      <c r="I3901" s="23" t="str">
        <f aca="false">IF(J3901="RHAP", "Rhizophora apiculata", IF(J3901="EXAG", "Excoecaria agallocha", IF(J3901="BRPA", "Bruguiera parviflora", IF(J3901="XYMO", "Xylocarpus moluccensis", IF(J3901="BRCY", "Bruguiera cylindrica", IF(J3901="AVAL", "Avicennia alba", IF(J3901="AVOF", "Avicennia officinalis", IF(J3901="LURA", "Lumnitzera racemosa", IF(J3901="CETA", "Ceriops tagal", IF(J3901="XYGR", "Xylocarpus granatum", IF(J3901="AVMA", "Avicennia marina", IF(J3901="RHMU", "Rhizophora mucronata", IF(J3901="BRGY", "Bruguiera gymnorrhiza", IF(J3901="BRSE", "Bruguiera sexangula", IF(J3901="SOOV", "Sonneratia ovata", IF(J3901="SOCA", "Sonneratia caseolaris", IF(J3901="HELI", "Heritiera littoralis", IF(J3901="HESY", "Heritiera sylvatica", IF(J3901="NYFR", "Nypa fruticans", IF(J3901="CYRA", "Cynometra ramiflora", IF(J3901="PHPA", "Phoenix paludosa", IF(J3901="SCHY", "Scyphiphora hydrophyllacea", IF(J3901="DIMA", "Diospyros maritima", IF(J3901="POPI", "Pongamia pinnata", IF(J3901="MAPS", "Maniltoa psilogyne", IF(J3901="INBI", "Intsia bijuga", IF(J3901="ACEB", "Acanthus ebracteatus", IF(J3901="CAER", "Calamus erinaceus", IF(J3901="UNUN", "Unknown unknown",  IF(J3901="SOAL", "Sonneratia alba",  IF(J3901="AECO", "Aegiceras corniculatum", "" )) )))))))))))))))))))))))))))))</f>
        <v>Rhizophora apiculata</v>
      </c>
      <c r="J3901" s="23" t="s">
        <v>21</v>
      </c>
      <c r="K3901" s="61" t="n">
        <v>6.9</v>
      </c>
      <c r="L3901" s="73"/>
      <c r="N3901" s="29"/>
    </row>
    <row r="3902" customFormat="false" ht="13.8" hidden="false" customHeight="false" outlineLevel="0" collapsed="false">
      <c r="A3902" s="49" t="s">
        <v>138</v>
      </c>
      <c r="B3902" s="27" t="n">
        <v>41397</v>
      </c>
      <c r="C3902" s="1" t="s">
        <v>544</v>
      </c>
      <c r="D3902" s="1" t="s">
        <v>140</v>
      </c>
      <c r="E3902" s="1" t="s">
        <v>544</v>
      </c>
      <c r="F3902" s="1" t="s">
        <v>20</v>
      </c>
      <c r="G3902" s="14" t="n">
        <v>5</v>
      </c>
      <c r="H3902" s="29" t="n">
        <v>3</v>
      </c>
      <c r="I3902" s="23" t="str">
        <f aca="false">IF(J3902="RHAP", "Rhizophora apiculata", IF(J3902="EXAG", "Excoecaria agallocha", IF(J3902="BRPA", "Bruguiera parviflora", IF(J3902="XYMO", "Xylocarpus moluccensis", IF(J3902="BRCY", "Bruguiera cylindrica", IF(J3902="AVAL", "Avicennia alba", IF(J3902="AVOF", "Avicennia officinalis", IF(J3902="LURA", "Lumnitzera racemosa", IF(J3902="CETA", "Ceriops tagal", IF(J3902="XYGR", "Xylocarpus granatum", IF(J3902="AVMA", "Avicennia marina", IF(J3902="RHMU", "Rhizophora mucronata", IF(J3902="BRGY", "Bruguiera gymnorrhiza", IF(J3902="BRSE", "Bruguiera sexangula", IF(J3902="SOOV", "Sonneratia ovata", IF(J3902="SOCA", "Sonneratia caseolaris", IF(J3902="HELI", "Heritiera littoralis", IF(J3902="HESY", "Heritiera sylvatica", IF(J3902="NYFR", "Nypa fruticans", IF(J3902="CYRA", "Cynometra ramiflora", IF(J3902="PHPA", "Phoenix paludosa", IF(J3902="SCHY", "Scyphiphora hydrophyllacea", IF(J3902="DIMA", "Diospyros maritima", IF(J3902="POPI", "Pongamia pinnata", IF(J3902="MAPS", "Maniltoa psilogyne", IF(J3902="INBI", "Intsia bijuga", IF(J3902="ACEB", "Acanthus ebracteatus", IF(J3902="CAER", "Calamus erinaceus", IF(J3902="UNUN", "Unknown unknown",  IF(J3902="SOAL", "Sonneratia alba",  IF(J3902="AECO", "Aegiceras corniculatum", "" )) )))))))))))))))))))))))))))))</f>
        <v>Rhizophora apiculata</v>
      </c>
      <c r="J3902" s="23" t="s">
        <v>21</v>
      </c>
      <c r="K3902" s="61" t="n">
        <v>6.9</v>
      </c>
      <c r="L3902" s="73"/>
      <c r="N3902" s="29"/>
    </row>
    <row r="3903" customFormat="false" ht="13.8" hidden="false" customHeight="false" outlineLevel="0" collapsed="false">
      <c r="A3903" s="49" t="s">
        <v>138</v>
      </c>
      <c r="B3903" s="27" t="n">
        <v>41397</v>
      </c>
      <c r="C3903" s="1" t="s">
        <v>544</v>
      </c>
      <c r="D3903" s="1" t="s">
        <v>140</v>
      </c>
      <c r="E3903" s="1" t="s">
        <v>544</v>
      </c>
      <c r="F3903" s="1" t="s">
        <v>20</v>
      </c>
      <c r="G3903" s="14" t="n">
        <v>5</v>
      </c>
      <c r="H3903" s="29" t="n">
        <v>3</v>
      </c>
      <c r="I3903" s="23" t="str">
        <f aca="false">IF(J3903="RHAP", "Rhizophora apiculata", IF(J3903="EXAG", "Excoecaria agallocha", IF(J3903="BRPA", "Bruguiera parviflora", IF(J3903="XYMO", "Xylocarpus moluccensis", IF(J3903="BRCY", "Bruguiera cylindrica", IF(J3903="AVAL", "Avicennia alba", IF(J3903="AVOF", "Avicennia officinalis", IF(J3903="LURA", "Lumnitzera racemosa", IF(J3903="CETA", "Ceriops tagal", IF(J3903="XYGR", "Xylocarpus granatum", IF(J3903="AVMA", "Avicennia marina", IF(J3903="RHMU", "Rhizophora mucronata", IF(J3903="BRGY", "Bruguiera gymnorrhiza", IF(J3903="BRSE", "Bruguiera sexangula", IF(J3903="SOOV", "Sonneratia ovata", IF(J3903="SOCA", "Sonneratia caseolaris", IF(J3903="HELI", "Heritiera littoralis", IF(J3903="HESY", "Heritiera sylvatica", IF(J3903="NYFR", "Nypa fruticans", IF(J3903="CYRA", "Cynometra ramiflora", IF(J3903="PHPA", "Phoenix paludosa", IF(J3903="SCHY", "Scyphiphora hydrophyllacea", IF(J3903="DIMA", "Diospyros maritima", IF(J3903="POPI", "Pongamia pinnata", IF(J3903="MAPS", "Maniltoa psilogyne", IF(J3903="INBI", "Intsia bijuga", IF(J3903="ACEB", "Acanthus ebracteatus", IF(J3903="CAER", "Calamus erinaceus", IF(J3903="UNUN", "Unknown unknown",  IF(J3903="SOAL", "Sonneratia alba",  IF(J3903="AECO", "Aegiceras corniculatum", "" )) )))))))))))))))))))))))))))))</f>
        <v>Rhizophora apiculata</v>
      </c>
      <c r="J3903" s="23" t="s">
        <v>21</v>
      </c>
      <c r="K3903" s="61" t="n">
        <v>7</v>
      </c>
      <c r="L3903" s="73"/>
      <c r="N3903" s="29"/>
    </row>
    <row r="3904" customFormat="false" ht="13.8" hidden="false" customHeight="false" outlineLevel="0" collapsed="false">
      <c r="A3904" s="49" t="s">
        <v>138</v>
      </c>
      <c r="B3904" s="27" t="n">
        <v>41397</v>
      </c>
      <c r="C3904" s="1" t="s">
        <v>544</v>
      </c>
      <c r="D3904" s="1" t="s">
        <v>140</v>
      </c>
      <c r="E3904" s="1" t="s">
        <v>544</v>
      </c>
      <c r="F3904" s="1" t="s">
        <v>20</v>
      </c>
      <c r="G3904" s="14" t="n">
        <v>5</v>
      </c>
      <c r="H3904" s="29" t="n">
        <v>3</v>
      </c>
      <c r="I3904" s="23" t="str">
        <f aca="false">IF(J3904="RHAP", "Rhizophora apiculata", IF(J3904="EXAG", "Excoecaria agallocha", IF(J3904="BRPA", "Bruguiera parviflora", IF(J3904="XYMO", "Xylocarpus moluccensis", IF(J3904="BRCY", "Bruguiera cylindrica", IF(J3904="AVAL", "Avicennia alba", IF(J3904="AVOF", "Avicennia officinalis", IF(J3904="LURA", "Lumnitzera racemosa", IF(J3904="CETA", "Ceriops tagal", IF(J3904="XYGR", "Xylocarpus granatum", IF(J3904="AVMA", "Avicennia marina", IF(J3904="RHMU", "Rhizophora mucronata", IF(J3904="BRGY", "Bruguiera gymnorrhiza", IF(J3904="BRSE", "Bruguiera sexangula", IF(J3904="SOOV", "Sonneratia ovata", IF(J3904="SOCA", "Sonneratia caseolaris", IF(J3904="HELI", "Heritiera littoralis", IF(J3904="HESY", "Heritiera sylvatica", IF(J3904="NYFR", "Nypa fruticans", IF(J3904="CYRA", "Cynometra ramiflora", IF(J3904="PHPA", "Phoenix paludosa", IF(J3904="SCHY", "Scyphiphora hydrophyllacea", IF(J3904="DIMA", "Diospyros maritima", IF(J3904="POPI", "Pongamia pinnata", IF(J3904="MAPS", "Maniltoa psilogyne", IF(J3904="INBI", "Intsia bijuga", IF(J3904="ACEB", "Acanthus ebracteatus", IF(J3904="CAER", "Calamus erinaceus", IF(J3904="UNUN", "Unknown unknown",  IF(J3904="SOAL", "Sonneratia alba",  IF(J3904="AECO", "Aegiceras corniculatum", "" )) )))))))))))))))))))))))))))))</f>
        <v>Rhizophora apiculata</v>
      </c>
      <c r="J3904" s="23" t="s">
        <v>21</v>
      </c>
      <c r="K3904" s="61" t="n">
        <v>7.2</v>
      </c>
      <c r="L3904" s="73"/>
      <c r="N3904" s="29"/>
    </row>
    <row r="3905" customFormat="false" ht="13.8" hidden="false" customHeight="false" outlineLevel="0" collapsed="false">
      <c r="A3905" s="49" t="s">
        <v>138</v>
      </c>
      <c r="B3905" s="27" t="n">
        <v>41397</v>
      </c>
      <c r="C3905" s="1" t="s">
        <v>544</v>
      </c>
      <c r="D3905" s="1" t="s">
        <v>140</v>
      </c>
      <c r="E3905" s="1" t="s">
        <v>544</v>
      </c>
      <c r="F3905" s="1" t="s">
        <v>20</v>
      </c>
      <c r="G3905" s="14" t="n">
        <v>5</v>
      </c>
      <c r="H3905" s="29" t="n">
        <v>3</v>
      </c>
      <c r="I3905" s="23" t="str">
        <f aca="false">IF(J3905="RHAP", "Rhizophora apiculata", IF(J3905="EXAG", "Excoecaria agallocha", IF(J3905="BRPA", "Bruguiera parviflora", IF(J3905="XYMO", "Xylocarpus moluccensis", IF(J3905="BRCY", "Bruguiera cylindrica", IF(J3905="AVAL", "Avicennia alba", IF(J3905="AVOF", "Avicennia officinalis", IF(J3905="LURA", "Lumnitzera racemosa", IF(J3905="CETA", "Ceriops tagal", IF(J3905="XYGR", "Xylocarpus granatum", IF(J3905="AVMA", "Avicennia marina", IF(J3905="RHMU", "Rhizophora mucronata", IF(J3905="BRGY", "Bruguiera gymnorrhiza", IF(J3905="BRSE", "Bruguiera sexangula", IF(J3905="SOOV", "Sonneratia ovata", IF(J3905="SOCA", "Sonneratia caseolaris", IF(J3905="HELI", "Heritiera littoralis", IF(J3905="HESY", "Heritiera sylvatica", IF(J3905="NYFR", "Nypa fruticans", IF(J3905="CYRA", "Cynometra ramiflora", IF(J3905="PHPA", "Phoenix paludosa", IF(J3905="SCHY", "Scyphiphora hydrophyllacea", IF(J3905="DIMA", "Diospyros maritima", IF(J3905="POPI", "Pongamia pinnata", IF(J3905="MAPS", "Maniltoa psilogyne", IF(J3905="INBI", "Intsia bijuga", IF(J3905="ACEB", "Acanthus ebracteatus", IF(J3905="CAER", "Calamus erinaceus", IF(J3905="UNUN", "Unknown unknown",  IF(J3905="SOAL", "Sonneratia alba",  IF(J3905="AECO", "Aegiceras corniculatum", "" )) )))))))))))))))))))))))))))))</f>
        <v>Rhizophora apiculata</v>
      </c>
      <c r="J3905" s="23" t="s">
        <v>21</v>
      </c>
      <c r="K3905" s="61" t="n">
        <v>7.2</v>
      </c>
      <c r="L3905" s="73"/>
      <c r="N3905" s="29"/>
    </row>
    <row r="3906" customFormat="false" ht="13.8" hidden="false" customHeight="false" outlineLevel="0" collapsed="false">
      <c r="A3906" s="49" t="s">
        <v>138</v>
      </c>
      <c r="B3906" s="27" t="n">
        <v>41397</v>
      </c>
      <c r="C3906" s="1" t="s">
        <v>544</v>
      </c>
      <c r="D3906" s="1" t="s">
        <v>140</v>
      </c>
      <c r="E3906" s="1" t="s">
        <v>544</v>
      </c>
      <c r="F3906" s="1" t="s">
        <v>20</v>
      </c>
      <c r="G3906" s="14" t="n">
        <v>5</v>
      </c>
      <c r="H3906" s="29" t="n">
        <v>3</v>
      </c>
      <c r="I3906" s="23" t="str">
        <f aca="false">IF(J3906="RHAP", "Rhizophora apiculata", IF(J3906="EXAG", "Excoecaria agallocha", IF(J3906="BRPA", "Bruguiera parviflora", IF(J3906="XYMO", "Xylocarpus moluccensis", IF(J3906="BRCY", "Bruguiera cylindrica", IF(J3906="AVAL", "Avicennia alba", IF(J3906="AVOF", "Avicennia officinalis", IF(J3906="LURA", "Lumnitzera racemosa", IF(J3906="CETA", "Ceriops tagal", IF(J3906="XYGR", "Xylocarpus granatum", IF(J3906="AVMA", "Avicennia marina", IF(J3906="RHMU", "Rhizophora mucronata", IF(J3906="BRGY", "Bruguiera gymnorrhiza", IF(J3906="BRSE", "Bruguiera sexangula", IF(J3906="SOOV", "Sonneratia ovata", IF(J3906="SOCA", "Sonneratia caseolaris", IF(J3906="HELI", "Heritiera littoralis", IF(J3906="HESY", "Heritiera sylvatica", IF(J3906="NYFR", "Nypa fruticans", IF(J3906="CYRA", "Cynometra ramiflora", IF(J3906="PHPA", "Phoenix paludosa", IF(J3906="SCHY", "Scyphiphora hydrophyllacea", IF(J3906="DIMA", "Diospyros maritima", IF(J3906="POPI", "Pongamia pinnata", IF(J3906="MAPS", "Maniltoa psilogyne", IF(J3906="INBI", "Intsia bijuga", IF(J3906="ACEB", "Acanthus ebracteatus", IF(J3906="CAER", "Calamus erinaceus", IF(J3906="UNUN", "Unknown unknown",  IF(J3906="SOAL", "Sonneratia alba",  IF(J3906="AECO", "Aegiceras corniculatum", "" )) )))))))))))))))))))))))))))))</f>
        <v>Rhizophora apiculata</v>
      </c>
      <c r="J3906" s="23" t="s">
        <v>21</v>
      </c>
      <c r="K3906" s="61" t="n">
        <v>7.2</v>
      </c>
      <c r="L3906" s="73"/>
      <c r="N3906" s="29"/>
    </row>
    <row r="3907" customFormat="false" ht="13.8" hidden="false" customHeight="false" outlineLevel="0" collapsed="false">
      <c r="A3907" s="49" t="s">
        <v>138</v>
      </c>
      <c r="B3907" s="27" t="n">
        <v>41397</v>
      </c>
      <c r="C3907" s="1" t="s">
        <v>544</v>
      </c>
      <c r="D3907" s="1" t="s">
        <v>140</v>
      </c>
      <c r="E3907" s="1" t="s">
        <v>544</v>
      </c>
      <c r="F3907" s="1" t="s">
        <v>20</v>
      </c>
      <c r="G3907" s="14" t="n">
        <v>5</v>
      </c>
      <c r="H3907" s="29" t="n">
        <v>3</v>
      </c>
      <c r="I3907" s="23" t="str">
        <f aca="false">IF(J3907="RHAP", "Rhizophora apiculata", IF(J3907="EXAG", "Excoecaria agallocha", IF(J3907="BRPA", "Bruguiera parviflora", IF(J3907="XYMO", "Xylocarpus moluccensis", IF(J3907="BRCY", "Bruguiera cylindrica", IF(J3907="AVAL", "Avicennia alba", IF(J3907="AVOF", "Avicennia officinalis", IF(J3907="LURA", "Lumnitzera racemosa", IF(J3907="CETA", "Ceriops tagal", IF(J3907="XYGR", "Xylocarpus granatum", IF(J3907="AVMA", "Avicennia marina", IF(J3907="RHMU", "Rhizophora mucronata", IF(J3907="BRGY", "Bruguiera gymnorrhiza", IF(J3907="BRSE", "Bruguiera sexangula", IF(J3907="SOOV", "Sonneratia ovata", IF(J3907="SOCA", "Sonneratia caseolaris", IF(J3907="HELI", "Heritiera littoralis", IF(J3907="HESY", "Heritiera sylvatica", IF(J3907="NYFR", "Nypa fruticans", IF(J3907="CYRA", "Cynometra ramiflora", IF(J3907="PHPA", "Phoenix paludosa", IF(J3907="SCHY", "Scyphiphora hydrophyllacea", IF(J3907="DIMA", "Diospyros maritima", IF(J3907="POPI", "Pongamia pinnata", IF(J3907="MAPS", "Maniltoa psilogyne", IF(J3907="INBI", "Intsia bijuga", IF(J3907="ACEB", "Acanthus ebracteatus", IF(J3907="CAER", "Calamus erinaceus", IF(J3907="UNUN", "Unknown unknown",  IF(J3907="SOAL", "Sonneratia alba",  IF(J3907="AECO", "Aegiceras corniculatum", "" )) )))))))))))))))))))))))))))))</f>
        <v>Rhizophora apiculata</v>
      </c>
      <c r="J3907" s="23" t="s">
        <v>21</v>
      </c>
      <c r="K3907" s="61" t="n">
        <v>7.2</v>
      </c>
      <c r="L3907" s="73"/>
      <c r="N3907" s="29"/>
    </row>
    <row r="3908" customFormat="false" ht="13.8" hidden="false" customHeight="false" outlineLevel="0" collapsed="false">
      <c r="A3908" s="49" t="s">
        <v>138</v>
      </c>
      <c r="B3908" s="27" t="n">
        <v>41397</v>
      </c>
      <c r="C3908" s="1" t="s">
        <v>544</v>
      </c>
      <c r="D3908" s="1" t="s">
        <v>140</v>
      </c>
      <c r="E3908" s="1" t="s">
        <v>544</v>
      </c>
      <c r="F3908" s="1" t="s">
        <v>20</v>
      </c>
      <c r="G3908" s="14" t="n">
        <v>5</v>
      </c>
      <c r="H3908" s="29" t="n">
        <v>3</v>
      </c>
      <c r="I3908" s="23" t="str">
        <f aca="false">IF(J3908="RHAP", "Rhizophora apiculata", IF(J3908="EXAG", "Excoecaria agallocha", IF(J3908="BRPA", "Bruguiera parviflora", IF(J3908="XYMO", "Xylocarpus moluccensis", IF(J3908="BRCY", "Bruguiera cylindrica", IF(J3908="AVAL", "Avicennia alba", IF(J3908="AVOF", "Avicennia officinalis", IF(J3908="LURA", "Lumnitzera racemosa", IF(J3908="CETA", "Ceriops tagal", IF(J3908="XYGR", "Xylocarpus granatum", IF(J3908="AVMA", "Avicennia marina", IF(J3908="RHMU", "Rhizophora mucronata", IF(J3908="BRGY", "Bruguiera gymnorrhiza", IF(J3908="BRSE", "Bruguiera sexangula", IF(J3908="SOOV", "Sonneratia ovata", IF(J3908="SOCA", "Sonneratia caseolaris", IF(J3908="HELI", "Heritiera littoralis", IF(J3908="HESY", "Heritiera sylvatica", IF(J3908="NYFR", "Nypa fruticans", IF(J3908="CYRA", "Cynometra ramiflora", IF(J3908="PHPA", "Phoenix paludosa", IF(J3908="SCHY", "Scyphiphora hydrophyllacea", IF(J3908="DIMA", "Diospyros maritima", IF(J3908="POPI", "Pongamia pinnata", IF(J3908="MAPS", "Maniltoa psilogyne", IF(J3908="INBI", "Intsia bijuga", IF(J3908="ACEB", "Acanthus ebracteatus", IF(J3908="CAER", "Calamus erinaceus", IF(J3908="UNUN", "Unknown unknown",  IF(J3908="SOAL", "Sonneratia alba",  IF(J3908="AECO", "Aegiceras corniculatum", "" )) )))))))))))))))))))))))))))))</f>
        <v>Rhizophora apiculata</v>
      </c>
      <c r="J3908" s="23" t="s">
        <v>21</v>
      </c>
      <c r="K3908" s="61" t="n">
        <v>7.2</v>
      </c>
      <c r="L3908" s="73"/>
      <c r="N3908" s="29"/>
    </row>
    <row r="3909" customFormat="false" ht="13.8" hidden="false" customHeight="false" outlineLevel="0" collapsed="false">
      <c r="A3909" s="49" t="s">
        <v>138</v>
      </c>
      <c r="B3909" s="27" t="n">
        <v>41397</v>
      </c>
      <c r="C3909" s="1" t="s">
        <v>544</v>
      </c>
      <c r="D3909" s="1" t="s">
        <v>140</v>
      </c>
      <c r="E3909" s="1" t="s">
        <v>544</v>
      </c>
      <c r="F3909" s="1" t="s">
        <v>20</v>
      </c>
      <c r="G3909" s="14" t="n">
        <v>5</v>
      </c>
      <c r="H3909" s="29" t="n">
        <v>3</v>
      </c>
      <c r="I3909" s="23" t="str">
        <f aca="false">IF(J3909="RHAP", "Rhizophora apiculata", IF(J3909="EXAG", "Excoecaria agallocha", IF(J3909="BRPA", "Bruguiera parviflora", IF(J3909="XYMO", "Xylocarpus moluccensis", IF(J3909="BRCY", "Bruguiera cylindrica", IF(J3909="AVAL", "Avicennia alba", IF(J3909="AVOF", "Avicennia officinalis", IF(J3909="LURA", "Lumnitzera racemosa", IF(J3909="CETA", "Ceriops tagal", IF(J3909="XYGR", "Xylocarpus granatum", IF(J3909="AVMA", "Avicennia marina", IF(J3909="RHMU", "Rhizophora mucronata", IF(J3909="BRGY", "Bruguiera gymnorrhiza", IF(J3909="BRSE", "Bruguiera sexangula", IF(J3909="SOOV", "Sonneratia ovata", IF(J3909="SOCA", "Sonneratia caseolaris", IF(J3909="HELI", "Heritiera littoralis", IF(J3909="HESY", "Heritiera sylvatica", IF(J3909="NYFR", "Nypa fruticans", IF(J3909="CYRA", "Cynometra ramiflora", IF(J3909="PHPA", "Phoenix paludosa", IF(J3909="SCHY", "Scyphiphora hydrophyllacea", IF(J3909="DIMA", "Diospyros maritima", IF(J3909="POPI", "Pongamia pinnata", IF(J3909="MAPS", "Maniltoa psilogyne", IF(J3909="INBI", "Intsia bijuga", IF(J3909="ACEB", "Acanthus ebracteatus", IF(J3909="CAER", "Calamus erinaceus", IF(J3909="UNUN", "Unknown unknown",  IF(J3909="SOAL", "Sonneratia alba",  IF(J3909="AECO", "Aegiceras corniculatum", "" )) )))))))))))))))))))))))))))))</f>
        <v>Rhizophora apiculata</v>
      </c>
      <c r="J3909" s="23" t="s">
        <v>21</v>
      </c>
      <c r="K3909" s="61" t="n">
        <v>7.3</v>
      </c>
      <c r="L3909" s="73"/>
      <c r="N3909" s="29"/>
    </row>
    <row r="3910" customFormat="false" ht="13.8" hidden="false" customHeight="false" outlineLevel="0" collapsed="false">
      <c r="A3910" s="49" t="s">
        <v>138</v>
      </c>
      <c r="B3910" s="27" t="n">
        <v>41397</v>
      </c>
      <c r="C3910" s="1" t="s">
        <v>544</v>
      </c>
      <c r="D3910" s="1" t="s">
        <v>140</v>
      </c>
      <c r="E3910" s="1" t="s">
        <v>544</v>
      </c>
      <c r="F3910" s="1" t="s">
        <v>20</v>
      </c>
      <c r="G3910" s="14" t="n">
        <v>5</v>
      </c>
      <c r="H3910" s="29" t="n">
        <v>3</v>
      </c>
      <c r="I3910" s="23" t="str">
        <f aca="false">IF(J3910="RHAP", "Rhizophora apiculata", IF(J3910="EXAG", "Excoecaria agallocha", IF(J3910="BRPA", "Bruguiera parviflora", IF(J3910="XYMO", "Xylocarpus moluccensis", IF(J3910="BRCY", "Bruguiera cylindrica", IF(J3910="AVAL", "Avicennia alba", IF(J3910="AVOF", "Avicennia officinalis", IF(J3910="LURA", "Lumnitzera racemosa", IF(J3910="CETA", "Ceriops tagal", IF(J3910="XYGR", "Xylocarpus granatum", IF(J3910="AVMA", "Avicennia marina", IF(J3910="RHMU", "Rhizophora mucronata", IF(J3910="BRGY", "Bruguiera gymnorrhiza", IF(J3910="BRSE", "Bruguiera sexangula", IF(J3910="SOOV", "Sonneratia ovata", IF(J3910="SOCA", "Sonneratia caseolaris", IF(J3910="HELI", "Heritiera littoralis", IF(J3910="HESY", "Heritiera sylvatica", IF(J3910="NYFR", "Nypa fruticans", IF(J3910="CYRA", "Cynometra ramiflora", IF(J3910="PHPA", "Phoenix paludosa", IF(J3910="SCHY", "Scyphiphora hydrophyllacea", IF(J3910="DIMA", "Diospyros maritima", IF(J3910="POPI", "Pongamia pinnata", IF(J3910="MAPS", "Maniltoa psilogyne", IF(J3910="INBI", "Intsia bijuga", IF(J3910="ACEB", "Acanthus ebracteatus", IF(J3910="CAER", "Calamus erinaceus", IF(J3910="UNUN", "Unknown unknown",  IF(J3910="SOAL", "Sonneratia alba",  IF(J3910="AECO", "Aegiceras corniculatum", "" )) )))))))))))))))))))))))))))))</f>
        <v>Rhizophora apiculata</v>
      </c>
      <c r="J3910" s="23" t="s">
        <v>21</v>
      </c>
      <c r="K3910" s="61" t="n">
        <v>7.3</v>
      </c>
      <c r="L3910" s="73"/>
      <c r="N3910" s="29"/>
    </row>
    <row r="3911" customFormat="false" ht="13.8" hidden="false" customHeight="false" outlineLevel="0" collapsed="false">
      <c r="A3911" s="49" t="s">
        <v>138</v>
      </c>
      <c r="B3911" s="27" t="n">
        <v>41397</v>
      </c>
      <c r="C3911" s="1" t="s">
        <v>544</v>
      </c>
      <c r="D3911" s="1" t="s">
        <v>140</v>
      </c>
      <c r="E3911" s="1" t="s">
        <v>544</v>
      </c>
      <c r="F3911" s="1" t="s">
        <v>20</v>
      </c>
      <c r="G3911" s="14" t="n">
        <v>5</v>
      </c>
      <c r="H3911" s="29" t="n">
        <v>3</v>
      </c>
      <c r="I3911" s="23" t="str">
        <f aca="false">IF(J3911="RHAP", "Rhizophora apiculata", IF(J3911="EXAG", "Excoecaria agallocha", IF(J3911="BRPA", "Bruguiera parviflora", IF(J3911="XYMO", "Xylocarpus moluccensis", IF(J3911="BRCY", "Bruguiera cylindrica", IF(J3911="AVAL", "Avicennia alba", IF(J3911="AVOF", "Avicennia officinalis", IF(J3911="LURA", "Lumnitzera racemosa", IF(J3911="CETA", "Ceriops tagal", IF(J3911="XYGR", "Xylocarpus granatum", IF(J3911="AVMA", "Avicennia marina", IF(J3911="RHMU", "Rhizophora mucronata", IF(J3911="BRGY", "Bruguiera gymnorrhiza", IF(J3911="BRSE", "Bruguiera sexangula", IF(J3911="SOOV", "Sonneratia ovata", IF(J3911="SOCA", "Sonneratia caseolaris", IF(J3911="HELI", "Heritiera littoralis", IF(J3911="HESY", "Heritiera sylvatica", IF(J3911="NYFR", "Nypa fruticans", IF(J3911="CYRA", "Cynometra ramiflora", IF(J3911="PHPA", "Phoenix paludosa", IF(J3911="SCHY", "Scyphiphora hydrophyllacea", IF(J3911="DIMA", "Diospyros maritima", IF(J3911="POPI", "Pongamia pinnata", IF(J3911="MAPS", "Maniltoa psilogyne", IF(J3911="INBI", "Intsia bijuga", IF(J3911="ACEB", "Acanthus ebracteatus", IF(J3911="CAER", "Calamus erinaceus", IF(J3911="UNUN", "Unknown unknown",  IF(J3911="SOAL", "Sonneratia alba",  IF(J3911="AECO", "Aegiceras corniculatum", "" )) )))))))))))))))))))))))))))))</f>
        <v>Rhizophora apiculata</v>
      </c>
      <c r="J3911" s="23" t="s">
        <v>21</v>
      </c>
      <c r="K3911" s="61" t="n">
        <v>7.3</v>
      </c>
      <c r="L3911" s="73"/>
      <c r="N3911" s="29"/>
    </row>
    <row r="3912" customFormat="false" ht="13.8" hidden="false" customHeight="false" outlineLevel="0" collapsed="false">
      <c r="A3912" s="49" t="s">
        <v>138</v>
      </c>
      <c r="B3912" s="27" t="n">
        <v>41397</v>
      </c>
      <c r="C3912" s="1" t="s">
        <v>544</v>
      </c>
      <c r="D3912" s="1" t="s">
        <v>140</v>
      </c>
      <c r="E3912" s="1" t="s">
        <v>544</v>
      </c>
      <c r="F3912" s="1" t="s">
        <v>20</v>
      </c>
      <c r="G3912" s="14" t="n">
        <v>5</v>
      </c>
      <c r="H3912" s="29" t="n">
        <v>3</v>
      </c>
      <c r="I3912" s="23" t="str">
        <f aca="false">IF(J3912="RHAP", "Rhizophora apiculata", IF(J3912="EXAG", "Excoecaria agallocha", IF(J3912="BRPA", "Bruguiera parviflora", IF(J3912="XYMO", "Xylocarpus moluccensis", IF(J3912="BRCY", "Bruguiera cylindrica", IF(J3912="AVAL", "Avicennia alba", IF(J3912="AVOF", "Avicennia officinalis", IF(J3912="LURA", "Lumnitzera racemosa", IF(J3912="CETA", "Ceriops tagal", IF(J3912="XYGR", "Xylocarpus granatum", IF(J3912="AVMA", "Avicennia marina", IF(J3912="RHMU", "Rhizophora mucronata", IF(J3912="BRGY", "Bruguiera gymnorrhiza", IF(J3912="BRSE", "Bruguiera sexangula", IF(J3912="SOOV", "Sonneratia ovata", IF(J3912="SOCA", "Sonneratia caseolaris", IF(J3912="HELI", "Heritiera littoralis", IF(J3912="HESY", "Heritiera sylvatica", IF(J3912="NYFR", "Nypa fruticans", IF(J3912="CYRA", "Cynometra ramiflora", IF(J3912="PHPA", "Phoenix paludosa", IF(J3912="SCHY", "Scyphiphora hydrophyllacea", IF(J3912="DIMA", "Diospyros maritima", IF(J3912="POPI", "Pongamia pinnata", IF(J3912="MAPS", "Maniltoa psilogyne", IF(J3912="INBI", "Intsia bijuga", IF(J3912="ACEB", "Acanthus ebracteatus", IF(J3912="CAER", "Calamus erinaceus", IF(J3912="UNUN", "Unknown unknown",  IF(J3912="SOAL", "Sonneratia alba",  IF(J3912="AECO", "Aegiceras corniculatum", "" )) )))))))))))))))))))))))))))))</f>
        <v>Rhizophora apiculata</v>
      </c>
      <c r="J3912" s="23" t="s">
        <v>21</v>
      </c>
      <c r="K3912" s="61" t="n">
        <v>7.4</v>
      </c>
      <c r="L3912" s="73"/>
      <c r="N3912" s="29"/>
    </row>
    <row r="3913" customFormat="false" ht="13.8" hidden="false" customHeight="false" outlineLevel="0" collapsed="false">
      <c r="A3913" s="49" t="s">
        <v>138</v>
      </c>
      <c r="B3913" s="27" t="n">
        <v>41397</v>
      </c>
      <c r="C3913" s="1" t="s">
        <v>544</v>
      </c>
      <c r="D3913" s="1" t="s">
        <v>140</v>
      </c>
      <c r="E3913" s="1" t="s">
        <v>544</v>
      </c>
      <c r="F3913" s="1" t="s">
        <v>20</v>
      </c>
      <c r="G3913" s="14" t="n">
        <v>5</v>
      </c>
      <c r="H3913" s="29" t="n">
        <v>3</v>
      </c>
      <c r="I3913" s="23" t="str">
        <f aca="false">IF(J3913="RHAP", "Rhizophora apiculata", IF(J3913="EXAG", "Excoecaria agallocha", IF(J3913="BRPA", "Bruguiera parviflora", IF(J3913="XYMO", "Xylocarpus moluccensis", IF(J3913="BRCY", "Bruguiera cylindrica", IF(J3913="AVAL", "Avicennia alba", IF(J3913="AVOF", "Avicennia officinalis", IF(J3913="LURA", "Lumnitzera racemosa", IF(J3913="CETA", "Ceriops tagal", IF(J3913="XYGR", "Xylocarpus granatum", IF(J3913="AVMA", "Avicennia marina", IF(J3913="RHMU", "Rhizophora mucronata", IF(J3913="BRGY", "Bruguiera gymnorrhiza", IF(J3913="BRSE", "Bruguiera sexangula", IF(J3913="SOOV", "Sonneratia ovata", IF(J3913="SOCA", "Sonneratia caseolaris", IF(J3913="HELI", "Heritiera littoralis", IF(J3913="HESY", "Heritiera sylvatica", IF(J3913="NYFR", "Nypa fruticans", IF(J3913="CYRA", "Cynometra ramiflora", IF(J3913="PHPA", "Phoenix paludosa", IF(J3913="SCHY", "Scyphiphora hydrophyllacea", IF(J3913="DIMA", "Diospyros maritima", IF(J3913="POPI", "Pongamia pinnata", IF(J3913="MAPS", "Maniltoa psilogyne", IF(J3913="INBI", "Intsia bijuga", IF(J3913="ACEB", "Acanthus ebracteatus", IF(J3913="CAER", "Calamus erinaceus", IF(J3913="UNUN", "Unknown unknown",  IF(J3913="SOAL", "Sonneratia alba",  IF(J3913="AECO", "Aegiceras corniculatum", "" )) )))))))))))))))))))))))))))))</f>
        <v>Rhizophora apiculata</v>
      </c>
      <c r="J3913" s="23" t="s">
        <v>21</v>
      </c>
      <c r="K3913" s="61" t="n">
        <v>7.4</v>
      </c>
      <c r="L3913" s="73"/>
      <c r="N3913" s="29"/>
    </row>
    <row r="3914" customFormat="false" ht="13.8" hidden="false" customHeight="false" outlineLevel="0" collapsed="false">
      <c r="A3914" s="49" t="s">
        <v>138</v>
      </c>
      <c r="B3914" s="27" t="n">
        <v>41397</v>
      </c>
      <c r="C3914" s="1" t="s">
        <v>544</v>
      </c>
      <c r="D3914" s="1" t="s">
        <v>140</v>
      </c>
      <c r="E3914" s="1" t="s">
        <v>544</v>
      </c>
      <c r="F3914" s="1" t="s">
        <v>20</v>
      </c>
      <c r="G3914" s="14" t="n">
        <v>5</v>
      </c>
      <c r="H3914" s="29" t="n">
        <v>3</v>
      </c>
      <c r="I3914" s="23" t="str">
        <f aca="false">IF(J3914="RHAP", "Rhizophora apiculata", IF(J3914="EXAG", "Excoecaria agallocha", IF(J3914="BRPA", "Bruguiera parviflora", IF(J3914="XYMO", "Xylocarpus moluccensis", IF(J3914="BRCY", "Bruguiera cylindrica", IF(J3914="AVAL", "Avicennia alba", IF(J3914="AVOF", "Avicennia officinalis", IF(J3914="LURA", "Lumnitzera racemosa", IF(J3914="CETA", "Ceriops tagal", IF(J3914="XYGR", "Xylocarpus granatum", IF(J3914="AVMA", "Avicennia marina", IF(J3914="RHMU", "Rhizophora mucronata", IF(J3914="BRGY", "Bruguiera gymnorrhiza", IF(J3914="BRSE", "Bruguiera sexangula", IF(J3914="SOOV", "Sonneratia ovata", IF(J3914="SOCA", "Sonneratia caseolaris", IF(J3914="HELI", "Heritiera littoralis", IF(J3914="HESY", "Heritiera sylvatica", IF(J3914="NYFR", "Nypa fruticans", IF(J3914="CYRA", "Cynometra ramiflora", IF(J3914="PHPA", "Phoenix paludosa", IF(J3914="SCHY", "Scyphiphora hydrophyllacea", IF(J3914="DIMA", "Diospyros maritima", IF(J3914="POPI", "Pongamia pinnata", IF(J3914="MAPS", "Maniltoa psilogyne", IF(J3914="INBI", "Intsia bijuga", IF(J3914="ACEB", "Acanthus ebracteatus", IF(J3914="CAER", "Calamus erinaceus", IF(J3914="UNUN", "Unknown unknown",  IF(J3914="SOAL", "Sonneratia alba",  IF(J3914="AECO", "Aegiceras corniculatum", "" )) )))))))))))))))))))))))))))))</f>
        <v>Rhizophora apiculata</v>
      </c>
      <c r="J3914" s="23" t="s">
        <v>21</v>
      </c>
      <c r="K3914" s="61" t="n">
        <v>7.5</v>
      </c>
      <c r="L3914" s="73"/>
      <c r="N3914" s="29"/>
    </row>
    <row r="3915" customFormat="false" ht="13.8" hidden="false" customHeight="false" outlineLevel="0" collapsed="false">
      <c r="A3915" s="49" t="s">
        <v>138</v>
      </c>
      <c r="B3915" s="27" t="n">
        <v>41397</v>
      </c>
      <c r="C3915" s="1" t="s">
        <v>544</v>
      </c>
      <c r="D3915" s="1" t="s">
        <v>140</v>
      </c>
      <c r="E3915" s="1" t="s">
        <v>544</v>
      </c>
      <c r="F3915" s="1" t="s">
        <v>20</v>
      </c>
      <c r="G3915" s="14" t="n">
        <v>5</v>
      </c>
      <c r="H3915" s="29" t="n">
        <v>3</v>
      </c>
      <c r="I3915" s="23" t="str">
        <f aca="false">IF(J3915="RHAP", "Rhizophora apiculata", IF(J3915="EXAG", "Excoecaria agallocha", IF(J3915="BRPA", "Bruguiera parviflora", IF(J3915="XYMO", "Xylocarpus moluccensis", IF(J3915="BRCY", "Bruguiera cylindrica", IF(J3915="AVAL", "Avicennia alba", IF(J3915="AVOF", "Avicennia officinalis", IF(J3915="LURA", "Lumnitzera racemosa", IF(J3915="CETA", "Ceriops tagal", IF(J3915="XYGR", "Xylocarpus granatum", IF(J3915="AVMA", "Avicennia marina", IF(J3915="RHMU", "Rhizophora mucronata", IF(J3915="BRGY", "Bruguiera gymnorrhiza", IF(J3915="BRSE", "Bruguiera sexangula", IF(J3915="SOOV", "Sonneratia ovata", IF(J3915="SOCA", "Sonneratia caseolaris", IF(J3915="HELI", "Heritiera littoralis", IF(J3915="HESY", "Heritiera sylvatica", IF(J3915="NYFR", "Nypa fruticans", IF(J3915="CYRA", "Cynometra ramiflora", IF(J3915="PHPA", "Phoenix paludosa", IF(J3915="SCHY", "Scyphiphora hydrophyllacea", IF(J3915="DIMA", "Diospyros maritima", IF(J3915="POPI", "Pongamia pinnata", IF(J3915="MAPS", "Maniltoa psilogyne", IF(J3915="INBI", "Intsia bijuga", IF(J3915="ACEB", "Acanthus ebracteatus", IF(J3915="CAER", "Calamus erinaceus", IF(J3915="UNUN", "Unknown unknown",  IF(J3915="SOAL", "Sonneratia alba",  IF(J3915="AECO", "Aegiceras corniculatum", "" )) )))))))))))))))))))))))))))))</f>
        <v>Rhizophora apiculata</v>
      </c>
      <c r="J3915" s="23" t="s">
        <v>21</v>
      </c>
      <c r="K3915" s="61" t="n">
        <v>7.5</v>
      </c>
      <c r="L3915" s="73"/>
      <c r="N3915" s="29"/>
    </row>
    <row r="3916" customFormat="false" ht="13.8" hidden="false" customHeight="false" outlineLevel="0" collapsed="false">
      <c r="A3916" s="49" t="s">
        <v>138</v>
      </c>
      <c r="B3916" s="27" t="n">
        <v>41397</v>
      </c>
      <c r="C3916" s="1" t="s">
        <v>544</v>
      </c>
      <c r="D3916" s="1" t="s">
        <v>140</v>
      </c>
      <c r="E3916" s="1" t="s">
        <v>544</v>
      </c>
      <c r="F3916" s="1" t="s">
        <v>20</v>
      </c>
      <c r="G3916" s="14" t="n">
        <v>5</v>
      </c>
      <c r="H3916" s="29" t="n">
        <v>3</v>
      </c>
      <c r="I3916" s="23" t="str">
        <f aca="false">IF(J3916="RHAP", "Rhizophora apiculata", IF(J3916="EXAG", "Excoecaria agallocha", IF(J3916="BRPA", "Bruguiera parviflora", IF(J3916="XYMO", "Xylocarpus moluccensis", IF(J3916="BRCY", "Bruguiera cylindrica", IF(J3916="AVAL", "Avicennia alba", IF(J3916="AVOF", "Avicennia officinalis", IF(J3916="LURA", "Lumnitzera racemosa", IF(J3916="CETA", "Ceriops tagal", IF(J3916="XYGR", "Xylocarpus granatum", IF(J3916="AVMA", "Avicennia marina", IF(J3916="RHMU", "Rhizophora mucronata", IF(J3916="BRGY", "Bruguiera gymnorrhiza", IF(J3916="BRSE", "Bruguiera sexangula", IF(J3916="SOOV", "Sonneratia ovata", IF(J3916="SOCA", "Sonneratia caseolaris", IF(J3916="HELI", "Heritiera littoralis", IF(J3916="HESY", "Heritiera sylvatica", IF(J3916="NYFR", "Nypa fruticans", IF(J3916="CYRA", "Cynometra ramiflora", IF(J3916="PHPA", "Phoenix paludosa", IF(J3916="SCHY", "Scyphiphora hydrophyllacea", IF(J3916="DIMA", "Diospyros maritima", IF(J3916="POPI", "Pongamia pinnata", IF(J3916="MAPS", "Maniltoa psilogyne", IF(J3916="INBI", "Intsia bijuga", IF(J3916="ACEB", "Acanthus ebracteatus", IF(J3916="CAER", "Calamus erinaceus", IF(J3916="UNUN", "Unknown unknown",  IF(J3916="SOAL", "Sonneratia alba",  IF(J3916="AECO", "Aegiceras corniculatum", "" )) )))))))))))))))))))))))))))))</f>
        <v>Rhizophora apiculata</v>
      </c>
      <c r="J3916" s="23" t="s">
        <v>21</v>
      </c>
      <c r="K3916" s="61" t="n">
        <v>7.5</v>
      </c>
      <c r="L3916" s="73"/>
      <c r="N3916" s="29"/>
    </row>
    <row r="3917" customFormat="false" ht="13.8" hidden="false" customHeight="false" outlineLevel="0" collapsed="false">
      <c r="A3917" s="49" t="s">
        <v>138</v>
      </c>
      <c r="B3917" s="27" t="n">
        <v>41397</v>
      </c>
      <c r="C3917" s="1" t="s">
        <v>544</v>
      </c>
      <c r="D3917" s="1" t="s">
        <v>140</v>
      </c>
      <c r="E3917" s="1" t="s">
        <v>544</v>
      </c>
      <c r="F3917" s="1" t="s">
        <v>20</v>
      </c>
      <c r="G3917" s="14" t="n">
        <v>5</v>
      </c>
      <c r="H3917" s="29" t="n">
        <v>3</v>
      </c>
      <c r="I3917" s="23" t="str">
        <f aca="false">IF(J3917="RHAP", "Rhizophora apiculata", IF(J3917="EXAG", "Excoecaria agallocha", IF(J3917="BRPA", "Bruguiera parviflora", IF(J3917="XYMO", "Xylocarpus moluccensis", IF(J3917="BRCY", "Bruguiera cylindrica", IF(J3917="AVAL", "Avicennia alba", IF(J3917="AVOF", "Avicennia officinalis", IF(J3917="LURA", "Lumnitzera racemosa", IF(J3917="CETA", "Ceriops tagal", IF(J3917="XYGR", "Xylocarpus granatum", IF(J3917="AVMA", "Avicennia marina", IF(J3917="RHMU", "Rhizophora mucronata", IF(J3917="BRGY", "Bruguiera gymnorrhiza", IF(J3917="BRSE", "Bruguiera sexangula", IF(J3917="SOOV", "Sonneratia ovata", IF(J3917="SOCA", "Sonneratia caseolaris", IF(J3917="HELI", "Heritiera littoralis", IF(J3917="HESY", "Heritiera sylvatica", IF(J3917="NYFR", "Nypa fruticans", IF(J3917="CYRA", "Cynometra ramiflora", IF(J3917="PHPA", "Phoenix paludosa", IF(J3917="SCHY", "Scyphiphora hydrophyllacea", IF(J3917="DIMA", "Diospyros maritima", IF(J3917="POPI", "Pongamia pinnata", IF(J3917="MAPS", "Maniltoa psilogyne", IF(J3917="INBI", "Intsia bijuga", IF(J3917="ACEB", "Acanthus ebracteatus", IF(J3917="CAER", "Calamus erinaceus", IF(J3917="UNUN", "Unknown unknown",  IF(J3917="SOAL", "Sonneratia alba",  IF(J3917="AECO", "Aegiceras corniculatum", "" )) )))))))))))))))))))))))))))))</f>
        <v>Rhizophora apiculata</v>
      </c>
      <c r="J3917" s="23" t="s">
        <v>21</v>
      </c>
      <c r="K3917" s="61" t="n">
        <v>7.5</v>
      </c>
      <c r="L3917" s="73"/>
      <c r="N3917" s="29"/>
    </row>
    <row r="3918" customFormat="false" ht="13.8" hidden="false" customHeight="false" outlineLevel="0" collapsed="false">
      <c r="A3918" s="49" t="s">
        <v>138</v>
      </c>
      <c r="B3918" s="27" t="n">
        <v>41397</v>
      </c>
      <c r="C3918" s="1" t="s">
        <v>544</v>
      </c>
      <c r="D3918" s="1" t="s">
        <v>140</v>
      </c>
      <c r="E3918" s="1" t="s">
        <v>544</v>
      </c>
      <c r="F3918" s="1" t="s">
        <v>20</v>
      </c>
      <c r="G3918" s="14" t="n">
        <v>5</v>
      </c>
      <c r="H3918" s="29" t="n">
        <v>3</v>
      </c>
      <c r="I3918" s="23" t="str">
        <f aca="false">IF(J3918="RHAP", "Rhizophora apiculata", IF(J3918="EXAG", "Excoecaria agallocha", IF(J3918="BRPA", "Bruguiera parviflora", IF(J3918="XYMO", "Xylocarpus moluccensis", IF(J3918="BRCY", "Bruguiera cylindrica", IF(J3918="AVAL", "Avicennia alba", IF(J3918="AVOF", "Avicennia officinalis", IF(J3918="LURA", "Lumnitzera racemosa", IF(J3918="CETA", "Ceriops tagal", IF(J3918="XYGR", "Xylocarpus granatum", IF(J3918="AVMA", "Avicennia marina", IF(J3918="RHMU", "Rhizophora mucronata", IF(J3918="BRGY", "Bruguiera gymnorrhiza", IF(J3918="BRSE", "Bruguiera sexangula", IF(J3918="SOOV", "Sonneratia ovata", IF(J3918="SOCA", "Sonneratia caseolaris", IF(J3918="HELI", "Heritiera littoralis", IF(J3918="HESY", "Heritiera sylvatica", IF(J3918="NYFR", "Nypa fruticans", IF(J3918="CYRA", "Cynometra ramiflora", IF(J3918="PHPA", "Phoenix paludosa", IF(J3918="SCHY", "Scyphiphora hydrophyllacea", IF(J3918="DIMA", "Diospyros maritima", IF(J3918="POPI", "Pongamia pinnata", IF(J3918="MAPS", "Maniltoa psilogyne", IF(J3918="INBI", "Intsia bijuga", IF(J3918="ACEB", "Acanthus ebracteatus", IF(J3918="CAER", "Calamus erinaceus", IF(J3918="UNUN", "Unknown unknown",  IF(J3918="SOAL", "Sonneratia alba",  IF(J3918="AECO", "Aegiceras corniculatum", "" )) )))))))))))))))))))))))))))))</f>
        <v>Rhizophora apiculata</v>
      </c>
      <c r="J3918" s="23" t="s">
        <v>21</v>
      </c>
      <c r="K3918" s="61" t="n">
        <v>7.6</v>
      </c>
      <c r="L3918" s="73"/>
      <c r="N3918" s="29"/>
    </row>
    <row r="3919" customFormat="false" ht="13.8" hidden="false" customHeight="false" outlineLevel="0" collapsed="false">
      <c r="A3919" s="49" t="s">
        <v>138</v>
      </c>
      <c r="B3919" s="27" t="n">
        <v>41397</v>
      </c>
      <c r="C3919" s="1" t="s">
        <v>544</v>
      </c>
      <c r="D3919" s="1" t="s">
        <v>140</v>
      </c>
      <c r="E3919" s="1" t="s">
        <v>544</v>
      </c>
      <c r="F3919" s="1" t="s">
        <v>20</v>
      </c>
      <c r="G3919" s="14" t="n">
        <v>5</v>
      </c>
      <c r="H3919" s="29" t="n">
        <v>3</v>
      </c>
      <c r="I3919" s="23" t="str">
        <f aca="false">IF(J3919="RHAP", "Rhizophora apiculata", IF(J3919="EXAG", "Excoecaria agallocha", IF(J3919="BRPA", "Bruguiera parviflora", IF(J3919="XYMO", "Xylocarpus moluccensis", IF(J3919="BRCY", "Bruguiera cylindrica", IF(J3919="AVAL", "Avicennia alba", IF(J3919="AVOF", "Avicennia officinalis", IF(J3919="LURA", "Lumnitzera racemosa", IF(J3919="CETA", "Ceriops tagal", IF(J3919="XYGR", "Xylocarpus granatum", IF(J3919="AVMA", "Avicennia marina", IF(J3919="RHMU", "Rhizophora mucronata", IF(J3919="BRGY", "Bruguiera gymnorrhiza", IF(J3919="BRSE", "Bruguiera sexangula", IF(J3919="SOOV", "Sonneratia ovata", IF(J3919="SOCA", "Sonneratia caseolaris", IF(J3919="HELI", "Heritiera littoralis", IF(J3919="HESY", "Heritiera sylvatica", IF(J3919="NYFR", "Nypa fruticans", IF(J3919="CYRA", "Cynometra ramiflora", IF(J3919="PHPA", "Phoenix paludosa", IF(J3919="SCHY", "Scyphiphora hydrophyllacea", IF(J3919="DIMA", "Diospyros maritima", IF(J3919="POPI", "Pongamia pinnata", IF(J3919="MAPS", "Maniltoa psilogyne", IF(J3919="INBI", "Intsia bijuga", IF(J3919="ACEB", "Acanthus ebracteatus", IF(J3919="CAER", "Calamus erinaceus", IF(J3919="UNUN", "Unknown unknown",  IF(J3919="SOAL", "Sonneratia alba",  IF(J3919="AECO", "Aegiceras corniculatum", "" )) )))))))))))))))))))))))))))))</f>
        <v>Rhizophora apiculata</v>
      </c>
      <c r="J3919" s="23" t="s">
        <v>21</v>
      </c>
      <c r="K3919" s="61" t="n">
        <v>7.9</v>
      </c>
      <c r="L3919" s="73"/>
      <c r="N3919" s="29"/>
    </row>
    <row r="3920" customFormat="false" ht="13.8" hidden="false" customHeight="false" outlineLevel="0" collapsed="false">
      <c r="A3920" s="49" t="s">
        <v>138</v>
      </c>
      <c r="B3920" s="27" t="n">
        <v>41397</v>
      </c>
      <c r="C3920" s="1" t="s">
        <v>544</v>
      </c>
      <c r="D3920" s="1" t="s">
        <v>140</v>
      </c>
      <c r="E3920" s="1" t="s">
        <v>544</v>
      </c>
      <c r="F3920" s="1" t="s">
        <v>20</v>
      </c>
      <c r="G3920" s="14" t="n">
        <v>5</v>
      </c>
      <c r="H3920" s="29" t="n">
        <v>3</v>
      </c>
      <c r="I3920" s="23" t="str">
        <f aca="false">IF(J3920="RHAP", "Rhizophora apiculata", IF(J3920="EXAG", "Excoecaria agallocha", IF(J3920="BRPA", "Bruguiera parviflora", IF(J3920="XYMO", "Xylocarpus moluccensis", IF(J3920="BRCY", "Bruguiera cylindrica", IF(J3920="AVAL", "Avicennia alba", IF(J3920="AVOF", "Avicennia officinalis", IF(J3920="LURA", "Lumnitzera racemosa", IF(J3920="CETA", "Ceriops tagal", IF(J3920="XYGR", "Xylocarpus granatum", IF(J3920="AVMA", "Avicennia marina", IF(J3920="RHMU", "Rhizophora mucronata", IF(J3920="BRGY", "Bruguiera gymnorrhiza", IF(J3920="BRSE", "Bruguiera sexangula", IF(J3920="SOOV", "Sonneratia ovata", IF(J3920="SOCA", "Sonneratia caseolaris", IF(J3920="HELI", "Heritiera littoralis", IF(J3920="HESY", "Heritiera sylvatica", IF(J3920="NYFR", "Nypa fruticans", IF(J3920="CYRA", "Cynometra ramiflora", IF(J3920="PHPA", "Phoenix paludosa", IF(J3920="SCHY", "Scyphiphora hydrophyllacea", IF(J3920="DIMA", "Diospyros maritima", IF(J3920="POPI", "Pongamia pinnata", IF(J3920="MAPS", "Maniltoa psilogyne", IF(J3920="INBI", "Intsia bijuga", IF(J3920="ACEB", "Acanthus ebracteatus", IF(J3920="CAER", "Calamus erinaceus", IF(J3920="UNUN", "Unknown unknown",  IF(J3920="SOAL", "Sonneratia alba",  IF(J3920="AECO", "Aegiceras corniculatum", "" )) )))))))))))))))))))))))))))))</f>
        <v>Rhizophora apiculata</v>
      </c>
      <c r="J3920" s="23" t="s">
        <v>21</v>
      </c>
      <c r="K3920" s="61" t="n">
        <v>7.9</v>
      </c>
      <c r="L3920" s="73"/>
      <c r="N3920" s="29"/>
    </row>
    <row r="3921" customFormat="false" ht="13.8" hidden="false" customHeight="false" outlineLevel="0" collapsed="false">
      <c r="A3921" s="49" t="s">
        <v>138</v>
      </c>
      <c r="B3921" s="27" t="n">
        <v>41397</v>
      </c>
      <c r="C3921" s="1" t="s">
        <v>544</v>
      </c>
      <c r="D3921" s="1" t="s">
        <v>140</v>
      </c>
      <c r="E3921" s="1" t="s">
        <v>544</v>
      </c>
      <c r="F3921" s="1" t="s">
        <v>20</v>
      </c>
      <c r="G3921" s="14" t="n">
        <v>5</v>
      </c>
      <c r="H3921" s="29" t="n">
        <v>3</v>
      </c>
      <c r="I3921" s="23" t="str">
        <f aca="false">IF(J3921="RHAP", "Rhizophora apiculata", IF(J3921="EXAG", "Excoecaria agallocha", IF(J3921="BRPA", "Bruguiera parviflora", IF(J3921="XYMO", "Xylocarpus moluccensis", IF(J3921="BRCY", "Bruguiera cylindrica", IF(J3921="AVAL", "Avicennia alba", IF(J3921="AVOF", "Avicennia officinalis", IF(J3921="LURA", "Lumnitzera racemosa", IF(J3921="CETA", "Ceriops tagal", IF(J3921="XYGR", "Xylocarpus granatum", IF(J3921="AVMA", "Avicennia marina", IF(J3921="RHMU", "Rhizophora mucronata", IF(J3921="BRGY", "Bruguiera gymnorrhiza", IF(J3921="BRSE", "Bruguiera sexangula", IF(J3921="SOOV", "Sonneratia ovata", IF(J3921="SOCA", "Sonneratia caseolaris", IF(J3921="HELI", "Heritiera littoralis", IF(J3921="HESY", "Heritiera sylvatica", IF(J3921="NYFR", "Nypa fruticans", IF(J3921="CYRA", "Cynometra ramiflora", IF(J3921="PHPA", "Phoenix paludosa", IF(J3921="SCHY", "Scyphiphora hydrophyllacea", IF(J3921="DIMA", "Diospyros maritima", IF(J3921="POPI", "Pongamia pinnata", IF(J3921="MAPS", "Maniltoa psilogyne", IF(J3921="INBI", "Intsia bijuga", IF(J3921="ACEB", "Acanthus ebracteatus", IF(J3921="CAER", "Calamus erinaceus", IF(J3921="UNUN", "Unknown unknown",  IF(J3921="SOAL", "Sonneratia alba",  IF(J3921="AECO", "Aegiceras corniculatum", "" )) )))))))))))))))))))))))))))))</f>
        <v>Rhizophora apiculata</v>
      </c>
      <c r="J3921" s="23" t="s">
        <v>21</v>
      </c>
      <c r="K3921" s="61" t="n">
        <v>8</v>
      </c>
      <c r="L3921" s="73"/>
      <c r="N3921" s="29"/>
    </row>
    <row r="3922" customFormat="false" ht="13.8" hidden="false" customHeight="false" outlineLevel="0" collapsed="false">
      <c r="A3922" s="49" t="s">
        <v>138</v>
      </c>
      <c r="B3922" s="27" t="n">
        <v>41397</v>
      </c>
      <c r="C3922" s="1" t="s">
        <v>544</v>
      </c>
      <c r="D3922" s="1" t="s">
        <v>140</v>
      </c>
      <c r="E3922" s="1" t="s">
        <v>544</v>
      </c>
      <c r="F3922" s="1" t="s">
        <v>20</v>
      </c>
      <c r="G3922" s="14" t="n">
        <v>5</v>
      </c>
      <c r="H3922" s="29" t="n">
        <v>3</v>
      </c>
      <c r="I3922" s="23" t="str">
        <f aca="false">IF(J3922="RHAP", "Rhizophora apiculata", IF(J3922="EXAG", "Excoecaria agallocha", IF(J3922="BRPA", "Bruguiera parviflora", IF(J3922="XYMO", "Xylocarpus moluccensis", IF(J3922="BRCY", "Bruguiera cylindrica", IF(J3922="AVAL", "Avicennia alba", IF(J3922="AVOF", "Avicennia officinalis", IF(J3922="LURA", "Lumnitzera racemosa", IF(J3922="CETA", "Ceriops tagal", IF(J3922="XYGR", "Xylocarpus granatum", IF(J3922="AVMA", "Avicennia marina", IF(J3922="RHMU", "Rhizophora mucronata", IF(J3922="BRGY", "Bruguiera gymnorrhiza", IF(J3922="BRSE", "Bruguiera sexangula", IF(J3922="SOOV", "Sonneratia ovata", IF(J3922="SOCA", "Sonneratia caseolaris", IF(J3922="HELI", "Heritiera littoralis", IF(J3922="HESY", "Heritiera sylvatica", IF(J3922="NYFR", "Nypa fruticans", IF(J3922="CYRA", "Cynometra ramiflora", IF(J3922="PHPA", "Phoenix paludosa", IF(J3922="SCHY", "Scyphiphora hydrophyllacea", IF(J3922="DIMA", "Diospyros maritima", IF(J3922="POPI", "Pongamia pinnata", IF(J3922="MAPS", "Maniltoa psilogyne", IF(J3922="INBI", "Intsia bijuga", IF(J3922="ACEB", "Acanthus ebracteatus", IF(J3922="CAER", "Calamus erinaceus", IF(J3922="UNUN", "Unknown unknown",  IF(J3922="SOAL", "Sonneratia alba",  IF(J3922="AECO", "Aegiceras corniculatum", "" )) )))))))))))))))))))))))))))))</f>
        <v>Rhizophora apiculata</v>
      </c>
      <c r="J3922" s="23" t="s">
        <v>21</v>
      </c>
      <c r="K3922" s="61" t="n">
        <v>8</v>
      </c>
      <c r="L3922" s="73"/>
      <c r="N3922" s="29"/>
    </row>
    <row r="3923" customFormat="false" ht="13.8" hidden="false" customHeight="false" outlineLevel="0" collapsed="false">
      <c r="A3923" s="49" t="s">
        <v>138</v>
      </c>
      <c r="B3923" s="27" t="n">
        <v>41397</v>
      </c>
      <c r="C3923" s="1" t="s">
        <v>544</v>
      </c>
      <c r="D3923" s="1" t="s">
        <v>140</v>
      </c>
      <c r="E3923" s="1" t="s">
        <v>544</v>
      </c>
      <c r="F3923" s="1" t="s">
        <v>20</v>
      </c>
      <c r="G3923" s="14" t="n">
        <v>5</v>
      </c>
      <c r="H3923" s="29" t="n">
        <v>3</v>
      </c>
      <c r="I3923" s="23" t="str">
        <f aca="false">IF(J3923="RHAP", "Rhizophora apiculata", IF(J3923="EXAG", "Excoecaria agallocha", IF(J3923="BRPA", "Bruguiera parviflora", IF(J3923="XYMO", "Xylocarpus moluccensis", IF(J3923="BRCY", "Bruguiera cylindrica", IF(J3923="AVAL", "Avicennia alba", IF(J3923="AVOF", "Avicennia officinalis", IF(J3923="LURA", "Lumnitzera racemosa", IF(J3923="CETA", "Ceriops tagal", IF(J3923="XYGR", "Xylocarpus granatum", IF(J3923="AVMA", "Avicennia marina", IF(J3923="RHMU", "Rhizophora mucronata", IF(J3923="BRGY", "Bruguiera gymnorrhiza", IF(J3923="BRSE", "Bruguiera sexangula", IF(J3923="SOOV", "Sonneratia ovata", IF(J3923="SOCA", "Sonneratia caseolaris", IF(J3923="HELI", "Heritiera littoralis", IF(J3923="HESY", "Heritiera sylvatica", IF(J3923="NYFR", "Nypa fruticans", IF(J3923="CYRA", "Cynometra ramiflora", IF(J3923="PHPA", "Phoenix paludosa", IF(J3923="SCHY", "Scyphiphora hydrophyllacea", IF(J3923="DIMA", "Diospyros maritima", IF(J3923="POPI", "Pongamia pinnata", IF(J3923="MAPS", "Maniltoa psilogyne", IF(J3923="INBI", "Intsia bijuga", IF(J3923="ACEB", "Acanthus ebracteatus", IF(J3923="CAER", "Calamus erinaceus", IF(J3923="UNUN", "Unknown unknown",  IF(J3923="SOAL", "Sonneratia alba",  IF(J3923="AECO", "Aegiceras corniculatum", "" )) )))))))))))))))))))))))))))))</f>
        <v>Rhizophora apiculata</v>
      </c>
      <c r="J3923" s="23" t="s">
        <v>21</v>
      </c>
      <c r="K3923" s="61" t="n">
        <v>8.1</v>
      </c>
      <c r="L3923" s="73"/>
      <c r="N3923" s="29"/>
    </row>
    <row r="3924" customFormat="false" ht="13.8" hidden="false" customHeight="false" outlineLevel="0" collapsed="false">
      <c r="A3924" s="49" t="s">
        <v>138</v>
      </c>
      <c r="B3924" s="27" t="n">
        <v>41397</v>
      </c>
      <c r="C3924" s="1" t="s">
        <v>544</v>
      </c>
      <c r="D3924" s="1" t="s">
        <v>140</v>
      </c>
      <c r="E3924" s="1" t="s">
        <v>544</v>
      </c>
      <c r="F3924" s="1" t="s">
        <v>20</v>
      </c>
      <c r="G3924" s="14" t="n">
        <v>5</v>
      </c>
      <c r="H3924" s="29" t="n">
        <v>3</v>
      </c>
      <c r="I3924" s="23" t="str">
        <f aca="false">IF(J3924="RHAP", "Rhizophora apiculata", IF(J3924="EXAG", "Excoecaria agallocha", IF(J3924="BRPA", "Bruguiera parviflora", IF(J3924="XYMO", "Xylocarpus moluccensis", IF(J3924="BRCY", "Bruguiera cylindrica", IF(J3924="AVAL", "Avicennia alba", IF(J3924="AVOF", "Avicennia officinalis", IF(J3924="LURA", "Lumnitzera racemosa", IF(J3924="CETA", "Ceriops tagal", IF(J3924="XYGR", "Xylocarpus granatum", IF(J3924="AVMA", "Avicennia marina", IF(J3924="RHMU", "Rhizophora mucronata", IF(J3924="BRGY", "Bruguiera gymnorrhiza", IF(J3924="BRSE", "Bruguiera sexangula", IF(J3924="SOOV", "Sonneratia ovata", IF(J3924="SOCA", "Sonneratia caseolaris", IF(J3924="HELI", "Heritiera littoralis", IF(J3924="HESY", "Heritiera sylvatica", IF(J3924="NYFR", "Nypa fruticans", IF(J3924="CYRA", "Cynometra ramiflora", IF(J3924="PHPA", "Phoenix paludosa", IF(J3924="SCHY", "Scyphiphora hydrophyllacea", IF(J3924="DIMA", "Diospyros maritima", IF(J3924="POPI", "Pongamia pinnata", IF(J3924="MAPS", "Maniltoa psilogyne", IF(J3924="INBI", "Intsia bijuga", IF(J3924="ACEB", "Acanthus ebracteatus", IF(J3924="CAER", "Calamus erinaceus", IF(J3924="UNUN", "Unknown unknown",  IF(J3924="SOAL", "Sonneratia alba",  IF(J3924="AECO", "Aegiceras corniculatum", "" )) )))))))))))))))))))))))))))))</f>
        <v>Rhizophora apiculata</v>
      </c>
      <c r="J3924" s="23" t="s">
        <v>21</v>
      </c>
      <c r="K3924" s="61" t="n">
        <v>8.1</v>
      </c>
      <c r="L3924" s="73"/>
      <c r="N3924" s="29"/>
    </row>
    <row r="3925" customFormat="false" ht="13.8" hidden="false" customHeight="false" outlineLevel="0" collapsed="false">
      <c r="A3925" s="49" t="s">
        <v>138</v>
      </c>
      <c r="B3925" s="27" t="n">
        <v>41397</v>
      </c>
      <c r="C3925" s="1" t="s">
        <v>544</v>
      </c>
      <c r="D3925" s="1" t="s">
        <v>140</v>
      </c>
      <c r="E3925" s="1" t="s">
        <v>544</v>
      </c>
      <c r="F3925" s="1" t="s">
        <v>20</v>
      </c>
      <c r="G3925" s="14" t="n">
        <v>5</v>
      </c>
      <c r="H3925" s="29" t="n">
        <v>3</v>
      </c>
      <c r="I3925" s="23" t="str">
        <f aca="false">IF(J3925="RHAP", "Rhizophora apiculata", IF(J3925="EXAG", "Excoecaria agallocha", IF(J3925="BRPA", "Bruguiera parviflora", IF(J3925="XYMO", "Xylocarpus moluccensis", IF(J3925="BRCY", "Bruguiera cylindrica", IF(J3925="AVAL", "Avicennia alba", IF(J3925="AVOF", "Avicennia officinalis", IF(J3925="LURA", "Lumnitzera racemosa", IF(J3925="CETA", "Ceriops tagal", IF(J3925="XYGR", "Xylocarpus granatum", IF(J3925="AVMA", "Avicennia marina", IF(J3925="RHMU", "Rhizophora mucronata", IF(J3925="BRGY", "Bruguiera gymnorrhiza", IF(J3925="BRSE", "Bruguiera sexangula", IF(J3925="SOOV", "Sonneratia ovata", IF(J3925="SOCA", "Sonneratia caseolaris", IF(J3925="HELI", "Heritiera littoralis", IF(J3925="HESY", "Heritiera sylvatica", IF(J3925="NYFR", "Nypa fruticans", IF(J3925="CYRA", "Cynometra ramiflora", IF(J3925="PHPA", "Phoenix paludosa", IF(J3925="SCHY", "Scyphiphora hydrophyllacea", IF(J3925="DIMA", "Diospyros maritima", IF(J3925="POPI", "Pongamia pinnata", IF(J3925="MAPS", "Maniltoa psilogyne", IF(J3925="INBI", "Intsia bijuga", IF(J3925="ACEB", "Acanthus ebracteatus", IF(J3925="CAER", "Calamus erinaceus", IF(J3925="UNUN", "Unknown unknown",  IF(J3925="SOAL", "Sonneratia alba",  IF(J3925="AECO", "Aegiceras corniculatum", "" )) )))))))))))))))))))))))))))))</f>
        <v>Rhizophora apiculata</v>
      </c>
      <c r="J3925" s="23" t="s">
        <v>21</v>
      </c>
      <c r="K3925" s="61" t="n">
        <v>8.2</v>
      </c>
      <c r="L3925" s="73"/>
      <c r="N3925" s="29"/>
    </row>
    <row r="3926" customFormat="false" ht="13.8" hidden="false" customHeight="false" outlineLevel="0" collapsed="false">
      <c r="A3926" s="49" t="s">
        <v>138</v>
      </c>
      <c r="B3926" s="27" t="n">
        <v>41397</v>
      </c>
      <c r="C3926" s="1" t="s">
        <v>544</v>
      </c>
      <c r="D3926" s="1" t="s">
        <v>140</v>
      </c>
      <c r="E3926" s="1" t="s">
        <v>544</v>
      </c>
      <c r="F3926" s="1" t="s">
        <v>20</v>
      </c>
      <c r="G3926" s="14" t="n">
        <v>5</v>
      </c>
      <c r="H3926" s="29" t="n">
        <v>3</v>
      </c>
      <c r="I3926" s="23" t="str">
        <f aca="false">IF(J3926="RHAP", "Rhizophora apiculata", IF(J3926="EXAG", "Excoecaria agallocha", IF(J3926="BRPA", "Bruguiera parviflora", IF(J3926="XYMO", "Xylocarpus moluccensis", IF(J3926="BRCY", "Bruguiera cylindrica", IF(J3926="AVAL", "Avicennia alba", IF(J3926="AVOF", "Avicennia officinalis", IF(J3926="LURA", "Lumnitzera racemosa", IF(J3926="CETA", "Ceriops tagal", IF(J3926="XYGR", "Xylocarpus granatum", IF(J3926="AVMA", "Avicennia marina", IF(J3926="RHMU", "Rhizophora mucronata", IF(J3926="BRGY", "Bruguiera gymnorrhiza", IF(J3926="BRSE", "Bruguiera sexangula", IF(J3926="SOOV", "Sonneratia ovata", IF(J3926="SOCA", "Sonneratia caseolaris", IF(J3926="HELI", "Heritiera littoralis", IF(J3926="HESY", "Heritiera sylvatica", IF(J3926="NYFR", "Nypa fruticans", IF(J3926="CYRA", "Cynometra ramiflora", IF(J3926="PHPA", "Phoenix paludosa", IF(J3926="SCHY", "Scyphiphora hydrophyllacea", IF(J3926="DIMA", "Diospyros maritima", IF(J3926="POPI", "Pongamia pinnata", IF(J3926="MAPS", "Maniltoa psilogyne", IF(J3926="INBI", "Intsia bijuga", IF(J3926="ACEB", "Acanthus ebracteatus", IF(J3926="CAER", "Calamus erinaceus", IF(J3926="UNUN", "Unknown unknown",  IF(J3926="SOAL", "Sonneratia alba",  IF(J3926="AECO", "Aegiceras corniculatum", "" )) )))))))))))))))))))))))))))))</f>
        <v>Rhizophora apiculata</v>
      </c>
      <c r="J3926" s="23" t="s">
        <v>21</v>
      </c>
      <c r="K3926" s="61" t="n">
        <v>8.2</v>
      </c>
      <c r="L3926" s="73"/>
      <c r="N3926" s="29"/>
    </row>
    <row r="3927" customFormat="false" ht="13.8" hidden="false" customHeight="false" outlineLevel="0" collapsed="false">
      <c r="A3927" s="49" t="s">
        <v>138</v>
      </c>
      <c r="B3927" s="27" t="n">
        <v>41397</v>
      </c>
      <c r="C3927" s="1" t="s">
        <v>544</v>
      </c>
      <c r="D3927" s="1" t="s">
        <v>140</v>
      </c>
      <c r="E3927" s="1" t="s">
        <v>544</v>
      </c>
      <c r="F3927" s="1" t="s">
        <v>20</v>
      </c>
      <c r="G3927" s="14" t="n">
        <v>5</v>
      </c>
      <c r="H3927" s="29" t="n">
        <v>3</v>
      </c>
      <c r="I3927" s="23" t="str">
        <f aca="false">IF(J3927="RHAP", "Rhizophora apiculata", IF(J3927="EXAG", "Excoecaria agallocha", IF(J3927="BRPA", "Bruguiera parviflora", IF(J3927="XYMO", "Xylocarpus moluccensis", IF(J3927="BRCY", "Bruguiera cylindrica", IF(J3927="AVAL", "Avicennia alba", IF(J3927="AVOF", "Avicennia officinalis", IF(J3927="LURA", "Lumnitzera racemosa", IF(J3927="CETA", "Ceriops tagal", IF(J3927="XYGR", "Xylocarpus granatum", IF(J3927="AVMA", "Avicennia marina", IF(J3927="RHMU", "Rhizophora mucronata", IF(J3927="BRGY", "Bruguiera gymnorrhiza", IF(J3927="BRSE", "Bruguiera sexangula", IF(J3927="SOOV", "Sonneratia ovata", IF(J3927="SOCA", "Sonneratia caseolaris", IF(J3927="HELI", "Heritiera littoralis", IF(J3927="HESY", "Heritiera sylvatica", IF(J3927="NYFR", "Nypa fruticans", IF(J3927="CYRA", "Cynometra ramiflora", IF(J3927="PHPA", "Phoenix paludosa", IF(J3927="SCHY", "Scyphiphora hydrophyllacea", IF(J3927="DIMA", "Diospyros maritima", IF(J3927="POPI", "Pongamia pinnata", IF(J3927="MAPS", "Maniltoa psilogyne", IF(J3927="INBI", "Intsia bijuga", IF(J3927="ACEB", "Acanthus ebracteatus", IF(J3927="CAER", "Calamus erinaceus", IF(J3927="UNUN", "Unknown unknown",  IF(J3927="SOAL", "Sonneratia alba",  IF(J3927="AECO", "Aegiceras corniculatum", "" )) )))))))))))))))))))))))))))))</f>
        <v>Rhizophora apiculata</v>
      </c>
      <c r="J3927" s="23" t="s">
        <v>21</v>
      </c>
      <c r="K3927" s="61" t="n">
        <v>8.3</v>
      </c>
      <c r="L3927" s="73"/>
      <c r="N3927" s="29"/>
    </row>
    <row r="3928" customFormat="false" ht="13.8" hidden="false" customHeight="false" outlineLevel="0" collapsed="false">
      <c r="A3928" s="49" t="s">
        <v>138</v>
      </c>
      <c r="B3928" s="27" t="n">
        <v>41397</v>
      </c>
      <c r="C3928" s="1" t="s">
        <v>544</v>
      </c>
      <c r="D3928" s="1" t="s">
        <v>140</v>
      </c>
      <c r="E3928" s="1" t="s">
        <v>544</v>
      </c>
      <c r="F3928" s="1" t="s">
        <v>20</v>
      </c>
      <c r="G3928" s="14" t="n">
        <v>5</v>
      </c>
      <c r="H3928" s="29" t="n">
        <v>3</v>
      </c>
      <c r="I3928" s="23" t="str">
        <f aca="false">IF(J3928="RHAP", "Rhizophora apiculata", IF(J3928="EXAG", "Excoecaria agallocha", IF(J3928="BRPA", "Bruguiera parviflora", IF(J3928="XYMO", "Xylocarpus moluccensis", IF(J3928="BRCY", "Bruguiera cylindrica", IF(J3928="AVAL", "Avicennia alba", IF(J3928="AVOF", "Avicennia officinalis", IF(J3928="LURA", "Lumnitzera racemosa", IF(J3928="CETA", "Ceriops tagal", IF(J3928="XYGR", "Xylocarpus granatum", IF(J3928="AVMA", "Avicennia marina", IF(J3928="RHMU", "Rhizophora mucronata", IF(J3928="BRGY", "Bruguiera gymnorrhiza", IF(J3928="BRSE", "Bruguiera sexangula", IF(J3928="SOOV", "Sonneratia ovata", IF(J3928="SOCA", "Sonneratia caseolaris", IF(J3928="HELI", "Heritiera littoralis", IF(J3928="HESY", "Heritiera sylvatica", IF(J3928="NYFR", "Nypa fruticans", IF(J3928="CYRA", "Cynometra ramiflora", IF(J3928="PHPA", "Phoenix paludosa", IF(J3928="SCHY", "Scyphiphora hydrophyllacea", IF(J3928="DIMA", "Diospyros maritima", IF(J3928="POPI", "Pongamia pinnata", IF(J3928="MAPS", "Maniltoa psilogyne", IF(J3928="INBI", "Intsia bijuga", IF(J3928="ACEB", "Acanthus ebracteatus", IF(J3928="CAER", "Calamus erinaceus", IF(J3928="UNUN", "Unknown unknown",  IF(J3928="SOAL", "Sonneratia alba",  IF(J3928="AECO", "Aegiceras corniculatum", "" )) )))))))))))))))))))))))))))))</f>
        <v>Rhizophora apiculata</v>
      </c>
      <c r="J3928" s="23" t="s">
        <v>21</v>
      </c>
      <c r="K3928" s="61" t="n">
        <v>8.4</v>
      </c>
      <c r="L3928" s="73"/>
      <c r="N3928" s="29"/>
    </row>
    <row r="3929" customFormat="false" ht="13.8" hidden="false" customHeight="false" outlineLevel="0" collapsed="false">
      <c r="A3929" s="49" t="s">
        <v>138</v>
      </c>
      <c r="B3929" s="27" t="n">
        <v>41397</v>
      </c>
      <c r="C3929" s="1" t="s">
        <v>544</v>
      </c>
      <c r="D3929" s="1" t="s">
        <v>140</v>
      </c>
      <c r="E3929" s="1" t="s">
        <v>544</v>
      </c>
      <c r="F3929" s="1" t="s">
        <v>20</v>
      </c>
      <c r="G3929" s="14" t="n">
        <v>5</v>
      </c>
      <c r="H3929" s="29" t="n">
        <v>3</v>
      </c>
      <c r="I3929" s="23" t="str">
        <f aca="false">IF(J3929="RHAP", "Rhizophora apiculata", IF(J3929="EXAG", "Excoecaria agallocha", IF(J3929="BRPA", "Bruguiera parviflora", IF(J3929="XYMO", "Xylocarpus moluccensis", IF(J3929="BRCY", "Bruguiera cylindrica", IF(J3929="AVAL", "Avicennia alba", IF(J3929="AVOF", "Avicennia officinalis", IF(J3929="LURA", "Lumnitzera racemosa", IF(J3929="CETA", "Ceriops tagal", IF(J3929="XYGR", "Xylocarpus granatum", IF(J3929="AVMA", "Avicennia marina", IF(J3929="RHMU", "Rhizophora mucronata", IF(J3929="BRGY", "Bruguiera gymnorrhiza", IF(J3929="BRSE", "Bruguiera sexangula", IF(J3929="SOOV", "Sonneratia ovata", IF(J3929="SOCA", "Sonneratia caseolaris", IF(J3929="HELI", "Heritiera littoralis", IF(J3929="HESY", "Heritiera sylvatica", IF(J3929="NYFR", "Nypa fruticans", IF(J3929="CYRA", "Cynometra ramiflora", IF(J3929="PHPA", "Phoenix paludosa", IF(J3929="SCHY", "Scyphiphora hydrophyllacea", IF(J3929="DIMA", "Diospyros maritima", IF(J3929="POPI", "Pongamia pinnata", IF(J3929="MAPS", "Maniltoa psilogyne", IF(J3929="INBI", "Intsia bijuga", IF(J3929="ACEB", "Acanthus ebracteatus", IF(J3929="CAER", "Calamus erinaceus", IF(J3929="UNUN", "Unknown unknown",  IF(J3929="SOAL", "Sonneratia alba",  IF(J3929="AECO", "Aegiceras corniculatum", "" )) )))))))))))))))))))))))))))))</f>
        <v>Rhizophora apiculata</v>
      </c>
      <c r="J3929" s="23" t="s">
        <v>21</v>
      </c>
      <c r="K3929" s="61" t="n">
        <v>8.4</v>
      </c>
      <c r="L3929" s="73"/>
      <c r="N3929" s="29"/>
    </row>
    <row r="3930" customFormat="false" ht="13.8" hidden="false" customHeight="false" outlineLevel="0" collapsed="false">
      <c r="A3930" s="49" t="s">
        <v>138</v>
      </c>
      <c r="B3930" s="27" t="n">
        <v>41397</v>
      </c>
      <c r="C3930" s="1" t="s">
        <v>544</v>
      </c>
      <c r="D3930" s="1" t="s">
        <v>140</v>
      </c>
      <c r="E3930" s="1" t="s">
        <v>544</v>
      </c>
      <c r="F3930" s="1" t="s">
        <v>20</v>
      </c>
      <c r="G3930" s="14" t="n">
        <v>5</v>
      </c>
      <c r="H3930" s="29" t="n">
        <v>3</v>
      </c>
      <c r="I3930" s="23" t="str">
        <f aca="false">IF(J3930="RHAP", "Rhizophora apiculata", IF(J3930="EXAG", "Excoecaria agallocha", IF(J3930="BRPA", "Bruguiera parviflora", IF(J3930="XYMO", "Xylocarpus moluccensis", IF(J3930="BRCY", "Bruguiera cylindrica", IF(J3930="AVAL", "Avicennia alba", IF(J3930="AVOF", "Avicennia officinalis", IF(J3930="LURA", "Lumnitzera racemosa", IF(J3930="CETA", "Ceriops tagal", IF(J3930="XYGR", "Xylocarpus granatum", IF(J3930="AVMA", "Avicennia marina", IF(J3930="RHMU", "Rhizophora mucronata", IF(J3930="BRGY", "Bruguiera gymnorrhiza", IF(J3930="BRSE", "Bruguiera sexangula", IF(J3930="SOOV", "Sonneratia ovata", IF(J3930="SOCA", "Sonneratia caseolaris", IF(J3930="HELI", "Heritiera littoralis", IF(J3930="HESY", "Heritiera sylvatica", IF(J3930="NYFR", "Nypa fruticans", IF(J3930="CYRA", "Cynometra ramiflora", IF(J3930="PHPA", "Phoenix paludosa", IF(J3930="SCHY", "Scyphiphora hydrophyllacea", IF(J3930="DIMA", "Diospyros maritima", IF(J3930="POPI", "Pongamia pinnata", IF(J3930="MAPS", "Maniltoa psilogyne", IF(J3930="INBI", "Intsia bijuga", IF(J3930="ACEB", "Acanthus ebracteatus", IF(J3930="CAER", "Calamus erinaceus", IF(J3930="UNUN", "Unknown unknown",  IF(J3930="SOAL", "Sonneratia alba",  IF(J3930="AECO", "Aegiceras corniculatum", "" )) )))))))))))))))))))))))))))))</f>
        <v>Rhizophora apiculata</v>
      </c>
      <c r="J3930" s="23" t="s">
        <v>21</v>
      </c>
      <c r="K3930" s="61" t="n">
        <v>8.4</v>
      </c>
      <c r="L3930" s="73"/>
      <c r="N3930" s="29"/>
    </row>
    <row r="3931" customFormat="false" ht="13.8" hidden="false" customHeight="false" outlineLevel="0" collapsed="false">
      <c r="A3931" s="49" t="s">
        <v>138</v>
      </c>
      <c r="B3931" s="27" t="n">
        <v>41397</v>
      </c>
      <c r="C3931" s="1" t="s">
        <v>544</v>
      </c>
      <c r="D3931" s="1" t="s">
        <v>140</v>
      </c>
      <c r="E3931" s="1" t="s">
        <v>544</v>
      </c>
      <c r="F3931" s="1" t="s">
        <v>20</v>
      </c>
      <c r="G3931" s="14" t="n">
        <v>5</v>
      </c>
      <c r="H3931" s="29" t="n">
        <v>3</v>
      </c>
      <c r="I3931" s="23" t="str">
        <f aca="false">IF(J3931="RHAP", "Rhizophora apiculata", IF(J3931="EXAG", "Excoecaria agallocha", IF(J3931="BRPA", "Bruguiera parviflora", IF(J3931="XYMO", "Xylocarpus moluccensis", IF(J3931="BRCY", "Bruguiera cylindrica", IF(J3931="AVAL", "Avicennia alba", IF(J3931="AVOF", "Avicennia officinalis", IF(J3931="LURA", "Lumnitzera racemosa", IF(J3931="CETA", "Ceriops tagal", IF(J3931="XYGR", "Xylocarpus granatum", IF(J3931="AVMA", "Avicennia marina", IF(J3931="RHMU", "Rhizophora mucronata", IF(J3931="BRGY", "Bruguiera gymnorrhiza", IF(J3931="BRSE", "Bruguiera sexangula", IF(J3931="SOOV", "Sonneratia ovata", IF(J3931="SOCA", "Sonneratia caseolaris", IF(J3931="HELI", "Heritiera littoralis", IF(J3931="HESY", "Heritiera sylvatica", IF(J3931="NYFR", "Nypa fruticans", IF(J3931="CYRA", "Cynometra ramiflora", IF(J3931="PHPA", "Phoenix paludosa", IF(J3931="SCHY", "Scyphiphora hydrophyllacea", IF(J3931="DIMA", "Diospyros maritima", IF(J3931="POPI", "Pongamia pinnata", IF(J3931="MAPS", "Maniltoa psilogyne", IF(J3931="INBI", "Intsia bijuga", IF(J3931="ACEB", "Acanthus ebracteatus", IF(J3931="CAER", "Calamus erinaceus", IF(J3931="UNUN", "Unknown unknown",  IF(J3931="SOAL", "Sonneratia alba",  IF(J3931="AECO", "Aegiceras corniculatum", "" )) )))))))))))))))))))))))))))))</f>
        <v>Rhizophora apiculata</v>
      </c>
      <c r="J3931" s="23" t="s">
        <v>21</v>
      </c>
      <c r="K3931" s="61" t="n">
        <v>8.5</v>
      </c>
      <c r="L3931" s="73"/>
      <c r="N3931" s="29"/>
    </row>
    <row r="3932" customFormat="false" ht="13.8" hidden="false" customHeight="false" outlineLevel="0" collapsed="false">
      <c r="A3932" s="49" t="s">
        <v>138</v>
      </c>
      <c r="B3932" s="27" t="n">
        <v>41397</v>
      </c>
      <c r="C3932" s="1" t="s">
        <v>544</v>
      </c>
      <c r="D3932" s="1" t="s">
        <v>140</v>
      </c>
      <c r="E3932" s="1" t="s">
        <v>544</v>
      </c>
      <c r="F3932" s="1" t="s">
        <v>20</v>
      </c>
      <c r="G3932" s="14" t="n">
        <v>5</v>
      </c>
      <c r="H3932" s="29" t="n">
        <v>3</v>
      </c>
      <c r="I3932" s="23" t="str">
        <f aca="false">IF(J3932="RHAP", "Rhizophora apiculata", IF(J3932="EXAG", "Excoecaria agallocha", IF(J3932="BRPA", "Bruguiera parviflora", IF(J3932="XYMO", "Xylocarpus moluccensis", IF(J3932="BRCY", "Bruguiera cylindrica", IF(J3932="AVAL", "Avicennia alba", IF(J3932="AVOF", "Avicennia officinalis", IF(J3932="LURA", "Lumnitzera racemosa", IF(J3932="CETA", "Ceriops tagal", IF(J3932="XYGR", "Xylocarpus granatum", IF(J3932="AVMA", "Avicennia marina", IF(J3932="RHMU", "Rhizophora mucronata", IF(J3932="BRGY", "Bruguiera gymnorrhiza", IF(J3932="BRSE", "Bruguiera sexangula", IF(J3932="SOOV", "Sonneratia ovata", IF(J3932="SOCA", "Sonneratia caseolaris", IF(J3932="HELI", "Heritiera littoralis", IF(J3932="HESY", "Heritiera sylvatica", IF(J3932="NYFR", "Nypa fruticans", IF(J3932="CYRA", "Cynometra ramiflora", IF(J3932="PHPA", "Phoenix paludosa", IF(J3932="SCHY", "Scyphiphora hydrophyllacea", IF(J3932="DIMA", "Diospyros maritima", IF(J3932="POPI", "Pongamia pinnata", IF(J3932="MAPS", "Maniltoa psilogyne", IF(J3932="INBI", "Intsia bijuga", IF(J3932="ACEB", "Acanthus ebracteatus", IF(J3932="CAER", "Calamus erinaceus", IF(J3932="UNUN", "Unknown unknown",  IF(J3932="SOAL", "Sonneratia alba",  IF(J3932="AECO", "Aegiceras corniculatum", "" )) )))))))))))))))))))))))))))))</f>
        <v>Rhizophora apiculata</v>
      </c>
      <c r="J3932" s="23" t="s">
        <v>21</v>
      </c>
      <c r="K3932" s="61" t="n">
        <v>8.5</v>
      </c>
      <c r="L3932" s="73"/>
      <c r="N3932" s="29"/>
    </row>
    <row r="3933" customFormat="false" ht="13.8" hidden="false" customHeight="false" outlineLevel="0" collapsed="false">
      <c r="A3933" s="49" t="s">
        <v>138</v>
      </c>
      <c r="B3933" s="27" t="n">
        <v>41397</v>
      </c>
      <c r="C3933" s="1" t="s">
        <v>544</v>
      </c>
      <c r="D3933" s="1" t="s">
        <v>140</v>
      </c>
      <c r="E3933" s="1" t="s">
        <v>544</v>
      </c>
      <c r="F3933" s="1" t="s">
        <v>20</v>
      </c>
      <c r="G3933" s="14" t="n">
        <v>5</v>
      </c>
      <c r="H3933" s="29" t="n">
        <v>3</v>
      </c>
      <c r="I3933" s="23" t="str">
        <f aca="false">IF(J3933="RHAP", "Rhizophora apiculata", IF(J3933="EXAG", "Excoecaria agallocha", IF(J3933="BRPA", "Bruguiera parviflora", IF(J3933="XYMO", "Xylocarpus moluccensis", IF(J3933="BRCY", "Bruguiera cylindrica", IF(J3933="AVAL", "Avicennia alba", IF(J3933="AVOF", "Avicennia officinalis", IF(J3933="LURA", "Lumnitzera racemosa", IF(J3933="CETA", "Ceriops tagal", IF(J3933="XYGR", "Xylocarpus granatum", IF(J3933="AVMA", "Avicennia marina", IF(J3933="RHMU", "Rhizophora mucronata", IF(J3933="BRGY", "Bruguiera gymnorrhiza", IF(J3933="BRSE", "Bruguiera sexangula", IF(J3933="SOOV", "Sonneratia ovata", IF(J3933="SOCA", "Sonneratia caseolaris", IF(J3933="HELI", "Heritiera littoralis", IF(J3933="HESY", "Heritiera sylvatica", IF(J3933="NYFR", "Nypa fruticans", IF(J3933="CYRA", "Cynometra ramiflora", IF(J3933="PHPA", "Phoenix paludosa", IF(J3933="SCHY", "Scyphiphora hydrophyllacea", IF(J3933="DIMA", "Diospyros maritima", IF(J3933="POPI", "Pongamia pinnata", IF(J3933="MAPS", "Maniltoa psilogyne", IF(J3933="INBI", "Intsia bijuga", IF(J3933="ACEB", "Acanthus ebracteatus", IF(J3933="CAER", "Calamus erinaceus", IF(J3933="UNUN", "Unknown unknown",  IF(J3933="SOAL", "Sonneratia alba",  IF(J3933="AECO", "Aegiceras corniculatum", "" )) )))))))))))))))))))))))))))))</f>
        <v>Rhizophora apiculata</v>
      </c>
      <c r="J3933" s="23" t="s">
        <v>21</v>
      </c>
      <c r="K3933" s="61" t="n">
        <v>8.6</v>
      </c>
      <c r="L3933" s="73"/>
      <c r="N3933" s="29"/>
    </row>
    <row r="3934" customFormat="false" ht="13.8" hidden="false" customHeight="false" outlineLevel="0" collapsed="false">
      <c r="A3934" s="49" t="s">
        <v>138</v>
      </c>
      <c r="B3934" s="27" t="n">
        <v>41397</v>
      </c>
      <c r="C3934" s="1" t="s">
        <v>544</v>
      </c>
      <c r="D3934" s="1" t="s">
        <v>140</v>
      </c>
      <c r="E3934" s="1" t="s">
        <v>544</v>
      </c>
      <c r="F3934" s="1" t="s">
        <v>20</v>
      </c>
      <c r="G3934" s="14" t="n">
        <v>5</v>
      </c>
      <c r="H3934" s="29" t="n">
        <v>3</v>
      </c>
      <c r="I3934" s="23" t="str">
        <f aca="false">IF(J3934="RHAP", "Rhizophora apiculata", IF(J3934="EXAG", "Excoecaria agallocha", IF(J3934="BRPA", "Bruguiera parviflora", IF(J3934="XYMO", "Xylocarpus moluccensis", IF(J3934="BRCY", "Bruguiera cylindrica", IF(J3934="AVAL", "Avicennia alba", IF(J3934="AVOF", "Avicennia officinalis", IF(J3934="LURA", "Lumnitzera racemosa", IF(J3934="CETA", "Ceriops tagal", IF(J3934="XYGR", "Xylocarpus granatum", IF(J3934="AVMA", "Avicennia marina", IF(J3934="RHMU", "Rhizophora mucronata", IF(J3934="BRGY", "Bruguiera gymnorrhiza", IF(J3934="BRSE", "Bruguiera sexangula", IF(J3934="SOOV", "Sonneratia ovata", IF(J3934="SOCA", "Sonneratia caseolaris", IF(J3934="HELI", "Heritiera littoralis", IF(J3934="HESY", "Heritiera sylvatica", IF(J3934="NYFR", "Nypa fruticans", IF(J3934="CYRA", "Cynometra ramiflora", IF(J3934="PHPA", "Phoenix paludosa", IF(J3934="SCHY", "Scyphiphora hydrophyllacea", IF(J3934="DIMA", "Diospyros maritima", IF(J3934="POPI", "Pongamia pinnata", IF(J3934="MAPS", "Maniltoa psilogyne", IF(J3934="INBI", "Intsia bijuga", IF(J3934="ACEB", "Acanthus ebracteatus", IF(J3934="CAER", "Calamus erinaceus", IF(J3934="UNUN", "Unknown unknown",  IF(J3934="SOAL", "Sonneratia alba",  IF(J3934="AECO", "Aegiceras corniculatum", "" )) )))))))))))))))))))))))))))))</f>
        <v>Rhizophora apiculata</v>
      </c>
      <c r="J3934" s="23" t="s">
        <v>21</v>
      </c>
      <c r="K3934" s="61" t="n">
        <v>8.6</v>
      </c>
      <c r="L3934" s="73"/>
      <c r="N3934" s="29"/>
    </row>
    <row r="3935" customFormat="false" ht="13.8" hidden="false" customHeight="false" outlineLevel="0" collapsed="false">
      <c r="A3935" s="49" t="s">
        <v>138</v>
      </c>
      <c r="B3935" s="27" t="n">
        <v>41397</v>
      </c>
      <c r="C3935" s="1" t="s">
        <v>544</v>
      </c>
      <c r="D3935" s="1" t="s">
        <v>140</v>
      </c>
      <c r="E3935" s="1" t="s">
        <v>544</v>
      </c>
      <c r="F3935" s="1" t="s">
        <v>20</v>
      </c>
      <c r="G3935" s="14" t="n">
        <v>5</v>
      </c>
      <c r="H3935" s="29" t="n">
        <v>3</v>
      </c>
      <c r="I3935" s="23" t="str">
        <f aca="false">IF(J3935="RHAP", "Rhizophora apiculata", IF(J3935="EXAG", "Excoecaria agallocha", IF(J3935="BRPA", "Bruguiera parviflora", IF(J3935="XYMO", "Xylocarpus moluccensis", IF(J3935="BRCY", "Bruguiera cylindrica", IF(J3935="AVAL", "Avicennia alba", IF(J3935="AVOF", "Avicennia officinalis", IF(J3935="LURA", "Lumnitzera racemosa", IF(J3935="CETA", "Ceriops tagal", IF(J3935="XYGR", "Xylocarpus granatum", IF(J3935="AVMA", "Avicennia marina", IF(J3935="RHMU", "Rhizophora mucronata", IF(J3935="BRGY", "Bruguiera gymnorrhiza", IF(J3935="BRSE", "Bruguiera sexangula", IF(J3935="SOOV", "Sonneratia ovata", IF(J3935="SOCA", "Sonneratia caseolaris", IF(J3935="HELI", "Heritiera littoralis", IF(J3935="HESY", "Heritiera sylvatica", IF(J3935="NYFR", "Nypa fruticans", IF(J3935="CYRA", "Cynometra ramiflora", IF(J3935="PHPA", "Phoenix paludosa", IF(J3935="SCHY", "Scyphiphora hydrophyllacea", IF(J3935="DIMA", "Diospyros maritima", IF(J3935="POPI", "Pongamia pinnata", IF(J3935="MAPS", "Maniltoa psilogyne", IF(J3935="INBI", "Intsia bijuga", IF(J3935="ACEB", "Acanthus ebracteatus", IF(J3935="CAER", "Calamus erinaceus", IF(J3935="UNUN", "Unknown unknown",  IF(J3935="SOAL", "Sonneratia alba",  IF(J3935="AECO", "Aegiceras corniculatum", "" )) )))))))))))))))))))))))))))))</f>
        <v>Rhizophora apiculata</v>
      </c>
      <c r="J3935" s="23" t="s">
        <v>21</v>
      </c>
      <c r="K3935" s="61" t="n">
        <v>8.8</v>
      </c>
      <c r="L3935" s="73"/>
      <c r="N3935" s="29"/>
    </row>
    <row r="3936" customFormat="false" ht="13.8" hidden="false" customHeight="false" outlineLevel="0" collapsed="false">
      <c r="A3936" s="49" t="s">
        <v>138</v>
      </c>
      <c r="B3936" s="27" t="n">
        <v>41397</v>
      </c>
      <c r="C3936" s="1" t="s">
        <v>544</v>
      </c>
      <c r="D3936" s="1" t="s">
        <v>140</v>
      </c>
      <c r="E3936" s="1" t="s">
        <v>544</v>
      </c>
      <c r="F3936" s="1" t="s">
        <v>20</v>
      </c>
      <c r="G3936" s="14" t="n">
        <v>5</v>
      </c>
      <c r="H3936" s="29" t="n">
        <v>3</v>
      </c>
      <c r="I3936" s="23" t="str">
        <f aca="false">IF(J3936="RHAP", "Rhizophora apiculata", IF(J3936="EXAG", "Excoecaria agallocha", IF(J3936="BRPA", "Bruguiera parviflora", IF(J3936="XYMO", "Xylocarpus moluccensis", IF(J3936="BRCY", "Bruguiera cylindrica", IF(J3936="AVAL", "Avicennia alba", IF(J3936="AVOF", "Avicennia officinalis", IF(J3936="LURA", "Lumnitzera racemosa", IF(J3936="CETA", "Ceriops tagal", IF(J3936="XYGR", "Xylocarpus granatum", IF(J3936="AVMA", "Avicennia marina", IF(J3936="RHMU", "Rhizophora mucronata", IF(J3936="BRGY", "Bruguiera gymnorrhiza", IF(J3936="BRSE", "Bruguiera sexangula", IF(J3936="SOOV", "Sonneratia ovata", IF(J3936="SOCA", "Sonneratia caseolaris", IF(J3936="HELI", "Heritiera littoralis", IF(J3936="HESY", "Heritiera sylvatica", IF(J3936="NYFR", "Nypa fruticans", IF(J3936="CYRA", "Cynometra ramiflora", IF(J3936="PHPA", "Phoenix paludosa", IF(J3936="SCHY", "Scyphiphora hydrophyllacea", IF(J3936="DIMA", "Diospyros maritima", IF(J3936="POPI", "Pongamia pinnata", IF(J3936="MAPS", "Maniltoa psilogyne", IF(J3936="INBI", "Intsia bijuga", IF(J3936="ACEB", "Acanthus ebracteatus", IF(J3936="CAER", "Calamus erinaceus", IF(J3936="UNUN", "Unknown unknown",  IF(J3936="SOAL", "Sonneratia alba",  IF(J3936="AECO", "Aegiceras corniculatum", "" )) )))))))))))))))))))))))))))))</f>
        <v>Rhizophora apiculata</v>
      </c>
      <c r="J3936" s="23" t="s">
        <v>21</v>
      </c>
      <c r="K3936" s="61" t="n">
        <v>8.8</v>
      </c>
      <c r="L3936" s="73"/>
      <c r="N3936" s="29"/>
    </row>
    <row r="3937" customFormat="false" ht="13.8" hidden="false" customHeight="false" outlineLevel="0" collapsed="false">
      <c r="A3937" s="23" t="s">
        <v>138</v>
      </c>
      <c r="B3937" s="43" t="n">
        <v>41397</v>
      </c>
      <c r="C3937" s="1" t="s">
        <v>544</v>
      </c>
      <c r="D3937" s="1" t="s">
        <v>140</v>
      </c>
      <c r="E3937" s="1" t="s">
        <v>544</v>
      </c>
      <c r="F3937" s="1" t="s">
        <v>20</v>
      </c>
      <c r="G3937" s="14" t="n">
        <v>5</v>
      </c>
      <c r="H3937" s="14" t="n">
        <v>3</v>
      </c>
      <c r="I3937" s="23" t="str">
        <f aca="false">IF(J3937="RHAP", "Rhizophora apiculata", IF(J3937="EXAG", "Excoecaria agallocha", IF(J3937="BRPA", "Bruguiera parviflora", IF(J3937="XYMO", "Xylocarpus moluccensis", IF(J3937="BRCY", "Bruguiera cylindrica", IF(J3937="AVAL", "Avicennia alba", IF(J3937="AVOF", "Avicennia officinalis", IF(J3937="LURA", "Lumnitzera racemosa", IF(J3937="CETA", "Ceriops tagal", IF(J3937="XYGR", "Xylocarpus granatum", IF(J3937="AVMA", "Avicennia marina", IF(J3937="RHMU", "Rhizophora mucronata", IF(J3937="BRGY", "Bruguiera gymnorrhiza", IF(J3937="BRSE", "Bruguiera sexangula", IF(J3937="SOOV", "Sonneratia ovata", IF(J3937="SOCA", "Sonneratia caseolaris", IF(J3937="HELI", "Heritiera littoralis", IF(J3937="HESY", "Heritiera sylvatica", IF(J3937="NYFR", "Nypa fruticans", IF(J3937="CYRA", "Cynometra ramiflora", IF(J3937="PHPA", "Phoenix paludosa", IF(J3937="SCHY", "Scyphiphora hydrophyllacea", IF(J3937="DIMA", "Diospyros maritima", IF(J3937="POPI", "Pongamia pinnata", IF(J3937="MAPS", "Maniltoa psilogyne", IF(J3937="INBI", "Intsia bijuga", IF(J3937="ACEB", "Acanthus ebracteatus", IF(J3937="CAER", "Calamus erinaceus", IF(J3937="UNUN", "Unknown unknown",  IF(J3937="SOAL", "Sonneratia alba",  IF(J3937="AECO", "Aegiceras corniculatum", "" )) )))))))))))))))))))))))))))))</f>
        <v>Rhizophora apiculata</v>
      </c>
      <c r="J3937" s="23" t="s">
        <v>21</v>
      </c>
      <c r="K3937" s="23" t="n">
        <v>8.8</v>
      </c>
      <c r="L3937" s="73"/>
      <c r="N3937" s="29"/>
    </row>
    <row r="3938" customFormat="false" ht="13.8" hidden="false" customHeight="false" outlineLevel="0" collapsed="false">
      <c r="A3938" s="49" t="s">
        <v>138</v>
      </c>
      <c r="B3938" s="27" t="n">
        <v>41397</v>
      </c>
      <c r="C3938" s="1" t="s">
        <v>544</v>
      </c>
      <c r="D3938" s="1" t="s">
        <v>140</v>
      </c>
      <c r="E3938" s="1" t="s">
        <v>544</v>
      </c>
      <c r="F3938" s="1" t="s">
        <v>20</v>
      </c>
      <c r="G3938" s="14" t="n">
        <v>5</v>
      </c>
      <c r="H3938" s="29" t="n">
        <v>3</v>
      </c>
      <c r="I3938" s="23" t="str">
        <f aca="false">IF(J3938="RHAP", "Rhizophora apiculata", IF(J3938="EXAG", "Excoecaria agallocha", IF(J3938="BRPA", "Bruguiera parviflora", IF(J3938="XYMO", "Xylocarpus moluccensis", IF(J3938="BRCY", "Bruguiera cylindrica", IF(J3938="AVAL", "Avicennia alba", IF(J3938="AVOF", "Avicennia officinalis", IF(J3938="LURA", "Lumnitzera racemosa", IF(J3938="CETA", "Ceriops tagal", IF(J3938="XYGR", "Xylocarpus granatum", IF(J3938="AVMA", "Avicennia marina", IF(J3938="RHMU", "Rhizophora mucronata", IF(J3938="BRGY", "Bruguiera gymnorrhiza", IF(J3938="BRSE", "Bruguiera sexangula", IF(J3938="SOOV", "Sonneratia ovata", IF(J3938="SOCA", "Sonneratia caseolaris", IF(J3938="HELI", "Heritiera littoralis", IF(J3938="HESY", "Heritiera sylvatica", IF(J3938="NYFR", "Nypa fruticans", IF(J3938="CYRA", "Cynometra ramiflora", IF(J3938="PHPA", "Phoenix paludosa", IF(J3938="SCHY", "Scyphiphora hydrophyllacea", IF(J3938="DIMA", "Diospyros maritima", IF(J3938="POPI", "Pongamia pinnata", IF(J3938="MAPS", "Maniltoa psilogyne", IF(J3938="INBI", "Intsia bijuga", IF(J3938="ACEB", "Acanthus ebracteatus", IF(J3938="CAER", "Calamus erinaceus", IF(J3938="UNUN", "Unknown unknown",  IF(J3938="SOAL", "Sonneratia alba",  IF(J3938="AECO", "Aegiceras corniculatum", "" )) )))))))))))))))))))))))))))))</f>
        <v>Rhizophora apiculata</v>
      </c>
      <c r="J3938" s="23" t="s">
        <v>21</v>
      </c>
      <c r="K3938" s="61" t="n">
        <v>9</v>
      </c>
      <c r="L3938" s="73"/>
      <c r="N3938" s="29"/>
    </row>
    <row r="3939" customFormat="false" ht="13.8" hidden="false" customHeight="false" outlineLevel="0" collapsed="false">
      <c r="A3939" s="49" t="s">
        <v>138</v>
      </c>
      <c r="B3939" s="27" t="n">
        <v>41397</v>
      </c>
      <c r="C3939" s="1" t="s">
        <v>544</v>
      </c>
      <c r="D3939" s="1" t="s">
        <v>140</v>
      </c>
      <c r="E3939" s="1" t="s">
        <v>544</v>
      </c>
      <c r="F3939" s="1" t="s">
        <v>20</v>
      </c>
      <c r="G3939" s="14" t="n">
        <v>5</v>
      </c>
      <c r="H3939" s="29" t="n">
        <v>3</v>
      </c>
      <c r="I3939" s="23" t="str">
        <f aca="false">IF(J3939="RHAP", "Rhizophora apiculata", IF(J3939="EXAG", "Excoecaria agallocha", IF(J3939="BRPA", "Bruguiera parviflora", IF(J3939="XYMO", "Xylocarpus moluccensis", IF(J3939="BRCY", "Bruguiera cylindrica", IF(J3939="AVAL", "Avicennia alba", IF(J3939="AVOF", "Avicennia officinalis", IF(J3939="LURA", "Lumnitzera racemosa", IF(J3939="CETA", "Ceriops tagal", IF(J3939="XYGR", "Xylocarpus granatum", IF(J3939="AVMA", "Avicennia marina", IF(J3939="RHMU", "Rhizophora mucronata", IF(J3939="BRGY", "Bruguiera gymnorrhiza", IF(J3939="BRSE", "Bruguiera sexangula", IF(J3939="SOOV", "Sonneratia ovata", IF(J3939="SOCA", "Sonneratia caseolaris", IF(J3939="HELI", "Heritiera littoralis", IF(J3939="HESY", "Heritiera sylvatica", IF(J3939="NYFR", "Nypa fruticans", IF(J3939="CYRA", "Cynometra ramiflora", IF(J3939="PHPA", "Phoenix paludosa", IF(J3939="SCHY", "Scyphiphora hydrophyllacea", IF(J3939="DIMA", "Diospyros maritima", IF(J3939="POPI", "Pongamia pinnata", IF(J3939="MAPS", "Maniltoa psilogyne", IF(J3939="INBI", "Intsia bijuga", IF(J3939="ACEB", "Acanthus ebracteatus", IF(J3939="CAER", "Calamus erinaceus", IF(J3939="UNUN", "Unknown unknown",  IF(J3939="SOAL", "Sonneratia alba",  IF(J3939="AECO", "Aegiceras corniculatum", "" )) )))))))))))))))))))))))))))))</f>
        <v>Rhizophora apiculata</v>
      </c>
      <c r="J3939" s="23" t="s">
        <v>21</v>
      </c>
      <c r="K3939" s="61" t="n">
        <v>9</v>
      </c>
      <c r="L3939" s="73"/>
      <c r="N3939" s="29"/>
    </row>
    <row r="3940" customFormat="false" ht="13.8" hidden="false" customHeight="false" outlineLevel="0" collapsed="false">
      <c r="A3940" s="49" t="s">
        <v>138</v>
      </c>
      <c r="B3940" s="27" t="n">
        <v>41397</v>
      </c>
      <c r="C3940" s="1" t="s">
        <v>544</v>
      </c>
      <c r="D3940" s="1" t="s">
        <v>140</v>
      </c>
      <c r="E3940" s="1" t="s">
        <v>544</v>
      </c>
      <c r="F3940" s="1" t="s">
        <v>20</v>
      </c>
      <c r="G3940" s="14" t="n">
        <v>5</v>
      </c>
      <c r="H3940" s="29" t="n">
        <v>3</v>
      </c>
      <c r="I3940" s="23" t="str">
        <f aca="false">IF(J3940="RHAP", "Rhizophora apiculata", IF(J3940="EXAG", "Excoecaria agallocha", IF(J3940="BRPA", "Bruguiera parviflora", IF(J3940="XYMO", "Xylocarpus moluccensis", IF(J3940="BRCY", "Bruguiera cylindrica", IF(J3940="AVAL", "Avicennia alba", IF(J3940="AVOF", "Avicennia officinalis", IF(J3940="LURA", "Lumnitzera racemosa", IF(J3940="CETA", "Ceriops tagal", IF(J3940="XYGR", "Xylocarpus granatum", IF(J3940="AVMA", "Avicennia marina", IF(J3940="RHMU", "Rhizophora mucronata", IF(J3940="BRGY", "Bruguiera gymnorrhiza", IF(J3940="BRSE", "Bruguiera sexangula", IF(J3940="SOOV", "Sonneratia ovata", IF(J3940="SOCA", "Sonneratia caseolaris", IF(J3940="HELI", "Heritiera littoralis", IF(J3940="HESY", "Heritiera sylvatica", IF(J3940="NYFR", "Nypa fruticans", IF(J3940="CYRA", "Cynometra ramiflora", IF(J3940="PHPA", "Phoenix paludosa", IF(J3940="SCHY", "Scyphiphora hydrophyllacea", IF(J3940="DIMA", "Diospyros maritima", IF(J3940="POPI", "Pongamia pinnata", IF(J3940="MAPS", "Maniltoa psilogyne", IF(J3940="INBI", "Intsia bijuga", IF(J3940="ACEB", "Acanthus ebracteatus", IF(J3940="CAER", "Calamus erinaceus", IF(J3940="UNUN", "Unknown unknown",  IF(J3940="SOAL", "Sonneratia alba",  IF(J3940="AECO", "Aegiceras corniculatum", "" )) )))))))))))))))))))))))))))))</f>
        <v>Rhizophora apiculata</v>
      </c>
      <c r="J3940" s="23" t="s">
        <v>21</v>
      </c>
      <c r="K3940" s="61" t="n">
        <v>9</v>
      </c>
      <c r="L3940" s="73"/>
      <c r="N3940" s="29"/>
    </row>
    <row r="3941" customFormat="false" ht="13.8" hidden="false" customHeight="false" outlineLevel="0" collapsed="false">
      <c r="A3941" s="49" t="s">
        <v>138</v>
      </c>
      <c r="B3941" s="27" t="n">
        <v>41397</v>
      </c>
      <c r="C3941" s="1" t="s">
        <v>544</v>
      </c>
      <c r="D3941" s="1" t="s">
        <v>140</v>
      </c>
      <c r="E3941" s="1" t="s">
        <v>544</v>
      </c>
      <c r="F3941" s="1" t="s">
        <v>20</v>
      </c>
      <c r="G3941" s="14" t="n">
        <v>5</v>
      </c>
      <c r="H3941" s="29" t="n">
        <v>3</v>
      </c>
      <c r="I3941" s="23" t="str">
        <f aca="false">IF(J3941="RHAP", "Rhizophora apiculata", IF(J3941="EXAG", "Excoecaria agallocha", IF(J3941="BRPA", "Bruguiera parviflora", IF(J3941="XYMO", "Xylocarpus moluccensis", IF(J3941="BRCY", "Bruguiera cylindrica", IF(J3941="AVAL", "Avicennia alba", IF(J3941="AVOF", "Avicennia officinalis", IF(J3941="LURA", "Lumnitzera racemosa", IF(J3941="CETA", "Ceriops tagal", IF(J3941="XYGR", "Xylocarpus granatum", IF(J3941="AVMA", "Avicennia marina", IF(J3941="RHMU", "Rhizophora mucronata", IF(J3941="BRGY", "Bruguiera gymnorrhiza", IF(J3941="BRSE", "Bruguiera sexangula", IF(J3941="SOOV", "Sonneratia ovata", IF(J3941="SOCA", "Sonneratia caseolaris", IF(J3941="HELI", "Heritiera littoralis", IF(J3941="HESY", "Heritiera sylvatica", IF(J3941="NYFR", "Nypa fruticans", IF(J3941="CYRA", "Cynometra ramiflora", IF(J3941="PHPA", "Phoenix paludosa", IF(J3941="SCHY", "Scyphiphora hydrophyllacea", IF(J3941="DIMA", "Diospyros maritima", IF(J3941="POPI", "Pongamia pinnata", IF(J3941="MAPS", "Maniltoa psilogyne", IF(J3941="INBI", "Intsia bijuga", IF(J3941="ACEB", "Acanthus ebracteatus", IF(J3941="CAER", "Calamus erinaceus", IF(J3941="UNUN", "Unknown unknown",  IF(J3941="SOAL", "Sonneratia alba",  IF(J3941="AECO", "Aegiceras corniculatum", "" )) )))))))))))))))))))))))))))))</f>
        <v>Rhizophora apiculata</v>
      </c>
      <c r="J3941" s="23" t="s">
        <v>21</v>
      </c>
      <c r="K3941" s="61" t="n">
        <v>9.1</v>
      </c>
      <c r="L3941" s="73"/>
      <c r="N3941" s="29"/>
    </row>
    <row r="3942" customFormat="false" ht="13.8" hidden="false" customHeight="false" outlineLevel="0" collapsed="false">
      <c r="A3942" s="49" t="s">
        <v>138</v>
      </c>
      <c r="B3942" s="27" t="n">
        <v>41397</v>
      </c>
      <c r="C3942" s="1" t="s">
        <v>544</v>
      </c>
      <c r="D3942" s="1" t="s">
        <v>140</v>
      </c>
      <c r="E3942" s="1" t="s">
        <v>544</v>
      </c>
      <c r="F3942" s="1" t="s">
        <v>20</v>
      </c>
      <c r="G3942" s="14" t="n">
        <v>5</v>
      </c>
      <c r="H3942" s="29" t="n">
        <v>3</v>
      </c>
      <c r="I3942" s="23" t="str">
        <f aca="false">IF(J3942="RHAP", "Rhizophora apiculata", IF(J3942="EXAG", "Excoecaria agallocha", IF(J3942="BRPA", "Bruguiera parviflora", IF(J3942="XYMO", "Xylocarpus moluccensis", IF(J3942="BRCY", "Bruguiera cylindrica", IF(J3942="AVAL", "Avicennia alba", IF(J3942="AVOF", "Avicennia officinalis", IF(J3942="LURA", "Lumnitzera racemosa", IF(J3942="CETA", "Ceriops tagal", IF(J3942="XYGR", "Xylocarpus granatum", IF(J3942="AVMA", "Avicennia marina", IF(J3942="RHMU", "Rhizophora mucronata", IF(J3942="BRGY", "Bruguiera gymnorrhiza", IF(J3942="BRSE", "Bruguiera sexangula", IF(J3942="SOOV", "Sonneratia ovata", IF(J3942="SOCA", "Sonneratia caseolaris", IF(J3942="HELI", "Heritiera littoralis", IF(J3942="HESY", "Heritiera sylvatica", IF(J3942="NYFR", "Nypa fruticans", IF(J3942="CYRA", "Cynometra ramiflora", IF(J3942="PHPA", "Phoenix paludosa", IF(J3942="SCHY", "Scyphiphora hydrophyllacea", IF(J3942="DIMA", "Diospyros maritima", IF(J3942="POPI", "Pongamia pinnata", IF(J3942="MAPS", "Maniltoa psilogyne", IF(J3942="INBI", "Intsia bijuga", IF(J3942="ACEB", "Acanthus ebracteatus", IF(J3942="CAER", "Calamus erinaceus", IF(J3942="UNUN", "Unknown unknown",  IF(J3942="SOAL", "Sonneratia alba",  IF(J3942="AECO", "Aegiceras corniculatum", "" )) )))))))))))))))))))))))))))))</f>
        <v>Rhizophora apiculata</v>
      </c>
      <c r="J3942" s="23" t="s">
        <v>21</v>
      </c>
      <c r="K3942" s="61" t="n">
        <v>9.1</v>
      </c>
      <c r="L3942" s="73"/>
      <c r="N3942" s="29"/>
    </row>
    <row r="3943" customFormat="false" ht="13.8" hidden="false" customHeight="false" outlineLevel="0" collapsed="false">
      <c r="A3943" s="49" t="s">
        <v>138</v>
      </c>
      <c r="B3943" s="27" t="n">
        <v>41397</v>
      </c>
      <c r="C3943" s="1" t="s">
        <v>544</v>
      </c>
      <c r="D3943" s="1" t="s">
        <v>140</v>
      </c>
      <c r="E3943" s="1" t="s">
        <v>544</v>
      </c>
      <c r="F3943" s="1" t="s">
        <v>20</v>
      </c>
      <c r="G3943" s="14" t="n">
        <v>5</v>
      </c>
      <c r="H3943" s="29" t="n">
        <v>3</v>
      </c>
      <c r="I3943" s="23" t="str">
        <f aca="false">IF(J3943="RHAP", "Rhizophora apiculata", IF(J3943="EXAG", "Excoecaria agallocha", IF(J3943="BRPA", "Bruguiera parviflora", IF(J3943="XYMO", "Xylocarpus moluccensis", IF(J3943="BRCY", "Bruguiera cylindrica", IF(J3943="AVAL", "Avicennia alba", IF(J3943="AVOF", "Avicennia officinalis", IF(J3943="LURA", "Lumnitzera racemosa", IF(J3943="CETA", "Ceriops tagal", IF(J3943="XYGR", "Xylocarpus granatum", IF(J3943="AVMA", "Avicennia marina", IF(J3943="RHMU", "Rhizophora mucronata", IF(J3943="BRGY", "Bruguiera gymnorrhiza", IF(J3943="BRSE", "Bruguiera sexangula", IF(J3943="SOOV", "Sonneratia ovata", IF(J3943="SOCA", "Sonneratia caseolaris", IF(J3943="HELI", "Heritiera littoralis", IF(J3943="HESY", "Heritiera sylvatica", IF(J3943="NYFR", "Nypa fruticans", IF(J3943="CYRA", "Cynometra ramiflora", IF(J3943="PHPA", "Phoenix paludosa", IF(J3943="SCHY", "Scyphiphora hydrophyllacea", IF(J3943="DIMA", "Diospyros maritima", IF(J3943="POPI", "Pongamia pinnata", IF(J3943="MAPS", "Maniltoa psilogyne", IF(J3943="INBI", "Intsia bijuga", IF(J3943="ACEB", "Acanthus ebracteatus", IF(J3943="CAER", "Calamus erinaceus", IF(J3943="UNUN", "Unknown unknown",  IF(J3943="SOAL", "Sonneratia alba",  IF(J3943="AECO", "Aegiceras corniculatum", "" )) )))))))))))))))))))))))))))))</f>
        <v>Rhizophora apiculata</v>
      </c>
      <c r="J3943" s="23" t="s">
        <v>21</v>
      </c>
      <c r="K3943" s="61" t="n">
        <v>9.2</v>
      </c>
      <c r="L3943" s="73"/>
      <c r="N3943" s="29"/>
    </row>
    <row r="3944" customFormat="false" ht="13.8" hidden="false" customHeight="false" outlineLevel="0" collapsed="false">
      <c r="A3944" s="49" t="s">
        <v>138</v>
      </c>
      <c r="B3944" s="27" t="n">
        <v>41397</v>
      </c>
      <c r="C3944" s="1" t="s">
        <v>544</v>
      </c>
      <c r="D3944" s="1" t="s">
        <v>140</v>
      </c>
      <c r="E3944" s="1" t="s">
        <v>544</v>
      </c>
      <c r="F3944" s="1" t="s">
        <v>20</v>
      </c>
      <c r="G3944" s="14" t="n">
        <v>5</v>
      </c>
      <c r="H3944" s="29" t="n">
        <v>3</v>
      </c>
      <c r="I3944" s="23" t="str">
        <f aca="false">IF(J3944="RHAP", "Rhizophora apiculata", IF(J3944="EXAG", "Excoecaria agallocha", IF(J3944="BRPA", "Bruguiera parviflora", IF(J3944="XYMO", "Xylocarpus moluccensis", IF(J3944="BRCY", "Bruguiera cylindrica", IF(J3944="AVAL", "Avicennia alba", IF(J3944="AVOF", "Avicennia officinalis", IF(J3944="LURA", "Lumnitzera racemosa", IF(J3944="CETA", "Ceriops tagal", IF(J3944="XYGR", "Xylocarpus granatum", IF(J3944="AVMA", "Avicennia marina", IF(J3944="RHMU", "Rhizophora mucronata", IF(J3944="BRGY", "Bruguiera gymnorrhiza", IF(J3944="BRSE", "Bruguiera sexangula", IF(J3944="SOOV", "Sonneratia ovata", IF(J3944="SOCA", "Sonneratia caseolaris", IF(J3944="HELI", "Heritiera littoralis", IF(J3944="HESY", "Heritiera sylvatica", IF(J3944="NYFR", "Nypa fruticans", IF(J3944="CYRA", "Cynometra ramiflora", IF(J3944="PHPA", "Phoenix paludosa", IF(J3944="SCHY", "Scyphiphora hydrophyllacea", IF(J3944="DIMA", "Diospyros maritima", IF(J3944="POPI", "Pongamia pinnata", IF(J3944="MAPS", "Maniltoa psilogyne", IF(J3944="INBI", "Intsia bijuga", IF(J3944="ACEB", "Acanthus ebracteatus", IF(J3944="CAER", "Calamus erinaceus", IF(J3944="UNUN", "Unknown unknown",  IF(J3944="SOAL", "Sonneratia alba",  IF(J3944="AECO", "Aegiceras corniculatum", "" )) )))))))))))))))))))))))))))))</f>
        <v>Rhizophora apiculata</v>
      </c>
      <c r="J3944" s="23" t="s">
        <v>21</v>
      </c>
      <c r="K3944" s="61" t="n">
        <v>9.2</v>
      </c>
      <c r="L3944" s="73"/>
      <c r="N3944" s="29"/>
    </row>
    <row r="3945" customFormat="false" ht="13.8" hidden="false" customHeight="false" outlineLevel="0" collapsed="false">
      <c r="A3945" s="49" t="s">
        <v>138</v>
      </c>
      <c r="B3945" s="27" t="n">
        <v>41397</v>
      </c>
      <c r="C3945" s="1" t="s">
        <v>544</v>
      </c>
      <c r="D3945" s="1" t="s">
        <v>140</v>
      </c>
      <c r="E3945" s="1" t="s">
        <v>544</v>
      </c>
      <c r="F3945" s="1" t="s">
        <v>20</v>
      </c>
      <c r="G3945" s="14" t="n">
        <v>5</v>
      </c>
      <c r="H3945" s="29" t="n">
        <v>3</v>
      </c>
      <c r="I3945" s="23" t="str">
        <f aca="false">IF(J3945="RHAP", "Rhizophora apiculata", IF(J3945="EXAG", "Excoecaria agallocha", IF(J3945="BRPA", "Bruguiera parviflora", IF(J3945="XYMO", "Xylocarpus moluccensis", IF(J3945="BRCY", "Bruguiera cylindrica", IF(J3945="AVAL", "Avicennia alba", IF(J3945="AVOF", "Avicennia officinalis", IF(J3945="LURA", "Lumnitzera racemosa", IF(J3945="CETA", "Ceriops tagal", IF(J3945="XYGR", "Xylocarpus granatum", IF(J3945="AVMA", "Avicennia marina", IF(J3945="RHMU", "Rhizophora mucronata", IF(J3945="BRGY", "Bruguiera gymnorrhiza", IF(J3945="BRSE", "Bruguiera sexangula", IF(J3945="SOOV", "Sonneratia ovata", IF(J3945="SOCA", "Sonneratia caseolaris", IF(J3945="HELI", "Heritiera littoralis", IF(J3945="HESY", "Heritiera sylvatica", IF(J3945="NYFR", "Nypa fruticans", IF(J3945="CYRA", "Cynometra ramiflora", IF(J3945="PHPA", "Phoenix paludosa", IF(J3945="SCHY", "Scyphiphora hydrophyllacea", IF(J3945="DIMA", "Diospyros maritima", IF(J3945="POPI", "Pongamia pinnata", IF(J3945="MAPS", "Maniltoa psilogyne", IF(J3945="INBI", "Intsia bijuga", IF(J3945="ACEB", "Acanthus ebracteatus", IF(J3945="CAER", "Calamus erinaceus", IF(J3945="UNUN", "Unknown unknown",  IF(J3945="SOAL", "Sonneratia alba",  IF(J3945="AECO", "Aegiceras corniculatum", "" )) )))))))))))))))))))))))))))))</f>
        <v>Rhizophora apiculata</v>
      </c>
      <c r="J3945" s="23" t="s">
        <v>21</v>
      </c>
      <c r="K3945" s="61" t="n">
        <v>9.2</v>
      </c>
      <c r="L3945" s="73"/>
      <c r="N3945" s="29"/>
    </row>
    <row r="3946" customFormat="false" ht="13.8" hidden="false" customHeight="false" outlineLevel="0" collapsed="false">
      <c r="A3946" s="23" t="s">
        <v>138</v>
      </c>
      <c r="B3946" s="43" t="n">
        <v>41397</v>
      </c>
      <c r="C3946" s="1" t="s">
        <v>544</v>
      </c>
      <c r="D3946" s="1" t="s">
        <v>140</v>
      </c>
      <c r="E3946" s="1" t="s">
        <v>544</v>
      </c>
      <c r="F3946" s="1" t="s">
        <v>20</v>
      </c>
      <c r="G3946" s="14" t="n">
        <v>5</v>
      </c>
      <c r="H3946" s="14" t="n">
        <v>3</v>
      </c>
      <c r="I3946" s="23" t="str">
        <f aca="false">IF(J3946="RHAP", "Rhizophora apiculata", IF(J3946="EXAG", "Excoecaria agallocha", IF(J3946="BRPA", "Bruguiera parviflora", IF(J3946="XYMO", "Xylocarpus moluccensis", IF(J3946="BRCY", "Bruguiera cylindrica", IF(J3946="AVAL", "Avicennia alba", IF(J3946="AVOF", "Avicennia officinalis", IF(J3946="LURA", "Lumnitzera racemosa", IF(J3946="CETA", "Ceriops tagal", IF(J3946="XYGR", "Xylocarpus granatum", IF(J3946="AVMA", "Avicennia marina", IF(J3946="RHMU", "Rhizophora mucronata", IF(J3946="BRGY", "Bruguiera gymnorrhiza", IF(J3946="BRSE", "Bruguiera sexangula", IF(J3946="SOOV", "Sonneratia ovata", IF(J3946="SOCA", "Sonneratia caseolaris", IF(J3946="HELI", "Heritiera littoralis", IF(J3946="HESY", "Heritiera sylvatica", IF(J3946="NYFR", "Nypa fruticans", IF(J3946="CYRA", "Cynometra ramiflora", IF(J3946="PHPA", "Phoenix paludosa", IF(J3946="SCHY", "Scyphiphora hydrophyllacea", IF(J3946="DIMA", "Diospyros maritima", IF(J3946="POPI", "Pongamia pinnata", IF(J3946="MAPS", "Maniltoa psilogyne", IF(J3946="INBI", "Intsia bijuga", IF(J3946="ACEB", "Acanthus ebracteatus", IF(J3946="CAER", "Calamus erinaceus", IF(J3946="UNUN", "Unknown unknown",  IF(J3946="SOAL", "Sonneratia alba",  IF(J3946="AECO", "Aegiceras corniculatum", "" )) )))))))))))))))))))))))))))))</f>
        <v>Rhizophora apiculata</v>
      </c>
      <c r="J3946" s="23" t="s">
        <v>21</v>
      </c>
      <c r="K3946" s="23" t="n">
        <v>9.2</v>
      </c>
      <c r="L3946" s="73"/>
      <c r="N3946" s="29"/>
    </row>
    <row r="3947" customFormat="false" ht="13.8" hidden="false" customHeight="false" outlineLevel="0" collapsed="false">
      <c r="A3947" s="49" t="s">
        <v>138</v>
      </c>
      <c r="B3947" s="27" t="n">
        <v>41397</v>
      </c>
      <c r="C3947" s="1" t="s">
        <v>544</v>
      </c>
      <c r="D3947" s="1" t="s">
        <v>140</v>
      </c>
      <c r="E3947" s="1" t="s">
        <v>544</v>
      </c>
      <c r="F3947" s="1" t="s">
        <v>20</v>
      </c>
      <c r="G3947" s="14" t="n">
        <v>5</v>
      </c>
      <c r="H3947" s="29" t="n">
        <v>3</v>
      </c>
      <c r="I3947" s="23" t="str">
        <f aca="false">IF(J3947="RHAP", "Rhizophora apiculata", IF(J3947="EXAG", "Excoecaria agallocha", IF(J3947="BRPA", "Bruguiera parviflora", IF(J3947="XYMO", "Xylocarpus moluccensis", IF(J3947="BRCY", "Bruguiera cylindrica", IF(J3947="AVAL", "Avicennia alba", IF(J3947="AVOF", "Avicennia officinalis", IF(J3947="LURA", "Lumnitzera racemosa", IF(J3947="CETA", "Ceriops tagal", IF(J3947="XYGR", "Xylocarpus granatum", IF(J3947="AVMA", "Avicennia marina", IF(J3947="RHMU", "Rhizophora mucronata", IF(J3947="BRGY", "Bruguiera gymnorrhiza", IF(J3947="BRSE", "Bruguiera sexangula", IF(J3947="SOOV", "Sonneratia ovata", IF(J3947="SOCA", "Sonneratia caseolaris", IF(J3947="HELI", "Heritiera littoralis", IF(J3947="HESY", "Heritiera sylvatica", IF(J3947="NYFR", "Nypa fruticans", IF(J3947="CYRA", "Cynometra ramiflora", IF(J3947="PHPA", "Phoenix paludosa", IF(J3947="SCHY", "Scyphiphora hydrophyllacea", IF(J3947="DIMA", "Diospyros maritima", IF(J3947="POPI", "Pongamia pinnata", IF(J3947="MAPS", "Maniltoa psilogyne", IF(J3947="INBI", "Intsia bijuga", IF(J3947="ACEB", "Acanthus ebracteatus", IF(J3947="CAER", "Calamus erinaceus", IF(J3947="UNUN", "Unknown unknown",  IF(J3947="SOAL", "Sonneratia alba",  IF(J3947="AECO", "Aegiceras corniculatum", "" )) )))))))))))))))))))))))))))))</f>
        <v>Rhizophora apiculata</v>
      </c>
      <c r="J3947" s="23" t="s">
        <v>21</v>
      </c>
      <c r="K3947" s="61" t="n">
        <v>9.3</v>
      </c>
      <c r="L3947" s="73"/>
      <c r="N3947" s="29"/>
    </row>
    <row r="3948" customFormat="false" ht="13.8" hidden="false" customHeight="false" outlineLevel="0" collapsed="false">
      <c r="A3948" s="23" t="s">
        <v>138</v>
      </c>
      <c r="B3948" s="43" t="n">
        <v>41397</v>
      </c>
      <c r="C3948" s="1" t="s">
        <v>544</v>
      </c>
      <c r="D3948" s="1" t="s">
        <v>140</v>
      </c>
      <c r="E3948" s="1" t="s">
        <v>544</v>
      </c>
      <c r="F3948" s="1" t="s">
        <v>20</v>
      </c>
      <c r="G3948" s="14" t="n">
        <v>5</v>
      </c>
      <c r="H3948" s="14" t="n">
        <v>3</v>
      </c>
      <c r="I3948" s="23" t="str">
        <f aca="false">IF(J3948="RHAP", "Rhizophora apiculata", IF(J3948="EXAG", "Excoecaria agallocha", IF(J3948="BRPA", "Bruguiera parviflora", IF(J3948="XYMO", "Xylocarpus moluccensis", IF(J3948="BRCY", "Bruguiera cylindrica", IF(J3948="AVAL", "Avicennia alba", IF(J3948="AVOF", "Avicennia officinalis", IF(J3948="LURA", "Lumnitzera racemosa", IF(J3948="CETA", "Ceriops tagal", IF(J3948="XYGR", "Xylocarpus granatum", IF(J3948="AVMA", "Avicennia marina", IF(J3948="RHMU", "Rhizophora mucronata", IF(J3948="BRGY", "Bruguiera gymnorrhiza", IF(J3948="BRSE", "Bruguiera sexangula", IF(J3948="SOOV", "Sonneratia ovata", IF(J3948="SOCA", "Sonneratia caseolaris", IF(J3948="HELI", "Heritiera littoralis", IF(J3948="HESY", "Heritiera sylvatica", IF(J3948="NYFR", "Nypa fruticans", IF(J3948="CYRA", "Cynometra ramiflora", IF(J3948="PHPA", "Phoenix paludosa", IF(J3948="SCHY", "Scyphiphora hydrophyllacea", IF(J3948="DIMA", "Diospyros maritima", IF(J3948="POPI", "Pongamia pinnata", IF(J3948="MAPS", "Maniltoa psilogyne", IF(J3948="INBI", "Intsia bijuga", IF(J3948="ACEB", "Acanthus ebracteatus", IF(J3948="CAER", "Calamus erinaceus", IF(J3948="UNUN", "Unknown unknown",  IF(J3948="SOAL", "Sonneratia alba",  IF(J3948="AECO", "Aegiceras corniculatum", "" )) )))))))))))))))))))))))))))))</f>
        <v>Rhizophora apiculata</v>
      </c>
      <c r="J3948" s="23" t="s">
        <v>21</v>
      </c>
      <c r="K3948" s="61" t="n">
        <v>9.3</v>
      </c>
      <c r="L3948" s="73"/>
      <c r="N3948" s="29"/>
    </row>
    <row r="3949" customFormat="false" ht="13.8" hidden="false" customHeight="false" outlineLevel="0" collapsed="false">
      <c r="A3949" s="49" t="s">
        <v>138</v>
      </c>
      <c r="B3949" s="27" t="n">
        <v>41397</v>
      </c>
      <c r="C3949" s="1" t="s">
        <v>544</v>
      </c>
      <c r="D3949" s="1" t="s">
        <v>140</v>
      </c>
      <c r="E3949" s="1" t="s">
        <v>544</v>
      </c>
      <c r="F3949" s="1" t="s">
        <v>20</v>
      </c>
      <c r="G3949" s="14" t="n">
        <v>5</v>
      </c>
      <c r="H3949" s="29" t="n">
        <v>3</v>
      </c>
      <c r="I3949" s="23" t="str">
        <f aca="false">IF(J3949="RHAP", "Rhizophora apiculata", IF(J3949="EXAG", "Excoecaria agallocha", IF(J3949="BRPA", "Bruguiera parviflora", IF(J3949="XYMO", "Xylocarpus moluccensis", IF(J3949="BRCY", "Bruguiera cylindrica", IF(J3949="AVAL", "Avicennia alba", IF(J3949="AVOF", "Avicennia officinalis", IF(J3949="LURA", "Lumnitzera racemosa", IF(J3949="CETA", "Ceriops tagal", IF(J3949="XYGR", "Xylocarpus granatum", IF(J3949="AVMA", "Avicennia marina", IF(J3949="RHMU", "Rhizophora mucronata", IF(J3949="BRGY", "Bruguiera gymnorrhiza", IF(J3949="BRSE", "Bruguiera sexangula", IF(J3949="SOOV", "Sonneratia ovata", IF(J3949="SOCA", "Sonneratia caseolaris", IF(J3949="HELI", "Heritiera littoralis", IF(J3949="HESY", "Heritiera sylvatica", IF(J3949="NYFR", "Nypa fruticans", IF(J3949="CYRA", "Cynometra ramiflora", IF(J3949="PHPA", "Phoenix paludosa", IF(J3949="SCHY", "Scyphiphora hydrophyllacea", IF(J3949="DIMA", "Diospyros maritima", IF(J3949="POPI", "Pongamia pinnata", IF(J3949="MAPS", "Maniltoa psilogyne", IF(J3949="INBI", "Intsia bijuga", IF(J3949="ACEB", "Acanthus ebracteatus", IF(J3949="CAER", "Calamus erinaceus", IF(J3949="UNUN", "Unknown unknown",  IF(J3949="SOAL", "Sonneratia alba",  IF(J3949="AECO", "Aegiceras corniculatum", "" )) )))))))))))))))))))))))))))))</f>
        <v>Rhizophora apiculata</v>
      </c>
      <c r="J3949" s="23" t="s">
        <v>21</v>
      </c>
      <c r="K3949" s="61" t="n">
        <v>9.5</v>
      </c>
      <c r="L3949" s="73"/>
      <c r="N3949" s="29"/>
    </row>
    <row r="3950" customFormat="false" ht="13.8" hidden="false" customHeight="false" outlineLevel="0" collapsed="false">
      <c r="A3950" s="49" t="s">
        <v>138</v>
      </c>
      <c r="B3950" s="27" t="n">
        <v>41397</v>
      </c>
      <c r="C3950" s="1" t="s">
        <v>544</v>
      </c>
      <c r="D3950" s="1" t="s">
        <v>140</v>
      </c>
      <c r="E3950" s="1" t="s">
        <v>544</v>
      </c>
      <c r="F3950" s="1" t="s">
        <v>20</v>
      </c>
      <c r="G3950" s="14" t="n">
        <v>5</v>
      </c>
      <c r="H3950" s="29" t="n">
        <v>3</v>
      </c>
      <c r="I3950" s="23" t="str">
        <f aca="false">IF(J3950="RHAP", "Rhizophora apiculata", IF(J3950="EXAG", "Excoecaria agallocha", IF(J3950="BRPA", "Bruguiera parviflora", IF(J3950="XYMO", "Xylocarpus moluccensis", IF(J3950="BRCY", "Bruguiera cylindrica", IF(J3950="AVAL", "Avicennia alba", IF(J3950="AVOF", "Avicennia officinalis", IF(J3950="LURA", "Lumnitzera racemosa", IF(J3950="CETA", "Ceriops tagal", IF(J3950="XYGR", "Xylocarpus granatum", IF(J3950="AVMA", "Avicennia marina", IF(J3950="RHMU", "Rhizophora mucronata", IF(J3950="BRGY", "Bruguiera gymnorrhiza", IF(J3950="BRSE", "Bruguiera sexangula", IF(J3950="SOOV", "Sonneratia ovata", IF(J3950="SOCA", "Sonneratia caseolaris", IF(J3950="HELI", "Heritiera littoralis", IF(J3950="HESY", "Heritiera sylvatica", IF(J3950="NYFR", "Nypa fruticans", IF(J3950="CYRA", "Cynometra ramiflora", IF(J3950="PHPA", "Phoenix paludosa", IF(J3950="SCHY", "Scyphiphora hydrophyllacea", IF(J3950="DIMA", "Diospyros maritima", IF(J3950="POPI", "Pongamia pinnata", IF(J3950="MAPS", "Maniltoa psilogyne", IF(J3950="INBI", "Intsia bijuga", IF(J3950="ACEB", "Acanthus ebracteatus", IF(J3950="CAER", "Calamus erinaceus", IF(J3950="UNUN", "Unknown unknown",  IF(J3950="SOAL", "Sonneratia alba",  IF(J3950="AECO", "Aegiceras corniculatum", "" )) )))))))))))))))))))))))))))))</f>
        <v>Rhizophora apiculata</v>
      </c>
      <c r="J3950" s="23" t="s">
        <v>21</v>
      </c>
      <c r="K3950" s="61" t="n">
        <v>9.5</v>
      </c>
      <c r="L3950" s="73"/>
      <c r="N3950" s="29"/>
    </row>
    <row r="3951" customFormat="false" ht="13.8" hidden="false" customHeight="false" outlineLevel="0" collapsed="false">
      <c r="A3951" s="49" t="s">
        <v>138</v>
      </c>
      <c r="B3951" s="27" t="n">
        <v>41397</v>
      </c>
      <c r="C3951" s="1" t="s">
        <v>544</v>
      </c>
      <c r="D3951" s="1" t="s">
        <v>140</v>
      </c>
      <c r="E3951" s="1" t="s">
        <v>544</v>
      </c>
      <c r="F3951" s="1" t="s">
        <v>20</v>
      </c>
      <c r="G3951" s="14" t="n">
        <v>5</v>
      </c>
      <c r="H3951" s="29" t="n">
        <v>3</v>
      </c>
      <c r="I3951" s="23" t="str">
        <f aca="false">IF(J3951="RHAP", "Rhizophora apiculata", IF(J3951="EXAG", "Excoecaria agallocha", IF(J3951="BRPA", "Bruguiera parviflora", IF(J3951="XYMO", "Xylocarpus moluccensis", IF(J3951="BRCY", "Bruguiera cylindrica", IF(J3951="AVAL", "Avicennia alba", IF(J3951="AVOF", "Avicennia officinalis", IF(J3951="LURA", "Lumnitzera racemosa", IF(J3951="CETA", "Ceriops tagal", IF(J3951="XYGR", "Xylocarpus granatum", IF(J3951="AVMA", "Avicennia marina", IF(J3951="RHMU", "Rhizophora mucronata", IF(J3951="BRGY", "Bruguiera gymnorrhiza", IF(J3951="BRSE", "Bruguiera sexangula", IF(J3951="SOOV", "Sonneratia ovata", IF(J3951="SOCA", "Sonneratia caseolaris", IF(J3951="HELI", "Heritiera littoralis", IF(J3951="HESY", "Heritiera sylvatica", IF(J3951="NYFR", "Nypa fruticans", IF(J3951="CYRA", "Cynometra ramiflora", IF(J3951="PHPA", "Phoenix paludosa", IF(J3951="SCHY", "Scyphiphora hydrophyllacea", IF(J3951="DIMA", "Diospyros maritima", IF(J3951="POPI", "Pongamia pinnata", IF(J3951="MAPS", "Maniltoa psilogyne", IF(J3951="INBI", "Intsia bijuga", IF(J3951="ACEB", "Acanthus ebracteatus", IF(J3951="CAER", "Calamus erinaceus", IF(J3951="UNUN", "Unknown unknown",  IF(J3951="SOAL", "Sonneratia alba",  IF(J3951="AECO", "Aegiceras corniculatum", "" )) )))))))))))))))))))))))))))))</f>
        <v>Rhizophora apiculata</v>
      </c>
      <c r="J3951" s="23" t="s">
        <v>21</v>
      </c>
      <c r="K3951" s="61" t="n">
        <v>9.7</v>
      </c>
      <c r="L3951" s="73"/>
      <c r="N3951" s="29"/>
    </row>
    <row r="3952" customFormat="false" ht="13.8" hidden="false" customHeight="false" outlineLevel="0" collapsed="false">
      <c r="A3952" s="49" t="s">
        <v>138</v>
      </c>
      <c r="B3952" s="27" t="n">
        <v>41397</v>
      </c>
      <c r="C3952" s="1" t="s">
        <v>544</v>
      </c>
      <c r="D3952" s="1" t="s">
        <v>140</v>
      </c>
      <c r="E3952" s="1" t="s">
        <v>544</v>
      </c>
      <c r="F3952" s="1" t="s">
        <v>20</v>
      </c>
      <c r="G3952" s="14" t="n">
        <v>5</v>
      </c>
      <c r="H3952" s="29" t="n">
        <v>3</v>
      </c>
      <c r="I3952" s="23" t="str">
        <f aca="false">IF(J3952="RHAP", "Rhizophora apiculata", IF(J3952="EXAG", "Excoecaria agallocha", IF(J3952="BRPA", "Bruguiera parviflora", IF(J3952="XYMO", "Xylocarpus moluccensis", IF(J3952="BRCY", "Bruguiera cylindrica", IF(J3952="AVAL", "Avicennia alba", IF(J3952="AVOF", "Avicennia officinalis", IF(J3952="LURA", "Lumnitzera racemosa", IF(J3952="CETA", "Ceriops tagal", IF(J3952="XYGR", "Xylocarpus granatum", IF(J3952="AVMA", "Avicennia marina", IF(J3952="RHMU", "Rhizophora mucronata", IF(J3952="BRGY", "Bruguiera gymnorrhiza", IF(J3952="BRSE", "Bruguiera sexangula", IF(J3952="SOOV", "Sonneratia ovata", IF(J3952="SOCA", "Sonneratia caseolaris", IF(J3952="HELI", "Heritiera littoralis", IF(J3952="HESY", "Heritiera sylvatica", IF(J3952="NYFR", "Nypa fruticans", IF(J3952="CYRA", "Cynometra ramiflora", IF(J3952="PHPA", "Phoenix paludosa", IF(J3952="SCHY", "Scyphiphora hydrophyllacea", IF(J3952="DIMA", "Diospyros maritima", IF(J3952="POPI", "Pongamia pinnata", IF(J3952="MAPS", "Maniltoa psilogyne", IF(J3952="INBI", "Intsia bijuga", IF(J3952="ACEB", "Acanthus ebracteatus", IF(J3952="CAER", "Calamus erinaceus", IF(J3952="UNUN", "Unknown unknown",  IF(J3952="SOAL", "Sonneratia alba",  IF(J3952="AECO", "Aegiceras corniculatum", "" )) )))))))))))))))))))))))))))))</f>
        <v>Rhizophora apiculata</v>
      </c>
      <c r="J3952" s="23" t="s">
        <v>21</v>
      </c>
      <c r="K3952" s="61" t="n">
        <v>9.7</v>
      </c>
      <c r="L3952" s="73"/>
      <c r="N3952" s="29"/>
    </row>
    <row r="3953" customFormat="false" ht="13.8" hidden="false" customHeight="false" outlineLevel="0" collapsed="false">
      <c r="A3953" s="49" t="s">
        <v>138</v>
      </c>
      <c r="B3953" s="27" t="n">
        <v>41397</v>
      </c>
      <c r="C3953" s="1" t="s">
        <v>544</v>
      </c>
      <c r="D3953" s="1" t="s">
        <v>140</v>
      </c>
      <c r="E3953" s="1" t="s">
        <v>544</v>
      </c>
      <c r="F3953" s="1" t="s">
        <v>20</v>
      </c>
      <c r="G3953" s="14" t="n">
        <v>5</v>
      </c>
      <c r="H3953" s="29" t="n">
        <v>3</v>
      </c>
      <c r="I3953" s="23" t="str">
        <f aca="false">IF(J3953="RHAP", "Rhizophora apiculata", IF(J3953="EXAG", "Excoecaria agallocha", IF(J3953="BRPA", "Bruguiera parviflora", IF(J3953="XYMO", "Xylocarpus moluccensis", IF(J3953="BRCY", "Bruguiera cylindrica", IF(J3953="AVAL", "Avicennia alba", IF(J3953="AVOF", "Avicennia officinalis", IF(J3953="LURA", "Lumnitzera racemosa", IF(J3953="CETA", "Ceriops tagal", IF(J3953="XYGR", "Xylocarpus granatum", IF(J3953="AVMA", "Avicennia marina", IF(J3953="RHMU", "Rhizophora mucronata", IF(J3953="BRGY", "Bruguiera gymnorrhiza", IF(J3953="BRSE", "Bruguiera sexangula", IF(J3953="SOOV", "Sonneratia ovata", IF(J3953="SOCA", "Sonneratia caseolaris", IF(J3953="HELI", "Heritiera littoralis", IF(J3953="HESY", "Heritiera sylvatica", IF(J3953="NYFR", "Nypa fruticans", IF(J3953="CYRA", "Cynometra ramiflora", IF(J3953="PHPA", "Phoenix paludosa", IF(J3953="SCHY", "Scyphiphora hydrophyllacea", IF(J3953="DIMA", "Diospyros maritima", IF(J3953="POPI", "Pongamia pinnata", IF(J3953="MAPS", "Maniltoa psilogyne", IF(J3953="INBI", "Intsia bijuga", IF(J3953="ACEB", "Acanthus ebracteatus", IF(J3953="CAER", "Calamus erinaceus", IF(J3953="UNUN", "Unknown unknown",  IF(J3953="SOAL", "Sonneratia alba",  IF(J3953="AECO", "Aegiceras corniculatum", "" )) )))))))))))))))))))))))))))))</f>
        <v>Rhizophora apiculata</v>
      </c>
      <c r="J3953" s="23" t="s">
        <v>21</v>
      </c>
      <c r="K3953" s="61" t="n">
        <v>9.9</v>
      </c>
      <c r="L3953" s="73"/>
      <c r="N3953" s="29"/>
    </row>
    <row r="3954" customFormat="false" ht="13.8" hidden="false" customHeight="false" outlineLevel="0" collapsed="false">
      <c r="A3954" s="49" t="s">
        <v>138</v>
      </c>
      <c r="B3954" s="27" t="n">
        <v>41397</v>
      </c>
      <c r="C3954" s="1" t="s">
        <v>544</v>
      </c>
      <c r="D3954" s="1" t="s">
        <v>140</v>
      </c>
      <c r="E3954" s="1" t="s">
        <v>544</v>
      </c>
      <c r="F3954" s="1" t="s">
        <v>20</v>
      </c>
      <c r="G3954" s="14" t="n">
        <v>5</v>
      </c>
      <c r="H3954" s="29" t="n">
        <v>3</v>
      </c>
      <c r="I3954" s="23" t="str">
        <f aca="false">IF(J3954="RHAP", "Rhizophora apiculata", IF(J3954="EXAG", "Excoecaria agallocha", IF(J3954="BRPA", "Bruguiera parviflora", IF(J3954="XYMO", "Xylocarpus moluccensis", IF(J3954="BRCY", "Bruguiera cylindrica", IF(J3954="AVAL", "Avicennia alba", IF(J3954="AVOF", "Avicennia officinalis", IF(J3954="LURA", "Lumnitzera racemosa", IF(J3954="CETA", "Ceriops tagal", IF(J3954="XYGR", "Xylocarpus granatum", IF(J3954="AVMA", "Avicennia marina", IF(J3954="RHMU", "Rhizophora mucronata", IF(J3954="BRGY", "Bruguiera gymnorrhiza", IF(J3954="BRSE", "Bruguiera sexangula", IF(J3954="SOOV", "Sonneratia ovata", IF(J3954="SOCA", "Sonneratia caseolaris", IF(J3954="HELI", "Heritiera littoralis", IF(J3954="HESY", "Heritiera sylvatica", IF(J3954="NYFR", "Nypa fruticans", IF(J3954="CYRA", "Cynometra ramiflora", IF(J3954="PHPA", "Phoenix paludosa", IF(J3954="SCHY", "Scyphiphora hydrophyllacea", IF(J3954="DIMA", "Diospyros maritima", IF(J3954="POPI", "Pongamia pinnata", IF(J3954="MAPS", "Maniltoa psilogyne", IF(J3954="INBI", "Intsia bijuga", IF(J3954="ACEB", "Acanthus ebracteatus", IF(J3954="CAER", "Calamus erinaceus", IF(J3954="UNUN", "Unknown unknown",  IF(J3954="SOAL", "Sonneratia alba",  IF(J3954="AECO", "Aegiceras corniculatum", "" )) )))))))))))))))))))))))))))))</f>
        <v>Rhizophora apiculata</v>
      </c>
      <c r="J3954" s="23" t="s">
        <v>21</v>
      </c>
      <c r="K3954" s="61" t="n">
        <v>10</v>
      </c>
      <c r="L3954" s="73"/>
      <c r="N3954" s="29"/>
    </row>
    <row r="3955" customFormat="false" ht="13.8" hidden="false" customHeight="false" outlineLevel="0" collapsed="false">
      <c r="A3955" s="49" t="s">
        <v>138</v>
      </c>
      <c r="B3955" s="27" t="n">
        <v>41397</v>
      </c>
      <c r="C3955" s="1" t="s">
        <v>544</v>
      </c>
      <c r="D3955" s="1" t="s">
        <v>140</v>
      </c>
      <c r="E3955" s="1" t="s">
        <v>544</v>
      </c>
      <c r="F3955" s="1" t="s">
        <v>20</v>
      </c>
      <c r="G3955" s="14" t="n">
        <v>5</v>
      </c>
      <c r="H3955" s="29" t="n">
        <v>3</v>
      </c>
      <c r="I3955" s="23" t="str">
        <f aca="false">IF(J3955="RHAP", "Rhizophora apiculata", IF(J3955="EXAG", "Excoecaria agallocha", IF(J3955="BRPA", "Bruguiera parviflora", IF(J3955="XYMO", "Xylocarpus moluccensis", IF(J3955="BRCY", "Bruguiera cylindrica", IF(J3955="AVAL", "Avicennia alba", IF(J3955="AVOF", "Avicennia officinalis", IF(J3955="LURA", "Lumnitzera racemosa", IF(J3955="CETA", "Ceriops tagal", IF(J3955="XYGR", "Xylocarpus granatum", IF(J3955="AVMA", "Avicennia marina", IF(J3955="RHMU", "Rhizophora mucronata", IF(J3955="BRGY", "Bruguiera gymnorrhiza", IF(J3955="BRSE", "Bruguiera sexangula", IF(J3955="SOOV", "Sonneratia ovata", IF(J3955="SOCA", "Sonneratia caseolaris", IF(J3955="HELI", "Heritiera littoralis", IF(J3955="HESY", "Heritiera sylvatica", IF(J3955="NYFR", "Nypa fruticans", IF(J3955="CYRA", "Cynometra ramiflora", IF(J3955="PHPA", "Phoenix paludosa", IF(J3955="SCHY", "Scyphiphora hydrophyllacea", IF(J3955="DIMA", "Diospyros maritima", IF(J3955="POPI", "Pongamia pinnata", IF(J3955="MAPS", "Maniltoa psilogyne", IF(J3955="INBI", "Intsia bijuga", IF(J3955="ACEB", "Acanthus ebracteatus", IF(J3955="CAER", "Calamus erinaceus", IF(J3955="UNUN", "Unknown unknown",  IF(J3955="SOAL", "Sonneratia alba",  IF(J3955="AECO", "Aegiceras corniculatum", "" )) )))))))))))))))))))))))))))))</f>
        <v>Rhizophora apiculata</v>
      </c>
      <c r="J3955" s="23" t="s">
        <v>21</v>
      </c>
      <c r="K3955" s="61" t="n">
        <v>10.1</v>
      </c>
      <c r="L3955" s="73"/>
      <c r="N3955" s="29"/>
    </row>
    <row r="3956" customFormat="false" ht="13.8" hidden="false" customHeight="false" outlineLevel="0" collapsed="false">
      <c r="A3956" s="49" t="s">
        <v>138</v>
      </c>
      <c r="B3956" s="27" t="n">
        <v>41397</v>
      </c>
      <c r="C3956" s="1" t="s">
        <v>544</v>
      </c>
      <c r="D3956" s="1" t="s">
        <v>140</v>
      </c>
      <c r="E3956" s="1" t="s">
        <v>544</v>
      </c>
      <c r="F3956" s="1" t="s">
        <v>20</v>
      </c>
      <c r="G3956" s="14" t="n">
        <v>5</v>
      </c>
      <c r="H3956" s="29" t="n">
        <v>3</v>
      </c>
      <c r="I3956" s="23" t="str">
        <f aca="false">IF(J3956="RHAP", "Rhizophora apiculata", IF(J3956="EXAG", "Excoecaria agallocha", IF(J3956="BRPA", "Bruguiera parviflora", IF(J3956="XYMO", "Xylocarpus moluccensis", IF(J3956="BRCY", "Bruguiera cylindrica", IF(J3956="AVAL", "Avicennia alba", IF(J3956="AVOF", "Avicennia officinalis", IF(J3956="LURA", "Lumnitzera racemosa", IF(J3956="CETA", "Ceriops tagal", IF(J3956="XYGR", "Xylocarpus granatum", IF(J3956="AVMA", "Avicennia marina", IF(J3956="RHMU", "Rhizophora mucronata", IF(J3956="BRGY", "Bruguiera gymnorrhiza", IF(J3956="BRSE", "Bruguiera sexangula", IF(J3956="SOOV", "Sonneratia ovata", IF(J3956="SOCA", "Sonneratia caseolaris", IF(J3956="HELI", "Heritiera littoralis", IF(J3956="HESY", "Heritiera sylvatica", IF(J3956="NYFR", "Nypa fruticans", IF(J3956="CYRA", "Cynometra ramiflora", IF(J3956="PHPA", "Phoenix paludosa", IF(J3956="SCHY", "Scyphiphora hydrophyllacea", IF(J3956="DIMA", "Diospyros maritima", IF(J3956="POPI", "Pongamia pinnata", IF(J3956="MAPS", "Maniltoa psilogyne", IF(J3956="INBI", "Intsia bijuga", IF(J3956="ACEB", "Acanthus ebracteatus", IF(J3956="CAER", "Calamus erinaceus", IF(J3956="UNUN", "Unknown unknown",  IF(J3956="SOAL", "Sonneratia alba",  IF(J3956="AECO", "Aegiceras corniculatum", "" )) )))))))))))))))))))))))))))))</f>
        <v>Rhizophora apiculata</v>
      </c>
      <c r="J3956" s="23" t="s">
        <v>21</v>
      </c>
      <c r="K3956" s="61" t="n">
        <v>10.1</v>
      </c>
      <c r="L3956" s="73"/>
      <c r="N3956" s="29"/>
    </row>
    <row r="3957" customFormat="false" ht="13.8" hidden="false" customHeight="false" outlineLevel="0" collapsed="false">
      <c r="A3957" s="49" t="s">
        <v>138</v>
      </c>
      <c r="B3957" s="27" t="n">
        <v>41397</v>
      </c>
      <c r="C3957" s="1" t="s">
        <v>544</v>
      </c>
      <c r="D3957" s="1" t="s">
        <v>140</v>
      </c>
      <c r="E3957" s="1" t="s">
        <v>544</v>
      </c>
      <c r="F3957" s="1" t="s">
        <v>20</v>
      </c>
      <c r="G3957" s="14" t="n">
        <v>5</v>
      </c>
      <c r="H3957" s="29" t="n">
        <v>3</v>
      </c>
      <c r="I3957" s="23" t="str">
        <f aca="false">IF(J3957="RHAP", "Rhizophora apiculata", IF(J3957="EXAG", "Excoecaria agallocha", IF(J3957="BRPA", "Bruguiera parviflora", IF(J3957="XYMO", "Xylocarpus moluccensis", IF(J3957="BRCY", "Bruguiera cylindrica", IF(J3957="AVAL", "Avicennia alba", IF(J3957="AVOF", "Avicennia officinalis", IF(J3957="LURA", "Lumnitzera racemosa", IF(J3957="CETA", "Ceriops tagal", IF(J3957="XYGR", "Xylocarpus granatum", IF(J3957="AVMA", "Avicennia marina", IF(J3957="RHMU", "Rhizophora mucronata", IF(J3957="BRGY", "Bruguiera gymnorrhiza", IF(J3957="BRSE", "Bruguiera sexangula", IF(J3957="SOOV", "Sonneratia ovata", IF(J3957="SOCA", "Sonneratia caseolaris", IF(J3957="HELI", "Heritiera littoralis", IF(J3957="HESY", "Heritiera sylvatica", IF(J3957="NYFR", "Nypa fruticans", IF(J3957="CYRA", "Cynometra ramiflora", IF(J3957="PHPA", "Phoenix paludosa", IF(J3957="SCHY", "Scyphiphora hydrophyllacea", IF(J3957="DIMA", "Diospyros maritima", IF(J3957="POPI", "Pongamia pinnata", IF(J3957="MAPS", "Maniltoa psilogyne", IF(J3957="INBI", "Intsia bijuga", IF(J3957="ACEB", "Acanthus ebracteatus", IF(J3957="CAER", "Calamus erinaceus", IF(J3957="UNUN", "Unknown unknown",  IF(J3957="SOAL", "Sonneratia alba",  IF(J3957="AECO", "Aegiceras corniculatum", "" )) )))))))))))))))))))))))))))))</f>
        <v>Rhizophora apiculata</v>
      </c>
      <c r="J3957" s="23" t="s">
        <v>21</v>
      </c>
      <c r="K3957" s="61" t="n">
        <v>10.1</v>
      </c>
      <c r="L3957" s="73"/>
      <c r="N3957" s="29"/>
    </row>
    <row r="3958" customFormat="false" ht="13.8" hidden="false" customHeight="false" outlineLevel="0" collapsed="false">
      <c r="A3958" s="49" t="s">
        <v>138</v>
      </c>
      <c r="B3958" s="27" t="n">
        <v>41397</v>
      </c>
      <c r="C3958" s="1" t="s">
        <v>544</v>
      </c>
      <c r="D3958" s="1" t="s">
        <v>140</v>
      </c>
      <c r="E3958" s="1" t="s">
        <v>544</v>
      </c>
      <c r="F3958" s="1" t="s">
        <v>20</v>
      </c>
      <c r="G3958" s="14" t="n">
        <v>5</v>
      </c>
      <c r="H3958" s="29" t="n">
        <v>3</v>
      </c>
      <c r="I3958" s="23" t="str">
        <f aca="false">IF(J3958="RHAP", "Rhizophora apiculata", IF(J3958="EXAG", "Excoecaria agallocha", IF(J3958="BRPA", "Bruguiera parviflora", IF(J3958="XYMO", "Xylocarpus moluccensis", IF(J3958="BRCY", "Bruguiera cylindrica", IF(J3958="AVAL", "Avicennia alba", IF(J3958="AVOF", "Avicennia officinalis", IF(J3958="LURA", "Lumnitzera racemosa", IF(J3958="CETA", "Ceriops tagal", IF(J3958="XYGR", "Xylocarpus granatum", IF(J3958="AVMA", "Avicennia marina", IF(J3958="RHMU", "Rhizophora mucronata", IF(J3958="BRGY", "Bruguiera gymnorrhiza", IF(J3958="BRSE", "Bruguiera sexangula", IF(J3958="SOOV", "Sonneratia ovata", IF(J3958="SOCA", "Sonneratia caseolaris", IF(J3958="HELI", "Heritiera littoralis", IF(J3958="HESY", "Heritiera sylvatica", IF(J3958="NYFR", "Nypa fruticans", IF(J3958="CYRA", "Cynometra ramiflora", IF(J3958="PHPA", "Phoenix paludosa", IF(J3958="SCHY", "Scyphiphora hydrophyllacea", IF(J3958="DIMA", "Diospyros maritima", IF(J3958="POPI", "Pongamia pinnata", IF(J3958="MAPS", "Maniltoa psilogyne", IF(J3958="INBI", "Intsia bijuga", IF(J3958="ACEB", "Acanthus ebracteatus", IF(J3958="CAER", "Calamus erinaceus", IF(J3958="UNUN", "Unknown unknown",  IF(J3958="SOAL", "Sonneratia alba",  IF(J3958="AECO", "Aegiceras corniculatum", "" )) )))))))))))))))))))))))))))))</f>
        <v>Rhizophora apiculata</v>
      </c>
      <c r="J3958" s="23" t="s">
        <v>21</v>
      </c>
      <c r="K3958" s="61" t="n">
        <v>10.8</v>
      </c>
      <c r="L3958" s="73"/>
      <c r="N3958" s="29"/>
    </row>
    <row r="3959" customFormat="false" ht="13.8" hidden="false" customHeight="false" outlineLevel="0" collapsed="false">
      <c r="A3959" s="49" t="s">
        <v>138</v>
      </c>
      <c r="B3959" s="27" t="n">
        <v>41397</v>
      </c>
      <c r="C3959" s="1" t="s">
        <v>544</v>
      </c>
      <c r="D3959" s="1" t="s">
        <v>140</v>
      </c>
      <c r="E3959" s="1" t="s">
        <v>544</v>
      </c>
      <c r="F3959" s="1" t="s">
        <v>20</v>
      </c>
      <c r="G3959" s="14" t="n">
        <v>5</v>
      </c>
      <c r="H3959" s="29" t="n">
        <v>3</v>
      </c>
      <c r="I3959" s="23" t="str">
        <f aca="false">IF(J3959="RHAP", "Rhizophora apiculata", IF(J3959="EXAG", "Excoecaria agallocha", IF(J3959="BRPA", "Bruguiera parviflora", IF(J3959="XYMO", "Xylocarpus moluccensis", IF(J3959="BRCY", "Bruguiera cylindrica", IF(J3959="AVAL", "Avicennia alba", IF(J3959="AVOF", "Avicennia officinalis", IF(J3959="LURA", "Lumnitzera racemosa", IF(J3959="CETA", "Ceriops tagal", IF(J3959="XYGR", "Xylocarpus granatum", IF(J3959="AVMA", "Avicennia marina", IF(J3959="RHMU", "Rhizophora mucronata", IF(J3959="BRGY", "Bruguiera gymnorrhiza", IF(J3959="BRSE", "Bruguiera sexangula", IF(J3959="SOOV", "Sonneratia ovata", IF(J3959="SOCA", "Sonneratia caseolaris", IF(J3959="HELI", "Heritiera littoralis", IF(J3959="HESY", "Heritiera sylvatica", IF(J3959="NYFR", "Nypa fruticans", IF(J3959="CYRA", "Cynometra ramiflora", IF(J3959="PHPA", "Phoenix paludosa", IF(J3959="SCHY", "Scyphiphora hydrophyllacea", IF(J3959="DIMA", "Diospyros maritima", IF(J3959="POPI", "Pongamia pinnata", IF(J3959="MAPS", "Maniltoa psilogyne", IF(J3959="INBI", "Intsia bijuga", IF(J3959="ACEB", "Acanthus ebracteatus", IF(J3959="CAER", "Calamus erinaceus", IF(J3959="UNUN", "Unknown unknown",  IF(J3959="SOAL", "Sonneratia alba",  IF(J3959="AECO", "Aegiceras corniculatum", "" )) )))))))))))))))))))))))))))))</f>
        <v>Rhizophora apiculata</v>
      </c>
      <c r="J3959" s="23" t="s">
        <v>21</v>
      </c>
      <c r="K3959" s="61" t="n">
        <v>13.3</v>
      </c>
      <c r="L3959" s="73"/>
      <c r="N3959" s="29"/>
    </row>
    <row r="3960" customFormat="false" ht="13.8" hidden="false" customHeight="false" outlineLevel="0" collapsed="false">
      <c r="A3960" s="49" t="s">
        <v>138</v>
      </c>
      <c r="B3960" s="27" t="n">
        <v>41397</v>
      </c>
      <c r="C3960" s="1" t="s">
        <v>544</v>
      </c>
      <c r="D3960" s="1" t="s">
        <v>140</v>
      </c>
      <c r="E3960" s="1" t="s">
        <v>544</v>
      </c>
      <c r="F3960" s="1" t="s">
        <v>20</v>
      </c>
      <c r="G3960" s="14" t="n">
        <v>5</v>
      </c>
      <c r="H3960" s="29" t="n">
        <v>3</v>
      </c>
      <c r="I3960" s="23" t="str">
        <f aca="false">IF(J3960="RHAP", "Rhizophora apiculata", IF(J3960="EXAG", "Excoecaria agallocha", IF(J3960="BRPA", "Bruguiera parviflora", IF(J3960="XYMO", "Xylocarpus moluccensis", IF(J3960="BRCY", "Bruguiera cylindrica", IF(J3960="AVAL", "Avicennia alba", IF(J3960="AVOF", "Avicennia officinalis", IF(J3960="LURA", "Lumnitzera racemosa", IF(J3960="CETA", "Ceriops tagal", IF(J3960="XYGR", "Xylocarpus granatum", IF(J3960="AVMA", "Avicennia marina", IF(J3960="RHMU", "Rhizophora mucronata", IF(J3960="BRGY", "Bruguiera gymnorrhiza", IF(J3960="BRSE", "Bruguiera sexangula", IF(J3960="SOOV", "Sonneratia ovata", IF(J3960="SOCA", "Sonneratia caseolaris", IF(J3960="HELI", "Heritiera littoralis", IF(J3960="HESY", "Heritiera sylvatica", IF(J3960="NYFR", "Nypa fruticans", IF(J3960="CYRA", "Cynometra ramiflora", IF(J3960="PHPA", "Phoenix paludosa", IF(J3960="SCHY", "Scyphiphora hydrophyllacea", IF(J3960="DIMA", "Diospyros maritima", IF(J3960="POPI", "Pongamia pinnata", IF(J3960="MAPS", "Maniltoa psilogyne", IF(J3960="INBI", "Intsia bijuga", IF(J3960="ACEB", "Acanthus ebracteatus", IF(J3960="CAER", "Calamus erinaceus", IF(J3960="UNUN", "Unknown unknown",  IF(J3960="SOAL", "Sonneratia alba",  IF(J3960="AECO", "Aegiceras corniculatum", "" )) )))))))))))))))))))))))))))))</f>
        <v>Rhizophora apiculata</v>
      </c>
      <c r="J3960" s="23" t="s">
        <v>21</v>
      </c>
      <c r="K3960" s="61" t="n">
        <v>13.4</v>
      </c>
      <c r="L3960" s="73"/>
      <c r="N3960" s="29"/>
    </row>
    <row r="3961" customFormat="false" ht="13.8" hidden="false" customHeight="false" outlineLevel="0" collapsed="false">
      <c r="A3961" s="23" t="s">
        <v>138</v>
      </c>
      <c r="B3961" s="43" t="n">
        <v>41397</v>
      </c>
      <c r="C3961" s="1" t="s">
        <v>544</v>
      </c>
      <c r="D3961" s="1" t="s">
        <v>140</v>
      </c>
      <c r="E3961" s="1" t="s">
        <v>544</v>
      </c>
      <c r="F3961" s="1" t="s">
        <v>20</v>
      </c>
      <c r="G3961" s="14" t="n">
        <v>5</v>
      </c>
      <c r="H3961" s="14" t="n">
        <v>4</v>
      </c>
      <c r="I3961" s="23" t="str">
        <f aca="false">IF(J3961="RHAP", "Rhizophora apiculata", IF(J3961="EXAG", "Excoecaria agallocha", IF(J3961="BRPA", "Bruguiera parviflora", IF(J3961="XYMO", "Xylocarpus moluccensis", IF(J3961="BRCY", "Bruguiera cylindrica", IF(J3961="AVAL", "Avicennia alba", IF(J3961="AVOF", "Avicennia officinalis", IF(J3961="LURA", "Lumnitzera racemosa", IF(J3961="CETA", "Ceriops tagal", IF(J3961="XYGR", "Xylocarpus granatum", IF(J3961="AVMA", "Avicennia marina", IF(J3961="RHMU", "Rhizophora mucronata", IF(J3961="BRGY", "Bruguiera gymnorrhiza", IF(J3961="BRSE", "Bruguiera sexangula", IF(J3961="SOOV", "Sonneratia ovata", IF(J3961="SOCA", "Sonneratia caseolaris", IF(J3961="HELI", "Heritiera littoralis", IF(J3961="HESY", "Heritiera sylvatica", IF(J3961="NYFR", "Nypa fruticans", IF(J3961="CYRA", "Cynometra ramiflora", IF(J3961="PHPA", "Phoenix paludosa", IF(J3961="SCHY", "Scyphiphora hydrophyllacea", IF(J3961="DIMA", "Diospyros maritima", IF(J3961="POPI", "Pongamia pinnata", IF(J3961="MAPS", "Maniltoa psilogyne", IF(J3961="INBI", "Intsia bijuga", IF(J3961="ACEB", "Acanthus ebracteatus", IF(J3961="CAER", "Calamus erinaceus", IF(J3961="UNUN", "Unknown unknown",  IF(J3961="SOAL", "Sonneratia alba",  IF(J3961="AECO", "Aegiceras corniculatum", "" )) )))))))))))))))))))))))))))))</f>
        <v>Rhizophora apiculata</v>
      </c>
      <c r="J3961" s="23" t="s">
        <v>21</v>
      </c>
      <c r="K3961" s="68" t="n">
        <v>5.1</v>
      </c>
      <c r="L3961" s="73"/>
      <c r="N3961" s="29"/>
    </row>
    <row r="3962" customFormat="false" ht="13.8" hidden="false" customHeight="false" outlineLevel="0" collapsed="false">
      <c r="A3962" s="23" t="s">
        <v>138</v>
      </c>
      <c r="B3962" s="43" t="n">
        <v>41397</v>
      </c>
      <c r="C3962" s="1" t="s">
        <v>544</v>
      </c>
      <c r="D3962" s="1" t="s">
        <v>140</v>
      </c>
      <c r="E3962" s="1" t="s">
        <v>544</v>
      </c>
      <c r="F3962" s="1" t="s">
        <v>20</v>
      </c>
      <c r="G3962" s="14" t="n">
        <v>5</v>
      </c>
      <c r="H3962" s="14" t="n">
        <v>4</v>
      </c>
      <c r="I3962" s="23" t="str">
        <f aca="false">IF(J3962="RHAP", "Rhizophora apiculata", IF(J3962="EXAG", "Excoecaria agallocha", IF(J3962="BRPA", "Bruguiera parviflora", IF(J3962="XYMO", "Xylocarpus moluccensis", IF(J3962="BRCY", "Bruguiera cylindrica", IF(J3962="AVAL", "Avicennia alba", IF(J3962="AVOF", "Avicennia officinalis", IF(J3962="LURA", "Lumnitzera racemosa", IF(J3962="CETA", "Ceriops tagal", IF(J3962="XYGR", "Xylocarpus granatum", IF(J3962="AVMA", "Avicennia marina", IF(J3962="RHMU", "Rhizophora mucronata", IF(J3962="BRGY", "Bruguiera gymnorrhiza", IF(J3962="BRSE", "Bruguiera sexangula", IF(J3962="SOOV", "Sonneratia ovata", IF(J3962="SOCA", "Sonneratia caseolaris", IF(J3962="HELI", "Heritiera littoralis", IF(J3962="HESY", "Heritiera sylvatica", IF(J3962="NYFR", "Nypa fruticans", IF(J3962="CYRA", "Cynometra ramiflora", IF(J3962="PHPA", "Phoenix paludosa", IF(J3962="SCHY", "Scyphiphora hydrophyllacea", IF(J3962="DIMA", "Diospyros maritima", IF(J3962="POPI", "Pongamia pinnata", IF(J3962="MAPS", "Maniltoa psilogyne", IF(J3962="INBI", "Intsia bijuga", IF(J3962="ACEB", "Acanthus ebracteatus", IF(J3962="CAER", "Calamus erinaceus", IF(J3962="UNUN", "Unknown unknown",  IF(J3962="SOAL", "Sonneratia alba",  IF(J3962="AECO", "Aegiceras corniculatum", "" )) )))))))))))))))))))))))))))))</f>
        <v>Rhizophora apiculata</v>
      </c>
      <c r="J3962" s="23" t="s">
        <v>21</v>
      </c>
      <c r="K3962" s="68" t="n">
        <v>5.1</v>
      </c>
      <c r="L3962" s="73"/>
      <c r="N3962" s="29"/>
    </row>
    <row r="3963" customFormat="false" ht="13.8" hidden="false" customHeight="false" outlineLevel="0" collapsed="false">
      <c r="A3963" s="23" t="s">
        <v>138</v>
      </c>
      <c r="B3963" s="43" t="n">
        <v>41397</v>
      </c>
      <c r="C3963" s="1" t="s">
        <v>544</v>
      </c>
      <c r="D3963" s="1" t="s">
        <v>140</v>
      </c>
      <c r="E3963" s="1" t="s">
        <v>544</v>
      </c>
      <c r="F3963" s="1" t="s">
        <v>20</v>
      </c>
      <c r="G3963" s="14" t="n">
        <v>5</v>
      </c>
      <c r="H3963" s="14" t="n">
        <v>4</v>
      </c>
      <c r="I3963" s="23" t="str">
        <f aca="false">IF(J3963="RHAP", "Rhizophora apiculata", IF(J3963="EXAG", "Excoecaria agallocha", IF(J3963="BRPA", "Bruguiera parviflora", IF(J3963="XYMO", "Xylocarpus moluccensis", IF(J3963="BRCY", "Bruguiera cylindrica", IF(J3963="AVAL", "Avicennia alba", IF(J3963="AVOF", "Avicennia officinalis", IF(J3963="LURA", "Lumnitzera racemosa", IF(J3963="CETA", "Ceriops tagal", IF(J3963="XYGR", "Xylocarpus granatum", IF(J3963="AVMA", "Avicennia marina", IF(J3963="RHMU", "Rhizophora mucronata", IF(J3963="BRGY", "Bruguiera gymnorrhiza", IF(J3963="BRSE", "Bruguiera sexangula", IF(J3963="SOOV", "Sonneratia ovata", IF(J3963="SOCA", "Sonneratia caseolaris", IF(J3963="HELI", "Heritiera littoralis", IF(J3963="HESY", "Heritiera sylvatica", IF(J3963="NYFR", "Nypa fruticans", IF(J3963="CYRA", "Cynometra ramiflora", IF(J3963="PHPA", "Phoenix paludosa", IF(J3963="SCHY", "Scyphiphora hydrophyllacea", IF(J3963="DIMA", "Diospyros maritima", IF(J3963="POPI", "Pongamia pinnata", IF(J3963="MAPS", "Maniltoa psilogyne", IF(J3963="INBI", "Intsia bijuga", IF(J3963="ACEB", "Acanthus ebracteatus", IF(J3963="CAER", "Calamus erinaceus", IF(J3963="UNUN", "Unknown unknown",  IF(J3963="SOAL", "Sonneratia alba",  IF(J3963="AECO", "Aegiceras corniculatum", "" )) )))))))))))))))))))))))))))))</f>
        <v>Rhizophora apiculata</v>
      </c>
      <c r="J3963" s="23" t="s">
        <v>21</v>
      </c>
      <c r="K3963" s="68" t="n">
        <v>5.1</v>
      </c>
      <c r="L3963" s="73"/>
      <c r="N3963" s="29"/>
    </row>
    <row r="3964" customFormat="false" ht="13.8" hidden="false" customHeight="false" outlineLevel="0" collapsed="false">
      <c r="A3964" s="23" t="s">
        <v>138</v>
      </c>
      <c r="B3964" s="43" t="n">
        <v>41397</v>
      </c>
      <c r="C3964" s="1" t="s">
        <v>544</v>
      </c>
      <c r="D3964" s="1" t="s">
        <v>140</v>
      </c>
      <c r="E3964" s="1" t="s">
        <v>544</v>
      </c>
      <c r="F3964" s="1" t="s">
        <v>20</v>
      </c>
      <c r="G3964" s="14" t="n">
        <v>5</v>
      </c>
      <c r="H3964" s="14" t="n">
        <v>4</v>
      </c>
      <c r="I3964" s="23" t="str">
        <f aca="false">IF(J3964="RHAP", "Rhizophora apiculata", IF(J3964="EXAG", "Excoecaria agallocha", IF(J3964="BRPA", "Bruguiera parviflora", IF(J3964="XYMO", "Xylocarpus moluccensis", IF(J3964="BRCY", "Bruguiera cylindrica", IF(J3964="AVAL", "Avicennia alba", IF(J3964="AVOF", "Avicennia officinalis", IF(J3964="LURA", "Lumnitzera racemosa", IF(J3964="CETA", "Ceriops tagal", IF(J3964="XYGR", "Xylocarpus granatum", IF(J3964="AVMA", "Avicennia marina", IF(J3964="RHMU", "Rhizophora mucronata", IF(J3964="BRGY", "Bruguiera gymnorrhiza", IF(J3964="BRSE", "Bruguiera sexangula", IF(J3964="SOOV", "Sonneratia ovata", IF(J3964="SOCA", "Sonneratia caseolaris", IF(J3964="HELI", "Heritiera littoralis", IF(J3964="HESY", "Heritiera sylvatica", IF(J3964="NYFR", "Nypa fruticans", IF(J3964="CYRA", "Cynometra ramiflora", IF(J3964="PHPA", "Phoenix paludosa", IF(J3964="SCHY", "Scyphiphora hydrophyllacea", IF(J3964="DIMA", "Diospyros maritima", IF(J3964="POPI", "Pongamia pinnata", IF(J3964="MAPS", "Maniltoa psilogyne", IF(J3964="INBI", "Intsia bijuga", IF(J3964="ACEB", "Acanthus ebracteatus", IF(J3964="CAER", "Calamus erinaceus", IF(J3964="UNUN", "Unknown unknown",  IF(J3964="SOAL", "Sonneratia alba",  IF(J3964="AECO", "Aegiceras corniculatum", "" )) )))))))))))))))))))))))))))))</f>
        <v>Rhizophora apiculata</v>
      </c>
      <c r="J3964" s="23" t="s">
        <v>21</v>
      </c>
      <c r="K3964" s="68" t="n">
        <v>5.1</v>
      </c>
      <c r="L3964" s="73"/>
      <c r="N3964" s="29"/>
    </row>
    <row r="3965" customFormat="false" ht="13.8" hidden="false" customHeight="false" outlineLevel="0" collapsed="false">
      <c r="A3965" s="23" t="s">
        <v>138</v>
      </c>
      <c r="B3965" s="43" t="n">
        <v>41397</v>
      </c>
      <c r="C3965" s="1" t="s">
        <v>544</v>
      </c>
      <c r="D3965" s="1" t="s">
        <v>140</v>
      </c>
      <c r="E3965" s="1" t="s">
        <v>544</v>
      </c>
      <c r="F3965" s="1" t="s">
        <v>20</v>
      </c>
      <c r="G3965" s="14" t="n">
        <v>5</v>
      </c>
      <c r="H3965" s="14" t="n">
        <v>4</v>
      </c>
      <c r="I3965" s="23" t="str">
        <f aca="false">IF(J3965="RHAP", "Rhizophora apiculata", IF(J3965="EXAG", "Excoecaria agallocha", IF(J3965="BRPA", "Bruguiera parviflora", IF(J3965="XYMO", "Xylocarpus moluccensis", IF(J3965="BRCY", "Bruguiera cylindrica", IF(J3965="AVAL", "Avicennia alba", IF(J3965="AVOF", "Avicennia officinalis", IF(J3965="LURA", "Lumnitzera racemosa", IF(J3965="CETA", "Ceriops tagal", IF(J3965="XYGR", "Xylocarpus granatum", IF(J3965="AVMA", "Avicennia marina", IF(J3965="RHMU", "Rhizophora mucronata", IF(J3965="BRGY", "Bruguiera gymnorrhiza", IF(J3965="BRSE", "Bruguiera sexangula", IF(J3965="SOOV", "Sonneratia ovata", IF(J3965="SOCA", "Sonneratia caseolaris", IF(J3965="HELI", "Heritiera littoralis", IF(J3965="HESY", "Heritiera sylvatica", IF(J3965="NYFR", "Nypa fruticans", IF(J3965="CYRA", "Cynometra ramiflora", IF(J3965="PHPA", "Phoenix paludosa", IF(J3965="SCHY", "Scyphiphora hydrophyllacea", IF(J3965="DIMA", "Diospyros maritima", IF(J3965="POPI", "Pongamia pinnata", IF(J3965="MAPS", "Maniltoa psilogyne", IF(J3965="INBI", "Intsia bijuga", IF(J3965="ACEB", "Acanthus ebracteatus", IF(J3965="CAER", "Calamus erinaceus", IF(J3965="UNUN", "Unknown unknown",  IF(J3965="SOAL", "Sonneratia alba",  IF(J3965="AECO", "Aegiceras corniculatum", "" )) )))))))))))))))))))))))))))))</f>
        <v>Rhizophora apiculata</v>
      </c>
      <c r="J3965" s="23" t="s">
        <v>21</v>
      </c>
      <c r="K3965" s="68" t="n">
        <v>5.1</v>
      </c>
      <c r="L3965" s="73"/>
      <c r="N3965" s="29"/>
    </row>
    <row r="3966" customFormat="false" ht="13.8" hidden="false" customHeight="false" outlineLevel="0" collapsed="false">
      <c r="A3966" s="23" t="s">
        <v>138</v>
      </c>
      <c r="B3966" s="43" t="n">
        <v>41397</v>
      </c>
      <c r="C3966" s="1" t="s">
        <v>544</v>
      </c>
      <c r="D3966" s="1" t="s">
        <v>140</v>
      </c>
      <c r="E3966" s="1" t="s">
        <v>544</v>
      </c>
      <c r="F3966" s="1" t="s">
        <v>20</v>
      </c>
      <c r="G3966" s="14" t="n">
        <v>5</v>
      </c>
      <c r="H3966" s="14" t="n">
        <v>4</v>
      </c>
      <c r="I3966" s="23" t="str">
        <f aca="false">IF(J3966="RHAP", "Rhizophora apiculata", IF(J3966="EXAG", "Excoecaria agallocha", IF(J3966="BRPA", "Bruguiera parviflora", IF(J3966="XYMO", "Xylocarpus moluccensis", IF(J3966="BRCY", "Bruguiera cylindrica", IF(J3966="AVAL", "Avicennia alba", IF(J3966="AVOF", "Avicennia officinalis", IF(J3966="LURA", "Lumnitzera racemosa", IF(J3966="CETA", "Ceriops tagal", IF(J3966="XYGR", "Xylocarpus granatum", IF(J3966="AVMA", "Avicennia marina", IF(J3966="RHMU", "Rhizophora mucronata", IF(J3966="BRGY", "Bruguiera gymnorrhiza", IF(J3966="BRSE", "Bruguiera sexangula", IF(J3966="SOOV", "Sonneratia ovata", IF(J3966="SOCA", "Sonneratia caseolaris", IF(J3966="HELI", "Heritiera littoralis", IF(J3966="HESY", "Heritiera sylvatica", IF(J3966="NYFR", "Nypa fruticans", IF(J3966="CYRA", "Cynometra ramiflora", IF(J3966="PHPA", "Phoenix paludosa", IF(J3966="SCHY", "Scyphiphora hydrophyllacea", IF(J3966="DIMA", "Diospyros maritima", IF(J3966="POPI", "Pongamia pinnata", IF(J3966="MAPS", "Maniltoa psilogyne", IF(J3966="INBI", "Intsia bijuga", IF(J3966="ACEB", "Acanthus ebracteatus", IF(J3966="CAER", "Calamus erinaceus", IF(J3966="UNUN", "Unknown unknown",  IF(J3966="SOAL", "Sonneratia alba",  IF(J3966="AECO", "Aegiceras corniculatum", "" )) )))))))))))))))))))))))))))))</f>
        <v>Rhizophora apiculata</v>
      </c>
      <c r="J3966" s="23" t="s">
        <v>21</v>
      </c>
      <c r="K3966" s="68" t="n">
        <v>5.2</v>
      </c>
      <c r="L3966" s="73"/>
      <c r="N3966" s="29"/>
    </row>
    <row r="3967" customFormat="false" ht="13.8" hidden="false" customHeight="false" outlineLevel="0" collapsed="false">
      <c r="A3967" s="23" t="s">
        <v>138</v>
      </c>
      <c r="B3967" s="43" t="n">
        <v>41397</v>
      </c>
      <c r="C3967" s="1" t="s">
        <v>544</v>
      </c>
      <c r="D3967" s="1" t="s">
        <v>140</v>
      </c>
      <c r="E3967" s="1" t="s">
        <v>544</v>
      </c>
      <c r="F3967" s="1" t="s">
        <v>20</v>
      </c>
      <c r="G3967" s="14" t="n">
        <v>5</v>
      </c>
      <c r="H3967" s="14" t="n">
        <v>4</v>
      </c>
      <c r="I3967" s="23" t="str">
        <f aca="false">IF(J3967="RHAP", "Rhizophora apiculata", IF(J3967="EXAG", "Excoecaria agallocha", IF(J3967="BRPA", "Bruguiera parviflora", IF(J3967="XYMO", "Xylocarpus moluccensis", IF(J3967="BRCY", "Bruguiera cylindrica", IF(J3967="AVAL", "Avicennia alba", IF(J3967="AVOF", "Avicennia officinalis", IF(J3967="LURA", "Lumnitzera racemosa", IF(J3967="CETA", "Ceriops tagal", IF(J3967="XYGR", "Xylocarpus granatum", IF(J3967="AVMA", "Avicennia marina", IF(J3967="RHMU", "Rhizophora mucronata", IF(J3967="BRGY", "Bruguiera gymnorrhiza", IF(J3967="BRSE", "Bruguiera sexangula", IF(J3967="SOOV", "Sonneratia ovata", IF(J3967="SOCA", "Sonneratia caseolaris", IF(J3967="HELI", "Heritiera littoralis", IF(J3967="HESY", "Heritiera sylvatica", IF(J3967="NYFR", "Nypa fruticans", IF(J3967="CYRA", "Cynometra ramiflora", IF(J3967="PHPA", "Phoenix paludosa", IF(J3967="SCHY", "Scyphiphora hydrophyllacea", IF(J3967="DIMA", "Diospyros maritima", IF(J3967="POPI", "Pongamia pinnata", IF(J3967="MAPS", "Maniltoa psilogyne", IF(J3967="INBI", "Intsia bijuga", IF(J3967="ACEB", "Acanthus ebracteatus", IF(J3967="CAER", "Calamus erinaceus", IF(J3967="UNUN", "Unknown unknown",  IF(J3967="SOAL", "Sonneratia alba",  IF(J3967="AECO", "Aegiceras corniculatum", "" )) )))))))))))))))))))))))))))))</f>
        <v>Rhizophora apiculata</v>
      </c>
      <c r="J3967" s="23" t="s">
        <v>21</v>
      </c>
      <c r="K3967" s="68" t="n">
        <v>5.2</v>
      </c>
      <c r="L3967" s="73"/>
      <c r="N3967" s="29"/>
    </row>
    <row r="3968" customFormat="false" ht="13.8" hidden="false" customHeight="false" outlineLevel="0" collapsed="false">
      <c r="A3968" s="23" t="s">
        <v>138</v>
      </c>
      <c r="B3968" s="43" t="n">
        <v>41397</v>
      </c>
      <c r="C3968" s="1" t="s">
        <v>544</v>
      </c>
      <c r="D3968" s="1" t="s">
        <v>140</v>
      </c>
      <c r="E3968" s="1" t="s">
        <v>544</v>
      </c>
      <c r="F3968" s="1" t="s">
        <v>20</v>
      </c>
      <c r="G3968" s="14" t="n">
        <v>5</v>
      </c>
      <c r="H3968" s="14" t="n">
        <v>4</v>
      </c>
      <c r="I3968" s="23" t="str">
        <f aca="false">IF(J3968="RHAP", "Rhizophora apiculata", IF(J3968="EXAG", "Excoecaria agallocha", IF(J3968="BRPA", "Bruguiera parviflora", IF(J3968="XYMO", "Xylocarpus moluccensis", IF(J3968="BRCY", "Bruguiera cylindrica", IF(J3968="AVAL", "Avicennia alba", IF(J3968="AVOF", "Avicennia officinalis", IF(J3968="LURA", "Lumnitzera racemosa", IF(J3968="CETA", "Ceriops tagal", IF(J3968="XYGR", "Xylocarpus granatum", IF(J3968="AVMA", "Avicennia marina", IF(J3968="RHMU", "Rhizophora mucronata", IF(J3968="BRGY", "Bruguiera gymnorrhiza", IF(J3968="BRSE", "Bruguiera sexangula", IF(J3968="SOOV", "Sonneratia ovata", IF(J3968="SOCA", "Sonneratia caseolaris", IF(J3968="HELI", "Heritiera littoralis", IF(J3968="HESY", "Heritiera sylvatica", IF(J3968="NYFR", "Nypa fruticans", IF(J3968="CYRA", "Cynometra ramiflora", IF(J3968="PHPA", "Phoenix paludosa", IF(J3968="SCHY", "Scyphiphora hydrophyllacea", IF(J3968="DIMA", "Diospyros maritima", IF(J3968="POPI", "Pongamia pinnata", IF(J3968="MAPS", "Maniltoa psilogyne", IF(J3968="INBI", "Intsia bijuga", IF(J3968="ACEB", "Acanthus ebracteatus", IF(J3968="CAER", "Calamus erinaceus", IF(J3968="UNUN", "Unknown unknown",  IF(J3968="SOAL", "Sonneratia alba",  IF(J3968="AECO", "Aegiceras corniculatum", "" )) )))))))))))))))))))))))))))))</f>
        <v>Rhizophora apiculata</v>
      </c>
      <c r="J3968" s="23" t="s">
        <v>21</v>
      </c>
      <c r="K3968" s="68" t="n">
        <v>5.3</v>
      </c>
      <c r="L3968" s="73"/>
      <c r="N3968" s="29"/>
    </row>
    <row r="3969" customFormat="false" ht="13.8" hidden="false" customHeight="false" outlineLevel="0" collapsed="false">
      <c r="A3969" s="23" t="s">
        <v>138</v>
      </c>
      <c r="B3969" s="43" t="n">
        <v>41397</v>
      </c>
      <c r="C3969" s="1" t="s">
        <v>544</v>
      </c>
      <c r="D3969" s="1" t="s">
        <v>140</v>
      </c>
      <c r="E3969" s="1" t="s">
        <v>544</v>
      </c>
      <c r="F3969" s="1" t="s">
        <v>20</v>
      </c>
      <c r="G3969" s="14" t="n">
        <v>5</v>
      </c>
      <c r="H3969" s="14" t="n">
        <v>4</v>
      </c>
      <c r="I3969" s="23" t="str">
        <f aca="false">IF(J3969="RHAP", "Rhizophora apiculata", IF(J3969="EXAG", "Excoecaria agallocha", IF(J3969="BRPA", "Bruguiera parviflora", IF(J3969="XYMO", "Xylocarpus moluccensis", IF(J3969="BRCY", "Bruguiera cylindrica", IF(J3969="AVAL", "Avicennia alba", IF(J3969="AVOF", "Avicennia officinalis", IF(J3969="LURA", "Lumnitzera racemosa", IF(J3969="CETA", "Ceriops tagal", IF(J3969="XYGR", "Xylocarpus granatum", IF(J3969="AVMA", "Avicennia marina", IF(J3969="RHMU", "Rhizophora mucronata", IF(J3969="BRGY", "Bruguiera gymnorrhiza", IF(J3969="BRSE", "Bruguiera sexangula", IF(J3969="SOOV", "Sonneratia ovata", IF(J3969="SOCA", "Sonneratia caseolaris", IF(J3969="HELI", "Heritiera littoralis", IF(J3969="HESY", "Heritiera sylvatica", IF(J3969="NYFR", "Nypa fruticans", IF(J3969="CYRA", "Cynometra ramiflora", IF(J3969="PHPA", "Phoenix paludosa", IF(J3969="SCHY", "Scyphiphora hydrophyllacea", IF(J3969="DIMA", "Diospyros maritima", IF(J3969="POPI", "Pongamia pinnata", IF(J3969="MAPS", "Maniltoa psilogyne", IF(J3969="INBI", "Intsia bijuga", IF(J3969="ACEB", "Acanthus ebracteatus", IF(J3969="CAER", "Calamus erinaceus", IF(J3969="UNUN", "Unknown unknown",  IF(J3969="SOAL", "Sonneratia alba",  IF(J3969="AECO", "Aegiceras corniculatum", "" )) )))))))))))))))))))))))))))))</f>
        <v>Rhizophora apiculata</v>
      </c>
      <c r="J3969" s="23" t="s">
        <v>21</v>
      </c>
      <c r="K3969" s="68" t="n">
        <v>5.3</v>
      </c>
      <c r="L3969" s="73"/>
      <c r="N3969" s="29"/>
    </row>
    <row r="3970" customFormat="false" ht="13.8" hidden="false" customHeight="false" outlineLevel="0" collapsed="false">
      <c r="A3970" s="23" t="s">
        <v>138</v>
      </c>
      <c r="B3970" s="43" t="n">
        <v>41397</v>
      </c>
      <c r="C3970" s="1" t="s">
        <v>544</v>
      </c>
      <c r="D3970" s="1" t="s">
        <v>140</v>
      </c>
      <c r="E3970" s="1" t="s">
        <v>544</v>
      </c>
      <c r="F3970" s="1" t="s">
        <v>20</v>
      </c>
      <c r="G3970" s="14" t="n">
        <v>5</v>
      </c>
      <c r="H3970" s="14" t="n">
        <v>4</v>
      </c>
      <c r="I3970" s="23" t="str">
        <f aca="false">IF(J3970="RHAP", "Rhizophora apiculata", IF(J3970="EXAG", "Excoecaria agallocha", IF(J3970="BRPA", "Bruguiera parviflora", IF(J3970="XYMO", "Xylocarpus moluccensis", IF(J3970="BRCY", "Bruguiera cylindrica", IF(J3970="AVAL", "Avicennia alba", IF(J3970="AVOF", "Avicennia officinalis", IF(J3970="LURA", "Lumnitzera racemosa", IF(J3970="CETA", "Ceriops tagal", IF(J3970="XYGR", "Xylocarpus granatum", IF(J3970="AVMA", "Avicennia marina", IF(J3970="RHMU", "Rhizophora mucronata", IF(J3970="BRGY", "Bruguiera gymnorrhiza", IF(J3970="BRSE", "Bruguiera sexangula", IF(J3970="SOOV", "Sonneratia ovata", IF(J3970="SOCA", "Sonneratia caseolaris", IF(J3970="HELI", "Heritiera littoralis", IF(J3970="HESY", "Heritiera sylvatica", IF(J3970="NYFR", "Nypa fruticans", IF(J3970="CYRA", "Cynometra ramiflora", IF(J3970="PHPA", "Phoenix paludosa", IF(J3970="SCHY", "Scyphiphora hydrophyllacea", IF(J3970="DIMA", "Diospyros maritima", IF(J3970="POPI", "Pongamia pinnata", IF(J3970="MAPS", "Maniltoa psilogyne", IF(J3970="INBI", "Intsia bijuga", IF(J3970="ACEB", "Acanthus ebracteatus", IF(J3970="CAER", "Calamus erinaceus", IF(J3970="UNUN", "Unknown unknown",  IF(J3970="SOAL", "Sonneratia alba",  IF(J3970="AECO", "Aegiceras corniculatum", "" )) )))))))))))))))))))))))))))))</f>
        <v>Rhizophora apiculata</v>
      </c>
      <c r="J3970" s="23" t="s">
        <v>21</v>
      </c>
      <c r="K3970" s="68" t="n">
        <v>5.3</v>
      </c>
      <c r="L3970" s="73"/>
      <c r="N3970" s="29"/>
    </row>
    <row r="3971" customFormat="false" ht="13.8" hidden="false" customHeight="false" outlineLevel="0" collapsed="false">
      <c r="A3971" s="23" t="s">
        <v>138</v>
      </c>
      <c r="B3971" s="43" t="n">
        <v>41397</v>
      </c>
      <c r="C3971" s="1" t="s">
        <v>544</v>
      </c>
      <c r="D3971" s="1" t="s">
        <v>140</v>
      </c>
      <c r="E3971" s="1" t="s">
        <v>544</v>
      </c>
      <c r="F3971" s="1" t="s">
        <v>20</v>
      </c>
      <c r="G3971" s="14" t="n">
        <v>5</v>
      </c>
      <c r="H3971" s="14" t="n">
        <v>4</v>
      </c>
      <c r="I3971" s="23" t="str">
        <f aca="false">IF(J3971="RHAP", "Rhizophora apiculata", IF(J3971="EXAG", "Excoecaria agallocha", IF(J3971="BRPA", "Bruguiera parviflora", IF(J3971="XYMO", "Xylocarpus moluccensis", IF(J3971="BRCY", "Bruguiera cylindrica", IF(J3971="AVAL", "Avicennia alba", IF(J3971="AVOF", "Avicennia officinalis", IF(J3971="LURA", "Lumnitzera racemosa", IF(J3971="CETA", "Ceriops tagal", IF(J3971="XYGR", "Xylocarpus granatum", IF(J3971="AVMA", "Avicennia marina", IF(J3971="RHMU", "Rhizophora mucronata", IF(J3971="BRGY", "Bruguiera gymnorrhiza", IF(J3971="BRSE", "Bruguiera sexangula", IF(J3971="SOOV", "Sonneratia ovata", IF(J3971="SOCA", "Sonneratia caseolaris", IF(J3971="HELI", "Heritiera littoralis", IF(J3971="HESY", "Heritiera sylvatica", IF(J3971="NYFR", "Nypa fruticans", IF(J3971="CYRA", "Cynometra ramiflora", IF(J3971="PHPA", "Phoenix paludosa", IF(J3971="SCHY", "Scyphiphora hydrophyllacea", IF(J3971="DIMA", "Diospyros maritima", IF(J3971="POPI", "Pongamia pinnata", IF(J3971="MAPS", "Maniltoa psilogyne", IF(J3971="INBI", "Intsia bijuga", IF(J3971="ACEB", "Acanthus ebracteatus", IF(J3971="CAER", "Calamus erinaceus", IF(J3971="UNUN", "Unknown unknown",  IF(J3971="SOAL", "Sonneratia alba",  IF(J3971="AECO", "Aegiceras corniculatum", "" )) )))))))))))))))))))))))))))))</f>
        <v>Rhizophora apiculata</v>
      </c>
      <c r="J3971" s="23" t="s">
        <v>21</v>
      </c>
      <c r="K3971" s="68" t="n">
        <v>5.5</v>
      </c>
      <c r="L3971" s="73"/>
      <c r="N3971" s="29"/>
    </row>
    <row r="3972" customFormat="false" ht="13.8" hidden="false" customHeight="false" outlineLevel="0" collapsed="false">
      <c r="A3972" s="23" t="s">
        <v>138</v>
      </c>
      <c r="B3972" s="43" t="n">
        <v>41397</v>
      </c>
      <c r="C3972" s="1" t="s">
        <v>544</v>
      </c>
      <c r="D3972" s="1" t="s">
        <v>140</v>
      </c>
      <c r="E3972" s="1" t="s">
        <v>544</v>
      </c>
      <c r="F3972" s="1" t="s">
        <v>20</v>
      </c>
      <c r="G3972" s="14" t="n">
        <v>5</v>
      </c>
      <c r="H3972" s="14" t="n">
        <v>4</v>
      </c>
      <c r="I3972" s="23" t="str">
        <f aca="false">IF(J3972="RHAP", "Rhizophora apiculata", IF(J3972="EXAG", "Excoecaria agallocha", IF(J3972="BRPA", "Bruguiera parviflora", IF(J3972="XYMO", "Xylocarpus moluccensis", IF(J3972="BRCY", "Bruguiera cylindrica", IF(J3972="AVAL", "Avicennia alba", IF(J3972="AVOF", "Avicennia officinalis", IF(J3972="LURA", "Lumnitzera racemosa", IF(J3972="CETA", "Ceriops tagal", IF(J3972="XYGR", "Xylocarpus granatum", IF(J3972="AVMA", "Avicennia marina", IF(J3972="RHMU", "Rhizophora mucronata", IF(J3972="BRGY", "Bruguiera gymnorrhiza", IF(J3972="BRSE", "Bruguiera sexangula", IF(J3972="SOOV", "Sonneratia ovata", IF(J3972="SOCA", "Sonneratia caseolaris", IF(J3972="HELI", "Heritiera littoralis", IF(J3972="HESY", "Heritiera sylvatica", IF(J3972="NYFR", "Nypa fruticans", IF(J3972="CYRA", "Cynometra ramiflora", IF(J3972="PHPA", "Phoenix paludosa", IF(J3972="SCHY", "Scyphiphora hydrophyllacea", IF(J3972="DIMA", "Diospyros maritima", IF(J3972="POPI", "Pongamia pinnata", IF(J3972="MAPS", "Maniltoa psilogyne", IF(J3972="INBI", "Intsia bijuga", IF(J3972="ACEB", "Acanthus ebracteatus", IF(J3972="CAER", "Calamus erinaceus", IF(J3972="UNUN", "Unknown unknown",  IF(J3972="SOAL", "Sonneratia alba",  IF(J3972="AECO", "Aegiceras corniculatum", "" )) )))))))))))))))))))))))))))))</f>
        <v>Rhizophora apiculata</v>
      </c>
      <c r="J3972" s="23" t="s">
        <v>21</v>
      </c>
      <c r="K3972" s="68" t="n">
        <v>5.6</v>
      </c>
      <c r="L3972" s="73"/>
      <c r="N3972" s="29"/>
    </row>
    <row r="3973" customFormat="false" ht="13.8" hidden="false" customHeight="false" outlineLevel="0" collapsed="false">
      <c r="A3973" s="23" t="s">
        <v>138</v>
      </c>
      <c r="B3973" s="43" t="n">
        <v>41397</v>
      </c>
      <c r="C3973" s="1" t="s">
        <v>544</v>
      </c>
      <c r="D3973" s="1" t="s">
        <v>140</v>
      </c>
      <c r="E3973" s="1" t="s">
        <v>544</v>
      </c>
      <c r="F3973" s="1" t="s">
        <v>20</v>
      </c>
      <c r="G3973" s="14" t="n">
        <v>5</v>
      </c>
      <c r="H3973" s="14" t="n">
        <v>4</v>
      </c>
      <c r="I3973" s="23" t="str">
        <f aca="false">IF(J3973="RHAP", "Rhizophora apiculata", IF(J3973="EXAG", "Excoecaria agallocha", IF(J3973="BRPA", "Bruguiera parviflora", IF(J3973="XYMO", "Xylocarpus moluccensis", IF(J3973="BRCY", "Bruguiera cylindrica", IF(J3973="AVAL", "Avicennia alba", IF(J3973="AVOF", "Avicennia officinalis", IF(J3973="LURA", "Lumnitzera racemosa", IF(J3973="CETA", "Ceriops tagal", IF(J3973="XYGR", "Xylocarpus granatum", IF(J3973="AVMA", "Avicennia marina", IF(J3973="RHMU", "Rhizophora mucronata", IF(J3973="BRGY", "Bruguiera gymnorrhiza", IF(J3973="BRSE", "Bruguiera sexangula", IF(J3973="SOOV", "Sonneratia ovata", IF(J3973="SOCA", "Sonneratia caseolaris", IF(J3973="HELI", "Heritiera littoralis", IF(J3973="HESY", "Heritiera sylvatica", IF(J3973="NYFR", "Nypa fruticans", IF(J3973="CYRA", "Cynometra ramiflora", IF(J3973="PHPA", "Phoenix paludosa", IF(J3973="SCHY", "Scyphiphora hydrophyllacea", IF(J3973="DIMA", "Diospyros maritima", IF(J3973="POPI", "Pongamia pinnata", IF(J3973="MAPS", "Maniltoa psilogyne", IF(J3973="INBI", "Intsia bijuga", IF(J3973="ACEB", "Acanthus ebracteatus", IF(J3973="CAER", "Calamus erinaceus", IF(J3973="UNUN", "Unknown unknown",  IF(J3973="SOAL", "Sonneratia alba",  IF(J3973="AECO", "Aegiceras corniculatum", "" )) )))))))))))))))))))))))))))))</f>
        <v>Rhizophora apiculata</v>
      </c>
      <c r="J3973" s="23" t="s">
        <v>21</v>
      </c>
      <c r="K3973" s="68" t="n">
        <v>5.6</v>
      </c>
      <c r="L3973" s="73"/>
      <c r="N3973" s="29"/>
    </row>
    <row r="3974" customFormat="false" ht="13.8" hidden="false" customHeight="false" outlineLevel="0" collapsed="false">
      <c r="A3974" s="23" t="s">
        <v>138</v>
      </c>
      <c r="B3974" s="43" t="n">
        <v>41397</v>
      </c>
      <c r="C3974" s="1" t="s">
        <v>544</v>
      </c>
      <c r="D3974" s="1" t="s">
        <v>140</v>
      </c>
      <c r="E3974" s="1" t="s">
        <v>544</v>
      </c>
      <c r="F3974" s="1" t="s">
        <v>20</v>
      </c>
      <c r="G3974" s="14" t="n">
        <v>5</v>
      </c>
      <c r="H3974" s="14" t="n">
        <v>4</v>
      </c>
      <c r="I3974" s="23" t="str">
        <f aca="false">IF(J3974="RHAP", "Rhizophora apiculata", IF(J3974="EXAG", "Excoecaria agallocha", IF(J3974="BRPA", "Bruguiera parviflora", IF(J3974="XYMO", "Xylocarpus moluccensis", IF(J3974="BRCY", "Bruguiera cylindrica", IF(J3974="AVAL", "Avicennia alba", IF(J3974="AVOF", "Avicennia officinalis", IF(J3974="LURA", "Lumnitzera racemosa", IF(J3974="CETA", "Ceriops tagal", IF(J3974="XYGR", "Xylocarpus granatum", IF(J3974="AVMA", "Avicennia marina", IF(J3974="RHMU", "Rhizophora mucronata", IF(J3974="BRGY", "Bruguiera gymnorrhiza", IF(J3974="BRSE", "Bruguiera sexangula", IF(J3974="SOOV", "Sonneratia ovata", IF(J3974="SOCA", "Sonneratia caseolaris", IF(J3974="HELI", "Heritiera littoralis", IF(J3974="HESY", "Heritiera sylvatica", IF(J3974="NYFR", "Nypa fruticans", IF(J3974="CYRA", "Cynometra ramiflora", IF(J3974="PHPA", "Phoenix paludosa", IF(J3974="SCHY", "Scyphiphora hydrophyllacea", IF(J3974="DIMA", "Diospyros maritima", IF(J3974="POPI", "Pongamia pinnata", IF(J3974="MAPS", "Maniltoa psilogyne", IF(J3974="INBI", "Intsia bijuga", IF(J3974="ACEB", "Acanthus ebracteatus", IF(J3974="CAER", "Calamus erinaceus", IF(J3974="UNUN", "Unknown unknown",  IF(J3974="SOAL", "Sonneratia alba",  IF(J3974="AECO", "Aegiceras corniculatum", "" )) )))))))))))))))))))))))))))))</f>
        <v>Rhizophora apiculata</v>
      </c>
      <c r="J3974" s="23" t="s">
        <v>21</v>
      </c>
      <c r="K3974" s="68" t="n">
        <v>5.7</v>
      </c>
      <c r="L3974" s="73"/>
      <c r="N3974" s="29"/>
    </row>
    <row r="3975" customFormat="false" ht="13.8" hidden="false" customHeight="false" outlineLevel="0" collapsed="false">
      <c r="A3975" s="23" t="s">
        <v>138</v>
      </c>
      <c r="B3975" s="43" t="n">
        <v>41397</v>
      </c>
      <c r="C3975" s="1" t="s">
        <v>544</v>
      </c>
      <c r="D3975" s="1" t="s">
        <v>140</v>
      </c>
      <c r="E3975" s="1" t="s">
        <v>544</v>
      </c>
      <c r="F3975" s="1" t="s">
        <v>20</v>
      </c>
      <c r="G3975" s="14" t="n">
        <v>5</v>
      </c>
      <c r="H3975" s="14" t="n">
        <v>4</v>
      </c>
      <c r="I3975" s="23" t="str">
        <f aca="false">IF(J3975="RHAP", "Rhizophora apiculata", IF(J3975="EXAG", "Excoecaria agallocha", IF(J3975="BRPA", "Bruguiera parviflora", IF(J3975="XYMO", "Xylocarpus moluccensis", IF(J3975="BRCY", "Bruguiera cylindrica", IF(J3975="AVAL", "Avicennia alba", IF(J3975="AVOF", "Avicennia officinalis", IF(J3975="LURA", "Lumnitzera racemosa", IF(J3975="CETA", "Ceriops tagal", IF(J3975="XYGR", "Xylocarpus granatum", IF(J3975="AVMA", "Avicennia marina", IF(J3975="RHMU", "Rhizophora mucronata", IF(J3975="BRGY", "Bruguiera gymnorrhiza", IF(J3975="BRSE", "Bruguiera sexangula", IF(J3975="SOOV", "Sonneratia ovata", IF(J3975="SOCA", "Sonneratia caseolaris", IF(J3975="HELI", "Heritiera littoralis", IF(J3975="HESY", "Heritiera sylvatica", IF(J3975="NYFR", "Nypa fruticans", IF(J3975="CYRA", "Cynometra ramiflora", IF(J3975="PHPA", "Phoenix paludosa", IF(J3975="SCHY", "Scyphiphora hydrophyllacea", IF(J3975="DIMA", "Diospyros maritima", IF(J3975="POPI", "Pongamia pinnata", IF(J3975="MAPS", "Maniltoa psilogyne", IF(J3975="INBI", "Intsia bijuga", IF(J3975="ACEB", "Acanthus ebracteatus", IF(J3975="CAER", "Calamus erinaceus", IF(J3975="UNUN", "Unknown unknown",  IF(J3975="SOAL", "Sonneratia alba",  IF(J3975="AECO", "Aegiceras corniculatum", "" )) )))))))))))))))))))))))))))))</f>
        <v>Rhizophora apiculata</v>
      </c>
      <c r="J3975" s="23" t="s">
        <v>21</v>
      </c>
      <c r="K3975" s="68" t="n">
        <v>5.8</v>
      </c>
      <c r="L3975" s="73"/>
      <c r="N3975" s="29"/>
    </row>
    <row r="3976" customFormat="false" ht="13.8" hidden="false" customHeight="false" outlineLevel="0" collapsed="false">
      <c r="A3976" s="23" t="s">
        <v>138</v>
      </c>
      <c r="B3976" s="43" t="n">
        <v>41397</v>
      </c>
      <c r="C3976" s="1" t="s">
        <v>544</v>
      </c>
      <c r="D3976" s="1" t="s">
        <v>140</v>
      </c>
      <c r="E3976" s="1" t="s">
        <v>544</v>
      </c>
      <c r="F3976" s="1" t="s">
        <v>20</v>
      </c>
      <c r="G3976" s="14" t="n">
        <v>5</v>
      </c>
      <c r="H3976" s="14" t="n">
        <v>4</v>
      </c>
      <c r="I3976" s="23" t="str">
        <f aca="false">IF(J3976="RHAP", "Rhizophora apiculata", IF(J3976="EXAG", "Excoecaria agallocha", IF(J3976="BRPA", "Bruguiera parviflora", IF(J3976="XYMO", "Xylocarpus moluccensis", IF(J3976="BRCY", "Bruguiera cylindrica", IF(J3976="AVAL", "Avicennia alba", IF(J3976="AVOF", "Avicennia officinalis", IF(J3976="LURA", "Lumnitzera racemosa", IF(J3976="CETA", "Ceriops tagal", IF(J3976="XYGR", "Xylocarpus granatum", IF(J3976="AVMA", "Avicennia marina", IF(J3976="RHMU", "Rhizophora mucronata", IF(J3976="BRGY", "Bruguiera gymnorrhiza", IF(J3976="BRSE", "Bruguiera sexangula", IF(J3976="SOOV", "Sonneratia ovata", IF(J3976="SOCA", "Sonneratia caseolaris", IF(J3976="HELI", "Heritiera littoralis", IF(J3976="HESY", "Heritiera sylvatica", IF(J3976="NYFR", "Nypa fruticans", IF(J3976="CYRA", "Cynometra ramiflora", IF(J3976="PHPA", "Phoenix paludosa", IF(J3976="SCHY", "Scyphiphora hydrophyllacea", IF(J3976="DIMA", "Diospyros maritima", IF(J3976="POPI", "Pongamia pinnata", IF(J3976="MAPS", "Maniltoa psilogyne", IF(J3976="INBI", "Intsia bijuga", IF(J3976="ACEB", "Acanthus ebracteatus", IF(J3976="CAER", "Calamus erinaceus", IF(J3976="UNUN", "Unknown unknown",  IF(J3976="SOAL", "Sonneratia alba",  IF(J3976="AECO", "Aegiceras corniculatum", "" )) )))))))))))))))))))))))))))))</f>
        <v>Rhizophora apiculata</v>
      </c>
      <c r="J3976" s="23" t="s">
        <v>21</v>
      </c>
      <c r="K3976" s="68" t="n">
        <v>5.8</v>
      </c>
      <c r="L3976" s="73"/>
      <c r="N3976" s="29"/>
    </row>
    <row r="3977" customFormat="false" ht="13.8" hidden="false" customHeight="false" outlineLevel="0" collapsed="false">
      <c r="A3977" s="23" t="s">
        <v>138</v>
      </c>
      <c r="B3977" s="43" t="n">
        <v>41397</v>
      </c>
      <c r="C3977" s="1" t="s">
        <v>544</v>
      </c>
      <c r="D3977" s="1" t="s">
        <v>140</v>
      </c>
      <c r="E3977" s="1" t="s">
        <v>544</v>
      </c>
      <c r="F3977" s="1" t="s">
        <v>20</v>
      </c>
      <c r="G3977" s="14" t="n">
        <v>5</v>
      </c>
      <c r="H3977" s="14" t="n">
        <v>4</v>
      </c>
      <c r="I3977" s="23" t="str">
        <f aca="false">IF(J3977="RHAP", "Rhizophora apiculata", IF(J3977="EXAG", "Excoecaria agallocha", IF(J3977="BRPA", "Bruguiera parviflora", IF(J3977="XYMO", "Xylocarpus moluccensis", IF(J3977="BRCY", "Bruguiera cylindrica", IF(J3977="AVAL", "Avicennia alba", IF(J3977="AVOF", "Avicennia officinalis", IF(J3977="LURA", "Lumnitzera racemosa", IF(J3977="CETA", "Ceriops tagal", IF(J3977="XYGR", "Xylocarpus granatum", IF(J3977="AVMA", "Avicennia marina", IF(J3977="RHMU", "Rhizophora mucronata", IF(J3977="BRGY", "Bruguiera gymnorrhiza", IF(J3977="BRSE", "Bruguiera sexangula", IF(J3977="SOOV", "Sonneratia ovata", IF(J3977="SOCA", "Sonneratia caseolaris", IF(J3977="HELI", "Heritiera littoralis", IF(J3977="HESY", "Heritiera sylvatica", IF(J3977="NYFR", "Nypa fruticans", IF(J3977="CYRA", "Cynometra ramiflora", IF(J3977="PHPA", "Phoenix paludosa", IF(J3977="SCHY", "Scyphiphora hydrophyllacea", IF(J3977="DIMA", "Diospyros maritima", IF(J3977="POPI", "Pongamia pinnata", IF(J3977="MAPS", "Maniltoa psilogyne", IF(J3977="INBI", "Intsia bijuga", IF(J3977="ACEB", "Acanthus ebracteatus", IF(J3977="CAER", "Calamus erinaceus", IF(J3977="UNUN", "Unknown unknown",  IF(J3977="SOAL", "Sonneratia alba",  IF(J3977="AECO", "Aegiceras corniculatum", "" )) )))))))))))))))))))))))))))))</f>
        <v>Rhizophora apiculata</v>
      </c>
      <c r="J3977" s="23" t="s">
        <v>21</v>
      </c>
      <c r="K3977" s="68" t="n">
        <v>5.9</v>
      </c>
      <c r="L3977" s="73"/>
      <c r="N3977" s="29"/>
    </row>
    <row r="3978" customFormat="false" ht="13.8" hidden="false" customHeight="false" outlineLevel="0" collapsed="false">
      <c r="A3978" s="23" t="s">
        <v>138</v>
      </c>
      <c r="B3978" s="43" t="n">
        <v>41397</v>
      </c>
      <c r="C3978" s="1" t="s">
        <v>544</v>
      </c>
      <c r="D3978" s="1" t="s">
        <v>140</v>
      </c>
      <c r="E3978" s="1" t="s">
        <v>544</v>
      </c>
      <c r="F3978" s="1" t="s">
        <v>20</v>
      </c>
      <c r="G3978" s="14" t="n">
        <v>5</v>
      </c>
      <c r="H3978" s="14" t="n">
        <v>4</v>
      </c>
      <c r="I3978" s="23" t="str">
        <f aca="false">IF(J3978="RHAP", "Rhizophora apiculata", IF(J3978="EXAG", "Excoecaria agallocha", IF(J3978="BRPA", "Bruguiera parviflora", IF(J3978="XYMO", "Xylocarpus moluccensis", IF(J3978="BRCY", "Bruguiera cylindrica", IF(J3978="AVAL", "Avicennia alba", IF(J3978="AVOF", "Avicennia officinalis", IF(J3978="LURA", "Lumnitzera racemosa", IF(J3978="CETA", "Ceriops tagal", IF(J3978="XYGR", "Xylocarpus granatum", IF(J3978="AVMA", "Avicennia marina", IF(J3978="RHMU", "Rhizophora mucronata", IF(J3978="BRGY", "Bruguiera gymnorrhiza", IF(J3978="BRSE", "Bruguiera sexangula", IF(J3978="SOOV", "Sonneratia ovata", IF(J3978="SOCA", "Sonneratia caseolaris", IF(J3978="HELI", "Heritiera littoralis", IF(J3978="HESY", "Heritiera sylvatica", IF(J3978="NYFR", "Nypa fruticans", IF(J3978="CYRA", "Cynometra ramiflora", IF(J3978="PHPA", "Phoenix paludosa", IF(J3978="SCHY", "Scyphiphora hydrophyllacea", IF(J3978="DIMA", "Diospyros maritima", IF(J3978="POPI", "Pongamia pinnata", IF(J3978="MAPS", "Maniltoa psilogyne", IF(J3978="INBI", "Intsia bijuga", IF(J3978="ACEB", "Acanthus ebracteatus", IF(J3978="CAER", "Calamus erinaceus", IF(J3978="UNUN", "Unknown unknown",  IF(J3978="SOAL", "Sonneratia alba",  IF(J3978="AECO", "Aegiceras corniculatum", "" )) )))))))))))))))))))))))))))))</f>
        <v>Rhizophora apiculata</v>
      </c>
      <c r="J3978" s="23" t="s">
        <v>21</v>
      </c>
      <c r="K3978" s="68" t="n">
        <v>5.9</v>
      </c>
      <c r="L3978" s="73"/>
      <c r="N3978" s="29"/>
    </row>
    <row r="3979" customFormat="false" ht="13.8" hidden="false" customHeight="false" outlineLevel="0" collapsed="false">
      <c r="A3979" s="23" t="s">
        <v>138</v>
      </c>
      <c r="B3979" s="43" t="n">
        <v>41397</v>
      </c>
      <c r="C3979" s="1" t="s">
        <v>544</v>
      </c>
      <c r="D3979" s="1" t="s">
        <v>140</v>
      </c>
      <c r="E3979" s="1" t="s">
        <v>544</v>
      </c>
      <c r="F3979" s="1" t="s">
        <v>20</v>
      </c>
      <c r="G3979" s="14" t="n">
        <v>5</v>
      </c>
      <c r="H3979" s="14" t="n">
        <v>4</v>
      </c>
      <c r="I3979" s="23" t="str">
        <f aca="false">IF(J3979="RHAP", "Rhizophora apiculata", IF(J3979="EXAG", "Excoecaria agallocha", IF(J3979="BRPA", "Bruguiera parviflora", IF(J3979="XYMO", "Xylocarpus moluccensis", IF(J3979="BRCY", "Bruguiera cylindrica", IF(J3979="AVAL", "Avicennia alba", IF(J3979="AVOF", "Avicennia officinalis", IF(J3979="LURA", "Lumnitzera racemosa", IF(J3979="CETA", "Ceriops tagal", IF(J3979="XYGR", "Xylocarpus granatum", IF(J3979="AVMA", "Avicennia marina", IF(J3979="RHMU", "Rhizophora mucronata", IF(J3979="BRGY", "Bruguiera gymnorrhiza", IF(J3979="BRSE", "Bruguiera sexangula", IF(J3979="SOOV", "Sonneratia ovata", IF(J3979="SOCA", "Sonneratia caseolaris", IF(J3979="HELI", "Heritiera littoralis", IF(J3979="HESY", "Heritiera sylvatica", IF(J3979="NYFR", "Nypa fruticans", IF(J3979="CYRA", "Cynometra ramiflora", IF(J3979="PHPA", "Phoenix paludosa", IF(J3979="SCHY", "Scyphiphora hydrophyllacea", IF(J3979="DIMA", "Diospyros maritima", IF(J3979="POPI", "Pongamia pinnata", IF(J3979="MAPS", "Maniltoa psilogyne", IF(J3979="INBI", "Intsia bijuga", IF(J3979="ACEB", "Acanthus ebracteatus", IF(J3979="CAER", "Calamus erinaceus", IF(J3979="UNUN", "Unknown unknown",  IF(J3979="SOAL", "Sonneratia alba",  IF(J3979="AECO", "Aegiceras corniculatum", "" )) )))))))))))))))))))))))))))))</f>
        <v>Rhizophora apiculata</v>
      </c>
      <c r="J3979" s="23" t="s">
        <v>21</v>
      </c>
      <c r="K3979" s="68" t="n">
        <v>6</v>
      </c>
      <c r="L3979" s="73"/>
      <c r="N3979" s="29"/>
    </row>
    <row r="3980" customFormat="false" ht="13.8" hidden="false" customHeight="false" outlineLevel="0" collapsed="false">
      <c r="A3980" s="23" t="s">
        <v>138</v>
      </c>
      <c r="B3980" s="43" t="n">
        <v>41397</v>
      </c>
      <c r="C3980" s="1" t="s">
        <v>544</v>
      </c>
      <c r="D3980" s="1" t="s">
        <v>140</v>
      </c>
      <c r="E3980" s="1" t="s">
        <v>544</v>
      </c>
      <c r="F3980" s="1" t="s">
        <v>20</v>
      </c>
      <c r="G3980" s="14" t="n">
        <v>5</v>
      </c>
      <c r="H3980" s="14" t="n">
        <v>4</v>
      </c>
      <c r="I3980" s="23" t="str">
        <f aca="false">IF(J3980="RHAP", "Rhizophora apiculata", IF(J3980="EXAG", "Excoecaria agallocha", IF(J3980="BRPA", "Bruguiera parviflora", IF(J3980="XYMO", "Xylocarpus moluccensis", IF(J3980="BRCY", "Bruguiera cylindrica", IF(J3980="AVAL", "Avicennia alba", IF(J3980="AVOF", "Avicennia officinalis", IF(J3980="LURA", "Lumnitzera racemosa", IF(J3980="CETA", "Ceriops tagal", IF(J3980="XYGR", "Xylocarpus granatum", IF(J3980="AVMA", "Avicennia marina", IF(J3980="RHMU", "Rhizophora mucronata", IF(J3980="BRGY", "Bruguiera gymnorrhiza", IF(J3980="BRSE", "Bruguiera sexangula", IF(J3980="SOOV", "Sonneratia ovata", IF(J3980="SOCA", "Sonneratia caseolaris", IF(J3980="HELI", "Heritiera littoralis", IF(J3980="HESY", "Heritiera sylvatica", IF(J3980="NYFR", "Nypa fruticans", IF(J3980="CYRA", "Cynometra ramiflora", IF(J3980="PHPA", "Phoenix paludosa", IF(J3980="SCHY", "Scyphiphora hydrophyllacea", IF(J3980="DIMA", "Diospyros maritima", IF(J3980="POPI", "Pongamia pinnata", IF(J3980="MAPS", "Maniltoa psilogyne", IF(J3980="INBI", "Intsia bijuga", IF(J3980="ACEB", "Acanthus ebracteatus", IF(J3980="CAER", "Calamus erinaceus", IF(J3980="UNUN", "Unknown unknown",  IF(J3980="SOAL", "Sonneratia alba",  IF(J3980="AECO", "Aegiceras corniculatum", "" )) )))))))))))))))))))))))))))))</f>
        <v>Rhizophora apiculata</v>
      </c>
      <c r="J3980" s="23" t="s">
        <v>21</v>
      </c>
      <c r="K3980" s="68" t="n">
        <v>6</v>
      </c>
      <c r="L3980" s="73"/>
      <c r="N3980" s="29"/>
    </row>
    <row r="3981" customFormat="false" ht="13.8" hidden="false" customHeight="false" outlineLevel="0" collapsed="false">
      <c r="A3981" s="23" t="s">
        <v>138</v>
      </c>
      <c r="B3981" s="43" t="n">
        <v>41397</v>
      </c>
      <c r="C3981" s="1" t="s">
        <v>544</v>
      </c>
      <c r="D3981" s="1" t="s">
        <v>140</v>
      </c>
      <c r="E3981" s="1" t="s">
        <v>544</v>
      </c>
      <c r="F3981" s="1" t="s">
        <v>20</v>
      </c>
      <c r="G3981" s="14" t="n">
        <v>5</v>
      </c>
      <c r="H3981" s="14" t="n">
        <v>4</v>
      </c>
      <c r="I3981" s="23" t="str">
        <f aca="false">IF(J3981="RHAP", "Rhizophora apiculata", IF(J3981="EXAG", "Excoecaria agallocha", IF(J3981="BRPA", "Bruguiera parviflora", IF(J3981="XYMO", "Xylocarpus moluccensis", IF(J3981="BRCY", "Bruguiera cylindrica", IF(J3981="AVAL", "Avicennia alba", IF(J3981="AVOF", "Avicennia officinalis", IF(J3981="LURA", "Lumnitzera racemosa", IF(J3981="CETA", "Ceriops tagal", IF(J3981="XYGR", "Xylocarpus granatum", IF(J3981="AVMA", "Avicennia marina", IF(J3981="RHMU", "Rhizophora mucronata", IF(J3981="BRGY", "Bruguiera gymnorrhiza", IF(J3981="BRSE", "Bruguiera sexangula", IF(J3981="SOOV", "Sonneratia ovata", IF(J3981="SOCA", "Sonneratia caseolaris", IF(J3981="HELI", "Heritiera littoralis", IF(J3981="HESY", "Heritiera sylvatica", IF(J3981="NYFR", "Nypa fruticans", IF(J3981="CYRA", "Cynometra ramiflora", IF(J3981="PHPA", "Phoenix paludosa", IF(J3981="SCHY", "Scyphiphora hydrophyllacea", IF(J3981="DIMA", "Diospyros maritima", IF(J3981="POPI", "Pongamia pinnata", IF(J3981="MAPS", "Maniltoa psilogyne", IF(J3981="INBI", "Intsia bijuga", IF(J3981="ACEB", "Acanthus ebracteatus", IF(J3981="CAER", "Calamus erinaceus", IF(J3981="UNUN", "Unknown unknown",  IF(J3981="SOAL", "Sonneratia alba",  IF(J3981="AECO", "Aegiceras corniculatum", "" )) )))))))))))))))))))))))))))))</f>
        <v>Rhizophora apiculata</v>
      </c>
      <c r="J3981" s="23" t="s">
        <v>21</v>
      </c>
      <c r="K3981" s="68" t="n">
        <v>6.2</v>
      </c>
      <c r="L3981" s="73"/>
      <c r="N3981" s="29"/>
    </row>
    <row r="3982" customFormat="false" ht="13.8" hidden="false" customHeight="false" outlineLevel="0" collapsed="false">
      <c r="A3982" s="23" t="s">
        <v>138</v>
      </c>
      <c r="B3982" s="43" t="n">
        <v>41397</v>
      </c>
      <c r="C3982" s="1" t="s">
        <v>544</v>
      </c>
      <c r="D3982" s="1" t="s">
        <v>140</v>
      </c>
      <c r="E3982" s="1" t="s">
        <v>544</v>
      </c>
      <c r="F3982" s="1" t="s">
        <v>20</v>
      </c>
      <c r="G3982" s="14" t="n">
        <v>5</v>
      </c>
      <c r="H3982" s="14" t="n">
        <v>4</v>
      </c>
      <c r="I3982" s="23" t="str">
        <f aca="false">IF(J3982="RHAP", "Rhizophora apiculata", IF(J3982="EXAG", "Excoecaria agallocha", IF(J3982="BRPA", "Bruguiera parviflora", IF(J3982="XYMO", "Xylocarpus moluccensis", IF(J3982="BRCY", "Bruguiera cylindrica", IF(J3982="AVAL", "Avicennia alba", IF(J3982="AVOF", "Avicennia officinalis", IF(J3982="LURA", "Lumnitzera racemosa", IF(J3982="CETA", "Ceriops tagal", IF(J3982="XYGR", "Xylocarpus granatum", IF(J3982="AVMA", "Avicennia marina", IF(J3982="RHMU", "Rhizophora mucronata", IF(J3982="BRGY", "Bruguiera gymnorrhiza", IF(J3982="BRSE", "Bruguiera sexangula", IF(J3982="SOOV", "Sonneratia ovata", IF(J3982="SOCA", "Sonneratia caseolaris", IF(J3982="HELI", "Heritiera littoralis", IF(J3982="HESY", "Heritiera sylvatica", IF(J3982="NYFR", "Nypa fruticans", IF(J3982="CYRA", "Cynometra ramiflora", IF(J3982="PHPA", "Phoenix paludosa", IF(J3982="SCHY", "Scyphiphora hydrophyllacea", IF(J3982="DIMA", "Diospyros maritima", IF(J3982="POPI", "Pongamia pinnata", IF(J3982="MAPS", "Maniltoa psilogyne", IF(J3982="INBI", "Intsia bijuga", IF(J3982="ACEB", "Acanthus ebracteatus", IF(J3982="CAER", "Calamus erinaceus", IF(J3982="UNUN", "Unknown unknown",  IF(J3982="SOAL", "Sonneratia alba",  IF(J3982="AECO", "Aegiceras corniculatum", "" )) )))))))))))))))))))))))))))))</f>
        <v>Rhizophora apiculata</v>
      </c>
      <c r="J3982" s="23" t="s">
        <v>21</v>
      </c>
      <c r="K3982" s="68" t="n">
        <v>6.2</v>
      </c>
      <c r="L3982" s="76"/>
      <c r="N3982" s="77"/>
    </row>
    <row r="3983" customFormat="false" ht="13.8" hidden="false" customHeight="false" outlineLevel="0" collapsed="false">
      <c r="A3983" s="23" t="s">
        <v>138</v>
      </c>
      <c r="B3983" s="43" t="n">
        <v>41397</v>
      </c>
      <c r="C3983" s="1" t="s">
        <v>544</v>
      </c>
      <c r="D3983" s="1" t="s">
        <v>140</v>
      </c>
      <c r="E3983" s="1" t="s">
        <v>544</v>
      </c>
      <c r="F3983" s="1" t="s">
        <v>20</v>
      </c>
      <c r="G3983" s="14" t="n">
        <v>5</v>
      </c>
      <c r="H3983" s="14" t="n">
        <v>4</v>
      </c>
      <c r="I3983" s="23" t="str">
        <f aca="false">IF(J3983="RHAP", "Rhizophora apiculata", IF(J3983="EXAG", "Excoecaria agallocha", IF(J3983="BRPA", "Bruguiera parviflora", IF(J3983="XYMO", "Xylocarpus moluccensis", IF(J3983="BRCY", "Bruguiera cylindrica", IF(J3983="AVAL", "Avicennia alba", IF(J3983="AVOF", "Avicennia officinalis", IF(J3983="LURA", "Lumnitzera racemosa", IF(J3983="CETA", "Ceriops tagal", IF(J3983="XYGR", "Xylocarpus granatum", IF(J3983="AVMA", "Avicennia marina", IF(J3983="RHMU", "Rhizophora mucronata", IF(J3983="BRGY", "Bruguiera gymnorrhiza", IF(J3983="BRSE", "Bruguiera sexangula", IF(J3983="SOOV", "Sonneratia ovata", IF(J3983="SOCA", "Sonneratia caseolaris", IF(J3983="HELI", "Heritiera littoralis", IF(J3983="HESY", "Heritiera sylvatica", IF(J3983="NYFR", "Nypa fruticans", IF(J3983="CYRA", "Cynometra ramiflora", IF(J3983="PHPA", "Phoenix paludosa", IF(J3983="SCHY", "Scyphiphora hydrophyllacea", IF(J3983="DIMA", "Diospyros maritima", IF(J3983="POPI", "Pongamia pinnata", IF(J3983="MAPS", "Maniltoa psilogyne", IF(J3983="INBI", "Intsia bijuga", IF(J3983="ACEB", "Acanthus ebracteatus", IF(J3983="CAER", "Calamus erinaceus", IF(J3983="UNUN", "Unknown unknown",  IF(J3983="SOAL", "Sonneratia alba",  IF(J3983="AECO", "Aegiceras corniculatum", "" )) )))))))))))))))))))))))))))))</f>
        <v>Rhizophora apiculata</v>
      </c>
      <c r="J3983" s="23" t="s">
        <v>21</v>
      </c>
      <c r="K3983" s="68" t="n">
        <v>6.2</v>
      </c>
      <c r="L3983" s="73"/>
      <c r="N3983" s="29"/>
    </row>
    <row r="3984" customFormat="false" ht="13.8" hidden="false" customHeight="false" outlineLevel="0" collapsed="false">
      <c r="A3984" s="23" t="s">
        <v>138</v>
      </c>
      <c r="B3984" s="43" t="n">
        <v>41397</v>
      </c>
      <c r="C3984" s="1" t="s">
        <v>544</v>
      </c>
      <c r="D3984" s="1" t="s">
        <v>140</v>
      </c>
      <c r="E3984" s="1" t="s">
        <v>544</v>
      </c>
      <c r="F3984" s="1" t="s">
        <v>20</v>
      </c>
      <c r="G3984" s="14" t="n">
        <v>5</v>
      </c>
      <c r="H3984" s="14" t="n">
        <v>4</v>
      </c>
      <c r="I3984" s="23" t="str">
        <f aca="false">IF(J3984="RHAP", "Rhizophora apiculata", IF(J3984="EXAG", "Excoecaria agallocha", IF(J3984="BRPA", "Bruguiera parviflora", IF(J3984="XYMO", "Xylocarpus moluccensis", IF(J3984="BRCY", "Bruguiera cylindrica", IF(J3984="AVAL", "Avicennia alba", IF(J3984="AVOF", "Avicennia officinalis", IF(J3984="LURA", "Lumnitzera racemosa", IF(J3984="CETA", "Ceriops tagal", IF(J3984="XYGR", "Xylocarpus granatum", IF(J3984="AVMA", "Avicennia marina", IF(J3984="RHMU", "Rhizophora mucronata", IF(J3984="BRGY", "Bruguiera gymnorrhiza", IF(J3984="BRSE", "Bruguiera sexangula", IF(J3984="SOOV", "Sonneratia ovata", IF(J3984="SOCA", "Sonneratia caseolaris", IF(J3984="HELI", "Heritiera littoralis", IF(J3984="HESY", "Heritiera sylvatica", IF(J3984="NYFR", "Nypa fruticans", IF(J3984="CYRA", "Cynometra ramiflora", IF(J3984="PHPA", "Phoenix paludosa", IF(J3984="SCHY", "Scyphiphora hydrophyllacea", IF(J3984="DIMA", "Diospyros maritima", IF(J3984="POPI", "Pongamia pinnata", IF(J3984="MAPS", "Maniltoa psilogyne", IF(J3984="INBI", "Intsia bijuga", IF(J3984="ACEB", "Acanthus ebracteatus", IF(J3984="CAER", "Calamus erinaceus", IF(J3984="UNUN", "Unknown unknown",  IF(J3984="SOAL", "Sonneratia alba",  IF(J3984="AECO", "Aegiceras corniculatum", "" )) )))))))))))))))))))))))))))))</f>
        <v>Rhizophora apiculata</v>
      </c>
      <c r="J3984" s="23" t="s">
        <v>21</v>
      </c>
      <c r="K3984" s="68" t="n">
        <v>6.2</v>
      </c>
      <c r="L3984" s="73"/>
      <c r="N3984" s="29"/>
    </row>
    <row r="3985" customFormat="false" ht="13.8" hidden="false" customHeight="false" outlineLevel="0" collapsed="false">
      <c r="A3985" s="23" t="s">
        <v>138</v>
      </c>
      <c r="B3985" s="43" t="n">
        <v>41397</v>
      </c>
      <c r="C3985" s="1" t="s">
        <v>544</v>
      </c>
      <c r="D3985" s="1" t="s">
        <v>140</v>
      </c>
      <c r="E3985" s="1" t="s">
        <v>544</v>
      </c>
      <c r="F3985" s="1" t="s">
        <v>20</v>
      </c>
      <c r="G3985" s="14" t="n">
        <v>5</v>
      </c>
      <c r="H3985" s="14" t="n">
        <v>4</v>
      </c>
      <c r="I3985" s="23" t="str">
        <f aca="false">IF(J3985="RHAP", "Rhizophora apiculata", IF(J3985="EXAG", "Excoecaria agallocha", IF(J3985="BRPA", "Bruguiera parviflora", IF(J3985="XYMO", "Xylocarpus moluccensis", IF(J3985="BRCY", "Bruguiera cylindrica", IF(J3985="AVAL", "Avicennia alba", IF(J3985="AVOF", "Avicennia officinalis", IF(J3985="LURA", "Lumnitzera racemosa", IF(J3985="CETA", "Ceriops tagal", IF(J3985="XYGR", "Xylocarpus granatum", IF(J3985="AVMA", "Avicennia marina", IF(J3985="RHMU", "Rhizophora mucronata", IF(J3985="BRGY", "Bruguiera gymnorrhiza", IF(J3985="BRSE", "Bruguiera sexangula", IF(J3985="SOOV", "Sonneratia ovata", IF(J3985="SOCA", "Sonneratia caseolaris", IF(J3985="HELI", "Heritiera littoralis", IF(J3985="HESY", "Heritiera sylvatica", IF(J3985="NYFR", "Nypa fruticans", IF(J3985="CYRA", "Cynometra ramiflora", IF(J3985="PHPA", "Phoenix paludosa", IF(J3985="SCHY", "Scyphiphora hydrophyllacea", IF(J3985="DIMA", "Diospyros maritima", IF(J3985="POPI", "Pongamia pinnata", IF(J3985="MAPS", "Maniltoa psilogyne", IF(J3985="INBI", "Intsia bijuga", IF(J3985="ACEB", "Acanthus ebracteatus", IF(J3985="CAER", "Calamus erinaceus", IF(J3985="UNUN", "Unknown unknown",  IF(J3985="SOAL", "Sonneratia alba",  IF(J3985="AECO", "Aegiceras corniculatum", "" )) )))))))))))))))))))))))))))))</f>
        <v>Rhizophora apiculata</v>
      </c>
      <c r="J3985" s="23" t="s">
        <v>21</v>
      </c>
      <c r="K3985" s="68" t="n">
        <v>6.2</v>
      </c>
      <c r="L3985" s="73"/>
      <c r="N3985" s="29"/>
    </row>
    <row r="3986" customFormat="false" ht="13.8" hidden="false" customHeight="false" outlineLevel="0" collapsed="false">
      <c r="A3986" s="23" t="s">
        <v>138</v>
      </c>
      <c r="B3986" s="43" t="n">
        <v>41397</v>
      </c>
      <c r="C3986" s="1" t="s">
        <v>544</v>
      </c>
      <c r="D3986" s="1" t="s">
        <v>140</v>
      </c>
      <c r="E3986" s="1" t="s">
        <v>544</v>
      </c>
      <c r="F3986" s="1" t="s">
        <v>20</v>
      </c>
      <c r="G3986" s="14" t="n">
        <v>5</v>
      </c>
      <c r="H3986" s="14" t="n">
        <v>4</v>
      </c>
      <c r="I3986" s="23" t="str">
        <f aca="false">IF(J3986="RHAP", "Rhizophora apiculata", IF(J3986="EXAG", "Excoecaria agallocha", IF(J3986="BRPA", "Bruguiera parviflora", IF(J3986="XYMO", "Xylocarpus moluccensis", IF(J3986="BRCY", "Bruguiera cylindrica", IF(J3986="AVAL", "Avicennia alba", IF(J3986="AVOF", "Avicennia officinalis", IF(J3986="LURA", "Lumnitzera racemosa", IF(J3986="CETA", "Ceriops tagal", IF(J3986="XYGR", "Xylocarpus granatum", IF(J3986="AVMA", "Avicennia marina", IF(J3986="RHMU", "Rhizophora mucronata", IF(J3986="BRGY", "Bruguiera gymnorrhiza", IF(J3986="BRSE", "Bruguiera sexangula", IF(J3986="SOOV", "Sonneratia ovata", IF(J3986="SOCA", "Sonneratia caseolaris", IF(J3986="HELI", "Heritiera littoralis", IF(J3986="HESY", "Heritiera sylvatica", IF(J3986="NYFR", "Nypa fruticans", IF(J3986="CYRA", "Cynometra ramiflora", IF(J3986="PHPA", "Phoenix paludosa", IF(J3986="SCHY", "Scyphiphora hydrophyllacea", IF(J3986="DIMA", "Diospyros maritima", IF(J3986="POPI", "Pongamia pinnata", IF(J3986="MAPS", "Maniltoa psilogyne", IF(J3986="INBI", "Intsia bijuga", IF(J3986="ACEB", "Acanthus ebracteatus", IF(J3986="CAER", "Calamus erinaceus", IF(J3986="UNUN", "Unknown unknown",  IF(J3986="SOAL", "Sonneratia alba",  IF(J3986="AECO", "Aegiceras corniculatum", "" )) )))))))))))))))))))))))))))))</f>
        <v>Rhizophora apiculata</v>
      </c>
      <c r="J3986" s="23" t="s">
        <v>21</v>
      </c>
      <c r="K3986" s="68" t="n">
        <v>6.3</v>
      </c>
      <c r="L3986" s="73"/>
      <c r="N3986" s="29"/>
    </row>
    <row r="3987" customFormat="false" ht="13.8" hidden="false" customHeight="false" outlineLevel="0" collapsed="false">
      <c r="A3987" s="23" t="s">
        <v>138</v>
      </c>
      <c r="B3987" s="43" t="n">
        <v>41397</v>
      </c>
      <c r="C3987" s="1" t="s">
        <v>544</v>
      </c>
      <c r="D3987" s="1" t="s">
        <v>140</v>
      </c>
      <c r="E3987" s="1" t="s">
        <v>544</v>
      </c>
      <c r="F3987" s="1" t="s">
        <v>20</v>
      </c>
      <c r="G3987" s="14" t="n">
        <v>5</v>
      </c>
      <c r="H3987" s="14" t="n">
        <v>4</v>
      </c>
      <c r="I3987" s="23" t="str">
        <f aca="false">IF(J3987="RHAP", "Rhizophora apiculata", IF(J3987="EXAG", "Excoecaria agallocha", IF(J3987="BRPA", "Bruguiera parviflora", IF(J3987="XYMO", "Xylocarpus moluccensis", IF(J3987="BRCY", "Bruguiera cylindrica", IF(J3987="AVAL", "Avicennia alba", IF(J3987="AVOF", "Avicennia officinalis", IF(J3987="LURA", "Lumnitzera racemosa", IF(J3987="CETA", "Ceriops tagal", IF(J3987="XYGR", "Xylocarpus granatum", IF(J3987="AVMA", "Avicennia marina", IF(J3987="RHMU", "Rhizophora mucronata", IF(J3987="BRGY", "Bruguiera gymnorrhiza", IF(J3987="BRSE", "Bruguiera sexangula", IF(J3987="SOOV", "Sonneratia ovata", IF(J3987="SOCA", "Sonneratia caseolaris", IF(J3987="HELI", "Heritiera littoralis", IF(J3987="HESY", "Heritiera sylvatica", IF(J3987="NYFR", "Nypa fruticans", IF(J3987="CYRA", "Cynometra ramiflora", IF(J3987="PHPA", "Phoenix paludosa", IF(J3987="SCHY", "Scyphiphora hydrophyllacea", IF(J3987="DIMA", "Diospyros maritima", IF(J3987="POPI", "Pongamia pinnata", IF(J3987="MAPS", "Maniltoa psilogyne", IF(J3987="INBI", "Intsia bijuga", IF(J3987="ACEB", "Acanthus ebracteatus", IF(J3987="CAER", "Calamus erinaceus", IF(J3987="UNUN", "Unknown unknown",  IF(J3987="SOAL", "Sonneratia alba",  IF(J3987="AECO", "Aegiceras corniculatum", "" )) )))))))))))))))))))))))))))))</f>
        <v>Rhizophora apiculata</v>
      </c>
      <c r="J3987" s="23" t="s">
        <v>21</v>
      </c>
      <c r="K3987" s="68" t="n">
        <v>6.3</v>
      </c>
      <c r="L3987" s="73"/>
      <c r="N3987" s="29"/>
    </row>
    <row r="3988" customFormat="false" ht="13.8" hidden="false" customHeight="false" outlineLevel="0" collapsed="false">
      <c r="A3988" s="23" t="s">
        <v>138</v>
      </c>
      <c r="B3988" s="43" t="n">
        <v>41397</v>
      </c>
      <c r="C3988" s="1" t="s">
        <v>544</v>
      </c>
      <c r="D3988" s="1" t="s">
        <v>140</v>
      </c>
      <c r="E3988" s="1" t="s">
        <v>544</v>
      </c>
      <c r="F3988" s="1" t="s">
        <v>20</v>
      </c>
      <c r="G3988" s="14" t="n">
        <v>5</v>
      </c>
      <c r="H3988" s="14" t="n">
        <v>4</v>
      </c>
      <c r="I3988" s="23" t="str">
        <f aca="false">IF(J3988="RHAP", "Rhizophora apiculata", IF(J3988="EXAG", "Excoecaria agallocha", IF(J3988="BRPA", "Bruguiera parviflora", IF(J3988="XYMO", "Xylocarpus moluccensis", IF(J3988="BRCY", "Bruguiera cylindrica", IF(J3988="AVAL", "Avicennia alba", IF(J3988="AVOF", "Avicennia officinalis", IF(J3988="LURA", "Lumnitzera racemosa", IF(J3988="CETA", "Ceriops tagal", IF(J3988="XYGR", "Xylocarpus granatum", IF(J3988="AVMA", "Avicennia marina", IF(J3988="RHMU", "Rhizophora mucronata", IF(J3988="BRGY", "Bruguiera gymnorrhiza", IF(J3988="BRSE", "Bruguiera sexangula", IF(J3988="SOOV", "Sonneratia ovata", IF(J3988="SOCA", "Sonneratia caseolaris", IF(J3988="HELI", "Heritiera littoralis", IF(J3988="HESY", "Heritiera sylvatica", IF(J3988="NYFR", "Nypa fruticans", IF(J3988="CYRA", "Cynometra ramiflora", IF(J3988="PHPA", "Phoenix paludosa", IF(J3988="SCHY", "Scyphiphora hydrophyllacea", IF(J3988="DIMA", "Diospyros maritima", IF(J3988="POPI", "Pongamia pinnata", IF(J3988="MAPS", "Maniltoa psilogyne", IF(J3988="INBI", "Intsia bijuga", IF(J3988="ACEB", "Acanthus ebracteatus", IF(J3988="CAER", "Calamus erinaceus", IF(J3988="UNUN", "Unknown unknown",  IF(J3988="SOAL", "Sonneratia alba",  IF(J3988="AECO", "Aegiceras corniculatum", "" )) )))))))))))))))))))))))))))))</f>
        <v>Rhizophora apiculata</v>
      </c>
      <c r="J3988" s="23" t="s">
        <v>21</v>
      </c>
      <c r="K3988" s="68" t="n">
        <v>6.7</v>
      </c>
      <c r="L3988" s="73"/>
      <c r="N3988" s="29"/>
    </row>
    <row r="3989" customFormat="false" ht="13.8" hidden="false" customHeight="false" outlineLevel="0" collapsed="false">
      <c r="A3989" s="23" t="s">
        <v>138</v>
      </c>
      <c r="B3989" s="43" t="n">
        <v>41397</v>
      </c>
      <c r="C3989" s="1" t="s">
        <v>544</v>
      </c>
      <c r="D3989" s="1" t="s">
        <v>140</v>
      </c>
      <c r="E3989" s="1" t="s">
        <v>544</v>
      </c>
      <c r="F3989" s="1" t="s">
        <v>20</v>
      </c>
      <c r="G3989" s="14" t="n">
        <v>5</v>
      </c>
      <c r="H3989" s="14" t="n">
        <v>4</v>
      </c>
      <c r="I3989" s="23" t="str">
        <f aca="false">IF(J3989="RHAP", "Rhizophora apiculata", IF(J3989="EXAG", "Excoecaria agallocha", IF(J3989="BRPA", "Bruguiera parviflora", IF(J3989="XYMO", "Xylocarpus moluccensis", IF(J3989="BRCY", "Bruguiera cylindrica", IF(J3989="AVAL", "Avicennia alba", IF(J3989="AVOF", "Avicennia officinalis", IF(J3989="LURA", "Lumnitzera racemosa", IF(J3989="CETA", "Ceriops tagal", IF(J3989="XYGR", "Xylocarpus granatum", IF(J3989="AVMA", "Avicennia marina", IF(J3989="RHMU", "Rhizophora mucronata", IF(J3989="BRGY", "Bruguiera gymnorrhiza", IF(J3989="BRSE", "Bruguiera sexangula", IF(J3989="SOOV", "Sonneratia ovata", IF(J3989="SOCA", "Sonneratia caseolaris", IF(J3989="HELI", "Heritiera littoralis", IF(J3989="HESY", "Heritiera sylvatica", IF(J3989="NYFR", "Nypa fruticans", IF(J3989="CYRA", "Cynometra ramiflora", IF(J3989="PHPA", "Phoenix paludosa", IF(J3989="SCHY", "Scyphiphora hydrophyllacea", IF(J3989="DIMA", "Diospyros maritima", IF(J3989="POPI", "Pongamia pinnata", IF(J3989="MAPS", "Maniltoa psilogyne", IF(J3989="INBI", "Intsia bijuga", IF(J3989="ACEB", "Acanthus ebracteatus", IF(J3989="CAER", "Calamus erinaceus", IF(J3989="UNUN", "Unknown unknown",  IF(J3989="SOAL", "Sonneratia alba",  IF(J3989="AECO", "Aegiceras corniculatum", "" )) )))))))))))))))))))))))))))))</f>
        <v>Rhizophora apiculata</v>
      </c>
      <c r="J3989" s="23" t="s">
        <v>21</v>
      </c>
      <c r="K3989" s="68" t="n">
        <v>6.7</v>
      </c>
      <c r="L3989" s="73"/>
      <c r="N3989" s="29"/>
    </row>
    <row r="3990" customFormat="false" ht="13.8" hidden="false" customHeight="false" outlineLevel="0" collapsed="false">
      <c r="A3990" s="23" t="s">
        <v>138</v>
      </c>
      <c r="B3990" s="43" t="n">
        <v>41397</v>
      </c>
      <c r="C3990" s="1" t="s">
        <v>544</v>
      </c>
      <c r="D3990" s="1" t="s">
        <v>140</v>
      </c>
      <c r="E3990" s="1" t="s">
        <v>544</v>
      </c>
      <c r="F3990" s="1" t="s">
        <v>20</v>
      </c>
      <c r="G3990" s="14" t="n">
        <v>5</v>
      </c>
      <c r="H3990" s="14" t="n">
        <v>4</v>
      </c>
      <c r="I3990" s="23" t="str">
        <f aca="false">IF(J3990="RHAP", "Rhizophora apiculata", IF(J3990="EXAG", "Excoecaria agallocha", IF(J3990="BRPA", "Bruguiera parviflora", IF(J3990="XYMO", "Xylocarpus moluccensis", IF(J3990="BRCY", "Bruguiera cylindrica", IF(J3990="AVAL", "Avicennia alba", IF(J3990="AVOF", "Avicennia officinalis", IF(J3990="LURA", "Lumnitzera racemosa", IF(J3990="CETA", "Ceriops tagal", IF(J3990="XYGR", "Xylocarpus granatum", IF(J3990="AVMA", "Avicennia marina", IF(J3990="RHMU", "Rhizophora mucronata", IF(J3990="BRGY", "Bruguiera gymnorrhiza", IF(J3990="BRSE", "Bruguiera sexangula", IF(J3990="SOOV", "Sonneratia ovata", IF(J3990="SOCA", "Sonneratia caseolaris", IF(J3990="HELI", "Heritiera littoralis", IF(J3990="HESY", "Heritiera sylvatica", IF(J3990="NYFR", "Nypa fruticans", IF(J3990="CYRA", "Cynometra ramiflora", IF(J3990="PHPA", "Phoenix paludosa", IF(J3990="SCHY", "Scyphiphora hydrophyllacea", IF(J3990="DIMA", "Diospyros maritima", IF(J3990="POPI", "Pongamia pinnata", IF(J3990="MAPS", "Maniltoa psilogyne", IF(J3990="INBI", "Intsia bijuga", IF(J3990="ACEB", "Acanthus ebracteatus", IF(J3990="CAER", "Calamus erinaceus", IF(J3990="UNUN", "Unknown unknown",  IF(J3990="SOAL", "Sonneratia alba",  IF(J3990="AECO", "Aegiceras corniculatum", "" )) )))))))))))))))))))))))))))))</f>
        <v>Rhizophora apiculata</v>
      </c>
      <c r="J3990" s="23" t="s">
        <v>21</v>
      </c>
      <c r="K3990" s="68" t="n">
        <v>6.7</v>
      </c>
      <c r="L3990" s="73"/>
      <c r="N3990" s="29"/>
    </row>
    <row r="3991" customFormat="false" ht="13.8" hidden="false" customHeight="false" outlineLevel="0" collapsed="false">
      <c r="A3991" s="23" t="s">
        <v>138</v>
      </c>
      <c r="B3991" s="43" t="n">
        <v>41397</v>
      </c>
      <c r="C3991" s="1" t="s">
        <v>544</v>
      </c>
      <c r="D3991" s="1" t="s">
        <v>140</v>
      </c>
      <c r="E3991" s="1" t="s">
        <v>544</v>
      </c>
      <c r="F3991" s="1" t="s">
        <v>20</v>
      </c>
      <c r="G3991" s="14" t="n">
        <v>5</v>
      </c>
      <c r="H3991" s="14" t="n">
        <v>4</v>
      </c>
      <c r="I3991" s="23" t="str">
        <f aca="false">IF(J3991="RHAP", "Rhizophora apiculata", IF(J3991="EXAG", "Excoecaria agallocha", IF(J3991="BRPA", "Bruguiera parviflora", IF(J3991="XYMO", "Xylocarpus moluccensis", IF(J3991="BRCY", "Bruguiera cylindrica", IF(J3991="AVAL", "Avicennia alba", IF(J3991="AVOF", "Avicennia officinalis", IF(J3991="LURA", "Lumnitzera racemosa", IF(J3991="CETA", "Ceriops tagal", IF(J3991="XYGR", "Xylocarpus granatum", IF(J3991="AVMA", "Avicennia marina", IF(J3991="RHMU", "Rhizophora mucronata", IF(J3991="BRGY", "Bruguiera gymnorrhiza", IF(J3991="BRSE", "Bruguiera sexangula", IF(J3991="SOOV", "Sonneratia ovata", IF(J3991="SOCA", "Sonneratia caseolaris", IF(J3991="HELI", "Heritiera littoralis", IF(J3991="HESY", "Heritiera sylvatica", IF(J3991="NYFR", "Nypa fruticans", IF(J3991="CYRA", "Cynometra ramiflora", IF(J3991="PHPA", "Phoenix paludosa", IF(J3991="SCHY", "Scyphiphora hydrophyllacea", IF(J3991="DIMA", "Diospyros maritima", IF(J3991="POPI", "Pongamia pinnata", IF(J3991="MAPS", "Maniltoa psilogyne", IF(J3991="INBI", "Intsia bijuga", IF(J3991="ACEB", "Acanthus ebracteatus", IF(J3991="CAER", "Calamus erinaceus", IF(J3991="UNUN", "Unknown unknown",  IF(J3991="SOAL", "Sonneratia alba",  IF(J3991="AECO", "Aegiceras corniculatum", "" )) )))))))))))))))))))))))))))))</f>
        <v>Rhizophora apiculata</v>
      </c>
      <c r="J3991" s="23" t="s">
        <v>21</v>
      </c>
      <c r="K3991" s="68" t="n">
        <v>6.8</v>
      </c>
      <c r="L3991" s="73"/>
      <c r="N3991" s="29"/>
    </row>
    <row r="3992" customFormat="false" ht="13.8" hidden="false" customHeight="false" outlineLevel="0" collapsed="false">
      <c r="A3992" s="23" t="s">
        <v>138</v>
      </c>
      <c r="B3992" s="43" t="n">
        <v>41397</v>
      </c>
      <c r="C3992" s="1" t="s">
        <v>544</v>
      </c>
      <c r="D3992" s="1" t="s">
        <v>140</v>
      </c>
      <c r="E3992" s="1" t="s">
        <v>544</v>
      </c>
      <c r="F3992" s="1" t="s">
        <v>20</v>
      </c>
      <c r="G3992" s="14" t="n">
        <v>5</v>
      </c>
      <c r="H3992" s="14" t="n">
        <v>4</v>
      </c>
      <c r="I3992" s="23" t="str">
        <f aca="false">IF(J3992="RHAP", "Rhizophora apiculata", IF(J3992="EXAG", "Excoecaria agallocha", IF(J3992="BRPA", "Bruguiera parviflora", IF(J3992="XYMO", "Xylocarpus moluccensis", IF(J3992="BRCY", "Bruguiera cylindrica", IF(J3992="AVAL", "Avicennia alba", IF(J3992="AVOF", "Avicennia officinalis", IF(J3992="LURA", "Lumnitzera racemosa", IF(J3992="CETA", "Ceriops tagal", IF(J3992="XYGR", "Xylocarpus granatum", IF(J3992="AVMA", "Avicennia marina", IF(J3992="RHMU", "Rhizophora mucronata", IF(J3992="BRGY", "Bruguiera gymnorrhiza", IF(J3992="BRSE", "Bruguiera sexangula", IF(J3992="SOOV", "Sonneratia ovata", IF(J3992="SOCA", "Sonneratia caseolaris", IF(J3992="HELI", "Heritiera littoralis", IF(J3992="HESY", "Heritiera sylvatica", IF(J3992="NYFR", "Nypa fruticans", IF(J3992="CYRA", "Cynometra ramiflora", IF(J3992="PHPA", "Phoenix paludosa", IF(J3992="SCHY", "Scyphiphora hydrophyllacea", IF(J3992="DIMA", "Diospyros maritima", IF(J3992="POPI", "Pongamia pinnata", IF(J3992="MAPS", "Maniltoa psilogyne", IF(J3992="INBI", "Intsia bijuga", IF(J3992="ACEB", "Acanthus ebracteatus", IF(J3992="CAER", "Calamus erinaceus", IF(J3992="UNUN", "Unknown unknown",  IF(J3992="SOAL", "Sonneratia alba",  IF(J3992="AECO", "Aegiceras corniculatum", "" )) )))))))))))))))))))))))))))))</f>
        <v>Rhizophora apiculata</v>
      </c>
      <c r="J3992" s="23" t="s">
        <v>21</v>
      </c>
      <c r="K3992" s="68" t="n">
        <v>6.9</v>
      </c>
      <c r="L3992" s="73"/>
      <c r="N3992" s="29"/>
    </row>
    <row r="3993" customFormat="false" ht="13.8" hidden="false" customHeight="false" outlineLevel="0" collapsed="false">
      <c r="A3993" s="23" t="s">
        <v>138</v>
      </c>
      <c r="B3993" s="43" t="n">
        <v>41397</v>
      </c>
      <c r="C3993" s="1" t="s">
        <v>544</v>
      </c>
      <c r="D3993" s="1" t="s">
        <v>140</v>
      </c>
      <c r="E3993" s="1" t="s">
        <v>544</v>
      </c>
      <c r="F3993" s="1" t="s">
        <v>20</v>
      </c>
      <c r="G3993" s="14" t="n">
        <v>5</v>
      </c>
      <c r="H3993" s="14" t="n">
        <v>4</v>
      </c>
      <c r="I3993" s="23" t="str">
        <f aca="false">IF(J3993="RHAP", "Rhizophora apiculata", IF(J3993="EXAG", "Excoecaria agallocha", IF(J3993="BRPA", "Bruguiera parviflora", IF(J3993="XYMO", "Xylocarpus moluccensis", IF(J3993="BRCY", "Bruguiera cylindrica", IF(J3993="AVAL", "Avicennia alba", IF(J3993="AVOF", "Avicennia officinalis", IF(J3993="LURA", "Lumnitzera racemosa", IF(J3993="CETA", "Ceriops tagal", IF(J3993="XYGR", "Xylocarpus granatum", IF(J3993="AVMA", "Avicennia marina", IF(J3993="RHMU", "Rhizophora mucronata", IF(J3993="BRGY", "Bruguiera gymnorrhiza", IF(J3993="BRSE", "Bruguiera sexangula", IF(J3993="SOOV", "Sonneratia ovata", IF(J3993="SOCA", "Sonneratia caseolaris", IF(J3993="HELI", "Heritiera littoralis", IF(J3993="HESY", "Heritiera sylvatica", IF(J3993="NYFR", "Nypa fruticans", IF(J3993="CYRA", "Cynometra ramiflora", IF(J3993="PHPA", "Phoenix paludosa", IF(J3993="SCHY", "Scyphiphora hydrophyllacea", IF(J3993="DIMA", "Diospyros maritima", IF(J3993="POPI", "Pongamia pinnata", IF(J3993="MAPS", "Maniltoa psilogyne", IF(J3993="INBI", "Intsia bijuga", IF(J3993="ACEB", "Acanthus ebracteatus", IF(J3993="CAER", "Calamus erinaceus", IF(J3993="UNUN", "Unknown unknown",  IF(J3993="SOAL", "Sonneratia alba",  IF(J3993="AECO", "Aegiceras corniculatum", "" )) )))))))))))))))))))))))))))))</f>
        <v>Rhizophora apiculata</v>
      </c>
      <c r="J3993" s="23" t="s">
        <v>21</v>
      </c>
      <c r="K3993" s="68" t="n">
        <v>7</v>
      </c>
      <c r="L3993" s="73"/>
      <c r="N3993" s="29"/>
    </row>
    <row r="3994" customFormat="false" ht="13.8" hidden="false" customHeight="false" outlineLevel="0" collapsed="false">
      <c r="A3994" s="23" t="s">
        <v>138</v>
      </c>
      <c r="B3994" s="43" t="n">
        <v>41397</v>
      </c>
      <c r="C3994" s="1" t="s">
        <v>544</v>
      </c>
      <c r="D3994" s="1" t="s">
        <v>140</v>
      </c>
      <c r="E3994" s="1" t="s">
        <v>544</v>
      </c>
      <c r="F3994" s="1" t="s">
        <v>20</v>
      </c>
      <c r="G3994" s="14" t="n">
        <v>5</v>
      </c>
      <c r="H3994" s="14" t="n">
        <v>4</v>
      </c>
      <c r="I3994" s="23" t="str">
        <f aca="false">IF(J3994="RHAP", "Rhizophora apiculata", IF(J3994="EXAG", "Excoecaria agallocha", IF(J3994="BRPA", "Bruguiera parviflora", IF(J3994="XYMO", "Xylocarpus moluccensis", IF(J3994="BRCY", "Bruguiera cylindrica", IF(J3994="AVAL", "Avicennia alba", IF(J3994="AVOF", "Avicennia officinalis", IF(J3994="LURA", "Lumnitzera racemosa", IF(J3994="CETA", "Ceriops tagal", IF(J3994="XYGR", "Xylocarpus granatum", IF(J3994="AVMA", "Avicennia marina", IF(J3994="RHMU", "Rhizophora mucronata", IF(J3994="BRGY", "Bruguiera gymnorrhiza", IF(J3994="BRSE", "Bruguiera sexangula", IF(J3994="SOOV", "Sonneratia ovata", IF(J3994="SOCA", "Sonneratia caseolaris", IF(J3994="HELI", "Heritiera littoralis", IF(J3994="HESY", "Heritiera sylvatica", IF(J3994="NYFR", "Nypa fruticans", IF(J3994="CYRA", "Cynometra ramiflora", IF(J3994="PHPA", "Phoenix paludosa", IF(J3994="SCHY", "Scyphiphora hydrophyllacea", IF(J3994="DIMA", "Diospyros maritima", IF(J3994="POPI", "Pongamia pinnata", IF(J3994="MAPS", "Maniltoa psilogyne", IF(J3994="INBI", "Intsia bijuga", IF(J3994="ACEB", "Acanthus ebracteatus", IF(J3994="CAER", "Calamus erinaceus", IF(J3994="UNUN", "Unknown unknown",  IF(J3994="SOAL", "Sonneratia alba",  IF(J3994="AECO", "Aegiceras corniculatum", "" )) )))))))))))))))))))))))))))))</f>
        <v>Rhizophora apiculata</v>
      </c>
      <c r="J3994" s="23" t="s">
        <v>21</v>
      </c>
      <c r="K3994" s="68" t="n">
        <v>7</v>
      </c>
      <c r="L3994" s="73"/>
      <c r="N3994" s="29"/>
    </row>
    <row r="3995" customFormat="false" ht="13.8" hidden="false" customHeight="false" outlineLevel="0" collapsed="false">
      <c r="A3995" s="23" t="s">
        <v>138</v>
      </c>
      <c r="B3995" s="43" t="n">
        <v>41397</v>
      </c>
      <c r="C3995" s="1" t="s">
        <v>544</v>
      </c>
      <c r="D3995" s="1" t="s">
        <v>140</v>
      </c>
      <c r="E3995" s="1" t="s">
        <v>544</v>
      </c>
      <c r="F3995" s="1" t="s">
        <v>20</v>
      </c>
      <c r="G3995" s="14" t="n">
        <v>5</v>
      </c>
      <c r="H3995" s="14" t="n">
        <v>4</v>
      </c>
      <c r="I3995" s="23" t="str">
        <f aca="false">IF(J3995="RHAP", "Rhizophora apiculata", IF(J3995="EXAG", "Excoecaria agallocha", IF(J3995="BRPA", "Bruguiera parviflora", IF(J3995="XYMO", "Xylocarpus moluccensis", IF(J3995="BRCY", "Bruguiera cylindrica", IF(J3995="AVAL", "Avicennia alba", IF(J3995="AVOF", "Avicennia officinalis", IF(J3995="LURA", "Lumnitzera racemosa", IF(J3995="CETA", "Ceriops tagal", IF(J3995="XYGR", "Xylocarpus granatum", IF(J3995="AVMA", "Avicennia marina", IF(J3995="RHMU", "Rhizophora mucronata", IF(J3995="BRGY", "Bruguiera gymnorrhiza", IF(J3995="BRSE", "Bruguiera sexangula", IF(J3995="SOOV", "Sonneratia ovata", IF(J3995="SOCA", "Sonneratia caseolaris", IF(J3995="HELI", "Heritiera littoralis", IF(J3995="HESY", "Heritiera sylvatica", IF(J3995="NYFR", "Nypa fruticans", IF(J3995="CYRA", "Cynometra ramiflora", IF(J3995="PHPA", "Phoenix paludosa", IF(J3995="SCHY", "Scyphiphora hydrophyllacea", IF(J3995="DIMA", "Diospyros maritima", IF(J3995="POPI", "Pongamia pinnata", IF(J3995="MAPS", "Maniltoa psilogyne", IF(J3995="INBI", "Intsia bijuga", IF(J3995="ACEB", "Acanthus ebracteatus", IF(J3995="CAER", "Calamus erinaceus", IF(J3995="UNUN", "Unknown unknown",  IF(J3995="SOAL", "Sonneratia alba",  IF(J3995="AECO", "Aegiceras corniculatum", "" )) )))))))))))))))))))))))))))))</f>
        <v>Rhizophora apiculata</v>
      </c>
      <c r="J3995" s="23" t="s">
        <v>21</v>
      </c>
      <c r="K3995" s="68" t="n">
        <v>7.1</v>
      </c>
      <c r="L3995" s="73"/>
      <c r="N3995" s="29"/>
    </row>
    <row r="3996" customFormat="false" ht="13.8" hidden="false" customHeight="false" outlineLevel="0" collapsed="false">
      <c r="A3996" s="23" t="s">
        <v>138</v>
      </c>
      <c r="B3996" s="43" t="n">
        <v>41397</v>
      </c>
      <c r="C3996" s="1" t="s">
        <v>544</v>
      </c>
      <c r="D3996" s="1" t="s">
        <v>140</v>
      </c>
      <c r="E3996" s="1" t="s">
        <v>544</v>
      </c>
      <c r="F3996" s="1" t="s">
        <v>20</v>
      </c>
      <c r="G3996" s="14" t="n">
        <v>5</v>
      </c>
      <c r="H3996" s="14" t="n">
        <v>4</v>
      </c>
      <c r="I3996" s="23" t="str">
        <f aca="false">IF(J3996="RHAP", "Rhizophora apiculata", IF(J3996="EXAG", "Excoecaria agallocha", IF(J3996="BRPA", "Bruguiera parviflora", IF(J3996="XYMO", "Xylocarpus moluccensis", IF(J3996="BRCY", "Bruguiera cylindrica", IF(J3996="AVAL", "Avicennia alba", IF(J3996="AVOF", "Avicennia officinalis", IF(J3996="LURA", "Lumnitzera racemosa", IF(J3996="CETA", "Ceriops tagal", IF(J3996="XYGR", "Xylocarpus granatum", IF(J3996="AVMA", "Avicennia marina", IF(J3996="RHMU", "Rhizophora mucronata", IF(J3996="BRGY", "Bruguiera gymnorrhiza", IF(J3996="BRSE", "Bruguiera sexangula", IF(J3996="SOOV", "Sonneratia ovata", IF(J3996="SOCA", "Sonneratia caseolaris", IF(J3996="HELI", "Heritiera littoralis", IF(J3996="HESY", "Heritiera sylvatica", IF(J3996="NYFR", "Nypa fruticans", IF(J3996="CYRA", "Cynometra ramiflora", IF(J3996="PHPA", "Phoenix paludosa", IF(J3996="SCHY", "Scyphiphora hydrophyllacea", IF(J3996="DIMA", "Diospyros maritima", IF(J3996="POPI", "Pongamia pinnata", IF(J3996="MAPS", "Maniltoa psilogyne", IF(J3996="INBI", "Intsia bijuga", IF(J3996="ACEB", "Acanthus ebracteatus", IF(J3996="CAER", "Calamus erinaceus", IF(J3996="UNUN", "Unknown unknown",  IF(J3996="SOAL", "Sonneratia alba",  IF(J3996="AECO", "Aegiceras corniculatum", "" )) )))))))))))))))))))))))))))))</f>
        <v>Rhizophora apiculata</v>
      </c>
      <c r="J3996" s="23" t="s">
        <v>21</v>
      </c>
      <c r="K3996" s="68" t="n">
        <v>7.1</v>
      </c>
      <c r="L3996" s="73"/>
      <c r="N3996" s="29"/>
    </row>
    <row r="3997" customFormat="false" ht="13.8" hidden="false" customHeight="false" outlineLevel="0" collapsed="false">
      <c r="A3997" s="23" t="s">
        <v>138</v>
      </c>
      <c r="B3997" s="43" t="n">
        <v>41397</v>
      </c>
      <c r="C3997" s="1" t="s">
        <v>544</v>
      </c>
      <c r="D3997" s="1" t="s">
        <v>140</v>
      </c>
      <c r="E3997" s="1" t="s">
        <v>544</v>
      </c>
      <c r="F3997" s="1" t="s">
        <v>20</v>
      </c>
      <c r="G3997" s="14" t="n">
        <v>5</v>
      </c>
      <c r="H3997" s="14" t="n">
        <v>4</v>
      </c>
      <c r="I3997" s="23" t="str">
        <f aca="false">IF(J3997="RHAP", "Rhizophora apiculata", IF(J3997="EXAG", "Excoecaria agallocha", IF(J3997="BRPA", "Bruguiera parviflora", IF(J3997="XYMO", "Xylocarpus moluccensis", IF(J3997="BRCY", "Bruguiera cylindrica", IF(J3997="AVAL", "Avicennia alba", IF(J3997="AVOF", "Avicennia officinalis", IF(J3997="LURA", "Lumnitzera racemosa", IF(J3997="CETA", "Ceriops tagal", IF(J3997="XYGR", "Xylocarpus granatum", IF(J3997="AVMA", "Avicennia marina", IF(J3997="RHMU", "Rhizophora mucronata", IF(J3997="BRGY", "Bruguiera gymnorrhiza", IF(J3997="BRSE", "Bruguiera sexangula", IF(J3997="SOOV", "Sonneratia ovata", IF(J3997="SOCA", "Sonneratia caseolaris", IF(J3997="HELI", "Heritiera littoralis", IF(J3997="HESY", "Heritiera sylvatica", IF(J3997="NYFR", "Nypa fruticans", IF(J3997="CYRA", "Cynometra ramiflora", IF(J3997="PHPA", "Phoenix paludosa", IF(J3997="SCHY", "Scyphiphora hydrophyllacea", IF(J3997="DIMA", "Diospyros maritima", IF(J3997="POPI", "Pongamia pinnata", IF(J3997="MAPS", "Maniltoa psilogyne", IF(J3997="INBI", "Intsia bijuga", IF(J3997="ACEB", "Acanthus ebracteatus", IF(J3997="CAER", "Calamus erinaceus", IF(J3997="UNUN", "Unknown unknown",  IF(J3997="SOAL", "Sonneratia alba",  IF(J3997="AECO", "Aegiceras corniculatum", "" )) )))))))))))))))))))))))))))))</f>
        <v>Rhizophora apiculata</v>
      </c>
      <c r="J3997" s="23" t="s">
        <v>21</v>
      </c>
      <c r="K3997" s="68" t="n">
        <v>7.2</v>
      </c>
      <c r="L3997" s="73"/>
      <c r="N3997" s="29"/>
    </row>
    <row r="3998" customFormat="false" ht="13.8" hidden="false" customHeight="false" outlineLevel="0" collapsed="false">
      <c r="A3998" s="23" t="s">
        <v>138</v>
      </c>
      <c r="B3998" s="43" t="n">
        <v>41397</v>
      </c>
      <c r="C3998" s="1" t="s">
        <v>544</v>
      </c>
      <c r="D3998" s="1" t="s">
        <v>140</v>
      </c>
      <c r="E3998" s="1" t="s">
        <v>544</v>
      </c>
      <c r="F3998" s="1" t="s">
        <v>20</v>
      </c>
      <c r="G3998" s="14" t="n">
        <v>5</v>
      </c>
      <c r="H3998" s="14" t="n">
        <v>4</v>
      </c>
      <c r="I3998" s="23" t="str">
        <f aca="false">IF(J3998="RHAP", "Rhizophora apiculata", IF(J3998="EXAG", "Excoecaria agallocha", IF(J3998="BRPA", "Bruguiera parviflora", IF(J3998="XYMO", "Xylocarpus moluccensis", IF(J3998="BRCY", "Bruguiera cylindrica", IF(J3998="AVAL", "Avicennia alba", IF(J3998="AVOF", "Avicennia officinalis", IF(J3998="LURA", "Lumnitzera racemosa", IF(J3998="CETA", "Ceriops tagal", IF(J3998="XYGR", "Xylocarpus granatum", IF(J3998="AVMA", "Avicennia marina", IF(J3998="RHMU", "Rhizophora mucronata", IF(J3998="BRGY", "Bruguiera gymnorrhiza", IF(J3998="BRSE", "Bruguiera sexangula", IF(J3998="SOOV", "Sonneratia ovata", IF(J3998="SOCA", "Sonneratia caseolaris", IF(J3998="HELI", "Heritiera littoralis", IF(J3998="HESY", "Heritiera sylvatica", IF(J3998="NYFR", "Nypa fruticans", IF(J3998="CYRA", "Cynometra ramiflora", IF(J3998="PHPA", "Phoenix paludosa", IF(J3998="SCHY", "Scyphiphora hydrophyllacea", IF(J3998="DIMA", "Diospyros maritima", IF(J3998="POPI", "Pongamia pinnata", IF(J3998="MAPS", "Maniltoa psilogyne", IF(J3998="INBI", "Intsia bijuga", IF(J3998="ACEB", "Acanthus ebracteatus", IF(J3998="CAER", "Calamus erinaceus", IF(J3998="UNUN", "Unknown unknown",  IF(J3998="SOAL", "Sonneratia alba",  IF(J3998="AECO", "Aegiceras corniculatum", "" )) )))))))))))))))))))))))))))))</f>
        <v>Rhizophora apiculata</v>
      </c>
      <c r="J3998" s="23" t="s">
        <v>21</v>
      </c>
      <c r="K3998" s="68" t="n">
        <v>7.2</v>
      </c>
      <c r="L3998" s="73"/>
      <c r="N3998" s="29"/>
    </row>
    <row r="3999" customFormat="false" ht="13.8" hidden="false" customHeight="false" outlineLevel="0" collapsed="false">
      <c r="A3999" s="23" t="s">
        <v>138</v>
      </c>
      <c r="B3999" s="43" t="n">
        <v>41397</v>
      </c>
      <c r="C3999" s="1" t="s">
        <v>544</v>
      </c>
      <c r="D3999" s="1" t="s">
        <v>140</v>
      </c>
      <c r="E3999" s="1" t="s">
        <v>544</v>
      </c>
      <c r="F3999" s="1" t="s">
        <v>20</v>
      </c>
      <c r="G3999" s="14" t="n">
        <v>5</v>
      </c>
      <c r="H3999" s="14" t="n">
        <v>4</v>
      </c>
      <c r="I3999" s="23" t="str">
        <f aca="false">IF(J3999="RHAP", "Rhizophora apiculata", IF(J3999="EXAG", "Excoecaria agallocha", IF(J3999="BRPA", "Bruguiera parviflora", IF(J3999="XYMO", "Xylocarpus moluccensis", IF(J3999="BRCY", "Bruguiera cylindrica", IF(J3999="AVAL", "Avicennia alba", IF(J3999="AVOF", "Avicennia officinalis", IF(J3999="LURA", "Lumnitzera racemosa", IF(J3999="CETA", "Ceriops tagal", IF(J3999="XYGR", "Xylocarpus granatum", IF(J3999="AVMA", "Avicennia marina", IF(J3999="RHMU", "Rhizophora mucronata", IF(J3999="BRGY", "Bruguiera gymnorrhiza", IF(J3999="BRSE", "Bruguiera sexangula", IF(J3999="SOOV", "Sonneratia ovata", IF(J3999="SOCA", "Sonneratia caseolaris", IF(J3999="HELI", "Heritiera littoralis", IF(J3999="HESY", "Heritiera sylvatica", IF(J3999="NYFR", "Nypa fruticans", IF(J3999="CYRA", "Cynometra ramiflora", IF(J3999="PHPA", "Phoenix paludosa", IF(J3999="SCHY", "Scyphiphora hydrophyllacea", IF(J3999="DIMA", "Diospyros maritima", IF(J3999="POPI", "Pongamia pinnata", IF(J3999="MAPS", "Maniltoa psilogyne", IF(J3999="INBI", "Intsia bijuga", IF(J3999="ACEB", "Acanthus ebracteatus", IF(J3999="CAER", "Calamus erinaceus", IF(J3999="UNUN", "Unknown unknown",  IF(J3999="SOAL", "Sonneratia alba",  IF(J3999="AECO", "Aegiceras corniculatum", "" )) )))))))))))))))))))))))))))))</f>
        <v>Rhizophora apiculata</v>
      </c>
      <c r="J3999" s="23" t="s">
        <v>21</v>
      </c>
      <c r="K3999" s="68" t="n">
        <v>7.2</v>
      </c>
      <c r="L3999" s="73"/>
      <c r="N3999" s="29"/>
    </row>
    <row r="4000" customFormat="false" ht="13.8" hidden="false" customHeight="false" outlineLevel="0" collapsed="false">
      <c r="A4000" s="23" t="s">
        <v>138</v>
      </c>
      <c r="B4000" s="43" t="n">
        <v>41397</v>
      </c>
      <c r="C4000" s="1" t="s">
        <v>544</v>
      </c>
      <c r="D4000" s="1" t="s">
        <v>140</v>
      </c>
      <c r="E4000" s="1" t="s">
        <v>544</v>
      </c>
      <c r="F4000" s="1" t="s">
        <v>20</v>
      </c>
      <c r="G4000" s="14" t="n">
        <v>5</v>
      </c>
      <c r="H4000" s="14" t="n">
        <v>4</v>
      </c>
      <c r="I4000" s="23" t="str">
        <f aca="false">IF(J4000="RHAP", "Rhizophora apiculata", IF(J4000="EXAG", "Excoecaria agallocha", IF(J4000="BRPA", "Bruguiera parviflora", IF(J4000="XYMO", "Xylocarpus moluccensis", IF(J4000="BRCY", "Bruguiera cylindrica", IF(J4000="AVAL", "Avicennia alba", IF(J4000="AVOF", "Avicennia officinalis", IF(J4000="LURA", "Lumnitzera racemosa", IF(J4000="CETA", "Ceriops tagal", IF(J4000="XYGR", "Xylocarpus granatum", IF(J4000="AVMA", "Avicennia marina", IF(J4000="RHMU", "Rhizophora mucronata", IF(J4000="BRGY", "Bruguiera gymnorrhiza", IF(J4000="BRSE", "Bruguiera sexangula", IF(J4000="SOOV", "Sonneratia ovata", IF(J4000="SOCA", "Sonneratia caseolaris", IF(J4000="HELI", "Heritiera littoralis", IF(J4000="HESY", "Heritiera sylvatica", IF(J4000="NYFR", "Nypa fruticans", IF(J4000="CYRA", "Cynometra ramiflora", IF(J4000="PHPA", "Phoenix paludosa", IF(J4000="SCHY", "Scyphiphora hydrophyllacea", IF(J4000="DIMA", "Diospyros maritima", IF(J4000="POPI", "Pongamia pinnata", IF(J4000="MAPS", "Maniltoa psilogyne", IF(J4000="INBI", "Intsia bijuga", IF(J4000="ACEB", "Acanthus ebracteatus", IF(J4000="CAER", "Calamus erinaceus", IF(J4000="UNUN", "Unknown unknown",  IF(J4000="SOAL", "Sonneratia alba",  IF(J4000="AECO", "Aegiceras corniculatum", "" )) )))))))))))))))))))))))))))))</f>
        <v>Rhizophora apiculata</v>
      </c>
      <c r="J4000" s="23" t="s">
        <v>21</v>
      </c>
      <c r="K4000" s="68" t="n">
        <v>7.5</v>
      </c>
      <c r="L4000" s="73"/>
      <c r="N4000" s="29"/>
    </row>
    <row r="4001" customFormat="false" ht="13.8" hidden="false" customHeight="false" outlineLevel="0" collapsed="false">
      <c r="A4001" s="23" t="s">
        <v>138</v>
      </c>
      <c r="B4001" s="43" t="n">
        <v>41397</v>
      </c>
      <c r="C4001" s="1" t="s">
        <v>544</v>
      </c>
      <c r="D4001" s="1" t="s">
        <v>140</v>
      </c>
      <c r="E4001" s="1" t="s">
        <v>544</v>
      </c>
      <c r="F4001" s="1" t="s">
        <v>20</v>
      </c>
      <c r="G4001" s="14" t="n">
        <v>5</v>
      </c>
      <c r="H4001" s="14" t="n">
        <v>4</v>
      </c>
      <c r="I4001" s="23" t="str">
        <f aca="false">IF(J4001="RHAP", "Rhizophora apiculata", IF(J4001="EXAG", "Excoecaria agallocha", IF(J4001="BRPA", "Bruguiera parviflora", IF(J4001="XYMO", "Xylocarpus moluccensis", IF(J4001="BRCY", "Bruguiera cylindrica", IF(J4001="AVAL", "Avicennia alba", IF(J4001="AVOF", "Avicennia officinalis", IF(J4001="LURA", "Lumnitzera racemosa", IF(J4001="CETA", "Ceriops tagal", IF(J4001="XYGR", "Xylocarpus granatum", IF(J4001="AVMA", "Avicennia marina", IF(J4001="RHMU", "Rhizophora mucronata", IF(J4001="BRGY", "Bruguiera gymnorrhiza", IF(J4001="BRSE", "Bruguiera sexangula", IF(J4001="SOOV", "Sonneratia ovata", IF(J4001="SOCA", "Sonneratia caseolaris", IF(J4001="HELI", "Heritiera littoralis", IF(J4001="HESY", "Heritiera sylvatica", IF(J4001="NYFR", "Nypa fruticans", IF(J4001="CYRA", "Cynometra ramiflora", IF(J4001="PHPA", "Phoenix paludosa", IF(J4001="SCHY", "Scyphiphora hydrophyllacea", IF(J4001="DIMA", "Diospyros maritima", IF(J4001="POPI", "Pongamia pinnata", IF(J4001="MAPS", "Maniltoa psilogyne", IF(J4001="INBI", "Intsia bijuga", IF(J4001="ACEB", "Acanthus ebracteatus", IF(J4001="CAER", "Calamus erinaceus", IF(J4001="UNUN", "Unknown unknown",  IF(J4001="SOAL", "Sonneratia alba",  IF(J4001="AECO", "Aegiceras corniculatum", "" )) )))))))))))))))))))))))))))))</f>
        <v>Rhizophora apiculata</v>
      </c>
      <c r="J4001" s="23" t="s">
        <v>21</v>
      </c>
      <c r="K4001" s="68" t="n">
        <v>7.6</v>
      </c>
      <c r="L4001" s="73"/>
      <c r="N4001" s="29"/>
    </row>
    <row r="4002" customFormat="false" ht="13.8" hidden="false" customHeight="false" outlineLevel="0" collapsed="false">
      <c r="A4002" s="23" t="s">
        <v>138</v>
      </c>
      <c r="B4002" s="43" t="n">
        <v>41397</v>
      </c>
      <c r="C4002" s="1" t="s">
        <v>544</v>
      </c>
      <c r="D4002" s="1" t="s">
        <v>140</v>
      </c>
      <c r="E4002" s="1" t="s">
        <v>544</v>
      </c>
      <c r="F4002" s="1" t="s">
        <v>20</v>
      </c>
      <c r="G4002" s="14" t="n">
        <v>5</v>
      </c>
      <c r="H4002" s="14" t="n">
        <v>4</v>
      </c>
      <c r="I4002" s="23" t="str">
        <f aca="false">IF(J4002="RHAP", "Rhizophora apiculata", IF(J4002="EXAG", "Excoecaria agallocha", IF(J4002="BRPA", "Bruguiera parviflora", IF(J4002="XYMO", "Xylocarpus moluccensis", IF(J4002="BRCY", "Bruguiera cylindrica", IF(J4002="AVAL", "Avicennia alba", IF(J4002="AVOF", "Avicennia officinalis", IF(J4002="LURA", "Lumnitzera racemosa", IF(J4002="CETA", "Ceriops tagal", IF(J4002="XYGR", "Xylocarpus granatum", IF(J4002="AVMA", "Avicennia marina", IF(J4002="RHMU", "Rhizophora mucronata", IF(J4002="BRGY", "Bruguiera gymnorrhiza", IF(J4002="BRSE", "Bruguiera sexangula", IF(J4002="SOOV", "Sonneratia ovata", IF(J4002="SOCA", "Sonneratia caseolaris", IF(J4002="HELI", "Heritiera littoralis", IF(J4002="HESY", "Heritiera sylvatica", IF(J4002="NYFR", "Nypa fruticans", IF(J4002="CYRA", "Cynometra ramiflora", IF(J4002="PHPA", "Phoenix paludosa", IF(J4002="SCHY", "Scyphiphora hydrophyllacea", IF(J4002="DIMA", "Diospyros maritima", IF(J4002="POPI", "Pongamia pinnata", IF(J4002="MAPS", "Maniltoa psilogyne", IF(J4002="INBI", "Intsia bijuga", IF(J4002="ACEB", "Acanthus ebracteatus", IF(J4002="CAER", "Calamus erinaceus", IF(J4002="UNUN", "Unknown unknown",  IF(J4002="SOAL", "Sonneratia alba",  IF(J4002="AECO", "Aegiceras corniculatum", "" )) )))))))))))))))))))))))))))))</f>
        <v>Rhizophora apiculata</v>
      </c>
      <c r="J4002" s="23" t="s">
        <v>21</v>
      </c>
      <c r="K4002" s="68" t="n">
        <v>7.8</v>
      </c>
      <c r="L4002" s="73"/>
      <c r="N4002" s="29"/>
    </row>
    <row r="4003" customFormat="false" ht="13.8" hidden="false" customHeight="false" outlineLevel="0" collapsed="false">
      <c r="A4003" s="23" t="s">
        <v>138</v>
      </c>
      <c r="B4003" s="43" t="n">
        <v>41397</v>
      </c>
      <c r="C4003" s="1" t="s">
        <v>544</v>
      </c>
      <c r="D4003" s="1" t="s">
        <v>140</v>
      </c>
      <c r="E4003" s="1" t="s">
        <v>544</v>
      </c>
      <c r="F4003" s="1" t="s">
        <v>20</v>
      </c>
      <c r="G4003" s="14" t="n">
        <v>5</v>
      </c>
      <c r="H4003" s="14" t="n">
        <v>4</v>
      </c>
      <c r="I4003" s="23" t="str">
        <f aca="false">IF(J4003="RHAP", "Rhizophora apiculata", IF(J4003="EXAG", "Excoecaria agallocha", IF(J4003="BRPA", "Bruguiera parviflora", IF(J4003="XYMO", "Xylocarpus moluccensis", IF(J4003="BRCY", "Bruguiera cylindrica", IF(J4003="AVAL", "Avicennia alba", IF(J4003="AVOF", "Avicennia officinalis", IF(J4003="LURA", "Lumnitzera racemosa", IF(J4003="CETA", "Ceriops tagal", IF(J4003="XYGR", "Xylocarpus granatum", IF(J4003="AVMA", "Avicennia marina", IF(J4003="RHMU", "Rhizophora mucronata", IF(J4003="BRGY", "Bruguiera gymnorrhiza", IF(J4003="BRSE", "Bruguiera sexangula", IF(J4003="SOOV", "Sonneratia ovata", IF(J4003="SOCA", "Sonneratia caseolaris", IF(J4003="HELI", "Heritiera littoralis", IF(J4003="HESY", "Heritiera sylvatica", IF(J4003="NYFR", "Nypa fruticans", IF(J4003="CYRA", "Cynometra ramiflora", IF(J4003="PHPA", "Phoenix paludosa", IF(J4003="SCHY", "Scyphiphora hydrophyllacea", IF(J4003="DIMA", "Diospyros maritima", IF(J4003="POPI", "Pongamia pinnata", IF(J4003="MAPS", "Maniltoa psilogyne", IF(J4003="INBI", "Intsia bijuga", IF(J4003="ACEB", "Acanthus ebracteatus", IF(J4003="CAER", "Calamus erinaceus", IF(J4003="UNUN", "Unknown unknown",  IF(J4003="SOAL", "Sonneratia alba",  IF(J4003="AECO", "Aegiceras corniculatum", "" )) )))))))))))))))))))))))))))))</f>
        <v>Rhizophora apiculata</v>
      </c>
      <c r="J4003" s="23" t="s">
        <v>21</v>
      </c>
      <c r="K4003" s="68" t="n">
        <v>7.9</v>
      </c>
      <c r="L4003" s="73"/>
      <c r="N4003" s="29"/>
    </row>
    <row r="4004" customFormat="false" ht="13.8" hidden="false" customHeight="false" outlineLevel="0" collapsed="false">
      <c r="A4004" s="23" t="s">
        <v>138</v>
      </c>
      <c r="B4004" s="43" t="n">
        <v>41397</v>
      </c>
      <c r="C4004" s="1" t="s">
        <v>544</v>
      </c>
      <c r="D4004" s="1" t="s">
        <v>140</v>
      </c>
      <c r="E4004" s="1" t="s">
        <v>544</v>
      </c>
      <c r="F4004" s="1" t="s">
        <v>20</v>
      </c>
      <c r="G4004" s="14" t="n">
        <v>5</v>
      </c>
      <c r="H4004" s="14" t="n">
        <v>4</v>
      </c>
      <c r="I4004" s="23" t="str">
        <f aca="false">IF(J4004="RHAP", "Rhizophora apiculata", IF(J4004="EXAG", "Excoecaria agallocha", IF(J4004="BRPA", "Bruguiera parviflora", IF(J4004="XYMO", "Xylocarpus moluccensis", IF(J4004="BRCY", "Bruguiera cylindrica", IF(J4004="AVAL", "Avicennia alba", IF(J4004="AVOF", "Avicennia officinalis", IF(J4004="LURA", "Lumnitzera racemosa", IF(J4004="CETA", "Ceriops tagal", IF(J4004="XYGR", "Xylocarpus granatum", IF(J4004="AVMA", "Avicennia marina", IF(J4004="RHMU", "Rhizophora mucronata", IF(J4004="BRGY", "Bruguiera gymnorrhiza", IF(J4004="BRSE", "Bruguiera sexangula", IF(J4004="SOOV", "Sonneratia ovata", IF(J4004="SOCA", "Sonneratia caseolaris", IF(J4004="HELI", "Heritiera littoralis", IF(J4004="HESY", "Heritiera sylvatica", IF(J4004="NYFR", "Nypa fruticans", IF(J4004="CYRA", "Cynometra ramiflora", IF(J4004="PHPA", "Phoenix paludosa", IF(J4004="SCHY", "Scyphiphora hydrophyllacea", IF(J4004="DIMA", "Diospyros maritima", IF(J4004="POPI", "Pongamia pinnata", IF(J4004="MAPS", "Maniltoa psilogyne", IF(J4004="INBI", "Intsia bijuga", IF(J4004="ACEB", "Acanthus ebracteatus", IF(J4004="CAER", "Calamus erinaceus", IF(J4004="UNUN", "Unknown unknown",  IF(J4004="SOAL", "Sonneratia alba",  IF(J4004="AECO", "Aegiceras corniculatum", "" )) )))))))))))))))))))))))))))))</f>
        <v>Rhizophora apiculata</v>
      </c>
      <c r="J4004" s="23" t="s">
        <v>21</v>
      </c>
      <c r="K4004" s="68" t="n">
        <v>8</v>
      </c>
      <c r="L4004" s="73"/>
      <c r="N4004" s="29"/>
    </row>
    <row r="4005" customFormat="false" ht="13.8" hidden="false" customHeight="false" outlineLevel="0" collapsed="false">
      <c r="A4005" s="23" t="s">
        <v>138</v>
      </c>
      <c r="B4005" s="43" t="n">
        <v>41397</v>
      </c>
      <c r="C4005" s="1" t="s">
        <v>544</v>
      </c>
      <c r="D4005" s="1" t="s">
        <v>140</v>
      </c>
      <c r="E4005" s="1" t="s">
        <v>544</v>
      </c>
      <c r="F4005" s="1" t="s">
        <v>20</v>
      </c>
      <c r="G4005" s="14" t="n">
        <v>5</v>
      </c>
      <c r="H4005" s="14" t="n">
        <v>4</v>
      </c>
      <c r="I4005" s="23" t="str">
        <f aca="false">IF(J4005="RHAP", "Rhizophora apiculata", IF(J4005="EXAG", "Excoecaria agallocha", IF(J4005="BRPA", "Bruguiera parviflora", IF(J4005="XYMO", "Xylocarpus moluccensis", IF(J4005="BRCY", "Bruguiera cylindrica", IF(J4005="AVAL", "Avicennia alba", IF(J4005="AVOF", "Avicennia officinalis", IF(J4005="LURA", "Lumnitzera racemosa", IF(J4005="CETA", "Ceriops tagal", IF(J4005="XYGR", "Xylocarpus granatum", IF(J4005="AVMA", "Avicennia marina", IF(J4005="RHMU", "Rhizophora mucronata", IF(J4005="BRGY", "Bruguiera gymnorrhiza", IF(J4005="BRSE", "Bruguiera sexangula", IF(J4005="SOOV", "Sonneratia ovata", IF(J4005="SOCA", "Sonneratia caseolaris", IF(J4005="HELI", "Heritiera littoralis", IF(J4005="HESY", "Heritiera sylvatica", IF(J4005="NYFR", "Nypa fruticans", IF(J4005="CYRA", "Cynometra ramiflora", IF(J4005="PHPA", "Phoenix paludosa", IF(J4005="SCHY", "Scyphiphora hydrophyllacea", IF(J4005="DIMA", "Diospyros maritima", IF(J4005="POPI", "Pongamia pinnata", IF(J4005="MAPS", "Maniltoa psilogyne", IF(J4005="INBI", "Intsia bijuga", IF(J4005="ACEB", "Acanthus ebracteatus", IF(J4005="CAER", "Calamus erinaceus", IF(J4005="UNUN", "Unknown unknown",  IF(J4005="SOAL", "Sonneratia alba",  IF(J4005="AECO", "Aegiceras corniculatum", "" )) )))))))))))))))))))))))))))))</f>
        <v>Rhizophora apiculata</v>
      </c>
      <c r="J4005" s="23" t="s">
        <v>21</v>
      </c>
      <c r="K4005" s="68" t="n">
        <v>8.1</v>
      </c>
      <c r="L4005" s="73"/>
      <c r="N4005" s="29"/>
    </row>
    <row r="4006" customFormat="false" ht="13.8" hidden="false" customHeight="false" outlineLevel="0" collapsed="false">
      <c r="A4006" s="23" t="s">
        <v>138</v>
      </c>
      <c r="B4006" s="43" t="n">
        <v>41397</v>
      </c>
      <c r="C4006" s="1" t="s">
        <v>544</v>
      </c>
      <c r="D4006" s="1" t="s">
        <v>140</v>
      </c>
      <c r="E4006" s="1" t="s">
        <v>544</v>
      </c>
      <c r="F4006" s="1" t="s">
        <v>20</v>
      </c>
      <c r="G4006" s="14" t="n">
        <v>5</v>
      </c>
      <c r="H4006" s="14" t="n">
        <v>4</v>
      </c>
      <c r="I4006" s="23" t="str">
        <f aca="false">IF(J4006="RHAP", "Rhizophora apiculata", IF(J4006="EXAG", "Excoecaria agallocha", IF(J4006="BRPA", "Bruguiera parviflora", IF(J4006="XYMO", "Xylocarpus moluccensis", IF(J4006="BRCY", "Bruguiera cylindrica", IF(J4006="AVAL", "Avicennia alba", IF(J4006="AVOF", "Avicennia officinalis", IF(J4006="LURA", "Lumnitzera racemosa", IF(J4006="CETA", "Ceriops tagal", IF(J4006="XYGR", "Xylocarpus granatum", IF(J4006="AVMA", "Avicennia marina", IF(J4006="RHMU", "Rhizophora mucronata", IF(J4006="BRGY", "Bruguiera gymnorrhiza", IF(J4006="BRSE", "Bruguiera sexangula", IF(J4006="SOOV", "Sonneratia ovata", IF(J4006="SOCA", "Sonneratia caseolaris", IF(J4006="HELI", "Heritiera littoralis", IF(J4006="HESY", "Heritiera sylvatica", IF(J4006="NYFR", "Nypa fruticans", IF(J4006="CYRA", "Cynometra ramiflora", IF(J4006="PHPA", "Phoenix paludosa", IF(J4006="SCHY", "Scyphiphora hydrophyllacea", IF(J4006="DIMA", "Diospyros maritima", IF(J4006="POPI", "Pongamia pinnata", IF(J4006="MAPS", "Maniltoa psilogyne", IF(J4006="INBI", "Intsia bijuga", IF(J4006="ACEB", "Acanthus ebracteatus", IF(J4006="CAER", "Calamus erinaceus", IF(J4006="UNUN", "Unknown unknown",  IF(J4006="SOAL", "Sonneratia alba",  IF(J4006="AECO", "Aegiceras corniculatum", "" )) )))))))))))))))))))))))))))))</f>
        <v>Rhizophora apiculata</v>
      </c>
      <c r="J4006" s="23" t="s">
        <v>21</v>
      </c>
      <c r="K4006" s="68" t="n">
        <v>8.1</v>
      </c>
      <c r="L4006" s="73"/>
      <c r="N4006" s="29"/>
    </row>
    <row r="4007" customFormat="false" ht="13.8" hidden="false" customHeight="false" outlineLevel="0" collapsed="false">
      <c r="A4007" s="23" t="s">
        <v>138</v>
      </c>
      <c r="B4007" s="43" t="n">
        <v>41397</v>
      </c>
      <c r="C4007" s="1" t="s">
        <v>544</v>
      </c>
      <c r="D4007" s="1" t="s">
        <v>140</v>
      </c>
      <c r="E4007" s="1" t="s">
        <v>544</v>
      </c>
      <c r="F4007" s="1" t="s">
        <v>20</v>
      </c>
      <c r="G4007" s="14" t="n">
        <v>5</v>
      </c>
      <c r="H4007" s="14" t="n">
        <v>4</v>
      </c>
      <c r="I4007" s="23" t="str">
        <f aca="false">IF(J4007="RHAP", "Rhizophora apiculata", IF(J4007="EXAG", "Excoecaria agallocha", IF(J4007="BRPA", "Bruguiera parviflora", IF(J4007="XYMO", "Xylocarpus moluccensis", IF(J4007="BRCY", "Bruguiera cylindrica", IF(J4007="AVAL", "Avicennia alba", IF(J4007="AVOF", "Avicennia officinalis", IF(J4007="LURA", "Lumnitzera racemosa", IF(J4007="CETA", "Ceriops tagal", IF(J4007="XYGR", "Xylocarpus granatum", IF(J4007="AVMA", "Avicennia marina", IF(J4007="RHMU", "Rhizophora mucronata", IF(J4007="BRGY", "Bruguiera gymnorrhiza", IF(J4007="BRSE", "Bruguiera sexangula", IF(J4007="SOOV", "Sonneratia ovata", IF(J4007="SOCA", "Sonneratia caseolaris", IF(J4007="HELI", "Heritiera littoralis", IF(J4007="HESY", "Heritiera sylvatica", IF(J4007="NYFR", "Nypa fruticans", IF(J4007="CYRA", "Cynometra ramiflora", IF(J4007="PHPA", "Phoenix paludosa", IF(J4007="SCHY", "Scyphiphora hydrophyllacea", IF(J4007="DIMA", "Diospyros maritima", IF(J4007="POPI", "Pongamia pinnata", IF(J4007="MAPS", "Maniltoa psilogyne", IF(J4007="INBI", "Intsia bijuga", IF(J4007="ACEB", "Acanthus ebracteatus", IF(J4007="CAER", "Calamus erinaceus", IF(J4007="UNUN", "Unknown unknown",  IF(J4007="SOAL", "Sonneratia alba",  IF(J4007="AECO", "Aegiceras corniculatum", "" )) )))))))))))))))))))))))))))))</f>
        <v>Rhizophora apiculata</v>
      </c>
      <c r="J4007" s="23" t="s">
        <v>21</v>
      </c>
      <c r="K4007" s="68" t="n">
        <v>8.2</v>
      </c>
      <c r="L4007" s="73"/>
      <c r="N4007" s="29"/>
    </row>
    <row r="4008" customFormat="false" ht="13.8" hidden="false" customHeight="false" outlineLevel="0" collapsed="false">
      <c r="A4008" s="23" t="s">
        <v>138</v>
      </c>
      <c r="B4008" s="43" t="n">
        <v>41397</v>
      </c>
      <c r="C4008" s="1" t="s">
        <v>544</v>
      </c>
      <c r="D4008" s="1" t="s">
        <v>140</v>
      </c>
      <c r="E4008" s="1" t="s">
        <v>544</v>
      </c>
      <c r="F4008" s="1" t="s">
        <v>20</v>
      </c>
      <c r="G4008" s="14" t="n">
        <v>5</v>
      </c>
      <c r="H4008" s="14" t="n">
        <v>4</v>
      </c>
      <c r="I4008" s="23" t="str">
        <f aca="false">IF(J4008="RHAP", "Rhizophora apiculata", IF(J4008="EXAG", "Excoecaria agallocha", IF(J4008="BRPA", "Bruguiera parviflora", IF(J4008="XYMO", "Xylocarpus moluccensis", IF(J4008="BRCY", "Bruguiera cylindrica", IF(J4008="AVAL", "Avicennia alba", IF(J4008="AVOF", "Avicennia officinalis", IF(J4008="LURA", "Lumnitzera racemosa", IF(J4008="CETA", "Ceriops tagal", IF(J4008="XYGR", "Xylocarpus granatum", IF(J4008="AVMA", "Avicennia marina", IF(J4008="RHMU", "Rhizophora mucronata", IF(J4008="BRGY", "Bruguiera gymnorrhiza", IF(J4008="BRSE", "Bruguiera sexangula", IF(J4008="SOOV", "Sonneratia ovata", IF(J4008="SOCA", "Sonneratia caseolaris", IF(J4008="HELI", "Heritiera littoralis", IF(J4008="HESY", "Heritiera sylvatica", IF(J4008="NYFR", "Nypa fruticans", IF(J4008="CYRA", "Cynometra ramiflora", IF(J4008="PHPA", "Phoenix paludosa", IF(J4008="SCHY", "Scyphiphora hydrophyllacea", IF(J4008="DIMA", "Diospyros maritima", IF(J4008="POPI", "Pongamia pinnata", IF(J4008="MAPS", "Maniltoa psilogyne", IF(J4008="INBI", "Intsia bijuga", IF(J4008="ACEB", "Acanthus ebracteatus", IF(J4008="CAER", "Calamus erinaceus", IF(J4008="UNUN", "Unknown unknown",  IF(J4008="SOAL", "Sonneratia alba",  IF(J4008="AECO", "Aegiceras corniculatum", "" )) )))))))))))))))))))))))))))))</f>
        <v>Rhizophora apiculata</v>
      </c>
      <c r="J4008" s="23" t="s">
        <v>21</v>
      </c>
      <c r="K4008" s="62" t="n">
        <v>8.3</v>
      </c>
      <c r="L4008" s="73"/>
      <c r="N4008" s="29"/>
    </row>
    <row r="4009" customFormat="false" ht="13.8" hidden="false" customHeight="false" outlineLevel="0" collapsed="false">
      <c r="A4009" s="23" t="s">
        <v>138</v>
      </c>
      <c r="B4009" s="43" t="n">
        <v>41397</v>
      </c>
      <c r="C4009" s="1" t="s">
        <v>544</v>
      </c>
      <c r="D4009" s="1" t="s">
        <v>140</v>
      </c>
      <c r="E4009" s="1" t="s">
        <v>544</v>
      </c>
      <c r="F4009" s="1" t="s">
        <v>20</v>
      </c>
      <c r="G4009" s="14" t="n">
        <v>5</v>
      </c>
      <c r="H4009" s="14" t="n">
        <v>4</v>
      </c>
      <c r="I4009" s="23" t="str">
        <f aca="false">IF(J4009="RHAP", "Rhizophora apiculata", IF(J4009="EXAG", "Excoecaria agallocha", IF(J4009="BRPA", "Bruguiera parviflora", IF(J4009="XYMO", "Xylocarpus moluccensis", IF(J4009="BRCY", "Bruguiera cylindrica", IF(J4009="AVAL", "Avicennia alba", IF(J4009="AVOF", "Avicennia officinalis", IF(J4009="LURA", "Lumnitzera racemosa", IF(J4009="CETA", "Ceriops tagal", IF(J4009="XYGR", "Xylocarpus granatum", IF(J4009="AVMA", "Avicennia marina", IF(J4009="RHMU", "Rhizophora mucronata", IF(J4009="BRGY", "Bruguiera gymnorrhiza", IF(J4009="BRSE", "Bruguiera sexangula", IF(J4009="SOOV", "Sonneratia ovata", IF(J4009="SOCA", "Sonneratia caseolaris", IF(J4009="HELI", "Heritiera littoralis", IF(J4009="HESY", "Heritiera sylvatica", IF(J4009="NYFR", "Nypa fruticans", IF(J4009="CYRA", "Cynometra ramiflora", IF(J4009="PHPA", "Phoenix paludosa", IF(J4009="SCHY", "Scyphiphora hydrophyllacea", IF(J4009="DIMA", "Diospyros maritima", IF(J4009="POPI", "Pongamia pinnata", IF(J4009="MAPS", "Maniltoa psilogyne", IF(J4009="INBI", "Intsia bijuga", IF(J4009="ACEB", "Acanthus ebracteatus", IF(J4009="CAER", "Calamus erinaceus", IF(J4009="UNUN", "Unknown unknown",  IF(J4009="SOAL", "Sonneratia alba",  IF(J4009="AECO", "Aegiceras corniculatum", "" )) )))))))))))))))))))))))))))))</f>
        <v>Rhizophora apiculata</v>
      </c>
      <c r="J4009" s="23" t="s">
        <v>21</v>
      </c>
      <c r="K4009" s="68" t="n">
        <v>8.5</v>
      </c>
      <c r="L4009" s="73"/>
      <c r="N4009" s="29"/>
    </row>
    <row r="4010" customFormat="false" ht="13.8" hidden="false" customHeight="false" outlineLevel="0" collapsed="false">
      <c r="A4010" s="23" t="s">
        <v>138</v>
      </c>
      <c r="B4010" s="43" t="n">
        <v>41397</v>
      </c>
      <c r="C4010" s="1" t="s">
        <v>544</v>
      </c>
      <c r="D4010" s="1" t="s">
        <v>140</v>
      </c>
      <c r="E4010" s="1" t="s">
        <v>544</v>
      </c>
      <c r="F4010" s="1" t="s">
        <v>20</v>
      </c>
      <c r="G4010" s="14" t="n">
        <v>5</v>
      </c>
      <c r="H4010" s="14" t="n">
        <v>4</v>
      </c>
      <c r="I4010" s="23" t="str">
        <f aca="false">IF(J4010="RHAP", "Rhizophora apiculata", IF(J4010="EXAG", "Excoecaria agallocha", IF(J4010="BRPA", "Bruguiera parviflora", IF(J4010="XYMO", "Xylocarpus moluccensis", IF(J4010="BRCY", "Bruguiera cylindrica", IF(J4010="AVAL", "Avicennia alba", IF(J4010="AVOF", "Avicennia officinalis", IF(J4010="LURA", "Lumnitzera racemosa", IF(J4010="CETA", "Ceriops tagal", IF(J4010="XYGR", "Xylocarpus granatum", IF(J4010="AVMA", "Avicennia marina", IF(J4010="RHMU", "Rhizophora mucronata", IF(J4010="BRGY", "Bruguiera gymnorrhiza", IF(J4010="BRSE", "Bruguiera sexangula", IF(J4010="SOOV", "Sonneratia ovata", IF(J4010="SOCA", "Sonneratia caseolaris", IF(J4010="HELI", "Heritiera littoralis", IF(J4010="HESY", "Heritiera sylvatica", IF(J4010="NYFR", "Nypa fruticans", IF(J4010="CYRA", "Cynometra ramiflora", IF(J4010="PHPA", "Phoenix paludosa", IF(J4010="SCHY", "Scyphiphora hydrophyllacea", IF(J4010="DIMA", "Diospyros maritima", IF(J4010="POPI", "Pongamia pinnata", IF(J4010="MAPS", "Maniltoa psilogyne", IF(J4010="INBI", "Intsia bijuga", IF(J4010="ACEB", "Acanthus ebracteatus", IF(J4010="CAER", "Calamus erinaceus", IF(J4010="UNUN", "Unknown unknown",  IF(J4010="SOAL", "Sonneratia alba",  IF(J4010="AECO", "Aegiceras corniculatum", "" )) )))))))))))))))))))))))))))))</f>
        <v>Rhizophora apiculata</v>
      </c>
      <c r="J4010" s="23" t="s">
        <v>21</v>
      </c>
      <c r="K4010" s="68" t="n">
        <v>8.6</v>
      </c>
      <c r="L4010" s="73"/>
      <c r="N4010" s="29"/>
    </row>
    <row r="4011" customFormat="false" ht="13.8" hidden="false" customHeight="false" outlineLevel="0" collapsed="false">
      <c r="A4011" s="23" t="s">
        <v>138</v>
      </c>
      <c r="B4011" s="43" t="n">
        <v>41397</v>
      </c>
      <c r="C4011" s="1" t="s">
        <v>544</v>
      </c>
      <c r="D4011" s="1" t="s">
        <v>140</v>
      </c>
      <c r="E4011" s="1" t="s">
        <v>544</v>
      </c>
      <c r="F4011" s="1" t="s">
        <v>20</v>
      </c>
      <c r="G4011" s="14" t="n">
        <v>5</v>
      </c>
      <c r="H4011" s="14" t="n">
        <v>4</v>
      </c>
      <c r="I4011" s="23" t="str">
        <f aca="false">IF(J4011="RHAP", "Rhizophora apiculata", IF(J4011="EXAG", "Excoecaria agallocha", IF(J4011="BRPA", "Bruguiera parviflora", IF(J4011="XYMO", "Xylocarpus moluccensis", IF(J4011="BRCY", "Bruguiera cylindrica", IF(J4011="AVAL", "Avicennia alba", IF(J4011="AVOF", "Avicennia officinalis", IF(J4011="LURA", "Lumnitzera racemosa", IF(J4011="CETA", "Ceriops tagal", IF(J4011="XYGR", "Xylocarpus granatum", IF(J4011="AVMA", "Avicennia marina", IF(J4011="RHMU", "Rhizophora mucronata", IF(J4011="BRGY", "Bruguiera gymnorrhiza", IF(J4011="BRSE", "Bruguiera sexangula", IF(J4011="SOOV", "Sonneratia ovata", IF(J4011="SOCA", "Sonneratia caseolaris", IF(J4011="HELI", "Heritiera littoralis", IF(J4011="HESY", "Heritiera sylvatica", IF(J4011="NYFR", "Nypa fruticans", IF(J4011="CYRA", "Cynometra ramiflora", IF(J4011="PHPA", "Phoenix paludosa", IF(J4011="SCHY", "Scyphiphora hydrophyllacea", IF(J4011="DIMA", "Diospyros maritima", IF(J4011="POPI", "Pongamia pinnata", IF(J4011="MAPS", "Maniltoa psilogyne", IF(J4011="INBI", "Intsia bijuga", IF(J4011="ACEB", "Acanthus ebracteatus", IF(J4011="CAER", "Calamus erinaceus", IF(J4011="UNUN", "Unknown unknown",  IF(J4011="SOAL", "Sonneratia alba",  IF(J4011="AECO", "Aegiceras corniculatum", "" )) )))))))))))))))))))))))))))))</f>
        <v>Rhizophora apiculata</v>
      </c>
      <c r="J4011" s="23" t="s">
        <v>21</v>
      </c>
      <c r="K4011" s="68" t="n">
        <v>8.9</v>
      </c>
      <c r="L4011" s="73"/>
      <c r="N4011" s="29"/>
    </row>
    <row r="4012" customFormat="false" ht="13.8" hidden="false" customHeight="false" outlineLevel="0" collapsed="false">
      <c r="A4012" s="23" t="s">
        <v>138</v>
      </c>
      <c r="B4012" s="43" t="n">
        <v>41397</v>
      </c>
      <c r="C4012" s="1" t="s">
        <v>544</v>
      </c>
      <c r="D4012" s="1" t="s">
        <v>140</v>
      </c>
      <c r="E4012" s="1" t="s">
        <v>544</v>
      </c>
      <c r="F4012" s="1" t="s">
        <v>20</v>
      </c>
      <c r="G4012" s="14" t="n">
        <v>5</v>
      </c>
      <c r="H4012" s="14" t="n">
        <v>4</v>
      </c>
      <c r="I4012" s="23" t="str">
        <f aca="false">IF(J4012="RHAP", "Rhizophora apiculata", IF(J4012="EXAG", "Excoecaria agallocha", IF(J4012="BRPA", "Bruguiera parviflora", IF(J4012="XYMO", "Xylocarpus moluccensis", IF(J4012="BRCY", "Bruguiera cylindrica", IF(J4012="AVAL", "Avicennia alba", IF(J4012="AVOF", "Avicennia officinalis", IF(J4012="LURA", "Lumnitzera racemosa", IF(J4012="CETA", "Ceriops tagal", IF(J4012="XYGR", "Xylocarpus granatum", IF(J4012="AVMA", "Avicennia marina", IF(J4012="RHMU", "Rhizophora mucronata", IF(J4012="BRGY", "Bruguiera gymnorrhiza", IF(J4012="BRSE", "Bruguiera sexangula", IF(J4012="SOOV", "Sonneratia ovata", IF(J4012="SOCA", "Sonneratia caseolaris", IF(J4012="HELI", "Heritiera littoralis", IF(J4012="HESY", "Heritiera sylvatica", IF(J4012="NYFR", "Nypa fruticans", IF(J4012="CYRA", "Cynometra ramiflora", IF(J4012="PHPA", "Phoenix paludosa", IF(J4012="SCHY", "Scyphiphora hydrophyllacea", IF(J4012="DIMA", "Diospyros maritima", IF(J4012="POPI", "Pongamia pinnata", IF(J4012="MAPS", "Maniltoa psilogyne", IF(J4012="INBI", "Intsia bijuga", IF(J4012="ACEB", "Acanthus ebracteatus", IF(J4012="CAER", "Calamus erinaceus", IF(J4012="UNUN", "Unknown unknown",  IF(J4012="SOAL", "Sonneratia alba",  IF(J4012="AECO", "Aegiceras corniculatum", "" )) )))))))))))))))))))))))))))))</f>
        <v>Rhizophora apiculata</v>
      </c>
      <c r="J4012" s="23" t="s">
        <v>21</v>
      </c>
      <c r="K4012" s="68" t="n">
        <v>9</v>
      </c>
      <c r="L4012" s="73"/>
      <c r="N4012" s="29"/>
    </row>
    <row r="4013" customFormat="false" ht="13.8" hidden="false" customHeight="false" outlineLevel="0" collapsed="false">
      <c r="A4013" s="23" t="s">
        <v>138</v>
      </c>
      <c r="B4013" s="43" t="n">
        <v>41397</v>
      </c>
      <c r="C4013" s="1" t="s">
        <v>544</v>
      </c>
      <c r="D4013" s="1" t="s">
        <v>140</v>
      </c>
      <c r="E4013" s="1" t="s">
        <v>544</v>
      </c>
      <c r="F4013" s="1" t="s">
        <v>20</v>
      </c>
      <c r="G4013" s="14" t="n">
        <v>5</v>
      </c>
      <c r="H4013" s="14" t="n">
        <v>4</v>
      </c>
      <c r="I4013" s="23" t="str">
        <f aca="false">IF(J4013="RHAP", "Rhizophora apiculata", IF(J4013="EXAG", "Excoecaria agallocha", IF(J4013="BRPA", "Bruguiera parviflora", IF(J4013="XYMO", "Xylocarpus moluccensis", IF(J4013="BRCY", "Bruguiera cylindrica", IF(J4013="AVAL", "Avicennia alba", IF(J4013="AVOF", "Avicennia officinalis", IF(J4013="LURA", "Lumnitzera racemosa", IF(J4013="CETA", "Ceriops tagal", IF(J4013="XYGR", "Xylocarpus granatum", IF(J4013="AVMA", "Avicennia marina", IF(J4013="RHMU", "Rhizophora mucronata", IF(J4013="BRGY", "Bruguiera gymnorrhiza", IF(J4013="BRSE", "Bruguiera sexangula", IF(J4013="SOOV", "Sonneratia ovata", IF(J4013="SOCA", "Sonneratia caseolaris", IF(J4013="HELI", "Heritiera littoralis", IF(J4013="HESY", "Heritiera sylvatica", IF(J4013="NYFR", "Nypa fruticans", IF(J4013="CYRA", "Cynometra ramiflora", IF(J4013="PHPA", "Phoenix paludosa", IF(J4013="SCHY", "Scyphiphora hydrophyllacea", IF(J4013="DIMA", "Diospyros maritima", IF(J4013="POPI", "Pongamia pinnata", IF(J4013="MAPS", "Maniltoa psilogyne", IF(J4013="INBI", "Intsia bijuga", IF(J4013="ACEB", "Acanthus ebracteatus", IF(J4013="CAER", "Calamus erinaceus", IF(J4013="UNUN", "Unknown unknown",  IF(J4013="SOAL", "Sonneratia alba",  IF(J4013="AECO", "Aegiceras corniculatum", "" )) )))))))))))))))))))))))))))))</f>
        <v>Rhizophora apiculata</v>
      </c>
      <c r="J4013" s="23" t="s">
        <v>21</v>
      </c>
      <c r="K4013" s="68" t="n">
        <v>9</v>
      </c>
      <c r="L4013" s="73"/>
      <c r="N4013" s="29"/>
    </row>
    <row r="4014" customFormat="false" ht="13.8" hidden="false" customHeight="false" outlineLevel="0" collapsed="false">
      <c r="A4014" s="23" t="s">
        <v>138</v>
      </c>
      <c r="B4014" s="43" t="n">
        <v>41397</v>
      </c>
      <c r="C4014" s="1" t="s">
        <v>544</v>
      </c>
      <c r="D4014" s="1" t="s">
        <v>140</v>
      </c>
      <c r="E4014" s="1" t="s">
        <v>544</v>
      </c>
      <c r="F4014" s="1" t="s">
        <v>20</v>
      </c>
      <c r="G4014" s="14" t="n">
        <v>5</v>
      </c>
      <c r="H4014" s="14" t="n">
        <v>4</v>
      </c>
      <c r="I4014" s="23" t="str">
        <f aca="false">IF(J4014="RHAP", "Rhizophora apiculata", IF(J4014="EXAG", "Excoecaria agallocha", IF(J4014="BRPA", "Bruguiera parviflora", IF(J4014="XYMO", "Xylocarpus moluccensis", IF(J4014="BRCY", "Bruguiera cylindrica", IF(J4014="AVAL", "Avicennia alba", IF(J4014="AVOF", "Avicennia officinalis", IF(J4014="LURA", "Lumnitzera racemosa", IF(J4014="CETA", "Ceriops tagal", IF(J4014="XYGR", "Xylocarpus granatum", IF(J4014="AVMA", "Avicennia marina", IF(J4014="RHMU", "Rhizophora mucronata", IF(J4014="BRGY", "Bruguiera gymnorrhiza", IF(J4014="BRSE", "Bruguiera sexangula", IF(J4014="SOOV", "Sonneratia ovata", IF(J4014="SOCA", "Sonneratia caseolaris", IF(J4014="HELI", "Heritiera littoralis", IF(J4014="HESY", "Heritiera sylvatica", IF(J4014="NYFR", "Nypa fruticans", IF(J4014="CYRA", "Cynometra ramiflora", IF(J4014="PHPA", "Phoenix paludosa", IF(J4014="SCHY", "Scyphiphora hydrophyllacea", IF(J4014="DIMA", "Diospyros maritima", IF(J4014="POPI", "Pongamia pinnata", IF(J4014="MAPS", "Maniltoa psilogyne", IF(J4014="INBI", "Intsia bijuga", IF(J4014="ACEB", "Acanthus ebracteatus", IF(J4014="CAER", "Calamus erinaceus", IF(J4014="UNUN", "Unknown unknown",  IF(J4014="SOAL", "Sonneratia alba",  IF(J4014="AECO", "Aegiceras corniculatum", "" )) )))))))))))))))))))))))))))))</f>
        <v>Rhizophora apiculata</v>
      </c>
      <c r="J4014" s="23" t="s">
        <v>21</v>
      </c>
      <c r="K4014" s="68" t="n">
        <v>9.3</v>
      </c>
      <c r="L4014" s="73"/>
      <c r="N4014" s="29"/>
    </row>
    <row r="4015" customFormat="false" ht="13.8" hidden="false" customHeight="false" outlineLevel="0" collapsed="false">
      <c r="A4015" s="23" t="s">
        <v>138</v>
      </c>
      <c r="B4015" s="43" t="n">
        <v>41397</v>
      </c>
      <c r="C4015" s="1" t="s">
        <v>544</v>
      </c>
      <c r="D4015" s="1" t="s">
        <v>140</v>
      </c>
      <c r="E4015" s="1" t="s">
        <v>544</v>
      </c>
      <c r="F4015" s="1" t="s">
        <v>20</v>
      </c>
      <c r="G4015" s="14" t="n">
        <v>5</v>
      </c>
      <c r="H4015" s="14" t="n">
        <v>4</v>
      </c>
      <c r="I4015" s="23" t="str">
        <f aca="false">IF(J4015="RHAP", "Rhizophora apiculata", IF(J4015="EXAG", "Excoecaria agallocha", IF(J4015="BRPA", "Bruguiera parviflora", IF(J4015="XYMO", "Xylocarpus moluccensis", IF(J4015="BRCY", "Bruguiera cylindrica", IF(J4015="AVAL", "Avicennia alba", IF(J4015="AVOF", "Avicennia officinalis", IF(J4015="LURA", "Lumnitzera racemosa", IF(J4015="CETA", "Ceriops tagal", IF(J4015="XYGR", "Xylocarpus granatum", IF(J4015="AVMA", "Avicennia marina", IF(J4015="RHMU", "Rhizophora mucronata", IF(J4015="BRGY", "Bruguiera gymnorrhiza", IF(J4015="BRSE", "Bruguiera sexangula", IF(J4015="SOOV", "Sonneratia ovata", IF(J4015="SOCA", "Sonneratia caseolaris", IF(J4015="HELI", "Heritiera littoralis", IF(J4015="HESY", "Heritiera sylvatica", IF(J4015="NYFR", "Nypa fruticans", IF(J4015="CYRA", "Cynometra ramiflora", IF(J4015="PHPA", "Phoenix paludosa", IF(J4015="SCHY", "Scyphiphora hydrophyllacea", IF(J4015="DIMA", "Diospyros maritima", IF(J4015="POPI", "Pongamia pinnata", IF(J4015="MAPS", "Maniltoa psilogyne", IF(J4015="INBI", "Intsia bijuga", IF(J4015="ACEB", "Acanthus ebracteatus", IF(J4015="CAER", "Calamus erinaceus", IF(J4015="UNUN", "Unknown unknown",  IF(J4015="SOAL", "Sonneratia alba",  IF(J4015="AECO", "Aegiceras corniculatum", "" )) )))))))))))))))))))))))))))))</f>
        <v>Rhizophora apiculata</v>
      </c>
      <c r="J4015" s="23" t="s">
        <v>21</v>
      </c>
      <c r="K4015" s="68" t="n">
        <v>9.4</v>
      </c>
      <c r="L4015" s="73"/>
      <c r="N4015" s="29"/>
    </row>
    <row r="4016" customFormat="false" ht="13.8" hidden="false" customHeight="false" outlineLevel="0" collapsed="false">
      <c r="A4016" s="23" t="s">
        <v>138</v>
      </c>
      <c r="B4016" s="43" t="n">
        <v>41397</v>
      </c>
      <c r="C4016" s="1" t="s">
        <v>544</v>
      </c>
      <c r="D4016" s="1" t="s">
        <v>140</v>
      </c>
      <c r="E4016" s="1" t="s">
        <v>544</v>
      </c>
      <c r="F4016" s="1" t="s">
        <v>20</v>
      </c>
      <c r="G4016" s="14" t="n">
        <v>5</v>
      </c>
      <c r="H4016" s="14" t="n">
        <v>4</v>
      </c>
      <c r="I4016" s="23" t="str">
        <f aca="false">IF(J4016="RHAP", "Rhizophora apiculata", IF(J4016="EXAG", "Excoecaria agallocha", IF(J4016="BRPA", "Bruguiera parviflora", IF(J4016="XYMO", "Xylocarpus moluccensis", IF(J4016="BRCY", "Bruguiera cylindrica", IF(J4016="AVAL", "Avicennia alba", IF(J4016="AVOF", "Avicennia officinalis", IF(J4016="LURA", "Lumnitzera racemosa", IF(J4016="CETA", "Ceriops tagal", IF(J4016="XYGR", "Xylocarpus granatum", IF(J4016="AVMA", "Avicennia marina", IF(J4016="RHMU", "Rhizophora mucronata", IF(J4016="BRGY", "Bruguiera gymnorrhiza", IF(J4016="BRSE", "Bruguiera sexangula", IF(J4016="SOOV", "Sonneratia ovata", IF(J4016="SOCA", "Sonneratia caseolaris", IF(J4016="HELI", "Heritiera littoralis", IF(J4016="HESY", "Heritiera sylvatica", IF(J4016="NYFR", "Nypa fruticans", IF(J4016="CYRA", "Cynometra ramiflora", IF(J4016="PHPA", "Phoenix paludosa", IF(J4016="SCHY", "Scyphiphora hydrophyllacea", IF(J4016="DIMA", "Diospyros maritima", IF(J4016="POPI", "Pongamia pinnata", IF(J4016="MAPS", "Maniltoa psilogyne", IF(J4016="INBI", "Intsia bijuga", IF(J4016="ACEB", "Acanthus ebracteatus", IF(J4016="CAER", "Calamus erinaceus", IF(J4016="UNUN", "Unknown unknown",  IF(J4016="SOAL", "Sonneratia alba",  IF(J4016="AECO", "Aegiceras corniculatum", "" )) )))))))))))))))))))))))))))))</f>
        <v>Rhizophora apiculata</v>
      </c>
      <c r="J4016" s="23" t="s">
        <v>21</v>
      </c>
      <c r="K4016" s="68" t="n">
        <v>9.9</v>
      </c>
      <c r="L4016" s="73"/>
      <c r="N4016" s="29"/>
    </row>
    <row r="4017" customFormat="false" ht="13.8" hidden="false" customHeight="false" outlineLevel="0" collapsed="false">
      <c r="A4017" s="23" t="s">
        <v>138</v>
      </c>
      <c r="B4017" s="43" t="n">
        <v>41397</v>
      </c>
      <c r="C4017" s="1" t="s">
        <v>544</v>
      </c>
      <c r="D4017" s="1" t="s">
        <v>140</v>
      </c>
      <c r="E4017" s="1" t="s">
        <v>544</v>
      </c>
      <c r="F4017" s="1" t="s">
        <v>20</v>
      </c>
      <c r="G4017" s="14" t="n">
        <v>5</v>
      </c>
      <c r="H4017" s="14" t="n">
        <v>4</v>
      </c>
      <c r="I4017" s="23" t="str">
        <f aca="false">IF(J4017="RHAP", "Rhizophora apiculata", IF(J4017="EXAG", "Excoecaria agallocha", IF(J4017="BRPA", "Bruguiera parviflora", IF(J4017="XYMO", "Xylocarpus moluccensis", IF(J4017="BRCY", "Bruguiera cylindrica", IF(J4017="AVAL", "Avicennia alba", IF(J4017="AVOF", "Avicennia officinalis", IF(J4017="LURA", "Lumnitzera racemosa", IF(J4017="CETA", "Ceriops tagal", IF(J4017="XYGR", "Xylocarpus granatum", IF(J4017="AVMA", "Avicennia marina", IF(J4017="RHMU", "Rhizophora mucronata", IF(J4017="BRGY", "Bruguiera gymnorrhiza", IF(J4017="BRSE", "Bruguiera sexangula", IF(J4017="SOOV", "Sonneratia ovata", IF(J4017="SOCA", "Sonneratia caseolaris", IF(J4017="HELI", "Heritiera littoralis", IF(J4017="HESY", "Heritiera sylvatica", IF(J4017="NYFR", "Nypa fruticans", IF(J4017="CYRA", "Cynometra ramiflora", IF(J4017="PHPA", "Phoenix paludosa", IF(J4017="SCHY", "Scyphiphora hydrophyllacea", IF(J4017="DIMA", "Diospyros maritima", IF(J4017="POPI", "Pongamia pinnata", IF(J4017="MAPS", "Maniltoa psilogyne", IF(J4017="INBI", "Intsia bijuga", IF(J4017="ACEB", "Acanthus ebracteatus", IF(J4017="CAER", "Calamus erinaceus", IF(J4017="UNUN", "Unknown unknown",  IF(J4017="SOAL", "Sonneratia alba",  IF(J4017="AECO", "Aegiceras corniculatum", "" )) )))))))))))))))))))))))))))))</f>
        <v>Rhizophora apiculata</v>
      </c>
      <c r="J4017" s="23" t="s">
        <v>21</v>
      </c>
      <c r="K4017" s="68" t="n">
        <v>10.1</v>
      </c>
      <c r="L4017" s="73"/>
      <c r="N4017" s="29"/>
    </row>
    <row r="4018" customFormat="false" ht="13.8" hidden="false" customHeight="false" outlineLevel="0" collapsed="false">
      <c r="A4018" s="23" t="s">
        <v>138</v>
      </c>
      <c r="B4018" s="43" t="n">
        <v>41397</v>
      </c>
      <c r="C4018" s="1" t="s">
        <v>544</v>
      </c>
      <c r="D4018" s="1" t="s">
        <v>140</v>
      </c>
      <c r="E4018" s="1" t="s">
        <v>544</v>
      </c>
      <c r="F4018" s="1" t="s">
        <v>20</v>
      </c>
      <c r="G4018" s="14" t="n">
        <v>5</v>
      </c>
      <c r="H4018" s="14" t="n">
        <v>4</v>
      </c>
      <c r="I4018" s="23" t="str">
        <f aca="false">IF(J4018="RHAP", "Rhizophora apiculata", IF(J4018="EXAG", "Excoecaria agallocha", IF(J4018="BRPA", "Bruguiera parviflora", IF(J4018="XYMO", "Xylocarpus moluccensis", IF(J4018="BRCY", "Bruguiera cylindrica", IF(J4018="AVAL", "Avicennia alba", IF(J4018="AVOF", "Avicennia officinalis", IF(J4018="LURA", "Lumnitzera racemosa", IF(J4018="CETA", "Ceriops tagal", IF(J4018="XYGR", "Xylocarpus granatum", IF(J4018="AVMA", "Avicennia marina", IF(J4018="RHMU", "Rhizophora mucronata", IF(J4018="BRGY", "Bruguiera gymnorrhiza", IF(J4018="BRSE", "Bruguiera sexangula", IF(J4018="SOOV", "Sonneratia ovata", IF(J4018="SOCA", "Sonneratia caseolaris", IF(J4018="HELI", "Heritiera littoralis", IF(J4018="HESY", "Heritiera sylvatica", IF(J4018="NYFR", "Nypa fruticans", IF(J4018="CYRA", "Cynometra ramiflora", IF(J4018="PHPA", "Phoenix paludosa", IF(J4018="SCHY", "Scyphiphora hydrophyllacea", IF(J4018="DIMA", "Diospyros maritima", IF(J4018="POPI", "Pongamia pinnata", IF(J4018="MAPS", "Maniltoa psilogyne", IF(J4018="INBI", "Intsia bijuga", IF(J4018="ACEB", "Acanthus ebracteatus", IF(J4018="CAER", "Calamus erinaceus", IF(J4018="UNUN", "Unknown unknown",  IF(J4018="SOAL", "Sonneratia alba",  IF(J4018="AECO", "Aegiceras corniculatum", "" )) )))))))))))))))))))))))))))))</f>
        <v>Rhizophora apiculata</v>
      </c>
      <c r="J4018" s="23" t="s">
        <v>21</v>
      </c>
      <c r="K4018" s="68" t="n">
        <v>10.5</v>
      </c>
      <c r="L4018" s="73"/>
      <c r="N4018" s="29"/>
    </row>
    <row r="4019" customFormat="false" ht="13.8" hidden="false" customHeight="false" outlineLevel="0" collapsed="false">
      <c r="A4019" s="72" t="s">
        <v>138</v>
      </c>
      <c r="B4019" s="43" t="n">
        <v>41397</v>
      </c>
      <c r="C4019" s="1" t="s">
        <v>544</v>
      </c>
      <c r="D4019" s="1" t="s">
        <v>140</v>
      </c>
      <c r="E4019" s="1" t="s">
        <v>544</v>
      </c>
      <c r="F4019" s="1" t="s">
        <v>20</v>
      </c>
      <c r="G4019" s="14" t="n">
        <v>6</v>
      </c>
      <c r="H4019" s="38" t="n">
        <v>1</v>
      </c>
      <c r="I4019" s="23" t="str">
        <f aca="false">IF(J4019="RHAP", "Rhizophora apiculata", IF(J4019="EXAG", "Excoecaria agallocha", IF(J4019="BRPA", "Bruguiera parviflora", IF(J4019="XYMO", "Xylocarpus moluccensis", IF(J4019="BRCY", "Bruguiera cylindrica", IF(J4019="AVAL", "Avicennia alba", IF(J4019="AVOF", "Avicennia officinalis", IF(J4019="LURA", "Lumnitzera racemosa", IF(J4019="CETA", "Ceriops tagal", IF(J4019="XYGR", "Xylocarpus granatum", IF(J4019="AVMA", "Avicennia marina", IF(J4019="RHMU", "Rhizophora mucronata", IF(J4019="BRGY", "Bruguiera gymnorrhiza", IF(J4019="BRSE", "Bruguiera sexangula", IF(J4019="SOOV", "Sonneratia ovata", IF(J4019="SOCA", "Sonneratia caseolaris", IF(J4019="HELI", "Heritiera littoralis", IF(J4019="HESY", "Heritiera sylvatica", IF(J4019="NYFR", "Nypa fruticans", IF(J4019="CYRA", "Cynometra ramiflora", IF(J4019="PHPA", "Phoenix paludosa", IF(J4019="SCHY", "Scyphiphora hydrophyllacea", IF(J4019="DIMA", "Diospyros maritima", IF(J4019="POPI", "Pongamia pinnata", IF(J4019="MAPS", "Maniltoa psilogyne", IF(J4019="INBI", "Intsia bijuga", IF(J4019="ACEB", "Acanthus ebracteatus", IF(J4019="CAER", "Calamus erinaceus", IF(J4019="UNUN", "Unknown unknown",  IF(J4019="SOAL", "Sonneratia alba",  IF(J4019="AECO", "Aegiceras corniculatum", "" )) )))))))))))))))))))))))))))))</f>
        <v>Nypa fruticans</v>
      </c>
      <c r="J4019" s="23" t="s">
        <v>152</v>
      </c>
      <c r="K4019" s="68" t="n">
        <v>1</v>
      </c>
      <c r="L4019" s="73"/>
      <c r="N4019" s="29"/>
      <c r="P4019" s="68" t="s">
        <v>1083</v>
      </c>
    </row>
    <row r="4020" customFormat="false" ht="13.8" hidden="false" customHeight="false" outlineLevel="0" collapsed="false">
      <c r="A4020" s="72" t="s">
        <v>138</v>
      </c>
      <c r="B4020" s="43" t="n">
        <v>41397</v>
      </c>
      <c r="C4020" s="1" t="s">
        <v>544</v>
      </c>
      <c r="D4020" s="1" t="s">
        <v>140</v>
      </c>
      <c r="E4020" s="1" t="s">
        <v>544</v>
      </c>
      <c r="F4020" s="1" t="s">
        <v>20</v>
      </c>
      <c r="G4020" s="14" t="n">
        <v>6</v>
      </c>
      <c r="H4020" s="38" t="n">
        <v>1</v>
      </c>
      <c r="I4020" s="23" t="str">
        <f aca="false">IF(J4020="RHAP", "Rhizophora apiculata", IF(J4020="EXAG", "Excoecaria agallocha", IF(J4020="BRPA", "Bruguiera parviflora", IF(J4020="XYMO", "Xylocarpus moluccensis", IF(J4020="BRCY", "Bruguiera cylindrica", IF(J4020="AVAL", "Avicennia alba", IF(J4020="AVOF", "Avicennia officinalis", IF(J4020="LURA", "Lumnitzera racemosa", IF(J4020="CETA", "Ceriops tagal", IF(J4020="XYGR", "Xylocarpus granatum", IF(J4020="AVMA", "Avicennia marina", IF(J4020="RHMU", "Rhizophora mucronata", IF(J4020="BRGY", "Bruguiera gymnorrhiza", IF(J4020="BRSE", "Bruguiera sexangula", IF(J4020="SOOV", "Sonneratia ovata", IF(J4020="SOCA", "Sonneratia caseolaris", IF(J4020="HELI", "Heritiera littoralis", IF(J4020="HESY", "Heritiera sylvatica", IF(J4020="NYFR", "Nypa fruticans", IF(J4020="CYRA", "Cynometra ramiflora", IF(J4020="PHPA", "Phoenix paludosa", IF(J4020="SCHY", "Scyphiphora hydrophyllacea", IF(J4020="DIMA", "Diospyros maritima", IF(J4020="POPI", "Pongamia pinnata", IF(J4020="MAPS", "Maniltoa psilogyne", IF(J4020="INBI", "Intsia bijuga", IF(J4020="ACEB", "Acanthus ebracteatus", IF(J4020="CAER", "Calamus erinaceus", IF(J4020="UNUN", "Unknown unknown",  IF(J4020="SOAL", "Sonneratia alba",  IF(J4020="AECO", "Aegiceras corniculatum", "" )) )))))))))))))))))))))))))))))</f>
        <v>Nypa fruticans</v>
      </c>
      <c r="J4020" s="23" t="s">
        <v>152</v>
      </c>
      <c r="K4020" s="68" t="n">
        <v>3</v>
      </c>
      <c r="L4020" s="73"/>
      <c r="N4020" s="29"/>
      <c r="P4020" s="68" t="s">
        <v>1084</v>
      </c>
    </row>
    <row r="4021" customFormat="false" ht="13.8" hidden="false" customHeight="false" outlineLevel="0" collapsed="false">
      <c r="A4021" s="72" t="s">
        <v>138</v>
      </c>
      <c r="B4021" s="43" t="n">
        <v>41397</v>
      </c>
      <c r="C4021" s="1" t="s">
        <v>544</v>
      </c>
      <c r="D4021" s="1" t="s">
        <v>140</v>
      </c>
      <c r="E4021" s="1" t="s">
        <v>544</v>
      </c>
      <c r="F4021" s="1" t="s">
        <v>20</v>
      </c>
      <c r="G4021" s="14" t="n">
        <v>6</v>
      </c>
      <c r="H4021" s="38" t="n">
        <v>1</v>
      </c>
      <c r="I4021" s="23" t="str">
        <f aca="false">IF(J4021="RHAP", "Rhizophora apiculata", IF(J4021="EXAG", "Excoecaria agallocha", IF(J4021="BRPA", "Bruguiera parviflora", IF(J4021="XYMO", "Xylocarpus moluccensis", IF(J4021="BRCY", "Bruguiera cylindrica", IF(J4021="AVAL", "Avicennia alba", IF(J4021="AVOF", "Avicennia officinalis", IF(J4021="LURA", "Lumnitzera racemosa", IF(J4021="CETA", "Ceriops tagal", IF(J4021="XYGR", "Xylocarpus granatum", IF(J4021="AVMA", "Avicennia marina", IF(J4021="RHMU", "Rhizophora mucronata", IF(J4021="BRGY", "Bruguiera gymnorrhiza", IF(J4021="BRSE", "Bruguiera sexangula", IF(J4021="SOOV", "Sonneratia ovata", IF(J4021="SOCA", "Sonneratia caseolaris", IF(J4021="HELI", "Heritiera littoralis", IF(J4021="HESY", "Heritiera sylvatica", IF(J4021="NYFR", "Nypa fruticans", IF(J4021="CYRA", "Cynometra ramiflora", IF(J4021="PHPA", "Phoenix paludosa", IF(J4021="SCHY", "Scyphiphora hydrophyllacea", IF(J4021="DIMA", "Diospyros maritima", IF(J4021="POPI", "Pongamia pinnata", IF(J4021="MAPS", "Maniltoa psilogyne", IF(J4021="INBI", "Intsia bijuga", IF(J4021="ACEB", "Acanthus ebracteatus", IF(J4021="CAER", "Calamus erinaceus", IF(J4021="UNUN", "Unknown unknown",  IF(J4021="SOAL", "Sonneratia alba",  IF(J4021="AECO", "Aegiceras corniculatum", "" )) )))))))))))))))))))))))))))))</f>
        <v>Rhizophora apiculata</v>
      </c>
      <c r="J4021" s="23" t="s">
        <v>21</v>
      </c>
      <c r="K4021" s="68" t="n">
        <v>8.5</v>
      </c>
      <c r="L4021" s="73"/>
      <c r="N4021" s="29"/>
    </row>
    <row r="4022" customFormat="false" ht="13.8" hidden="false" customHeight="false" outlineLevel="0" collapsed="false">
      <c r="A4022" s="72" t="s">
        <v>138</v>
      </c>
      <c r="B4022" s="43" t="n">
        <v>41397</v>
      </c>
      <c r="C4022" s="1" t="s">
        <v>544</v>
      </c>
      <c r="D4022" s="1" t="s">
        <v>140</v>
      </c>
      <c r="E4022" s="1" t="s">
        <v>544</v>
      </c>
      <c r="F4022" s="1" t="s">
        <v>20</v>
      </c>
      <c r="G4022" s="14" t="n">
        <v>6</v>
      </c>
      <c r="H4022" s="38" t="n">
        <v>1</v>
      </c>
      <c r="I4022" s="23" t="str">
        <f aca="false">IF(J4022="RHAP", "Rhizophora apiculata", IF(J4022="EXAG", "Excoecaria agallocha", IF(J4022="BRPA", "Bruguiera parviflora", IF(J4022="XYMO", "Xylocarpus moluccensis", IF(J4022="BRCY", "Bruguiera cylindrica", IF(J4022="AVAL", "Avicennia alba", IF(J4022="AVOF", "Avicennia officinalis", IF(J4022="LURA", "Lumnitzera racemosa", IF(J4022="CETA", "Ceriops tagal", IF(J4022="XYGR", "Xylocarpus granatum", IF(J4022="AVMA", "Avicennia marina", IF(J4022="RHMU", "Rhizophora mucronata", IF(J4022="BRGY", "Bruguiera gymnorrhiza", IF(J4022="BRSE", "Bruguiera sexangula", IF(J4022="SOOV", "Sonneratia ovata", IF(J4022="SOCA", "Sonneratia caseolaris", IF(J4022="HELI", "Heritiera littoralis", IF(J4022="HESY", "Heritiera sylvatica", IF(J4022="NYFR", "Nypa fruticans", IF(J4022="CYRA", "Cynometra ramiflora", IF(J4022="PHPA", "Phoenix paludosa", IF(J4022="SCHY", "Scyphiphora hydrophyllacea", IF(J4022="DIMA", "Diospyros maritima", IF(J4022="POPI", "Pongamia pinnata", IF(J4022="MAPS", "Maniltoa psilogyne", IF(J4022="INBI", "Intsia bijuga", IF(J4022="ACEB", "Acanthus ebracteatus", IF(J4022="CAER", "Calamus erinaceus", IF(J4022="UNUN", "Unknown unknown",  IF(J4022="SOAL", "Sonneratia alba",  IF(J4022="AECO", "Aegiceras corniculatum", "" )) )))))))))))))))))))))))))))))</f>
        <v>Rhizophora apiculata</v>
      </c>
      <c r="J4022" s="23" t="s">
        <v>21</v>
      </c>
      <c r="K4022" s="68" t="n">
        <v>11.4</v>
      </c>
      <c r="L4022" s="73"/>
      <c r="N4022" s="29"/>
    </row>
    <row r="4023" customFormat="false" ht="13.8" hidden="false" customHeight="false" outlineLevel="0" collapsed="false">
      <c r="A4023" s="72" t="s">
        <v>138</v>
      </c>
      <c r="B4023" s="43" t="n">
        <v>41397</v>
      </c>
      <c r="C4023" s="1" t="s">
        <v>544</v>
      </c>
      <c r="D4023" s="1" t="s">
        <v>140</v>
      </c>
      <c r="E4023" s="1" t="s">
        <v>544</v>
      </c>
      <c r="F4023" s="1" t="s">
        <v>20</v>
      </c>
      <c r="G4023" s="14" t="n">
        <v>6</v>
      </c>
      <c r="H4023" s="38" t="n">
        <v>1</v>
      </c>
      <c r="I4023" s="23" t="str">
        <f aca="false">IF(J4023="RHAP", "Rhizophora apiculata", IF(J4023="EXAG", "Excoecaria agallocha", IF(J4023="BRPA", "Bruguiera parviflora", IF(J4023="XYMO", "Xylocarpus moluccensis", IF(J4023="BRCY", "Bruguiera cylindrica", IF(J4023="AVAL", "Avicennia alba", IF(J4023="AVOF", "Avicennia officinalis", IF(J4023="LURA", "Lumnitzera racemosa", IF(J4023="CETA", "Ceriops tagal", IF(J4023="XYGR", "Xylocarpus granatum", IF(J4023="AVMA", "Avicennia marina", IF(J4023="RHMU", "Rhizophora mucronata", IF(J4023="BRGY", "Bruguiera gymnorrhiza", IF(J4023="BRSE", "Bruguiera sexangula", IF(J4023="SOOV", "Sonneratia ovata", IF(J4023="SOCA", "Sonneratia caseolaris", IF(J4023="HELI", "Heritiera littoralis", IF(J4023="HESY", "Heritiera sylvatica", IF(J4023="NYFR", "Nypa fruticans", IF(J4023="CYRA", "Cynometra ramiflora", IF(J4023="PHPA", "Phoenix paludosa", IF(J4023="SCHY", "Scyphiphora hydrophyllacea", IF(J4023="DIMA", "Diospyros maritima", IF(J4023="POPI", "Pongamia pinnata", IF(J4023="MAPS", "Maniltoa psilogyne", IF(J4023="INBI", "Intsia bijuga", IF(J4023="ACEB", "Acanthus ebracteatus", IF(J4023="CAER", "Calamus erinaceus", IF(J4023="UNUN", "Unknown unknown",  IF(J4023="SOAL", "Sonneratia alba",  IF(J4023="AECO", "Aegiceras corniculatum", "" )) )))))))))))))))))))))))))))))</f>
        <v>Rhizophora apiculata</v>
      </c>
      <c r="J4023" s="23" t="s">
        <v>21</v>
      </c>
      <c r="K4023" s="68" t="n">
        <v>12.5</v>
      </c>
      <c r="L4023" s="73"/>
      <c r="N4023" s="29"/>
    </row>
    <row r="4024" customFormat="false" ht="13.8" hidden="false" customHeight="false" outlineLevel="0" collapsed="false">
      <c r="A4024" s="72" t="s">
        <v>138</v>
      </c>
      <c r="B4024" s="43" t="n">
        <v>41397</v>
      </c>
      <c r="C4024" s="1" t="s">
        <v>544</v>
      </c>
      <c r="D4024" s="1" t="s">
        <v>140</v>
      </c>
      <c r="E4024" s="1" t="s">
        <v>544</v>
      </c>
      <c r="F4024" s="1" t="s">
        <v>20</v>
      </c>
      <c r="G4024" s="14" t="n">
        <v>6</v>
      </c>
      <c r="H4024" s="38" t="n">
        <v>1</v>
      </c>
      <c r="I4024" s="23" t="str">
        <f aca="false">IF(J4024="RHAP", "Rhizophora apiculata", IF(J4024="EXAG", "Excoecaria agallocha", IF(J4024="BRPA", "Bruguiera parviflora", IF(J4024="XYMO", "Xylocarpus moluccensis", IF(J4024="BRCY", "Bruguiera cylindrica", IF(J4024="AVAL", "Avicennia alba", IF(J4024="AVOF", "Avicennia officinalis", IF(J4024="LURA", "Lumnitzera racemosa", IF(J4024="CETA", "Ceriops tagal", IF(J4024="XYGR", "Xylocarpus granatum", IF(J4024="AVMA", "Avicennia marina", IF(J4024="RHMU", "Rhizophora mucronata", IF(J4024="BRGY", "Bruguiera gymnorrhiza", IF(J4024="BRSE", "Bruguiera sexangula", IF(J4024="SOOV", "Sonneratia ovata", IF(J4024="SOCA", "Sonneratia caseolaris", IF(J4024="HELI", "Heritiera littoralis", IF(J4024="HESY", "Heritiera sylvatica", IF(J4024="NYFR", "Nypa fruticans", IF(J4024="CYRA", "Cynometra ramiflora", IF(J4024="PHPA", "Phoenix paludosa", IF(J4024="SCHY", "Scyphiphora hydrophyllacea", IF(J4024="DIMA", "Diospyros maritima", IF(J4024="POPI", "Pongamia pinnata", IF(J4024="MAPS", "Maniltoa psilogyne", IF(J4024="INBI", "Intsia bijuga", IF(J4024="ACEB", "Acanthus ebracteatus", IF(J4024="CAER", "Calamus erinaceus", IF(J4024="UNUN", "Unknown unknown",  IF(J4024="SOAL", "Sonneratia alba",  IF(J4024="AECO", "Aegiceras corniculatum", "" )) )))))))))))))))))))))))))))))</f>
        <v>Ceriops tagal</v>
      </c>
      <c r="J4024" s="23" t="s">
        <v>175</v>
      </c>
      <c r="K4024" s="68" t="n">
        <v>12.9</v>
      </c>
      <c r="L4024" s="73"/>
      <c r="N4024" s="29"/>
      <c r="P4024" s="23"/>
    </row>
    <row r="4025" customFormat="false" ht="13.8" hidden="false" customHeight="false" outlineLevel="0" collapsed="false">
      <c r="A4025" s="23" t="s">
        <v>138</v>
      </c>
      <c r="B4025" s="43" t="n">
        <v>41397</v>
      </c>
      <c r="C4025" s="1" t="s">
        <v>544</v>
      </c>
      <c r="D4025" s="1" t="s">
        <v>140</v>
      </c>
      <c r="E4025" s="1" t="s">
        <v>544</v>
      </c>
      <c r="F4025" s="1" t="s">
        <v>20</v>
      </c>
      <c r="G4025" s="14" t="n">
        <v>6</v>
      </c>
      <c r="H4025" s="38" t="n">
        <v>1</v>
      </c>
      <c r="I4025" s="23" t="str">
        <f aca="false">IF(J4025="RHAP", "Rhizophora apiculata", IF(J4025="EXAG", "Excoecaria agallocha", IF(J4025="BRPA", "Bruguiera parviflora", IF(J4025="XYMO", "Xylocarpus moluccensis", IF(J4025="BRCY", "Bruguiera cylindrica", IF(J4025="AVAL", "Avicennia alba", IF(J4025="AVOF", "Avicennia officinalis", IF(J4025="LURA", "Lumnitzera racemosa", IF(J4025="CETA", "Ceriops tagal", IF(J4025="XYGR", "Xylocarpus granatum", IF(J4025="AVMA", "Avicennia marina", IF(J4025="RHMU", "Rhizophora mucronata", IF(J4025="BRGY", "Bruguiera gymnorrhiza", IF(J4025="BRSE", "Bruguiera sexangula", IF(J4025="SOOV", "Sonneratia ovata", IF(J4025="SOCA", "Sonneratia caseolaris", IF(J4025="HELI", "Heritiera littoralis", IF(J4025="HESY", "Heritiera sylvatica", IF(J4025="NYFR", "Nypa fruticans", IF(J4025="CYRA", "Cynometra ramiflora", IF(J4025="PHPA", "Phoenix paludosa", IF(J4025="SCHY", "Scyphiphora hydrophyllacea", IF(J4025="DIMA", "Diospyros maritima", IF(J4025="POPI", "Pongamia pinnata", IF(J4025="MAPS", "Maniltoa psilogyne", IF(J4025="INBI", "Intsia bijuga", IF(J4025="ACEB", "Acanthus ebracteatus", IF(J4025="CAER", "Calamus erinaceus", IF(J4025="UNUN", "Unknown unknown",  IF(J4025="SOAL", "Sonneratia alba",  IF(J4025="AECO", "Aegiceras corniculatum", "" )) )))))))))))))))))))))))))))))</f>
        <v>Rhizophora apiculata</v>
      </c>
      <c r="J4025" s="23" t="s">
        <v>21</v>
      </c>
      <c r="K4025" s="68" t="n">
        <v>13.8</v>
      </c>
      <c r="L4025" s="73" t="n">
        <v>1.37</v>
      </c>
      <c r="N4025" s="29" t="n">
        <v>3</v>
      </c>
      <c r="P4025" s="23"/>
    </row>
    <row r="4026" customFormat="false" ht="13.8" hidden="false" customHeight="false" outlineLevel="0" collapsed="false">
      <c r="A4026" s="72" t="s">
        <v>138</v>
      </c>
      <c r="B4026" s="43" t="n">
        <v>41397</v>
      </c>
      <c r="C4026" s="1" t="s">
        <v>544</v>
      </c>
      <c r="D4026" s="1" t="s">
        <v>140</v>
      </c>
      <c r="E4026" s="1" t="s">
        <v>544</v>
      </c>
      <c r="F4026" s="1" t="s">
        <v>20</v>
      </c>
      <c r="G4026" s="14" t="n">
        <v>6</v>
      </c>
      <c r="H4026" s="38" t="n">
        <v>1</v>
      </c>
      <c r="I4026" s="23" t="str">
        <f aca="false">IF(J4026="RHAP", "Rhizophora apiculata", IF(J4026="EXAG", "Excoecaria agallocha", IF(J4026="BRPA", "Bruguiera parviflora", IF(J4026="XYMO", "Xylocarpus moluccensis", IF(J4026="BRCY", "Bruguiera cylindrica", IF(J4026="AVAL", "Avicennia alba", IF(J4026="AVOF", "Avicennia officinalis", IF(J4026="LURA", "Lumnitzera racemosa", IF(J4026="CETA", "Ceriops tagal", IF(J4026="XYGR", "Xylocarpus granatum", IF(J4026="AVMA", "Avicennia marina", IF(J4026="RHMU", "Rhizophora mucronata", IF(J4026="BRGY", "Bruguiera gymnorrhiza", IF(J4026="BRSE", "Bruguiera sexangula", IF(J4026="SOOV", "Sonneratia ovata", IF(J4026="SOCA", "Sonneratia caseolaris", IF(J4026="HELI", "Heritiera littoralis", IF(J4026="HESY", "Heritiera sylvatica", IF(J4026="NYFR", "Nypa fruticans", IF(J4026="CYRA", "Cynometra ramiflora", IF(J4026="PHPA", "Phoenix paludosa", IF(J4026="SCHY", "Scyphiphora hydrophyllacea", IF(J4026="DIMA", "Diospyros maritima", IF(J4026="POPI", "Pongamia pinnata", IF(J4026="MAPS", "Maniltoa psilogyne", IF(J4026="INBI", "Intsia bijuga", IF(J4026="ACEB", "Acanthus ebracteatus", IF(J4026="CAER", "Calamus erinaceus", IF(J4026="UNUN", "Unknown unknown",  IF(J4026="SOAL", "Sonneratia alba",  IF(J4026="AECO", "Aegiceras corniculatum", "" )) )))))))))))))))))))))))))))))</f>
        <v>Rhizophora apiculata</v>
      </c>
      <c r="J4026" s="23" t="s">
        <v>21</v>
      </c>
      <c r="K4026" s="68" t="n">
        <v>15</v>
      </c>
      <c r="L4026" s="73"/>
      <c r="N4026" s="29"/>
    </row>
    <row r="4027" customFormat="false" ht="13.8" hidden="false" customHeight="false" outlineLevel="0" collapsed="false">
      <c r="A4027" s="72" t="s">
        <v>138</v>
      </c>
      <c r="B4027" s="43" t="n">
        <v>41397</v>
      </c>
      <c r="C4027" s="1" t="s">
        <v>544</v>
      </c>
      <c r="D4027" s="1" t="s">
        <v>140</v>
      </c>
      <c r="E4027" s="1" t="s">
        <v>544</v>
      </c>
      <c r="F4027" s="1" t="s">
        <v>20</v>
      </c>
      <c r="G4027" s="14" t="n">
        <v>6</v>
      </c>
      <c r="H4027" s="38" t="n">
        <v>1</v>
      </c>
      <c r="I4027" s="23" t="str">
        <f aca="false">IF(J4027="RHAP", "Rhizophora apiculata", IF(J4027="EXAG", "Excoecaria agallocha", IF(J4027="BRPA", "Bruguiera parviflora", IF(J4027="XYMO", "Xylocarpus moluccensis", IF(J4027="BRCY", "Bruguiera cylindrica", IF(J4027="AVAL", "Avicennia alba", IF(J4027="AVOF", "Avicennia officinalis", IF(J4027="LURA", "Lumnitzera racemosa", IF(J4027="CETA", "Ceriops tagal", IF(J4027="XYGR", "Xylocarpus granatum", IF(J4027="AVMA", "Avicennia marina", IF(J4027="RHMU", "Rhizophora mucronata", IF(J4027="BRGY", "Bruguiera gymnorrhiza", IF(J4027="BRSE", "Bruguiera sexangula", IF(J4027="SOOV", "Sonneratia ovata", IF(J4027="SOCA", "Sonneratia caseolaris", IF(J4027="HELI", "Heritiera littoralis", IF(J4027="HESY", "Heritiera sylvatica", IF(J4027="NYFR", "Nypa fruticans", IF(J4027="CYRA", "Cynometra ramiflora", IF(J4027="PHPA", "Phoenix paludosa", IF(J4027="SCHY", "Scyphiphora hydrophyllacea", IF(J4027="DIMA", "Diospyros maritima", IF(J4027="POPI", "Pongamia pinnata", IF(J4027="MAPS", "Maniltoa psilogyne", IF(J4027="INBI", "Intsia bijuga", IF(J4027="ACEB", "Acanthus ebracteatus", IF(J4027="CAER", "Calamus erinaceus", IF(J4027="UNUN", "Unknown unknown",  IF(J4027="SOAL", "Sonneratia alba",  IF(J4027="AECO", "Aegiceras corniculatum", "" )) )))))))))))))))))))))))))))))</f>
        <v>Rhizophora apiculata</v>
      </c>
      <c r="J4027" s="23" t="s">
        <v>21</v>
      </c>
      <c r="K4027" s="68" t="n">
        <v>15</v>
      </c>
      <c r="L4027" s="73"/>
      <c r="N4027" s="29"/>
    </row>
    <row r="4028" customFormat="false" ht="13.8" hidden="false" customHeight="false" outlineLevel="0" collapsed="false">
      <c r="A4028" s="72" t="s">
        <v>138</v>
      </c>
      <c r="B4028" s="43" t="n">
        <v>41397</v>
      </c>
      <c r="C4028" s="1" t="s">
        <v>544</v>
      </c>
      <c r="D4028" s="1" t="s">
        <v>140</v>
      </c>
      <c r="E4028" s="1" t="s">
        <v>544</v>
      </c>
      <c r="F4028" s="1" t="s">
        <v>20</v>
      </c>
      <c r="G4028" s="14" t="n">
        <v>6</v>
      </c>
      <c r="H4028" s="38" t="n">
        <v>1</v>
      </c>
      <c r="I4028" s="23" t="str">
        <f aca="false">IF(J4028="RHAP", "Rhizophora apiculata", IF(J4028="EXAG", "Excoecaria agallocha", IF(J4028="BRPA", "Bruguiera parviflora", IF(J4028="XYMO", "Xylocarpus moluccensis", IF(J4028="BRCY", "Bruguiera cylindrica", IF(J4028="AVAL", "Avicennia alba", IF(J4028="AVOF", "Avicennia officinalis", IF(J4028="LURA", "Lumnitzera racemosa", IF(J4028="CETA", "Ceriops tagal", IF(J4028="XYGR", "Xylocarpus granatum", IF(J4028="AVMA", "Avicennia marina", IF(J4028="RHMU", "Rhizophora mucronata", IF(J4028="BRGY", "Bruguiera gymnorrhiza", IF(J4028="BRSE", "Bruguiera sexangula", IF(J4028="SOOV", "Sonneratia ovata", IF(J4028="SOCA", "Sonneratia caseolaris", IF(J4028="HELI", "Heritiera littoralis", IF(J4028="HESY", "Heritiera sylvatica", IF(J4028="NYFR", "Nypa fruticans", IF(J4028="CYRA", "Cynometra ramiflora", IF(J4028="PHPA", "Phoenix paludosa", IF(J4028="SCHY", "Scyphiphora hydrophyllacea", IF(J4028="DIMA", "Diospyros maritima", IF(J4028="POPI", "Pongamia pinnata", IF(J4028="MAPS", "Maniltoa psilogyne", IF(J4028="INBI", "Intsia bijuga", IF(J4028="ACEB", "Acanthus ebracteatus", IF(J4028="CAER", "Calamus erinaceus", IF(J4028="UNUN", "Unknown unknown",  IF(J4028="SOAL", "Sonneratia alba",  IF(J4028="AECO", "Aegiceras corniculatum", "" )) )))))))))))))))))))))))))))))</f>
        <v>Rhizophora apiculata</v>
      </c>
      <c r="J4028" s="23" t="s">
        <v>21</v>
      </c>
      <c r="K4028" s="68" t="n">
        <v>15.5</v>
      </c>
      <c r="L4028" s="73"/>
      <c r="N4028" s="29"/>
    </row>
    <row r="4029" customFormat="false" ht="13.8" hidden="false" customHeight="false" outlineLevel="0" collapsed="false">
      <c r="A4029" s="72" t="s">
        <v>138</v>
      </c>
      <c r="B4029" s="43" t="n">
        <v>41397</v>
      </c>
      <c r="C4029" s="1" t="s">
        <v>544</v>
      </c>
      <c r="D4029" s="1" t="s">
        <v>140</v>
      </c>
      <c r="E4029" s="1" t="s">
        <v>544</v>
      </c>
      <c r="F4029" s="1" t="s">
        <v>20</v>
      </c>
      <c r="G4029" s="14" t="n">
        <v>6</v>
      </c>
      <c r="H4029" s="38" t="n">
        <v>1</v>
      </c>
      <c r="I4029" s="23" t="str">
        <f aca="false">IF(J4029="RHAP", "Rhizophora apiculata", IF(J4029="EXAG", "Excoecaria agallocha", IF(J4029="BRPA", "Bruguiera parviflora", IF(J4029="XYMO", "Xylocarpus moluccensis", IF(J4029="BRCY", "Bruguiera cylindrica", IF(J4029="AVAL", "Avicennia alba", IF(J4029="AVOF", "Avicennia officinalis", IF(J4029="LURA", "Lumnitzera racemosa", IF(J4029="CETA", "Ceriops tagal", IF(J4029="XYGR", "Xylocarpus granatum", IF(J4029="AVMA", "Avicennia marina", IF(J4029="RHMU", "Rhizophora mucronata", IF(J4029="BRGY", "Bruguiera gymnorrhiza", IF(J4029="BRSE", "Bruguiera sexangula", IF(J4029="SOOV", "Sonneratia ovata", IF(J4029="SOCA", "Sonneratia caseolaris", IF(J4029="HELI", "Heritiera littoralis", IF(J4029="HESY", "Heritiera sylvatica", IF(J4029="NYFR", "Nypa fruticans", IF(J4029="CYRA", "Cynometra ramiflora", IF(J4029="PHPA", "Phoenix paludosa", IF(J4029="SCHY", "Scyphiphora hydrophyllacea", IF(J4029="DIMA", "Diospyros maritima", IF(J4029="POPI", "Pongamia pinnata", IF(J4029="MAPS", "Maniltoa psilogyne", IF(J4029="INBI", "Intsia bijuga", IF(J4029="ACEB", "Acanthus ebracteatus", IF(J4029="CAER", "Calamus erinaceus", IF(J4029="UNUN", "Unknown unknown",  IF(J4029="SOAL", "Sonneratia alba",  IF(J4029="AECO", "Aegiceras corniculatum", "" )) )))))))))))))))))))))))))))))</f>
        <v>Ceriops tagal</v>
      </c>
      <c r="J4029" s="23" t="s">
        <v>175</v>
      </c>
      <c r="K4029" s="68" t="n">
        <v>17</v>
      </c>
      <c r="L4029" s="73"/>
      <c r="N4029" s="29"/>
      <c r="P4029" s="23"/>
    </row>
    <row r="4030" customFormat="false" ht="13.8" hidden="false" customHeight="false" outlineLevel="0" collapsed="false">
      <c r="A4030" s="23" t="s">
        <v>138</v>
      </c>
      <c r="B4030" s="43" t="n">
        <v>41397</v>
      </c>
      <c r="C4030" s="1" t="s">
        <v>544</v>
      </c>
      <c r="D4030" s="1" t="s">
        <v>140</v>
      </c>
      <c r="E4030" s="1" t="s">
        <v>544</v>
      </c>
      <c r="F4030" s="1" t="s">
        <v>20</v>
      </c>
      <c r="G4030" s="14" t="n">
        <v>6</v>
      </c>
      <c r="H4030" s="38" t="n">
        <v>1</v>
      </c>
      <c r="I4030" s="23" t="str">
        <f aca="false">IF(J4030="RHAP", "Rhizophora apiculata", IF(J4030="EXAG", "Excoecaria agallocha", IF(J4030="BRPA", "Bruguiera parviflora", IF(J4030="XYMO", "Xylocarpus moluccensis", IF(J4030="BRCY", "Bruguiera cylindrica", IF(J4030="AVAL", "Avicennia alba", IF(J4030="AVOF", "Avicennia officinalis", IF(J4030="LURA", "Lumnitzera racemosa", IF(J4030="CETA", "Ceriops tagal", IF(J4030="XYGR", "Xylocarpus granatum", IF(J4030="AVMA", "Avicennia marina", IF(J4030="RHMU", "Rhizophora mucronata", IF(J4030="BRGY", "Bruguiera gymnorrhiza", IF(J4030="BRSE", "Bruguiera sexangula", IF(J4030="SOOV", "Sonneratia ovata", IF(J4030="SOCA", "Sonneratia caseolaris", IF(J4030="HELI", "Heritiera littoralis", IF(J4030="HESY", "Heritiera sylvatica", IF(J4030="NYFR", "Nypa fruticans", IF(J4030="CYRA", "Cynometra ramiflora", IF(J4030="PHPA", "Phoenix paludosa", IF(J4030="SCHY", "Scyphiphora hydrophyllacea", IF(J4030="DIMA", "Diospyros maritima", IF(J4030="POPI", "Pongamia pinnata", IF(J4030="MAPS", "Maniltoa psilogyne", IF(J4030="INBI", "Intsia bijuga", IF(J4030="ACEB", "Acanthus ebracteatus", IF(J4030="CAER", "Calamus erinaceus", IF(J4030="UNUN", "Unknown unknown",  IF(J4030="SOAL", "Sonneratia alba",  IF(J4030="AECO", "Aegiceras corniculatum", "" )) )))))))))))))))))))))))))))))</f>
        <v>Avicennia officinalis</v>
      </c>
      <c r="J4030" s="23" t="s">
        <v>105</v>
      </c>
      <c r="K4030" s="68" t="n">
        <v>21.8</v>
      </c>
      <c r="L4030" s="73"/>
      <c r="N4030" s="29"/>
    </row>
    <row r="4031" customFormat="false" ht="13.8" hidden="false" customHeight="false" outlineLevel="0" collapsed="false">
      <c r="A4031" s="23" t="s">
        <v>138</v>
      </c>
      <c r="B4031" s="43" t="n">
        <v>41397</v>
      </c>
      <c r="C4031" s="1" t="s">
        <v>544</v>
      </c>
      <c r="D4031" s="1" t="s">
        <v>140</v>
      </c>
      <c r="E4031" s="1" t="s">
        <v>544</v>
      </c>
      <c r="F4031" s="1" t="s">
        <v>20</v>
      </c>
      <c r="G4031" s="14" t="n">
        <v>6</v>
      </c>
      <c r="H4031" s="38" t="n">
        <v>1</v>
      </c>
      <c r="I4031" s="23" t="str">
        <f aca="false">IF(J4031="RHAP", "Rhizophora apiculata", IF(J4031="EXAG", "Excoecaria agallocha", IF(J4031="BRPA", "Bruguiera parviflora", IF(J4031="XYMO", "Xylocarpus moluccensis", IF(J4031="BRCY", "Bruguiera cylindrica", IF(J4031="AVAL", "Avicennia alba", IF(J4031="AVOF", "Avicennia officinalis", IF(J4031="LURA", "Lumnitzera racemosa", IF(J4031="CETA", "Ceriops tagal", IF(J4031="XYGR", "Xylocarpus granatum", IF(J4031="AVMA", "Avicennia marina", IF(J4031="RHMU", "Rhizophora mucronata", IF(J4031="BRGY", "Bruguiera gymnorrhiza", IF(J4031="BRSE", "Bruguiera sexangula", IF(J4031="SOOV", "Sonneratia ovata", IF(J4031="SOCA", "Sonneratia caseolaris", IF(J4031="HELI", "Heritiera littoralis", IF(J4031="HESY", "Heritiera sylvatica", IF(J4031="NYFR", "Nypa fruticans", IF(J4031="CYRA", "Cynometra ramiflora", IF(J4031="PHPA", "Phoenix paludosa", IF(J4031="SCHY", "Scyphiphora hydrophyllacea", IF(J4031="DIMA", "Diospyros maritima", IF(J4031="POPI", "Pongamia pinnata", IF(J4031="MAPS", "Maniltoa psilogyne", IF(J4031="INBI", "Intsia bijuga", IF(J4031="ACEB", "Acanthus ebracteatus", IF(J4031="CAER", "Calamus erinaceus", IF(J4031="UNUN", "Unknown unknown",  IF(J4031="SOAL", "Sonneratia alba",  IF(J4031="AECO", "Aegiceras corniculatum", "" )) )))))))))))))))))))))))))))))</f>
        <v>Avicennia officinalis</v>
      </c>
      <c r="J4031" s="23" t="s">
        <v>105</v>
      </c>
      <c r="K4031" s="68" t="n">
        <v>23</v>
      </c>
      <c r="L4031" s="73" t="n">
        <v>1.37</v>
      </c>
      <c r="N4031" s="29" t="n">
        <v>3</v>
      </c>
      <c r="P4031" s="23"/>
    </row>
    <row r="4032" customFormat="false" ht="13.8" hidden="false" customHeight="false" outlineLevel="0" collapsed="false">
      <c r="A4032" s="72" t="s">
        <v>138</v>
      </c>
      <c r="B4032" s="43" t="n">
        <v>41397</v>
      </c>
      <c r="C4032" s="1" t="s">
        <v>544</v>
      </c>
      <c r="D4032" s="1" t="s">
        <v>140</v>
      </c>
      <c r="E4032" s="1" t="s">
        <v>544</v>
      </c>
      <c r="F4032" s="1" t="s">
        <v>20</v>
      </c>
      <c r="G4032" s="14" t="n">
        <v>6</v>
      </c>
      <c r="H4032" s="38" t="n">
        <v>1</v>
      </c>
      <c r="I4032" s="23" t="str">
        <f aca="false">IF(J4032="RHAP", "Rhizophora apiculata", IF(J4032="EXAG", "Excoecaria agallocha", IF(J4032="BRPA", "Bruguiera parviflora", IF(J4032="XYMO", "Xylocarpus moluccensis", IF(J4032="BRCY", "Bruguiera cylindrica", IF(J4032="AVAL", "Avicennia alba", IF(J4032="AVOF", "Avicennia officinalis", IF(J4032="LURA", "Lumnitzera racemosa", IF(J4032="CETA", "Ceriops tagal", IF(J4032="XYGR", "Xylocarpus granatum", IF(J4032="AVMA", "Avicennia marina", IF(J4032="RHMU", "Rhizophora mucronata", IF(J4032="BRGY", "Bruguiera gymnorrhiza", IF(J4032="BRSE", "Bruguiera sexangula", IF(J4032="SOOV", "Sonneratia ovata", IF(J4032="SOCA", "Sonneratia caseolaris", IF(J4032="HELI", "Heritiera littoralis", IF(J4032="HESY", "Heritiera sylvatica", IF(J4032="NYFR", "Nypa fruticans", IF(J4032="CYRA", "Cynometra ramiflora", IF(J4032="PHPA", "Phoenix paludosa", IF(J4032="SCHY", "Scyphiphora hydrophyllacea", IF(J4032="DIMA", "Diospyros maritima", IF(J4032="POPI", "Pongamia pinnata", IF(J4032="MAPS", "Maniltoa psilogyne", IF(J4032="INBI", "Intsia bijuga", IF(J4032="ACEB", "Acanthus ebracteatus", IF(J4032="CAER", "Calamus erinaceus", IF(J4032="UNUN", "Unknown unknown",  IF(J4032="SOAL", "Sonneratia alba",  IF(J4032="AECO", "Aegiceras corniculatum", "" )) )))))))))))))))))))))))))))))</f>
        <v>Ceriops tagal</v>
      </c>
      <c r="J4032" s="23" t="s">
        <v>175</v>
      </c>
      <c r="K4032" s="68" t="n">
        <v>24.1</v>
      </c>
      <c r="L4032" s="73"/>
      <c r="N4032" s="29"/>
      <c r="P4032" s="23"/>
    </row>
    <row r="4033" customFormat="false" ht="13.8" hidden="false" customHeight="false" outlineLevel="0" collapsed="false">
      <c r="A4033" s="72" t="s">
        <v>138</v>
      </c>
      <c r="B4033" s="43" t="n">
        <v>41397</v>
      </c>
      <c r="C4033" s="1" t="s">
        <v>544</v>
      </c>
      <c r="D4033" s="1" t="s">
        <v>140</v>
      </c>
      <c r="E4033" s="1" t="s">
        <v>544</v>
      </c>
      <c r="F4033" s="1" t="s">
        <v>20</v>
      </c>
      <c r="G4033" s="14" t="n">
        <v>6</v>
      </c>
      <c r="H4033" s="38" t="n">
        <v>1</v>
      </c>
      <c r="I4033" s="23" t="str">
        <f aca="false">IF(J4033="RHAP", "Rhizophora apiculata", IF(J4033="EXAG", "Excoecaria agallocha", IF(J4033="BRPA", "Bruguiera parviflora", IF(J4033="XYMO", "Xylocarpus moluccensis", IF(J4033="BRCY", "Bruguiera cylindrica", IF(J4033="AVAL", "Avicennia alba", IF(J4033="AVOF", "Avicennia officinalis", IF(J4033="LURA", "Lumnitzera racemosa", IF(J4033="CETA", "Ceriops tagal", IF(J4033="XYGR", "Xylocarpus granatum", IF(J4033="AVMA", "Avicennia marina", IF(J4033="RHMU", "Rhizophora mucronata", IF(J4033="BRGY", "Bruguiera gymnorrhiza", IF(J4033="BRSE", "Bruguiera sexangula", IF(J4033="SOOV", "Sonneratia ovata", IF(J4033="SOCA", "Sonneratia caseolaris", IF(J4033="HELI", "Heritiera littoralis", IF(J4033="HESY", "Heritiera sylvatica", IF(J4033="NYFR", "Nypa fruticans", IF(J4033="CYRA", "Cynometra ramiflora", IF(J4033="PHPA", "Phoenix paludosa", IF(J4033="SCHY", "Scyphiphora hydrophyllacea", IF(J4033="DIMA", "Diospyros maritima", IF(J4033="POPI", "Pongamia pinnata", IF(J4033="MAPS", "Maniltoa psilogyne", IF(J4033="INBI", "Intsia bijuga", IF(J4033="ACEB", "Acanthus ebracteatus", IF(J4033="CAER", "Calamus erinaceus", IF(J4033="UNUN", "Unknown unknown",  IF(J4033="SOAL", "Sonneratia alba",  IF(J4033="AECO", "Aegiceras corniculatum", "" )) )))))))))))))))))))))))))))))</f>
        <v>Ceriops tagal</v>
      </c>
      <c r="J4033" s="23" t="s">
        <v>175</v>
      </c>
      <c r="K4033" s="68" t="n">
        <v>24.5</v>
      </c>
      <c r="L4033" s="73"/>
      <c r="N4033" s="29"/>
      <c r="P4033" s="23"/>
    </row>
    <row r="4034" customFormat="false" ht="13.8" hidden="false" customHeight="false" outlineLevel="0" collapsed="false">
      <c r="A4034" s="72" t="s">
        <v>138</v>
      </c>
      <c r="B4034" s="43" t="n">
        <v>41397</v>
      </c>
      <c r="C4034" s="1" t="s">
        <v>544</v>
      </c>
      <c r="D4034" s="1" t="s">
        <v>140</v>
      </c>
      <c r="E4034" s="1" t="s">
        <v>544</v>
      </c>
      <c r="F4034" s="1" t="s">
        <v>20</v>
      </c>
      <c r="G4034" s="14" t="n">
        <v>6</v>
      </c>
      <c r="H4034" s="38" t="n">
        <v>2</v>
      </c>
      <c r="I4034" s="23" t="str">
        <f aca="false">IF(J4034="RHAP", "Rhizophora apiculata", IF(J4034="EXAG", "Excoecaria agallocha", IF(J4034="BRPA", "Bruguiera parviflora", IF(J4034="XYMO", "Xylocarpus moluccensis", IF(J4034="BRCY", "Bruguiera cylindrica", IF(J4034="AVAL", "Avicennia alba", IF(J4034="AVOF", "Avicennia officinalis", IF(J4034="LURA", "Lumnitzera racemosa", IF(J4034="CETA", "Ceriops tagal", IF(J4034="XYGR", "Xylocarpus granatum", IF(J4034="AVMA", "Avicennia marina", IF(J4034="RHMU", "Rhizophora mucronata", IF(J4034="BRGY", "Bruguiera gymnorrhiza", IF(J4034="BRSE", "Bruguiera sexangula", IF(J4034="SOOV", "Sonneratia ovata", IF(J4034="SOCA", "Sonneratia caseolaris", IF(J4034="HELI", "Heritiera littoralis", IF(J4034="HESY", "Heritiera sylvatica", IF(J4034="NYFR", "Nypa fruticans", IF(J4034="CYRA", "Cynometra ramiflora", IF(J4034="PHPA", "Phoenix paludosa", IF(J4034="SCHY", "Scyphiphora hydrophyllacea", IF(J4034="DIMA", "Diospyros maritima", IF(J4034="POPI", "Pongamia pinnata", IF(J4034="MAPS", "Maniltoa psilogyne", IF(J4034="INBI", "Intsia bijuga", IF(J4034="ACEB", "Acanthus ebracteatus", IF(J4034="CAER", "Calamus erinaceus", IF(J4034="UNUN", "Unknown unknown",  IF(J4034="SOAL", "Sonneratia alba",  IF(J4034="AECO", "Aegiceras corniculatum", "" )) )))))))))))))))))))))))))))))</f>
        <v>Rhizophora apiculata</v>
      </c>
      <c r="J4034" s="23" t="s">
        <v>21</v>
      </c>
      <c r="K4034" s="68" t="n">
        <v>5.1</v>
      </c>
      <c r="L4034" s="73"/>
      <c r="N4034" s="29"/>
    </row>
    <row r="4035" customFormat="false" ht="13.8" hidden="false" customHeight="false" outlineLevel="0" collapsed="false">
      <c r="A4035" s="72" t="s">
        <v>138</v>
      </c>
      <c r="B4035" s="43" t="n">
        <v>41397</v>
      </c>
      <c r="C4035" s="1" t="s">
        <v>544</v>
      </c>
      <c r="D4035" s="1" t="s">
        <v>140</v>
      </c>
      <c r="E4035" s="1" t="s">
        <v>544</v>
      </c>
      <c r="F4035" s="1" t="s">
        <v>20</v>
      </c>
      <c r="G4035" s="14" t="n">
        <v>6</v>
      </c>
      <c r="H4035" s="38" t="n">
        <v>2</v>
      </c>
      <c r="I4035" s="23" t="str">
        <f aca="false">IF(J4035="RHAP", "Rhizophora apiculata", IF(J4035="EXAG", "Excoecaria agallocha", IF(J4035="BRPA", "Bruguiera parviflora", IF(J4035="XYMO", "Xylocarpus moluccensis", IF(J4035="BRCY", "Bruguiera cylindrica", IF(J4035="AVAL", "Avicennia alba", IF(J4035="AVOF", "Avicennia officinalis", IF(J4035="LURA", "Lumnitzera racemosa", IF(J4035="CETA", "Ceriops tagal", IF(J4035="XYGR", "Xylocarpus granatum", IF(J4035="AVMA", "Avicennia marina", IF(J4035="RHMU", "Rhizophora mucronata", IF(J4035="BRGY", "Bruguiera gymnorrhiza", IF(J4035="BRSE", "Bruguiera sexangula", IF(J4035="SOOV", "Sonneratia ovata", IF(J4035="SOCA", "Sonneratia caseolaris", IF(J4035="HELI", "Heritiera littoralis", IF(J4035="HESY", "Heritiera sylvatica", IF(J4035="NYFR", "Nypa fruticans", IF(J4035="CYRA", "Cynometra ramiflora", IF(J4035="PHPA", "Phoenix paludosa", IF(J4035="SCHY", "Scyphiphora hydrophyllacea", IF(J4035="DIMA", "Diospyros maritima", IF(J4035="POPI", "Pongamia pinnata", IF(J4035="MAPS", "Maniltoa psilogyne", IF(J4035="INBI", "Intsia bijuga", IF(J4035="ACEB", "Acanthus ebracteatus", IF(J4035="CAER", "Calamus erinaceus", IF(J4035="UNUN", "Unknown unknown",  IF(J4035="SOAL", "Sonneratia alba",  IF(J4035="AECO", "Aegiceras corniculatum", "" )) )))))))))))))))))))))))))))))</f>
        <v>Bruguiera gymnorrhiza</v>
      </c>
      <c r="J4035" s="23" t="s">
        <v>1027</v>
      </c>
      <c r="K4035" s="68" t="n">
        <v>5.2</v>
      </c>
      <c r="L4035" s="73"/>
      <c r="N4035" s="29"/>
      <c r="P4035" s="23"/>
    </row>
    <row r="4036" customFormat="false" ht="13.8" hidden="false" customHeight="false" outlineLevel="0" collapsed="false">
      <c r="A4036" s="72" t="s">
        <v>138</v>
      </c>
      <c r="B4036" s="43" t="n">
        <v>41397</v>
      </c>
      <c r="C4036" s="1" t="s">
        <v>544</v>
      </c>
      <c r="D4036" s="1" t="s">
        <v>140</v>
      </c>
      <c r="E4036" s="1" t="s">
        <v>544</v>
      </c>
      <c r="F4036" s="1" t="s">
        <v>20</v>
      </c>
      <c r="G4036" s="14" t="n">
        <v>6</v>
      </c>
      <c r="H4036" s="38" t="n">
        <v>2</v>
      </c>
      <c r="I4036" s="23" t="str">
        <f aca="false">IF(J4036="RHAP", "Rhizophora apiculata", IF(J4036="EXAG", "Excoecaria agallocha", IF(J4036="BRPA", "Bruguiera parviflora", IF(J4036="XYMO", "Xylocarpus moluccensis", IF(J4036="BRCY", "Bruguiera cylindrica", IF(J4036="AVAL", "Avicennia alba", IF(J4036="AVOF", "Avicennia officinalis", IF(J4036="LURA", "Lumnitzera racemosa", IF(J4036="CETA", "Ceriops tagal", IF(J4036="XYGR", "Xylocarpus granatum", IF(J4036="AVMA", "Avicennia marina", IF(J4036="RHMU", "Rhizophora mucronata", IF(J4036="BRGY", "Bruguiera gymnorrhiza", IF(J4036="BRSE", "Bruguiera sexangula", IF(J4036="SOOV", "Sonneratia ovata", IF(J4036="SOCA", "Sonneratia caseolaris", IF(J4036="HELI", "Heritiera littoralis", IF(J4036="HESY", "Heritiera sylvatica", IF(J4036="NYFR", "Nypa fruticans", IF(J4036="CYRA", "Cynometra ramiflora", IF(J4036="PHPA", "Phoenix paludosa", IF(J4036="SCHY", "Scyphiphora hydrophyllacea", IF(J4036="DIMA", "Diospyros maritima", IF(J4036="POPI", "Pongamia pinnata", IF(J4036="MAPS", "Maniltoa psilogyne", IF(J4036="INBI", "Intsia bijuga", IF(J4036="ACEB", "Acanthus ebracteatus", IF(J4036="CAER", "Calamus erinaceus", IF(J4036="UNUN", "Unknown unknown",  IF(J4036="SOAL", "Sonneratia alba",  IF(J4036="AECO", "Aegiceras corniculatum", "" )) )))))))))))))))))))))))))))))</f>
        <v>Bruguiera gymnorrhiza</v>
      </c>
      <c r="J4036" s="23" t="s">
        <v>1027</v>
      </c>
      <c r="K4036" s="68" t="n">
        <v>5.6</v>
      </c>
      <c r="L4036" s="73"/>
      <c r="N4036" s="29"/>
      <c r="P4036" s="23"/>
    </row>
    <row r="4037" customFormat="false" ht="13.8" hidden="false" customHeight="false" outlineLevel="0" collapsed="false">
      <c r="A4037" s="72" t="s">
        <v>138</v>
      </c>
      <c r="B4037" s="43" t="n">
        <v>41397</v>
      </c>
      <c r="C4037" s="1" t="s">
        <v>544</v>
      </c>
      <c r="D4037" s="1" t="s">
        <v>140</v>
      </c>
      <c r="E4037" s="1" t="s">
        <v>544</v>
      </c>
      <c r="F4037" s="1" t="s">
        <v>20</v>
      </c>
      <c r="G4037" s="14" t="n">
        <v>6</v>
      </c>
      <c r="H4037" s="38" t="n">
        <v>2</v>
      </c>
      <c r="I4037" s="23" t="str">
        <f aca="false">IF(J4037="RHAP", "Rhizophora apiculata", IF(J4037="EXAG", "Excoecaria agallocha", IF(J4037="BRPA", "Bruguiera parviflora", IF(J4037="XYMO", "Xylocarpus moluccensis", IF(J4037="BRCY", "Bruguiera cylindrica", IF(J4037="AVAL", "Avicennia alba", IF(J4037="AVOF", "Avicennia officinalis", IF(J4037="LURA", "Lumnitzera racemosa", IF(J4037="CETA", "Ceriops tagal", IF(J4037="XYGR", "Xylocarpus granatum", IF(J4037="AVMA", "Avicennia marina", IF(J4037="RHMU", "Rhizophora mucronata", IF(J4037="BRGY", "Bruguiera gymnorrhiza", IF(J4037="BRSE", "Bruguiera sexangula", IF(J4037="SOOV", "Sonneratia ovata", IF(J4037="SOCA", "Sonneratia caseolaris", IF(J4037="HELI", "Heritiera littoralis", IF(J4037="HESY", "Heritiera sylvatica", IF(J4037="NYFR", "Nypa fruticans", IF(J4037="CYRA", "Cynometra ramiflora", IF(J4037="PHPA", "Phoenix paludosa", IF(J4037="SCHY", "Scyphiphora hydrophyllacea", IF(J4037="DIMA", "Diospyros maritima", IF(J4037="POPI", "Pongamia pinnata", IF(J4037="MAPS", "Maniltoa psilogyne", IF(J4037="INBI", "Intsia bijuga", IF(J4037="ACEB", "Acanthus ebracteatus", IF(J4037="CAER", "Calamus erinaceus", IF(J4037="UNUN", "Unknown unknown",  IF(J4037="SOAL", "Sonneratia alba",  IF(J4037="AECO", "Aegiceras corniculatum", "" )) )))))))))))))))))))))))))))))</f>
        <v>Bruguiera gymnorrhiza</v>
      </c>
      <c r="J4037" s="23" t="s">
        <v>1027</v>
      </c>
      <c r="K4037" s="68" t="n">
        <v>5.8</v>
      </c>
      <c r="L4037" s="73"/>
      <c r="N4037" s="29"/>
      <c r="P4037" s="23"/>
    </row>
    <row r="4038" customFormat="false" ht="13.8" hidden="false" customHeight="false" outlineLevel="0" collapsed="false">
      <c r="A4038" s="72" t="s">
        <v>138</v>
      </c>
      <c r="B4038" s="43" t="n">
        <v>41397</v>
      </c>
      <c r="C4038" s="1" t="s">
        <v>544</v>
      </c>
      <c r="D4038" s="1" t="s">
        <v>140</v>
      </c>
      <c r="E4038" s="1" t="s">
        <v>544</v>
      </c>
      <c r="F4038" s="1" t="s">
        <v>20</v>
      </c>
      <c r="G4038" s="14" t="n">
        <v>6</v>
      </c>
      <c r="H4038" s="38" t="n">
        <v>2</v>
      </c>
      <c r="I4038" s="23" t="str">
        <f aca="false">IF(J4038="RHAP", "Rhizophora apiculata", IF(J4038="EXAG", "Excoecaria agallocha", IF(J4038="BRPA", "Bruguiera parviflora", IF(J4038="XYMO", "Xylocarpus moluccensis", IF(J4038="BRCY", "Bruguiera cylindrica", IF(J4038="AVAL", "Avicennia alba", IF(J4038="AVOF", "Avicennia officinalis", IF(J4038="LURA", "Lumnitzera racemosa", IF(J4038="CETA", "Ceriops tagal", IF(J4038="XYGR", "Xylocarpus granatum", IF(J4038="AVMA", "Avicennia marina", IF(J4038="RHMU", "Rhizophora mucronata", IF(J4038="BRGY", "Bruguiera gymnorrhiza", IF(J4038="BRSE", "Bruguiera sexangula", IF(J4038="SOOV", "Sonneratia ovata", IF(J4038="SOCA", "Sonneratia caseolaris", IF(J4038="HELI", "Heritiera littoralis", IF(J4038="HESY", "Heritiera sylvatica", IF(J4038="NYFR", "Nypa fruticans", IF(J4038="CYRA", "Cynometra ramiflora", IF(J4038="PHPA", "Phoenix paludosa", IF(J4038="SCHY", "Scyphiphora hydrophyllacea", IF(J4038="DIMA", "Diospyros maritima", IF(J4038="POPI", "Pongamia pinnata", IF(J4038="MAPS", "Maniltoa psilogyne", IF(J4038="INBI", "Intsia bijuga", IF(J4038="ACEB", "Acanthus ebracteatus", IF(J4038="CAER", "Calamus erinaceus", IF(J4038="UNUN", "Unknown unknown",  IF(J4038="SOAL", "Sonneratia alba",  IF(J4038="AECO", "Aegiceras corniculatum", "" )) )))))))))))))))))))))))))))))</f>
        <v>Rhizophora apiculata</v>
      </c>
      <c r="J4038" s="23" t="s">
        <v>21</v>
      </c>
      <c r="K4038" s="68" t="n">
        <v>6.5</v>
      </c>
      <c r="L4038" s="73"/>
      <c r="N4038" s="29"/>
    </row>
    <row r="4039" customFormat="false" ht="13.8" hidden="false" customHeight="false" outlineLevel="0" collapsed="false">
      <c r="A4039" s="72" t="s">
        <v>138</v>
      </c>
      <c r="B4039" s="43" t="n">
        <v>41397</v>
      </c>
      <c r="C4039" s="1" t="s">
        <v>544</v>
      </c>
      <c r="D4039" s="1" t="s">
        <v>140</v>
      </c>
      <c r="E4039" s="1" t="s">
        <v>544</v>
      </c>
      <c r="F4039" s="1" t="s">
        <v>20</v>
      </c>
      <c r="G4039" s="14" t="n">
        <v>6</v>
      </c>
      <c r="H4039" s="38" t="n">
        <v>2</v>
      </c>
      <c r="I4039" s="23" t="str">
        <f aca="false">IF(J4039="RHAP", "Rhizophora apiculata", IF(J4039="EXAG", "Excoecaria agallocha", IF(J4039="BRPA", "Bruguiera parviflora", IF(J4039="XYMO", "Xylocarpus moluccensis", IF(J4039="BRCY", "Bruguiera cylindrica", IF(J4039="AVAL", "Avicennia alba", IF(J4039="AVOF", "Avicennia officinalis", IF(J4039="LURA", "Lumnitzera racemosa", IF(J4039="CETA", "Ceriops tagal", IF(J4039="XYGR", "Xylocarpus granatum", IF(J4039="AVMA", "Avicennia marina", IF(J4039="RHMU", "Rhizophora mucronata", IF(J4039="BRGY", "Bruguiera gymnorrhiza", IF(J4039="BRSE", "Bruguiera sexangula", IF(J4039="SOOV", "Sonneratia ovata", IF(J4039="SOCA", "Sonneratia caseolaris", IF(J4039="HELI", "Heritiera littoralis", IF(J4039="HESY", "Heritiera sylvatica", IF(J4039="NYFR", "Nypa fruticans", IF(J4039="CYRA", "Cynometra ramiflora", IF(J4039="PHPA", "Phoenix paludosa", IF(J4039="SCHY", "Scyphiphora hydrophyllacea", IF(J4039="DIMA", "Diospyros maritima", IF(J4039="POPI", "Pongamia pinnata", IF(J4039="MAPS", "Maniltoa psilogyne", IF(J4039="INBI", "Intsia bijuga", IF(J4039="ACEB", "Acanthus ebracteatus", IF(J4039="CAER", "Calamus erinaceus", IF(J4039="UNUN", "Unknown unknown",  IF(J4039="SOAL", "Sonneratia alba",  IF(J4039="AECO", "Aegiceras corniculatum", "" )) )))))))))))))))))))))))))))))</f>
        <v>Bruguiera gymnorrhiza</v>
      </c>
      <c r="J4039" s="23" t="s">
        <v>1027</v>
      </c>
      <c r="K4039" s="68" t="n">
        <v>7.3</v>
      </c>
      <c r="L4039" s="73"/>
      <c r="N4039" s="29"/>
      <c r="P4039" s="23"/>
    </row>
    <row r="4040" customFormat="false" ht="13.8" hidden="false" customHeight="false" outlineLevel="0" collapsed="false">
      <c r="A4040" s="72" t="s">
        <v>138</v>
      </c>
      <c r="B4040" s="43" t="n">
        <v>41397</v>
      </c>
      <c r="C4040" s="1" t="s">
        <v>544</v>
      </c>
      <c r="D4040" s="1" t="s">
        <v>140</v>
      </c>
      <c r="E4040" s="1" t="s">
        <v>544</v>
      </c>
      <c r="F4040" s="1" t="s">
        <v>20</v>
      </c>
      <c r="G4040" s="14" t="n">
        <v>6</v>
      </c>
      <c r="H4040" s="38" t="n">
        <v>2</v>
      </c>
      <c r="I4040" s="23" t="str">
        <f aca="false">IF(J4040="RHAP", "Rhizophora apiculata", IF(J4040="EXAG", "Excoecaria agallocha", IF(J4040="BRPA", "Bruguiera parviflora", IF(J4040="XYMO", "Xylocarpus moluccensis", IF(J4040="BRCY", "Bruguiera cylindrica", IF(J4040="AVAL", "Avicennia alba", IF(J4040="AVOF", "Avicennia officinalis", IF(J4040="LURA", "Lumnitzera racemosa", IF(J4040="CETA", "Ceriops tagal", IF(J4040="XYGR", "Xylocarpus granatum", IF(J4040="AVMA", "Avicennia marina", IF(J4040="RHMU", "Rhizophora mucronata", IF(J4040="BRGY", "Bruguiera gymnorrhiza", IF(J4040="BRSE", "Bruguiera sexangula", IF(J4040="SOOV", "Sonneratia ovata", IF(J4040="SOCA", "Sonneratia caseolaris", IF(J4040="HELI", "Heritiera littoralis", IF(J4040="HESY", "Heritiera sylvatica", IF(J4040="NYFR", "Nypa fruticans", IF(J4040="CYRA", "Cynometra ramiflora", IF(J4040="PHPA", "Phoenix paludosa", IF(J4040="SCHY", "Scyphiphora hydrophyllacea", IF(J4040="DIMA", "Diospyros maritima", IF(J4040="POPI", "Pongamia pinnata", IF(J4040="MAPS", "Maniltoa psilogyne", IF(J4040="INBI", "Intsia bijuga", IF(J4040="ACEB", "Acanthus ebracteatus", IF(J4040="CAER", "Calamus erinaceus", IF(J4040="UNUN", "Unknown unknown",  IF(J4040="SOAL", "Sonneratia alba",  IF(J4040="AECO", "Aegiceras corniculatum", "" )) )))))))))))))))))))))))))))))</f>
        <v>Bruguiera gymnorrhiza</v>
      </c>
      <c r="J4040" s="23" t="s">
        <v>1027</v>
      </c>
      <c r="K4040" s="68" t="n">
        <v>7.3</v>
      </c>
      <c r="L4040" s="73"/>
      <c r="N4040" s="29"/>
      <c r="P4040" s="23"/>
    </row>
    <row r="4041" customFormat="false" ht="13.8" hidden="false" customHeight="false" outlineLevel="0" collapsed="false">
      <c r="A4041" s="72" t="s">
        <v>138</v>
      </c>
      <c r="B4041" s="43" t="n">
        <v>41397</v>
      </c>
      <c r="C4041" s="1" t="s">
        <v>544</v>
      </c>
      <c r="D4041" s="1" t="s">
        <v>140</v>
      </c>
      <c r="E4041" s="1" t="s">
        <v>544</v>
      </c>
      <c r="F4041" s="1" t="s">
        <v>20</v>
      </c>
      <c r="G4041" s="14" t="n">
        <v>6</v>
      </c>
      <c r="H4041" s="38" t="n">
        <v>2</v>
      </c>
      <c r="I4041" s="23" t="str">
        <f aca="false">IF(J4041="RHAP", "Rhizophora apiculata", IF(J4041="EXAG", "Excoecaria agallocha", IF(J4041="BRPA", "Bruguiera parviflora", IF(J4041="XYMO", "Xylocarpus moluccensis", IF(J4041="BRCY", "Bruguiera cylindrica", IF(J4041="AVAL", "Avicennia alba", IF(J4041="AVOF", "Avicennia officinalis", IF(J4041="LURA", "Lumnitzera racemosa", IF(J4041="CETA", "Ceriops tagal", IF(J4041="XYGR", "Xylocarpus granatum", IF(J4041="AVMA", "Avicennia marina", IF(J4041="RHMU", "Rhizophora mucronata", IF(J4041="BRGY", "Bruguiera gymnorrhiza", IF(J4041="BRSE", "Bruguiera sexangula", IF(J4041="SOOV", "Sonneratia ovata", IF(J4041="SOCA", "Sonneratia caseolaris", IF(J4041="HELI", "Heritiera littoralis", IF(J4041="HESY", "Heritiera sylvatica", IF(J4041="NYFR", "Nypa fruticans", IF(J4041="CYRA", "Cynometra ramiflora", IF(J4041="PHPA", "Phoenix paludosa", IF(J4041="SCHY", "Scyphiphora hydrophyllacea", IF(J4041="DIMA", "Diospyros maritima", IF(J4041="POPI", "Pongamia pinnata", IF(J4041="MAPS", "Maniltoa psilogyne", IF(J4041="INBI", "Intsia bijuga", IF(J4041="ACEB", "Acanthus ebracteatus", IF(J4041="CAER", "Calamus erinaceus", IF(J4041="UNUN", "Unknown unknown",  IF(J4041="SOAL", "Sonneratia alba",  IF(J4041="AECO", "Aegiceras corniculatum", "" )) )))))))))))))))))))))))))))))</f>
        <v>Bruguiera gymnorrhiza</v>
      </c>
      <c r="J4041" s="23" t="s">
        <v>1027</v>
      </c>
      <c r="K4041" s="68" t="n">
        <v>7.5</v>
      </c>
      <c r="L4041" s="73"/>
      <c r="N4041" s="29"/>
      <c r="P4041" s="23"/>
    </row>
    <row r="4042" customFormat="false" ht="13.8" hidden="false" customHeight="false" outlineLevel="0" collapsed="false">
      <c r="A4042" s="72" t="s">
        <v>138</v>
      </c>
      <c r="B4042" s="43" t="n">
        <v>41397</v>
      </c>
      <c r="C4042" s="1" t="s">
        <v>544</v>
      </c>
      <c r="D4042" s="1" t="s">
        <v>140</v>
      </c>
      <c r="E4042" s="1" t="s">
        <v>544</v>
      </c>
      <c r="F4042" s="1" t="s">
        <v>20</v>
      </c>
      <c r="G4042" s="14" t="n">
        <v>6</v>
      </c>
      <c r="H4042" s="38" t="n">
        <v>2</v>
      </c>
      <c r="I4042" s="23" t="str">
        <f aca="false">IF(J4042="RHAP", "Rhizophora apiculata", IF(J4042="EXAG", "Excoecaria agallocha", IF(J4042="BRPA", "Bruguiera parviflora", IF(J4042="XYMO", "Xylocarpus moluccensis", IF(J4042="BRCY", "Bruguiera cylindrica", IF(J4042="AVAL", "Avicennia alba", IF(J4042="AVOF", "Avicennia officinalis", IF(J4042="LURA", "Lumnitzera racemosa", IF(J4042="CETA", "Ceriops tagal", IF(J4042="XYGR", "Xylocarpus granatum", IF(J4042="AVMA", "Avicennia marina", IF(J4042="RHMU", "Rhizophora mucronata", IF(J4042="BRGY", "Bruguiera gymnorrhiza", IF(J4042="BRSE", "Bruguiera sexangula", IF(J4042="SOOV", "Sonneratia ovata", IF(J4042="SOCA", "Sonneratia caseolaris", IF(J4042="HELI", "Heritiera littoralis", IF(J4042="HESY", "Heritiera sylvatica", IF(J4042="NYFR", "Nypa fruticans", IF(J4042="CYRA", "Cynometra ramiflora", IF(J4042="PHPA", "Phoenix paludosa", IF(J4042="SCHY", "Scyphiphora hydrophyllacea", IF(J4042="DIMA", "Diospyros maritima", IF(J4042="POPI", "Pongamia pinnata", IF(J4042="MAPS", "Maniltoa psilogyne", IF(J4042="INBI", "Intsia bijuga", IF(J4042="ACEB", "Acanthus ebracteatus", IF(J4042="CAER", "Calamus erinaceus", IF(J4042="UNUN", "Unknown unknown",  IF(J4042="SOAL", "Sonneratia alba",  IF(J4042="AECO", "Aegiceras corniculatum", "" )) )))))))))))))))))))))))))))))</f>
        <v>Bruguiera gymnorrhiza</v>
      </c>
      <c r="J4042" s="23" t="s">
        <v>1027</v>
      </c>
      <c r="K4042" s="68" t="n">
        <v>7.8</v>
      </c>
      <c r="L4042" s="73"/>
      <c r="N4042" s="29"/>
      <c r="P4042" s="23"/>
    </row>
    <row r="4043" customFormat="false" ht="13.8" hidden="false" customHeight="false" outlineLevel="0" collapsed="false">
      <c r="A4043" s="72" t="s">
        <v>138</v>
      </c>
      <c r="B4043" s="43" t="n">
        <v>41397</v>
      </c>
      <c r="C4043" s="1" t="s">
        <v>544</v>
      </c>
      <c r="D4043" s="1" t="s">
        <v>140</v>
      </c>
      <c r="E4043" s="1" t="s">
        <v>544</v>
      </c>
      <c r="F4043" s="1" t="s">
        <v>20</v>
      </c>
      <c r="G4043" s="14" t="n">
        <v>6</v>
      </c>
      <c r="H4043" s="38" t="n">
        <v>2</v>
      </c>
      <c r="I4043" s="23" t="str">
        <f aca="false">IF(J4043="RHAP", "Rhizophora apiculata", IF(J4043="EXAG", "Excoecaria agallocha", IF(J4043="BRPA", "Bruguiera parviflora", IF(J4043="XYMO", "Xylocarpus moluccensis", IF(J4043="BRCY", "Bruguiera cylindrica", IF(J4043="AVAL", "Avicennia alba", IF(J4043="AVOF", "Avicennia officinalis", IF(J4043="LURA", "Lumnitzera racemosa", IF(J4043="CETA", "Ceriops tagal", IF(J4043="XYGR", "Xylocarpus granatum", IF(J4043="AVMA", "Avicennia marina", IF(J4043="RHMU", "Rhizophora mucronata", IF(J4043="BRGY", "Bruguiera gymnorrhiza", IF(J4043="BRSE", "Bruguiera sexangula", IF(J4043="SOOV", "Sonneratia ovata", IF(J4043="SOCA", "Sonneratia caseolaris", IF(J4043="HELI", "Heritiera littoralis", IF(J4043="HESY", "Heritiera sylvatica", IF(J4043="NYFR", "Nypa fruticans", IF(J4043="CYRA", "Cynometra ramiflora", IF(J4043="PHPA", "Phoenix paludosa", IF(J4043="SCHY", "Scyphiphora hydrophyllacea", IF(J4043="DIMA", "Diospyros maritima", IF(J4043="POPI", "Pongamia pinnata", IF(J4043="MAPS", "Maniltoa psilogyne", IF(J4043="INBI", "Intsia bijuga", IF(J4043="ACEB", "Acanthus ebracteatus", IF(J4043="CAER", "Calamus erinaceus", IF(J4043="UNUN", "Unknown unknown",  IF(J4043="SOAL", "Sonneratia alba",  IF(J4043="AECO", "Aegiceras corniculatum", "" )) )))))))))))))))))))))))))))))</f>
        <v>Bruguiera gymnorrhiza</v>
      </c>
      <c r="J4043" s="23" t="s">
        <v>1027</v>
      </c>
      <c r="K4043" s="68" t="n">
        <v>8.4</v>
      </c>
      <c r="L4043" s="73"/>
      <c r="N4043" s="29"/>
      <c r="P4043" s="23"/>
    </row>
    <row r="4044" customFormat="false" ht="13.8" hidden="false" customHeight="false" outlineLevel="0" collapsed="false">
      <c r="A4044" s="72" t="s">
        <v>138</v>
      </c>
      <c r="B4044" s="43" t="n">
        <v>41397</v>
      </c>
      <c r="C4044" s="1" t="s">
        <v>544</v>
      </c>
      <c r="D4044" s="1" t="s">
        <v>140</v>
      </c>
      <c r="E4044" s="1" t="s">
        <v>544</v>
      </c>
      <c r="F4044" s="1" t="s">
        <v>20</v>
      </c>
      <c r="G4044" s="14" t="n">
        <v>6</v>
      </c>
      <c r="H4044" s="38" t="n">
        <v>2</v>
      </c>
      <c r="I4044" s="23" t="str">
        <f aca="false">IF(J4044="RHAP", "Rhizophora apiculata", IF(J4044="EXAG", "Excoecaria agallocha", IF(J4044="BRPA", "Bruguiera parviflora", IF(J4044="XYMO", "Xylocarpus moluccensis", IF(J4044="BRCY", "Bruguiera cylindrica", IF(J4044="AVAL", "Avicennia alba", IF(J4044="AVOF", "Avicennia officinalis", IF(J4044="LURA", "Lumnitzera racemosa", IF(J4044="CETA", "Ceriops tagal", IF(J4044="XYGR", "Xylocarpus granatum", IF(J4044="AVMA", "Avicennia marina", IF(J4044="RHMU", "Rhizophora mucronata", IF(J4044="BRGY", "Bruguiera gymnorrhiza", IF(J4044="BRSE", "Bruguiera sexangula", IF(J4044="SOOV", "Sonneratia ovata", IF(J4044="SOCA", "Sonneratia caseolaris", IF(J4044="HELI", "Heritiera littoralis", IF(J4044="HESY", "Heritiera sylvatica", IF(J4044="NYFR", "Nypa fruticans", IF(J4044="CYRA", "Cynometra ramiflora", IF(J4044="PHPA", "Phoenix paludosa", IF(J4044="SCHY", "Scyphiphora hydrophyllacea", IF(J4044="DIMA", "Diospyros maritima", IF(J4044="POPI", "Pongamia pinnata", IF(J4044="MAPS", "Maniltoa psilogyne", IF(J4044="INBI", "Intsia bijuga", IF(J4044="ACEB", "Acanthus ebracteatus", IF(J4044="CAER", "Calamus erinaceus", IF(J4044="UNUN", "Unknown unknown",  IF(J4044="SOAL", "Sonneratia alba",  IF(J4044="AECO", "Aegiceras corniculatum", "" )) )))))))))))))))))))))))))))))</f>
        <v>Bruguiera gymnorrhiza</v>
      </c>
      <c r="J4044" s="23" t="s">
        <v>1027</v>
      </c>
      <c r="K4044" s="68" t="n">
        <v>8.8</v>
      </c>
      <c r="L4044" s="73"/>
      <c r="N4044" s="29"/>
      <c r="P4044" s="23"/>
    </row>
    <row r="4045" customFormat="false" ht="13.8" hidden="false" customHeight="false" outlineLevel="0" collapsed="false">
      <c r="A4045" s="72" t="s">
        <v>138</v>
      </c>
      <c r="B4045" s="43" t="n">
        <v>41397</v>
      </c>
      <c r="C4045" s="1" t="s">
        <v>544</v>
      </c>
      <c r="D4045" s="1" t="s">
        <v>140</v>
      </c>
      <c r="E4045" s="1" t="s">
        <v>544</v>
      </c>
      <c r="F4045" s="1" t="s">
        <v>20</v>
      </c>
      <c r="G4045" s="14" t="n">
        <v>6</v>
      </c>
      <c r="H4045" s="38" t="n">
        <v>2</v>
      </c>
      <c r="I4045" s="23" t="str">
        <f aca="false">IF(J4045="RHAP", "Rhizophora apiculata", IF(J4045="EXAG", "Excoecaria agallocha", IF(J4045="BRPA", "Bruguiera parviflora", IF(J4045="XYMO", "Xylocarpus moluccensis", IF(J4045="BRCY", "Bruguiera cylindrica", IF(J4045="AVAL", "Avicennia alba", IF(J4045="AVOF", "Avicennia officinalis", IF(J4045="LURA", "Lumnitzera racemosa", IF(J4045="CETA", "Ceriops tagal", IF(J4045="XYGR", "Xylocarpus granatum", IF(J4045="AVMA", "Avicennia marina", IF(J4045="RHMU", "Rhizophora mucronata", IF(J4045="BRGY", "Bruguiera gymnorrhiza", IF(J4045="BRSE", "Bruguiera sexangula", IF(J4045="SOOV", "Sonneratia ovata", IF(J4045="SOCA", "Sonneratia caseolaris", IF(J4045="HELI", "Heritiera littoralis", IF(J4045="HESY", "Heritiera sylvatica", IF(J4045="NYFR", "Nypa fruticans", IF(J4045="CYRA", "Cynometra ramiflora", IF(J4045="PHPA", "Phoenix paludosa", IF(J4045="SCHY", "Scyphiphora hydrophyllacea", IF(J4045="DIMA", "Diospyros maritima", IF(J4045="POPI", "Pongamia pinnata", IF(J4045="MAPS", "Maniltoa psilogyne", IF(J4045="INBI", "Intsia bijuga", IF(J4045="ACEB", "Acanthus ebracteatus", IF(J4045="CAER", "Calamus erinaceus", IF(J4045="UNUN", "Unknown unknown",  IF(J4045="SOAL", "Sonneratia alba",  IF(J4045="AECO", "Aegiceras corniculatum", "" )) )))))))))))))))))))))))))))))</f>
        <v>Rhizophora apiculata</v>
      </c>
      <c r="J4045" s="23" t="s">
        <v>21</v>
      </c>
      <c r="K4045" s="68" t="n">
        <v>9.2</v>
      </c>
      <c r="L4045" s="73"/>
      <c r="N4045" s="29"/>
    </row>
    <row r="4046" customFormat="false" ht="13.8" hidden="false" customHeight="false" outlineLevel="0" collapsed="false">
      <c r="A4046" s="72" t="s">
        <v>138</v>
      </c>
      <c r="B4046" s="43" t="n">
        <v>41397</v>
      </c>
      <c r="C4046" s="1" t="s">
        <v>544</v>
      </c>
      <c r="D4046" s="1" t="s">
        <v>140</v>
      </c>
      <c r="E4046" s="1" t="s">
        <v>544</v>
      </c>
      <c r="F4046" s="1" t="s">
        <v>20</v>
      </c>
      <c r="G4046" s="14" t="n">
        <v>6</v>
      </c>
      <c r="H4046" s="38" t="n">
        <v>2</v>
      </c>
      <c r="I4046" s="23" t="str">
        <f aca="false">IF(J4046="RHAP", "Rhizophora apiculata", IF(J4046="EXAG", "Excoecaria agallocha", IF(J4046="BRPA", "Bruguiera parviflora", IF(J4046="XYMO", "Xylocarpus moluccensis", IF(J4046="BRCY", "Bruguiera cylindrica", IF(J4046="AVAL", "Avicennia alba", IF(J4046="AVOF", "Avicennia officinalis", IF(J4046="LURA", "Lumnitzera racemosa", IF(J4046="CETA", "Ceriops tagal", IF(J4046="XYGR", "Xylocarpus granatum", IF(J4046="AVMA", "Avicennia marina", IF(J4046="RHMU", "Rhizophora mucronata", IF(J4046="BRGY", "Bruguiera gymnorrhiza", IF(J4046="BRSE", "Bruguiera sexangula", IF(J4046="SOOV", "Sonneratia ovata", IF(J4046="SOCA", "Sonneratia caseolaris", IF(J4046="HELI", "Heritiera littoralis", IF(J4046="HESY", "Heritiera sylvatica", IF(J4046="NYFR", "Nypa fruticans", IF(J4046="CYRA", "Cynometra ramiflora", IF(J4046="PHPA", "Phoenix paludosa", IF(J4046="SCHY", "Scyphiphora hydrophyllacea", IF(J4046="DIMA", "Diospyros maritima", IF(J4046="POPI", "Pongamia pinnata", IF(J4046="MAPS", "Maniltoa psilogyne", IF(J4046="INBI", "Intsia bijuga", IF(J4046="ACEB", "Acanthus ebracteatus", IF(J4046="CAER", "Calamus erinaceus", IF(J4046="UNUN", "Unknown unknown",  IF(J4046="SOAL", "Sonneratia alba",  IF(J4046="AECO", "Aegiceras corniculatum", "" )) )))))))))))))))))))))))))))))</f>
        <v>Excoecaria agallocha</v>
      </c>
      <c r="J4046" s="23" t="s">
        <v>162</v>
      </c>
      <c r="K4046" s="68" t="n">
        <v>11.8</v>
      </c>
      <c r="L4046" s="73"/>
      <c r="N4046" s="29"/>
    </row>
    <row r="4047" customFormat="false" ht="13.8" hidden="false" customHeight="false" outlineLevel="0" collapsed="false">
      <c r="A4047" s="72" t="s">
        <v>138</v>
      </c>
      <c r="B4047" s="43" t="n">
        <v>41397</v>
      </c>
      <c r="C4047" s="1" t="s">
        <v>544</v>
      </c>
      <c r="D4047" s="1" t="s">
        <v>140</v>
      </c>
      <c r="E4047" s="1" t="s">
        <v>544</v>
      </c>
      <c r="F4047" s="1" t="s">
        <v>20</v>
      </c>
      <c r="G4047" s="14" t="n">
        <v>6</v>
      </c>
      <c r="H4047" s="38" t="n">
        <v>2</v>
      </c>
      <c r="I4047" s="23" t="str">
        <f aca="false">IF(J4047="RHAP", "Rhizophora apiculata", IF(J4047="EXAG", "Excoecaria agallocha", IF(J4047="BRPA", "Bruguiera parviflora", IF(J4047="XYMO", "Xylocarpus moluccensis", IF(J4047="BRCY", "Bruguiera cylindrica", IF(J4047="AVAL", "Avicennia alba", IF(J4047="AVOF", "Avicennia officinalis", IF(J4047="LURA", "Lumnitzera racemosa", IF(J4047="CETA", "Ceriops tagal", IF(J4047="XYGR", "Xylocarpus granatum", IF(J4047="AVMA", "Avicennia marina", IF(J4047="RHMU", "Rhizophora mucronata", IF(J4047="BRGY", "Bruguiera gymnorrhiza", IF(J4047="BRSE", "Bruguiera sexangula", IF(J4047="SOOV", "Sonneratia ovata", IF(J4047="SOCA", "Sonneratia caseolaris", IF(J4047="HELI", "Heritiera littoralis", IF(J4047="HESY", "Heritiera sylvatica", IF(J4047="NYFR", "Nypa fruticans", IF(J4047="CYRA", "Cynometra ramiflora", IF(J4047="PHPA", "Phoenix paludosa", IF(J4047="SCHY", "Scyphiphora hydrophyllacea", IF(J4047="DIMA", "Diospyros maritima", IF(J4047="POPI", "Pongamia pinnata", IF(J4047="MAPS", "Maniltoa psilogyne", IF(J4047="INBI", "Intsia bijuga", IF(J4047="ACEB", "Acanthus ebracteatus", IF(J4047="CAER", "Calamus erinaceus", IF(J4047="UNUN", "Unknown unknown",  IF(J4047="SOAL", "Sonneratia alba",  IF(J4047="AECO", "Aegiceras corniculatum", "" )) )))))))))))))))))))))))))))))</f>
        <v>Bruguiera gymnorrhiza</v>
      </c>
      <c r="J4047" s="23" t="s">
        <v>1027</v>
      </c>
      <c r="K4047" s="68" t="n">
        <v>13.9</v>
      </c>
      <c r="L4047" s="73"/>
      <c r="N4047" s="29"/>
      <c r="P4047" s="23"/>
    </row>
    <row r="4048" customFormat="false" ht="13.8" hidden="false" customHeight="false" outlineLevel="0" collapsed="false">
      <c r="A4048" s="72" t="s">
        <v>138</v>
      </c>
      <c r="B4048" s="43" t="n">
        <v>41397</v>
      </c>
      <c r="C4048" s="1" t="s">
        <v>544</v>
      </c>
      <c r="D4048" s="1" t="s">
        <v>140</v>
      </c>
      <c r="E4048" s="1" t="s">
        <v>544</v>
      </c>
      <c r="F4048" s="1" t="s">
        <v>20</v>
      </c>
      <c r="G4048" s="14" t="n">
        <v>6</v>
      </c>
      <c r="H4048" s="38" t="n">
        <v>2</v>
      </c>
      <c r="I4048" s="23" t="str">
        <f aca="false">IF(J4048="RHAP", "Rhizophora apiculata", IF(J4048="EXAG", "Excoecaria agallocha", IF(J4048="BRPA", "Bruguiera parviflora", IF(J4048="XYMO", "Xylocarpus moluccensis", IF(J4048="BRCY", "Bruguiera cylindrica", IF(J4048="AVAL", "Avicennia alba", IF(J4048="AVOF", "Avicennia officinalis", IF(J4048="LURA", "Lumnitzera racemosa", IF(J4048="CETA", "Ceriops tagal", IF(J4048="XYGR", "Xylocarpus granatum", IF(J4048="AVMA", "Avicennia marina", IF(J4048="RHMU", "Rhizophora mucronata", IF(J4048="BRGY", "Bruguiera gymnorrhiza", IF(J4048="BRSE", "Bruguiera sexangula", IF(J4048="SOOV", "Sonneratia ovata", IF(J4048="SOCA", "Sonneratia caseolaris", IF(J4048="HELI", "Heritiera littoralis", IF(J4048="HESY", "Heritiera sylvatica", IF(J4048="NYFR", "Nypa fruticans", IF(J4048="CYRA", "Cynometra ramiflora", IF(J4048="PHPA", "Phoenix paludosa", IF(J4048="SCHY", "Scyphiphora hydrophyllacea", IF(J4048="DIMA", "Diospyros maritima", IF(J4048="POPI", "Pongamia pinnata", IF(J4048="MAPS", "Maniltoa psilogyne", IF(J4048="INBI", "Intsia bijuga", IF(J4048="ACEB", "Acanthus ebracteatus", IF(J4048="CAER", "Calamus erinaceus", IF(J4048="UNUN", "Unknown unknown",  IF(J4048="SOAL", "Sonneratia alba",  IF(J4048="AECO", "Aegiceras corniculatum", "" )) )))))))))))))))))))))))))))))</f>
        <v>Excoecaria agallocha</v>
      </c>
      <c r="J4048" s="23" t="s">
        <v>162</v>
      </c>
      <c r="K4048" s="68" t="n">
        <v>14.5</v>
      </c>
      <c r="L4048" s="73"/>
      <c r="N4048" s="29"/>
    </row>
    <row r="4049" customFormat="false" ht="13.8" hidden="false" customHeight="false" outlineLevel="0" collapsed="false">
      <c r="A4049" s="72" t="s">
        <v>138</v>
      </c>
      <c r="B4049" s="43" t="n">
        <v>41397</v>
      </c>
      <c r="C4049" s="1" t="s">
        <v>544</v>
      </c>
      <c r="D4049" s="1" t="s">
        <v>140</v>
      </c>
      <c r="E4049" s="1" t="s">
        <v>544</v>
      </c>
      <c r="F4049" s="1" t="s">
        <v>20</v>
      </c>
      <c r="G4049" s="14" t="n">
        <v>6</v>
      </c>
      <c r="H4049" s="38" t="n">
        <v>2</v>
      </c>
      <c r="I4049" s="23" t="str">
        <f aca="false">IF(J4049="RHAP", "Rhizophora apiculata", IF(J4049="EXAG", "Excoecaria agallocha", IF(J4049="BRPA", "Bruguiera parviflora", IF(J4049="XYMO", "Xylocarpus moluccensis", IF(J4049="BRCY", "Bruguiera cylindrica", IF(J4049="AVAL", "Avicennia alba", IF(J4049="AVOF", "Avicennia officinalis", IF(J4049="LURA", "Lumnitzera racemosa", IF(J4049="CETA", "Ceriops tagal", IF(J4049="XYGR", "Xylocarpus granatum", IF(J4049="AVMA", "Avicennia marina", IF(J4049="RHMU", "Rhizophora mucronata", IF(J4049="BRGY", "Bruguiera gymnorrhiza", IF(J4049="BRSE", "Bruguiera sexangula", IF(J4049="SOOV", "Sonneratia ovata", IF(J4049="SOCA", "Sonneratia caseolaris", IF(J4049="HELI", "Heritiera littoralis", IF(J4049="HESY", "Heritiera sylvatica", IF(J4049="NYFR", "Nypa fruticans", IF(J4049="CYRA", "Cynometra ramiflora", IF(J4049="PHPA", "Phoenix paludosa", IF(J4049="SCHY", "Scyphiphora hydrophyllacea", IF(J4049="DIMA", "Diospyros maritima", IF(J4049="POPI", "Pongamia pinnata", IF(J4049="MAPS", "Maniltoa psilogyne", IF(J4049="INBI", "Intsia bijuga", IF(J4049="ACEB", "Acanthus ebracteatus", IF(J4049="CAER", "Calamus erinaceus", IF(J4049="UNUN", "Unknown unknown",  IF(J4049="SOAL", "Sonneratia alba",  IF(J4049="AECO", "Aegiceras corniculatum", "" )) )))))))))))))))))))))))))))))</f>
        <v>Bruguiera gymnorrhiza</v>
      </c>
      <c r="J4049" s="23" t="s">
        <v>1027</v>
      </c>
      <c r="K4049" s="68" t="n">
        <v>15.1</v>
      </c>
      <c r="L4049" s="73"/>
      <c r="N4049" s="29"/>
      <c r="P4049" s="23"/>
    </row>
    <row r="4050" customFormat="false" ht="13.8" hidden="false" customHeight="false" outlineLevel="0" collapsed="false">
      <c r="A4050" s="72" t="s">
        <v>138</v>
      </c>
      <c r="B4050" s="43" t="n">
        <v>41397</v>
      </c>
      <c r="C4050" s="1" t="s">
        <v>544</v>
      </c>
      <c r="D4050" s="1" t="s">
        <v>140</v>
      </c>
      <c r="E4050" s="1" t="s">
        <v>544</v>
      </c>
      <c r="F4050" s="1" t="s">
        <v>20</v>
      </c>
      <c r="G4050" s="14" t="n">
        <v>6</v>
      </c>
      <c r="H4050" s="38" t="n">
        <v>2</v>
      </c>
      <c r="I4050" s="23" t="str">
        <f aca="false">IF(J4050="RHAP", "Rhizophora apiculata", IF(J4050="EXAG", "Excoecaria agallocha", IF(J4050="BRPA", "Bruguiera parviflora", IF(J4050="XYMO", "Xylocarpus moluccensis", IF(J4050="BRCY", "Bruguiera cylindrica", IF(J4050="AVAL", "Avicennia alba", IF(J4050="AVOF", "Avicennia officinalis", IF(J4050="LURA", "Lumnitzera racemosa", IF(J4050="CETA", "Ceriops tagal", IF(J4050="XYGR", "Xylocarpus granatum", IF(J4050="AVMA", "Avicennia marina", IF(J4050="RHMU", "Rhizophora mucronata", IF(J4050="BRGY", "Bruguiera gymnorrhiza", IF(J4050="BRSE", "Bruguiera sexangula", IF(J4050="SOOV", "Sonneratia ovata", IF(J4050="SOCA", "Sonneratia caseolaris", IF(J4050="HELI", "Heritiera littoralis", IF(J4050="HESY", "Heritiera sylvatica", IF(J4050="NYFR", "Nypa fruticans", IF(J4050="CYRA", "Cynometra ramiflora", IF(J4050="PHPA", "Phoenix paludosa", IF(J4050="SCHY", "Scyphiphora hydrophyllacea", IF(J4050="DIMA", "Diospyros maritima", IF(J4050="POPI", "Pongamia pinnata", IF(J4050="MAPS", "Maniltoa psilogyne", IF(J4050="INBI", "Intsia bijuga", IF(J4050="ACEB", "Acanthus ebracteatus", IF(J4050="CAER", "Calamus erinaceus", IF(J4050="UNUN", "Unknown unknown",  IF(J4050="SOAL", "Sonneratia alba",  IF(J4050="AECO", "Aegiceras corniculatum", "" )) )))))))))))))))))))))))))))))</f>
        <v>Bruguiera gymnorrhiza</v>
      </c>
      <c r="J4050" s="23" t="s">
        <v>1027</v>
      </c>
      <c r="K4050" s="68" t="n">
        <v>17.8</v>
      </c>
      <c r="L4050" s="73"/>
      <c r="N4050" s="29"/>
      <c r="P4050" s="23"/>
    </row>
    <row r="4051" customFormat="false" ht="13.8" hidden="false" customHeight="false" outlineLevel="0" collapsed="false">
      <c r="A4051" s="72" t="s">
        <v>138</v>
      </c>
      <c r="B4051" s="43" t="n">
        <v>41397</v>
      </c>
      <c r="C4051" s="1" t="s">
        <v>544</v>
      </c>
      <c r="D4051" s="1" t="s">
        <v>140</v>
      </c>
      <c r="E4051" s="1" t="s">
        <v>544</v>
      </c>
      <c r="F4051" s="1" t="s">
        <v>20</v>
      </c>
      <c r="G4051" s="14" t="n">
        <v>6</v>
      </c>
      <c r="H4051" s="38" t="n">
        <v>2</v>
      </c>
      <c r="I4051" s="23" t="str">
        <f aca="false">IF(J4051="RHAP", "Rhizophora apiculata", IF(J4051="EXAG", "Excoecaria agallocha", IF(J4051="BRPA", "Bruguiera parviflora", IF(J4051="XYMO", "Xylocarpus moluccensis", IF(J4051="BRCY", "Bruguiera cylindrica", IF(J4051="AVAL", "Avicennia alba", IF(J4051="AVOF", "Avicennia officinalis", IF(J4051="LURA", "Lumnitzera racemosa", IF(J4051="CETA", "Ceriops tagal", IF(J4051="XYGR", "Xylocarpus granatum", IF(J4051="AVMA", "Avicennia marina", IF(J4051="RHMU", "Rhizophora mucronata", IF(J4051="BRGY", "Bruguiera gymnorrhiza", IF(J4051="BRSE", "Bruguiera sexangula", IF(J4051="SOOV", "Sonneratia ovata", IF(J4051="SOCA", "Sonneratia caseolaris", IF(J4051="HELI", "Heritiera littoralis", IF(J4051="HESY", "Heritiera sylvatica", IF(J4051="NYFR", "Nypa fruticans", IF(J4051="CYRA", "Cynometra ramiflora", IF(J4051="PHPA", "Phoenix paludosa", IF(J4051="SCHY", "Scyphiphora hydrophyllacea", IF(J4051="DIMA", "Diospyros maritima", IF(J4051="POPI", "Pongamia pinnata", IF(J4051="MAPS", "Maniltoa psilogyne", IF(J4051="INBI", "Intsia bijuga", IF(J4051="ACEB", "Acanthus ebracteatus", IF(J4051="CAER", "Calamus erinaceus", IF(J4051="UNUN", "Unknown unknown",  IF(J4051="SOAL", "Sonneratia alba",  IF(J4051="AECO", "Aegiceras corniculatum", "" )) )))))))))))))))))))))))))))))</f>
        <v>Bruguiera gymnorrhiza</v>
      </c>
      <c r="J4051" s="23" t="s">
        <v>1027</v>
      </c>
      <c r="K4051" s="68" t="n">
        <v>19.2</v>
      </c>
      <c r="L4051" s="73"/>
      <c r="N4051" s="29"/>
      <c r="P4051" s="23"/>
    </row>
    <row r="4052" customFormat="false" ht="13.8" hidden="false" customHeight="false" outlineLevel="0" collapsed="false">
      <c r="A4052" s="72" t="s">
        <v>138</v>
      </c>
      <c r="B4052" s="43" t="n">
        <v>41397</v>
      </c>
      <c r="C4052" s="1" t="s">
        <v>544</v>
      </c>
      <c r="D4052" s="1" t="s">
        <v>140</v>
      </c>
      <c r="E4052" s="1" t="s">
        <v>544</v>
      </c>
      <c r="F4052" s="1" t="s">
        <v>20</v>
      </c>
      <c r="G4052" s="14" t="n">
        <v>6</v>
      </c>
      <c r="H4052" s="38" t="n">
        <v>2</v>
      </c>
      <c r="I4052" s="23" t="str">
        <f aca="false">IF(J4052="RHAP", "Rhizophora apiculata", IF(J4052="EXAG", "Excoecaria agallocha", IF(J4052="BRPA", "Bruguiera parviflora", IF(J4052="XYMO", "Xylocarpus moluccensis", IF(J4052="BRCY", "Bruguiera cylindrica", IF(J4052="AVAL", "Avicennia alba", IF(J4052="AVOF", "Avicennia officinalis", IF(J4052="LURA", "Lumnitzera racemosa", IF(J4052="CETA", "Ceriops tagal", IF(J4052="XYGR", "Xylocarpus granatum", IF(J4052="AVMA", "Avicennia marina", IF(J4052="RHMU", "Rhizophora mucronata", IF(J4052="BRGY", "Bruguiera gymnorrhiza", IF(J4052="BRSE", "Bruguiera sexangula", IF(J4052="SOOV", "Sonneratia ovata", IF(J4052="SOCA", "Sonneratia caseolaris", IF(J4052="HELI", "Heritiera littoralis", IF(J4052="HESY", "Heritiera sylvatica", IF(J4052="NYFR", "Nypa fruticans", IF(J4052="CYRA", "Cynometra ramiflora", IF(J4052="PHPA", "Phoenix paludosa", IF(J4052="SCHY", "Scyphiphora hydrophyllacea", IF(J4052="DIMA", "Diospyros maritima", IF(J4052="POPI", "Pongamia pinnata", IF(J4052="MAPS", "Maniltoa psilogyne", IF(J4052="INBI", "Intsia bijuga", IF(J4052="ACEB", "Acanthus ebracteatus", IF(J4052="CAER", "Calamus erinaceus", IF(J4052="UNUN", "Unknown unknown",  IF(J4052="SOAL", "Sonneratia alba",  IF(J4052="AECO", "Aegiceras corniculatum", "" )) )))))))))))))))))))))))))))))</f>
        <v>Excoecaria agallocha</v>
      </c>
      <c r="J4052" s="23" t="s">
        <v>162</v>
      </c>
      <c r="K4052" s="68" t="n">
        <v>25.9</v>
      </c>
      <c r="L4052" s="73"/>
      <c r="N4052" s="29"/>
    </row>
    <row r="4053" customFormat="false" ht="13.8" hidden="false" customHeight="false" outlineLevel="0" collapsed="false">
      <c r="A4053" s="72" t="s">
        <v>138</v>
      </c>
      <c r="B4053" s="43" t="n">
        <v>41397</v>
      </c>
      <c r="C4053" s="1" t="s">
        <v>544</v>
      </c>
      <c r="D4053" s="1" t="s">
        <v>140</v>
      </c>
      <c r="E4053" s="1" t="s">
        <v>544</v>
      </c>
      <c r="F4053" s="1" t="s">
        <v>20</v>
      </c>
      <c r="G4053" s="14" t="n">
        <v>6</v>
      </c>
      <c r="H4053" s="38" t="n">
        <v>2</v>
      </c>
      <c r="I4053" s="23" t="str">
        <f aca="false">IF(J4053="RHAP", "Rhizophora apiculata", IF(J4053="EXAG", "Excoecaria agallocha", IF(J4053="BRPA", "Bruguiera parviflora", IF(J4053="XYMO", "Xylocarpus moluccensis", IF(J4053="BRCY", "Bruguiera cylindrica", IF(J4053="AVAL", "Avicennia alba", IF(J4053="AVOF", "Avicennia officinalis", IF(J4053="LURA", "Lumnitzera racemosa", IF(J4053="CETA", "Ceriops tagal", IF(J4053="XYGR", "Xylocarpus granatum", IF(J4053="AVMA", "Avicennia marina", IF(J4053="RHMU", "Rhizophora mucronata", IF(J4053="BRGY", "Bruguiera gymnorrhiza", IF(J4053="BRSE", "Bruguiera sexangula", IF(J4053="SOOV", "Sonneratia ovata", IF(J4053="SOCA", "Sonneratia caseolaris", IF(J4053="HELI", "Heritiera littoralis", IF(J4053="HESY", "Heritiera sylvatica", IF(J4053="NYFR", "Nypa fruticans", IF(J4053="CYRA", "Cynometra ramiflora", IF(J4053="PHPA", "Phoenix paludosa", IF(J4053="SCHY", "Scyphiphora hydrophyllacea", IF(J4053="DIMA", "Diospyros maritima", IF(J4053="POPI", "Pongamia pinnata", IF(J4053="MAPS", "Maniltoa psilogyne", IF(J4053="INBI", "Intsia bijuga", IF(J4053="ACEB", "Acanthus ebracteatus", IF(J4053="CAER", "Calamus erinaceus", IF(J4053="UNUN", "Unknown unknown",  IF(J4053="SOAL", "Sonneratia alba",  IF(J4053="AECO", "Aegiceras corniculatum", "" )) )))))))))))))))))))))))))))))</f>
        <v>Bruguiera gymnorrhiza</v>
      </c>
      <c r="J4053" s="23" t="s">
        <v>1027</v>
      </c>
      <c r="K4053" s="68" t="n">
        <v>26.7</v>
      </c>
      <c r="L4053" s="73"/>
      <c r="N4053" s="29"/>
      <c r="P4053" s="23"/>
    </row>
    <row r="4054" customFormat="false" ht="13.8" hidden="false" customHeight="false" outlineLevel="0" collapsed="false">
      <c r="A4054" s="23" t="s">
        <v>138</v>
      </c>
      <c r="B4054" s="43" t="n">
        <v>41397</v>
      </c>
      <c r="C4054" s="1" t="s">
        <v>544</v>
      </c>
      <c r="D4054" s="1" t="s">
        <v>140</v>
      </c>
      <c r="E4054" s="1" t="s">
        <v>544</v>
      </c>
      <c r="F4054" s="1" t="s">
        <v>20</v>
      </c>
      <c r="G4054" s="14" t="n">
        <v>6</v>
      </c>
      <c r="H4054" s="38" t="n">
        <v>2</v>
      </c>
      <c r="I4054" s="23" t="str">
        <f aca="false">IF(J4054="RHAP", "Rhizophora apiculata", IF(J4054="EXAG", "Excoecaria agallocha", IF(J4054="BRPA", "Bruguiera parviflora", IF(J4054="XYMO", "Xylocarpus moluccensis", IF(J4054="BRCY", "Bruguiera cylindrica", IF(J4054="AVAL", "Avicennia alba", IF(J4054="AVOF", "Avicennia officinalis", IF(J4054="LURA", "Lumnitzera racemosa", IF(J4054="CETA", "Ceriops tagal", IF(J4054="XYGR", "Xylocarpus granatum", IF(J4054="AVMA", "Avicennia marina", IF(J4054="RHMU", "Rhizophora mucronata", IF(J4054="BRGY", "Bruguiera gymnorrhiza", IF(J4054="BRSE", "Bruguiera sexangula", IF(J4054="SOOV", "Sonneratia ovata", IF(J4054="SOCA", "Sonneratia caseolaris", IF(J4054="HELI", "Heritiera littoralis", IF(J4054="HESY", "Heritiera sylvatica", IF(J4054="NYFR", "Nypa fruticans", IF(J4054="CYRA", "Cynometra ramiflora", IF(J4054="PHPA", "Phoenix paludosa", IF(J4054="SCHY", "Scyphiphora hydrophyllacea", IF(J4054="DIMA", "Diospyros maritima", IF(J4054="POPI", "Pongamia pinnata", IF(J4054="MAPS", "Maniltoa psilogyne", IF(J4054="INBI", "Intsia bijuga", IF(J4054="ACEB", "Acanthus ebracteatus", IF(J4054="CAER", "Calamus erinaceus", IF(J4054="UNUN", "Unknown unknown",  IF(J4054="SOAL", "Sonneratia alba",  IF(J4054="AECO", "Aegiceras corniculatum", "" )) )))))))))))))))))))))))))))))</f>
        <v>Unknown unknown</v>
      </c>
      <c r="J4054" s="23" t="s">
        <v>1028</v>
      </c>
      <c r="K4054" s="68" t="n">
        <v>28.3</v>
      </c>
      <c r="L4054" s="73" t="n">
        <v>1.37</v>
      </c>
      <c r="N4054" s="29" t="n">
        <v>3</v>
      </c>
      <c r="P4054" s="23"/>
    </row>
    <row r="4055" customFormat="false" ht="13.8" hidden="false" customHeight="false" outlineLevel="0" collapsed="false">
      <c r="A4055" s="23" t="s">
        <v>138</v>
      </c>
      <c r="B4055" s="43" t="n">
        <v>41397</v>
      </c>
      <c r="C4055" s="1" t="s">
        <v>544</v>
      </c>
      <c r="D4055" s="1" t="s">
        <v>140</v>
      </c>
      <c r="E4055" s="1" t="s">
        <v>544</v>
      </c>
      <c r="F4055" s="1" t="s">
        <v>20</v>
      </c>
      <c r="G4055" s="14" t="n">
        <v>6</v>
      </c>
      <c r="H4055" s="38" t="n">
        <v>2</v>
      </c>
      <c r="I4055" s="23" t="s">
        <v>1085</v>
      </c>
      <c r="J4055" s="23" t="s">
        <v>1086</v>
      </c>
      <c r="K4055" s="68" t="n">
        <v>28.8</v>
      </c>
      <c r="L4055" s="73"/>
      <c r="N4055" s="29"/>
      <c r="P4055" s="23" t="s">
        <v>1085</v>
      </c>
    </row>
    <row r="4056" customFormat="false" ht="13.8" hidden="false" customHeight="false" outlineLevel="0" collapsed="false">
      <c r="A4056" s="23" t="s">
        <v>138</v>
      </c>
      <c r="B4056" s="43" t="n">
        <v>41397</v>
      </c>
      <c r="C4056" s="1" t="s">
        <v>544</v>
      </c>
      <c r="D4056" s="1" t="s">
        <v>140</v>
      </c>
      <c r="E4056" s="1" t="s">
        <v>544</v>
      </c>
      <c r="F4056" s="1" t="s">
        <v>20</v>
      </c>
      <c r="G4056" s="14" t="n">
        <v>6</v>
      </c>
      <c r="H4056" s="38" t="n">
        <v>2</v>
      </c>
      <c r="I4056" s="23" t="s">
        <v>1085</v>
      </c>
      <c r="J4056" s="23" t="s">
        <v>1086</v>
      </c>
      <c r="K4056" s="68" t="n">
        <v>33.1</v>
      </c>
      <c r="L4056" s="73"/>
      <c r="N4056" s="29"/>
      <c r="P4056" s="23" t="s">
        <v>1085</v>
      </c>
    </row>
    <row r="4057" customFormat="false" ht="13.8" hidden="false" customHeight="false" outlineLevel="0" collapsed="false">
      <c r="A4057" s="72" t="s">
        <v>138</v>
      </c>
      <c r="B4057" s="43" t="n">
        <v>41397</v>
      </c>
      <c r="C4057" s="1" t="s">
        <v>544</v>
      </c>
      <c r="D4057" s="1" t="s">
        <v>140</v>
      </c>
      <c r="E4057" s="1" t="s">
        <v>544</v>
      </c>
      <c r="F4057" s="1" t="s">
        <v>20</v>
      </c>
      <c r="G4057" s="14" t="n">
        <v>6</v>
      </c>
      <c r="H4057" s="38" t="n">
        <v>3</v>
      </c>
      <c r="I4057" s="23" t="str">
        <f aca="false">IF(J4057="RHAP", "Rhizophora apiculata", IF(J4057="EXAG", "Excoecaria agallocha", IF(J4057="BRPA", "Bruguiera parviflora", IF(J4057="XYMO", "Xylocarpus moluccensis", IF(J4057="BRCY", "Bruguiera cylindrica", IF(J4057="AVAL", "Avicennia alba", IF(J4057="AVOF", "Avicennia officinalis", IF(J4057="LURA", "Lumnitzera racemosa", IF(J4057="CETA", "Ceriops tagal", IF(J4057="XYGR", "Xylocarpus granatum", IF(J4057="AVMA", "Avicennia marina", IF(J4057="RHMU", "Rhizophora mucronata", IF(J4057="BRGY", "Bruguiera gymnorrhiza", IF(J4057="BRSE", "Bruguiera sexangula", IF(J4057="SOOV", "Sonneratia ovata", IF(J4057="SOCA", "Sonneratia caseolaris", IF(J4057="HELI", "Heritiera littoralis", IF(J4057="HESY", "Heritiera sylvatica", IF(J4057="NYFR", "Nypa fruticans", IF(J4057="CYRA", "Cynometra ramiflora", IF(J4057="PHPA", "Phoenix paludosa", IF(J4057="SCHY", "Scyphiphora hydrophyllacea", IF(J4057="DIMA", "Diospyros maritima", IF(J4057="POPI", "Pongamia pinnata", IF(J4057="MAPS", "Maniltoa psilogyne", IF(J4057="INBI", "Intsia bijuga", IF(J4057="ACEB", "Acanthus ebracteatus", IF(J4057="CAER", "Calamus erinaceus", IF(J4057="UNUN", "Unknown unknown",  IF(J4057="SOAL", "Sonneratia alba",  IF(J4057="AECO", "Aegiceras corniculatum", "" )) )))))))))))))))))))))))))))))</f>
        <v>Nypa fruticans</v>
      </c>
      <c r="J4057" s="23" t="s">
        <v>152</v>
      </c>
      <c r="K4057" s="68" t="n">
        <v>1</v>
      </c>
      <c r="L4057" s="73"/>
      <c r="N4057" s="29"/>
      <c r="P4057" s="68" t="s">
        <v>1083</v>
      </c>
    </row>
    <row r="4058" customFormat="false" ht="13.8" hidden="false" customHeight="false" outlineLevel="0" collapsed="false">
      <c r="A4058" s="23" t="s">
        <v>138</v>
      </c>
      <c r="B4058" s="43" t="n">
        <v>41397</v>
      </c>
      <c r="C4058" s="1" t="s">
        <v>544</v>
      </c>
      <c r="D4058" s="1" t="s">
        <v>140</v>
      </c>
      <c r="E4058" s="1" t="s">
        <v>544</v>
      </c>
      <c r="F4058" s="1" t="s">
        <v>20</v>
      </c>
      <c r="G4058" s="14" t="n">
        <v>6</v>
      </c>
      <c r="H4058" s="38" t="n">
        <v>3</v>
      </c>
      <c r="I4058" s="23" t="str">
        <f aca="false">IF(J4058="RHAP", "Rhizophora apiculata", IF(J4058="EXAG", "Excoecaria agallocha", IF(J4058="BRPA", "Bruguiera parviflora", IF(J4058="XYMO", "Xylocarpus moluccensis", IF(J4058="BRCY", "Bruguiera cylindrica", IF(J4058="AVAL", "Avicennia alba", IF(J4058="AVOF", "Avicennia officinalis", IF(J4058="LURA", "Lumnitzera racemosa", IF(J4058="CETA", "Ceriops tagal", IF(J4058="XYGR", "Xylocarpus granatum", IF(J4058="AVMA", "Avicennia marina", IF(J4058="RHMU", "Rhizophora mucronata", IF(J4058="BRGY", "Bruguiera gymnorrhiza", IF(J4058="BRSE", "Bruguiera sexangula", IF(J4058="SOOV", "Sonneratia ovata", IF(J4058="SOCA", "Sonneratia caseolaris", IF(J4058="HELI", "Heritiera littoralis", IF(J4058="HESY", "Heritiera sylvatica", IF(J4058="NYFR", "Nypa fruticans", IF(J4058="CYRA", "Cynometra ramiflora", IF(J4058="PHPA", "Phoenix paludosa", IF(J4058="SCHY", "Scyphiphora hydrophyllacea", IF(J4058="DIMA", "Diospyros maritima", IF(J4058="POPI", "Pongamia pinnata", IF(J4058="MAPS", "Maniltoa psilogyne", IF(J4058="INBI", "Intsia bijuga", IF(J4058="ACEB", "Acanthus ebracteatus", IF(J4058="CAER", "Calamus erinaceus", IF(J4058="UNUN", "Unknown unknown",  IF(J4058="SOAL", "Sonneratia alba",  IF(J4058="AECO", "Aegiceras corniculatum", "" )) )))))))))))))))))))))))))))))</f>
        <v>Calamus erinaceus</v>
      </c>
      <c r="J4058" s="23" t="s">
        <v>1087</v>
      </c>
      <c r="K4058" s="68" t="n">
        <v>5</v>
      </c>
      <c r="L4058" s="73"/>
      <c r="N4058" s="29"/>
      <c r="P4058" s="23"/>
    </row>
    <row r="4059" customFormat="false" ht="13.8" hidden="false" customHeight="false" outlineLevel="0" collapsed="false">
      <c r="A4059" s="23" t="s">
        <v>138</v>
      </c>
      <c r="B4059" s="43" t="n">
        <v>41397</v>
      </c>
      <c r="C4059" s="1" t="s">
        <v>544</v>
      </c>
      <c r="D4059" s="1" t="s">
        <v>140</v>
      </c>
      <c r="E4059" s="1" t="s">
        <v>544</v>
      </c>
      <c r="F4059" s="1" t="s">
        <v>20</v>
      </c>
      <c r="G4059" s="14" t="n">
        <v>6</v>
      </c>
      <c r="H4059" s="38" t="n">
        <v>3</v>
      </c>
      <c r="I4059" s="23" t="str">
        <f aca="false">IF(J4059="RHAP", "Rhizophora apiculata", IF(J4059="EXAG", "Excoecaria agallocha", IF(J4059="BRPA", "Bruguiera parviflora", IF(J4059="XYMO", "Xylocarpus moluccensis", IF(J4059="BRCY", "Bruguiera cylindrica", IF(J4059="AVAL", "Avicennia alba", IF(J4059="AVOF", "Avicennia officinalis", IF(J4059="LURA", "Lumnitzera racemosa", IF(J4059="CETA", "Ceriops tagal", IF(J4059="XYGR", "Xylocarpus granatum", IF(J4059="AVMA", "Avicennia marina", IF(J4059="RHMU", "Rhizophora mucronata", IF(J4059="BRGY", "Bruguiera gymnorrhiza", IF(J4059="BRSE", "Bruguiera sexangula", IF(J4059="SOOV", "Sonneratia ovata", IF(J4059="SOCA", "Sonneratia caseolaris", IF(J4059="HELI", "Heritiera littoralis", IF(J4059="HESY", "Heritiera sylvatica", IF(J4059="NYFR", "Nypa fruticans", IF(J4059="CYRA", "Cynometra ramiflora", IF(J4059="PHPA", "Phoenix paludosa", IF(J4059="SCHY", "Scyphiphora hydrophyllacea", IF(J4059="DIMA", "Diospyros maritima", IF(J4059="POPI", "Pongamia pinnata", IF(J4059="MAPS", "Maniltoa psilogyne", IF(J4059="INBI", "Intsia bijuga", IF(J4059="ACEB", "Acanthus ebracteatus", IF(J4059="CAER", "Calamus erinaceus", IF(J4059="UNUN", "Unknown unknown",  IF(J4059="SOAL", "Sonneratia alba",  IF(J4059="AECO", "Aegiceras corniculatum", "" )) )))))))))))))))))))))))))))))</f>
        <v>Calamus erinaceus</v>
      </c>
      <c r="J4059" s="23" t="s">
        <v>1087</v>
      </c>
      <c r="K4059" s="68" t="n">
        <v>5</v>
      </c>
      <c r="L4059" s="73"/>
      <c r="N4059" s="29"/>
      <c r="P4059" s="23"/>
    </row>
    <row r="4060" customFormat="false" ht="13.8" hidden="false" customHeight="false" outlineLevel="0" collapsed="false">
      <c r="A4060" s="23" t="s">
        <v>138</v>
      </c>
      <c r="B4060" s="43" t="n">
        <v>41397</v>
      </c>
      <c r="C4060" s="1" t="s">
        <v>544</v>
      </c>
      <c r="D4060" s="1" t="s">
        <v>140</v>
      </c>
      <c r="E4060" s="1" t="s">
        <v>544</v>
      </c>
      <c r="F4060" s="1" t="s">
        <v>20</v>
      </c>
      <c r="G4060" s="14" t="n">
        <v>6</v>
      </c>
      <c r="H4060" s="38" t="n">
        <v>3</v>
      </c>
      <c r="I4060" s="23" t="str">
        <f aca="false">IF(J4060="RHAP", "Rhizophora apiculata", IF(J4060="EXAG", "Excoecaria agallocha", IF(J4060="BRPA", "Bruguiera parviflora", IF(J4060="XYMO", "Xylocarpus moluccensis", IF(J4060="BRCY", "Bruguiera cylindrica", IF(J4060="AVAL", "Avicennia alba", IF(J4060="AVOF", "Avicennia officinalis", IF(J4060="LURA", "Lumnitzera racemosa", IF(J4060="CETA", "Ceriops tagal", IF(J4060="XYGR", "Xylocarpus granatum", IF(J4060="AVMA", "Avicennia marina", IF(J4060="RHMU", "Rhizophora mucronata", IF(J4060="BRGY", "Bruguiera gymnorrhiza", IF(J4060="BRSE", "Bruguiera sexangula", IF(J4060="SOOV", "Sonneratia ovata", IF(J4060="SOCA", "Sonneratia caseolaris", IF(J4060="HELI", "Heritiera littoralis", IF(J4060="HESY", "Heritiera sylvatica", IF(J4060="NYFR", "Nypa fruticans", IF(J4060="CYRA", "Cynometra ramiflora", IF(J4060="PHPA", "Phoenix paludosa", IF(J4060="SCHY", "Scyphiphora hydrophyllacea", IF(J4060="DIMA", "Diospyros maritima", IF(J4060="POPI", "Pongamia pinnata", IF(J4060="MAPS", "Maniltoa psilogyne", IF(J4060="INBI", "Intsia bijuga", IF(J4060="ACEB", "Acanthus ebracteatus", IF(J4060="CAER", "Calamus erinaceus", IF(J4060="UNUN", "Unknown unknown",  IF(J4060="SOAL", "Sonneratia alba",  IF(J4060="AECO", "Aegiceras corniculatum", "" )) )))))))))))))))))))))))))))))</f>
        <v>Calamus erinaceus</v>
      </c>
      <c r="J4060" s="23" t="s">
        <v>1087</v>
      </c>
      <c r="K4060" s="68" t="n">
        <v>5.1</v>
      </c>
      <c r="L4060" s="73"/>
      <c r="N4060" s="29"/>
      <c r="P4060" s="23"/>
    </row>
    <row r="4061" customFormat="false" ht="13.8" hidden="false" customHeight="false" outlineLevel="0" collapsed="false">
      <c r="A4061" s="23" t="s">
        <v>138</v>
      </c>
      <c r="B4061" s="43" t="n">
        <v>41397</v>
      </c>
      <c r="C4061" s="1" t="s">
        <v>544</v>
      </c>
      <c r="D4061" s="1" t="s">
        <v>140</v>
      </c>
      <c r="E4061" s="1" t="s">
        <v>544</v>
      </c>
      <c r="F4061" s="1" t="s">
        <v>20</v>
      </c>
      <c r="G4061" s="14" t="n">
        <v>6</v>
      </c>
      <c r="H4061" s="38" t="n">
        <v>3</v>
      </c>
      <c r="I4061" s="23" t="str">
        <f aca="false">IF(J4061="RHAP", "Rhizophora apiculata", IF(J4061="EXAG", "Excoecaria agallocha", IF(J4061="BRPA", "Bruguiera parviflora", IF(J4061="XYMO", "Xylocarpus moluccensis", IF(J4061="BRCY", "Bruguiera cylindrica", IF(J4061="AVAL", "Avicennia alba", IF(J4061="AVOF", "Avicennia officinalis", IF(J4061="LURA", "Lumnitzera racemosa", IF(J4061="CETA", "Ceriops tagal", IF(J4061="XYGR", "Xylocarpus granatum", IF(J4061="AVMA", "Avicennia marina", IF(J4061="RHMU", "Rhizophora mucronata", IF(J4061="BRGY", "Bruguiera gymnorrhiza", IF(J4061="BRSE", "Bruguiera sexangula", IF(J4061="SOOV", "Sonneratia ovata", IF(J4061="SOCA", "Sonneratia caseolaris", IF(J4061="HELI", "Heritiera littoralis", IF(J4061="HESY", "Heritiera sylvatica", IF(J4061="NYFR", "Nypa fruticans", IF(J4061="CYRA", "Cynometra ramiflora", IF(J4061="PHPA", "Phoenix paludosa", IF(J4061="SCHY", "Scyphiphora hydrophyllacea", IF(J4061="DIMA", "Diospyros maritima", IF(J4061="POPI", "Pongamia pinnata", IF(J4061="MAPS", "Maniltoa psilogyne", IF(J4061="INBI", "Intsia bijuga", IF(J4061="ACEB", "Acanthus ebracteatus", IF(J4061="CAER", "Calamus erinaceus", IF(J4061="UNUN", "Unknown unknown",  IF(J4061="SOAL", "Sonneratia alba",  IF(J4061="AECO", "Aegiceras corniculatum", "" )) )))))))))))))))))))))))))))))</f>
        <v>Calamus erinaceus</v>
      </c>
      <c r="J4061" s="23" t="s">
        <v>1087</v>
      </c>
      <c r="K4061" s="68" t="n">
        <v>5.5</v>
      </c>
      <c r="L4061" s="73"/>
      <c r="N4061" s="29"/>
      <c r="P4061" s="23"/>
    </row>
    <row r="4062" customFormat="false" ht="13.8" hidden="false" customHeight="false" outlineLevel="0" collapsed="false">
      <c r="A4062" s="23" t="s">
        <v>138</v>
      </c>
      <c r="B4062" s="43" t="n">
        <v>41397</v>
      </c>
      <c r="C4062" s="1" t="s">
        <v>544</v>
      </c>
      <c r="D4062" s="1" t="s">
        <v>140</v>
      </c>
      <c r="E4062" s="1" t="s">
        <v>544</v>
      </c>
      <c r="F4062" s="1" t="s">
        <v>20</v>
      </c>
      <c r="G4062" s="14" t="n">
        <v>6</v>
      </c>
      <c r="H4062" s="38" t="n">
        <v>3</v>
      </c>
      <c r="I4062" s="23" t="str">
        <f aca="false">IF(J4062="RHAP", "Rhizophora apiculata", IF(J4062="EXAG", "Excoecaria agallocha", IF(J4062="BRPA", "Bruguiera parviflora", IF(J4062="XYMO", "Xylocarpus moluccensis", IF(J4062="BRCY", "Bruguiera cylindrica", IF(J4062="AVAL", "Avicennia alba", IF(J4062="AVOF", "Avicennia officinalis", IF(J4062="LURA", "Lumnitzera racemosa", IF(J4062="CETA", "Ceriops tagal", IF(J4062="XYGR", "Xylocarpus granatum", IF(J4062="AVMA", "Avicennia marina", IF(J4062="RHMU", "Rhizophora mucronata", IF(J4062="BRGY", "Bruguiera gymnorrhiza", IF(J4062="BRSE", "Bruguiera sexangula", IF(J4062="SOOV", "Sonneratia ovata", IF(J4062="SOCA", "Sonneratia caseolaris", IF(J4062="HELI", "Heritiera littoralis", IF(J4062="HESY", "Heritiera sylvatica", IF(J4062="NYFR", "Nypa fruticans", IF(J4062="CYRA", "Cynometra ramiflora", IF(J4062="PHPA", "Phoenix paludosa", IF(J4062="SCHY", "Scyphiphora hydrophyllacea", IF(J4062="DIMA", "Diospyros maritima", IF(J4062="POPI", "Pongamia pinnata", IF(J4062="MAPS", "Maniltoa psilogyne", IF(J4062="INBI", "Intsia bijuga", IF(J4062="ACEB", "Acanthus ebracteatus", IF(J4062="CAER", "Calamus erinaceus", IF(J4062="UNUN", "Unknown unknown",  IF(J4062="SOAL", "Sonneratia alba",  IF(J4062="AECO", "Aegiceras corniculatum", "" )) )))))))))))))))))))))))))))))</f>
        <v>Calamus erinaceus</v>
      </c>
      <c r="J4062" s="23" t="s">
        <v>1087</v>
      </c>
      <c r="K4062" s="68" t="n">
        <v>5.9</v>
      </c>
      <c r="L4062" s="73"/>
      <c r="N4062" s="29"/>
      <c r="P4062" s="23"/>
    </row>
    <row r="4063" customFormat="false" ht="13.8" hidden="false" customHeight="false" outlineLevel="0" collapsed="false">
      <c r="A4063" s="23" t="s">
        <v>138</v>
      </c>
      <c r="B4063" s="43" t="n">
        <v>41397</v>
      </c>
      <c r="C4063" s="1" t="s">
        <v>544</v>
      </c>
      <c r="D4063" s="1" t="s">
        <v>140</v>
      </c>
      <c r="E4063" s="1" t="s">
        <v>544</v>
      </c>
      <c r="F4063" s="1" t="s">
        <v>20</v>
      </c>
      <c r="G4063" s="14" t="n">
        <v>6</v>
      </c>
      <c r="H4063" s="38" t="n">
        <v>3</v>
      </c>
      <c r="I4063" s="23" t="str">
        <f aca="false">IF(J4063="RHAP", "Rhizophora apiculata", IF(J4063="EXAG", "Excoecaria agallocha", IF(J4063="BRPA", "Bruguiera parviflora", IF(J4063="XYMO", "Xylocarpus moluccensis", IF(J4063="BRCY", "Bruguiera cylindrica", IF(J4063="AVAL", "Avicennia alba", IF(J4063="AVOF", "Avicennia officinalis", IF(J4063="LURA", "Lumnitzera racemosa", IF(J4063="CETA", "Ceriops tagal", IF(J4063="XYGR", "Xylocarpus granatum", IF(J4063="AVMA", "Avicennia marina", IF(J4063="RHMU", "Rhizophora mucronata", IF(J4063="BRGY", "Bruguiera gymnorrhiza", IF(J4063="BRSE", "Bruguiera sexangula", IF(J4063="SOOV", "Sonneratia ovata", IF(J4063="SOCA", "Sonneratia caseolaris", IF(J4063="HELI", "Heritiera littoralis", IF(J4063="HESY", "Heritiera sylvatica", IF(J4063="NYFR", "Nypa fruticans", IF(J4063="CYRA", "Cynometra ramiflora", IF(J4063="PHPA", "Phoenix paludosa", IF(J4063="SCHY", "Scyphiphora hydrophyllacea", IF(J4063="DIMA", "Diospyros maritima", IF(J4063="POPI", "Pongamia pinnata", IF(J4063="MAPS", "Maniltoa psilogyne", IF(J4063="INBI", "Intsia bijuga", IF(J4063="ACEB", "Acanthus ebracteatus", IF(J4063="CAER", "Calamus erinaceus", IF(J4063="UNUN", "Unknown unknown",  IF(J4063="SOAL", "Sonneratia alba",  IF(J4063="AECO", "Aegiceras corniculatum", "" )) )))))))))))))))))))))))))))))</f>
        <v>Avicennia officinalis</v>
      </c>
      <c r="J4063" s="23" t="s">
        <v>105</v>
      </c>
      <c r="K4063" s="68" t="n">
        <v>6</v>
      </c>
      <c r="L4063" s="73"/>
      <c r="N4063" s="29"/>
    </row>
    <row r="4064" customFormat="false" ht="13.8" hidden="false" customHeight="false" outlineLevel="0" collapsed="false">
      <c r="A4064" s="23" t="s">
        <v>138</v>
      </c>
      <c r="B4064" s="43" t="n">
        <v>41397</v>
      </c>
      <c r="C4064" s="1" t="s">
        <v>544</v>
      </c>
      <c r="D4064" s="1" t="s">
        <v>140</v>
      </c>
      <c r="E4064" s="1" t="s">
        <v>544</v>
      </c>
      <c r="F4064" s="1" t="s">
        <v>20</v>
      </c>
      <c r="G4064" s="14" t="n">
        <v>6</v>
      </c>
      <c r="H4064" s="38" t="n">
        <v>3</v>
      </c>
      <c r="I4064" s="23" t="str">
        <f aca="false">IF(J4064="RHAP", "Rhizophora apiculata", IF(J4064="EXAG", "Excoecaria agallocha", IF(J4064="BRPA", "Bruguiera parviflora", IF(J4064="XYMO", "Xylocarpus moluccensis", IF(J4064="BRCY", "Bruguiera cylindrica", IF(J4064="AVAL", "Avicennia alba", IF(J4064="AVOF", "Avicennia officinalis", IF(J4064="LURA", "Lumnitzera racemosa", IF(J4064="CETA", "Ceriops tagal", IF(J4064="XYGR", "Xylocarpus granatum", IF(J4064="AVMA", "Avicennia marina", IF(J4064="RHMU", "Rhizophora mucronata", IF(J4064="BRGY", "Bruguiera gymnorrhiza", IF(J4064="BRSE", "Bruguiera sexangula", IF(J4064="SOOV", "Sonneratia ovata", IF(J4064="SOCA", "Sonneratia caseolaris", IF(J4064="HELI", "Heritiera littoralis", IF(J4064="HESY", "Heritiera sylvatica", IF(J4064="NYFR", "Nypa fruticans", IF(J4064="CYRA", "Cynometra ramiflora", IF(J4064="PHPA", "Phoenix paludosa", IF(J4064="SCHY", "Scyphiphora hydrophyllacea", IF(J4064="DIMA", "Diospyros maritima", IF(J4064="POPI", "Pongamia pinnata", IF(J4064="MAPS", "Maniltoa psilogyne", IF(J4064="INBI", "Intsia bijuga", IF(J4064="ACEB", "Acanthus ebracteatus", IF(J4064="CAER", "Calamus erinaceus", IF(J4064="UNUN", "Unknown unknown",  IF(J4064="SOAL", "Sonneratia alba",  IF(J4064="AECO", "Aegiceras corniculatum", "" )) )))))))))))))))))))))))))))))</f>
        <v>Calamus erinaceus</v>
      </c>
      <c r="J4064" s="23" t="s">
        <v>1087</v>
      </c>
      <c r="K4064" s="68" t="n">
        <v>6</v>
      </c>
      <c r="L4064" s="73"/>
      <c r="N4064" s="29"/>
      <c r="P4064" s="23"/>
    </row>
    <row r="4065" customFormat="false" ht="13.8" hidden="false" customHeight="false" outlineLevel="0" collapsed="false">
      <c r="A4065" s="23" t="s">
        <v>138</v>
      </c>
      <c r="B4065" s="43" t="n">
        <v>41397</v>
      </c>
      <c r="C4065" s="1" t="s">
        <v>544</v>
      </c>
      <c r="D4065" s="1" t="s">
        <v>140</v>
      </c>
      <c r="E4065" s="1" t="s">
        <v>544</v>
      </c>
      <c r="F4065" s="1" t="s">
        <v>20</v>
      </c>
      <c r="G4065" s="14" t="n">
        <v>6</v>
      </c>
      <c r="H4065" s="38" t="n">
        <v>3</v>
      </c>
      <c r="I4065" s="23" t="str">
        <f aca="false">IF(J4065="RHAP", "Rhizophora apiculata", IF(J4065="EXAG", "Excoecaria agallocha", IF(J4065="BRPA", "Bruguiera parviflora", IF(J4065="XYMO", "Xylocarpus moluccensis", IF(J4065="BRCY", "Bruguiera cylindrica", IF(J4065="AVAL", "Avicennia alba", IF(J4065="AVOF", "Avicennia officinalis", IF(J4065="LURA", "Lumnitzera racemosa", IF(J4065="CETA", "Ceriops tagal", IF(J4065="XYGR", "Xylocarpus granatum", IF(J4065="AVMA", "Avicennia marina", IF(J4065="RHMU", "Rhizophora mucronata", IF(J4065="BRGY", "Bruguiera gymnorrhiza", IF(J4065="BRSE", "Bruguiera sexangula", IF(J4065="SOOV", "Sonneratia ovata", IF(J4065="SOCA", "Sonneratia caseolaris", IF(J4065="HELI", "Heritiera littoralis", IF(J4065="HESY", "Heritiera sylvatica", IF(J4065="NYFR", "Nypa fruticans", IF(J4065="CYRA", "Cynometra ramiflora", IF(J4065="PHPA", "Phoenix paludosa", IF(J4065="SCHY", "Scyphiphora hydrophyllacea", IF(J4065="DIMA", "Diospyros maritima", IF(J4065="POPI", "Pongamia pinnata", IF(J4065="MAPS", "Maniltoa psilogyne", IF(J4065="INBI", "Intsia bijuga", IF(J4065="ACEB", "Acanthus ebracteatus", IF(J4065="CAER", "Calamus erinaceus", IF(J4065="UNUN", "Unknown unknown",  IF(J4065="SOAL", "Sonneratia alba",  IF(J4065="AECO", "Aegiceras corniculatum", "" )) )))))))))))))))))))))))))))))</f>
        <v>Calamus erinaceus</v>
      </c>
      <c r="J4065" s="23" t="s">
        <v>1087</v>
      </c>
      <c r="K4065" s="68" t="n">
        <v>6</v>
      </c>
      <c r="L4065" s="73"/>
      <c r="N4065" s="29"/>
      <c r="P4065" s="23"/>
    </row>
    <row r="4066" customFormat="false" ht="13.8" hidden="false" customHeight="false" outlineLevel="0" collapsed="false">
      <c r="A4066" s="23" t="s">
        <v>138</v>
      </c>
      <c r="B4066" s="43" t="n">
        <v>41397</v>
      </c>
      <c r="C4066" s="1" t="s">
        <v>544</v>
      </c>
      <c r="D4066" s="1" t="s">
        <v>140</v>
      </c>
      <c r="E4066" s="1" t="s">
        <v>544</v>
      </c>
      <c r="F4066" s="1" t="s">
        <v>20</v>
      </c>
      <c r="G4066" s="14" t="n">
        <v>6</v>
      </c>
      <c r="H4066" s="38" t="n">
        <v>3</v>
      </c>
      <c r="I4066" s="23" t="str">
        <f aca="false">IF(J4066="RHAP", "Rhizophora apiculata", IF(J4066="EXAG", "Excoecaria agallocha", IF(J4066="BRPA", "Bruguiera parviflora", IF(J4066="XYMO", "Xylocarpus moluccensis", IF(J4066="BRCY", "Bruguiera cylindrica", IF(J4066="AVAL", "Avicennia alba", IF(J4066="AVOF", "Avicennia officinalis", IF(J4066="LURA", "Lumnitzera racemosa", IF(J4066="CETA", "Ceriops tagal", IF(J4066="XYGR", "Xylocarpus granatum", IF(J4066="AVMA", "Avicennia marina", IF(J4066="RHMU", "Rhizophora mucronata", IF(J4066="BRGY", "Bruguiera gymnorrhiza", IF(J4066="BRSE", "Bruguiera sexangula", IF(J4066="SOOV", "Sonneratia ovata", IF(J4066="SOCA", "Sonneratia caseolaris", IF(J4066="HELI", "Heritiera littoralis", IF(J4066="HESY", "Heritiera sylvatica", IF(J4066="NYFR", "Nypa fruticans", IF(J4066="CYRA", "Cynometra ramiflora", IF(J4066="PHPA", "Phoenix paludosa", IF(J4066="SCHY", "Scyphiphora hydrophyllacea", IF(J4066="DIMA", "Diospyros maritima", IF(J4066="POPI", "Pongamia pinnata", IF(J4066="MAPS", "Maniltoa psilogyne", IF(J4066="INBI", "Intsia bijuga", IF(J4066="ACEB", "Acanthus ebracteatus", IF(J4066="CAER", "Calamus erinaceus", IF(J4066="UNUN", "Unknown unknown",  IF(J4066="SOAL", "Sonneratia alba",  IF(J4066="AECO", "Aegiceras corniculatum", "" )) )))))))))))))))))))))))))))))</f>
        <v>Calamus erinaceus</v>
      </c>
      <c r="J4066" s="23" t="s">
        <v>1087</v>
      </c>
      <c r="K4066" s="68" t="n">
        <v>6</v>
      </c>
      <c r="L4066" s="73"/>
      <c r="N4066" s="29"/>
      <c r="P4066" s="23"/>
    </row>
    <row r="4067" customFormat="false" ht="13.8" hidden="false" customHeight="false" outlineLevel="0" collapsed="false">
      <c r="A4067" s="23" t="s">
        <v>138</v>
      </c>
      <c r="B4067" s="43" t="n">
        <v>41397</v>
      </c>
      <c r="C4067" s="1" t="s">
        <v>544</v>
      </c>
      <c r="D4067" s="1" t="s">
        <v>140</v>
      </c>
      <c r="E4067" s="1" t="s">
        <v>544</v>
      </c>
      <c r="F4067" s="1" t="s">
        <v>20</v>
      </c>
      <c r="G4067" s="14" t="n">
        <v>6</v>
      </c>
      <c r="H4067" s="38" t="n">
        <v>3</v>
      </c>
      <c r="I4067" s="23" t="str">
        <f aca="false">IF(J4067="RHAP", "Rhizophora apiculata", IF(J4067="EXAG", "Excoecaria agallocha", IF(J4067="BRPA", "Bruguiera parviflora", IF(J4067="XYMO", "Xylocarpus moluccensis", IF(J4067="BRCY", "Bruguiera cylindrica", IF(J4067="AVAL", "Avicennia alba", IF(J4067="AVOF", "Avicennia officinalis", IF(J4067="LURA", "Lumnitzera racemosa", IF(J4067="CETA", "Ceriops tagal", IF(J4067="XYGR", "Xylocarpus granatum", IF(J4067="AVMA", "Avicennia marina", IF(J4067="RHMU", "Rhizophora mucronata", IF(J4067="BRGY", "Bruguiera gymnorrhiza", IF(J4067="BRSE", "Bruguiera sexangula", IF(J4067="SOOV", "Sonneratia ovata", IF(J4067="SOCA", "Sonneratia caseolaris", IF(J4067="HELI", "Heritiera littoralis", IF(J4067="HESY", "Heritiera sylvatica", IF(J4067="NYFR", "Nypa fruticans", IF(J4067="CYRA", "Cynometra ramiflora", IF(J4067="PHPA", "Phoenix paludosa", IF(J4067="SCHY", "Scyphiphora hydrophyllacea", IF(J4067="DIMA", "Diospyros maritima", IF(J4067="POPI", "Pongamia pinnata", IF(J4067="MAPS", "Maniltoa psilogyne", IF(J4067="INBI", "Intsia bijuga", IF(J4067="ACEB", "Acanthus ebracteatus", IF(J4067="CAER", "Calamus erinaceus", IF(J4067="UNUN", "Unknown unknown",  IF(J4067="SOAL", "Sonneratia alba",  IF(J4067="AECO", "Aegiceras corniculatum", "" )) )))))))))))))))))))))))))))))</f>
        <v>Calamus erinaceus</v>
      </c>
      <c r="J4067" s="23" t="s">
        <v>1087</v>
      </c>
      <c r="K4067" s="68" t="n">
        <v>6.3</v>
      </c>
      <c r="L4067" s="73"/>
      <c r="N4067" s="29"/>
      <c r="P4067" s="23"/>
    </row>
    <row r="4068" customFormat="false" ht="13.8" hidden="false" customHeight="false" outlineLevel="0" collapsed="false">
      <c r="A4068" s="23" t="s">
        <v>138</v>
      </c>
      <c r="B4068" s="43" t="n">
        <v>41397</v>
      </c>
      <c r="C4068" s="1" t="s">
        <v>544</v>
      </c>
      <c r="D4068" s="1" t="s">
        <v>140</v>
      </c>
      <c r="E4068" s="1" t="s">
        <v>544</v>
      </c>
      <c r="F4068" s="1" t="s">
        <v>20</v>
      </c>
      <c r="G4068" s="14" t="n">
        <v>6</v>
      </c>
      <c r="H4068" s="38" t="n">
        <v>3</v>
      </c>
      <c r="I4068" s="23" t="str">
        <f aca="false">IF(J4068="RHAP", "Rhizophora apiculata", IF(J4068="EXAG", "Excoecaria agallocha", IF(J4068="BRPA", "Bruguiera parviflora", IF(J4068="XYMO", "Xylocarpus moluccensis", IF(J4068="BRCY", "Bruguiera cylindrica", IF(J4068="AVAL", "Avicennia alba", IF(J4068="AVOF", "Avicennia officinalis", IF(J4068="LURA", "Lumnitzera racemosa", IF(J4068="CETA", "Ceriops tagal", IF(J4068="XYGR", "Xylocarpus granatum", IF(J4068="AVMA", "Avicennia marina", IF(J4068="RHMU", "Rhizophora mucronata", IF(J4068="BRGY", "Bruguiera gymnorrhiza", IF(J4068="BRSE", "Bruguiera sexangula", IF(J4068="SOOV", "Sonneratia ovata", IF(J4068="SOCA", "Sonneratia caseolaris", IF(J4068="HELI", "Heritiera littoralis", IF(J4068="HESY", "Heritiera sylvatica", IF(J4068="NYFR", "Nypa fruticans", IF(J4068="CYRA", "Cynometra ramiflora", IF(J4068="PHPA", "Phoenix paludosa", IF(J4068="SCHY", "Scyphiphora hydrophyllacea", IF(J4068="DIMA", "Diospyros maritima", IF(J4068="POPI", "Pongamia pinnata", IF(J4068="MAPS", "Maniltoa psilogyne", IF(J4068="INBI", "Intsia bijuga", IF(J4068="ACEB", "Acanthus ebracteatus", IF(J4068="CAER", "Calamus erinaceus", IF(J4068="UNUN", "Unknown unknown",  IF(J4068="SOAL", "Sonneratia alba",  IF(J4068="AECO", "Aegiceras corniculatum", "" )) )))))))))))))))))))))))))))))</f>
        <v>Avicennia officinalis</v>
      </c>
      <c r="J4068" s="23" t="s">
        <v>105</v>
      </c>
      <c r="K4068" s="68" t="n">
        <v>6.4</v>
      </c>
      <c r="L4068" s="73"/>
      <c r="N4068" s="29"/>
    </row>
    <row r="4069" customFormat="false" ht="13.8" hidden="false" customHeight="false" outlineLevel="0" collapsed="false">
      <c r="A4069" s="23" t="s">
        <v>138</v>
      </c>
      <c r="B4069" s="43" t="n">
        <v>41397</v>
      </c>
      <c r="C4069" s="1" t="s">
        <v>544</v>
      </c>
      <c r="D4069" s="1" t="s">
        <v>140</v>
      </c>
      <c r="E4069" s="1" t="s">
        <v>544</v>
      </c>
      <c r="F4069" s="1" t="s">
        <v>20</v>
      </c>
      <c r="G4069" s="14" t="n">
        <v>6</v>
      </c>
      <c r="H4069" s="38" t="n">
        <v>3</v>
      </c>
      <c r="I4069" s="23" t="str">
        <f aca="false">IF(J4069="RHAP", "Rhizophora apiculata", IF(J4069="EXAG", "Excoecaria agallocha", IF(J4069="BRPA", "Bruguiera parviflora", IF(J4069="XYMO", "Xylocarpus moluccensis", IF(J4069="BRCY", "Bruguiera cylindrica", IF(J4069="AVAL", "Avicennia alba", IF(J4069="AVOF", "Avicennia officinalis", IF(J4069="LURA", "Lumnitzera racemosa", IF(J4069="CETA", "Ceriops tagal", IF(J4069="XYGR", "Xylocarpus granatum", IF(J4069="AVMA", "Avicennia marina", IF(J4069="RHMU", "Rhizophora mucronata", IF(J4069="BRGY", "Bruguiera gymnorrhiza", IF(J4069="BRSE", "Bruguiera sexangula", IF(J4069="SOOV", "Sonneratia ovata", IF(J4069="SOCA", "Sonneratia caseolaris", IF(J4069="HELI", "Heritiera littoralis", IF(J4069="HESY", "Heritiera sylvatica", IF(J4069="NYFR", "Nypa fruticans", IF(J4069="CYRA", "Cynometra ramiflora", IF(J4069="PHPA", "Phoenix paludosa", IF(J4069="SCHY", "Scyphiphora hydrophyllacea", IF(J4069="DIMA", "Diospyros maritima", IF(J4069="POPI", "Pongamia pinnata", IF(J4069="MAPS", "Maniltoa psilogyne", IF(J4069="INBI", "Intsia bijuga", IF(J4069="ACEB", "Acanthus ebracteatus", IF(J4069="CAER", "Calamus erinaceus", IF(J4069="UNUN", "Unknown unknown",  IF(J4069="SOAL", "Sonneratia alba",  IF(J4069="AECO", "Aegiceras corniculatum", "" )) )))))))))))))))))))))))))))))</f>
        <v>Calamus erinaceus</v>
      </c>
      <c r="J4069" s="23" t="s">
        <v>1087</v>
      </c>
      <c r="K4069" s="68" t="n">
        <v>6.5</v>
      </c>
      <c r="L4069" s="73"/>
      <c r="N4069" s="29"/>
      <c r="P4069" s="23"/>
    </row>
    <row r="4070" customFormat="false" ht="13.8" hidden="false" customHeight="false" outlineLevel="0" collapsed="false">
      <c r="A4070" s="23" t="s">
        <v>138</v>
      </c>
      <c r="B4070" s="43" t="n">
        <v>41397</v>
      </c>
      <c r="C4070" s="1" t="s">
        <v>544</v>
      </c>
      <c r="D4070" s="1" t="s">
        <v>140</v>
      </c>
      <c r="E4070" s="1" t="s">
        <v>544</v>
      </c>
      <c r="F4070" s="1" t="s">
        <v>20</v>
      </c>
      <c r="G4070" s="14" t="n">
        <v>6</v>
      </c>
      <c r="H4070" s="38" t="n">
        <v>3</v>
      </c>
      <c r="I4070" s="23" t="str">
        <f aca="false">IF(J4070="RHAP", "Rhizophora apiculata", IF(J4070="EXAG", "Excoecaria agallocha", IF(J4070="BRPA", "Bruguiera parviflora", IF(J4070="XYMO", "Xylocarpus moluccensis", IF(J4070="BRCY", "Bruguiera cylindrica", IF(J4070="AVAL", "Avicennia alba", IF(J4070="AVOF", "Avicennia officinalis", IF(J4070="LURA", "Lumnitzera racemosa", IF(J4070="CETA", "Ceriops tagal", IF(J4070="XYGR", "Xylocarpus granatum", IF(J4070="AVMA", "Avicennia marina", IF(J4070="RHMU", "Rhizophora mucronata", IF(J4070="BRGY", "Bruguiera gymnorrhiza", IF(J4070="BRSE", "Bruguiera sexangula", IF(J4070="SOOV", "Sonneratia ovata", IF(J4070="SOCA", "Sonneratia caseolaris", IF(J4070="HELI", "Heritiera littoralis", IF(J4070="HESY", "Heritiera sylvatica", IF(J4070="NYFR", "Nypa fruticans", IF(J4070="CYRA", "Cynometra ramiflora", IF(J4070="PHPA", "Phoenix paludosa", IF(J4070="SCHY", "Scyphiphora hydrophyllacea", IF(J4070="DIMA", "Diospyros maritima", IF(J4070="POPI", "Pongamia pinnata", IF(J4070="MAPS", "Maniltoa psilogyne", IF(J4070="INBI", "Intsia bijuga", IF(J4070="ACEB", "Acanthus ebracteatus", IF(J4070="CAER", "Calamus erinaceus", IF(J4070="UNUN", "Unknown unknown",  IF(J4070="SOAL", "Sonneratia alba",  IF(J4070="AECO", "Aegiceras corniculatum", "" )) )))))))))))))))))))))))))))))</f>
        <v>Avicennia officinalis</v>
      </c>
      <c r="J4070" s="23" t="s">
        <v>105</v>
      </c>
      <c r="K4070" s="68" t="n">
        <v>6.7</v>
      </c>
      <c r="L4070" s="73"/>
      <c r="N4070" s="29"/>
    </row>
    <row r="4071" customFormat="false" ht="13.8" hidden="false" customHeight="false" outlineLevel="0" collapsed="false">
      <c r="A4071" s="23" t="s">
        <v>138</v>
      </c>
      <c r="B4071" s="43" t="n">
        <v>41397</v>
      </c>
      <c r="C4071" s="1" t="s">
        <v>544</v>
      </c>
      <c r="D4071" s="1" t="s">
        <v>140</v>
      </c>
      <c r="E4071" s="1" t="s">
        <v>544</v>
      </c>
      <c r="F4071" s="1" t="s">
        <v>20</v>
      </c>
      <c r="G4071" s="14" t="n">
        <v>6</v>
      </c>
      <c r="H4071" s="38" t="n">
        <v>3</v>
      </c>
      <c r="I4071" s="23" t="str">
        <f aca="false">IF(J4071="RHAP", "Rhizophora apiculata", IF(J4071="EXAG", "Excoecaria agallocha", IF(J4071="BRPA", "Bruguiera parviflora", IF(J4071="XYMO", "Xylocarpus moluccensis", IF(J4071="BRCY", "Bruguiera cylindrica", IF(J4071="AVAL", "Avicennia alba", IF(J4071="AVOF", "Avicennia officinalis", IF(J4071="LURA", "Lumnitzera racemosa", IF(J4071="CETA", "Ceriops tagal", IF(J4071="XYGR", "Xylocarpus granatum", IF(J4071="AVMA", "Avicennia marina", IF(J4071="RHMU", "Rhizophora mucronata", IF(J4071="BRGY", "Bruguiera gymnorrhiza", IF(J4071="BRSE", "Bruguiera sexangula", IF(J4071="SOOV", "Sonneratia ovata", IF(J4071="SOCA", "Sonneratia caseolaris", IF(J4071="HELI", "Heritiera littoralis", IF(J4071="HESY", "Heritiera sylvatica", IF(J4071="NYFR", "Nypa fruticans", IF(J4071="CYRA", "Cynometra ramiflora", IF(J4071="PHPA", "Phoenix paludosa", IF(J4071="SCHY", "Scyphiphora hydrophyllacea", IF(J4071="DIMA", "Diospyros maritima", IF(J4071="POPI", "Pongamia pinnata", IF(J4071="MAPS", "Maniltoa psilogyne", IF(J4071="INBI", "Intsia bijuga", IF(J4071="ACEB", "Acanthus ebracteatus", IF(J4071="CAER", "Calamus erinaceus", IF(J4071="UNUN", "Unknown unknown",  IF(J4071="SOAL", "Sonneratia alba",  IF(J4071="AECO", "Aegiceras corniculatum", "" )) )))))))))))))))))))))))))))))</f>
        <v>Avicennia officinalis</v>
      </c>
      <c r="J4071" s="23" t="s">
        <v>105</v>
      </c>
      <c r="K4071" s="68" t="n">
        <v>6.9</v>
      </c>
      <c r="L4071" s="73"/>
      <c r="N4071" s="29"/>
    </row>
    <row r="4072" customFormat="false" ht="13.8" hidden="false" customHeight="false" outlineLevel="0" collapsed="false">
      <c r="A4072" s="23" t="s">
        <v>138</v>
      </c>
      <c r="B4072" s="43" t="n">
        <v>41397</v>
      </c>
      <c r="C4072" s="1" t="s">
        <v>544</v>
      </c>
      <c r="D4072" s="1" t="s">
        <v>140</v>
      </c>
      <c r="E4072" s="1" t="s">
        <v>544</v>
      </c>
      <c r="F4072" s="1" t="s">
        <v>20</v>
      </c>
      <c r="G4072" s="14" t="n">
        <v>6</v>
      </c>
      <c r="H4072" s="38" t="n">
        <v>3</v>
      </c>
      <c r="I4072" s="23" t="str">
        <f aca="false">IF(J4072="RHAP", "Rhizophora apiculata", IF(J4072="EXAG", "Excoecaria agallocha", IF(J4072="BRPA", "Bruguiera parviflora", IF(J4072="XYMO", "Xylocarpus moluccensis", IF(J4072="BRCY", "Bruguiera cylindrica", IF(J4072="AVAL", "Avicennia alba", IF(J4072="AVOF", "Avicennia officinalis", IF(J4072="LURA", "Lumnitzera racemosa", IF(J4072="CETA", "Ceriops tagal", IF(J4072="XYGR", "Xylocarpus granatum", IF(J4072="AVMA", "Avicennia marina", IF(J4072="RHMU", "Rhizophora mucronata", IF(J4072="BRGY", "Bruguiera gymnorrhiza", IF(J4072="BRSE", "Bruguiera sexangula", IF(J4072="SOOV", "Sonneratia ovata", IF(J4072="SOCA", "Sonneratia caseolaris", IF(J4072="HELI", "Heritiera littoralis", IF(J4072="HESY", "Heritiera sylvatica", IF(J4072="NYFR", "Nypa fruticans", IF(J4072="CYRA", "Cynometra ramiflora", IF(J4072="PHPA", "Phoenix paludosa", IF(J4072="SCHY", "Scyphiphora hydrophyllacea", IF(J4072="DIMA", "Diospyros maritima", IF(J4072="POPI", "Pongamia pinnata", IF(J4072="MAPS", "Maniltoa psilogyne", IF(J4072="INBI", "Intsia bijuga", IF(J4072="ACEB", "Acanthus ebracteatus", IF(J4072="CAER", "Calamus erinaceus", IF(J4072="UNUN", "Unknown unknown",  IF(J4072="SOAL", "Sonneratia alba",  IF(J4072="AECO", "Aegiceras corniculatum", "" )) )))))))))))))))))))))))))))))</f>
        <v>Calamus erinaceus</v>
      </c>
      <c r="J4072" s="23" t="s">
        <v>1087</v>
      </c>
      <c r="K4072" s="68" t="n">
        <v>7</v>
      </c>
      <c r="L4072" s="73"/>
      <c r="N4072" s="29"/>
      <c r="P4072" s="23"/>
    </row>
    <row r="4073" customFormat="false" ht="13.8" hidden="false" customHeight="false" outlineLevel="0" collapsed="false">
      <c r="A4073" s="23" t="s">
        <v>138</v>
      </c>
      <c r="B4073" s="43" t="n">
        <v>41397</v>
      </c>
      <c r="C4073" s="1" t="s">
        <v>544</v>
      </c>
      <c r="D4073" s="1" t="s">
        <v>140</v>
      </c>
      <c r="E4073" s="1" t="s">
        <v>544</v>
      </c>
      <c r="F4073" s="1" t="s">
        <v>20</v>
      </c>
      <c r="G4073" s="14" t="n">
        <v>6</v>
      </c>
      <c r="H4073" s="38" t="n">
        <v>3</v>
      </c>
      <c r="I4073" s="23" t="str">
        <f aca="false">IF(J4073="RHAP", "Rhizophora apiculata", IF(J4073="EXAG", "Excoecaria agallocha", IF(J4073="BRPA", "Bruguiera parviflora", IF(J4073="XYMO", "Xylocarpus moluccensis", IF(J4073="BRCY", "Bruguiera cylindrica", IF(J4073="AVAL", "Avicennia alba", IF(J4073="AVOF", "Avicennia officinalis", IF(J4073="LURA", "Lumnitzera racemosa", IF(J4073="CETA", "Ceriops tagal", IF(J4073="XYGR", "Xylocarpus granatum", IF(J4073="AVMA", "Avicennia marina", IF(J4073="RHMU", "Rhizophora mucronata", IF(J4073="BRGY", "Bruguiera gymnorrhiza", IF(J4073="BRSE", "Bruguiera sexangula", IF(J4073="SOOV", "Sonneratia ovata", IF(J4073="SOCA", "Sonneratia caseolaris", IF(J4073="HELI", "Heritiera littoralis", IF(J4073="HESY", "Heritiera sylvatica", IF(J4073="NYFR", "Nypa fruticans", IF(J4073="CYRA", "Cynometra ramiflora", IF(J4073="PHPA", "Phoenix paludosa", IF(J4073="SCHY", "Scyphiphora hydrophyllacea", IF(J4073="DIMA", "Diospyros maritima", IF(J4073="POPI", "Pongamia pinnata", IF(J4073="MAPS", "Maniltoa psilogyne", IF(J4073="INBI", "Intsia bijuga", IF(J4073="ACEB", "Acanthus ebracteatus", IF(J4073="CAER", "Calamus erinaceus", IF(J4073="UNUN", "Unknown unknown",  IF(J4073="SOAL", "Sonneratia alba",  IF(J4073="AECO", "Aegiceras corniculatum", "" )) )))))))))))))))))))))))))))))</f>
        <v>Calamus erinaceus</v>
      </c>
      <c r="J4073" s="23" t="s">
        <v>1087</v>
      </c>
      <c r="K4073" s="68" t="n">
        <v>7</v>
      </c>
      <c r="L4073" s="73"/>
      <c r="N4073" s="29"/>
      <c r="P4073" s="23"/>
    </row>
    <row r="4074" customFormat="false" ht="13.8" hidden="false" customHeight="false" outlineLevel="0" collapsed="false">
      <c r="A4074" s="23" t="s">
        <v>138</v>
      </c>
      <c r="B4074" s="43" t="n">
        <v>41397</v>
      </c>
      <c r="C4074" s="1" t="s">
        <v>544</v>
      </c>
      <c r="D4074" s="1" t="s">
        <v>140</v>
      </c>
      <c r="E4074" s="1" t="s">
        <v>544</v>
      </c>
      <c r="F4074" s="1" t="s">
        <v>20</v>
      </c>
      <c r="G4074" s="14" t="n">
        <v>6</v>
      </c>
      <c r="H4074" s="38" t="n">
        <v>3</v>
      </c>
      <c r="I4074" s="23" t="str">
        <f aca="false">IF(J4074="RHAP", "Rhizophora apiculata", IF(J4074="EXAG", "Excoecaria agallocha", IF(J4074="BRPA", "Bruguiera parviflora", IF(J4074="XYMO", "Xylocarpus moluccensis", IF(J4074="BRCY", "Bruguiera cylindrica", IF(J4074="AVAL", "Avicennia alba", IF(J4074="AVOF", "Avicennia officinalis", IF(J4074="LURA", "Lumnitzera racemosa", IF(J4074="CETA", "Ceriops tagal", IF(J4074="XYGR", "Xylocarpus granatum", IF(J4074="AVMA", "Avicennia marina", IF(J4074="RHMU", "Rhizophora mucronata", IF(J4074="BRGY", "Bruguiera gymnorrhiza", IF(J4074="BRSE", "Bruguiera sexangula", IF(J4074="SOOV", "Sonneratia ovata", IF(J4074="SOCA", "Sonneratia caseolaris", IF(J4074="HELI", "Heritiera littoralis", IF(J4074="HESY", "Heritiera sylvatica", IF(J4074="NYFR", "Nypa fruticans", IF(J4074="CYRA", "Cynometra ramiflora", IF(J4074="PHPA", "Phoenix paludosa", IF(J4074="SCHY", "Scyphiphora hydrophyllacea", IF(J4074="DIMA", "Diospyros maritima", IF(J4074="POPI", "Pongamia pinnata", IF(J4074="MAPS", "Maniltoa psilogyne", IF(J4074="INBI", "Intsia bijuga", IF(J4074="ACEB", "Acanthus ebracteatus", IF(J4074="CAER", "Calamus erinaceus", IF(J4074="UNUN", "Unknown unknown",  IF(J4074="SOAL", "Sonneratia alba",  IF(J4074="AECO", "Aegiceras corniculatum", "" )) )))))))))))))))))))))))))))))</f>
        <v>Avicennia officinalis</v>
      </c>
      <c r="J4074" s="23" t="s">
        <v>105</v>
      </c>
      <c r="K4074" s="68" t="n">
        <v>7.6</v>
      </c>
      <c r="L4074" s="73"/>
      <c r="N4074" s="29"/>
    </row>
    <row r="4075" customFormat="false" ht="13.8" hidden="false" customHeight="false" outlineLevel="0" collapsed="false">
      <c r="A4075" s="72" t="s">
        <v>138</v>
      </c>
      <c r="B4075" s="43" t="n">
        <v>41397</v>
      </c>
      <c r="C4075" s="1" t="s">
        <v>544</v>
      </c>
      <c r="D4075" s="1" t="s">
        <v>140</v>
      </c>
      <c r="E4075" s="1" t="s">
        <v>544</v>
      </c>
      <c r="F4075" s="1" t="s">
        <v>20</v>
      </c>
      <c r="G4075" s="14" t="n">
        <v>6</v>
      </c>
      <c r="H4075" s="38" t="n">
        <v>3</v>
      </c>
      <c r="I4075" s="23" t="str">
        <f aca="false">IF(J4075="RHAP", "Rhizophora apiculata", IF(J4075="EXAG", "Excoecaria agallocha", IF(J4075="BRPA", "Bruguiera parviflora", IF(J4075="XYMO", "Xylocarpus moluccensis", IF(J4075="BRCY", "Bruguiera cylindrica", IF(J4075="AVAL", "Avicennia alba", IF(J4075="AVOF", "Avicennia officinalis", IF(J4075="LURA", "Lumnitzera racemosa", IF(J4075="CETA", "Ceriops tagal", IF(J4075="XYGR", "Xylocarpus granatum", IF(J4075="AVMA", "Avicennia marina", IF(J4075="RHMU", "Rhizophora mucronata", IF(J4075="BRGY", "Bruguiera gymnorrhiza", IF(J4075="BRSE", "Bruguiera sexangula", IF(J4075="SOOV", "Sonneratia ovata", IF(J4075="SOCA", "Sonneratia caseolaris", IF(J4075="HELI", "Heritiera littoralis", IF(J4075="HESY", "Heritiera sylvatica", IF(J4075="NYFR", "Nypa fruticans", IF(J4075="CYRA", "Cynometra ramiflora", IF(J4075="PHPA", "Phoenix paludosa", IF(J4075="SCHY", "Scyphiphora hydrophyllacea", IF(J4075="DIMA", "Diospyros maritima", IF(J4075="POPI", "Pongamia pinnata", IF(J4075="MAPS", "Maniltoa psilogyne", IF(J4075="INBI", "Intsia bijuga", IF(J4075="ACEB", "Acanthus ebracteatus", IF(J4075="CAER", "Calamus erinaceus", IF(J4075="UNUN", "Unknown unknown",  IF(J4075="SOAL", "Sonneratia alba",  IF(J4075="AECO", "Aegiceras corniculatum", "" )) )))))))))))))))))))))))))))))</f>
        <v>Ceriops tagal</v>
      </c>
      <c r="J4075" s="23" t="s">
        <v>175</v>
      </c>
      <c r="K4075" s="68" t="n">
        <v>8</v>
      </c>
      <c r="L4075" s="73"/>
      <c r="N4075" s="29"/>
      <c r="P4075" s="23"/>
    </row>
    <row r="4076" customFormat="false" ht="13.8" hidden="false" customHeight="false" outlineLevel="0" collapsed="false">
      <c r="A4076" s="23" t="s">
        <v>138</v>
      </c>
      <c r="B4076" s="43" t="n">
        <v>41397</v>
      </c>
      <c r="C4076" s="1" t="s">
        <v>544</v>
      </c>
      <c r="D4076" s="1" t="s">
        <v>140</v>
      </c>
      <c r="E4076" s="1" t="s">
        <v>544</v>
      </c>
      <c r="F4076" s="1" t="s">
        <v>20</v>
      </c>
      <c r="G4076" s="14" t="n">
        <v>6</v>
      </c>
      <c r="H4076" s="38" t="n">
        <v>3</v>
      </c>
      <c r="I4076" s="23" t="s">
        <v>1085</v>
      </c>
      <c r="J4076" s="23" t="s">
        <v>1086</v>
      </c>
      <c r="K4076" s="68" t="n">
        <v>25.7</v>
      </c>
      <c r="L4076" s="73"/>
      <c r="N4076" s="29"/>
      <c r="P4076" s="23" t="s">
        <v>1085</v>
      </c>
    </row>
    <row r="4077" customFormat="false" ht="13.8" hidden="false" customHeight="false" outlineLevel="0" collapsed="false">
      <c r="A4077" s="23" t="s">
        <v>138</v>
      </c>
      <c r="B4077" s="43" t="n">
        <v>41397</v>
      </c>
      <c r="C4077" s="1" t="s">
        <v>544</v>
      </c>
      <c r="D4077" s="1" t="s">
        <v>140</v>
      </c>
      <c r="E4077" s="1" t="s">
        <v>544</v>
      </c>
      <c r="F4077" s="1" t="s">
        <v>20</v>
      </c>
      <c r="G4077" s="14" t="n">
        <v>6</v>
      </c>
      <c r="H4077" s="38" t="n">
        <v>3</v>
      </c>
      <c r="I4077" s="23" t="str">
        <f aca="false">IF(J4077="RHAP", "Rhizophora apiculata", IF(J4077="EXAG", "Excoecaria agallocha", IF(J4077="BRPA", "Bruguiera parviflora", IF(J4077="XYMO", "Xylocarpus moluccensis", IF(J4077="BRCY", "Bruguiera cylindrica", IF(J4077="AVAL", "Avicennia alba", IF(J4077="AVOF", "Avicennia officinalis", IF(J4077="LURA", "Lumnitzera racemosa", IF(J4077="CETA", "Ceriops tagal", IF(J4077="XYGR", "Xylocarpus granatum", IF(J4077="AVMA", "Avicennia marina", IF(J4077="RHMU", "Rhizophora mucronata", IF(J4077="BRGY", "Bruguiera gymnorrhiza", IF(J4077="BRSE", "Bruguiera sexangula", IF(J4077="SOOV", "Sonneratia ovata", IF(J4077="SOCA", "Sonneratia caseolaris", IF(J4077="HELI", "Heritiera littoralis", IF(J4077="HESY", "Heritiera sylvatica", IF(J4077="NYFR", "Nypa fruticans", IF(J4077="CYRA", "Cynometra ramiflora", IF(J4077="PHPA", "Phoenix paludosa", IF(J4077="SCHY", "Scyphiphora hydrophyllacea", IF(J4077="DIMA", "Diospyros maritima", IF(J4077="POPI", "Pongamia pinnata", IF(J4077="MAPS", "Maniltoa psilogyne", IF(J4077="INBI", "Intsia bijuga", IF(J4077="ACEB", "Acanthus ebracteatus", IF(J4077="CAER", "Calamus erinaceus", IF(J4077="UNUN", "Unknown unknown",  IF(J4077="SOAL", "Sonneratia alba",  IF(J4077="AECO", "Aegiceras corniculatum", "" )) )))))))))))))))))))))))))))))</f>
        <v>Avicennia officinalis</v>
      </c>
      <c r="J4077" s="23" t="s">
        <v>105</v>
      </c>
      <c r="K4077" s="68" t="n">
        <v>32.7</v>
      </c>
      <c r="L4077" s="73"/>
      <c r="N4077" s="29"/>
    </row>
    <row r="4078" customFormat="false" ht="13.8" hidden="false" customHeight="false" outlineLevel="0" collapsed="false">
      <c r="A4078" s="23" t="s">
        <v>138</v>
      </c>
      <c r="B4078" s="43" t="n">
        <v>41397</v>
      </c>
      <c r="C4078" s="1" t="s">
        <v>544</v>
      </c>
      <c r="D4078" s="1" t="s">
        <v>140</v>
      </c>
      <c r="E4078" s="1" t="s">
        <v>544</v>
      </c>
      <c r="F4078" s="1" t="s">
        <v>20</v>
      </c>
      <c r="G4078" s="14" t="n">
        <v>6</v>
      </c>
      <c r="H4078" s="38" t="n">
        <v>4</v>
      </c>
      <c r="I4078" s="23" t="str">
        <f aca="false">IF(J4078="RHAP", "Rhizophora apiculata", IF(J4078="EXAG", "Excoecaria agallocha", IF(J4078="BRPA", "Bruguiera parviflora", IF(J4078="XYMO", "Xylocarpus moluccensis", IF(J4078="BRCY", "Bruguiera cylindrica", IF(J4078="AVAL", "Avicennia alba", IF(J4078="AVOF", "Avicennia officinalis", IF(J4078="LURA", "Lumnitzera racemosa", IF(J4078="CETA", "Ceriops tagal", IF(J4078="XYGR", "Xylocarpus granatum", IF(J4078="AVMA", "Avicennia marina", IF(J4078="RHMU", "Rhizophora mucronata", IF(J4078="BRGY", "Bruguiera gymnorrhiza", IF(J4078="BRSE", "Bruguiera sexangula", IF(J4078="SOOV", "Sonneratia ovata", IF(J4078="SOCA", "Sonneratia caseolaris", IF(J4078="HELI", "Heritiera littoralis", IF(J4078="HESY", "Heritiera sylvatica", IF(J4078="NYFR", "Nypa fruticans", IF(J4078="CYRA", "Cynometra ramiflora", IF(J4078="PHPA", "Phoenix paludosa", IF(J4078="SCHY", "Scyphiphora hydrophyllacea", IF(J4078="DIMA", "Diospyros maritima", IF(J4078="POPI", "Pongamia pinnata", IF(J4078="MAPS", "Maniltoa psilogyne", IF(J4078="INBI", "Intsia bijuga", IF(J4078="ACEB", "Acanthus ebracteatus", IF(J4078="CAER", "Calamus erinaceus", IF(J4078="UNUN", "Unknown unknown",  IF(J4078="SOAL", "Sonneratia alba",  IF(J4078="AECO", "Aegiceras corniculatum", "" )) )))))))))))))))))))))))))))))</f>
        <v>Calamus erinaceus</v>
      </c>
      <c r="J4078" s="23" t="s">
        <v>1087</v>
      </c>
      <c r="K4078" s="68" t="n">
        <v>5</v>
      </c>
      <c r="L4078" s="73"/>
      <c r="N4078" s="29"/>
      <c r="P4078" s="23"/>
    </row>
    <row r="4079" customFormat="false" ht="13.8" hidden="false" customHeight="false" outlineLevel="0" collapsed="false">
      <c r="A4079" s="23" t="s">
        <v>138</v>
      </c>
      <c r="B4079" s="43" t="n">
        <v>41397</v>
      </c>
      <c r="C4079" s="1" t="s">
        <v>544</v>
      </c>
      <c r="D4079" s="1" t="s">
        <v>140</v>
      </c>
      <c r="E4079" s="1" t="s">
        <v>544</v>
      </c>
      <c r="F4079" s="1" t="s">
        <v>20</v>
      </c>
      <c r="G4079" s="14" t="n">
        <v>6</v>
      </c>
      <c r="H4079" s="38" t="n">
        <v>4</v>
      </c>
      <c r="I4079" s="23" t="str">
        <f aca="false">IF(J4079="RHAP", "Rhizophora apiculata", IF(J4079="EXAG", "Excoecaria agallocha", IF(J4079="BRPA", "Bruguiera parviflora", IF(J4079="XYMO", "Xylocarpus moluccensis", IF(J4079="BRCY", "Bruguiera cylindrica", IF(J4079="AVAL", "Avicennia alba", IF(J4079="AVOF", "Avicennia officinalis", IF(J4079="LURA", "Lumnitzera racemosa", IF(J4079="CETA", "Ceriops tagal", IF(J4079="XYGR", "Xylocarpus granatum", IF(J4079="AVMA", "Avicennia marina", IF(J4079="RHMU", "Rhizophora mucronata", IF(J4079="BRGY", "Bruguiera gymnorrhiza", IF(J4079="BRSE", "Bruguiera sexangula", IF(J4079="SOOV", "Sonneratia ovata", IF(J4079="SOCA", "Sonneratia caseolaris", IF(J4079="HELI", "Heritiera littoralis", IF(J4079="HESY", "Heritiera sylvatica", IF(J4079="NYFR", "Nypa fruticans", IF(J4079="CYRA", "Cynometra ramiflora", IF(J4079="PHPA", "Phoenix paludosa", IF(J4079="SCHY", "Scyphiphora hydrophyllacea", IF(J4079="DIMA", "Diospyros maritima", IF(J4079="POPI", "Pongamia pinnata", IF(J4079="MAPS", "Maniltoa psilogyne", IF(J4079="INBI", "Intsia bijuga", IF(J4079="ACEB", "Acanthus ebracteatus", IF(J4079="CAER", "Calamus erinaceus", IF(J4079="UNUN", "Unknown unknown",  IF(J4079="SOAL", "Sonneratia alba",  IF(J4079="AECO", "Aegiceras corniculatum", "" )) )))))))))))))))))))))))))))))</f>
        <v>Calamus erinaceus</v>
      </c>
      <c r="J4079" s="23" t="s">
        <v>1087</v>
      </c>
      <c r="K4079" s="68" t="n">
        <v>6</v>
      </c>
      <c r="L4079" s="73"/>
      <c r="N4079" s="29"/>
      <c r="P4079" s="23"/>
    </row>
    <row r="4080" customFormat="false" ht="13.8" hidden="false" customHeight="false" outlineLevel="0" collapsed="false">
      <c r="A4080" s="23" t="s">
        <v>138</v>
      </c>
      <c r="B4080" s="43" t="n">
        <v>41397</v>
      </c>
      <c r="C4080" s="1" t="s">
        <v>544</v>
      </c>
      <c r="D4080" s="1" t="s">
        <v>140</v>
      </c>
      <c r="E4080" s="1" t="s">
        <v>544</v>
      </c>
      <c r="F4080" s="1" t="s">
        <v>20</v>
      </c>
      <c r="G4080" s="14" t="n">
        <v>6</v>
      </c>
      <c r="H4080" s="38" t="n">
        <v>4</v>
      </c>
      <c r="I4080" s="23" t="str">
        <f aca="false">IF(J4080="RHAP", "Rhizophora apiculata", IF(J4080="EXAG", "Excoecaria agallocha", IF(J4080="BRPA", "Bruguiera parviflora", IF(J4080="XYMO", "Xylocarpus moluccensis", IF(J4080="BRCY", "Bruguiera cylindrica", IF(J4080="AVAL", "Avicennia alba", IF(J4080="AVOF", "Avicennia officinalis", IF(J4080="LURA", "Lumnitzera racemosa", IF(J4080="CETA", "Ceriops tagal", IF(J4080="XYGR", "Xylocarpus granatum", IF(J4080="AVMA", "Avicennia marina", IF(J4080="RHMU", "Rhizophora mucronata", IF(J4080="BRGY", "Bruguiera gymnorrhiza", IF(J4080="BRSE", "Bruguiera sexangula", IF(J4080="SOOV", "Sonneratia ovata", IF(J4080="SOCA", "Sonneratia caseolaris", IF(J4080="HELI", "Heritiera littoralis", IF(J4080="HESY", "Heritiera sylvatica", IF(J4080="NYFR", "Nypa fruticans", IF(J4080="CYRA", "Cynometra ramiflora", IF(J4080="PHPA", "Phoenix paludosa", IF(J4080="SCHY", "Scyphiphora hydrophyllacea", IF(J4080="DIMA", "Diospyros maritima", IF(J4080="POPI", "Pongamia pinnata", IF(J4080="MAPS", "Maniltoa psilogyne", IF(J4080="INBI", "Intsia bijuga", IF(J4080="ACEB", "Acanthus ebracteatus", IF(J4080="CAER", "Calamus erinaceus", IF(J4080="UNUN", "Unknown unknown",  IF(J4080="SOAL", "Sonneratia alba",  IF(J4080="AECO", "Aegiceras corniculatum", "" )) )))))))))))))))))))))))))))))</f>
        <v>Calamus erinaceus</v>
      </c>
      <c r="J4080" s="23" t="s">
        <v>1087</v>
      </c>
      <c r="K4080" s="68" t="n">
        <v>6</v>
      </c>
      <c r="L4080" s="73"/>
      <c r="N4080" s="29"/>
      <c r="P4080" s="23"/>
    </row>
    <row r="4081" customFormat="false" ht="13.8" hidden="false" customHeight="false" outlineLevel="0" collapsed="false">
      <c r="A4081" s="72" t="s">
        <v>138</v>
      </c>
      <c r="B4081" s="43" t="n">
        <v>41397</v>
      </c>
      <c r="C4081" s="1" t="s">
        <v>544</v>
      </c>
      <c r="D4081" s="1" t="s">
        <v>140</v>
      </c>
      <c r="E4081" s="1" t="s">
        <v>544</v>
      </c>
      <c r="F4081" s="1" t="s">
        <v>20</v>
      </c>
      <c r="G4081" s="14" t="n">
        <v>6</v>
      </c>
      <c r="H4081" s="38" t="n">
        <v>4</v>
      </c>
      <c r="I4081" s="23" t="str">
        <f aca="false">IF(J4081="RHAP", "Rhizophora apiculata", IF(J4081="EXAG", "Excoecaria agallocha", IF(J4081="BRPA", "Bruguiera parviflora", IF(J4081="XYMO", "Xylocarpus moluccensis", IF(J4081="BRCY", "Bruguiera cylindrica", IF(J4081="AVAL", "Avicennia alba", IF(J4081="AVOF", "Avicennia officinalis", IF(J4081="LURA", "Lumnitzera racemosa", IF(J4081="CETA", "Ceriops tagal", IF(J4081="XYGR", "Xylocarpus granatum", IF(J4081="AVMA", "Avicennia marina", IF(J4081="RHMU", "Rhizophora mucronata", IF(J4081="BRGY", "Bruguiera gymnorrhiza", IF(J4081="BRSE", "Bruguiera sexangula", IF(J4081="SOOV", "Sonneratia ovata", IF(J4081="SOCA", "Sonneratia caseolaris", IF(J4081="HELI", "Heritiera littoralis", IF(J4081="HESY", "Heritiera sylvatica", IF(J4081="NYFR", "Nypa fruticans", IF(J4081="CYRA", "Cynometra ramiflora", IF(J4081="PHPA", "Phoenix paludosa", IF(J4081="SCHY", "Scyphiphora hydrophyllacea", IF(J4081="DIMA", "Diospyros maritima", IF(J4081="POPI", "Pongamia pinnata", IF(J4081="MAPS", "Maniltoa psilogyne", IF(J4081="INBI", "Intsia bijuga", IF(J4081="ACEB", "Acanthus ebracteatus", IF(J4081="CAER", "Calamus erinaceus", IF(J4081="UNUN", "Unknown unknown",  IF(J4081="SOAL", "Sonneratia alba",  IF(J4081="AECO", "Aegiceras corniculatum", "" )) )))))))))))))))))))))))))))))</f>
        <v>Rhizophora apiculata</v>
      </c>
      <c r="J4081" s="23" t="s">
        <v>21</v>
      </c>
      <c r="K4081" s="68" t="n">
        <v>6.9</v>
      </c>
      <c r="L4081" s="73"/>
      <c r="N4081" s="29"/>
    </row>
    <row r="4082" customFormat="false" ht="13.8" hidden="false" customHeight="false" outlineLevel="0" collapsed="false">
      <c r="A4082" s="72" t="s">
        <v>138</v>
      </c>
      <c r="B4082" s="43" t="n">
        <v>41397</v>
      </c>
      <c r="C4082" s="1" t="s">
        <v>544</v>
      </c>
      <c r="D4082" s="1" t="s">
        <v>140</v>
      </c>
      <c r="E4082" s="1" t="s">
        <v>544</v>
      </c>
      <c r="F4082" s="1" t="s">
        <v>20</v>
      </c>
      <c r="G4082" s="14" t="n">
        <v>6</v>
      </c>
      <c r="H4082" s="38" t="n">
        <v>4</v>
      </c>
      <c r="I4082" s="23" t="str">
        <f aca="false">IF(J4082="RHAP", "Rhizophora apiculata", IF(J4082="EXAG", "Excoecaria agallocha", IF(J4082="BRPA", "Bruguiera parviflora", IF(J4082="XYMO", "Xylocarpus moluccensis", IF(J4082="BRCY", "Bruguiera cylindrica", IF(J4082="AVAL", "Avicennia alba", IF(J4082="AVOF", "Avicennia officinalis", IF(J4082="LURA", "Lumnitzera racemosa", IF(J4082="CETA", "Ceriops tagal", IF(J4082="XYGR", "Xylocarpus granatum", IF(J4082="AVMA", "Avicennia marina", IF(J4082="RHMU", "Rhizophora mucronata", IF(J4082="BRGY", "Bruguiera gymnorrhiza", IF(J4082="BRSE", "Bruguiera sexangula", IF(J4082="SOOV", "Sonneratia ovata", IF(J4082="SOCA", "Sonneratia caseolaris", IF(J4082="HELI", "Heritiera littoralis", IF(J4082="HESY", "Heritiera sylvatica", IF(J4082="NYFR", "Nypa fruticans", IF(J4082="CYRA", "Cynometra ramiflora", IF(J4082="PHPA", "Phoenix paludosa", IF(J4082="SCHY", "Scyphiphora hydrophyllacea", IF(J4082="DIMA", "Diospyros maritima", IF(J4082="POPI", "Pongamia pinnata", IF(J4082="MAPS", "Maniltoa psilogyne", IF(J4082="INBI", "Intsia bijuga", IF(J4082="ACEB", "Acanthus ebracteatus", IF(J4082="CAER", "Calamus erinaceus", IF(J4082="UNUN", "Unknown unknown",  IF(J4082="SOAL", "Sonneratia alba",  IF(J4082="AECO", "Aegiceras corniculatum", "" )) )))))))))))))))))))))))))))))</f>
        <v>Nypa fruticans</v>
      </c>
      <c r="J4082" s="23" t="s">
        <v>152</v>
      </c>
      <c r="K4082" s="68" t="n">
        <v>7</v>
      </c>
      <c r="L4082" s="73"/>
      <c r="N4082" s="29"/>
      <c r="P4082" s="68" t="s">
        <v>1088</v>
      </c>
    </row>
    <row r="4083" customFormat="false" ht="13.8" hidden="false" customHeight="false" outlineLevel="0" collapsed="false">
      <c r="A4083" s="23" t="s">
        <v>138</v>
      </c>
      <c r="B4083" s="43" t="n">
        <v>41397</v>
      </c>
      <c r="C4083" s="1" t="s">
        <v>544</v>
      </c>
      <c r="D4083" s="1" t="s">
        <v>140</v>
      </c>
      <c r="E4083" s="1" t="s">
        <v>544</v>
      </c>
      <c r="F4083" s="1" t="s">
        <v>20</v>
      </c>
      <c r="G4083" s="14" t="n">
        <v>6</v>
      </c>
      <c r="H4083" s="38" t="n">
        <v>4</v>
      </c>
      <c r="I4083" s="23" t="str">
        <f aca="false">IF(J4083="RHAP", "Rhizophora apiculata", IF(J4083="EXAG", "Excoecaria agallocha", IF(J4083="BRPA", "Bruguiera parviflora", IF(J4083="XYMO", "Xylocarpus moluccensis", IF(J4083="BRCY", "Bruguiera cylindrica", IF(J4083="AVAL", "Avicennia alba", IF(J4083="AVOF", "Avicennia officinalis", IF(J4083="LURA", "Lumnitzera racemosa", IF(J4083="CETA", "Ceriops tagal", IF(J4083="XYGR", "Xylocarpus granatum", IF(J4083="AVMA", "Avicennia marina", IF(J4083="RHMU", "Rhizophora mucronata", IF(J4083="BRGY", "Bruguiera gymnorrhiza", IF(J4083="BRSE", "Bruguiera sexangula", IF(J4083="SOOV", "Sonneratia ovata", IF(J4083="SOCA", "Sonneratia caseolaris", IF(J4083="HELI", "Heritiera littoralis", IF(J4083="HESY", "Heritiera sylvatica", IF(J4083="NYFR", "Nypa fruticans", IF(J4083="CYRA", "Cynometra ramiflora", IF(J4083="PHPA", "Phoenix paludosa", IF(J4083="SCHY", "Scyphiphora hydrophyllacea", IF(J4083="DIMA", "Diospyros maritima", IF(J4083="POPI", "Pongamia pinnata", IF(J4083="MAPS", "Maniltoa psilogyne", IF(J4083="INBI", "Intsia bijuga", IF(J4083="ACEB", "Acanthus ebracteatus", IF(J4083="CAER", "Calamus erinaceus", IF(J4083="UNUN", "Unknown unknown",  IF(J4083="SOAL", "Sonneratia alba",  IF(J4083="AECO", "Aegiceras corniculatum", "" )) )))))))))))))))))))))))))))))</f>
        <v>Calamus erinaceus</v>
      </c>
      <c r="J4083" s="23" t="s">
        <v>1087</v>
      </c>
      <c r="K4083" s="68" t="n">
        <v>7</v>
      </c>
      <c r="L4083" s="73"/>
      <c r="N4083" s="29"/>
      <c r="P4083" s="23"/>
    </row>
    <row r="4084" customFormat="false" ht="13.8" hidden="false" customHeight="false" outlineLevel="0" collapsed="false">
      <c r="A4084" s="23" t="s">
        <v>138</v>
      </c>
      <c r="B4084" s="43" t="n">
        <v>41397</v>
      </c>
      <c r="C4084" s="1" t="s">
        <v>544</v>
      </c>
      <c r="D4084" s="1" t="s">
        <v>140</v>
      </c>
      <c r="E4084" s="1" t="s">
        <v>544</v>
      </c>
      <c r="F4084" s="1" t="s">
        <v>20</v>
      </c>
      <c r="G4084" s="14" t="n">
        <v>6</v>
      </c>
      <c r="H4084" s="38" t="n">
        <v>4</v>
      </c>
      <c r="I4084" s="23" t="str">
        <f aca="false">IF(J4084="RHAP", "Rhizophora apiculata", IF(J4084="EXAG", "Excoecaria agallocha", IF(J4084="BRPA", "Bruguiera parviflora", IF(J4084="XYMO", "Xylocarpus moluccensis", IF(J4084="BRCY", "Bruguiera cylindrica", IF(J4084="AVAL", "Avicennia alba", IF(J4084="AVOF", "Avicennia officinalis", IF(J4084="LURA", "Lumnitzera racemosa", IF(J4084="CETA", "Ceriops tagal", IF(J4084="XYGR", "Xylocarpus granatum", IF(J4084="AVMA", "Avicennia marina", IF(J4084="RHMU", "Rhizophora mucronata", IF(J4084="BRGY", "Bruguiera gymnorrhiza", IF(J4084="BRSE", "Bruguiera sexangula", IF(J4084="SOOV", "Sonneratia ovata", IF(J4084="SOCA", "Sonneratia caseolaris", IF(J4084="HELI", "Heritiera littoralis", IF(J4084="HESY", "Heritiera sylvatica", IF(J4084="NYFR", "Nypa fruticans", IF(J4084="CYRA", "Cynometra ramiflora", IF(J4084="PHPA", "Phoenix paludosa", IF(J4084="SCHY", "Scyphiphora hydrophyllacea", IF(J4084="DIMA", "Diospyros maritima", IF(J4084="POPI", "Pongamia pinnata", IF(J4084="MAPS", "Maniltoa psilogyne", IF(J4084="INBI", "Intsia bijuga", IF(J4084="ACEB", "Acanthus ebracteatus", IF(J4084="CAER", "Calamus erinaceus", IF(J4084="UNUN", "Unknown unknown",  IF(J4084="SOAL", "Sonneratia alba",  IF(J4084="AECO", "Aegiceras corniculatum", "" )) )))))))))))))))))))))))))))))</f>
        <v>Calamus erinaceus</v>
      </c>
      <c r="J4084" s="23" t="s">
        <v>1087</v>
      </c>
      <c r="K4084" s="68" t="n">
        <v>7.5</v>
      </c>
      <c r="L4084" s="73"/>
      <c r="N4084" s="29"/>
      <c r="P4084" s="23"/>
    </row>
    <row r="4085" customFormat="false" ht="13.8" hidden="false" customHeight="false" outlineLevel="0" collapsed="false">
      <c r="A4085" s="23" t="s">
        <v>138</v>
      </c>
      <c r="B4085" s="43" t="n">
        <v>41397</v>
      </c>
      <c r="C4085" s="1" t="s">
        <v>544</v>
      </c>
      <c r="D4085" s="1" t="s">
        <v>140</v>
      </c>
      <c r="E4085" s="1" t="s">
        <v>544</v>
      </c>
      <c r="F4085" s="1" t="s">
        <v>20</v>
      </c>
      <c r="G4085" s="14" t="n">
        <v>6</v>
      </c>
      <c r="H4085" s="38" t="n">
        <v>4</v>
      </c>
      <c r="I4085" s="23" t="str">
        <f aca="false">IF(J4085="RHAP", "Rhizophora apiculata", IF(J4085="EXAG", "Excoecaria agallocha", IF(J4085="BRPA", "Bruguiera parviflora", IF(J4085="XYMO", "Xylocarpus moluccensis", IF(J4085="BRCY", "Bruguiera cylindrica", IF(J4085="AVAL", "Avicennia alba", IF(J4085="AVOF", "Avicennia officinalis", IF(J4085="LURA", "Lumnitzera racemosa", IF(J4085="CETA", "Ceriops tagal", IF(J4085="XYGR", "Xylocarpus granatum", IF(J4085="AVMA", "Avicennia marina", IF(J4085="RHMU", "Rhizophora mucronata", IF(J4085="BRGY", "Bruguiera gymnorrhiza", IF(J4085="BRSE", "Bruguiera sexangula", IF(J4085="SOOV", "Sonneratia ovata", IF(J4085="SOCA", "Sonneratia caseolaris", IF(J4085="HELI", "Heritiera littoralis", IF(J4085="HESY", "Heritiera sylvatica", IF(J4085="NYFR", "Nypa fruticans", IF(J4085="CYRA", "Cynometra ramiflora", IF(J4085="PHPA", "Phoenix paludosa", IF(J4085="SCHY", "Scyphiphora hydrophyllacea", IF(J4085="DIMA", "Diospyros maritima", IF(J4085="POPI", "Pongamia pinnata", IF(J4085="MAPS", "Maniltoa psilogyne", IF(J4085="INBI", "Intsia bijuga", IF(J4085="ACEB", "Acanthus ebracteatus", IF(J4085="CAER", "Calamus erinaceus", IF(J4085="UNUN", "Unknown unknown",  IF(J4085="SOAL", "Sonneratia alba",  IF(J4085="AECO", "Aegiceras corniculatum", "" )) )))))))))))))))))))))))))))))</f>
        <v>Calamus erinaceus</v>
      </c>
      <c r="J4085" s="23" t="s">
        <v>1087</v>
      </c>
      <c r="K4085" s="68" t="n">
        <v>7.8</v>
      </c>
      <c r="L4085" s="73"/>
      <c r="N4085" s="29"/>
      <c r="P4085" s="23"/>
    </row>
    <row r="4086" customFormat="false" ht="13.8" hidden="false" customHeight="false" outlineLevel="0" collapsed="false">
      <c r="A4086" s="23" t="s">
        <v>138</v>
      </c>
      <c r="B4086" s="43" t="n">
        <v>41397</v>
      </c>
      <c r="C4086" s="1" t="s">
        <v>544</v>
      </c>
      <c r="D4086" s="1" t="s">
        <v>140</v>
      </c>
      <c r="E4086" s="1" t="s">
        <v>544</v>
      </c>
      <c r="F4086" s="1" t="s">
        <v>20</v>
      </c>
      <c r="G4086" s="14" t="n">
        <v>6</v>
      </c>
      <c r="H4086" s="38" t="n">
        <v>4</v>
      </c>
      <c r="I4086" s="23" t="str">
        <f aca="false">IF(J4086="RHAP", "Rhizophora apiculata", IF(J4086="EXAG", "Excoecaria agallocha", IF(J4086="BRPA", "Bruguiera parviflora", IF(J4086="XYMO", "Xylocarpus moluccensis", IF(J4086="BRCY", "Bruguiera cylindrica", IF(J4086="AVAL", "Avicennia alba", IF(J4086="AVOF", "Avicennia officinalis", IF(J4086="LURA", "Lumnitzera racemosa", IF(J4086="CETA", "Ceriops tagal", IF(J4086="XYGR", "Xylocarpus granatum", IF(J4086="AVMA", "Avicennia marina", IF(J4086="RHMU", "Rhizophora mucronata", IF(J4086="BRGY", "Bruguiera gymnorrhiza", IF(J4086="BRSE", "Bruguiera sexangula", IF(J4086="SOOV", "Sonneratia ovata", IF(J4086="SOCA", "Sonneratia caseolaris", IF(J4086="HELI", "Heritiera littoralis", IF(J4086="HESY", "Heritiera sylvatica", IF(J4086="NYFR", "Nypa fruticans", IF(J4086="CYRA", "Cynometra ramiflora", IF(J4086="PHPA", "Phoenix paludosa", IF(J4086="SCHY", "Scyphiphora hydrophyllacea", IF(J4086="DIMA", "Diospyros maritima", IF(J4086="POPI", "Pongamia pinnata", IF(J4086="MAPS", "Maniltoa psilogyne", IF(J4086="INBI", "Intsia bijuga", IF(J4086="ACEB", "Acanthus ebracteatus", IF(J4086="CAER", "Calamus erinaceus", IF(J4086="UNUN", "Unknown unknown",  IF(J4086="SOAL", "Sonneratia alba",  IF(J4086="AECO", "Aegiceras corniculatum", "" )) )))))))))))))))))))))))))))))</f>
        <v>Calamus erinaceus</v>
      </c>
      <c r="J4086" s="23" t="s">
        <v>1087</v>
      </c>
      <c r="K4086" s="68" t="n">
        <v>7.9</v>
      </c>
      <c r="L4086" s="73"/>
      <c r="N4086" s="29"/>
      <c r="P4086" s="23"/>
    </row>
    <row r="4087" customFormat="false" ht="13.8" hidden="false" customHeight="false" outlineLevel="0" collapsed="false">
      <c r="A4087" s="23" t="s">
        <v>138</v>
      </c>
      <c r="B4087" s="43" t="n">
        <v>41397</v>
      </c>
      <c r="C4087" s="1" t="s">
        <v>544</v>
      </c>
      <c r="D4087" s="1" t="s">
        <v>140</v>
      </c>
      <c r="E4087" s="1" t="s">
        <v>544</v>
      </c>
      <c r="F4087" s="1" t="s">
        <v>20</v>
      </c>
      <c r="G4087" s="14" t="n">
        <v>6</v>
      </c>
      <c r="H4087" s="38" t="n">
        <v>4</v>
      </c>
      <c r="I4087" s="23" t="str">
        <f aca="false">IF(J4087="RHAP", "Rhizophora apiculata", IF(J4087="EXAG", "Excoecaria agallocha", IF(J4087="BRPA", "Bruguiera parviflora", IF(J4087="XYMO", "Xylocarpus moluccensis", IF(J4087="BRCY", "Bruguiera cylindrica", IF(J4087="AVAL", "Avicennia alba", IF(J4087="AVOF", "Avicennia officinalis", IF(J4087="LURA", "Lumnitzera racemosa", IF(J4087="CETA", "Ceriops tagal", IF(J4087="XYGR", "Xylocarpus granatum", IF(J4087="AVMA", "Avicennia marina", IF(J4087="RHMU", "Rhizophora mucronata", IF(J4087="BRGY", "Bruguiera gymnorrhiza", IF(J4087="BRSE", "Bruguiera sexangula", IF(J4087="SOOV", "Sonneratia ovata", IF(J4087="SOCA", "Sonneratia caseolaris", IF(J4087="HELI", "Heritiera littoralis", IF(J4087="HESY", "Heritiera sylvatica", IF(J4087="NYFR", "Nypa fruticans", IF(J4087="CYRA", "Cynometra ramiflora", IF(J4087="PHPA", "Phoenix paludosa", IF(J4087="SCHY", "Scyphiphora hydrophyllacea", IF(J4087="DIMA", "Diospyros maritima", IF(J4087="POPI", "Pongamia pinnata", IF(J4087="MAPS", "Maniltoa psilogyne", IF(J4087="INBI", "Intsia bijuga", IF(J4087="ACEB", "Acanthus ebracteatus", IF(J4087="CAER", "Calamus erinaceus", IF(J4087="UNUN", "Unknown unknown",  IF(J4087="SOAL", "Sonneratia alba",  IF(J4087="AECO", "Aegiceras corniculatum", "" )) )))))))))))))))))))))))))))))</f>
        <v>Calamus erinaceus</v>
      </c>
      <c r="J4087" s="23" t="s">
        <v>1087</v>
      </c>
      <c r="K4087" s="68" t="n">
        <v>8</v>
      </c>
      <c r="L4087" s="73"/>
      <c r="N4087" s="29"/>
      <c r="P4087" s="23"/>
    </row>
    <row r="4088" customFormat="false" ht="13.8" hidden="false" customHeight="false" outlineLevel="0" collapsed="false">
      <c r="A4088" s="23" t="s">
        <v>138</v>
      </c>
      <c r="B4088" s="43" t="n">
        <v>41397</v>
      </c>
      <c r="C4088" s="1" t="s">
        <v>544</v>
      </c>
      <c r="D4088" s="1" t="s">
        <v>140</v>
      </c>
      <c r="E4088" s="1" t="s">
        <v>544</v>
      </c>
      <c r="F4088" s="1" t="s">
        <v>20</v>
      </c>
      <c r="G4088" s="14" t="n">
        <v>6</v>
      </c>
      <c r="H4088" s="38" t="n">
        <v>4</v>
      </c>
      <c r="I4088" s="23" t="str">
        <f aca="false">IF(J4088="RHAP", "Rhizophora apiculata", IF(J4088="EXAG", "Excoecaria agallocha", IF(J4088="BRPA", "Bruguiera parviflora", IF(J4088="XYMO", "Xylocarpus moluccensis", IF(J4088="BRCY", "Bruguiera cylindrica", IF(J4088="AVAL", "Avicennia alba", IF(J4088="AVOF", "Avicennia officinalis", IF(J4088="LURA", "Lumnitzera racemosa", IF(J4088="CETA", "Ceriops tagal", IF(J4088="XYGR", "Xylocarpus granatum", IF(J4088="AVMA", "Avicennia marina", IF(J4088="RHMU", "Rhizophora mucronata", IF(J4088="BRGY", "Bruguiera gymnorrhiza", IF(J4088="BRSE", "Bruguiera sexangula", IF(J4088="SOOV", "Sonneratia ovata", IF(J4088="SOCA", "Sonneratia caseolaris", IF(J4088="HELI", "Heritiera littoralis", IF(J4088="HESY", "Heritiera sylvatica", IF(J4088="NYFR", "Nypa fruticans", IF(J4088="CYRA", "Cynometra ramiflora", IF(J4088="PHPA", "Phoenix paludosa", IF(J4088="SCHY", "Scyphiphora hydrophyllacea", IF(J4088="DIMA", "Diospyros maritima", IF(J4088="POPI", "Pongamia pinnata", IF(J4088="MAPS", "Maniltoa psilogyne", IF(J4088="INBI", "Intsia bijuga", IF(J4088="ACEB", "Acanthus ebracteatus", IF(J4088="CAER", "Calamus erinaceus", IF(J4088="UNUN", "Unknown unknown",  IF(J4088="SOAL", "Sonneratia alba",  IF(J4088="AECO", "Aegiceras corniculatum", "" )) )))))))))))))))))))))))))))))</f>
        <v>Calamus erinaceus</v>
      </c>
      <c r="J4088" s="23" t="s">
        <v>1087</v>
      </c>
      <c r="K4088" s="68" t="n">
        <v>9</v>
      </c>
      <c r="L4088" s="73"/>
      <c r="N4088" s="29"/>
      <c r="P4088" s="23"/>
    </row>
    <row r="4089" customFormat="false" ht="13.8" hidden="false" customHeight="false" outlineLevel="0" collapsed="false">
      <c r="A4089" s="49" t="s">
        <v>138</v>
      </c>
      <c r="B4089" s="43" t="n">
        <v>41397</v>
      </c>
      <c r="C4089" s="1" t="s">
        <v>544</v>
      </c>
      <c r="D4089" s="1" t="s">
        <v>140</v>
      </c>
      <c r="E4089" s="1" t="s">
        <v>544</v>
      </c>
      <c r="F4089" s="1" t="s">
        <v>20</v>
      </c>
      <c r="G4089" s="14" t="n">
        <v>6</v>
      </c>
      <c r="H4089" s="14" t="n">
        <v>4</v>
      </c>
      <c r="I4089" s="23" t="str">
        <f aca="false">IF(J4089="RHAP", "Rhizophora apiculata", IF(J4089="EXAG", "Excoecaria agallocha", IF(J4089="BRPA", "Bruguiera parviflora", IF(J4089="XYMO", "Xylocarpus moluccensis", IF(J4089="BRCY", "Bruguiera cylindrica", IF(J4089="AVAL", "Avicennia alba", IF(J4089="AVOF", "Avicennia officinalis", IF(J4089="LURA", "Lumnitzera racemosa", IF(J4089="CETA", "Ceriops tagal", IF(J4089="XYGR", "Xylocarpus granatum", IF(J4089="AVMA", "Avicennia marina", IF(J4089="RHMU", "Rhizophora mucronata", IF(J4089="BRGY", "Bruguiera gymnorrhiza", IF(J4089="BRSE", "Bruguiera sexangula", IF(J4089="SOOV", "Sonneratia ovata", IF(J4089="SOCA", "Sonneratia caseolaris", IF(J4089="HELI", "Heritiera littoralis", IF(J4089="HESY", "Heritiera sylvatica", IF(J4089="NYFR", "Nypa fruticans", IF(J4089="CYRA", "Cynometra ramiflora", IF(J4089="PHPA", "Phoenix paludosa", IF(J4089="SCHY", "Scyphiphora hydrophyllacea", IF(J4089="DIMA", "Diospyros maritima", IF(J4089="POPI", "Pongamia pinnata", IF(J4089="MAPS", "Maniltoa psilogyne", IF(J4089="INBI", "Intsia bijuga", IF(J4089="ACEB", "Acanthus ebracteatus", IF(J4089="CAER", "Calamus erinaceus", IF(J4089="UNUN", "Unknown unknown",  IF(J4089="SOAL", "Sonneratia alba",  IF(J4089="AECO", "Aegiceras corniculatum", "" )) )))))))))))))))))))))))))))))</f>
        <v>Calamus erinaceus</v>
      </c>
      <c r="J4089" s="23" t="s">
        <v>1087</v>
      </c>
      <c r="K4089" s="68" t="n">
        <v>10</v>
      </c>
      <c r="L4089" s="73"/>
      <c r="N4089" s="29"/>
      <c r="P4089" s="23"/>
    </row>
    <row r="4090" customFormat="false" ht="13.8" hidden="false" customHeight="false" outlineLevel="0" collapsed="false">
      <c r="A4090" s="49" t="s">
        <v>138</v>
      </c>
      <c r="B4090" s="43" t="n">
        <v>41397</v>
      </c>
      <c r="C4090" s="1" t="s">
        <v>544</v>
      </c>
      <c r="D4090" s="1" t="s">
        <v>140</v>
      </c>
      <c r="E4090" s="1" t="s">
        <v>544</v>
      </c>
      <c r="F4090" s="1" t="s">
        <v>20</v>
      </c>
      <c r="G4090" s="14" t="n">
        <v>6</v>
      </c>
      <c r="H4090" s="14" t="n">
        <v>4</v>
      </c>
      <c r="I4090" s="23" t="str">
        <f aca="false">IF(J4090="RHAP", "Rhizophora apiculata", IF(J4090="EXAG", "Excoecaria agallocha", IF(J4090="BRPA", "Bruguiera parviflora", IF(J4090="XYMO", "Xylocarpus moluccensis", IF(J4090="BRCY", "Bruguiera cylindrica", IF(J4090="AVAL", "Avicennia alba", IF(J4090="AVOF", "Avicennia officinalis", IF(J4090="LURA", "Lumnitzera racemosa", IF(J4090="CETA", "Ceriops tagal", IF(J4090="XYGR", "Xylocarpus granatum", IF(J4090="AVMA", "Avicennia marina", IF(J4090="RHMU", "Rhizophora mucronata", IF(J4090="BRGY", "Bruguiera gymnorrhiza", IF(J4090="BRSE", "Bruguiera sexangula", IF(J4090="SOOV", "Sonneratia ovata", IF(J4090="SOCA", "Sonneratia caseolaris", IF(J4090="HELI", "Heritiera littoralis", IF(J4090="HESY", "Heritiera sylvatica", IF(J4090="NYFR", "Nypa fruticans", IF(J4090="CYRA", "Cynometra ramiflora", IF(J4090="PHPA", "Phoenix paludosa", IF(J4090="SCHY", "Scyphiphora hydrophyllacea", IF(J4090="DIMA", "Diospyros maritima", IF(J4090="POPI", "Pongamia pinnata", IF(J4090="MAPS", "Maniltoa psilogyne", IF(J4090="INBI", "Intsia bijuga", IF(J4090="ACEB", "Acanthus ebracteatus", IF(J4090="CAER", "Calamus erinaceus", IF(J4090="UNUN", "Unknown unknown",  IF(J4090="SOAL", "Sonneratia alba",  IF(J4090="AECO", "Aegiceras corniculatum", "" )) )))))))))))))))))))))))))))))</f>
        <v>Calamus erinaceus</v>
      </c>
      <c r="J4090" s="23" t="s">
        <v>1087</v>
      </c>
      <c r="K4090" s="61" t="n">
        <v>10</v>
      </c>
      <c r="L4090" s="73"/>
      <c r="N4090" s="29"/>
      <c r="P4090" s="75"/>
    </row>
    <row r="4091" customFormat="false" ht="13.8" hidden="false" customHeight="false" outlineLevel="0" collapsed="false">
      <c r="A4091" s="23" t="s">
        <v>138</v>
      </c>
      <c r="B4091" s="43" t="n">
        <v>41397</v>
      </c>
      <c r="C4091" s="1" t="s">
        <v>544</v>
      </c>
      <c r="D4091" s="1" t="s">
        <v>140</v>
      </c>
      <c r="E4091" s="1" t="s">
        <v>544</v>
      </c>
      <c r="F4091" s="1" t="s">
        <v>20</v>
      </c>
      <c r="G4091" s="14" t="n">
        <v>6</v>
      </c>
      <c r="H4091" s="38" t="n">
        <v>4</v>
      </c>
      <c r="I4091" s="23" t="str">
        <f aca="false">IF(J4091="RHAP", "Rhizophora apiculata", IF(J4091="EXAG", "Excoecaria agallocha", IF(J4091="BRPA", "Bruguiera parviflora", IF(J4091="XYMO", "Xylocarpus moluccensis", IF(J4091="BRCY", "Bruguiera cylindrica", IF(J4091="AVAL", "Avicennia alba", IF(J4091="AVOF", "Avicennia officinalis", IF(J4091="LURA", "Lumnitzera racemosa", IF(J4091="CETA", "Ceriops tagal", IF(J4091="XYGR", "Xylocarpus granatum", IF(J4091="AVMA", "Avicennia marina", IF(J4091="RHMU", "Rhizophora mucronata", IF(J4091="BRGY", "Bruguiera gymnorrhiza", IF(J4091="BRSE", "Bruguiera sexangula", IF(J4091="SOOV", "Sonneratia ovata", IF(J4091="SOCA", "Sonneratia caseolaris", IF(J4091="HELI", "Heritiera littoralis", IF(J4091="HESY", "Heritiera sylvatica", IF(J4091="NYFR", "Nypa fruticans", IF(J4091="CYRA", "Cynometra ramiflora", IF(J4091="PHPA", "Phoenix paludosa", IF(J4091="SCHY", "Scyphiphora hydrophyllacea", IF(J4091="DIMA", "Diospyros maritima", IF(J4091="POPI", "Pongamia pinnata", IF(J4091="MAPS", "Maniltoa psilogyne", IF(J4091="INBI", "Intsia bijuga", IF(J4091="ACEB", "Acanthus ebracteatus", IF(J4091="CAER", "Calamus erinaceus", IF(J4091="UNUN", "Unknown unknown",  IF(J4091="SOAL", "Sonneratia alba",  IF(J4091="AECO", "Aegiceras corniculatum", "" )) )))))))))))))))))))))))))))))</f>
        <v>Avicennia officinalis</v>
      </c>
      <c r="J4091" s="23" t="s">
        <v>105</v>
      </c>
      <c r="K4091" s="68" t="n">
        <v>11</v>
      </c>
      <c r="L4091" s="73"/>
      <c r="N4091" s="29"/>
    </row>
    <row r="4092" customFormat="false" ht="13.8" hidden="false" customHeight="false" outlineLevel="0" collapsed="false">
      <c r="A4092" s="23" t="s">
        <v>138</v>
      </c>
      <c r="B4092" s="43" t="n">
        <v>41397</v>
      </c>
      <c r="C4092" s="1" t="s">
        <v>544</v>
      </c>
      <c r="D4092" s="1" t="s">
        <v>140</v>
      </c>
      <c r="E4092" s="1" t="s">
        <v>544</v>
      </c>
      <c r="F4092" s="1" t="s">
        <v>20</v>
      </c>
      <c r="G4092" s="14" t="n">
        <v>6</v>
      </c>
      <c r="H4092" s="38" t="n">
        <v>4</v>
      </c>
      <c r="I4092" s="23" t="str">
        <f aca="false">IF(J4092="RHAP", "Rhizophora apiculata", IF(J4092="EXAG", "Excoecaria agallocha", IF(J4092="BRPA", "Bruguiera parviflora", IF(J4092="XYMO", "Xylocarpus moluccensis", IF(J4092="BRCY", "Bruguiera cylindrica", IF(J4092="AVAL", "Avicennia alba", IF(J4092="AVOF", "Avicennia officinalis", IF(J4092="LURA", "Lumnitzera racemosa", IF(J4092="CETA", "Ceriops tagal", IF(J4092="XYGR", "Xylocarpus granatum", IF(J4092="AVMA", "Avicennia marina", IF(J4092="RHMU", "Rhizophora mucronata", IF(J4092="BRGY", "Bruguiera gymnorrhiza", IF(J4092="BRSE", "Bruguiera sexangula", IF(J4092="SOOV", "Sonneratia ovata", IF(J4092="SOCA", "Sonneratia caseolaris", IF(J4092="HELI", "Heritiera littoralis", IF(J4092="HESY", "Heritiera sylvatica", IF(J4092="NYFR", "Nypa fruticans", IF(J4092="CYRA", "Cynometra ramiflora", IF(J4092="PHPA", "Phoenix paludosa", IF(J4092="SCHY", "Scyphiphora hydrophyllacea", IF(J4092="DIMA", "Diospyros maritima", IF(J4092="POPI", "Pongamia pinnata", IF(J4092="MAPS", "Maniltoa psilogyne", IF(J4092="INBI", "Intsia bijuga", IF(J4092="ACEB", "Acanthus ebracteatus", IF(J4092="CAER", "Calamus erinaceus", IF(J4092="UNUN", "Unknown unknown",  IF(J4092="SOAL", "Sonneratia alba",  IF(J4092="AECO", "Aegiceras corniculatum", "" )) )))))))))))))))))))))))))))))</f>
        <v>Avicennia officinalis</v>
      </c>
      <c r="J4092" s="23" t="s">
        <v>105</v>
      </c>
      <c r="K4092" s="68" t="n">
        <v>13</v>
      </c>
      <c r="L4092" s="73"/>
      <c r="N4092" s="29"/>
    </row>
    <row r="4093" customFormat="false" ht="13.8" hidden="false" customHeight="false" outlineLevel="0" collapsed="false">
      <c r="A4093" s="23" t="s">
        <v>138</v>
      </c>
      <c r="B4093" s="43" t="n">
        <v>41397</v>
      </c>
      <c r="C4093" s="1" t="s">
        <v>544</v>
      </c>
      <c r="D4093" s="1" t="s">
        <v>140</v>
      </c>
      <c r="E4093" s="1" t="s">
        <v>544</v>
      </c>
      <c r="F4093" s="1" t="s">
        <v>20</v>
      </c>
      <c r="G4093" s="14" t="n">
        <v>6</v>
      </c>
      <c r="H4093" s="38" t="n">
        <v>4</v>
      </c>
      <c r="I4093" s="23" t="str">
        <f aca="false">IF(J4093="RHAP", "Rhizophora apiculata", IF(J4093="EXAG", "Excoecaria agallocha", IF(J4093="BRPA", "Bruguiera parviflora", IF(J4093="XYMO", "Xylocarpus moluccensis", IF(J4093="BRCY", "Bruguiera cylindrica", IF(J4093="AVAL", "Avicennia alba", IF(J4093="AVOF", "Avicennia officinalis", IF(J4093="LURA", "Lumnitzera racemosa", IF(J4093="CETA", "Ceriops tagal", IF(J4093="XYGR", "Xylocarpus granatum", IF(J4093="AVMA", "Avicennia marina", IF(J4093="RHMU", "Rhizophora mucronata", IF(J4093="BRGY", "Bruguiera gymnorrhiza", IF(J4093="BRSE", "Bruguiera sexangula", IF(J4093="SOOV", "Sonneratia ovata", IF(J4093="SOCA", "Sonneratia caseolaris", IF(J4093="HELI", "Heritiera littoralis", IF(J4093="HESY", "Heritiera sylvatica", IF(J4093="NYFR", "Nypa fruticans", IF(J4093="CYRA", "Cynometra ramiflora", IF(J4093="PHPA", "Phoenix paludosa", IF(J4093="SCHY", "Scyphiphora hydrophyllacea", IF(J4093="DIMA", "Diospyros maritima", IF(J4093="POPI", "Pongamia pinnata", IF(J4093="MAPS", "Maniltoa psilogyne", IF(J4093="INBI", "Intsia bijuga", IF(J4093="ACEB", "Acanthus ebracteatus", IF(J4093="CAER", "Calamus erinaceus", IF(J4093="UNUN", "Unknown unknown",  IF(J4093="SOAL", "Sonneratia alba",  IF(J4093="AECO", "Aegiceras corniculatum", "" )) )))))))))))))))))))))))))))))</f>
        <v>Avicennia officinalis</v>
      </c>
      <c r="J4093" s="23" t="s">
        <v>105</v>
      </c>
      <c r="K4093" s="68" t="n">
        <v>22.3</v>
      </c>
      <c r="L4093" s="73"/>
      <c r="N4093" s="29"/>
    </row>
    <row r="4094" customFormat="false" ht="13.8" hidden="false" customHeight="false" outlineLevel="0" collapsed="false">
      <c r="A4094" s="23" t="s">
        <v>138</v>
      </c>
      <c r="B4094" s="43" t="n">
        <v>41397</v>
      </c>
      <c r="C4094" s="1" t="s">
        <v>544</v>
      </c>
      <c r="D4094" s="1" t="s">
        <v>140</v>
      </c>
      <c r="E4094" s="1" t="s">
        <v>544</v>
      </c>
      <c r="F4094" s="1" t="s">
        <v>20</v>
      </c>
      <c r="G4094" s="14" t="n">
        <v>6</v>
      </c>
      <c r="H4094" s="38" t="n">
        <v>4</v>
      </c>
      <c r="I4094" s="23" t="s">
        <v>1085</v>
      </c>
      <c r="J4094" s="23" t="s">
        <v>1086</v>
      </c>
      <c r="K4094" s="68" t="n">
        <v>28</v>
      </c>
      <c r="L4094" s="73"/>
      <c r="N4094" s="29"/>
      <c r="P4094" s="23" t="s">
        <v>1085</v>
      </c>
    </row>
    <row r="4095" customFormat="false" ht="13.8" hidden="false" customHeight="false" outlineLevel="0" collapsed="false">
      <c r="A4095" s="23" t="s">
        <v>138</v>
      </c>
      <c r="B4095" s="43" t="n">
        <v>41397</v>
      </c>
      <c r="C4095" s="1" t="s">
        <v>544</v>
      </c>
      <c r="D4095" s="1" t="s">
        <v>140</v>
      </c>
      <c r="E4095" s="1" t="s">
        <v>544</v>
      </c>
      <c r="F4095" s="1" t="s">
        <v>20</v>
      </c>
      <c r="G4095" s="14" t="n">
        <v>6</v>
      </c>
      <c r="H4095" s="38" t="n">
        <v>4</v>
      </c>
      <c r="I4095" s="23" t="str">
        <f aca="false">IF(J4095="RHAP", "Rhizophora apiculata", IF(J4095="EXAG", "Excoecaria agallocha", IF(J4095="BRPA", "Bruguiera parviflora", IF(J4095="XYMO", "Xylocarpus moluccensis", IF(J4095="BRCY", "Bruguiera cylindrica", IF(J4095="AVAL", "Avicennia alba", IF(J4095="AVOF", "Avicennia officinalis", IF(J4095="LURA", "Lumnitzera racemosa", IF(J4095="CETA", "Ceriops tagal", IF(J4095="XYGR", "Xylocarpus granatum", IF(J4095="AVMA", "Avicennia marina", IF(J4095="RHMU", "Rhizophora mucronata", IF(J4095="BRGY", "Bruguiera gymnorrhiza", IF(J4095="BRSE", "Bruguiera sexangula", IF(J4095="SOOV", "Sonneratia ovata", IF(J4095="SOCA", "Sonneratia caseolaris", IF(J4095="HELI", "Heritiera littoralis", IF(J4095="HESY", "Heritiera sylvatica", IF(J4095="NYFR", "Nypa fruticans", IF(J4095="CYRA", "Cynometra ramiflora", IF(J4095="PHPA", "Phoenix paludosa", IF(J4095="SCHY", "Scyphiphora hydrophyllacea", IF(J4095="DIMA", "Diospyros maritima", IF(J4095="POPI", "Pongamia pinnata", IF(J4095="MAPS", "Maniltoa psilogyne", IF(J4095="INBI", "Intsia bijuga", IF(J4095="ACEB", "Acanthus ebracteatus", IF(J4095="CAER", "Calamus erinaceus", IF(J4095="UNUN", "Unknown unknown",  IF(J4095="SOAL", "Sonneratia alba",  IF(J4095="AECO", "Aegiceras corniculatum", "" )) )))))))))))))))))))))))))))))</f>
        <v>Xylocarpus moluccensis</v>
      </c>
      <c r="J4095" s="23" t="s">
        <v>146</v>
      </c>
      <c r="K4095" s="68" t="n">
        <v>68.6</v>
      </c>
    </row>
    <row r="4096" customFormat="false" ht="13.8" hidden="false" customHeight="false" outlineLevel="0" collapsed="false">
      <c r="A4096" s="49" t="s">
        <v>138</v>
      </c>
      <c r="B4096" s="43" t="n">
        <v>41397</v>
      </c>
      <c r="C4096" s="1" t="s">
        <v>544</v>
      </c>
      <c r="D4096" s="1" t="s">
        <v>140</v>
      </c>
      <c r="E4096" s="1" t="s">
        <v>544</v>
      </c>
      <c r="F4096" s="1" t="s">
        <v>20</v>
      </c>
      <c r="G4096" s="14" t="n">
        <v>7</v>
      </c>
      <c r="H4096" s="14" t="n">
        <v>1</v>
      </c>
      <c r="I4096" s="23" t="str">
        <f aca="false">IF(J4096="RHAP", "Rhizophora apiculata", IF(J4096="EXAG", "Excoecaria agallocha", IF(J4096="BRPA", "Bruguiera parviflora", IF(J4096="XYMO", "Xylocarpus moluccensis", IF(J4096="BRCY", "Bruguiera cylindrica", IF(J4096="AVAL", "Avicennia alba", IF(J4096="AVOF", "Avicennia officinalis", IF(J4096="LURA", "Lumnitzera racemosa", IF(J4096="CETA", "Ceriops tagal", IF(J4096="XYGR", "Xylocarpus granatum", IF(J4096="AVMA", "Avicennia marina", IF(J4096="RHMU", "Rhizophora mucronata", IF(J4096="BRGY", "Bruguiera gymnorrhiza", IF(J4096="BRSE", "Bruguiera sexangula", IF(J4096="SOOV", "Sonneratia ovata", IF(J4096="SOCA", "Sonneratia caseolaris", IF(J4096="HELI", "Heritiera littoralis", IF(J4096="HESY", "Heritiera sylvatica", IF(J4096="NYFR", "Nypa fruticans", IF(J4096="CYRA", "Cynometra ramiflora", IF(J4096="PHPA", "Phoenix paludosa", IF(J4096="SCHY", "Scyphiphora hydrophyllacea", IF(J4096="DIMA", "Diospyros maritima", IF(J4096="POPI", "Pongamia pinnata", IF(J4096="MAPS", "Maniltoa psilogyne", IF(J4096="INBI", "Intsia bijuga", IF(J4096="ACEB", "Acanthus ebracteatus", IF(J4096="CAER", "Calamus erinaceus", IF(J4096="UNUN", "Unknown unknown",  IF(J4096="SOAL", "Sonneratia alba",  IF(J4096="AECO", "Aegiceras corniculatum", "" )) )))))))))))))))))))))))))))))</f>
        <v>Xylocarpus granatum</v>
      </c>
      <c r="J4096" s="23" t="s">
        <v>1022</v>
      </c>
      <c r="K4096" s="68" t="n">
        <v>5.8</v>
      </c>
      <c r="O4096" s="1"/>
      <c r="R4096" s="0"/>
      <c r="S4096" s="0"/>
      <c r="T4096" s="0"/>
      <c r="U4096" s="0"/>
    </row>
    <row r="4097" customFormat="false" ht="13.8" hidden="false" customHeight="false" outlineLevel="0" collapsed="false">
      <c r="A4097" s="49" t="s">
        <v>138</v>
      </c>
      <c r="B4097" s="43" t="n">
        <v>41397</v>
      </c>
      <c r="C4097" s="1" t="s">
        <v>544</v>
      </c>
      <c r="D4097" s="1" t="s">
        <v>140</v>
      </c>
      <c r="E4097" s="1" t="s">
        <v>544</v>
      </c>
      <c r="F4097" s="1" t="s">
        <v>20</v>
      </c>
      <c r="G4097" s="14" t="n">
        <v>7</v>
      </c>
      <c r="H4097" s="14" t="n">
        <v>1</v>
      </c>
      <c r="I4097" s="23" t="str">
        <f aca="false">IF(J4097="RHAP", "Rhizophora apiculata", IF(J4097="EXAG", "Excoecaria agallocha", IF(J4097="BRPA", "Bruguiera parviflora", IF(J4097="XYMO", "Xylocarpus moluccensis", IF(J4097="BRCY", "Bruguiera cylindrica", IF(J4097="AVAL", "Avicennia alba", IF(J4097="AVOF", "Avicennia officinalis", IF(J4097="LURA", "Lumnitzera racemosa", IF(J4097="CETA", "Ceriops tagal", IF(J4097="XYGR", "Xylocarpus granatum", IF(J4097="AVMA", "Avicennia marina", IF(J4097="RHMU", "Rhizophora mucronata", IF(J4097="BRGY", "Bruguiera gymnorrhiza", IF(J4097="BRSE", "Bruguiera sexangula", IF(J4097="SOOV", "Sonneratia ovata", IF(J4097="SOCA", "Sonneratia caseolaris", IF(J4097="HELI", "Heritiera littoralis", IF(J4097="HESY", "Heritiera sylvatica", IF(J4097="NYFR", "Nypa fruticans", IF(J4097="CYRA", "Cynometra ramiflora", IF(J4097="PHPA", "Phoenix paludosa", IF(J4097="SCHY", "Scyphiphora hydrophyllacea", IF(J4097="DIMA", "Diospyros maritima", IF(J4097="POPI", "Pongamia pinnata", IF(J4097="MAPS", "Maniltoa psilogyne", IF(J4097="INBI", "Intsia bijuga", IF(J4097="ACEB", "Acanthus ebracteatus", IF(J4097="CAER", "Calamus erinaceus", IF(J4097="UNUN", "Unknown unknown",  IF(J4097="SOAL", "Sonneratia alba",  IF(J4097="AECO", "Aegiceras corniculatum", "" )) )))))))))))))))))))))))))))))</f>
        <v>Xylocarpus moluccensis</v>
      </c>
      <c r="J4097" s="23" t="s">
        <v>146</v>
      </c>
      <c r="K4097" s="68" t="n">
        <v>6</v>
      </c>
      <c r="O4097" s="1"/>
      <c r="R4097" s="0"/>
      <c r="S4097" s="0"/>
      <c r="T4097" s="0"/>
      <c r="U4097" s="0"/>
    </row>
    <row r="4098" customFormat="false" ht="13.8" hidden="false" customHeight="false" outlineLevel="0" collapsed="false">
      <c r="A4098" s="49" t="s">
        <v>138</v>
      </c>
      <c r="B4098" s="43" t="n">
        <v>41397</v>
      </c>
      <c r="C4098" s="1" t="s">
        <v>544</v>
      </c>
      <c r="D4098" s="1" t="s">
        <v>140</v>
      </c>
      <c r="E4098" s="1" t="s">
        <v>544</v>
      </c>
      <c r="F4098" s="1" t="s">
        <v>20</v>
      </c>
      <c r="G4098" s="14" t="n">
        <v>7</v>
      </c>
      <c r="H4098" s="14" t="n">
        <v>1</v>
      </c>
      <c r="I4098" s="23" t="str">
        <f aca="false">IF(J4098="RHAP", "Rhizophora apiculata", IF(J4098="EXAG", "Excoecaria agallocha", IF(J4098="BRPA", "Bruguiera parviflora", IF(J4098="XYMO", "Xylocarpus moluccensis", IF(J4098="BRCY", "Bruguiera cylindrica", IF(J4098="AVAL", "Avicennia alba", IF(J4098="AVOF", "Avicennia officinalis", IF(J4098="LURA", "Lumnitzera racemosa", IF(J4098="CETA", "Ceriops tagal", IF(J4098="XYGR", "Xylocarpus granatum", IF(J4098="AVMA", "Avicennia marina", IF(J4098="RHMU", "Rhizophora mucronata", IF(J4098="BRGY", "Bruguiera gymnorrhiza", IF(J4098="BRSE", "Bruguiera sexangula", IF(J4098="SOOV", "Sonneratia ovata", IF(J4098="SOCA", "Sonneratia caseolaris", IF(J4098="HELI", "Heritiera littoralis", IF(J4098="HESY", "Heritiera sylvatica", IF(J4098="NYFR", "Nypa fruticans", IF(J4098="CYRA", "Cynometra ramiflora", IF(J4098="PHPA", "Phoenix paludosa", IF(J4098="SCHY", "Scyphiphora hydrophyllacea", IF(J4098="DIMA", "Diospyros maritima", IF(J4098="POPI", "Pongamia pinnata", IF(J4098="MAPS", "Maniltoa psilogyne", IF(J4098="INBI", "Intsia bijuga", IF(J4098="ACEB", "Acanthus ebracteatus", IF(J4098="CAER", "Calamus erinaceus", IF(J4098="UNUN", "Unknown unknown",  IF(J4098="SOAL", "Sonneratia alba",  IF(J4098="AECO", "Aegiceras corniculatum", "" )) )))))))))))))))))))))))))))))</f>
        <v>Xylocarpus moluccensis</v>
      </c>
      <c r="J4098" s="23" t="s">
        <v>146</v>
      </c>
      <c r="K4098" s="68" t="n">
        <v>6.5</v>
      </c>
      <c r="O4098" s="1"/>
      <c r="R4098" s="0"/>
      <c r="S4098" s="0"/>
      <c r="T4098" s="0"/>
      <c r="U4098" s="0"/>
    </row>
    <row r="4099" customFormat="false" ht="13.8" hidden="false" customHeight="false" outlineLevel="0" collapsed="false">
      <c r="A4099" s="49" t="s">
        <v>138</v>
      </c>
      <c r="B4099" s="43" t="n">
        <v>41397</v>
      </c>
      <c r="C4099" s="1" t="s">
        <v>544</v>
      </c>
      <c r="D4099" s="1" t="s">
        <v>140</v>
      </c>
      <c r="E4099" s="1" t="s">
        <v>544</v>
      </c>
      <c r="F4099" s="1" t="s">
        <v>20</v>
      </c>
      <c r="G4099" s="14" t="n">
        <v>7</v>
      </c>
      <c r="H4099" s="14" t="n">
        <v>1</v>
      </c>
      <c r="I4099" s="23" t="str">
        <f aca="false">IF(J4099="RHAP", "Rhizophora apiculata", IF(J4099="EXAG", "Excoecaria agallocha", IF(J4099="BRPA", "Bruguiera parviflora", IF(J4099="XYMO", "Xylocarpus moluccensis", IF(J4099="BRCY", "Bruguiera cylindrica", IF(J4099="AVAL", "Avicennia alba", IF(J4099="AVOF", "Avicennia officinalis", IF(J4099="LURA", "Lumnitzera racemosa", IF(J4099="CETA", "Ceriops tagal", IF(J4099="XYGR", "Xylocarpus granatum", IF(J4099="AVMA", "Avicennia marina", IF(J4099="RHMU", "Rhizophora mucronata", IF(J4099="BRGY", "Bruguiera gymnorrhiza", IF(J4099="BRSE", "Bruguiera sexangula", IF(J4099="SOOV", "Sonneratia ovata", IF(J4099="SOCA", "Sonneratia caseolaris", IF(J4099="HELI", "Heritiera littoralis", IF(J4099="HESY", "Heritiera sylvatica", IF(J4099="NYFR", "Nypa fruticans", IF(J4099="CYRA", "Cynometra ramiflora", IF(J4099="PHPA", "Phoenix paludosa", IF(J4099="SCHY", "Scyphiphora hydrophyllacea", IF(J4099="DIMA", "Diospyros maritima", IF(J4099="POPI", "Pongamia pinnata", IF(J4099="MAPS", "Maniltoa psilogyne", IF(J4099="INBI", "Intsia bijuga", IF(J4099="ACEB", "Acanthus ebracteatus", IF(J4099="CAER", "Calamus erinaceus", IF(J4099="UNUN", "Unknown unknown",  IF(J4099="SOAL", "Sonneratia alba",  IF(J4099="AECO", "Aegiceras corniculatum", "" )) )))))))))))))))))))))))))))))</f>
        <v>Bruguiera gymnorrhiza</v>
      </c>
      <c r="J4099" s="23" t="s">
        <v>1027</v>
      </c>
      <c r="K4099" s="68" t="n">
        <v>6.9</v>
      </c>
      <c r="O4099" s="1"/>
      <c r="R4099" s="0"/>
      <c r="S4099" s="0"/>
      <c r="T4099" s="0"/>
      <c r="U4099" s="0"/>
    </row>
    <row r="4100" customFormat="false" ht="13.8" hidden="false" customHeight="false" outlineLevel="0" collapsed="false">
      <c r="A4100" s="49" t="s">
        <v>138</v>
      </c>
      <c r="B4100" s="43" t="n">
        <v>41397</v>
      </c>
      <c r="C4100" s="1" t="s">
        <v>544</v>
      </c>
      <c r="D4100" s="1" t="s">
        <v>140</v>
      </c>
      <c r="E4100" s="1" t="s">
        <v>544</v>
      </c>
      <c r="F4100" s="1" t="s">
        <v>20</v>
      </c>
      <c r="G4100" s="14" t="n">
        <v>7</v>
      </c>
      <c r="H4100" s="14" t="n">
        <v>1</v>
      </c>
      <c r="I4100" s="23" t="str">
        <f aca="false">IF(J4100="RHAP", "Rhizophora apiculata", IF(J4100="EXAG", "Excoecaria agallocha", IF(J4100="BRPA", "Bruguiera parviflora", IF(J4100="XYMO", "Xylocarpus moluccensis", IF(J4100="BRCY", "Bruguiera cylindrica", IF(J4100="AVAL", "Avicennia alba", IF(J4100="AVOF", "Avicennia officinalis", IF(J4100="LURA", "Lumnitzera racemosa", IF(J4100="CETA", "Ceriops tagal", IF(J4100="XYGR", "Xylocarpus granatum", IF(J4100="AVMA", "Avicennia marina", IF(J4100="RHMU", "Rhizophora mucronata", IF(J4100="BRGY", "Bruguiera gymnorrhiza", IF(J4100="BRSE", "Bruguiera sexangula", IF(J4100="SOOV", "Sonneratia ovata", IF(J4100="SOCA", "Sonneratia caseolaris", IF(J4100="HELI", "Heritiera littoralis", IF(J4100="HESY", "Heritiera sylvatica", IF(J4100="NYFR", "Nypa fruticans", IF(J4100="CYRA", "Cynometra ramiflora", IF(J4100="PHPA", "Phoenix paludosa", IF(J4100="SCHY", "Scyphiphora hydrophyllacea", IF(J4100="DIMA", "Diospyros maritima", IF(J4100="POPI", "Pongamia pinnata", IF(J4100="MAPS", "Maniltoa psilogyne", IF(J4100="INBI", "Intsia bijuga", IF(J4100="ACEB", "Acanthus ebracteatus", IF(J4100="CAER", "Calamus erinaceus", IF(J4100="UNUN", "Unknown unknown",  IF(J4100="SOAL", "Sonneratia alba",  IF(J4100="AECO", "Aegiceras corniculatum", "" )) )))))))))))))))))))))))))))))</f>
        <v>Xylocarpus moluccensis</v>
      </c>
      <c r="J4100" s="23" t="s">
        <v>146</v>
      </c>
      <c r="K4100" s="68" t="n">
        <v>9</v>
      </c>
      <c r="O4100" s="1"/>
      <c r="R4100" s="0"/>
      <c r="S4100" s="0"/>
      <c r="T4100" s="0"/>
      <c r="U4100" s="0"/>
    </row>
    <row r="4101" customFormat="false" ht="13.8" hidden="false" customHeight="false" outlineLevel="0" collapsed="false">
      <c r="A4101" s="49" t="s">
        <v>138</v>
      </c>
      <c r="B4101" s="43" t="n">
        <v>41397</v>
      </c>
      <c r="C4101" s="1" t="s">
        <v>544</v>
      </c>
      <c r="D4101" s="1" t="s">
        <v>140</v>
      </c>
      <c r="E4101" s="1" t="s">
        <v>544</v>
      </c>
      <c r="F4101" s="1" t="s">
        <v>20</v>
      </c>
      <c r="G4101" s="14" t="n">
        <v>7</v>
      </c>
      <c r="H4101" s="14" t="n">
        <v>1</v>
      </c>
      <c r="I4101" s="23" t="str">
        <f aca="false">IF(J4101="RHAP", "Rhizophora apiculata", IF(J4101="EXAG", "Excoecaria agallocha", IF(J4101="BRPA", "Bruguiera parviflora", IF(J4101="XYMO", "Xylocarpus moluccensis", IF(J4101="BRCY", "Bruguiera cylindrica", IF(J4101="AVAL", "Avicennia alba", IF(J4101="AVOF", "Avicennia officinalis", IF(J4101="LURA", "Lumnitzera racemosa", IF(J4101="CETA", "Ceriops tagal", IF(J4101="XYGR", "Xylocarpus granatum", IF(J4101="AVMA", "Avicennia marina", IF(J4101="RHMU", "Rhizophora mucronata", IF(J4101="BRGY", "Bruguiera gymnorrhiza", IF(J4101="BRSE", "Bruguiera sexangula", IF(J4101="SOOV", "Sonneratia ovata", IF(J4101="SOCA", "Sonneratia caseolaris", IF(J4101="HELI", "Heritiera littoralis", IF(J4101="HESY", "Heritiera sylvatica", IF(J4101="NYFR", "Nypa fruticans", IF(J4101="CYRA", "Cynometra ramiflora", IF(J4101="PHPA", "Phoenix paludosa", IF(J4101="SCHY", "Scyphiphora hydrophyllacea", IF(J4101="DIMA", "Diospyros maritima", IF(J4101="POPI", "Pongamia pinnata", IF(J4101="MAPS", "Maniltoa psilogyne", IF(J4101="INBI", "Intsia bijuga", IF(J4101="ACEB", "Acanthus ebracteatus", IF(J4101="CAER", "Calamus erinaceus", IF(J4101="UNUN", "Unknown unknown",  IF(J4101="SOAL", "Sonneratia alba",  IF(J4101="AECO", "Aegiceras corniculatum", "" )) )))))))))))))))))))))))))))))</f>
        <v>Xylocarpus moluccensis</v>
      </c>
      <c r="J4101" s="23" t="s">
        <v>146</v>
      </c>
      <c r="K4101" s="68" t="n">
        <v>10.5</v>
      </c>
      <c r="O4101" s="1"/>
      <c r="R4101" s="0"/>
      <c r="S4101" s="0"/>
      <c r="T4101" s="0"/>
      <c r="U4101" s="0"/>
    </row>
    <row r="4102" customFormat="false" ht="13.8" hidden="false" customHeight="false" outlineLevel="0" collapsed="false">
      <c r="A4102" s="49" t="s">
        <v>138</v>
      </c>
      <c r="B4102" s="43" t="n">
        <v>41397</v>
      </c>
      <c r="C4102" s="1" t="s">
        <v>544</v>
      </c>
      <c r="D4102" s="1" t="s">
        <v>140</v>
      </c>
      <c r="E4102" s="1" t="s">
        <v>544</v>
      </c>
      <c r="F4102" s="1" t="s">
        <v>20</v>
      </c>
      <c r="G4102" s="14" t="n">
        <v>7</v>
      </c>
      <c r="H4102" s="14" t="n">
        <v>1</v>
      </c>
      <c r="I4102" s="23" t="str">
        <f aca="false">IF(J4102="RHAP", "Rhizophora apiculata", IF(J4102="EXAG", "Excoecaria agallocha", IF(J4102="BRPA", "Bruguiera parviflora", IF(J4102="XYMO", "Xylocarpus moluccensis", IF(J4102="BRCY", "Bruguiera cylindrica", IF(J4102="AVAL", "Avicennia alba", IF(J4102="AVOF", "Avicennia officinalis", IF(J4102="LURA", "Lumnitzera racemosa", IF(J4102="CETA", "Ceriops tagal", IF(J4102="XYGR", "Xylocarpus granatum", IF(J4102="AVMA", "Avicennia marina", IF(J4102="RHMU", "Rhizophora mucronata", IF(J4102="BRGY", "Bruguiera gymnorrhiza", IF(J4102="BRSE", "Bruguiera sexangula", IF(J4102="SOOV", "Sonneratia ovata", IF(J4102="SOCA", "Sonneratia caseolaris", IF(J4102="HELI", "Heritiera littoralis", IF(J4102="HESY", "Heritiera sylvatica", IF(J4102="NYFR", "Nypa fruticans", IF(J4102="CYRA", "Cynometra ramiflora", IF(J4102="PHPA", "Phoenix paludosa", IF(J4102="SCHY", "Scyphiphora hydrophyllacea", IF(J4102="DIMA", "Diospyros maritima", IF(J4102="POPI", "Pongamia pinnata", IF(J4102="MAPS", "Maniltoa psilogyne", IF(J4102="INBI", "Intsia bijuga", IF(J4102="ACEB", "Acanthus ebracteatus", IF(J4102="CAER", "Calamus erinaceus", IF(J4102="UNUN", "Unknown unknown",  IF(J4102="SOAL", "Sonneratia alba",  IF(J4102="AECO", "Aegiceras corniculatum", "" )) )))))))))))))))))))))))))))))</f>
        <v>Rhizophora mucronata</v>
      </c>
      <c r="J4102" s="75" t="s">
        <v>1026</v>
      </c>
      <c r="K4102" s="68" t="n">
        <v>16.4</v>
      </c>
      <c r="O4102" s="1"/>
      <c r="R4102" s="0"/>
      <c r="S4102" s="0"/>
      <c r="T4102" s="0"/>
      <c r="U4102" s="0"/>
    </row>
    <row r="4103" customFormat="false" ht="13.8" hidden="false" customHeight="false" outlineLevel="0" collapsed="false">
      <c r="A4103" s="49" t="s">
        <v>138</v>
      </c>
      <c r="B4103" s="43" t="n">
        <v>41397</v>
      </c>
      <c r="C4103" s="1" t="s">
        <v>544</v>
      </c>
      <c r="D4103" s="1" t="s">
        <v>140</v>
      </c>
      <c r="E4103" s="1" t="s">
        <v>544</v>
      </c>
      <c r="F4103" s="1" t="s">
        <v>20</v>
      </c>
      <c r="G4103" s="14" t="n">
        <v>7</v>
      </c>
      <c r="H4103" s="14" t="n">
        <v>1</v>
      </c>
      <c r="I4103" s="23" t="str">
        <f aca="false">IF(J4103="RHAP", "Rhizophora apiculata", IF(J4103="EXAG", "Excoecaria agallocha", IF(J4103="BRPA", "Bruguiera parviflora", IF(J4103="XYMO", "Xylocarpus moluccensis", IF(J4103="BRCY", "Bruguiera cylindrica", IF(J4103="AVAL", "Avicennia alba", IF(J4103="AVOF", "Avicennia officinalis", IF(J4103="LURA", "Lumnitzera racemosa", IF(J4103="CETA", "Ceriops tagal", IF(J4103="XYGR", "Xylocarpus granatum", IF(J4103="AVMA", "Avicennia marina", IF(J4103="RHMU", "Rhizophora mucronata", IF(J4103="BRGY", "Bruguiera gymnorrhiza", IF(J4103="BRSE", "Bruguiera sexangula", IF(J4103="SOOV", "Sonneratia ovata", IF(J4103="SOCA", "Sonneratia caseolaris", IF(J4103="HELI", "Heritiera littoralis", IF(J4103="HESY", "Heritiera sylvatica", IF(J4103="NYFR", "Nypa fruticans", IF(J4103="CYRA", "Cynometra ramiflora", IF(J4103="PHPA", "Phoenix paludosa", IF(J4103="SCHY", "Scyphiphora hydrophyllacea", IF(J4103="DIMA", "Diospyros maritima", IF(J4103="POPI", "Pongamia pinnata", IF(J4103="MAPS", "Maniltoa psilogyne", IF(J4103="INBI", "Intsia bijuga", IF(J4103="ACEB", "Acanthus ebracteatus", IF(J4103="CAER", "Calamus erinaceus", IF(J4103="UNUN", "Unknown unknown",  IF(J4103="SOAL", "Sonneratia alba",  IF(J4103="AECO", "Aegiceras corniculatum", "" )) )))))))))))))))))))))))))))))</f>
        <v>Xylocarpus moluccensis</v>
      </c>
      <c r="J4103" s="23" t="s">
        <v>146</v>
      </c>
      <c r="K4103" s="68" t="n">
        <v>16.7</v>
      </c>
      <c r="O4103" s="1"/>
      <c r="R4103" s="0"/>
      <c r="S4103" s="0"/>
      <c r="T4103" s="0"/>
      <c r="U4103" s="0"/>
    </row>
    <row r="4104" customFormat="false" ht="13.8" hidden="false" customHeight="false" outlineLevel="0" collapsed="false">
      <c r="A4104" s="49" t="s">
        <v>138</v>
      </c>
      <c r="B4104" s="43" t="n">
        <v>41397</v>
      </c>
      <c r="C4104" s="1" t="s">
        <v>544</v>
      </c>
      <c r="D4104" s="1" t="s">
        <v>140</v>
      </c>
      <c r="E4104" s="1" t="s">
        <v>544</v>
      </c>
      <c r="F4104" s="1" t="s">
        <v>20</v>
      </c>
      <c r="G4104" s="14" t="n">
        <v>7</v>
      </c>
      <c r="H4104" s="14" t="n">
        <v>1</v>
      </c>
      <c r="I4104" s="23" t="str">
        <f aca="false">IF(J4104="RHAP", "Rhizophora apiculata", IF(J4104="EXAG", "Excoecaria agallocha", IF(J4104="BRPA", "Bruguiera parviflora", IF(J4104="XYMO", "Xylocarpus moluccensis", IF(J4104="BRCY", "Bruguiera cylindrica", IF(J4104="AVAL", "Avicennia alba", IF(J4104="AVOF", "Avicennia officinalis", IF(J4104="LURA", "Lumnitzera racemosa", IF(J4104="CETA", "Ceriops tagal", IF(J4104="XYGR", "Xylocarpus granatum", IF(J4104="AVMA", "Avicennia marina", IF(J4104="RHMU", "Rhizophora mucronata", IF(J4104="BRGY", "Bruguiera gymnorrhiza", IF(J4104="BRSE", "Bruguiera sexangula", IF(J4104="SOOV", "Sonneratia ovata", IF(J4104="SOCA", "Sonneratia caseolaris", IF(J4104="HELI", "Heritiera littoralis", IF(J4104="HESY", "Heritiera sylvatica", IF(J4104="NYFR", "Nypa fruticans", IF(J4104="CYRA", "Cynometra ramiflora", IF(J4104="PHPA", "Phoenix paludosa", IF(J4104="SCHY", "Scyphiphora hydrophyllacea", IF(J4104="DIMA", "Diospyros maritima", IF(J4104="POPI", "Pongamia pinnata", IF(J4104="MAPS", "Maniltoa psilogyne", IF(J4104="INBI", "Intsia bijuga", IF(J4104="ACEB", "Acanthus ebracteatus", IF(J4104="CAER", "Calamus erinaceus", IF(J4104="UNUN", "Unknown unknown",  IF(J4104="SOAL", "Sonneratia alba",  IF(J4104="AECO", "Aegiceras corniculatum", "" )) )))))))))))))))))))))))))))))</f>
        <v>Rhizophora mucronata</v>
      </c>
      <c r="J4104" s="75" t="s">
        <v>1026</v>
      </c>
      <c r="K4104" s="68" t="n">
        <v>17.2</v>
      </c>
      <c r="O4104" s="1"/>
      <c r="R4104" s="0"/>
      <c r="S4104" s="0"/>
      <c r="T4104" s="0"/>
      <c r="U4104" s="0"/>
    </row>
    <row r="4105" customFormat="false" ht="13.8" hidden="false" customHeight="false" outlineLevel="0" collapsed="false">
      <c r="A4105" s="49" t="s">
        <v>138</v>
      </c>
      <c r="B4105" s="43" t="n">
        <v>41397</v>
      </c>
      <c r="C4105" s="1" t="s">
        <v>544</v>
      </c>
      <c r="D4105" s="1" t="s">
        <v>140</v>
      </c>
      <c r="E4105" s="1" t="s">
        <v>544</v>
      </c>
      <c r="F4105" s="1" t="s">
        <v>20</v>
      </c>
      <c r="G4105" s="14" t="n">
        <v>7</v>
      </c>
      <c r="H4105" s="14" t="n">
        <v>1</v>
      </c>
      <c r="I4105" s="23" t="str">
        <f aca="false">IF(J4105="RHAP", "Rhizophora apiculata", IF(J4105="EXAG", "Excoecaria agallocha", IF(J4105="BRPA", "Bruguiera parviflora", IF(J4105="XYMO", "Xylocarpus moluccensis", IF(J4105="BRCY", "Bruguiera cylindrica", IF(J4105="AVAL", "Avicennia alba", IF(J4105="AVOF", "Avicennia officinalis", IF(J4105="LURA", "Lumnitzera racemosa", IF(J4105="CETA", "Ceriops tagal", IF(J4105="XYGR", "Xylocarpus granatum", IF(J4105="AVMA", "Avicennia marina", IF(J4105="RHMU", "Rhizophora mucronata", IF(J4105="BRGY", "Bruguiera gymnorrhiza", IF(J4105="BRSE", "Bruguiera sexangula", IF(J4105="SOOV", "Sonneratia ovata", IF(J4105="SOCA", "Sonneratia caseolaris", IF(J4105="HELI", "Heritiera littoralis", IF(J4105="HESY", "Heritiera sylvatica", IF(J4105="NYFR", "Nypa fruticans", IF(J4105="CYRA", "Cynometra ramiflora", IF(J4105="PHPA", "Phoenix paludosa", IF(J4105="SCHY", "Scyphiphora hydrophyllacea", IF(J4105="DIMA", "Diospyros maritima", IF(J4105="POPI", "Pongamia pinnata", IF(J4105="MAPS", "Maniltoa psilogyne", IF(J4105="INBI", "Intsia bijuga", IF(J4105="ACEB", "Acanthus ebracteatus", IF(J4105="CAER", "Calamus erinaceus", IF(J4105="UNUN", "Unknown unknown",  IF(J4105="SOAL", "Sonneratia alba",  IF(J4105="AECO", "Aegiceras corniculatum", "" )) )))))))))))))))))))))))))))))</f>
        <v>Xylocarpus granatum</v>
      </c>
      <c r="J4105" s="23" t="s">
        <v>1022</v>
      </c>
      <c r="K4105" s="68" t="n">
        <v>27.6</v>
      </c>
      <c r="O4105" s="1"/>
      <c r="R4105" s="0"/>
      <c r="S4105" s="0"/>
      <c r="T4105" s="0"/>
      <c r="U4105" s="0"/>
    </row>
    <row r="4106" customFormat="false" ht="13.8" hidden="false" customHeight="false" outlineLevel="0" collapsed="false">
      <c r="A4106" s="49" t="s">
        <v>138</v>
      </c>
      <c r="B4106" s="43" t="n">
        <v>41397</v>
      </c>
      <c r="C4106" s="1" t="s">
        <v>544</v>
      </c>
      <c r="D4106" s="1" t="s">
        <v>140</v>
      </c>
      <c r="E4106" s="1" t="s">
        <v>544</v>
      </c>
      <c r="F4106" s="1" t="s">
        <v>20</v>
      </c>
      <c r="G4106" s="14" t="n">
        <v>7</v>
      </c>
      <c r="H4106" s="14" t="n">
        <v>1</v>
      </c>
      <c r="I4106" s="23" t="str">
        <f aca="false">IF(J4106="RHAP", "Rhizophora apiculata", IF(J4106="EXAG", "Excoecaria agallocha", IF(J4106="BRPA", "Bruguiera parviflora", IF(J4106="XYMO", "Xylocarpus moluccensis", IF(J4106="BRCY", "Bruguiera cylindrica", IF(J4106="AVAL", "Avicennia alba", IF(J4106="AVOF", "Avicennia officinalis", IF(J4106="LURA", "Lumnitzera racemosa", IF(J4106="CETA", "Ceriops tagal", IF(J4106="XYGR", "Xylocarpus granatum", IF(J4106="AVMA", "Avicennia marina", IF(J4106="RHMU", "Rhizophora mucronata", IF(J4106="BRGY", "Bruguiera gymnorrhiza", IF(J4106="BRSE", "Bruguiera sexangula", IF(J4106="SOOV", "Sonneratia ovata", IF(J4106="SOCA", "Sonneratia caseolaris", IF(J4106="HELI", "Heritiera littoralis", IF(J4106="HESY", "Heritiera sylvatica", IF(J4106="NYFR", "Nypa fruticans", IF(J4106="CYRA", "Cynometra ramiflora", IF(J4106="PHPA", "Phoenix paludosa", IF(J4106="SCHY", "Scyphiphora hydrophyllacea", IF(J4106="DIMA", "Diospyros maritima", IF(J4106="POPI", "Pongamia pinnata", IF(J4106="MAPS", "Maniltoa psilogyne", IF(J4106="INBI", "Intsia bijuga", IF(J4106="ACEB", "Acanthus ebracteatus", IF(J4106="CAER", "Calamus erinaceus", IF(J4106="UNUN", "Unknown unknown",  IF(J4106="SOAL", "Sonneratia alba",  IF(J4106="AECO", "Aegiceras corniculatum", "" )) )))))))))))))))))))))))))))))</f>
        <v>Xylocarpus moluccensis</v>
      </c>
      <c r="J4106" s="23" t="s">
        <v>146</v>
      </c>
      <c r="K4106" s="68" t="n">
        <v>30.2</v>
      </c>
      <c r="O4106" s="1"/>
      <c r="R4106" s="0"/>
      <c r="S4106" s="0"/>
      <c r="T4106" s="0"/>
      <c r="U4106" s="0"/>
    </row>
    <row r="4107" customFormat="false" ht="13.8" hidden="false" customHeight="false" outlineLevel="0" collapsed="false">
      <c r="A4107" s="49" t="s">
        <v>138</v>
      </c>
      <c r="B4107" s="43" t="n">
        <v>41397</v>
      </c>
      <c r="C4107" s="1" t="s">
        <v>544</v>
      </c>
      <c r="D4107" s="1" t="s">
        <v>140</v>
      </c>
      <c r="E4107" s="1" t="s">
        <v>544</v>
      </c>
      <c r="F4107" s="1" t="s">
        <v>20</v>
      </c>
      <c r="G4107" s="14" t="n">
        <v>7</v>
      </c>
      <c r="H4107" s="14" t="n">
        <v>1</v>
      </c>
      <c r="I4107" s="23" t="str">
        <f aca="false">IF(J4107="RHAP", "Rhizophora apiculata", IF(J4107="EXAG", "Excoecaria agallocha", IF(J4107="BRPA", "Bruguiera parviflora", IF(J4107="XYMO", "Xylocarpus moluccensis", IF(J4107="BRCY", "Bruguiera cylindrica", IF(J4107="AVAL", "Avicennia alba", IF(J4107="AVOF", "Avicennia officinalis", IF(J4107="LURA", "Lumnitzera racemosa", IF(J4107="CETA", "Ceriops tagal", IF(J4107="XYGR", "Xylocarpus granatum", IF(J4107="AVMA", "Avicennia marina", IF(J4107="RHMU", "Rhizophora mucronata", IF(J4107="BRGY", "Bruguiera gymnorrhiza", IF(J4107="BRSE", "Bruguiera sexangula", IF(J4107="SOOV", "Sonneratia ovata", IF(J4107="SOCA", "Sonneratia caseolaris", IF(J4107="HELI", "Heritiera littoralis", IF(J4107="HESY", "Heritiera sylvatica", IF(J4107="NYFR", "Nypa fruticans", IF(J4107="CYRA", "Cynometra ramiflora", IF(J4107="PHPA", "Phoenix paludosa", IF(J4107="SCHY", "Scyphiphora hydrophyllacea", IF(J4107="DIMA", "Diospyros maritima", IF(J4107="POPI", "Pongamia pinnata", IF(J4107="MAPS", "Maniltoa psilogyne", IF(J4107="INBI", "Intsia bijuga", IF(J4107="ACEB", "Acanthus ebracteatus", IF(J4107="CAER", "Calamus erinaceus", IF(J4107="UNUN", "Unknown unknown",  IF(J4107="SOAL", "Sonneratia alba",  IF(J4107="AECO", "Aegiceras corniculatum", "" )) )))))))))))))))))))))))))))))</f>
        <v>Avicennia officinalis</v>
      </c>
      <c r="J4107" s="23" t="s">
        <v>105</v>
      </c>
      <c r="K4107" s="68" t="n">
        <v>43.5</v>
      </c>
      <c r="O4107" s="1"/>
      <c r="P4107" s="75"/>
      <c r="R4107" s="0"/>
      <c r="S4107" s="0"/>
      <c r="T4107" s="0"/>
      <c r="U4107" s="0"/>
    </row>
    <row r="4108" customFormat="false" ht="13.8" hidden="false" customHeight="false" outlineLevel="0" collapsed="false">
      <c r="A4108" s="49" t="s">
        <v>138</v>
      </c>
      <c r="B4108" s="43" t="n">
        <v>41397</v>
      </c>
      <c r="C4108" s="1" t="s">
        <v>544</v>
      </c>
      <c r="D4108" s="1" t="s">
        <v>140</v>
      </c>
      <c r="E4108" s="1" t="s">
        <v>544</v>
      </c>
      <c r="F4108" s="1" t="s">
        <v>20</v>
      </c>
      <c r="G4108" s="14" t="n">
        <v>7</v>
      </c>
      <c r="H4108" s="14" t="n">
        <v>1</v>
      </c>
      <c r="I4108" s="23" t="str">
        <f aca="false">IF(J4108="RHAP", "Rhizophora apiculata", IF(J4108="EXAG", "Excoecaria agallocha", IF(J4108="BRPA", "Bruguiera parviflora", IF(J4108="XYMO", "Xylocarpus moluccensis", IF(J4108="BRCY", "Bruguiera cylindrica", IF(J4108="AVAL", "Avicennia alba", IF(J4108="AVOF", "Avicennia officinalis", IF(J4108="LURA", "Lumnitzera racemosa", IF(J4108="CETA", "Ceriops tagal", IF(J4108="XYGR", "Xylocarpus granatum", IF(J4108="AVMA", "Avicennia marina", IF(J4108="RHMU", "Rhizophora mucronata", IF(J4108="BRGY", "Bruguiera gymnorrhiza", IF(J4108="BRSE", "Bruguiera sexangula", IF(J4108="SOOV", "Sonneratia ovata", IF(J4108="SOCA", "Sonneratia caseolaris", IF(J4108="HELI", "Heritiera littoralis", IF(J4108="HESY", "Heritiera sylvatica", IF(J4108="NYFR", "Nypa fruticans", IF(J4108="CYRA", "Cynometra ramiflora", IF(J4108="PHPA", "Phoenix paludosa", IF(J4108="SCHY", "Scyphiphora hydrophyllacea", IF(J4108="DIMA", "Diospyros maritima", IF(J4108="POPI", "Pongamia pinnata", IF(J4108="MAPS", "Maniltoa psilogyne", IF(J4108="INBI", "Intsia bijuga", IF(J4108="ACEB", "Acanthus ebracteatus", IF(J4108="CAER", "Calamus erinaceus", IF(J4108="UNUN", "Unknown unknown",  IF(J4108="SOAL", "Sonneratia alba",  IF(J4108="AECO", "Aegiceras corniculatum", "" )) )))))))))))))))))))))))))))))</f>
        <v>Avicennia alba</v>
      </c>
      <c r="J4108" s="75" t="s">
        <v>27</v>
      </c>
      <c r="K4108" s="68" t="n">
        <v>71</v>
      </c>
      <c r="O4108" s="1"/>
      <c r="R4108" s="0"/>
      <c r="S4108" s="0"/>
      <c r="T4108" s="0"/>
      <c r="U4108" s="0"/>
    </row>
    <row r="4109" customFormat="false" ht="13.8" hidden="false" customHeight="false" outlineLevel="0" collapsed="false">
      <c r="A4109" s="49" t="s">
        <v>138</v>
      </c>
      <c r="B4109" s="43" t="n">
        <v>41397</v>
      </c>
      <c r="C4109" s="1" t="s">
        <v>544</v>
      </c>
      <c r="D4109" s="1" t="s">
        <v>140</v>
      </c>
      <c r="E4109" s="1" t="s">
        <v>544</v>
      </c>
      <c r="F4109" s="1" t="s">
        <v>20</v>
      </c>
      <c r="G4109" s="14" t="n">
        <v>7</v>
      </c>
      <c r="H4109" s="14" t="n">
        <v>1</v>
      </c>
      <c r="I4109" s="23" t="str">
        <f aca="false">IF(J4109="RHAP", "Rhizophora apiculata", IF(J4109="EXAG", "Excoecaria agallocha", IF(J4109="BRPA", "Bruguiera parviflora", IF(J4109="XYMO", "Xylocarpus moluccensis", IF(J4109="BRCY", "Bruguiera cylindrica", IF(J4109="AVAL", "Avicennia alba", IF(J4109="AVOF", "Avicennia officinalis", IF(J4109="LURA", "Lumnitzera racemosa", IF(J4109="CETA", "Ceriops tagal", IF(J4109="XYGR", "Xylocarpus granatum", IF(J4109="AVMA", "Avicennia marina", IF(J4109="RHMU", "Rhizophora mucronata", IF(J4109="BRGY", "Bruguiera gymnorrhiza", IF(J4109="BRSE", "Bruguiera sexangula", IF(J4109="SOOV", "Sonneratia ovata", IF(J4109="SOCA", "Sonneratia caseolaris", IF(J4109="HELI", "Heritiera littoralis", IF(J4109="HESY", "Heritiera sylvatica", IF(J4109="NYFR", "Nypa fruticans", IF(J4109="CYRA", "Cynometra ramiflora", IF(J4109="PHPA", "Phoenix paludosa", IF(J4109="SCHY", "Scyphiphora hydrophyllacea", IF(J4109="DIMA", "Diospyros maritima", IF(J4109="POPI", "Pongamia pinnata", IF(J4109="MAPS", "Maniltoa psilogyne", IF(J4109="INBI", "Intsia bijuga", IF(J4109="ACEB", "Acanthus ebracteatus", IF(J4109="CAER", "Calamus erinaceus", IF(J4109="UNUN", "Unknown unknown",  IF(J4109="SOAL", "Sonneratia alba",  IF(J4109="AECO", "Aegiceras corniculatum", "" )) )))))))))))))))))))))))))))))</f>
        <v>Avicennia officinalis</v>
      </c>
      <c r="J4109" s="23" t="s">
        <v>105</v>
      </c>
      <c r="K4109" s="68" t="n">
        <v>71.8</v>
      </c>
      <c r="O4109" s="1"/>
      <c r="P4109" s="75"/>
      <c r="R4109" s="0"/>
      <c r="S4109" s="0"/>
      <c r="T4109" s="0"/>
      <c r="U4109" s="0"/>
    </row>
    <row r="4110" customFormat="false" ht="13.8" hidden="false" customHeight="false" outlineLevel="0" collapsed="false">
      <c r="A4110" s="49" t="s">
        <v>138</v>
      </c>
      <c r="B4110" s="43" t="n">
        <v>41397</v>
      </c>
      <c r="C4110" s="1" t="s">
        <v>544</v>
      </c>
      <c r="D4110" s="1" t="s">
        <v>140</v>
      </c>
      <c r="E4110" s="1" t="s">
        <v>544</v>
      </c>
      <c r="F4110" s="1" t="s">
        <v>20</v>
      </c>
      <c r="G4110" s="14" t="n">
        <v>7</v>
      </c>
      <c r="H4110" s="14" t="n">
        <v>2</v>
      </c>
      <c r="I4110" s="23" t="str">
        <f aca="false">IF(J4110="RHAP", "Rhizophora apiculata", IF(J4110="EXAG", "Excoecaria agallocha", IF(J4110="BRPA", "Bruguiera parviflora", IF(J4110="XYMO", "Xylocarpus moluccensis", IF(J4110="BRCY", "Bruguiera cylindrica", IF(J4110="AVAL", "Avicennia alba", IF(J4110="AVOF", "Avicennia officinalis", IF(J4110="LURA", "Lumnitzera racemosa", IF(J4110="CETA", "Ceriops tagal", IF(J4110="XYGR", "Xylocarpus granatum", IF(J4110="AVMA", "Avicennia marina", IF(J4110="RHMU", "Rhizophora mucronata", IF(J4110="BRGY", "Bruguiera gymnorrhiza", IF(J4110="BRSE", "Bruguiera sexangula", IF(J4110="SOOV", "Sonneratia ovata", IF(J4110="SOCA", "Sonneratia caseolaris", IF(J4110="HELI", "Heritiera littoralis", IF(J4110="HESY", "Heritiera sylvatica", IF(J4110="NYFR", "Nypa fruticans", IF(J4110="CYRA", "Cynometra ramiflora", IF(J4110="PHPA", "Phoenix paludosa", IF(J4110="SCHY", "Scyphiphora hydrophyllacea", IF(J4110="DIMA", "Diospyros maritima", IF(J4110="POPI", "Pongamia pinnata", IF(J4110="MAPS", "Maniltoa psilogyne", IF(J4110="INBI", "Intsia bijuga", IF(J4110="ACEB", "Acanthus ebracteatus", IF(J4110="CAER", "Calamus erinaceus", IF(J4110="UNUN", "Unknown unknown",  IF(J4110="SOAL", "Sonneratia alba",  IF(J4110="AECO", "Aegiceras corniculatum", "" )) )))))))))))))))))))))))))))))</f>
        <v>Xylocarpus moluccensis</v>
      </c>
      <c r="J4110" s="23" t="s">
        <v>146</v>
      </c>
      <c r="K4110" s="68" t="n">
        <v>6.3</v>
      </c>
      <c r="O4110" s="1"/>
      <c r="R4110" s="0"/>
      <c r="S4110" s="0"/>
      <c r="T4110" s="0"/>
      <c r="U4110" s="0"/>
    </row>
    <row r="4111" customFormat="false" ht="13.8" hidden="false" customHeight="false" outlineLevel="0" collapsed="false">
      <c r="A4111" s="49" t="s">
        <v>138</v>
      </c>
      <c r="B4111" s="43" t="n">
        <v>41397</v>
      </c>
      <c r="C4111" s="1" t="s">
        <v>544</v>
      </c>
      <c r="D4111" s="1" t="s">
        <v>140</v>
      </c>
      <c r="E4111" s="1" t="s">
        <v>544</v>
      </c>
      <c r="F4111" s="1" t="s">
        <v>20</v>
      </c>
      <c r="G4111" s="14" t="n">
        <v>7</v>
      </c>
      <c r="H4111" s="14" t="n">
        <v>2</v>
      </c>
      <c r="I4111" s="23" t="str">
        <f aca="false">IF(J4111="RHAP", "Rhizophora apiculata", IF(J4111="EXAG", "Excoecaria agallocha", IF(J4111="BRPA", "Bruguiera parviflora", IF(J4111="XYMO", "Xylocarpus moluccensis", IF(J4111="BRCY", "Bruguiera cylindrica", IF(J4111="AVAL", "Avicennia alba", IF(J4111="AVOF", "Avicennia officinalis", IF(J4111="LURA", "Lumnitzera racemosa", IF(J4111="CETA", "Ceriops tagal", IF(J4111="XYGR", "Xylocarpus granatum", IF(J4111="AVMA", "Avicennia marina", IF(J4111="RHMU", "Rhizophora mucronata", IF(J4111="BRGY", "Bruguiera gymnorrhiza", IF(J4111="BRSE", "Bruguiera sexangula", IF(J4111="SOOV", "Sonneratia ovata", IF(J4111="SOCA", "Sonneratia caseolaris", IF(J4111="HELI", "Heritiera littoralis", IF(J4111="HESY", "Heritiera sylvatica", IF(J4111="NYFR", "Nypa fruticans", IF(J4111="CYRA", "Cynometra ramiflora", IF(J4111="PHPA", "Phoenix paludosa", IF(J4111="SCHY", "Scyphiphora hydrophyllacea", IF(J4111="DIMA", "Diospyros maritima", IF(J4111="POPI", "Pongamia pinnata", IF(J4111="MAPS", "Maniltoa psilogyne", IF(J4111="INBI", "Intsia bijuga", IF(J4111="ACEB", "Acanthus ebracteatus", IF(J4111="CAER", "Calamus erinaceus", IF(J4111="UNUN", "Unknown unknown",  IF(J4111="SOAL", "Sonneratia alba",  IF(J4111="AECO", "Aegiceras corniculatum", "" )) )))))))))))))))))))))))))))))</f>
        <v>Xylocarpus granatum</v>
      </c>
      <c r="J4111" s="23" t="s">
        <v>1022</v>
      </c>
      <c r="K4111" s="68" t="n">
        <v>6.5</v>
      </c>
      <c r="O4111" s="1"/>
      <c r="R4111" s="0"/>
      <c r="S4111" s="0"/>
      <c r="T4111" s="0"/>
      <c r="U4111" s="0"/>
    </row>
    <row r="4112" customFormat="false" ht="13.8" hidden="false" customHeight="false" outlineLevel="0" collapsed="false">
      <c r="A4112" s="49" t="s">
        <v>138</v>
      </c>
      <c r="B4112" s="43" t="n">
        <v>41397</v>
      </c>
      <c r="C4112" s="1" t="s">
        <v>544</v>
      </c>
      <c r="D4112" s="1" t="s">
        <v>140</v>
      </c>
      <c r="E4112" s="1" t="s">
        <v>544</v>
      </c>
      <c r="F4112" s="1" t="s">
        <v>20</v>
      </c>
      <c r="G4112" s="14" t="n">
        <v>7</v>
      </c>
      <c r="H4112" s="14" t="n">
        <v>2</v>
      </c>
      <c r="I4112" s="23" t="str">
        <f aca="false">IF(J4112="RHAP", "Rhizophora apiculata", IF(J4112="EXAG", "Excoecaria agallocha", IF(J4112="BRPA", "Bruguiera parviflora", IF(J4112="XYMO", "Xylocarpus moluccensis", IF(J4112="BRCY", "Bruguiera cylindrica", IF(J4112="AVAL", "Avicennia alba", IF(J4112="AVOF", "Avicennia officinalis", IF(J4112="LURA", "Lumnitzera racemosa", IF(J4112="CETA", "Ceriops tagal", IF(J4112="XYGR", "Xylocarpus granatum", IF(J4112="AVMA", "Avicennia marina", IF(J4112="RHMU", "Rhizophora mucronata", IF(J4112="BRGY", "Bruguiera gymnorrhiza", IF(J4112="BRSE", "Bruguiera sexangula", IF(J4112="SOOV", "Sonneratia ovata", IF(J4112="SOCA", "Sonneratia caseolaris", IF(J4112="HELI", "Heritiera littoralis", IF(J4112="HESY", "Heritiera sylvatica", IF(J4112="NYFR", "Nypa fruticans", IF(J4112="CYRA", "Cynometra ramiflora", IF(J4112="PHPA", "Phoenix paludosa", IF(J4112="SCHY", "Scyphiphora hydrophyllacea", IF(J4112="DIMA", "Diospyros maritima", IF(J4112="POPI", "Pongamia pinnata", IF(J4112="MAPS", "Maniltoa psilogyne", IF(J4112="INBI", "Intsia bijuga", IF(J4112="ACEB", "Acanthus ebracteatus", IF(J4112="CAER", "Calamus erinaceus", IF(J4112="UNUN", "Unknown unknown",  IF(J4112="SOAL", "Sonneratia alba",  IF(J4112="AECO", "Aegiceras corniculatum", "" )) )))))))))))))))))))))))))))))</f>
        <v>Xylocarpus moluccensis</v>
      </c>
      <c r="J4112" s="23" t="s">
        <v>146</v>
      </c>
      <c r="K4112" s="68" t="n">
        <v>6.8</v>
      </c>
      <c r="O4112" s="1"/>
      <c r="R4112" s="0"/>
      <c r="S4112" s="0"/>
      <c r="T4112" s="0"/>
      <c r="U4112" s="0"/>
    </row>
    <row r="4113" customFormat="false" ht="13.8" hidden="false" customHeight="false" outlineLevel="0" collapsed="false">
      <c r="A4113" s="49" t="s">
        <v>138</v>
      </c>
      <c r="B4113" s="43" t="n">
        <v>41397</v>
      </c>
      <c r="C4113" s="1" t="s">
        <v>544</v>
      </c>
      <c r="D4113" s="1" t="s">
        <v>140</v>
      </c>
      <c r="E4113" s="1" t="s">
        <v>544</v>
      </c>
      <c r="F4113" s="1" t="s">
        <v>20</v>
      </c>
      <c r="G4113" s="14" t="n">
        <v>7</v>
      </c>
      <c r="H4113" s="14" t="n">
        <v>2</v>
      </c>
      <c r="I4113" s="23" t="str">
        <f aca="false">IF(J4113="RHAP", "Rhizophora apiculata", IF(J4113="EXAG", "Excoecaria agallocha", IF(J4113="BRPA", "Bruguiera parviflora", IF(J4113="XYMO", "Xylocarpus moluccensis", IF(J4113="BRCY", "Bruguiera cylindrica", IF(J4113="AVAL", "Avicennia alba", IF(J4113="AVOF", "Avicennia officinalis", IF(J4113="LURA", "Lumnitzera racemosa", IF(J4113="CETA", "Ceriops tagal", IF(J4113="XYGR", "Xylocarpus granatum", IF(J4113="AVMA", "Avicennia marina", IF(J4113="RHMU", "Rhizophora mucronata", IF(J4113="BRGY", "Bruguiera gymnorrhiza", IF(J4113="BRSE", "Bruguiera sexangula", IF(J4113="SOOV", "Sonneratia ovata", IF(J4113="SOCA", "Sonneratia caseolaris", IF(J4113="HELI", "Heritiera littoralis", IF(J4113="HESY", "Heritiera sylvatica", IF(J4113="NYFR", "Nypa fruticans", IF(J4113="CYRA", "Cynometra ramiflora", IF(J4113="PHPA", "Phoenix paludosa", IF(J4113="SCHY", "Scyphiphora hydrophyllacea", IF(J4113="DIMA", "Diospyros maritima", IF(J4113="POPI", "Pongamia pinnata", IF(J4113="MAPS", "Maniltoa psilogyne", IF(J4113="INBI", "Intsia bijuga", IF(J4113="ACEB", "Acanthus ebracteatus", IF(J4113="CAER", "Calamus erinaceus", IF(J4113="UNUN", "Unknown unknown",  IF(J4113="SOAL", "Sonneratia alba",  IF(J4113="AECO", "Aegiceras corniculatum", "" )) )))))))))))))))))))))))))))))</f>
        <v>Xylocarpus moluccensis</v>
      </c>
      <c r="J4113" s="23" t="s">
        <v>146</v>
      </c>
      <c r="K4113" s="68" t="n">
        <v>8.5</v>
      </c>
      <c r="O4113" s="1"/>
      <c r="R4113" s="0"/>
      <c r="S4113" s="0"/>
      <c r="T4113" s="0"/>
      <c r="U4113" s="0"/>
    </row>
    <row r="4114" customFormat="false" ht="13.8" hidden="false" customHeight="false" outlineLevel="0" collapsed="false">
      <c r="A4114" s="49" t="s">
        <v>138</v>
      </c>
      <c r="B4114" s="43" t="n">
        <v>41397</v>
      </c>
      <c r="C4114" s="1" t="s">
        <v>544</v>
      </c>
      <c r="D4114" s="1" t="s">
        <v>140</v>
      </c>
      <c r="E4114" s="1" t="s">
        <v>544</v>
      </c>
      <c r="F4114" s="1" t="s">
        <v>20</v>
      </c>
      <c r="G4114" s="14" t="n">
        <v>7</v>
      </c>
      <c r="H4114" s="14" t="n">
        <v>2</v>
      </c>
      <c r="I4114" s="23" t="str">
        <f aca="false">IF(J4114="RHAP", "Rhizophora apiculata", IF(J4114="EXAG", "Excoecaria agallocha", IF(J4114="BRPA", "Bruguiera parviflora", IF(J4114="XYMO", "Xylocarpus moluccensis", IF(J4114="BRCY", "Bruguiera cylindrica", IF(J4114="AVAL", "Avicennia alba", IF(J4114="AVOF", "Avicennia officinalis", IF(J4114="LURA", "Lumnitzera racemosa", IF(J4114="CETA", "Ceriops tagal", IF(J4114="XYGR", "Xylocarpus granatum", IF(J4114="AVMA", "Avicennia marina", IF(J4114="RHMU", "Rhizophora mucronata", IF(J4114="BRGY", "Bruguiera gymnorrhiza", IF(J4114="BRSE", "Bruguiera sexangula", IF(J4114="SOOV", "Sonneratia ovata", IF(J4114="SOCA", "Sonneratia caseolaris", IF(J4114="HELI", "Heritiera littoralis", IF(J4114="HESY", "Heritiera sylvatica", IF(J4114="NYFR", "Nypa fruticans", IF(J4114="CYRA", "Cynometra ramiflora", IF(J4114="PHPA", "Phoenix paludosa", IF(J4114="SCHY", "Scyphiphora hydrophyllacea", IF(J4114="DIMA", "Diospyros maritima", IF(J4114="POPI", "Pongamia pinnata", IF(J4114="MAPS", "Maniltoa psilogyne", IF(J4114="INBI", "Intsia bijuga", IF(J4114="ACEB", "Acanthus ebracteatus", IF(J4114="CAER", "Calamus erinaceus", IF(J4114="UNUN", "Unknown unknown",  IF(J4114="SOAL", "Sonneratia alba",  IF(J4114="AECO", "Aegiceras corniculatum", "" )) )))))))))))))))))))))))))))))</f>
        <v>Xylocarpus moluccensis</v>
      </c>
      <c r="J4114" s="23" t="s">
        <v>146</v>
      </c>
      <c r="K4114" s="68" t="n">
        <v>9.9</v>
      </c>
      <c r="O4114" s="1"/>
      <c r="R4114" s="0"/>
      <c r="S4114" s="0"/>
      <c r="T4114" s="0"/>
      <c r="U4114" s="0"/>
    </row>
    <row r="4115" customFormat="false" ht="13.8" hidden="false" customHeight="false" outlineLevel="0" collapsed="false">
      <c r="A4115" s="49" t="s">
        <v>138</v>
      </c>
      <c r="B4115" s="43" t="n">
        <v>41397</v>
      </c>
      <c r="C4115" s="1" t="s">
        <v>544</v>
      </c>
      <c r="D4115" s="1" t="s">
        <v>140</v>
      </c>
      <c r="E4115" s="1" t="s">
        <v>544</v>
      </c>
      <c r="F4115" s="1" t="s">
        <v>20</v>
      </c>
      <c r="G4115" s="14" t="n">
        <v>7</v>
      </c>
      <c r="H4115" s="14" t="n">
        <v>2</v>
      </c>
      <c r="I4115" s="23" t="str">
        <f aca="false">IF(J4115="RHAP", "Rhizophora apiculata", IF(J4115="EXAG", "Excoecaria agallocha", IF(J4115="BRPA", "Bruguiera parviflora", IF(J4115="XYMO", "Xylocarpus moluccensis", IF(J4115="BRCY", "Bruguiera cylindrica", IF(J4115="AVAL", "Avicennia alba", IF(J4115="AVOF", "Avicennia officinalis", IF(J4115="LURA", "Lumnitzera racemosa", IF(J4115="CETA", "Ceriops tagal", IF(J4115="XYGR", "Xylocarpus granatum", IF(J4115="AVMA", "Avicennia marina", IF(J4115="RHMU", "Rhizophora mucronata", IF(J4115="BRGY", "Bruguiera gymnorrhiza", IF(J4115="BRSE", "Bruguiera sexangula", IF(J4115="SOOV", "Sonneratia ovata", IF(J4115="SOCA", "Sonneratia caseolaris", IF(J4115="HELI", "Heritiera littoralis", IF(J4115="HESY", "Heritiera sylvatica", IF(J4115="NYFR", "Nypa fruticans", IF(J4115="CYRA", "Cynometra ramiflora", IF(J4115="PHPA", "Phoenix paludosa", IF(J4115="SCHY", "Scyphiphora hydrophyllacea", IF(J4115="DIMA", "Diospyros maritima", IF(J4115="POPI", "Pongamia pinnata", IF(J4115="MAPS", "Maniltoa psilogyne", IF(J4115="INBI", "Intsia bijuga", IF(J4115="ACEB", "Acanthus ebracteatus", IF(J4115="CAER", "Calamus erinaceus", IF(J4115="UNUN", "Unknown unknown",  IF(J4115="SOAL", "Sonneratia alba",  IF(J4115="AECO", "Aegiceras corniculatum", "" )) )))))))))))))))))))))))))))))</f>
        <v>Xylocarpus moluccensis</v>
      </c>
      <c r="J4115" s="23" t="s">
        <v>146</v>
      </c>
      <c r="K4115" s="68" t="n">
        <v>12</v>
      </c>
      <c r="O4115" s="1"/>
      <c r="R4115" s="0"/>
      <c r="S4115" s="0"/>
      <c r="T4115" s="0"/>
      <c r="U4115" s="0"/>
    </row>
    <row r="4116" customFormat="false" ht="13.8" hidden="false" customHeight="false" outlineLevel="0" collapsed="false">
      <c r="A4116" s="49" t="s">
        <v>138</v>
      </c>
      <c r="B4116" s="43" t="n">
        <v>41397</v>
      </c>
      <c r="C4116" s="1" t="s">
        <v>544</v>
      </c>
      <c r="D4116" s="1" t="s">
        <v>140</v>
      </c>
      <c r="E4116" s="1" t="s">
        <v>544</v>
      </c>
      <c r="F4116" s="1" t="s">
        <v>20</v>
      </c>
      <c r="G4116" s="14" t="n">
        <v>7</v>
      </c>
      <c r="H4116" s="14" t="n">
        <v>2</v>
      </c>
      <c r="I4116" s="23" t="str">
        <f aca="false">IF(J4116="RHAP", "Rhizophora apiculata", IF(J4116="EXAG", "Excoecaria agallocha", IF(J4116="BRPA", "Bruguiera parviflora", IF(J4116="XYMO", "Xylocarpus moluccensis", IF(J4116="BRCY", "Bruguiera cylindrica", IF(J4116="AVAL", "Avicennia alba", IF(J4116="AVOF", "Avicennia officinalis", IF(J4116="LURA", "Lumnitzera racemosa", IF(J4116="CETA", "Ceriops tagal", IF(J4116="XYGR", "Xylocarpus granatum", IF(J4116="AVMA", "Avicennia marina", IF(J4116="RHMU", "Rhizophora mucronata", IF(J4116="BRGY", "Bruguiera gymnorrhiza", IF(J4116="BRSE", "Bruguiera sexangula", IF(J4116="SOOV", "Sonneratia ovata", IF(J4116="SOCA", "Sonneratia caseolaris", IF(J4116="HELI", "Heritiera littoralis", IF(J4116="HESY", "Heritiera sylvatica", IF(J4116="NYFR", "Nypa fruticans", IF(J4116="CYRA", "Cynometra ramiflora", IF(J4116="PHPA", "Phoenix paludosa", IF(J4116="SCHY", "Scyphiphora hydrophyllacea", IF(J4116="DIMA", "Diospyros maritima", IF(J4116="POPI", "Pongamia pinnata", IF(J4116="MAPS", "Maniltoa psilogyne", IF(J4116="INBI", "Intsia bijuga", IF(J4116="ACEB", "Acanthus ebracteatus", IF(J4116="CAER", "Calamus erinaceus", IF(J4116="UNUN", "Unknown unknown",  IF(J4116="SOAL", "Sonneratia alba",  IF(J4116="AECO", "Aegiceras corniculatum", "" )) )))))))))))))))))))))))))))))</f>
        <v>Bruguiera gymnorrhiza</v>
      </c>
      <c r="J4116" s="23" t="s">
        <v>1027</v>
      </c>
      <c r="K4116" s="68" t="n">
        <v>12.3</v>
      </c>
      <c r="O4116" s="1"/>
      <c r="R4116" s="0"/>
      <c r="S4116" s="0"/>
      <c r="T4116" s="0"/>
      <c r="U4116" s="0"/>
    </row>
    <row r="4117" customFormat="false" ht="13.8" hidden="false" customHeight="false" outlineLevel="0" collapsed="false">
      <c r="A4117" s="49" t="s">
        <v>138</v>
      </c>
      <c r="B4117" s="43" t="n">
        <v>41397</v>
      </c>
      <c r="C4117" s="1" t="s">
        <v>544</v>
      </c>
      <c r="D4117" s="1" t="s">
        <v>140</v>
      </c>
      <c r="E4117" s="1" t="s">
        <v>544</v>
      </c>
      <c r="F4117" s="1" t="s">
        <v>20</v>
      </c>
      <c r="G4117" s="14" t="n">
        <v>7</v>
      </c>
      <c r="H4117" s="14" t="n">
        <v>2</v>
      </c>
      <c r="I4117" s="23" t="str">
        <f aca="false">IF(J4117="RHAP", "Rhizophora apiculata", IF(J4117="EXAG", "Excoecaria agallocha", IF(J4117="BRPA", "Bruguiera parviflora", IF(J4117="XYMO", "Xylocarpus moluccensis", IF(J4117="BRCY", "Bruguiera cylindrica", IF(J4117="AVAL", "Avicennia alba", IF(J4117="AVOF", "Avicennia officinalis", IF(J4117="LURA", "Lumnitzera racemosa", IF(J4117="CETA", "Ceriops tagal", IF(J4117="XYGR", "Xylocarpus granatum", IF(J4117="AVMA", "Avicennia marina", IF(J4117="RHMU", "Rhizophora mucronata", IF(J4117="BRGY", "Bruguiera gymnorrhiza", IF(J4117="BRSE", "Bruguiera sexangula", IF(J4117="SOOV", "Sonneratia ovata", IF(J4117="SOCA", "Sonneratia caseolaris", IF(J4117="HELI", "Heritiera littoralis", IF(J4117="HESY", "Heritiera sylvatica", IF(J4117="NYFR", "Nypa fruticans", IF(J4117="CYRA", "Cynometra ramiflora", IF(J4117="PHPA", "Phoenix paludosa", IF(J4117="SCHY", "Scyphiphora hydrophyllacea", IF(J4117="DIMA", "Diospyros maritima", IF(J4117="POPI", "Pongamia pinnata", IF(J4117="MAPS", "Maniltoa psilogyne", IF(J4117="INBI", "Intsia bijuga", IF(J4117="ACEB", "Acanthus ebracteatus", IF(J4117="CAER", "Calamus erinaceus", IF(J4117="UNUN", "Unknown unknown",  IF(J4117="SOAL", "Sonneratia alba",  IF(J4117="AECO", "Aegiceras corniculatum", "" )) )))))))))))))))))))))))))))))</f>
        <v>Xylocarpus moluccensis</v>
      </c>
      <c r="J4117" s="23" t="s">
        <v>146</v>
      </c>
      <c r="K4117" s="68" t="n">
        <v>14</v>
      </c>
      <c r="O4117" s="1"/>
      <c r="R4117" s="0"/>
      <c r="S4117" s="0"/>
      <c r="T4117" s="0"/>
      <c r="U4117" s="0"/>
    </row>
    <row r="4118" customFormat="false" ht="13.8" hidden="false" customHeight="false" outlineLevel="0" collapsed="false">
      <c r="A4118" s="49" t="s">
        <v>138</v>
      </c>
      <c r="B4118" s="43" t="n">
        <v>41397</v>
      </c>
      <c r="C4118" s="1" t="s">
        <v>544</v>
      </c>
      <c r="D4118" s="1" t="s">
        <v>140</v>
      </c>
      <c r="E4118" s="1" t="s">
        <v>544</v>
      </c>
      <c r="F4118" s="1" t="s">
        <v>20</v>
      </c>
      <c r="G4118" s="14" t="n">
        <v>7</v>
      </c>
      <c r="H4118" s="14" t="n">
        <v>2</v>
      </c>
      <c r="I4118" s="23" t="str">
        <f aca="false">IF(J4118="RHAP", "Rhizophora apiculata", IF(J4118="EXAG", "Excoecaria agallocha", IF(J4118="BRPA", "Bruguiera parviflora", IF(J4118="XYMO", "Xylocarpus moluccensis", IF(J4118="BRCY", "Bruguiera cylindrica", IF(J4118="AVAL", "Avicennia alba", IF(J4118="AVOF", "Avicennia officinalis", IF(J4118="LURA", "Lumnitzera racemosa", IF(J4118="CETA", "Ceriops tagal", IF(J4118="XYGR", "Xylocarpus granatum", IF(J4118="AVMA", "Avicennia marina", IF(J4118="RHMU", "Rhizophora mucronata", IF(J4118="BRGY", "Bruguiera gymnorrhiza", IF(J4118="BRSE", "Bruguiera sexangula", IF(J4118="SOOV", "Sonneratia ovata", IF(J4118="SOCA", "Sonneratia caseolaris", IF(J4118="HELI", "Heritiera littoralis", IF(J4118="HESY", "Heritiera sylvatica", IF(J4118="NYFR", "Nypa fruticans", IF(J4118="CYRA", "Cynometra ramiflora", IF(J4118="PHPA", "Phoenix paludosa", IF(J4118="SCHY", "Scyphiphora hydrophyllacea", IF(J4118="DIMA", "Diospyros maritima", IF(J4118="POPI", "Pongamia pinnata", IF(J4118="MAPS", "Maniltoa psilogyne", IF(J4118="INBI", "Intsia bijuga", IF(J4118="ACEB", "Acanthus ebracteatus", IF(J4118="CAER", "Calamus erinaceus", IF(J4118="UNUN", "Unknown unknown",  IF(J4118="SOAL", "Sonneratia alba",  IF(J4118="AECO", "Aegiceras corniculatum", "" )) )))))))))))))))))))))))))))))</f>
        <v>Xylocarpus moluccensis</v>
      </c>
      <c r="J4118" s="23" t="s">
        <v>146</v>
      </c>
      <c r="K4118" s="68" t="n">
        <v>17.5</v>
      </c>
      <c r="O4118" s="1"/>
      <c r="R4118" s="0"/>
      <c r="S4118" s="0"/>
      <c r="T4118" s="0"/>
      <c r="U4118" s="0"/>
    </row>
    <row r="4119" customFormat="false" ht="13.8" hidden="false" customHeight="false" outlineLevel="0" collapsed="false">
      <c r="A4119" s="49" t="s">
        <v>138</v>
      </c>
      <c r="B4119" s="43" t="n">
        <v>41397</v>
      </c>
      <c r="C4119" s="1" t="s">
        <v>544</v>
      </c>
      <c r="D4119" s="1" t="s">
        <v>140</v>
      </c>
      <c r="E4119" s="1" t="s">
        <v>544</v>
      </c>
      <c r="F4119" s="1" t="s">
        <v>20</v>
      </c>
      <c r="G4119" s="14" t="n">
        <v>7</v>
      </c>
      <c r="H4119" s="14" t="n">
        <v>2</v>
      </c>
      <c r="I4119" s="23" t="str">
        <f aca="false">IF(J4119="RHAP", "Rhizophora apiculata", IF(J4119="EXAG", "Excoecaria agallocha", IF(J4119="BRPA", "Bruguiera parviflora", IF(J4119="XYMO", "Xylocarpus moluccensis", IF(J4119="BRCY", "Bruguiera cylindrica", IF(J4119="AVAL", "Avicennia alba", IF(J4119="AVOF", "Avicennia officinalis", IF(J4119="LURA", "Lumnitzera racemosa", IF(J4119="CETA", "Ceriops tagal", IF(J4119="XYGR", "Xylocarpus granatum", IF(J4119="AVMA", "Avicennia marina", IF(J4119="RHMU", "Rhizophora mucronata", IF(J4119="BRGY", "Bruguiera gymnorrhiza", IF(J4119="BRSE", "Bruguiera sexangula", IF(J4119="SOOV", "Sonneratia ovata", IF(J4119="SOCA", "Sonneratia caseolaris", IF(J4119="HELI", "Heritiera littoralis", IF(J4119="HESY", "Heritiera sylvatica", IF(J4119="NYFR", "Nypa fruticans", IF(J4119="CYRA", "Cynometra ramiflora", IF(J4119="PHPA", "Phoenix paludosa", IF(J4119="SCHY", "Scyphiphora hydrophyllacea", IF(J4119="DIMA", "Diospyros maritima", IF(J4119="POPI", "Pongamia pinnata", IF(J4119="MAPS", "Maniltoa psilogyne", IF(J4119="INBI", "Intsia bijuga", IF(J4119="ACEB", "Acanthus ebracteatus", IF(J4119="CAER", "Calamus erinaceus", IF(J4119="UNUN", "Unknown unknown",  IF(J4119="SOAL", "Sonneratia alba",  IF(J4119="AECO", "Aegiceras corniculatum", "" )) )))))))))))))))))))))))))))))</f>
        <v>Xylocarpus moluccensis</v>
      </c>
      <c r="J4119" s="23" t="s">
        <v>146</v>
      </c>
      <c r="K4119" s="68" t="n">
        <v>17.5</v>
      </c>
      <c r="O4119" s="1"/>
      <c r="R4119" s="0"/>
      <c r="S4119" s="0"/>
      <c r="T4119" s="0"/>
      <c r="U4119" s="0"/>
    </row>
    <row r="4120" customFormat="false" ht="13.8" hidden="false" customHeight="false" outlineLevel="0" collapsed="false">
      <c r="A4120" s="49" t="s">
        <v>138</v>
      </c>
      <c r="B4120" s="43" t="n">
        <v>41397</v>
      </c>
      <c r="C4120" s="1" t="s">
        <v>544</v>
      </c>
      <c r="D4120" s="1" t="s">
        <v>140</v>
      </c>
      <c r="E4120" s="1" t="s">
        <v>544</v>
      </c>
      <c r="F4120" s="1" t="s">
        <v>20</v>
      </c>
      <c r="G4120" s="14" t="n">
        <v>7</v>
      </c>
      <c r="H4120" s="14" t="n">
        <v>2</v>
      </c>
      <c r="I4120" s="23" t="str">
        <f aca="false">IF(J4120="RHAP", "Rhizophora apiculata", IF(J4120="EXAG", "Excoecaria agallocha", IF(J4120="BRPA", "Bruguiera parviflora", IF(J4120="XYMO", "Xylocarpus moluccensis", IF(J4120="BRCY", "Bruguiera cylindrica", IF(J4120="AVAL", "Avicennia alba", IF(J4120="AVOF", "Avicennia officinalis", IF(J4120="LURA", "Lumnitzera racemosa", IF(J4120="CETA", "Ceriops tagal", IF(J4120="XYGR", "Xylocarpus granatum", IF(J4120="AVMA", "Avicennia marina", IF(J4120="RHMU", "Rhizophora mucronata", IF(J4120="BRGY", "Bruguiera gymnorrhiza", IF(J4120="BRSE", "Bruguiera sexangula", IF(J4120="SOOV", "Sonneratia ovata", IF(J4120="SOCA", "Sonneratia caseolaris", IF(J4120="HELI", "Heritiera littoralis", IF(J4120="HESY", "Heritiera sylvatica", IF(J4120="NYFR", "Nypa fruticans", IF(J4120="CYRA", "Cynometra ramiflora", IF(J4120="PHPA", "Phoenix paludosa", IF(J4120="SCHY", "Scyphiphora hydrophyllacea", IF(J4120="DIMA", "Diospyros maritima", IF(J4120="POPI", "Pongamia pinnata", IF(J4120="MAPS", "Maniltoa psilogyne", IF(J4120="INBI", "Intsia bijuga", IF(J4120="ACEB", "Acanthus ebracteatus", IF(J4120="CAER", "Calamus erinaceus", IF(J4120="UNUN", "Unknown unknown",  IF(J4120="SOAL", "Sonneratia alba",  IF(J4120="AECO", "Aegiceras corniculatum", "" )) )))))))))))))))))))))))))))))</f>
        <v>Xylocarpus moluccensis</v>
      </c>
      <c r="J4120" s="23" t="s">
        <v>146</v>
      </c>
      <c r="K4120" s="68" t="n">
        <v>18.6</v>
      </c>
      <c r="O4120" s="1"/>
      <c r="R4120" s="0"/>
      <c r="S4120" s="0"/>
      <c r="T4120" s="0"/>
      <c r="U4120" s="0"/>
    </row>
    <row r="4121" customFormat="false" ht="13.8" hidden="false" customHeight="false" outlineLevel="0" collapsed="false">
      <c r="A4121" s="49" t="s">
        <v>138</v>
      </c>
      <c r="B4121" s="43" t="n">
        <v>41397</v>
      </c>
      <c r="C4121" s="1" t="s">
        <v>544</v>
      </c>
      <c r="D4121" s="1" t="s">
        <v>140</v>
      </c>
      <c r="E4121" s="1" t="s">
        <v>544</v>
      </c>
      <c r="F4121" s="1" t="s">
        <v>20</v>
      </c>
      <c r="G4121" s="14" t="n">
        <v>7</v>
      </c>
      <c r="H4121" s="14" t="n">
        <v>2</v>
      </c>
      <c r="I4121" s="23" t="str">
        <f aca="false">IF(J4121="RHAP", "Rhizophora apiculata", IF(J4121="EXAG", "Excoecaria agallocha", IF(J4121="BRPA", "Bruguiera parviflora", IF(J4121="XYMO", "Xylocarpus moluccensis", IF(J4121="BRCY", "Bruguiera cylindrica", IF(J4121="AVAL", "Avicennia alba", IF(J4121="AVOF", "Avicennia officinalis", IF(J4121="LURA", "Lumnitzera racemosa", IF(J4121="CETA", "Ceriops tagal", IF(J4121="XYGR", "Xylocarpus granatum", IF(J4121="AVMA", "Avicennia marina", IF(J4121="RHMU", "Rhizophora mucronata", IF(J4121="BRGY", "Bruguiera gymnorrhiza", IF(J4121="BRSE", "Bruguiera sexangula", IF(J4121="SOOV", "Sonneratia ovata", IF(J4121="SOCA", "Sonneratia caseolaris", IF(J4121="HELI", "Heritiera littoralis", IF(J4121="HESY", "Heritiera sylvatica", IF(J4121="NYFR", "Nypa fruticans", IF(J4121="CYRA", "Cynometra ramiflora", IF(J4121="PHPA", "Phoenix paludosa", IF(J4121="SCHY", "Scyphiphora hydrophyllacea", IF(J4121="DIMA", "Diospyros maritima", IF(J4121="POPI", "Pongamia pinnata", IF(J4121="MAPS", "Maniltoa psilogyne", IF(J4121="INBI", "Intsia bijuga", IF(J4121="ACEB", "Acanthus ebracteatus", IF(J4121="CAER", "Calamus erinaceus", IF(J4121="UNUN", "Unknown unknown",  IF(J4121="SOAL", "Sonneratia alba",  IF(J4121="AECO", "Aegiceras corniculatum", "" )) )))))))))))))))))))))))))))))</f>
        <v>Xylocarpus moluccensis</v>
      </c>
      <c r="J4121" s="23" t="s">
        <v>146</v>
      </c>
      <c r="K4121" s="68" t="n">
        <v>21.9</v>
      </c>
      <c r="O4121" s="1"/>
      <c r="R4121" s="0"/>
      <c r="S4121" s="0"/>
      <c r="T4121" s="0"/>
      <c r="U4121" s="0"/>
    </row>
    <row r="4122" customFormat="false" ht="13.8" hidden="false" customHeight="false" outlineLevel="0" collapsed="false">
      <c r="A4122" s="49" t="s">
        <v>138</v>
      </c>
      <c r="B4122" s="43" t="n">
        <v>41397</v>
      </c>
      <c r="C4122" s="1" t="s">
        <v>544</v>
      </c>
      <c r="D4122" s="1" t="s">
        <v>140</v>
      </c>
      <c r="E4122" s="1" t="s">
        <v>544</v>
      </c>
      <c r="F4122" s="1" t="s">
        <v>20</v>
      </c>
      <c r="G4122" s="14" t="n">
        <v>7</v>
      </c>
      <c r="H4122" s="14" t="n">
        <v>2</v>
      </c>
      <c r="I4122" s="23" t="str">
        <f aca="false">IF(J4122="RHAP", "Rhizophora apiculata", IF(J4122="EXAG", "Excoecaria agallocha", IF(J4122="BRPA", "Bruguiera parviflora", IF(J4122="XYMO", "Xylocarpus moluccensis", IF(J4122="BRCY", "Bruguiera cylindrica", IF(J4122="AVAL", "Avicennia alba", IF(J4122="AVOF", "Avicennia officinalis", IF(J4122="LURA", "Lumnitzera racemosa", IF(J4122="CETA", "Ceriops tagal", IF(J4122="XYGR", "Xylocarpus granatum", IF(J4122="AVMA", "Avicennia marina", IF(J4122="RHMU", "Rhizophora mucronata", IF(J4122="BRGY", "Bruguiera gymnorrhiza", IF(J4122="BRSE", "Bruguiera sexangula", IF(J4122="SOOV", "Sonneratia ovata", IF(J4122="SOCA", "Sonneratia caseolaris", IF(J4122="HELI", "Heritiera littoralis", IF(J4122="HESY", "Heritiera sylvatica", IF(J4122="NYFR", "Nypa fruticans", IF(J4122="CYRA", "Cynometra ramiflora", IF(J4122="PHPA", "Phoenix paludosa", IF(J4122="SCHY", "Scyphiphora hydrophyllacea", IF(J4122="DIMA", "Diospyros maritima", IF(J4122="POPI", "Pongamia pinnata", IF(J4122="MAPS", "Maniltoa psilogyne", IF(J4122="INBI", "Intsia bijuga", IF(J4122="ACEB", "Acanthus ebracteatus", IF(J4122="CAER", "Calamus erinaceus", IF(J4122="UNUN", "Unknown unknown",  IF(J4122="SOAL", "Sonneratia alba",  IF(J4122="AECO", "Aegiceras corniculatum", "" )) )))))))))))))))))))))))))))))</f>
        <v>Rhizophora apiculata</v>
      </c>
      <c r="J4122" s="23" t="s">
        <v>21</v>
      </c>
      <c r="K4122" s="68" t="n">
        <v>25.4</v>
      </c>
      <c r="O4122" s="1"/>
      <c r="R4122" s="0"/>
      <c r="S4122" s="0"/>
      <c r="T4122" s="0"/>
      <c r="U4122" s="0"/>
    </row>
    <row r="4123" customFormat="false" ht="13.8" hidden="false" customHeight="false" outlineLevel="0" collapsed="false">
      <c r="A4123" s="49" t="s">
        <v>138</v>
      </c>
      <c r="B4123" s="43" t="n">
        <v>41397</v>
      </c>
      <c r="C4123" s="1" t="s">
        <v>544</v>
      </c>
      <c r="D4123" s="1" t="s">
        <v>140</v>
      </c>
      <c r="E4123" s="1" t="s">
        <v>544</v>
      </c>
      <c r="F4123" s="1" t="s">
        <v>20</v>
      </c>
      <c r="G4123" s="14" t="n">
        <v>7</v>
      </c>
      <c r="H4123" s="14" t="n">
        <v>2</v>
      </c>
      <c r="I4123" s="23" t="str">
        <f aca="false">IF(J4123="RHAP", "Rhizophora apiculata", IF(J4123="EXAG", "Excoecaria agallocha", IF(J4123="BRPA", "Bruguiera parviflora", IF(J4123="XYMO", "Xylocarpus moluccensis", IF(J4123="BRCY", "Bruguiera cylindrica", IF(J4123="AVAL", "Avicennia alba", IF(J4123="AVOF", "Avicennia officinalis", IF(J4123="LURA", "Lumnitzera racemosa", IF(J4123="CETA", "Ceriops tagal", IF(J4123="XYGR", "Xylocarpus granatum", IF(J4123="AVMA", "Avicennia marina", IF(J4123="RHMU", "Rhizophora mucronata", IF(J4123="BRGY", "Bruguiera gymnorrhiza", IF(J4123="BRSE", "Bruguiera sexangula", IF(J4123="SOOV", "Sonneratia ovata", IF(J4123="SOCA", "Sonneratia caseolaris", IF(J4123="HELI", "Heritiera littoralis", IF(J4123="HESY", "Heritiera sylvatica", IF(J4123="NYFR", "Nypa fruticans", IF(J4123="CYRA", "Cynometra ramiflora", IF(J4123="PHPA", "Phoenix paludosa", IF(J4123="SCHY", "Scyphiphora hydrophyllacea", IF(J4123="DIMA", "Diospyros maritima", IF(J4123="POPI", "Pongamia pinnata", IF(J4123="MAPS", "Maniltoa psilogyne", IF(J4123="INBI", "Intsia bijuga", IF(J4123="ACEB", "Acanthus ebracteatus", IF(J4123="CAER", "Calamus erinaceus", IF(J4123="UNUN", "Unknown unknown",  IF(J4123="SOAL", "Sonneratia alba",  IF(J4123="AECO", "Aegiceras corniculatum", "" )) )))))))))))))))))))))))))))))</f>
        <v>Xylocarpus moluccensis</v>
      </c>
      <c r="J4123" s="23" t="s">
        <v>146</v>
      </c>
      <c r="K4123" s="68" t="n">
        <v>34</v>
      </c>
      <c r="O4123" s="1"/>
      <c r="R4123" s="0"/>
      <c r="S4123" s="0"/>
      <c r="T4123" s="0"/>
      <c r="U4123" s="0"/>
    </row>
    <row r="4124" customFormat="false" ht="13.8" hidden="false" customHeight="false" outlineLevel="0" collapsed="false">
      <c r="A4124" s="49" t="s">
        <v>138</v>
      </c>
      <c r="B4124" s="43" t="n">
        <v>41397</v>
      </c>
      <c r="C4124" s="1" t="s">
        <v>544</v>
      </c>
      <c r="D4124" s="1" t="s">
        <v>140</v>
      </c>
      <c r="E4124" s="1" t="s">
        <v>544</v>
      </c>
      <c r="F4124" s="1" t="s">
        <v>20</v>
      </c>
      <c r="G4124" s="14" t="n">
        <v>7</v>
      </c>
      <c r="H4124" s="14" t="n">
        <v>2</v>
      </c>
      <c r="I4124" s="23" t="str">
        <f aca="false">IF(J4124="RHAP", "Rhizophora apiculata", IF(J4124="EXAG", "Excoecaria agallocha", IF(J4124="BRPA", "Bruguiera parviflora", IF(J4124="XYMO", "Xylocarpus moluccensis", IF(J4124="BRCY", "Bruguiera cylindrica", IF(J4124="AVAL", "Avicennia alba", IF(J4124="AVOF", "Avicennia officinalis", IF(J4124="LURA", "Lumnitzera racemosa", IF(J4124="CETA", "Ceriops tagal", IF(J4124="XYGR", "Xylocarpus granatum", IF(J4124="AVMA", "Avicennia marina", IF(J4124="RHMU", "Rhizophora mucronata", IF(J4124="BRGY", "Bruguiera gymnorrhiza", IF(J4124="BRSE", "Bruguiera sexangula", IF(J4124="SOOV", "Sonneratia ovata", IF(J4124="SOCA", "Sonneratia caseolaris", IF(J4124="HELI", "Heritiera littoralis", IF(J4124="HESY", "Heritiera sylvatica", IF(J4124="NYFR", "Nypa fruticans", IF(J4124="CYRA", "Cynometra ramiflora", IF(J4124="PHPA", "Phoenix paludosa", IF(J4124="SCHY", "Scyphiphora hydrophyllacea", IF(J4124="DIMA", "Diospyros maritima", IF(J4124="POPI", "Pongamia pinnata", IF(J4124="MAPS", "Maniltoa psilogyne", IF(J4124="INBI", "Intsia bijuga", IF(J4124="ACEB", "Acanthus ebracteatus", IF(J4124="CAER", "Calamus erinaceus", IF(J4124="UNUN", "Unknown unknown",  IF(J4124="SOAL", "Sonneratia alba",  IF(J4124="AECO", "Aegiceras corniculatum", "" )) )))))))))))))))))))))))))))))</f>
        <v>Xylocarpus moluccensis</v>
      </c>
      <c r="J4124" s="23" t="s">
        <v>146</v>
      </c>
      <c r="K4124" s="68" t="n">
        <v>74.1</v>
      </c>
      <c r="O4124" s="1"/>
      <c r="R4124" s="0"/>
      <c r="S4124" s="0"/>
      <c r="T4124" s="0"/>
      <c r="U4124" s="0"/>
    </row>
    <row r="4125" customFormat="false" ht="13.8" hidden="false" customHeight="false" outlineLevel="0" collapsed="false">
      <c r="A4125" s="49" t="s">
        <v>138</v>
      </c>
      <c r="B4125" s="43" t="n">
        <v>41397</v>
      </c>
      <c r="C4125" s="1" t="s">
        <v>544</v>
      </c>
      <c r="D4125" s="1" t="s">
        <v>140</v>
      </c>
      <c r="E4125" s="1" t="s">
        <v>544</v>
      </c>
      <c r="F4125" s="1" t="s">
        <v>20</v>
      </c>
      <c r="G4125" s="14" t="n">
        <v>7</v>
      </c>
      <c r="H4125" s="38" t="n">
        <v>3</v>
      </c>
      <c r="I4125" s="23" t="str">
        <f aca="false">IF(J4125="RHAP", "Rhizophora apiculata", IF(J4125="EXAG", "Excoecaria agallocha", IF(J4125="BRPA", "Bruguiera parviflora", IF(J4125="XYMO", "Xylocarpus moluccensis", IF(J4125="BRCY", "Bruguiera cylindrica", IF(J4125="AVAL", "Avicennia alba", IF(J4125="AVOF", "Avicennia officinalis", IF(J4125="LURA", "Lumnitzera racemosa", IF(J4125="CETA", "Ceriops tagal", IF(J4125="XYGR", "Xylocarpus granatum", IF(J4125="AVMA", "Avicennia marina", IF(J4125="RHMU", "Rhizophora mucronata", IF(J4125="BRGY", "Bruguiera gymnorrhiza", IF(J4125="BRSE", "Bruguiera sexangula", IF(J4125="SOOV", "Sonneratia ovata", IF(J4125="SOCA", "Sonneratia caseolaris", IF(J4125="HELI", "Heritiera littoralis", IF(J4125="HESY", "Heritiera sylvatica", IF(J4125="NYFR", "Nypa fruticans", IF(J4125="CYRA", "Cynometra ramiflora", IF(J4125="PHPA", "Phoenix paludosa", IF(J4125="SCHY", "Scyphiphora hydrophyllacea", IF(J4125="DIMA", "Diospyros maritima", IF(J4125="POPI", "Pongamia pinnata", IF(J4125="MAPS", "Maniltoa psilogyne", IF(J4125="INBI", "Intsia bijuga", IF(J4125="ACEB", "Acanthus ebracteatus", IF(J4125="CAER", "Calamus erinaceus", IF(J4125="UNUN", "Unknown unknown",  IF(J4125="SOAL", "Sonneratia alba",  IF(J4125="AECO", "Aegiceras corniculatum", "" )) )))))))))))))))))))))))))))))</f>
        <v>Xylocarpus granatum</v>
      </c>
      <c r="J4125" s="23" t="s">
        <v>1022</v>
      </c>
      <c r="K4125" s="68" t="n">
        <v>5.5</v>
      </c>
      <c r="O4125" s="1"/>
      <c r="Q4125" s="0"/>
      <c r="R4125" s="0"/>
      <c r="S4125" s="0"/>
      <c r="T4125" s="0"/>
      <c r="U4125" s="0"/>
    </row>
    <row r="4126" customFormat="false" ht="13.8" hidden="false" customHeight="false" outlineLevel="0" collapsed="false">
      <c r="A4126" s="49" t="s">
        <v>138</v>
      </c>
      <c r="B4126" s="43" t="n">
        <v>41397</v>
      </c>
      <c r="C4126" s="1" t="s">
        <v>544</v>
      </c>
      <c r="D4126" s="1" t="s">
        <v>140</v>
      </c>
      <c r="E4126" s="1" t="s">
        <v>544</v>
      </c>
      <c r="F4126" s="1" t="s">
        <v>20</v>
      </c>
      <c r="G4126" s="14" t="n">
        <v>7</v>
      </c>
      <c r="H4126" s="38" t="n">
        <v>3</v>
      </c>
      <c r="I4126" s="23" t="str">
        <f aca="false">IF(J4126="RHAP", "Rhizophora apiculata", IF(J4126="EXAG", "Excoecaria agallocha", IF(J4126="BRPA", "Bruguiera parviflora", IF(J4126="XYMO", "Xylocarpus moluccensis", IF(J4126="BRCY", "Bruguiera cylindrica", IF(J4126="AVAL", "Avicennia alba", IF(J4126="AVOF", "Avicennia officinalis", IF(J4126="LURA", "Lumnitzera racemosa", IF(J4126="CETA", "Ceriops tagal", IF(J4126="XYGR", "Xylocarpus granatum", IF(J4126="AVMA", "Avicennia marina", IF(J4126="RHMU", "Rhizophora mucronata", IF(J4126="BRGY", "Bruguiera gymnorrhiza", IF(J4126="BRSE", "Bruguiera sexangula", IF(J4126="SOOV", "Sonneratia ovata", IF(J4126="SOCA", "Sonneratia caseolaris", IF(J4126="HELI", "Heritiera littoralis", IF(J4126="HESY", "Heritiera sylvatica", IF(J4126="NYFR", "Nypa fruticans", IF(J4126="CYRA", "Cynometra ramiflora", IF(J4126="PHPA", "Phoenix paludosa", IF(J4126="SCHY", "Scyphiphora hydrophyllacea", IF(J4126="DIMA", "Diospyros maritima", IF(J4126="POPI", "Pongamia pinnata", IF(J4126="MAPS", "Maniltoa psilogyne", IF(J4126="INBI", "Intsia bijuga", IF(J4126="ACEB", "Acanthus ebracteatus", IF(J4126="CAER", "Calamus erinaceus", IF(J4126="UNUN", "Unknown unknown",  IF(J4126="SOAL", "Sonneratia alba",  IF(J4126="AECO", "Aegiceras corniculatum", "" )) )))))))))))))))))))))))))))))</f>
        <v>Xylocarpus granatum</v>
      </c>
      <c r="J4126" s="23" t="s">
        <v>1022</v>
      </c>
      <c r="K4126" s="68" t="n">
        <v>5.5</v>
      </c>
      <c r="M4126" s="0"/>
      <c r="O4126" s="1"/>
      <c r="Q4126" s="0"/>
      <c r="R4126" s="0"/>
      <c r="S4126" s="0"/>
      <c r="T4126" s="0"/>
      <c r="U4126" s="0"/>
    </row>
    <row r="4127" customFormat="false" ht="13.8" hidden="false" customHeight="false" outlineLevel="0" collapsed="false">
      <c r="A4127" s="49" t="s">
        <v>138</v>
      </c>
      <c r="B4127" s="43" t="n">
        <v>41397</v>
      </c>
      <c r="C4127" s="1" t="s">
        <v>544</v>
      </c>
      <c r="D4127" s="1" t="s">
        <v>140</v>
      </c>
      <c r="E4127" s="1" t="s">
        <v>544</v>
      </c>
      <c r="F4127" s="1" t="s">
        <v>20</v>
      </c>
      <c r="G4127" s="14" t="n">
        <v>7</v>
      </c>
      <c r="H4127" s="38" t="n">
        <v>3</v>
      </c>
      <c r="I4127" s="23" t="str">
        <f aca="false">IF(J4127="RHAP", "Rhizophora apiculata", IF(J4127="EXAG", "Excoecaria agallocha", IF(J4127="BRPA", "Bruguiera parviflora", IF(J4127="XYMO", "Xylocarpus moluccensis", IF(J4127="BRCY", "Bruguiera cylindrica", IF(J4127="AVAL", "Avicennia alba", IF(J4127="AVOF", "Avicennia officinalis", IF(J4127="LURA", "Lumnitzera racemosa", IF(J4127="CETA", "Ceriops tagal", IF(J4127="XYGR", "Xylocarpus granatum", IF(J4127="AVMA", "Avicennia marina", IF(J4127="RHMU", "Rhizophora mucronata", IF(J4127="BRGY", "Bruguiera gymnorrhiza", IF(J4127="BRSE", "Bruguiera sexangula", IF(J4127="SOOV", "Sonneratia ovata", IF(J4127="SOCA", "Sonneratia caseolaris", IF(J4127="HELI", "Heritiera littoralis", IF(J4127="HESY", "Heritiera sylvatica", IF(J4127="NYFR", "Nypa fruticans", IF(J4127="CYRA", "Cynometra ramiflora", IF(J4127="PHPA", "Phoenix paludosa", IF(J4127="SCHY", "Scyphiphora hydrophyllacea", IF(J4127="DIMA", "Diospyros maritima", IF(J4127="POPI", "Pongamia pinnata", IF(J4127="MAPS", "Maniltoa psilogyne", IF(J4127="INBI", "Intsia bijuga", IF(J4127="ACEB", "Acanthus ebracteatus", IF(J4127="CAER", "Calamus erinaceus", IF(J4127="UNUN", "Unknown unknown",  IF(J4127="SOAL", "Sonneratia alba",  IF(J4127="AECO", "Aegiceras corniculatum", "" )) )))))))))))))))))))))))))))))</f>
        <v>Xylocarpus moluccensis</v>
      </c>
      <c r="J4127" s="23" t="s">
        <v>146</v>
      </c>
      <c r="K4127" s="68" t="n">
        <v>6.5</v>
      </c>
      <c r="M4127" s="0"/>
      <c r="O4127" s="1"/>
      <c r="Q4127" s="0"/>
      <c r="R4127" s="0"/>
      <c r="S4127" s="0"/>
      <c r="T4127" s="0"/>
      <c r="U4127" s="0"/>
    </row>
    <row r="4128" customFormat="false" ht="13.8" hidden="false" customHeight="false" outlineLevel="0" collapsed="false">
      <c r="A4128" s="49" t="s">
        <v>138</v>
      </c>
      <c r="B4128" s="43" t="n">
        <v>41397</v>
      </c>
      <c r="C4128" s="1" t="s">
        <v>544</v>
      </c>
      <c r="D4128" s="1" t="s">
        <v>140</v>
      </c>
      <c r="E4128" s="1" t="s">
        <v>544</v>
      </c>
      <c r="F4128" s="1" t="s">
        <v>20</v>
      </c>
      <c r="G4128" s="14" t="n">
        <v>7</v>
      </c>
      <c r="H4128" s="38" t="n">
        <v>3</v>
      </c>
      <c r="I4128" s="23" t="str">
        <f aca="false">IF(J4128="RHAP", "Rhizophora apiculata", IF(J4128="EXAG", "Excoecaria agallocha", IF(J4128="BRPA", "Bruguiera parviflora", IF(J4128="XYMO", "Xylocarpus moluccensis", IF(J4128="BRCY", "Bruguiera cylindrica", IF(J4128="AVAL", "Avicennia alba", IF(J4128="AVOF", "Avicennia officinalis", IF(J4128="LURA", "Lumnitzera racemosa", IF(J4128="CETA", "Ceriops tagal", IF(J4128="XYGR", "Xylocarpus granatum", IF(J4128="AVMA", "Avicennia marina", IF(J4128="RHMU", "Rhizophora mucronata", IF(J4128="BRGY", "Bruguiera gymnorrhiza", IF(J4128="BRSE", "Bruguiera sexangula", IF(J4128="SOOV", "Sonneratia ovata", IF(J4128="SOCA", "Sonneratia caseolaris", IF(J4128="HELI", "Heritiera littoralis", IF(J4128="HESY", "Heritiera sylvatica", IF(J4128="NYFR", "Nypa fruticans", IF(J4128="CYRA", "Cynometra ramiflora", IF(J4128="PHPA", "Phoenix paludosa", IF(J4128="SCHY", "Scyphiphora hydrophyllacea", IF(J4128="DIMA", "Diospyros maritima", IF(J4128="POPI", "Pongamia pinnata", IF(J4128="MAPS", "Maniltoa psilogyne", IF(J4128="INBI", "Intsia bijuga", IF(J4128="ACEB", "Acanthus ebracteatus", IF(J4128="CAER", "Calamus erinaceus", IF(J4128="UNUN", "Unknown unknown",  IF(J4128="SOAL", "Sonneratia alba",  IF(J4128="AECO", "Aegiceras corniculatum", "" )) )))))))))))))))))))))))))))))</f>
        <v>Xylocarpus granatum</v>
      </c>
      <c r="J4128" s="23" t="s">
        <v>1022</v>
      </c>
      <c r="K4128" s="68" t="n">
        <v>7</v>
      </c>
      <c r="O4128" s="1"/>
      <c r="Q4128" s="0"/>
      <c r="R4128" s="0"/>
      <c r="S4128" s="0"/>
      <c r="T4128" s="0"/>
      <c r="U4128" s="0"/>
    </row>
    <row r="4129" customFormat="false" ht="13.8" hidden="false" customHeight="false" outlineLevel="0" collapsed="false">
      <c r="A4129" s="49" t="s">
        <v>138</v>
      </c>
      <c r="B4129" s="43" t="n">
        <v>41397</v>
      </c>
      <c r="C4129" s="1" t="s">
        <v>544</v>
      </c>
      <c r="D4129" s="1" t="s">
        <v>140</v>
      </c>
      <c r="E4129" s="1" t="s">
        <v>544</v>
      </c>
      <c r="F4129" s="1" t="s">
        <v>20</v>
      </c>
      <c r="G4129" s="14" t="n">
        <v>7</v>
      </c>
      <c r="H4129" s="38" t="n">
        <v>3</v>
      </c>
      <c r="I4129" s="23" t="str">
        <f aca="false">IF(J4129="RHAP", "Rhizophora apiculata", IF(J4129="EXAG", "Excoecaria agallocha", IF(J4129="BRPA", "Bruguiera parviflora", IF(J4129="XYMO", "Xylocarpus moluccensis", IF(J4129="BRCY", "Bruguiera cylindrica", IF(J4129="AVAL", "Avicennia alba", IF(J4129="AVOF", "Avicennia officinalis", IF(J4129="LURA", "Lumnitzera racemosa", IF(J4129="CETA", "Ceriops tagal", IF(J4129="XYGR", "Xylocarpus granatum", IF(J4129="AVMA", "Avicennia marina", IF(J4129="RHMU", "Rhizophora mucronata", IF(J4129="BRGY", "Bruguiera gymnorrhiza", IF(J4129="BRSE", "Bruguiera sexangula", IF(J4129="SOOV", "Sonneratia ovata", IF(J4129="SOCA", "Sonneratia caseolaris", IF(J4129="HELI", "Heritiera littoralis", IF(J4129="HESY", "Heritiera sylvatica", IF(J4129="NYFR", "Nypa fruticans", IF(J4129="CYRA", "Cynometra ramiflora", IF(J4129="PHPA", "Phoenix paludosa", IF(J4129="SCHY", "Scyphiphora hydrophyllacea", IF(J4129="DIMA", "Diospyros maritima", IF(J4129="POPI", "Pongamia pinnata", IF(J4129="MAPS", "Maniltoa psilogyne", IF(J4129="INBI", "Intsia bijuga", IF(J4129="ACEB", "Acanthus ebracteatus", IF(J4129="CAER", "Calamus erinaceus", IF(J4129="UNUN", "Unknown unknown",  IF(J4129="SOAL", "Sonneratia alba",  IF(J4129="AECO", "Aegiceras corniculatum", "" )) )))))))))))))))))))))))))))))</f>
        <v>Xylocarpus moluccensis</v>
      </c>
      <c r="J4129" s="23" t="s">
        <v>146</v>
      </c>
      <c r="K4129" s="68" t="n">
        <v>9.1</v>
      </c>
      <c r="O4129" s="1"/>
      <c r="Q4129" s="0"/>
      <c r="R4129" s="0"/>
      <c r="S4129" s="0"/>
      <c r="T4129" s="0"/>
      <c r="U4129" s="0"/>
    </row>
    <row r="4130" customFormat="false" ht="13.8" hidden="false" customHeight="false" outlineLevel="0" collapsed="false">
      <c r="A4130" s="49" t="s">
        <v>138</v>
      </c>
      <c r="B4130" s="43" t="n">
        <v>41397</v>
      </c>
      <c r="C4130" s="1" t="s">
        <v>544</v>
      </c>
      <c r="D4130" s="1" t="s">
        <v>140</v>
      </c>
      <c r="E4130" s="1" t="s">
        <v>544</v>
      </c>
      <c r="F4130" s="1" t="s">
        <v>20</v>
      </c>
      <c r="G4130" s="14" t="n">
        <v>7</v>
      </c>
      <c r="H4130" s="38" t="n">
        <v>3</v>
      </c>
      <c r="I4130" s="23" t="str">
        <f aca="false">IF(J4130="RHAP", "Rhizophora apiculata", IF(J4130="EXAG", "Excoecaria agallocha", IF(J4130="BRPA", "Bruguiera parviflora", IF(J4130="XYMO", "Xylocarpus moluccensis", IF(J4130="BRCY", "Bruguiera cylindrica", IF(J4130="AVAL", "Avicennia alba", IF(J4130="AVOF", "Avicennia officinalis", IF(J4130="LURA", "Lumnitzera racemosa", IF(J4130="CETA", "Ceriops tagal", IF(J4130="XYGR", "Xylocarpus granatum", IF(J4130="AVMA", "Avicennia marina", IF(J4130="RHMU", "Rhizophora mucronata", IF(J4130="BRGY", "Bruguiera gymnorrhiza", IF(J4130="BRSE", "Bruguiera sexangula", IF(J4130="SOOV", "Sonneratia ovata", IF(J4130="SOCA", "Sonneratia caseolaris", IF(J4130="HELI", "Heritiera littoralis", IF(J4130="HESY", "Heritiera sylvatica", IF(J4130="NYFR", "Nypa fruticans", IF(J4130="CYRA", "Cynometra ramiflora", IF(J4130="PHPA", "Phoenix paludosa", IF(J4130="SCHY", "Scyphiphora hydrophyllacea", IF(J4130="DIMA", "Diospyros maritima", IF(J4130="POPI", "Pongamia pinnata", IF(J4130="MAPS", "Maniltoa psilogyne", IF(J4130="INBI", "Intsia bijuga", IF(J4130="ACEB", "Acanthus ebracteatus", IF(J4130="CAER", "Calamus erinaceus", IF(J4130="UNUN", "Unknown unknown",  IF(J4130="SOAL", "Sonneratia alba",  IF(J4130="AECO", "Aegiceras corniculatum", "" )) )))))))))))))))))))))))))))))</f>
        <v>Xylocarpus granatum</v>
      </c>
      <c r="J4130" s="23" t="s">
        <v>1022</v>
      </c>
      <c r="K4130" s="68" t="n">
        <v>9.5</v>
      </c>
      <c r="O4130" s="1"/>
      <c r="Q4130" s="0"/>
      <c r="R4130" s="0"/>
      <c r="S4130" s="0"/>
      <c r="T4130" s="0"/>
      <c r="U4130" s="0"/>
    </row>
    <row r="4131" customFormat="false" ht="13.8" hidden="false" customHeight="false" outlineLevel="0" collapsed="false">
      <c r="A4131" s="49" t="s">
        <v>138</v>
      </c>
      <c r="B4131" s="43" t="n">
        <v>41397</v>
      </c>
      <c r="C4131" s="1" t="s">
        <v>544</v>
      </c>
      <c r="D4131" s="1" t="s">
        <v>140</v>
      </c>
      <c r="E4131" s="1" t="s">
        <v>544</v>
      </c>
      <c r="F4131" s="1" t="s">
        <v>20</v>
      </c>
      <c r="G4131" s="14" t="n">
        <v>7</v>
      </c>
      <c r="H4131" s="38" t="n">
        <v>3</v>
      </c>
      <c r="I4131" s="23" t="str">
        <f aca="false">IF(J4131="RHAP", "Rhizophora apiculata", IF(J4131="EXAG", "Excoecaria agallocha", IF(J4131="BRPA", "Bruguiera parviflora", IF(J4131="XYMO", "Xylocarpus moluccensis", IF(J4131="BRCY", "Bruguiera cylindrica", IF(J4131="AVAL", "Avicennia alba", IF(J4131="AVOF", "Avicennia officinalis", IF(J4131="LURA", "Lumnitzera racemosa", IF(J4131="CETA", "Ceriops tagal", IF(J4131="XYGR", "Xylocarpus granatum", IF(J4131="AVMA", "Avicennia marina", IF(J4131="RHMU", "Rhizophora mucronata", IF(J4131="BRGY", "Bruguiera gymnorrhiza", IF(J4131="BRSE", "Bruguiera sexangula", IF(J4131="SOOV", "Sonneratia ovata", IF(J4131="SOCA", "Sonneratia caseolaris", IF(J4131="HELI", "Heritiera littoralis", IF(J4131="HESY", "Heritiera sylvatica", IF(J4131="NYFR", "Nypa fruticans", IF(J4131="CYRA", "Cynometra ramiflora", IF(J4131="PHPA", "Phoenix paludosa", IF(J4131="SCHY", "Scyphiphora hydrophyllacea", IF(J4131="DIMA", "Diospyros maritima", IF(J4131="POPI", "Pongamia pinnata", IF(J4131="MAPS", "Maniltoa psilogyne", IF(J4131="INBI", "Intsia bijuga", IF(J4131="ACEB", "Acanthus ebracteatus", IF(J4131="CAER", "Calamus erinaceus", IF(J4131="UNUN", "Unknown unknown",  IF(J4131="SOAL", "Sonneratia alba",  IF(J4131="AECO", "Aegiceras corniculatum", "" )) )))))))))))))))))))))))))))))</f>
        <v>Xylocarpus moluccensis</v>
      </c>
      <c r="J4131" s="23" t="s">
        <v>146</v>
      </c>
      <c r="K4131" s="68" t="n">
        <v>11.6</v>
      </c>
      <c r="O4131" s="1"/>
      <c r="Q4131" s="0"/>
      <c r="R4131" s="0"/>
      <c r="S4131" s="0"/>
      <c r="T4131" s="0"/>
      <c r="U4131" s="0"/>
    </row>
    <row r="4132" customFormat="false" ht="13.8" hidden="false" customHeight="false" outlineLevel="0" collapsed="false">
      <c r="A4132" s="49" t="s">
        <v>138</v>
      </c>
      <c r="B4132" s="43" t="n">
        <v>41397</v>
      </c>
      <c r="C4132" s="1" t="s">
        <v>544</v>
      </c>
      <c r="D4132" s="1" t="s">
        <v>140</v>
      </c>
      <c r="E4132" s="1" t="s">
        <v>544</v>
      </c>
      <c r="F4132" s="1" t="s">
        <v>20</v>
      </c>
      <c r="G4132" s="14" t="n">
        <v>7</v>
      </c>
      <c r="H4132" s="38" t="n">
        <v>3</v>
      </c>
      <c r="I4132" s="23" t="str">
        <f aca="false">IF(J4132="RHAP", "Rhizophora apiculata", IF(J4132="EXAG", "Excoecaria agallocha", IF(J4132="BRPA", "Bruguiera parviflora", IF(J4132="XYMO", "Xylocarpus moluccensis", IF(J4132="BRCY", "Bruguiera cylindrica", IF(J4132="AVAL", "Avicennia alba", IF(J4132="AVOF", "Avicennia officinalis", IF(J4132="LURA", "Lumnitzera racemosa", IF(J4132="CETA", "Ceriops tagal", IF(J4132="XYGR", "Xylocarpus granatum", IF(J4132="AVMA", "Avicennia marina", IF(J4132="RHMU", "Rhizophora mucronata", IF(J4132="BRGY", "Bruguiera gymnorrhiza", IF(J4132="BRSE", "Bruguiera sexangula", IF(J4132="SOOV", "Sonneratia ovata", IF(J4132="SOCA", "Sonneratia caseolaris", IF(J4132="HELI", "Heritiera littoralis", IF(J4132="HESY", "Heritiera sylvatica", IF(J4132="NYFR", "Nypa fruticans", IF(J4132="CYRA", "Cynometra ramiflora", IF(J4132="PHPA", "Phoenix paludosa", IF(J4132="SCHY", "Scyphiphora hydrophyllacea", IF(J4132="DIMA", "Diospyros maritima", IF(J4132="POPI", "Pongamia pinnata", IF(J4132="MAPS", "Maniltoa psilogyne", IF(J4132="INBI", "Intsia bijuga", IF(J4132="ACEB", "Acanthus ebracteatus", IF(J4132="CAER", "Calamus erinaceus", IF(J4132="UNUN", "Unknown unknown",  IF(J4132="SOAL", "Sonneratia alba",  IF(J4132="AECO", "Aegiceras corniculatum", "" )) )))))))))))))))))))))))))))))</f>
        <v>Rhizophora apiculata</v>
      </c>
      <c r="J4132" s="23" t="s">
        <v>21</v>
      </c>
      <c r="K4132" s="1" t="n">
        <v>15.3</v>
      </c>
      <c r="N4132" s="29"/>
      <c r="O4132" s="1"/>
      <c r="Q4132" s="0"/>
      <c r="R4132" s="0"/>
      <c r="S4132" s="0"/>
      <c r="T4132" s="0"/>
      <c r="U4132" s="0"/>
    </row>
    <row r="4133" customFormat="false" ht="13.8" hidden="false" customHeight="false" outlineLevel="0" collapsed="false">
      <c r="A4133" s="49" t="s">
        <v>138</v>
      </c>
      <c r="B4133" s="43" t="n">
        <v>41397</v>
      </c>
      <c r="C4133" s="1" t="s">
        <v>544</v>
      </c>
      <c r="D4133" s="1" t="s">
        <v>140</v>
      </c>
      <c r="E4133" s="1" t="s">
        <v>544</v>
      </c>
      <c r="F4133" s="1" t="s">
        <v>20</v>
      </c>
      <c r="G4133" s="14" t="n">
        <v>7</v>
      </c>
      <c r="H4133" s="38" t="n">
        <v>3</v>
      </c>
      <c r="I4133" s="23" t="str">
        <f aca="false">IF(J4133="RHAP", "Rhizophora apiculata", IF(J4133="EXAG", "Excoecaria agallocha", IF(J4133="BRPA", "Bruguiera parviflora", IF(J4133="XYMO", "Xylocarpus moluccensis", IF(J4133="BRCY", "Bruguiera cylindrica", IF(J4133="AVAL", "Avicennia alba", IF(J4133="AVOF", "Avicennia officinalis", IF(J4133="LURA", "Lumnitzera racemosa", IF(J4133="CETA", "Ceriops tagal", IF(J4133="XYGR", "Xylocarpus granatum", IF(J4133="AVMA", "Avicennia marina", IF(J4133="RHMU", "Rhizophora mucronata", IF(J4133="BRGY", "Bruguiera gymnorrhiza", IF(J4133="BRSE", "Bruguiera sexangula", IF(J4133="SOOV", "Sonneratia ovata", IF(J4133="SOCA", "Sonneratia caseolaris", IF(J4133="HELI", "Heritiera littoralis", IF(J4133="HESY", "Heritiera sylvatica", IF(J4133="NYFR", "Nypa fruticans", IF(J4133="CYRA", "Cynometra ramiflora", IF(J4133="PHPA", "Phoenix paludosa", IF(J4133="SCHY", "Scyphiphora hydrophyllacea", IF(J4133="DIMA", "Diospyros maritima", IF(J4133="POPI", "Pongamia pinnata", IF(J4133="MAPS", "Maniltoa psilogyne", IF(J4133="INBI", "Intsia bijuga", IF(J4133="ACEB", "Acanthus ebracteatus", IF(J4133="CAER", "Calamus erinaceus", IF(J4133="UNUN", "Unknown unknown",  IF(J4133="SOAL", "Sonneratia alba",  IF(J4133="AECO", "Aegiceras corniculatum", "" )) )))))))))))))))))))))))))))))</f>
        <v>Xylocarpus moluccensis</v>
      </c>
      <c r="J4133" s="23" t="s">
        <v>146</v>
      </c>
      <c r="K4133" s="68" t="n">
        <v>15.8</v>
      </c>
      <c r="O4133" s="1"/>
      <c r="Q4133" s="0"/>
      <c r="R4133" s="0"/>
      <c r="S4133" s="0"/>
      <c r="T4133" s="0"/>
      <c r="U4133" s="0"/>
    </row>
    <row r="4134" customFormat="false" ht="13.8" hidden="false" customHeight="false" outlineLevel="0" collapsed="false">
      <c r="A4134" s="49" t="s">
        <v>138</v>
      </c>
      <c r="B4134" s="43" t="n">
        <v>41397</v>
      </c>
      <c r="C4134" s="1" t="s">
        <v>544</v>
      </c>
      <c r="D4134" s="1" t="s">
        <v>140</v>
      </c>
      <c r="E4134" s="1" t="s">
        <v>544</v>
      </c>
      <c r="F4134" s="1" t="s">
        <v>20</v>
      </c>
      <c r="G4134" s="14" t="n">
        <v>7</v>
      </c>
      <c r="H4134" s="38" t="n">
        <v>3</v>
      </c>
      <c r="I4134" s="23" t="str">
        <f aca="false">IF(J4134="RHAP", "Rhizophora apiculata", IF(J4134="EXAG", "Excoecaria agallocha", IF(J4134="BRPA", "Bruguiera parviflora", IF(J4134="XYMO", "Xylocarpus moluccensis", IF(J4134="BRCY", "Bruguiera cylindrica", IF(J4134="AVAL", "Avicennia alba", IF(J4134="AVOF", "Avicennia officinalis", IF(J4134="LURA", "Lumnitzera racemosa", IF(J4134="CETA", "Ceriops tagal", IF(J4134="XYGR", "Xylocarpus granatum", IF(J4134="AVMA", "Avicennia marina", IF(J4134="RHMU", "Rhizophora mucronata", IF(J4134="BRGY", "Bruguiera gymnorrhiza", IF(J4134="BRSE", "Bruguiera sexangula", IF(J4134="SOOV", "Sonneratia ovata", IF(J4134="SOCA", "Sonneratia caseolaris", IF(J4134="HELI", "Heritiera littoralis", IF(J4134="HESY", "Heritiera sylvatica", IF(J4134="NYFR", "Nypa fruticans", IF(J4134="CYRA", "Cynometra ramiflora", IF(J4134="PHPA", "Phoenix paludosa", IF(J4134="SCHY", "Scyphiphora hydrophyllacea", IF(J4134="DIMA", "Diospyros maritima", IF(J4134="POPI", "Pongamia pinnata", IF(J4134="MAPS", "Maniltoa psilogyne", IF(J4134="INBI", "Intsia bijuga", IF(J4134="ACEB", "Acanthus ebracteatus", IF(J4134="CAER", "Calamus erinaceus", IF(J4134="UNUN", "Unknown unknown",  IF(J4134="SOAL", "Sonneratia alba",  IF(J4134="AECO", "Aegiceras corniculatum", "" )) )))))))))))))))))))))))))))))</f>
        <v>Unknown unknown</v>
      </c>
      <c r="J4134" s="23" t="s">
        <v>1028</v>
      </c>
      <c r="K4134" s="68" t="n">
        <v>16.5</v>
      </c>
      <c r="N4134" s="29" t="n">
        <v>1</v>
      </c>
      <c r="O4134" s="1"/>
      <c r="Q4134" s="0"/>
      <c r="R4134" s="0"/>
      <c r="S4134" s="0"/>
      <c r="T4134" s="0"/>
      <c r="U4134" s="0"/>
    </row>
    <row r="4135" customFormat="false" ht="13.8" hidden="false" customHeight="false" outlineLevel="0" collapsed="false">
      <c r="A4135" s="49" t="s">
        <v>138</v>
      </c>
      <c r="B4135" s="43" t="n">
        <v>41397</v>
      </c>
      <c r="C4135" s="1" t="s">
        <v>544</v>
      </c>
      <c r="D4135" s="1" t="s">
        <v>140</v>
      </c>
      <c r="E4135" s="1" t="s">
        <v>544</v>
      </c>
      <c r="F4135" s="1" t="s">
        <v>20</v>
      </c>
      <c r="G4135" s="14" t="n">
        <v>7</v>
      </c>
      <c r="H4135" s="38" t="n">
        <v>3</v>
      </c>
      <c r="I4135" s="23" t="str">
        <f aca="false">IF(J4135="RHAP", "Rhizophora apiculata", IF(J4135="EXAG", "Excoecaria agallocha", IF(J4135="BRPA", "Bruguiera parviflora", IF(J4135="XYMO", "Xylocarpus moluccensis", IF(J4135="BRCY", "Bruguiera cylindrica", IF(J4135="AVAL", "Avicennia alba", IF(J4135="AVOF", "Avicennia officinalis", IF(J4135="LURA", "Lumnitzera racemosa", IF(J4135="CETA", "Ceriops tagal", IF(J4135="XYGR", "Xylocarpus granatum", IF(J4135="AVMA", "Avicennia marina", IF(J4135="RHMU", "Rhizophora mucronata", IF(J4135="BRGY", "Bruguiera gymnorrhiza", IF(J4135="BRSE", "Bruguiera sexangula", IF(J4135="SOOV", "Sonneratia ovata", IF(J4135="SOCA", "Sonneratia caseolaris", IF(J4135="HELI", "Heritiera littoralis", IF(J4135="HESY", "Heritiera sylvatica", IF(J4135="NYFR", "Nypa fruticans", IF(J4135="CYRA", "Cynometra ramiflora", IF(J4135="PHPA", "Phoenix paludosa", IF(J4135="SCHY", "Scyphiphora hydrophyllacea", IF(J4135="DIMA", "Diospyros maritima", IF(J4135="POPI", "Pongamia pinnata", IF(J4135="MAPS", "Maniltoa psilogyne", IF(J4135="INBI", "Intsia bijuga", IF(J4135="ACEB", "Acanthus ebracteatus", IF(J4135="CAER", "Calamus erinaceus", IF(J4135="UNUN", "Unknown unknown",  IF(J4135="SOAL", "Sonneratia alba",  IF(J4135="AECO", "Aegiceras corniculatum", "" )) )))))))))))))))))))))))))))))</f>
        <v>Rhizophora apiculata</v>
      </c>
      <c r="J4135" s="23" t="s">
        <v>21</v>
      </c>
      <c r="K4135" s="1" t="n">
        <v>24.5</v>
      </c>
      <c r="N4135" s="29"/>
      <c r="O4135" s="1"/>
      <c r="Q4135" s="0"/>
      <c r="R4135" s="0"/>
      <c r="S4135" s="0"/>
      <c r="T4135" s="0"/>
      <c r="U4135" s="0"/>
    </row>
    <row r="4136" customFormat="false" ht="13.8" hidden="false" customHeight="false" outlineLevel="0" collapsed="false">
      <c r="A4136" s="49" t="s">
        <v>138</v>
      </c>
      <c r="B4136" s="43" t="n">
        <v>41397</v>
      </c>
      <c r="C4136" s="1" t="s">
        <v>544</v>
      </c>
      <c r="D4136" s="1" t="s">
        <v>140</v>
      </c>
      <c r="E4136" s="1" t="s">
        <v>544</v>
      </c>
      <c r="F4136" s="1" t="s">
        <v>20</v>
      </c>
      <c r="G4136" s="14" t="n">
        <v>7</v>
      </c>
      <c r="H4136" s="38" t="n">
        <v>3</v>
      </c>
      <c r="I4136" s="23" t="str">
        <f aca="false">IF(J4136="RHAP", "Rhizophora apiculata", IF(J4136="EXAG", "Excoecaria agallocha", IF(J4136="BRPA", "Bruguiera parviflora", IF(J4136="XYMO", "Xylocarpus moluccensis", IF(J4136="BRCY", "Bruguiera cylindrica", IF(J4136="AVAL", "Avicennia alba", IF(J4136="AVOF", "Avicennia officinalis", IF(J4136="LURA", "Lumnitzera racemosa", IF(J4136="CETA", "Ceriops tagal", IF(J4136="XYGR", "Xylocarpus granatum", IF(J4136="AVMA", "Avicennia marina", IF(J4136="RHMU", "Rhizophora mucronata", IF(J4136="BRGY", "Bruguiera gymnorrhiza", IF(J4136="BRSE", "Bruguiera sexangula", IF(J4136="SOOV", "Sonneratia ovata", IF(J4136="SOCA", "Sonneratia caseolaris", IF(J4136="HELI", "Heritiera littoralis", IF(J4136="HESY", "Heritiera sylvatica", IF(J4136="NYFR", "Nypa fruticans", IF(J4136="CYRA", "Cynometra ramiflora", IF(J4136="PHPA", "Phoenix paludosa", IF(J4136="SCHY", "Scyphiphora hydrophyllacea", IF(J4136="DIMA", "Diospyros maritima", IF(J4136="POPI", "Pongamia pinnata", IF(J4136="MAPS", "Maniltoa psilogyne", IF(J4136="INBI", "Intsia bijuga", IF(J4136="ACEB", "Acanthus ebracteatus", IF(J4136="CAER", "Calamus erinaceus", IF(J4136="UNUN", "Unknown unknown",  IF(J4136="SOAL", "Sonneratia alba",  IF(J4136="AECO", "Aegiceras corniculatum", "" )) )))))))))))))))))))))))))))))</f>
        <v>Bruguiera gymnorrhiza</v>
      </c>
      <c r="J4136" s="23" t="s">
        <v>1027</v>
      </c>
      <c r="K4136" s="68" t="n">
        <v>31</v>
      </c>
      <c r="N4136" s="29"/>
      <c r="O4136" s="1"/>
      <c r="Q4136" s="0"/>
      <c r="R4136" s="0"/>
      <c r="S4136" s="0"/>
      <c r="T4136" s="0"/>
      <c r="U4136" s="0"/>
    </row>
    <row r="4137" customFormat="false" ht="13.8" hidden="false" customHeight="false" outlineLevel="0" collapsed="false">
      <c r="A4137" s="49" t="s">
        <v>138</v>
      </c>
      <c r="B4137" s="43" t="n">
        <v>41397</v>
      </c>
      <c r="C4137" s="1" t="s">
        <v>544</v>
      </c>
      <c r="D4137" s="1" t="s">
        <v>140</v>
      </c>
      <c r="E4137" s="1" t="s">
        <v>544</v>
      </c>
      <c r="F4137" s="1" t="s">
        <v>20</v>
      </c>
      <c r="G4137" s="14" t="n">
        <v>7</v>
      </c>
      <c r="H4137" s="38" t="n">
        <v>3</v>
      </c>
      <c r="I4137" s="23" t="str">
        <f aca="false">IF(J4137="RHAP", "Rhizophora apiculata", IF(J4137="EXAG", "Excoecaria agallocha", IF(J4137="BRPA", "Bruguiera parviflora", IF(J4137="XYMO", "Xylocarpus moluccensis", IF(J4137="BRCY", "Bruguiera cylindrica", IF(J4137="AVAL", "Avicennia alba", IF(J4137="AVOF", "Avicennia officinalis", IF(J4137="LURA", "Lumnitzera racemosa", IF(J4137="CETA", "Ceriops tagal", IF(J4137="XYGR", "Xylocarpus granatum", IF(J4137="AVMA", "Avicennia marina", IF(J4137="RHMU", "Rhizophora mucronata", IF(J4137="BRGY", "Bruguiera gymnorrhiza", IF(J4137="BRSE", "Bruguiera sexangula", IF(J4137="SOOV", "Sonneratia ovata", IF(J4137="SOCA", "Sonneratia caseolaris", IF(J4137="HELI", "Heritiera littoralis", IF(J4137="HESY", "Heritiera sylvatica", IF(J4137="NYFR", "Nypa fruticans", IF(J4137="CYRA", "Cynometra ramiflora", IF(J4137="PHPA", "Phoenix paludosa", IF(J4137="SCHY", "Scyphiphora hydrophyllacea", IF(J4137="DIMA", "Diospyros maritima", IF(J4137="POPI", "Pongamia pinnata", IF(J4137="MAPS", "Maniltoa psilogyne", IF(J4137="INBI", "Intsia bijuga", IF(J4137="ACEB", "Acanthus ebracteatus", IF(J4137="CAER", "Calamus erinaceus", IF(J4137="UNUN", "Unknown unknown",  IF(J4137="SOAL", "Sonneratia alba",  IF(J4137="AECO", "Aegiceras corniculatum", "" )) )))))))))))))))))))))))))))))</f>
        <v>Xylocarpus moluccensis</v>
      </c>
      <c r="J4137" s="23" t="s">
        <v>146</v>
      </c>
      <c r="K4137" s="68" t="n">
        <v>74.8</v>
      </c>
      <c r="O4137" s="1"/>
      <c r="Q4137" s="0"/>
      <c r="R4137" s="0"/>
      <c r="S4137" s="0"/>
      <c r="T4137" s="0"/>
      <c r="U4137" s="0"/>
    </row>
    <row r="4138" customFormat="false" ht="13.8" hidden="false" customHeight="false" outlineLevel="0" collapsed="false">
      <c r="A4138" s="49" t="s">
        <v>138</v>
      </c>
      <c r="B4138" s="43" t="n">
        <v>41397</v>
      </c>
      <c r="C4138" s="1" t="s">
        <v>544</v>
      </c>
      <c r="D4138" s="1" t="s">
        <v>140</v>
      </c>
      <c r="E4138" s="1" t="s">
        <v>544</v>
      </c>
      <c r="F4138" s="1" t="s">
        <v>20</v>
      </c>
      <c r="G4138" s="14" t="n">
        <v>7</v>
      </c>
      <c r="H4138" s="38" t="n">
        <v>4</v>
      </c>
      <c r="I4138" s="23" t="str">
        <f aca="false">IF(J4138="RHAP", "Rhizophora apiculata", IF(J4138="EXAG", "Excoecaria agallocha", IF(J4138="BRPA", "Bruguiera parviflora", IF(J4138="XYMO", "Xylocarpus moluccensis", IF(J4138="BRCY", "Bruguiera cylindrica", IF(J4138="AVAL", "Avicennia alba", IF(J4138="AVOF", "Avicennia officinalis", IF(J4138="LURA", "Lumnitzera racemosa", IF(J4138="CETA", "Ceriops tagal", IF(J4138="XYGR", "Xylocarpus granatum", IF(J4138="AVMA", "Avicennia marina", IF(J4138="RHMU", "Rhizophora mucronata", IF(J4138="BRGY", "Bruguiera gymnorrhiza", IF(J4138="BRSE", "Bruguiera sexangula", IF(J4138="SOOV", "Sonneratia ovata", IF(J4138="SOCA", "Sonneratia caseolaris", IF(J4138="HELI", "Heritiera littoralis", IF(J4138="HESY", "Heritiera sylvatica", IF(J4138="NYFR", "Nypa fruticans", IF(J4138="CYRA", "Cynometra ramiflora", IF(J4138="PHPA", "Phoenix paludosa", IF(J4138="SCHY", "Scyphiphora hydrophyllacea", IF(J4138="DIMA", "Diospyros maritima", IF(J4138="POPI", "Pongamia pinnata", IF(J4138="MAPS", "Maniltoa psilogyne", IF(J4138="INBI", "Intsia bijuga", IF(J4138="ACEB", "Acanthus ebracteatus", IF(J4138="CAER", "Calamus erinaceus", IF(J4138="UNUN", "Unknown unknown",  IF(J4138="SOAL", "Sonneratia alba",  IF(J4138="AECO", "Aegiceras corniculatum", "" )) )))))))))))))))))))))))))))))</f>
        <v>Xylocarpus granatum</v>
      </c>
      <c r="J4138" s="23" t="s">
        <v>1022</v>
      </c>
      <c r="K4138" s="68" t="n">
        <v>5</v>
      </c>
      <c r="R4138" s="0"/>
      <c r="S4138" s="0"/>
      <c r="T4138" s="0"/>
      <c r="U4138" s="0"/>
    </row>
    <row r="4139" customFormat="false" ht="13.8" hidden="false" customHeight="false" outlineLevel="0" collapsed="false">
      <c r="A4139" s="49" t="s">
        <v>138</v>
      </c>
      <c r="B4139" s="43" t="n">
        <v>41397</v>
      </c>
      <c r="C4139" s="1" t="s">
        <v>544</v>
      </c>
      <c r="D4139" s="1" t="s">
        <v>140</v>
      </c>
      <c r="E4139" s="1" t="s">
        <v>544</v>
      </c>
      <c r="F4139" s="1" t="s">
        <v>20</v>
      </c>
      <c r="G4139" s="14" t="n">
        <v>7</v>
      </c>
      <c r="H4139" s="38" t="n">
        <v>4</v>
      </c>
      <c r="I4139" s="23" t="str">
        <f aca="false">IF(J4139="RHAP", "Rhizophora apiculata", IF(J4139="EXAG", "Excoecaria agallocha", IF(J4139="BRPA", "Bruguiera parviflora", IF(J4139="XYMO", "Xylocarpus moluccensis", IF(J4139="BRCY", "Bruguiera cylindrica", IF(J4139="AVAL", "Avicennia alba", IF(J4139="AVOF", "Avicennia officinalis", IF(J4139="LURA", "Lumnitzera racemosa", IF(J4139="CETA", "Ceriops tagal", IF(J4139="XYGR", "Xylocarpus granatum", IF(J4139="AVMA", "Avicennia marina", IF(J4139="RHMU", "Rhizophora mucronata", IF(J4139="BRGY", "Bruguiera gymnorrhiza", IF(J4139="BRSE", "Bruguiera sexangula", IF(J4139="SOOV", "Sonneratia ovata", IF(J4139="SOCA", "Sonneratia caseolaris", IF(J4139="HELI", "Heritiera littoralis", IF(J4139="HESY", "Heritiera sylvatica", IF(J4139="NYFR", "Nypa fruticans", IF(J4139="CYRA", "Cynometra ramiflora", IF(J4139="PHPA", "Phoenix paludosa", IF(J4139="SCHY", "Scyphiphora hydrophyllacea", IF(J4139="DIMA", "Diospyros maritima", IF(J4139="POPI", "Pongamia pinnata", IF(J4139="MAPS", "Maniltoa psilogyne", IF(J4139="INBI", "Intsia bijuga", IF(J4139="ACEB", "Acanthus ebracteatus", IF(J4139="CAER", "Calamus erinaceus", IF(J4139="UNUN", "Unknown unknown",  IF(J4139="SOAL", "Sonneratia alba",  IF(J4139="AECO", "Aegiceras corniculatum", "" )) )))))))))))))))))))))))))))))</f>
        <v>Bruguiera gymnorrhiza</v>
      </c>
      <c r="J4139" s="23" t="s">
        <v>1027</v>
      </c>
      <c r="K4139" s="68" t="n">
        <v>5.5</v>
      </c>
      <c r="N4139" s="29"/>
    </row>
    <row r="4140" customFormat="false" ht="13.8" hidden="false" customHeight="false" outlineLevel="0" collapsed="false">
      <c r="A4140" s="49" t="s">
        <v>138</v>
      </c>
      <c r="B4140" s="43" t="n">
        <v>41397</v>
      </c>
      <c r="C4140" s="1" t="s">
        <v>544</v>
      </c>
      <c r="D4140" s="1" t="s">
        <v>140</v>
      </c>
      <c r="E4140" s="1" t="s">
        <v>544</v>
      </c>
      <c r="F4140" s="1" t="s">
        <v>20</v>
      </c>
      <c r="G4140" s="14" t="n">
        <v>7</v>
      </c>
      <c r="H4140" s="38" t="n">
        <v>4</v>
      </c>
      <c r="I4140" s="23" t="str">
        <f aca="false">IF(J4140="RHAP", "Rhizophora apiculata", IF(J4140="EXAG", "Excoecaria agallocha", IF(J4140="BRPA", "Bruguiera parviflora", IF(J4140="XYMO", "Xylocarpus moluccensis", IF(J4140="BRCY", "Bruguiera cylindrica", IF(J4140="AVAL", "Avicennia alba", IF(J4140="AVOF", "Avicennia officinalis", IF(J4140="LURA", "Lumnitzera racemosa", IF(J4140="CETA", "Ceriops tagal", IF(J4140="XYGR", "Xylocarpus granatum", IF(J4140="AVMA", "Avicennia marina", IF(J4140="RHMU", "Rhizophora mucronata", IF(J4140="BRGY", "Bruguiera gymnorrhiza", IF(J4140="BRSE", "Bruguiera sexangula", IF(J4140="SOOV", "Sonneratia ovata", IF(J4140="SOCA", "Sonneratia caseolaris", IF(J4140="HELI", "Heritiera littoralis", IF(J4140="HESY", "Heritiera sylvatica", IF(J4140="NYFR", "Nypa fruticans", IF(J4140="CYRA", "Cynometra ramiflora", IF(J4140="PHPA", "Phoenix paludosa", IF(J4140="SCHY", "Scyphiphora hydrophyllacea", IF(J4140="DIMA", "Diospyros maritima", IF(J4140="POPI", "Pongamia pinnata", IF(J4140="MAPS", "Maniltoa psilogyne", IF(J4140="INBI", "Intsia bijuga", IF(J4140="ACEB", "Acanthus ebracteatus", IF(J4140="CAER", "Calamus erinaceus", IF(J4140="UNUN", "Unknown unknown",  IF(J4140="SOAL", "Sonneratia alba",  IF(J4140="AECO", "Aegiceras corniculatum", "" )) )))))))))))))))))))))))))))))</f>
        <v>Xylocarpus moluccensis</v>
      </c>
      <c r="J4140" s="23" t="s">
        <v>146</v>
      </c>
      <c r="K4140" s="68" t="n">
        <v>6</v>
      </c>
    </row>
    <row r="4141" customFormat="false" ht="13.8" hidden="false" customHeight="false" outlineLevel="0" collapsed="false">
      <c r="A4141" s="49" t="s">
        <v>138</v>
      </c>
      <c r="B4141" s="43" t="n">
        <v>41397</v>
      </c>
      <c r="C4141" s="1" t="s">
        <v>544</v>
      </c>
      <c r="D4141" s="1" t="s">
        <v>140</v>
      </c>
      <c r="E4141" s="1" t="s">
        <v>544</v>
      </c>
      <c r="F4141" s="1" t="s">
        <v>20</v>
      </c>
      <c r="G4141" s="14" t="n">
        <v>7</v>
      </c>
      <c r="H4141" s="38" t="n">
        <v>4</v>
      </c>
      <c r="I4141" s="23" t="str">
        <f aca="false">IF(J4141="RHAP", "Rhizophora apiculata", IF(J4141="EXAG", "Excoecaria agallocha", IF(J4141="BRPA", "Bruguiera parviflora", IF(J4141="XYMO", "Xylocarpus moluccensis", IF(J4141="BRCY", "Bruguiera cylindrica", IF(J4141="AVAL", "Avicennia alba", IF(J4141="AVOF", "Avicennia officinalis", IF(J4141="LURA", "Lumnitzera racemosa", IF(J4141="CETA", "Ceriops tagal", IF(J4141="XYGR", "Xylocarpus granatum", IF(J4141="AVMA", "Avicennia marina", IF(J4141="RHMU", "Rhizophora mucronata", IF(J4141="BRGY", "Bruguiera gymnorrhiza", IF(J4141="BRSE", "Bruguiera sexangula", IF(J4141="SOOV", "Sonneratia ovata", IF(J4141="SOCA", "Sonneratia caseolaris", IF(J4141="HELI", "Heritiera littoralis", IF(J4141="HESY", "Heritiera sylvatica", IF(J4141="NYFR", "Nypa fruticans", IF(J4141="CYRA", "Cynometra ramiflora", IF(J4141="PHPA", "Phoenix paludosa", IF(J4141="SCHY", "Scyphiphora hydrophyllacea", IF(J4141="DIMA", "Diospyros maritima", IF(J4141="POPI", "Pongamia pinnata", IF(J4141="MAPS", "Maniltoa psilogyne", IF(J4141="INBI", "Intsia bijuga", IF(J4141="ACEB", "Acanthus ebracteatus", IF(J4141="CAER", "Calamus erinaceus", IF(J4141="UNUN", "Unknown unknown",  IF(J4141="SOAL", "Sonneratia alba",  IF(J4141="AECO", "Aegiceras corniculatum", "" )) )))))))))))))))))))))))))))))</f>
        <v>Unknown unknown</v>
      </c>
      <c r="J4141" s="23" t="s">
        <v>1028</v>
      </c>
      <c r="K4141" s="68" t="n">
        <v>6.4</v>
      </c>
      <c r="N4141" s="29" t="n">
        <v>3</v>
      </c>
      <c r="P4141" s="23"/>
    </row>
    <row r="4142" customFormat="false" ht="13.8" hidden="false" customHeight="false" outlineLevel="0" collapsed="false">
      <c r="A4142" s="49" t="s">
        <v>138</v>
      </c>
      <c r="B4142" s="43" t="n">
        <v>41397</v>
      </c>
      <c r="C4142" s="1" t="s">
        <v>544</v>
      </c>
      <c r="D4142" s="1" t="s">
        <v>140</v>
      </c>
      <c r="E4142" s="1" t="s">
        <v>544</v>
      </c>
      <c r="F4142" s="1" t="s">
        <v>20</v>
      </c>
      <c r="G4142" s="14" t="n">
        <v>7</v>
      </c>
      <c r="H4142" s="38" t="n">
        <v>4</v>
      </c>
      <c r="I4142" s="23" t="str">
        <f aca="false">IF(J4142="RHAP", "Rhizophora apiculata", IF(J4142="EXAG", "Excoecaria agallocha", IF(J4142="BRPA", "Bruguiera parviflora", IF(J4142="XYMO", "Xylocarpus moluccensis", IF(J4142="BRCY", "Bruguiera cylindrica", IF(J4142="AVAL", "Avicennia alba", IF(J4142="AVOF", "Avicennia officinalis", IF(J4142="LURA", "Lumnitzera racemosa", IF(J4142="CETA", "Ceriops tagal", IF(J4142="XYGR", "Xylocarpus granatum", IF(J4142="AVMA", "Avicennia marina", IF(J4142="RHMU", "Rhizophora mucronata", IF(J4142="BRGY", "Bruguiera gymnorrhiza", IF(J4142="BRSE", "Bruguiera sexangula", IF(J4142="SOOV", "Sonneratia ovata", IF(J4142="SOCA", "Sonneratia caseolaris", IF(J4142="HELI", "Heritiera littoralis", IF(J4142="HESY", "Heritiera sylvatica", IF(J4142="NYFR", "Nypa fruticans", IF(J4142="CYRA", "Cynometra ramiflora", IF(J4142="PHPA", "Phoenix paludosa", IF(J4142="SCHY", "Scyphiphora hydrophyllacea", IF(J4142="DIMA", "Diospyros maritima", IF(J4142="POPI", "Pongamia pinnata", IF(J4142="MAPS", "Maniltoa psilogyne", IF(J4142="INBI", "Intsia bijuga", IF(J4142="ACEB", "Acanthus ebracteatus", IF(J4142="CAER", "Calamus erinaceus", IF(J4142="UNUN", "Unknown unknown",  IF(J4142="SOAL", "Sonneratia alba",  IF(J4142="AECO", "Aegiceras corniculatum", "" )) )))))))))))))))))))))))))))))</f>
        <v>Xylocarpus moluccensis</v>
      </c>
      <c r="J4142" s="23" t="s">
        <v>146</v>
      </c>
      <c r="K4142" s="68" t="n">
        <v>7</v>
      </c>
    </row>
    <row r="4143" customFormat="false" ht="13.8" hidden="false" customHeight="false" outlineLevel="0" collapsed="false">
      <c r="A4143" s="49" t="s">
        <v>138</v>
      </c>
      <c r="B4143" s="43" t="n">
        <v>41397</v>
      </c>
      <c r="C4143" s="1" t="s">
        <v>544</v>
      </c>
      <c r="D4143" s="1" t="s">
        <v>140</v>
      </c>
      <c r="E4143" s="1" t="s">
        <v>544</v>
      </c>
      <c r="F4143" s="1" t="s">
        <v>20</v>
      </c>
      <c r="G4143" s="14" t="n">
        <v>7</v>
      </c>
      <c r="H4143" s="38" t="n">
        <v>4</v>
      </c>
      <c r="I4143" s="23" t="str">
        <f aca="false">IF(J4143="RHAP", "Rhizophora apiculata", IF(J4143="EXAG", "Excoecaria agallocha", IF(J4143="BRPA", "Bruguiera parviflora", IF(J4143="XYMO", "Xylocarpus moluccensis", IF(J4143="BRCY", "Bruguiera cylindrica", IF(J4143="AVAL", "Avicennia alba", IF(J4143="AVOF", "Avicennia officinalis", IF(J4143="LURA", "Lumnitzera racemosa", IF(J4143="CETA", "Ceriops tagal", IF(J4143="XYGR", "Xylocarpus granatum", IF(J4143="AVMA", "Avicennia marina", IF(J4143="RHMU", "Rhizophora mucronata", IF(J4143="BRGY", "Bruguiera gymnorrhiza", IF(J4143="BRSE", "Bruguiera sexangula", IF(J4143="SOOV", "Sonneratia ovata", IF(J4143="SOCA", "Sonneratia caseolaris", IF(J4143="HELI", "Heritiera littoralis", IF(J4143="HESY", "Heritiera sylvatica", IF(J4143="NYFR", "Nypa fruticans", IF(J4143="CYRA", "Cynometra ramiflora", IF(J4143="PHPA", "Phoenix paludosa", IF(J4143="SCHY", "Scyphiphora hydrophyllacea", IF(J4143="DIMA", "Diospyros maritima", IF(J4143="POPI", "Pongamia pinnata", IF(J4143="MAPS", "Maniltoa psilogyne", IF(J4143="INBI", "Intsia bijuga", IF(J4143="ACEB", "Acanthus ebracteatus", IF(J4143="CAER", "Calamus erinaceus", IF(J4143="UNUN", "Unknown unknown",  IF(J4143="SOAL", "Sonneratia alba",  IF(J4143="AECO", "Aegiceras corniculatum", "" )) )))))))))))))))))))))))))))))</f>
        <v>Bruguiera gymnorrhiza</v>
      </c>
      <c r="J4143" s="23" t="s">
        <v>1027</v>
      </c>
      <c r="K4143" s="68" t="n">
        <v>7.4</v>
      </c>
      <c r="N4143" s="29"/>
    </row>
    <row r="4144" customFormat="false" ht="13.8" hidden="false" customHeight="false" outlineLevel="0" collapsed="false">
      <c r="A4144" s="49" t="s">
        <v>138</v>
      </c>
      <c r="B4144" s="43" t="n">
        <v>41397</v>
      </c>
      <c r="C4144" s="1" t="s">
        <v>544</v>
      </c>
      <c r="D4144" s="1" t="s">
        <v>140</v>
      </c>
      <c r="E4144" s="1" t="s">
        <v>544</v>
      </c>
      <c r="F4144" s="1" t="s">
        <v>20</v>
      </c>
      <c r="G4144" s="14" t="n">
        <v>7</v>
      </c>
      <c r="H4144" s="38" t="n">
        <v>4</v>
      </c>
      <c r="I4144" s="23" t="str">
        <f aca="false">IF(J4144="RHAP", "Rhizophora apiculata", IF(J4144="EXAG", "Excoecaria agallocha", IF(J4144="BRPA", "Bruguiera parviflora", IF(J4144="XYMO", "Xylocarpus moluccensis", IF(J4144="BRCY", "Bruguiera cylindrica", IF(J4144="AVAL", "Avicennia alba", IF(J4144="AVOF", "Avicennia officinalis", IF(J4144="LURA", "Lumnitzera racemosa", IF(J4144="CETA", "Ceriops tagal", IF(J4144="XYGR", "Xylocarpus granatum", IF(J4144="AVMA", "Avicennia marina", IF(J4144="RHMU", "Rhizophora mucronata", IF(J4144="BRGY", "Bruguiera gymnorrhiza", IF(J4144="BRSE", "Bruguiera sexangula", IF(J4144="SOOV", "Sonneratia ovata", IF(J4144="SOCA", "Sonneratia caseolaris", IF(J4144="HELI", "Heritiera littoralis", IF(J4144="HESY", "Heritiera sylvatica", IF(J4144="NYFR", "Nypa fruticans", IF(J4144="CYRA", "Cynometra ramiflora", IF(J4144="PHPA", "Phoenix paludosa", IF(J4144="SCHY", "Scyphiphora hydrophyllacea", IF(J4144="DIMA", "Diospyros maritima", IF(J4144="POPI", "Pongamia pinnata", IF(J4144="MAPS", "Maniltoa psilogyne", IF(J4144="INBI", "Intsia bijuga", IF(J4144="ACEB", "Acanthus ebracteatus", IF(J4144="CAER", "Calamus erinaceus", IF(J4144="UNUN", "Unknown unknown",  IF(J4144="SOAL", "Sonneratia alba",  IF(J4144="AECO", "Aegiceras corniculatum", "" )) )))))))))))))))))))))))))))))</f>
        <v>Bruguiera gymnorrhiza</v>
      </c>
      <c r="J4144" s="23" t="s">
        <v>1027</v>
      </c>
      <c r="K4144" s="68" t="n">
        <v>7.5</v>
      </c>
      <c r="N4144" s="29"/>
    </row>
    <row r="4145" customFormat="false" ht="13.8" hidden="false" customHeight="false" outlineLevel="0" collapsed="false">
      <c r="A4145" s="49" t="s">
        <v>138</v>
      </c>
      <c r="B4145" s="43" t="n">
        <v>41397</v>
      </c>
      <c r="C4145" s="1" t="s">
        <v>544</v>
      </c>
      <c r="D4145" s="1" t="s">
        <v>140</v>
      </c>
      <c r="E4145" s="1" t="s">
        <v>544</v>
      </c>
      <c r="F4145" s="1" t="s">
        <v>20</v>
      </c>
      <c r="G4145" s="14" t="n">
        <v>7</v>
      </c>
      <c r="H4145" s="38" t="n">
        <v>4</v>
      </c>
      <c r="I4145" s="23" t="str">
        <f aca="false">IF(J4145="RHAP", "Rhizophora apiculata", IF(J4145="EXAG", "Excoecaria agallocha", IF(J4145="BRPA", "Bruguiera parviflora", IF(J4145="XYMO", "Xylocarpus moluccensis", IF(J4145="BRCY", "Bruguiera cylindrica", IF(J4145="AVAL", "Avicennia alba", IF(J4145="AVOF", "Avicennia officinalis", IF(J4145="LURA", "Lumnitzera racemosa", IF(J4145="CETA", "Ceriops tagal", IF(J4145="XYGR", "Xylocarpus granatum", IF(J4145="AVMA", "Avicennia marina", IF(J4145="RHMU", "Rhizophora mucronata", IF(J4145="BRGY", "Bruguiera gymnorrhiza", IF(J4145="BRSE", "Bruguiera sexangula", IF(J4145="SOOV", "Sonneratia ovata", IF(J4145="SOCA", "Sonneratia caseolaris", IF(J4145="HELI", "Heritiera littoralis", IF(J4145="HESY", "Heritiera sylvatica", IF(J4145="NYFR", "Nypa fruticans", IF(J4145="CYRA", "Cynometra ramiflora", IF(J4145="PHPA", "Phoenix paludosa", IF(J4145="SCHY", "Scyphiphora hydrophyllacea", IF(J4145="DIMA", "Diospyros maritima", IF(J4145="POPI", "Pongamia pinnata", IF(J4145="MAPS", "Maniltoa psilogyne", IF(J4145="INBI", "Intsia bijuga", IF(J4145="ACEB", "Acanthus ebracteatus", IF(J4145="CAER", "Calamus erinaceus", IF(J4145="UNUN", "Unknown unknown",  IF(J4145="SOAL", "Sonneratia alba",  IF(J4145="AECO", "Aegiceras corniculatum", "" )) )))))))))))))))))))))))))))))</f>
        <v>Xylocarpus moluccensis</v>
      </c>
      <c r="J4145" s="23" t="s">
        <v>146</v>
      </c>
      <c r="K4145" s="68" t="n">
        <v>7.7</v>
      </c>
    </row>
    <row r="4146" customFormat="false" ht="13.8" hidden="false" customHeight="false" outlineLevel="0" collapsed="false">
      <c r="A4146" s="49" t="s">
        <v>138</v>
      </c>
      <c r="B4146" s="43" t="n">
        <v>41397</v>
      </c>
      <c r="C4146" s="1" t="s">
        <v>544</v>
      </c>
      <c r="D4146" s="1" t="s">
        <v>140</v>
      </c>
      <c r="E4146" s="1" t="s">
        <v>544</v>
      </c>
      <c r="F4146" s="1" t="s">
        <v>20</v>
      </c>
      <c r="G4146" s="14" t="n">
        <v>7</v>
      </c>
      <c r="H4146" s="38" t="n">
        <v>4</v>
      </c>
      <c r="I4146" s="23" t="str">
        <f aca="false">IF(J4146="RHAP", "Rhizophora apiculata", IF(J4146="EXAG", "Excoecaria agallocha", IF(J4146="BRPA", "Bruguiera parviflora", IF(J4146="XYMO", "Xylocarpus moluccensis", IF(J4146="BRCY", "Bruguiera cylindrica", IF(J4146="AVAL", "Avicennia alba", IF(J4146="AVOF", "Avicennia officinalis", IF(J4146="LURA", "Lumnitzera racemosa", IF(J4146="CETA", "Ceriops tagal", IF(J4146="XYGR", "Xylocarpus granatum", IF(J4146="AVMA", "Avicennia marina", IF(J4146="RHMU", "Rhizophora mucronata", IF(J4146="BRGY", "Bruguiera gymnorrhiza", IF(J4146="BRSE", "Bruguiera sexangula", IF(J4146="SOOV", "Sonneratia ovata", IF(J4146="SOCA", "Sonneratia caseolaris", IF(J4146="HELI", "Heritiera littoralis", IF(J4146="HESY", "Heritiera sylvatica", IF(J4146="NYFR", "Nypa fruticans", IF(J4146="CYRA", "Cynometra ramiflora", IF(J4146="PHPA", "Phoenix paludosa", IF(J4146="SCHY", "Scyphiphora hydrophyllacea", IF(J4146="DIMA", "Diospyros maritima", IF(J4146="POPI", "Pongamia pinnata", IF(J4146="MAPS", "Maniltoa psilogyne", IF(J4146="INBI", "Intsia bijuga", IF(J4146="ACEB", "Acanthus ebracteatus", IF(J4146="CAER", "Calamus erinaceus", IF(J4146="UNUN", "Unknown unknown",  IF(J4146="SOAL", "Sonneratia alba",  IF(J4146="AECO", "Aegiceras corniculatum", "" )) )))))))))))))))))))))))))))))</f>
        <v>Xylocarpus moluccensis</v>
      </c>
      <c r="J4146" s="23" t="s">
        <v>146</v>
      </c>
      <c r="K4146" s="68" t="n">
        <v>7.9</v>
      </c>
    </row>
    <row r="4147" customFormat="false" ht="13.8" hidden="false" customHeight="false" outlineLevel="0" collapsed="false">
      <c r="A4147" s="49" t="s">
        <v>138</v>
      </c>
      <c r="B4147" s="43" t="n">
        <v>41397</v>
      </c>
      <c r="C4147" s="1" t="s">
        <v>544</v>
      </c>
      <c r="D4147" s="1" t="s">
        <v>140</v>
      </c>
      <c r="E4147" s="1" t="s">
        <v>544</v>
      </c>
      <c r="F4147" s="1" t="s">
        <v>20</v>
      </c>
      <c r="G4147" s="14" t="n">
        <v>7</v>
      </c>
      <c r="H4147" s="38" t="n">
        <v>4</v>
      </c>
      <c r="I4147" s="23" t="str">
        <f aca="false">IF(J4147="RHAP", "Rhizophora apiculata", IF(J4147="EXAG", "Excoecaria agallocha", IF(J4147="BRPA", "Bruguiera parviflora", IF(J4147="XYMO", "Xylocarpus moluccensis", IF(J4147="BRCY", "Bruguiera cylindrica", IF(J4147="AVAL", "Avicennia alba", IF(J4147="AVOF", "Avicennia officinalis", IF(J4147="LURA", "Lumnitzera racemosa", IF(J4147="CETA", "Ceriops tagal", IF(J4147="XYGR", "Xylocarpus granatum", IF(J4147="AVMA", "Avicennia marina", IF(J4147="RHMU", "Rhizophora mucronata", IF(J4147="BRGY", "Bruguiera gymnorrhiza", IF(J4147="BRSE", "Bruguiera sexangula", IF(J4147="SOOV", "Sonneratia ovata", IF(J4147="SOCA", "Sonneratia caseolaris", IF(J4147="HELI", "Heritiera littoralis", IF(J4147="HESY", "Heritiera sylvatica", IF(J4147="NYFR", "Nypa fruticans", IF(J4147="CYRA", "Cynometra ramiflora", IF(J4147="PHPA", "Phoenix paludosa", IF(J4147="SCHY", "Scyphiphora hydrophyllacea", IF(J4147="DIMA", "Diospyros maritima", IF(J4147="POPI", "Pongamia pinnata", IF(J4147="MAPS", "Maniltoa psilogyne", IF(J4147="INBI", "Intsia bijuga", IF(J4147="ACEB", "Acanthus ebracteatus", IF(J4147="CAER", "Calamus erinaceus", IF(J4147="UNUN", "Unknown unknown",  IF(J4147="SOAL", "Sonneratia alba",  IF(J4147="AECO", "Aegiceras corniculatum", "" )) )))))))))))))))))))))))))))))</f>
        <v>Xylocarpus granatum</v>
      </c>
      <c r="J4147" s="23" t="s">
        <v>1022</v>
      </c>
      <c r="K4147" s="68" t="n">
        <v>8.1</v>
      </c>
    </row>
    <row r="4148" customFormat="false" ht="13.8" hidden="false" customHeight="false" outlineLevel="0" collapsed="false">
      <c r="A4148" s="49" t="s">
        <v>138</v>
      </c>
      <c r="B4148" s="43" t="n">
        <v>41397</v>
      </c>
      <c r="C4148" s="1" t="s">
        <v>544</v>
      </c>
      <c r="D4148" s="1" t="s">
        <v>140</v>
      </c>
      <c r="E4148" s="1" t="s">
        <v>544</v>
      </c>
      <c r="F4148" s="1" t="s">
        <v>20</v>
      </c>
      <c r="G4148" s="14" t="n">
        <v>7</v>
      </c>
      <c r="H4148" s="38" t="n">
        <v>4</v>
      </c>
      <c r="I4148" s="23" t="str">
        <f aca="false">IF(J4148="RHAP", "Rhizophora apiculata", IF(J4148="EXAG", "Excoecaria agallocha", IF(J4148="BRPA", "Bruguiera parviflora", IF(J4148="XYMO", "Xylocarpus moluccensis", IF(J4148="BRCY", "Bruguiera cylindrica", IF(J4148="AVAL", "Avicennia alba", IF(J4148="AVOF", "Avicennia officinalis", IF(J4148="LURA", "Lumnitzera racemosa", IF(J4148="CETA", "Ceriops tagal", IF(J4148="XYGR", "Xylocarpus granatum", IF(J4148="AVMA", "Avicennia marina", IF(J4148="RHMU", "Rhizophora mucronata", IF(J4148="BRGY", "Bruguiera gymnorrhiza", IF(J4148="BRSE", "Bruguiera sexangula", IF(J4148="SOOV", "Sonneratia ovata", IF(J4148="SOCA", "Sonneratia caseolaris", IF(J4148="HELI", "Heritiera littoralis", IF(J4148="HESY", "Heritiera sylvatica", IF(J4148="NYFR", "Nypa fruticans", IF(J4148="CYRA", "Cynometra ramiflora", IF(J4148="PHPA", "Phoenix paludosa", IF(J4148="SCHY", "Scyphiphora hydrophyllacea", IF(J4148="DIMA", "Diospyros maritima", IF(J4148="POPI", "Pongamia pinnata", IF(J4148="MAPS", "Maniltoa psilogyne", IF(J4148="INBI", "Intsia bijuga", IF(J4148="ACEB", "Acanthus ebracteatus", IF(J4148="CAER", "Calamus erinaceus", IF(J4148="UNUN", "Unknown unknown",  IF(J4148="SOAL", "Sonneratia alba",  IF(J4148="AECO", "Aegiceras corniculatum", "" )) )))))))))))))))))))))))))))))</f>
        <v>Xylocarpus granatum</v>
      </c>
      <c r="J4148" s="23" t="s">
        <v>1022</v>
      </c>
      <c r="K4148" s="68" t="n">
        <v>10</v>
      </c>
    </row>
    <row r="4149" customFormat="false" ht="13.8" hidden="false" customHeight="false" outlineLevel="0" collapsed="false">
      <c r="A4149" s="49" t="s">
        <v>138</v>
      </c>
      <c r="B4149" s="43" t="n">
        <v>41397</v>
      </c>
      <c r="C4149" s="1" t="s">
        <v>544</v>
      </c>
      <c r="D4149" s="1" t="s">
        <v>140</v>
      </c>
      <c r="E4149" s="1" t="s">
        <v>544</v>
      </c>
      <c r="F4149" s="1" t="s">
        <v>20</v>
      </c>
      <c r="G4149" s="14" t="n">
        <v>7</v>
      </c>
      <c r="H4149" s="38" t="n">
        <v>4</v>
      </c>
      <c r="I4149" s="23" t="str">
        <f aca="false">IF(J4149="RHAP", "Rhizophora apiculata", IF(J4149="EXAG", "Excoecaria agallocha", IF(J4149="BRPA", "Bruguiera parviflora", IF(J4149="XYMO", "Xylocarpus moluccensis", IF(J4149="BRCY", "Bruguiera cylindrica", IF(J4149="AVAL", "Avicennia alba", IF(J4149="AVOF", "Avicennia officinalis", IF(J4149="LURA", "Lumnitzera racemosa", IF(J4149="CETA", "Ceriops tagal", IF(J4149="XYGR", "Xylocarpus granatum", IF(J4149="AVMA", "Avicennia marina", IF(J4149="RHMU", "Rhizophora mucronata", IF(J4149="BRGY", "Bruguiera gymnorrhiza", IF(J4149="BRSE", "Bruguiera sexangula", IF(J4149="SOOV", "Sonneratia ovata", IF(J4149="SOCA", "Sonneratia caseolaris", IF(J4149="HELI", "Heritiera littoralis", IF(J4149="HESY", "Heritiera sylvatica", IF(J4149="NYFR", "Nypa fruticans", IF(J4149="CYRA", "Cynometra ramiflora", IF(J4149="PHPA", "Phoenix paludosa", IF(J4149="SCHY", "Scyphiphora hydrophyllacea", IF(J4149="DIMA", "Diospyros maritima", IF(J4149="POPI", "Pongamia pinnata", IF(J4149="MAPS", "Maniltoa psilogyne", IF(J4149="INBI", "Intsia bijuga", IF(J4149="ACEB", "Acanthus ebracteatus", IF(J4149="CAER", "Calamus erinaceus", IF(J4149="UNUN", "Unknown unknown",  IF(J4149="SOAL", "Sonneratia alba",  IF(J4149="AECO", "Aegiceras corniculatum", "" )) )))))))))))))))))))))))))))))</f>
        <v>Xylocarpus granatum</v>
      </c>
      <c r="J4149" s="23" t="s">
        <v>1022</v>
      </c>
      <c r="K4149" s="68" t="n">
        <v>11.3</v>
      </c>
    </row>
    <row r="4150" customFormat="false" ht="13.8" hidden="false" customHeight="false" outlineLevel="0" collapsed="false">
      <c r="A4150" s="49" t="s">
        <v>138</v>
      </c>
      <c r="B4150" s="43" t="n">
        <v>41397</v>
      </c>
      <c r="C4150" s="1" t="s">
        <v>544</v>
      </c>
      <c r="D4150" s="1" t="s">
        <v>140</v>
      </c>
      <c r="E4150" s="1" t="s">
        <v>544</v>
      </c>
      <c r="F4150" s="1" t="s">
        <v>20</v>
      </c>
      <c r="G4150" s="14" t="n">
        <v>7</v>
      </c>
      <c r="H4150" s="38" t="n">
        <v>4</v>
      </c>
      <c r="I4150" s="23" t="str">
        <f aca="false">IF(J4150="RHAP", "Rhizophora apiculata", IF(J4150="EXAG", "Excoecaria agallocha", IF(J4150="BRPA", "Bruguiera parviflora", IF(J4150="XYMO", "Xylocarpus moluccensis", IF(J4150="BRCY", "Bruguiera cylindrica", IF(J4150="AVAL", "Avicennia alba", IF(J4150="AVOF", "Avicennia officinalis", IF(J4150="LURA", "Lumnitzera racemosa", IF(J4150="CETA", "Ceriops tagal", IF(J4150="XYGR", "Xylocarpus granatum", IF(J4150="AVMA", "Avicennia marina", IF(J4150="RHMU", "Rhizophora mucronata", IF(J4150="BRGY", "Bruguiera gymnorrhiza", IF(J4150="BRSE", "Bruguiera sexangula", IF(J4150="SOOV", "Sonneratia ovata", IF(J4150="SOCA", "Sonneratia caseolaris", IF(J4150="HELI", "Heritiera littoralis", IF(J4150="HESY", "Heritiera sylvatica", IF(J4150="NYFR", "Nypa fruticans", IF(J4150="CYRA", "Cynometra ramiflora", IF(J4150="PHPA", "Phoenix paludosa", IF(J4150="SCHY", "Scyphiphora hydrophyllacea", IF(J4150="DIMA", "Diospyros maritima", IF(J4150="POPI", "Pongamia pinnata", IF(J4150="MAPS", "Maniltoa psilogyne", IF(J4150="INBI", "Intsia bijuga", IF(J4150="ACEB", "Acanthus ebracteatus", IF(J4150="CAER", "Calamus erinaceus", IF(J4150="UNUN", "Unknown unknown",  IF(J4150="SOAL", "Sonneratia alba",  IF(J4150="AECO", "Aegiceras corniculatum", "" )) )))))))))))))))))))))))))))))</f>
        <v>Bruguiera gymnorrhiza</v>
      </c>
      <c r="J4150" s="23" t="s">
        <v>1027</v>
      </c>
      <c r="K4150" s="68" t="n">
        <v>14.1</v>
      </c>
      <c r="N4150" s="29"/>
    </row>
    <row r="4151" customFormat="false" ht="13.8" hidden="false" customHeight="false" outlineLevel="0" collapsed="false">
      <c r="A4151" s="49" t="s">
        <v>138</v>
      </c>
      <c r="B4151" s="43" t="n">
        <v>41397</v>
      </c>
      <c r="C4151" s="1" t="s">
        <v>544</v>
      </c>
      <c r="D4151" s="1" t="s">
        <v>140</v>
      </c>
      <c r="E4151" s="1" t="s">
        <v>544</v>
      </c>
      <c r="F4151" s="1" t="s">
        <v>20</v>
      </c>
      <c r="G4151" s="14" t="n">
        <v>7</v>
      </c>
      <c r="H4151" s="38" t="n">
        <v>4</v>
      </c>
      <c r="I4151" s="23" t="str">
        <f aca="false">IF(J4151="RHAP", "Rhizophora apiculata", IF(J4151="EXAG", "Excoecaria agallocha", IF(J4151="BRPA", "Bruguiera parviflora", IF(J4151="XYMO", "Xylocarpus moluccensis", IF(J4151="BRCY", "Bruguiera cylindrica", IF(J4151="AVAL", "Avicennia alba", IF(J4151="AVOF", "Avicennia officinalis", IF(J4151="LURA", "Lumnitzera racemosa", IF(J4151="CETA", "Ceriops tagal", IF(J4151="XYGR", "Xylocarpus granatum", IF(J4151="AVMA", "Avicennia marina", IF(J4151="RHMU", "Rhizophora mucronata", IF(J4151="BRGY", "Bruguiera gymnorrhiza", IF(J4151="BRSE", "Bruguiera sexangula", IF(J4151="SOOV", "Sonneratia ovata", IF(J4151="SOCA", "Sonneratia caseolaris", IF(J4151="HELI", "Heritiera littoralis", IF(J4151="HESY", "Heritiera sylvatica", IF(J4151="NYFR", "Nypa fruticans", IF(J4151="CYRA", "Cynometra ramiflora", IF(J4151="PHPA", "Phoenix paludosa", IF(J4151="SCHY", "Scyphiphora hydrophyllacea", IF(J4151="DIMA", "Diospyros maritima", IF(J4151="POPI", "Pongamia pinnata", IF(J4151="MAPS", "Maniltoa psilogyne", IF(J4151="INBI", "Intsia bijuga", IF(J4151="ACEB", "Acanthus ebracteatus", IF(J4151="CAER", "Calamus erinaceus", IF(J4151="UNUN", "Unknown unknown",  IF(J4151="SOAL", "Sonneratia alba",  IF(J4151="AECO", "Aegiceras corniculatum", "" )) )))))))))))))))))))))))))))))</f>
        <v>Xylocarpus moluccensis</v>
      </c>
      <c r="J4151" s="23" t="s">
        <v>146</v>
      </c>
      <c r="K4151" s="68" t="n">
        <v>21.3</v>
      </c>
    </row>
    <row r="4152" customFormat="false" ht="13.8" hidden="false" customHeight="false" outlineLevel="0" collapsed="false">
      <c r="A4152" s="49" t="s">
        <v>138</v>
      </c>
      <c r="B4152" s="43" t="n">
        <v>41397</v>
      </c>
      <c r="C4152" s="1" t="s">
        <v>544</v>
      </c>
      <c r="D4152" s="1" t="s">
        <v>140</v>
      </c>
      <c r="E4152" s="1" t="s">
        <v>544</v>
      </c>
      <c r="F4152" s="1" t="s">
        <v>20</v>
      </c>
      <c r="G4152" s="14" t="n">
        <v>7</v>
      </c>
      <c r="H4152" s="38" t="n">
        <v>4</v>
      </c>
      <c r="I4152" s="23" t="str">
        <f aca="false">IF(J4152="RHAP", "Rhizophora apiculata", IF(J4152="EXAG", "Excoecaria agallocha", IF(J4152="BRPA", "Bruguiera parviflora", IF(J4152="XYMO", "Xylocarpus moluccensis", IF(J4152="BRCY", "Bruguiera cylindrica", IF(J4152="AVAL", "Avicennia alba", IF(J4152="AVOF", "Avicennia officinalis", IF(J4152="LURA", "Lumnitzera racemosa", IF(J4152="CETA", "Ceriops tagal", IF(J4152="XYGR", "Xylocarpus granatum", IF(J4152="AVMA", "Avicennia marina", IF(J4152="RHMU", "Rhizophora mucronata", IF(J4152="BRGY", "Bruguiera gymnorrhiza", IF(J4152="BRSE", "Bruguiera sexangula", IF(J4152="SOOV", "Sonneratia ovata", IF(J4152="SOCA", "Sonneratia caseolaris", IF(J4152="HELI", "Heritiera littoralis", IF(J4152="HESY", "Heritiera sylvatica", IF(J4152="NYFR", "Nypa fruticans", IF(J4152="CYRA", "Cynometra ramiflora", IF(J4152="PHPA", "Phoenix paludosa", IF(J4152="SCHY", "Scyphiphora hydrophyllacea", IF(J4152="DIMA", "Diospyros maritima", IF(J4152="POPI", "Pongamia pinnata", IF(J4152="MAPS", "Maniltoa psilogyne", IF(J4152="INBI", "Intsia bijuga", IF(J4152="ACEB", "Acanthus ebracteatus", IF(J4152="CAER", "Calamus erinaceus", IF(J4152="UNUN", "Unknown unknown",  IF(J4152="SOAL", "Sonneratia alba",  IF(J4152="AECO", "Aegiceras corniculatum", "" )) )))))))))))))))))))))))))))))</f>
        <v>Xylocarpus moluccensis</v>
      </c>
      <c r="J4152" s="23" t="s">
        <v>146</v>
      </c>
      <c r="K4152" s="68" t="n">
        <v>34.5</v>
      </c>
    </row>
    <row r="4153" customFormat="false" ht="13.8" hidden="false" customHeight="false" outlineLevel="0" collapsed="false">
      <c r="A4153" s="72" t="s">
        <v>138</v>
      </c>
      <c r="B4153" s="43" t="n">
        <v>41397</v>
      </c>
      <c r="C4153" s="1" t="s">
        <v>544</v>
      </c>
      <c r="D4153" s="1" t="s">
        <v>140</v>
      </c>
      <c r="E4153" s="1" t="s">
        <v>544</v>
      </c>
      <c r="F4153" s="1" t="s">
        <v>20</v>
      </c>
      <c r="G4153" s="14" t="n">
        <v>7</v>
      </c>
      <c r="H4153" s="38" t="n">
        <v>5</v>
      </c>
      <c r="I4153" s="23" t="str">
        <f aca="false">IF(J4153="RHAP", "Rhizophora apiculata", IF(J4153="EXAG", "Excoecaria agallocha", IF(J4153="BRPA", "Bruguiera parviflora", IF(J4153="XYMO", "Xylocarpus moluccensis", IF(J4153="BRCY", "Bruguiera cylindrica", IF(J4153="AVAL", "Avicennia alba", IF(J4153="AVOF", "Avicennia officinalis", IF(J4153="LURA", "Lumnitzera racemosa", IF(J4153="CETA", "Ceriops tagal", IF(J4153="XYGR", "Xylocarpus granatum", IF(J4153="AVMA", "Avicennia marina", IF(J4153="RHMU", "Rhizophora mucronata", IF(J4153="BRGY", "Bruguiera gymnorrhiza", IF(J4153="BRSE", "Bruguiera sexangula", IF(J4153="SOOV", "Sonneratia ovata", IF(J4153="SOCA", "Sonneratia caseolaris", IF(J4153="HELI", "Heritiera littoralis", IF(J4153="HESY", "Heritiera sylvatica", IF(J4153="NYFR", "Nypa fruticans", IF(J4153="CYRA", "Cynometra ramiflora", IF(J4153="PHPA", "Phoenix paludosa", IF(J4153="SCHY", "Scyphiphora hydrophyllacea", IF(J4153="DIMA", "Diospyros maritima", IF(J4153="POPI", "Pongamia pinnata", IF(J4153="MAPS", "Maniltoa psilogyne", IF(J4153="INBI", "Intsia bijuga", IF(J4153="ACEB", "Acanthus ebracteatus", IF(J4153="CAER", "Calamus erinaceus", IF(J4153="UNUN", "Unknown unknown",  IF(J4153="SOAL", "Sonneratia alba",  IF(J4153="AECO", "Aegiceras corniculatum", "" )) )))))))))))))))))))))))))))))</f>
        <v>Bruguiera gymnorrhiza</v>
      </c>
      <c r="J4153" s="23" t="s">
        <v>1027</v>
      </c>
      <c r="K4153" s="68" t="n">
        <v>6.8</v>
      </c>
      <c r="N4153" s="29"/>
    </row>
    <row r="4154" customFormat="false" ht="13.8" hidden="false" customHeight="false" outlineLevel="0" collapsed="false">
      <c r="A4154" s="49" t="s">
        <v>138</v>
      </c>
      <c r="B4154" s="43" t="n">
        <v>41397</v>
      </c>
      <c r="C4154" s="1" t="s">
        <v>544</v>
      </c>
      <c r="D4154" s="1" t="s">
        <v>140</v>
      </c>
      <c r="E4154" s="1" t="s">
        <v>544</v>
      </c>
      <c r="F4154" s="1" t="s">
        <v>20</v>
      </c>
      <c r="G4154" s="14" t="n">
        <v>7</v>
      </c>
      <c r="H4154" s="38" t="n">
        <v>5</v>
      </c>
      <c r="I4154" s="23" t="str">
        <f aca="false">IF(J4154="RHAP", "Rhizophora apiculata", IF(J4154="EXAG", "Excoecaria agallocha", IF(J4154="BRPA", "Bruguiera parviflora", IF(J4154="XYMO", "Xylocarpus moluccensis", IF(J4154="BRCY", "Bruguiera cylindrica", IF(J4154="AVAL", "Avicennia alba", IF(J4154="AVOF", "Avicennia officinalis", IF(J4154="LURA", "Lumnitzera racemosa", IF(J4154="CETA", "Ceriops tagal", IF(J4154="XYGR", "Xylocarpus granatum", IF(J4154="AVMA", "Avicennia marina", IF(J4154="RHMU", "Rhizophora mucronata", IF(J4154="BRGY", "Bruguiera gymnorrhiza", IF(J4154="BRSE", "Bruguiera sexangula", IF(J4154="SOOV", "Sonneratia ovata", IF(J4154="SOCA", "Sonneratia caseolaris", IF(J4154="HELI", "Heritiera littoralis", IF(J4154="HESY", "Heritiera sylvatica", IF(J4154="NYFR", "Nypa fruticans", IF(J4154="CYRA", "Cynometra ramiflora", IF(J4154="PHPA", "Phoenix paludosa", IF(J4154="SCHY", "Scyphiphora hydrophyllacea", IF(J4154="DIMA", "Diospyros maritima", IF(J4154="POPI", "Pongamia pinnata", IF(J4154="MAPS", "Maniltoa psilogyne", IF(J4154="INBI", "Intsia bijuga", IF(J4154="ACEB", "Acanthus ebracteatus", IF(J4154="CAER", "Calamus erinaceus", IF(J4154="UNUN", "Unknown unknown",  IF(J4154="SOAL", "Sonneratia alba",  IF(J4154="AECO", "Aegiceras corniculatum", "" )) )))))))))))))))))))))))))))))</f>
        <v>Unknown unknown</v>
      </c>
      <c r="J4154" s="23" t="s">
        <v>1028</v>
      </c>
      <c r="K4154" s="68" t="n">
        <v>6.8</v>
      </c>
      <c r="N4154" s="29"/>
      <c r="P4154" s="23"/>
    </row>
    <row r="4155" customFormat="false" ht="13.8" hidden="false" customHeight="false" outlineLevel="0" collapsed="false">
      <c r="A4155" s="72" t="s">
        <v>138</v>
      </c>
      <c r="B4155" s="43" t="n">
        <v>41397</v>
      </c>
      <c r="C4155" s="1" t="s">
        <v>544</v>
      </c>
      <c r="D4155" s="1" t="s">
        <v>140</v>
      </c>
      <c r="E4155" s="1" t="s">
        <v>544</v>
      </c>
      <c r="F4155" s="1" t="s">
        <v>20</v>
      </c>
      <c r="G4155" s="14" t="n">
        <v>7</v>
      </c>
      <c r="H4155" s="38" t="n">
        <v>5</v>
      </c>
      <c r="I4155" s="23" t="str">
        <f aca="false">IF(J4155="RHAP", "Rhizophora apiculata", IF(J4155="EXAG", "Excoecaria agallocha", IF(J4155="BRPA", "Bruguiera parviflora", IF(J4155="XYMO", "Xylocarpus moluccensis", IF(J4155="BRCY", "Bruguiera cylindrica", IF(J4155="AVAL", "Avicennia alba", IF(J4155="AVOF", "Avicennia officinalis", IF(J4155="LURA", "Lumnitzera racemosa", IF(J4155="CETA", "Ceriops tagal", IF(J4155="XYGR", "Xylocarpus granatum", IF(J4155="AVMA", "Avicennia marina", IF(J4155="RHMU", "Rhizophora mucronata", IF(J4155="BRGY", "Bruguiera gymnorrhiza", IF(J4155="BRSE", "Bruguiera sexangula", IF(J4155="SOOV", "Sonneratia ovata", IF(J4155="SOCA", "Sonneratia caseolaris", IF(J4155="HELI", "Heritiera littoralis", IF(J4155="HESY", "Heritiera sylvatica", IF(J4155="NYFR", "Nypa fruticans", IF(J4155="CYRA", "Cynometra ramiflora", IF(J4155="PHPA", "Phoenix paludosa", IF(J4155="SCHY", "Scyphiphora hydrophyllacea", IF(J4155="DIMA", "Diospyros maritima", IF(J4155="POPI", "Pongamia pinnata", IF(J4155="MAPS", "Maniltoa psilogyne", IF(J4155="INBI", "Intsia bijuga", IF(J4155="ACEB", "Acanthus ebracteatus", IF(J4155="CAER", "Calamus erinaceus", IF(J4155="UNUN", "Unknown unknown",  IF(J4155="SOAL", "Sonneratia alba",  IF(J4155="AECO", "Aegiceras corniculatum", "" )) )))))))))))))))))))))))))))))</f>
        <v>Bruguiera gymnorrhiza</v>
      </c>
      <c r="J4155" s="23" t="s">
        <v>1027</v>
      </c>
      <c r="K4155" s="68" t="n">
        <v>7.5</v>
      </c>
      <c r="N4155" s="29"/>
    </row>
    <row r="4156" customFormat="false" ht="13.8" hidden="false" customHeight="false" outlineLevel="0" collapsed="false">
      <c r="A4156" s="49" t="s">
        <v>138</v>
      </c>
      <c r="B4156" s="43" t="n">
        <v>41397</v>
      </c>
      <c r="C4156" s="1" t="s">
        <v>544</v>
      </c>
      <c r="D4156" s="1" t="s">
        <v>140</v>
      </c>
      <c r="E4156" s="1" t="s">
        <v>544</v>
      </c>
      <c r="F4156" s="1" t="s">
        <v>20</v>
      </c>
      <c r="G4156" s="14" t="n">
        <v>7</v>
      </c>
      <c r="H4156" s="38" t="n">
        <v>5</v>
      </c>
      <c r="I4156" s="23" t="str">
        <f aca="false">IF(J4156="RHAP", "Rhizophora apiculata", IF(J4156="EXAG", "Excoecaria agallocha", IF(J4156="BRPA", "Bruguiera parviflora", IF(J4156="XYMO", "Xylocarpus moluccensis", IF(J4156="BRCY", "Bruguiera cylindrica", IF(J4156="AVAL", "Avicennia alba", IF(J4156="AVOF", "Avicennia officinalis", IF(J4156="LURA", "Lumnitzera racemosa", IF(J4156="CETA", "Ceriops tagal", IF(J4156="XYGR", "Xylocarpus granatum", IF(J4156="AVMA", "Avicennia marina", IF(J4156="RHMU", "Rhizophora mucronata", IF(J4156="BRGY", "Bruguiera gymnorrhiza", IF(J4156="BRSE", "Bruguiera sexangula", IF(J4156="SOOV", "Sonneratia ovata", IF(J4156="SOCA", "Sonneratia caseolaris", IF(J4156="HELI", "Heritiera littoralis", IF(J4156="HESY", "Heritiera sylvatica", IF(J4156="NYFR", "Nypa fruticans", IF(J4156="CYRA", "Cynometra ramiflora", IF(J4156="PHPA", "Phoenix paludosa", IF(J4156="SCHY", "Scyphiphora hydrophyllacea", IF(J4156="DIMA", "Diospyros maritima", IF(J4156="POPI", "Pongamia pinnata", IF(J4156="MAPS", "Maniltoa psilogyne", IF(J4156="INBI", "Intsia bijuga", IF(J4156="ACEB", "Acanthus ebracteatus", IF(J4156="CAER", "Calamus erinaceus", IF(J4156="UNUN", "Unknown unknown",  IF(J4156="SOAL", "Sonneratia alba",  IF(J4156="AECO", "Aegiceras corniculatum", "" )) )))))))))))))))))))))))))))))</f>
        <v>Unknown unknown</v>
      </c>
      <c r="J4156" s="23" t="s">
        <v>1028</v>
      </c>
      <c r="K4156" s="68" t="n">
        <v>8.5</v>
      </c>
      <c r="N4156" s="29"/>
      <c r="P4156" s="23"/>
    </row>
    <row r="4157" customFormat="false" ht="13.8" hidden="false" customHeight="false" outlineLevel="0" collapsed="false">
      <c r="A4157" s="72" t="s">
        <v>138</v>
      </c>
      <c r="B4157" s="43" t="n">
        <v>41397</v>
      </c>
      <c r="C4157" s="1" t="s">
        <v>544</v>
      </c>
      <c r="D4157" s="1" t="s">
        <v>140</v>
      </c>
      <c r="E4157" s="1" t="s">
        <v>544</v>
      </c>
      <c r="F4157" s="1" t="s">
        <v>20</v>
      </c>
      <c r="G4157" s="14" t="n">
        <v>7</v>
      </c>
      <c r="H4157" s="38" t="n">
        <v>5</v>
      </c>
      <c r="I4157" s="23" t="str">
        <f aca="false">IF(J4157="RHAP", "Rhizophora apiculata", IF(J4157="EXAG", "Excoecaria agallocha", IF(J4157="BRPA", "Bruguiera parviflora", IF(J4157="XYMO", "Xylocarpus moluccensis", IF(J4157="BRCY", "Bruguiera cylindrica", IF(J4157="AVAL", "Avicennia alba", IF(J4157="AVOF", "Avicennia officinalis", IF(J4157="LURA", "Lumnitzera racemosa", IF(J4157="CETA", "Ceriops tagal", IF(J4157="XYGR", "Xylocarpus granatum", IF(J4157="AVMA", "Avicennia marina", IF(J4157="RHMU", "Rhizophora mucronata", IF(J4157="BRGY", "Bruguiera gymnorrhiza", IF(J4157="BRSE", "Bruguiera sexangula", IF(J4157="SOOV", "Sonneratia ovata", IF(J4157="SOCA", "Sonneratia caseolaris", IF(J4157="HELI", "Heritiera littoralis", IF(J4157="HESY", "Heritiera sylvatica", IF(J4157="NYFR", "Nypa fruticans", IF(J4157="CYRA", "Cynometra ramiflora", IF(J4157="PHPA", "Phoenix paludosa", IF(J4157="SCHY", "Scyphiphora hydrophyllacea", IF(J4157="DIMA", "Diospyros maritima", IF(J4157="POPI", "Pongamia pinnata", IF(J4157="MAPS", "Maniltoa psilogyne", IF(J4157="INBI", "Intsia bijuga", IF(J4157="ACEB", "Acanthus ebracteatus", IF(J4157="CAER", "Calamus erinaceus", IF(J4157="UNUN", "Unknown unknown",  IF(J4157="SOAL", "Sonneratia alba",  IF(J4157="AECO", "Aegiceras corniculatum", "" )) )))))))))))))))))))))))))))))</f>
        <v>Bruguiera gymnorrhiza</v>
      </c>
      <c r="J4157" s="23" t="s">
        <v>1027</v>
      </c>
      <c r="K4157" s="68" t="n">
        <v>10</v>
      </c>
      <c r="N4157" s="29"/>
    </row>
    <row r="4158" customFormat="false" ht="13.8" hidden="false" customHeight="false" outlineLevel="0" collapsed="false">
      <c r="A4158" s="49" t="s">
        <v>138</v>
      </c>
      <c r="B4158" s="43" t="n">
        <v>41397</v>
      </c>
      <c r="C4158" s="1" t="s">
        <v>544</v>
      </c>
      <c r="D4158" s="1" t="s">
        <v>140</v>
      </c>
      <c r="E4158" s="1" t="s">
        <v>544</v>
      </c>
      <c r="F4158" s="1" t="s">
        <v>20</v>
      </c>
      <c r="G4158" s="14" t="n">
        <v>7</v>
      </c>
      <c r="H4158" s="38" t="n">
        <v>5</v>
      </c>
      <c r="I4158" s="23" t="str">
        <f aca="false">IF(J4158="RHAP", "Rhizophora apiculata", IF(J4158="EXAG", "Excoecaria agallocha", IF(J4158="BRPA", "Bruguiera parviflora", IF(J4158="XYMO", "Xylocarpus moluccensis", IF(J4158="BRCY", "Bruguiera cylindrica", IF(J4158="AVAL", "Avicennia alba", IF(J4158="AVOF", "Avicennia officinalis", IF(J4158="LURA", "Lumnitzera racemosa", IF(J4158="CETA", "Ceriops tagal", IF(J4158="XYGR", "Xylocarpus granatum", IF(J4158="AVMA", "Avicennia marina", IF(J4158="RHMU", "Rhizophora mucronata", IF(J4158="BRGY", "Bruguiera gymnorrhiza", IF(J4158="BRSE", "Bruguiera sexangula", IF(J4158="SOOV", "Sonneratia ovata", IF(J4158="SOCA", "Sonneratia caseolaris", IF(J4158="HELI", "Heritiera littoralis", IF(J4158="HESY", "Heritiera sylvatica", IF(J4158="NYFR", "Nypa fruticans", IF(J4158="CYRA", "Cynometra ramiflora", IF(J4158="PHPA", "Phoenix paludosa", IF(J4158="SCHY", "Scyphiphora hydrophyllacea", IF(J4158="DIMA", "Diospyros maritima", IF(J4158="POPI", "Pongamia pinnata", IF(J4158="MAPS", "Maniltoa psilogyne", IF(J4158="INBI", "Intsia bijuga", IF(J4158="ACEB", "Acanthus ebracteatus", IF(J4158="CAER", "Calamus erinaceus", IF(J4158="UNUN", "Unknown unknown",  IF(J4158="SOAL", "Sonneratia alba",  IF(J4158="AECO", "Aegiceras corniculatum", "" )) )))))))))))))))))))))))))))))</f>
        <v>Unknown unknown</v>
      </c>
      <c r="J4158" s="23" t="s">
        <v>1028</v>
      </c>
      <c r="K4158" s="68" t="n">
        <v>10.5</v>
      </c>
      <c r="N4158" s="29"/>
      <c r="P4158" s="23"/>
    </row>
    <row r="4159" customFormat="false" ht="13.8" hidden="false" customHeight="false" outlineLevel="0" collapsed="false">
      <c r="A4159" s="72" t="s">
        <v>138</v>
      </c>
      <c r="B4159" s="43" t="n">
        <v>41397</v>
      </c>
      <c r="C4159" s="1" t="s">
        <v>544</v>
      </c>
      <c r="D4159" s="1" t="s">
        <v>140</v>
      </c>
      <c r="E4159" s="1" t="s">
        <v>544</v>
      </c>
      <c r="F4159" s="1" t="s">
        <v>20</v>
      </c>
      <c r="G4159" s="14" t="n">
        <v>7</v>
      </c>
      <c r="H4159" s="38" t="n">
        <v>5</v>
      </c>
      <c r="I4159" s="23" t="str">
        <f aca="false">IF(J4159="RHAP", "Rhizophora apiculata", IF(J4159="EXAG", "Excoecaria agallocha", IF(J4159="BRPA", "Bruguiera parviflora", IF(J4159="XYMO", "Xylocarpus moluccensis", IF(J4159="BRCY", "Bruguiera cylindrica", IF(J4159="AVAL", "Avicennia alba", IF(J4159="AVOF", "Avicennia officinalis", IF(J4159="LURA", "Lumnitzera racemosa", IF(J4159="CETA", "Ceriops tagal", IF(J4159="XYGR", "Xylocarpus granatum", IF(J4159="AVMA", "Avicennia marina", IF(J4159="RHMU", "Rhizophora mucronata", IF(J4159="BRGY", "Bruguiera gymnorrhiza", IF(J4159="BRSE", "Bruguiera sexangula", IF(J4159="SOOV", "Sonneratia ovata", IF(J4159="SOCA", "Sonneratia caseolaris", IF(J4159="HELI", "Heritiera littoralis", IF(J4159="HESY", "Heritiera sylvatica", IF(J4159="NYFR", "Nypa fruticans", IF(J4159="CYRA", "Cynometra ramiflora", IF(J4159="PHPA", "Phoenix paludosa", IF(J4159="SCHY", "Scyphiphora hydrophyllacea", IF(J4159="DIMA", "Diospyros maritima", IF(J4159="POPI", "Pongamia pinnata", IF(J4159="MAPS", "Maniltoa psilogyne", IF(J4159="INBI", "Intsia bijuga", IF(J4159="ACEB", "Acanthus ebracteatus", IF(J4159="CAER", "Calamus erinaceus", IF(J4159="UNUN", "Unknown unknown",  IF(J4159="SOAL", "Sonneratia alba",  IF(J4159="AECO", "Aegiceras corniculatum", "" )) )))))))))))))))))))))))))))))</f>
        <v>Bruguiera gymnorrhiza</v>
      </c>
      <c r="J4159" s="23" t="s">
        <v>1027</v>
      </c>
      <c r="K4159" s="23" t="n">
        <v>14.4</v>
      </c>
      <c r="N4159" s="29"/>
    </row>
    <row r="4160" customFormat="false" ht="13.8" hidden="false" customHeight="false" outlineLevel="0" collapsed="false">
      <c r="A4160" s="49" t="s">
        <v>138</v>
      </c>
      <c r="B4160" s="43" t="n">
        <v>41397</v>
      </c>
      <c r="C4160" s="1" t="s">
        <v>544</v>
      </c>
      <c r="D4160" s="1" t="s">
        <v>140</v>
      </c>
      <c r="E4160" s="1" t="s">
        <v>544</v>
      </c>
      <c r="F4160" s="1" t="s">
        <v>20</v>
      </c>
      <c r="G4160" s="14" t="n">
        <v>7</v>
      </c>
      <c r="H4160" s="38" t="n">
        <v>5</v>
      </c>
      <c r="I4160" s="23" t="str">
        <f aca="false">IF(J4160="RHAP", "Rhizophora apiculata", IF(J4160="EXAG", "Excoecaria agallocha", IF(J4160="BRPA", "Bruguiera parviflora", IF(J4160="XYMO", "Xylocarpus moluccensis", IF(J4160="BRCY", "Bruguiera cylindrica", IF(J4160="AVAL", "Avicennia alba", IF(J4160="AVOF", "Avicennia officinalis", IF(J4160="LURA", "Lumnitzera racemosa", IF(J4160="CETA", "Ceriops tagal", IF(J4160="XYGR", "Xylocarpus granatum", IF(J4160="AVMA", "Avicennia marina", IF(J4160="RHMU", "Rhizophora mucronata", IF(J4160="BRGY", "Bruguiera gymnorrhiza", IF(J4160="BRSE", "Bruguiera sexangula", IF(J4160="SOOV", "Sonneratia ovata", IF(J4160="SOCA", "Sonneratia caseolaris", IF(J4160="HELI", "Heritiera littoralis", IF(J4160="HESY", "Heritiera sylvatica", IF(J4160="NYFR", "Nypa fruticans", IF(J4160="CYRA", "Cynometra ramiflora", IF(J4160="PHPA", "Phoenix paludosa", IF(J4160="SCHY", "Scyphiphora hydrophyllacea", IF(J4160="DIMA", "Diospyros maritima", IF(J4160="POPI", "Pongamia pinnata", IF(J4160="MAPS", "Maniltoa psilogyne", IF(J4160="INBI", "Intsia bijuga", IF(J4160="ACEB", "Acanthus ebracteatus", IF(J4160="CAER", "Calamus erinaceus", IF(J4160="UNUN", "Unknown unknown",  IF(J4160="SOAL", "Sonneratia alba",  IF(J4160="AECO", "Aegiceras corniculatum", "" )) )))))))))))))))))))))))))))))</f>
        <v>Unknown unknown</v>
      </c>
      <c r="J4160" s="23" t="s">
        <v>1028</v>
      </c>
      <c r="K4160" s="68" t="n">
        <v>16</v>
      </c>
      <c r="N4160" s="29"/>
      <c r="P4160" s="23"/>
    </row>
    <row r="4161" customFormat="false" ht="13.8" hidden="false" customHeight="false" outlineLevel="0" collapsed="false">
      <c r="A4161" s="72" t="s">
        <v>138</v>
      </c>
      <c r="B4161" s="43" t="n">
        <v>41397</v>
      </c>
      <c r="C4161" s="1" t="s">
        <v>544</v>
      </c>
      <c r="D4161" s="1" t="s">
        <v>140</v>
      </c>
      <c r="E4161" s="1" t="s">
        <v>544</v>
      </c>
      <c r="F4161" s="1" t="s">
        <v>20</v>
      </c>
      <c r="G4161" s="14" t="n">
        <v>7</v>
      </c>
      <c r="H4161" s="38" t="n">
        <v>5</v>
      </c>
      <c r="I4161" s="23" t="str">
        <f aca="false">IF(J4161="RHAP", "Rhizophora apiculata", IF(J4161="EXAG", "Excoecaria agallocha", IF(J4161="BRPA", "Bruguiera parviflora", IF(J4161="XYMO", "Xylocarpus moluccensis", IF(J4161="BRCY", "Bruguiera cylindrica", IF(J4161="AVAL", "Avicennia alba", IF(J4161="AVOF", "Avicennia officinalis", IF(J4161="LURA", "Lumnitzera racemosa", IF(J4161="CETA", "Ceriops tagal", IF(J4161="XYGR", "Xylocarpus granatum", IF(J4161="AVMA", "Avicennia marina", IF(J4161="RHMU", "Rhizophora mucronata", IF(J4161="BRGY", "Bruguiera gymnorrhiza", IF(J4161="BRSE", "Bruguiera sexangula", IF(J4161="SOOV", "Sonneratia ovata", IF(J4161="SOCA", "Sonneratia caseolaris", IF(J4161="HELI", "Heritiera littoralis", IF(J4161="HESY", "Heritiera sylvatica", IF(J4161="NYFR", "Nypa fruticans", IF(J4161="CYRA", "Cynometra ramiflora", IF(J4161="PHPA", "Phoenix paludosa", IF(J4161="SCHY", "Scyphiphora hydrophyllacea", IF(J4161="DIMA", "Diospyros maritima", IF(J4161="POPI", "Pongamia pinnata", IF(J4161="MAPS", "Maniltoa psilogyne", IF(J4161="INBI", "Intsia bijuga", IF(J4161="ACEB", "Acanthus ebracteatus", IF(J4161="CAER", "Calamus erinaceus", IF(J4161="UNUN", "Unknown unknown",  IF(J4161="SOAL", "Sonneratia alba",  IF(J4161="AECO", "Aegiceras corniculatum", "" )) )))))))))))))))))))))))))))))</f>
        <v>Bruguiera gymnorrhiza</v>
      </c>
      <c r="J4161" s="23" t="s">
        <v>1027</v>
      </c>
      <c r="K4161" s="68" t="n">
        <v>17</v>
      </c>
      <c r="N4161" s="29"/>
    </row>
    <row r="4162" customFormat="false" ht="13.8" hidden="false" customHeight="false" outlineLevel="0" collapsed="false">
      <c r="A4162" s="72" t="s">
        <v>138</v>
      </c>
      <c r="B4162" s="43" t="n">
        <v>41397</v>
      </c>
      <c r="C4162" s="1" t="s">
        <v>544</v>
      </c>
      <c r="D4162" s="1" t="s">
        <v>140</v>
      </c>
      <c r="E4162" s="1" t="s">
        <v>544</v>
      </c>
      <c r="F4162" s="1" t="s">
        <v>20</v>
      </c>
      <c r="G4162" s="14" t="n">
        <v>7</v>
      </c>
      <c r="H4162" s="38" t="n">
        <v>5</v>
      </c>
      <c r="I4162" s="23" t="str">
        <f aca="false">IF(J4162="RHAP", "Rhizophora apiculata", IF(J4162="EXAG", "Excoecaria agallocha", IF(J4162="BRPA", "Bruguiera parviflora", IF(J4162="XYMO", "Xylocarpus moluccensis", IF(J4162="BRCY", "Bruguiera cylindrica", IF(J4162="AVAL", "Avicennia alba", IF(J4162="AVOF", "Avicennia officinalis", IF(J4162="LURA", "Lumnitzera racemosa", IF(J4162="CETA", "Ceriops tagal", IF(J4162="XYGR", "Xylocarpus granatum", IF(J4162="AVMA", "Avicennia marina", IF(J4162="RHMU", "Rhizophora mucronata", IF(J4162="BRGY", "Bruguiera gymnorrhiza", IF(J4162="BRSE", "Bruguiera sexangula", IF(J4162="SOOV", "Sonneratia ovata", IF(J4162="SOCA", "Sonneratia caseolaris", IF(J4162="HELI", "Heritiera littoralis", IF(J4162="HESY", "Heritiera sylvatica", IF(J4162="NYFR", "Nypa fruticans", IF(J4162="CYRA", "Cynometra ramiflora", IF(J4162="PHPA", "Phoenix paludosa", IF(J4162="SCHY", "Scyphiphora hydrophyllacea", IF(J4162="DIMA", "Diospyros maritima", IF(J4162="POPI", "Pongamia pinnata", IF(J4162="MAPS", "Maniltoa psilogyne", IF(J4162="INBI", "Intsia bijuga", IF(J4162="ACEB", "Acanthus ebracteatus", IF(J4162="CAER", "Calamus erinaceus", IF(J4162="UNUN", "Unknown unknown",  IF(J4162="SOAL", "Sonneratia alba",  IF(J4162="AECO", "Aegiceras corniculatum", "" )) )))))))))))))))))))))))))))))</f>
        <v>Bruguiera gymnorrhiza</v>
      </c>
      <c r="J4162" s="23" t="s">
        <v>1027</v>
      </c>
      <c r="K4162" s="68" t="n">
        <v>17.1</v>
      </c>
      <c r="N4162" s="29"/>
    </row>
    <row r="4163" customFormat="false" ht="13.8" hidden="false" customHeight="false" outlineLevel="0" collapsed="false">
      <c r="A4163" s="49" t="s">
        <v>138</v>
      </c>
      <c r="B4163" s="43" t="n">
        <v>41397</v>
      </c>
      <c r="C4163" s="1" t="s">
        <v>544</v>
      </c>
      <c r="D4163" s="1" t="s">
        <v>140</v>
      </c>
      <c r="E4163" s="1" t="s">
        <v>544</v>
      </c>
      <c r="F4163" s="1" t="s">
        <v>20</v>
      </c>
      <c r="G4163" s="14" t="n">
        <v>7</v>
      </c>
      <c r="H4163" s="38" t="n">
        <v>5</v>
      </c>
      <c r="I4163" s="23" t="str">
        <f aca="false">IF(J4163="RHAP", "Rhizophora apiculata", IF(J4163="EXAG", "Excoecaria agallocha", IF(J4163="BRPA", "Bruguiera parviflora", IF(J4163="XYMO", "Xylocarpus moluccensis", IF(J4163="BRCY", "Bruguiera cylindrica", IF(J4163="AVAL", "Avicennia alba", IF(J4163="AVOF", "Avicennia officinalis", IF(J4163="LURA", "Lumnitzera racemosa", IF(J4163="CETA", "Ceriops tagal", IF(J4163="XYGR", "Xylocarpus granatum", IF(J4163="AVMA", "Avicennia marina", IF(J4163="RHMU", "Rhizophora mucronata", IF(J4163="BRGY", "Bruguiera gymnorrhiza", IF(J4163="BRSE", "Bruguiera sexangula", IF(J4163="SOOV", "Sonneratia ovata", IF(J4163="SOCA", "Sonneratia caseolaris", IF(J4163="HELI", "Heritiera littoralis", IF(J4163="HESY", "Heritiera sylvatica", IF(J4163="NYFR", "Nypa fruticans", IF(J4163="CYRA", "Cynometra ramiflora", IF(J4163="PHPA", "Phoenix paludosa", IF(J4163="SCHY", "Scyphiphora hydrophyllacea", IF(J4163="DIMA", "Diospyros maritima", IF(J4163="POPI", "Pongamia pinnata", IF(J4163="MAPS", "Maniltoa psilogyne", IF(J4163="INBI", "Intsia bijuga", IF(J4163="ACEB", "Acanthus ebracteatus", IF(J4163="CAER", "Calamus erinaceus", IF(J4163="UNUN", "Unknown unknown",  IF(J4163="SOAL", "Sonneratia alba",  IF(J4163="AECO", "Aegiceras corniculatum", "" )) )))))))))))))))))))))))))))))</f>
        <v>Unknown unknown</v>
      </c>
      <c r="J4163" s="23" t="s">
        <v>1028</v>
      </c>
      <c r="K4163" s="68" t="n">
        <v>20</v>
      </c>
      <c r="N4163" s="29"/>
      <c r="P4163" s="23"/>
    </row>
    <row r="4164" customFormat="false" ht="13.8" hidden="false" customHeight="false" outlineLevel="0" collapsed="false">
      <c r="A4164" s="49" t="s">
        <v>138</v>
      </c>
      <c r="B4164" s="43" t="n">
        <v>41397</v>
      </c>
      <c r="C4164" s="1" t="s">
        <v>544</v>
      </c>
      <c r="D4164" s="1" t="s">
        <v>140</v>
      </c>
      <c r="E4164" s="1" t="s">
        <v>544</v>
      </c>
      <c r="F4164" s="1" t="s">
        <v>20</v>
      </c>
      <c r="G4164" s="14" t="n">
        <v>7</v>
      </c>
      <c r="H4164" s="38" t="n">
        <v>5</v>
      </c>
      <c r="I4164" s="23" t="str">
        <f aca="false">IF(J4164="RHAP", "Rhizophora apiculata", IF(J4164="EXAG", "Excoecaria agallocha", IF(J4164="BRPA", "Bruguiera parviflora", IF(J4164="XYMO", "Xylocarpus moluccensis", IF(J4164="BRCY", "Bruguiera cylindrica", IF(J4164="AVAL", "Avicennia alba", IF(J4164="AVOF", "Avicennia officinalis", IF(J4164="LURA", "Lumnitzera racemosa", IF(J4164="CETA", "Ceriops tagal", IF(J4164="XYGR", "Xylocarpus granatum", IF(J4164="AVMA", "Avicennia marina", IF(J4164="RHMU", "Rhizophora mucronata", IF(J4164="BRGY", "Bruguiera gymnorrhiza", IF(J4164="BRSE", "Bruguiera sexangula", IF(J4164="SOOV", "Sonneratia ovata", IF(J4164="SOCA", "Sonneratia caseolaris", IF(J4164="HELI", "Heritiera littoralis", IF(J4164="HESY", "Heritiera sylvatica", IF(J4164="NYFR", "Nypa fruticans", IF(J4164="CYRA", "Cynometra ramiflora", IF(J4164="PHPA", "Phoenix paludosa", IF(J4164="SCHY", "Scyphiphora hydrophyllacea", IF(J4164="DIMA", "Diospyros maritima", IF(J4164="POPI", "Pongamia pinnata", IF(J4164="MAPS", "Maniltoa psilogyne", IF(J4164="INBI", "Intsia bijuga", IF(J4164="ACEB", "Acanthus ebracteatus", IF(J4164="CAER", "Calamus erinaceus", IF(J4164="UNUN", "Unknown unknown",  IF(J4164="SOAL", "Sonneratia alba",  IF(J4164="AECO", "Aegiceras corniculatum", "" )) )))))))))))))))))))))))))))))</f>
        <v>Xylocarpus granatum</v>
      </c>
      <c r="J4164" s="23" t="s">
        <v>1022</v>
      </c>
      <c r="K4164" s="68" t="n">
        <v>32.2</v>
      </c>
    </row>
    <row r="4165" customFormat="false" ht="13.8" hidden="false" customHeight="false" outlineLevel="0" collapsed="false">
      <c r="A4165" s="49" t="s">
        <v>138</v>
      </c>
      <c r="B4165" s="43" t="n">
        <v>41397</v>
      </c>
      <c r="C4165" s="1" t="s">
        <v>544</v>
      </c>
      <c r="D4165" s="1" t="s">
        <v>140</v>
      </c>
      <c r="E4165" s="1" t="s">
        <v>544</v>
      </c>
      <c r="F4165" s="1" t="s">
        <v>20</v>
      </c>
      <c r="G4165" s="14" t="n">
        <v>7</v>
      </c>
      <c r="H4165" s="38" t="n">
        <v>5</v>
      </c>
      <c r="I4165" s="23" t="str">
        <f aca="false">IF(J4165="RHAP", "Rhizophora apiculata", IF(J4165="EXAG", "Excoecaria agallocha", IF(J4165="BRPA", "Bruguiera parviflora", IF(J4165="XYMO", "Xylocarpus moluccensis", IF(J4165="BRCY", "Bruguiera cylindrica", IF(J4165="AVAL", "Avicennia alba", IF(J4165="AVOF", "Avicennia officinalis", IF(J4165="LURA", "Lumnitzera racemosa", IF(J4165="CETA", "Ceriops tagal", IF(J4165="XYGR", "Xylocarpus granatum", IF(J4165="AVMA", "Avicennia marina", IF(J4165="RHMU", "Rhizophora mucronata", IF(J4165="BRGY", "Bruguiera gymnorrhiza", IF(J4165="BRSE", "Bruguiera sexangula", IF(J4165="SOOV", "Sonneratia ovata", IF(J4165="SOCA", "Sonneratia caseolaris", IF(J4165="HELI", "Heritiera littoralis", IF(J4165="HESY", "Heritiera sylvatica", IF(J4165="NYFR", "Nypa fruticans", IF(J4165="CYRA", "Cynometra ramiflora", IF(J4165="PHPA", "Phoenix paludosa", IF(J4165="SCHY", "Scyphiphora hydrophyllacea", IF(J4165="DIMA", "Diospyros maritima", IF(J4165="POPI", "Pongamia pinnata", IF(J4165="MAPS", "Maniltoa psilogyne", IF(J4165="INBI", "Intsia bijuga", IF(J4165="ACEB", "Acanthus ebracteatus", IF(J4165="CAER", "Calamus erinaceus", IF(J4165="UNUN", "Unknown unknown",  IF(J4165="SOAL", "Sonneratia alba",  IF(J4165="AECO", "Aegiceras corniculatum", "" )) )))))))))))))))))))))))))))))</f>
        <v>Bruguiera gymnorrhiza</v>
      </c>
      <c r="J4165" s="23" t="s">
        <v>1027</v>
      </c>
      <c r="K4165" s="68" t="n">
        <v>35.9</v>
      </c>
      <c r="N4165" s="29"/>
    </row>
    <row r="4166" customFormat="false" ht="13.8" hidden="false" customHeight="false" outlineLevel="0" collapsed="false">
      <c r="A4166" s="72" t="s">
        <v>138</v>
      </c>
      <c r="B4166" s="43" t="n">
        <v>41397</v>
      </c>
      <c r="C4166" s="1" t="s">
        <v>544</v>
      </c>
      <c r="D4166" s="1" t="s">
        <v>140</v>
      </c>
      <c r="E4166" s="1" t="s">
        <v>544</v>
      </c>
      <c r="F4166" s="1" t="s">
        <v>20</v>
      </c>
      <c r="G4166" s="14" t="n">
        <v>7</v>
      </c>
      <c r="H4166" s="38" t="n">
        <v>6</v>
      </c>
      <c r="I4166" s="23" t="str">
        <f aca="false">IF(J4166="RHAP", "Rhizophora apiculata", IF(J4166="EXAG", "Excoecaria agallocha", IF(J4166="BRPA", "Bruguiera parviflora", IF(J4166="XYMO", "Xylocarpus moluccensis", IF(J4166="BRCY", "Bruguiera cylindrica", IF(J4166="AVAL", "Avicennia alba", IF(J4166="AVOF", "Avicennia officinalis", IF(J4166="LURA", "Lumnitzera racemosa", IF(J4166="CETA", "Ceriops tagal", IF(J4166="XYGR", "Xylocarpus granatum", IF(J4166="AVMA", "Avicennia marina", IF(J4166="RHMU", "Rhizophora mucronata", IF(J4166="BRGY", "Bruguiera gymnorrhiza", IF(J4166="BRSE", "Bruguiera sexangula", IF(J4166="SOOV", "Sonneratia ovata", IF(J4166="SOCA", "Sonneratia caseolaris", IF(J4166="HELI", "Heritiera littoralis", IF(J4166="HESY", "Heritiera sylvatica", IF(J4166="NYFR", "Nypa fruticans", IF(J4166="CYRA", "Cynometra ramiflora", IF(J4166="PHPA", "Phoenix paludosa", IF(J4166="SCHY", "Scyphiphora hydrophyllacea", IF(J4166="DIMA", "Diospyros maritima", IF(J4166="POPI", "Pongamia pinnata", IF(J4166="MAPS", "Maniltoa psilogyne", IF(J4166="INBI", "Intsia bijuga", IF(J4166="ACEB", "Acanthus ebracteatus", IF(J4166="CAER", "Calamus erinaceus", IF(J4166="UNUN", "Unknown unknown",  IF(J4166="SOAL", "Sonneratia alba",  IF(J4166="AECO", "Aegiceras corniculatum", "" )) )))))))))))))))))))))))))))))</f>
        <v>Bruguiera parviflora</v>
      </c>
      <c r="J4166" s="23" t="s">
        <v>1058</v>
      </c>
      <c r="K4166" s="68" t="n">
        <v>6.4</v>
      </c>
      <c r="N4166" s="0"/>
      <c r="O4166" s="3" t="s">
        <v>1089</v>
      </c>
    </row>
    <row r="4167" customFormat="false" ht="13.8" hidden="false" customHeight="false" outlineLevel="0" collapsed="false">
      <c r="A4167" s="49" t="s">
        <v>138</v>
      </c>
      <c r="B4167" s="43" t="n">
        <v>41397</v>
      </c>
      <c r="C4167" s="1" t="s">
        <v>544</v>
      </c>
      <c r="D4167" s="1" t="s">
        <v>140</v>
      </c>
      <c r="E4167" s="1" t="s">
        <v>544</v>
      </c>
      <c r="F4167" s="1" t="s">
        <v>20</v>
      </c>
      <c r="G4167" s="14" t="n">
        <v>7</v>
      </c>
      <c r="H4167" s="38" t="n">
        <v>6</v>
      </c>
      <c r="I4167" s="23" t="str">
        <f aca="false">IF(J4167="RHAP", "Rhizophora apiculata", IF(J4167="EXAG", "Excoecaria agallocha", IF(J4167="BRPA", "Bruguiera parviflora", IF(J4167="XYMO", "Xylocarpus moluccensis", IF(J4167="BRCY", "Bruguiera cylindrica", IF(J4167="AVAL", "Avicennia alba", IF(J4167="AVOF", "Avicennia officinalis", IF(J4167="LURA", "Lumnitzera racemosa", IF(J4167="CETA", "Ceriops tagal", IF(J4167="XYGR", "Xylocarpus granatum", IF(J4167="AVMA", "Avicennia marina", IF(J4167="RHMU", "Rhizophora mucronata", IF(J4167="BRGY", "Bruguiera gymnorrhiza", IF(J4167="BRSE", "Bruguiera sexangula", IF(J4167="SOOV", "Sonneratia ovata", IF(J4167="SOCA", "Sonneratia caseolaris", IF(J4167="HELI", "Heritiera littoralis", IF(J4167="HESY", "Heritiera sylvatica", IF(J4167="NYFR", "Nypa fruticans", IF(J4167="CYRA", "Cynometra ramiflora", IF(J4167="PHPA", "Phoenix paludosa", IF(J4167="SCHY", "Scyphiphora hydrophyllacea", IF(J4167="DIMA", "Diospyros maritima", IF(J4167="POPI", "Pongamia pinnata", IF(J4167="MAPS", "Maniltoa psilogyne", IF(J4167="INBI", "Intsia bijuga", IF(J4167="ACEB", "Acanthus ebracteatus", IF(J4167="CAER", "Calamus erinaceus", IF(J4167="UNUN", "Unknown unknown",  IF(J4167="SOAL", "Sonneratia alba",  IF(J4167="AECO", "Aegiceras corniculatum", "" )) )))))))))))))))))))))))))))))</f>
        <v>Unknown unknown</v>
      </c>
      <c r="J4167" s="23" t="s">
        <v>1028</v>
      </c>
      <c r="K4167" s="68" t="n">
        <v>6.5</v>
      </c>
      <c r="N4167" s="29"/>
      <c r="P4167" s="23" t="s">
        <v>1090</v>
      </c>
      <c r="T4167" s="0"/>
      <c r="U4167" s="0"/>
    </row>
    <row r="4168" customFormat="false" ht="13.8" hidden="false" customHeight="false" outlineLevel="0" collapsed="false">
      <c r="A4168" s="72" t="s">
        <v>138</v>
      </c>
      <c r="B4168" s="43" t="n">
        <v>41397</v>
      </c>
      <c r="C4168" s="1" t="s">
        <v>544</v>
      </c>
      <c r="D4168" s="1" t="s">
        <v>140</v>
      </c>
      <c r="E4168" s="1" t="s">
        <v>544</v>
      </c>
      <c r="F4168" s="1" t="s">
        <v>20</v>
      </c>
      <c r="G4168" s="14" t="n">
        <v>7</v>
      </c>
      <c r="H4168" s="38" t="n">
        <v>6</v>
      </c>
      <c r="I4168" s="23" t="str">
        <f aca="false">IF(J4168="RHAP", "Rhizophora apiculata", IF(J4168="EXAG", "Excoecaria agallocha", IF(J4168="BRPA", "Bruguiera parviflora", IF(J4168="XYMO", "Xylocarpus moluccensis", IF(J4168="BRCY", "Bruguiera cylindrica", IF(J4168="AVAL", "Avicennia alba", IF(J4168="AVOF", "Avicennia officinalis", IF(J4168="LURA", "Lumnitzera racemosa", IF(J4168="CETA", "Ceriops tagal", IF(J4168="XYGR", "Xylocarpus granatum", IF(J4168="AVMA", "Avicennia marina", IF(J4168="RHMU", "Rhizophora mucronata", IF(J4168="BRGY", "Bruguiera gymnorrhiza", IF(J4168="BRSE", "Bruguiera sexangula", IF(J4168="SOOV", "Sonneratia ovata", IF(J4168="SOCA", "Sonneratia caseolaris", IF(J4168="HELI", "Heritiera littoralis", IF(J4168="HESY", "Heritiera sylvatica", IF(J4168="NYFR", "Nypa fruticans", IF(J4168="CYRA", "Cynometra ramiflora", IF(J4168="PHPA", "Phoenix paludosa", IF(J4168="SCHY", "Scyphiphora hydrophyllacea", IF(J4168="DIMA", "Diospyros maritima", IF(J4168="POPI", "Pongamia pinnata", IF(J4168="MAPS", "Maniltoa psilogyne", IF(J4168="INBI", "Intsia bijuga", IF(J4168="ACEB", "Acanthus ebracteatus", IF(J4168="CAER", "Calamus erinaceus", IF(J4168="UNUN", "Unknown unknown",  IF(J4168="SOAL", "Sonneratia alba",  IF(J4168="AECO", "Aegiceras corniculatum", "" )) )))))))))))))))))))))))))))))</f>
        <v>Bruguiera parviflora</v>
      </c>
      <c r="J4168" s="23" t="s">
        <v>1058</v>
      </c>
      <c r="K4168" s="68" t="n">
        <v>6.6</v>
      </c>
      <c r="N4168" s="0"/>
      <c r="O4168" s="3" t="s">
        <v>1089</v>
      </c>
      <c r="T4168" s="0"/>
      <c r="U4168" s="0"/>
    </row>
    <row r="4169" customFormat="false" ht="13.8" hidden="false" customHeight="false" outlineLevel="0" collapsed="false">
      <c r="A4169" s="72" t="s">
        <v>138</v>
      </c>
      <c r="B4169" s="43" t="n">
        <v>41397</v>
      </c>
      <c r="C4169" s="1" t="s">
        <v>544</v>
      </c>
      <c r="D4169" s="1" t="s">
        <v>140</v>
      </c>
      <c r="E4169" s="1" t="s">
        <v>544</v>
      </c>
      <c r="F4169" s="1" t="s">
        <v>20</v>
      </c>
      <c r="G4169" s="14" t="n">
        <v>7</v>
      </c>
      <c r="H4169" s="38" t="n">
        <v>6</v>
      </c>
      <c r="I4169" s="23" t="str">
        <f aca="false">IF(J4169="RHAP", "Rhizophora apiculata", IF(J4169="EXAG", "Excoecaria agallocha", IF(J4169="BRPA", "Bruguiera parviflora", IF(J4169="XYMO", "Xylocarpus moluccensis", IF(J4169="BRCY", "Bruguiera cylindrica", IF(J4169="AVAL", "Avicennia alba", IF(J4169="AVOF", "Avicennia officinalis", IF(J4169="LURA", "Lumnitzera racemosa", IF(J4169="CETA", "Ceriops tagal", IF(J4169="XYGR", "Xylocarpus granatum", IF(J4169="AVMA", "Avicennia marina", IF(J4169="RHMU", "Rhizophora mucronata", IF(J4169="BRGY", "Bruguiera gymnorrhiza", IF(J4169="BRSE", "Bruguiera sexangula", IF(J4169="SOOV", "Sonneratia ovata", IF(J4169="SOCA", "Sonneratia caseolaris", IF(J4169="HELI", "Heritiera littoralis", IF(J4169="HESY", "Heritiera sylvatica", IF(J4169="NYFR", "Nypa fruticans", IF(J4169="CYRA", "Cynometra ramiflora", IF(J4169="PHPA", "Phoenix paludosa", IF(J4169="SCHY", "Scyphiphora hydrophyllacea", IF(J4169="DIMA", "Diospyros maritima", IF(J4169="POPI", "Pongamia pinnata", IF(J4169="MAPS", "Maniltoa psilogyne", IF(J4169="INBI", "Intsia bijuga", IF(J4169="ACEB", "Acanthus ebracteatus", IF(J4169="CAER", "Calamus erinaceus", IF(J4169="UNUN", "Unknown unknown",  IF(J4169="SOAL", "Sonneratia alba",  IF(J4169="AECO", "Aegiceras corniculatum", "" )) )))))))))))))))))))))))))))))</f>
        <v>Bruguiera gymnorrhiza</v>
      </c>
      <c r="J4169" s="23" t="s">
        <v>1027</v>
      </c>
      <c r="K4169" s="68" t="n">
        <v>7.5</v>
      </c>
      <c r="N4169" s="29"/>
      <c r="T4169" s="0"/>
      <c r="U4169" s="0"/>
    </row>
    <row r="4170" customFormat="false" ht="13.8" hidden="false" customHeight="false" outlineLevel="0" collapsed="false">
      <c r="A4170" s="72" t="s">
        <v>138</v>
      </c>
      <c r="B4170" s="43" t="n">
        <v>41397</v>
      </c>
      <c r="C4170" s="1" t="s">
        <v>544</v>
      </c>
      <c r="D4170" s="1" t="s">
        <v>140</v>
      </c>
      <c r="E4170" s="1" t="s">
        <v>544</v>
      </c>
      <c r="F4170" s="1" t="s">
        <v>20</v>
      </c>
      <c r="G4170" s="14" t="n">
        <v>7</v>
      </c>
      <c r="H4170" s="38" t="n">
        <v>6</v>
      </c>
      <c r="I4170" s="23" t="str">
        <f aca="false">IF(J4170="RHAP", "Rhizophora apiculata", IF(J4170="EXAG", "Excoecaria agallocha", IF(J4170="BRPA", "Bruguiera parviflora", IF(J4170="XYMO", "Xylocarpus moluccensis", IF(J4170="BRCY", "Bruguiera cylindrica", IF(J4170="AVAL", "Avicennia alba", IF(J4170="AVOF", "Avicennia officinalis", IF(J4170="LURA", "Lumnitzera racemosa", IF(J4170="CETA", "Ceriops tagal", IF(J4170="XYGR", "Xylocarpus granatum", IF(J4170="AVMA", "Avicennia marina", IF(J4170="RHMU", "Rhizophora mucronata", IF(J4170="BRGY", "Bruguiera gymnorrhiza", IF(J4170="BRSE", "Bruguiera sexangula", IF(J4170="SOOV", "Sonneratia ovata", IF(J4170="SOCA", "Sonneratia caseolaris", IF(J4170="HELI", "Heritiera littoralis", IF(J4170="HESY", "Heritiera sylvatica", IF(J4170="NYFR", "Nypa fruticans", IF(J4170="CYRA", "Cynometra ramiflora", IF(J4170="PHPA", "Phoenix paludosa", IF(J4170="SCHY", "Scyphiphora hydrophyllacea", IF(J4170="DIMA", "Diospyros maritima", IF(J4170="POPI", "Pongamia pinnata", IF(J4170="MAPS", "Maniltoa psilogyne", IF(J4170="INBI", "Intsia bijuga", IF(J4170="ACEB", "Acanthus ebracteatus", IF(J4170="CAER", "Calamus erinaceus", IF(J4170="UNUN", "Unknown unknown",  IF(J4170="SOAL", "Sonneratia alba",  IF(J4170="AECO", "Aegiceras corniculatum", "" )) )))))))))))))))))))))))))))))</f>
        <v>Bruguiera parviflora</v>
      </c>
      <c r="J4170" s="23" t="s">
        <v>1058</v>
      </c>
      <c r="K4170" s="68" t="n">
        <v>7.6</v>
      </c>
      <c r="N4170" s="0"/>
      <c r="O4170" s="3" t="s">
        <v>1089</v>
      </c>
      <c r="T4170" s="0"/>
      <c r="U4170" s="0"/>
    </row>
    <row r="4171" customFormat="false" ht="13.8" hidden="false" customHeight="false" outlineLevel="0" collapsed="false">
      <c r="A4171" s="72" t="s">
        <v>138</v>
      </c>
      <c r="B4171" s="43" t="n">
        <v>41397</v>
      </c>
      <c r="C4171" s="1" t="s">
        <v>544</v>
      </c>
      <c r="D4171" s="1" t="s">
        <v>140</v>
      </c>
      <c r="E4171" s="1" t="s">
        <v>544</v>
      </c>
      <c r="F4171" s="1" t="s">
        <v>20</v>
      </c>
      <c r="G4171" s="14" t="n">
        <v>7</v>
      </c>
      <c r="H4171" s="38" t="n">
        <v>6</v>
      </c>
      <c r="I4171" s="23" t="str">
        <f aca="false">IF(J4171="RHAP", "Rhizophora apiculata", IF(J4171="EXAG", "Excoecaria agallocha", IF(J4171="BRPA", "Bruguiera parviflora", IF(J4171="XYMO", "Xylocarpus moluccensis", IF(J4171="BRCY", "Bruguiera cylindrica", IF(J4171="AVAL", "Avicennia alba", IF(J4171="AVOF", "Avicennia officinalis", IF(J4171="LURA", "Lumnitzera racemosa", IF(J4171="CETA", "Ceriops tagal", IF(J4171="XYGR", "Xylocarpus granatum", IF(J4171="AVMA", "Avicennia marina", IF(J4171="RHMU", "Rhizophora mucronata", IF(J4171="BRGY", "Bruguiera gymnorrhiza", IF(J4171="BRSE", "Bruguiera sexangula", IF(J4171="SOOV", "Sonneratia ovata", IF(J4171="SOCA", "Sonneratia caseolaris", IF(J4171="HELI", "Heritiera littoralis", IF(J4171="HESY", "Heritiera sylvatica", IF(J4171="NYFR", "Nypa fruticans", IF(J4171="CYRA", "Cynometra ramiflora", IF(J4171="PHPA", "Phoenix paludosa", IF(J4171="SCHY", "Scyphiphora hydrophyllacea", IF(J4171="DIMA", "Diospyros maritima", IF(J4171="POPI", "Pongamia pinnata", IF(J4171="MAPS", "Maniltoa psilogyne", IF(J4171="INBI", "Intsia bijuga", IF(J4171="ACEB", "Acanthus ebracteatus", IF(J4171="CAER", "Calamus erinaceus", IF(J4171="UNUN", "Unknown unknown",  IF(J4171="SOAL", "Sonneratia alba",  IF(J4171="AECO", "Aegiceras corniculatum", "" )) )))))))))))))))))))))))))))))</f>
        <v>Bruguiera gymnorrhiza</v>
      </c>
      <c r="J4171" s="23" t="s">
        <v>1027</v>
      </c>
      <c r="K4171" s="68" t="n">
        <v>8.1</v>
      </c>
      <c r="N4171" s="29"/>
      <c r="T4171" s="0"/>
      <c r="U4171" s="0"/>
    </row>
    <row r="4172" customFormat="false" ht="13.8" hidden="false" customHeight="false" outlineLevel="0" collapsed="false">
      <c r="A4172" s="49" t="s">
        <v>138</v>
      </c>
      <c r="B4172" s="43" t="n">
        <v>41397</v>
      </c>
      <c r="C4172" s="1" t="s">
        <v>544</v>
      </c>
      <c r="D4172" s="1" t="s">
        <v>140</v>
      </c>
      <c r="E4172" s="1" t="s">
        <v>544</v>
      </c>
      <c r="F4172" s="1" t="s">
        <v>20</v>
      </c>
      <c r="G4172" s="14" t="n">
        <v>7</v>
      </c>
      <c r="H4172" s="38" t="n">
        <v>6</v>
      </c>
      <c r="I4172" s="23" t="str">
        <f aca="false">IF(J4172="RHAP", "Rhizophora apiculata", IF(J4172="EXAG", "Excoecaria agallocha", IF(J4172="BRPA", "Bruguiera parviflora", IF(J4172="XYMO", "Xylocarpus moluccensis", IF(J4172="BRCY", "Bruguiera cylindrica", IF(J4172="AVAL", "Avicennia alba", IF(J4172="AVOF", "Avicennia officinalis", IF(J4172="LURA", "Lumnitzera racemosa", IF(J4172="CETA", "Ceriops tagal", IF(J4172="XYGR", "Xylocarpus granatum", IF(J4172="AVMA", "Avicennia marina", IF(J4172="RHMU", "Rhizophora mucronata", IF(J4172="BRGY", "Bruguiera gymnorrhiza", IF(J4172="BRSE", "Bruguiera sexangula", IF(J4172="SOOV", "Sonneratia ovata", IF(J4172="SOCA", "Sonneratia caseolaris", IF(J4172="HELI", "Heritiera littoralis", IF(J4172="HESY", "Heritiera sylvatica", IF(J4172="NYFR", "Nypa fruticans", IF(J4172="CYRA", "Cynometra ramiflora", IF(J4172="PHPA", "Phoenix paludosa", IF(J4172="SCHY", "Scyphiphora hydrophyllacea", IF(J4172="DIMA", "Diospyros maritima", IF(J4172="POPI", "Pongamia pinnata", IF(J4172="MAPS", "Maniltoa psilogyne", IF(J4172="INBI", "Intsia bijuga", IF(J4172="ACEB", "Acanthus ebracteatus", IF(J4172="CAER", "Calamus erinaceus", IF(J4172="UNUN", "Unknown unknown",  IF(J4172="SOAL", "Sonneratia alba",  IF(J4172="AECO", "Aegiceras corniculatum", "" )) )))))))))))))))))))))))))))))</f>
        <v>Unknown unknown</v>
      </c>
      <c r="J4172" s="23" t="s">
        <v>1028</v>
      </c>
      <c r="K4172" s="68" t="n">
        <v>8.2</v>
      </c>
      <c r="N4172" s="29"/>
      <c r="P4172" s="23"/>
      <c r="T4172" s="0"/>
      <c r="U4172" s="0"/>
    </row>
    <row r="4173" customFormat="false" ht="13.8" hidden="false" customHeight="false" outlineLevel="0" collapsed="false">
      <c r="A4173" s="49" t="s">
        <v>138</v>
      </c>
      <c r="B4173" s="43" t="n">
        <v>41397</v>
      </c>
      <c r="C4173" s="1" t="s">
        <v>544</v>
      </c>
      <c r="D4173" s="1" t="s">
        <v>140</v>
      </c>
      <c r="E4173" s="1" t="s">
        <v>544</v>
      </c>
      <c r="F4173" s="1" t="s">
        <v>20</v>
      </c>
      <c r="G4173" s="14" t="n">
        <v>7</v>
      </c>
      <c r="H4173" s="38" t="n">
        <v>6</v>
      </c>
      <c r="I4173" s="23" t="str">
        <f aca="false">IF(J4173="RHAP", "Rhizophora apiculata", IF(J4173="EXAG", "Excoecaria agallocha", IF(J4173="BRPA", "Bruguiera parviflora", IF(J4173="XYMO", "Xylocarpus moluccensis", IF(J4173="BRCY", "Bruguiera cylindrica", IF(J4173="AVAL", "Avicennia alba", IF(J4173="AVOF", "Avicennia officinalis", IF(J4173="LURA", "Lumnitzera racemosa", IF(J4173="CETA", "Ceriops tagal", IF(J4173="XYGR", "Xylocarpus granatum", IF(J4173="AVMA", "Avicennia marina", IF(J4173="RHMU", "Rhizophora mucronata", IF(J4173="BRGY", "Bruguiera gymnorrhiza", IF(J4173="BRSE", "Bruguiera sexangula", IF(J4173="SOOV", "Sonneratia ovata", IF(J4173="SOCA", "Sonneratia caseolaris", IF(J4173="HELI", "Heritiera littoralis", IF(J4173="HESY", "Heritiera sylvatica", IF(J4173="NYFR", "Nypa fruticans", IF(J4173="CYRA", "Cynometra ramiflora", IF(J4173="PHPA", "Phoenix paludosa", IF(J4173="SCHY", "Scyphiphora hydrophyllacea", IF(J4173="DIMA", "Diospyros maritima", IF(J4173="POPI", "Pongamia pinnata", IF(J4173="MAPS", "Maniltoa psilogyne", IF(J4173="INBI", "Intsia bijuga", IF(J4173="ACEB", "Acanthus ebracteatus", IF(J4173="CAER", "Calamus erinaceus", IF(J4173="UNUN", "Unknown unknown",  IF(J4173="SOAL", "Sonneratia alba",  IF(J4173="AECO", "Aegiceras corniculatum", "" )) )))))))))))))))))))))))))))))</f>
        <v>Unknown unknown</v>
      </c>
      <c r="J4173" s="23" t="s">
        <v>1028</v>
      </c>
      <c r="K4173" s="68" t="n">
        <v>8.3</v>
      </c>
      <c r="N4173" s="29"/>
      <c r="P4173" s="23" t="s">
        <v>1090</v>
      </c>
      <c r="T4173" s="0"/>
      <c r="U4173" s="0"/>
    </row>
    <row r="4174" customFormat="false" ht="13.8" hidden="false" customHeight="false" outlineLevel="0" collapsed="false">
      <c r="A4174" s="72" t="s">
        <v>138</v>
      </c>
      <c r="B4174" s="43" t="n">
        <v>41397</v>
      </c>
      <c r="C4174" s="1" t="s">
        <v>544</v>
      </c>
      <c r="D4174" s="1" t="s">
        <v>140</v>
      </c>
      <c r="E4174" s="1" t="s">
        <v>544</v>
      </c>
      <c r="F4174" s="1" t="s">
        <v>20</v>
      </c>
      <c r="G4174" s="14" t="n">
        <v>7</v>
      </c>
      <c r="H4174" s="38" t="n">
        <v>6</v>
      </c>
      <c r="I4174" s="23" t="str">
        <f aca="false">IF(J4174="RHAP", "Rhizophora apiculata", IF(J4174="EXAG", "Excoecaria agallocha", IF(J4174="BRPA", "Bruguiera parviflora", IF(J4174="XYMO", "Xylocarpus moluccensis", IF(J4174="BRCY", "Bruguiera cylindrica", IF(J4174="AVAL", "Avicennia alba", IF(J4174="AVOF", "Avicennia officinalis", IF(J4174="LURA", "Lumnitzera racemosa", IF(J4174="CETA", "Ceriops tagal", IF(J4174="XYGR", "Xylocarpus granatum", IF(J4174="AVMA", "Avicennia marina", IF(J4174="RHMU", "Rhizophora mucronata", IF(J4174="BRGY", "Bruguiera gymnorrhiza", IF(J4174="BRSE", "Bruguiera sexangula", IF(J4174="SOOV", "Sonneratia ovata", IF(J4174="SOCA", "Sonneratia caseolaris", IF(J4174="HELI", "Heritiera littoralis", IF(J4174="HESY", "Heritiera sylvatica", IF(J4174="NYFR", "Nypa fruticans", IF(J4174="CYRA", "Cynometra ramiflora", IF(J4174="PHPA", "Phoenix paludosa", IF(J4174="SCHY", "Scyphiphora hydrophyllacea", IF(J4174="DIMA", "Diospyros maritima", IF(J4174="POPI", "Pongamia pinnata", IF(J4174="MAPS", "Maniltoa psilogyne", IF(J4174="INBI", "Intsia bijuga", IF(J4174="ACEB", "Acanthus ebracteatus", IF(J4174="CAER", "Calamus erinaceus", IF(J4174="UNUN", "Unknown unknown",  IF(J4174="SOAL", "Sonneratia alba",  IF(J4174="AECO", "Aegiceras corniculatum", "" )) )))))))))))))))))))))))))))))</f>
        <v>Bruguiera parviflora</v>
      </c>
      <c r="J4174" s="23" t="s">
        <v>1058</v>
      </c>
      <c r="K4174" s="68" t="n">
        <v>9.4</v>
      </c>
      <c r="N4174" s="0"/>
      <c r="O4174" s="3" t="s">
        <v>1089</v>
      </c>
      <c r="T4174" s="0"/>
      <c r="U4174" s="0"/>
    </row>
    <row r="4175" customFormat="false" ht="13.8" hidden="false" customHeight="false" outlineLevel="0" collapsed="false">
      <c r="A4175" s="72" t="s">
        <v>138</v>
      </c>
      <c r="B4175" s="43" t="n">
        <v>41397</v>
      </c>
      <c r="C4175" s="1" t="s">
        <v>544</v>
      </c>
      <c r="D4175" s="1" t="s">
        <v>140</v>
      </c>
      <c r="E4175" s="1" t="s">
        <v>544</v>
      </c>
      <c r="F4175" s="1" t="s">
        <v>20</v>
      </c>
      <c r="G4175" s="14" t="n">
        <v>7</v>
      </c>
      <c r="H4175" s="38" t="n">
        <v>6</v>
      </c>
      <c r="I4175" s="23" t="str">
        <f aca="false">IF(J4175="RHAP", "Rhizophora apiculata", IF(J4175="EXAG", "Excoecaria agallocha", IF(J4175="BRPA", "Bruguiera parviflora", IF(J4175="XYMO", "Xylocarpus moluccensis", IF(J4175="BRCY", "Bruguiera cylindrica", IF(J4175="AVAL", "Avicennia alba", IF(J4175="AVOF", "Avicennia officinalis", IF(J4175="LURA", "Lumnitzera racemosa", IF(J4175="CETA", "Ceriops tagal", IF(J4175="XYGR", "Xylocarpus granatum", IF(J4175="AVMA", "Avicennia marina", IF(J4175="RHMU", "Rhizophora mucronata", IF(J4175="BRGY", "Bruguiera gymnorrhiza", IF(J4175="BRSE", "Bruguiera sexangula", IF(J4175="SOOV", "Sonneratia ovata", IF(J4175="SOCA", "Sonneratia caseolaris", IF(J4175="HELI", "Heritiera littoralis", IF(J4175="HESY", "Heritiera sylvatica", IF(J4175="NYFR", "Nypa fruticans", IF(J4175="CYRA", "Cynometra ramiflora", IF(J4175="PHPA", "Phoenix paludosa", IF(J4175="SCHY", "Scyphiphora hydrophyllacea", IF(J4175="DIMA", "Diospyros maritima", IF(J4175="POPI", "Pongamia pinnata", IF(J4175="MAPS", "Maniltoa psilogyne", IF(J4175="INBI", "Intsia bijuga", IF(J4175="ACEB", "Acanthus ebracteatus", IF(J4175="CAER", "Calamus erinaceus", IF(J4175="UNUN", "Unknown unknown",  IF(J4175="SOAL", "Sonneratia alba",  IF(J4175="AECO", "Aegiceras corniculatum", "" )) )))))))))))))))))))))))))))))</f>
        <v>Bruguiera gymnorrhiza</v>
      </c>
      <c r="J4175" s="23" t="s">
        <v>1027</v>
      </c>
      <c r="K4175" s="68" t="n">
        <v>9.5</v>
      </c>
      <c r="N4175" s="29"/>
      <c r="T4175" s="0"/>
      <c r="U4175" s="0"/>
    </row>
    <row r="4176" customFormat="false" ht="13.8" hidden="false" customHeight="false" outlineLevel="0" collapsed="false">
      <c r="A4176" s="72" t="s">
        <v>138</v>
      </c>
      <c r="B4176" s="43" t="n">
        <v>41397</v>
      </c>
      <c r="C4176" s="1" t="s">
        <v>544</v>
      </c>
      <c r="D4176" s="1" t="s">
        <v>140</v>
      </c>
      <c r="E4176" s="1" t="s">
        <v>544</v>
      </c>
      <c r="F4176" s="1" t="s">
        <v>20</v>
      </c>
      <c r="G4176" s="14" t="n">
        <v>7</v>
      </c>
      <c r="H4176" s="38" t="n">
        <v>6</v>
      </c>
      <c r="I4176" s="23" t="str">
        <f aca="false">IF(J4176="RHAP", "Rhizophora apiculata", IF(J4176="EXAG", "Excoecaria agallocha", IF(J4176="BRPA", "Bruguiera parviflora", IF(J4176="XYMO", "Xylocarpus moluccensis", IF(J4176="BRCY", "Bruguiera cylindrica", IF(J4176="AVAL", "Avicennia alba", IF(J4176="AVOF", "Avicennia officinalis", IF(J4176="LURA", "Lumnitzera racemosa", IF(J4176="CETA", "Ceriops tagal", IF(J4176="XYGR", "Xylocarpus granatum", IF(J4176="AVMA", "Avicennia marina", IF(J4176="RHMU", "Rhizophora mucronata", IF(J4176="BRGY", "Bruguiera gymnorrhiza", IF(J4176="BRSE", "Bruguiera sexangula", IF(J4176="SOOV", "Sonneratia ovata", IF(J4176="SOCA", "Sonneratia caseolaris", IF(J4176="HELI", "Heritiera littoralis", IF(J4176="HESY", "Heritiera sylvatica", IF(J4176="NYFR", "Nypa fruticans", IF(J4176="CYRA", "Cynometra ramiflora", IF(J4176="PHPA", "Phoenix paludosa", IF(J4176="SCHY", "Scyphiphora hydrophyllacea", IF(J4176="DIMA", "Diospyros maritima", IF(J4176="POPI", "Pongamia pinnata", IF(J4176="MAPS", "Maniltoa psilogyne", IF(J4176="INBI", "Intsia bijuga", IF(J4176="ACEB", "Acanthus ebracteatus", IF(J4176="CAER", "Calamus erinaceus", IF(J4176="UNUN", "Unknown unknown",  IF(J4176="SOAL", "Sonneratia alba",  IF(J4176="AECO", "Aegiceras corniculatum", "" )) )))))))))))))))))))))))))))))</f>
        <v>Bruguiera parviflora</v>
      </c>
      <c r="J4176" s="23" t="s">
        <v>1058</v>
      </c>
      <c r="K4176" s="68" t="n">
        <v>9.5</v>
      </c>
      <c r="N4176" s="0"/>
      <c r="O4176" s="3" t="s">
        <v>1089</v>
      </c>
      <c r="T4176" s="0"/>
      <c r="U4176" s="0"/>
    </row>
    <row r="4177" customFormat="false" ht="13.8" hidden="false" customHeight="false" outlineLevel="0" collapsed="false">
      <c r="A4177" s="49" t="s">
        <v>138</v>
      </c>
      <c r="B4177" s="43" t="n">
        <v>41397</v>
      </c>
      <c r="C4177" s="1" t="s">
        <v>544</v>
      </c>
      <c r="D4177" s="1" t="s">
        <v>140</v>
      </c>
      <c r="E4177" s="1" t="s">
        <v>544</v>
      </c>
      <c r="F4177" s="1" t="s">
        <v>20</v>
      </c>
      <c r="G4177" s="14" t="n">
        <v>7</v>
      </c>
      <c r="H4177" s="38" t="n">
        <v>6</v>
      </c>
      <c r="I4177" s="23" t="str">
        <f aca="false">IF(J4177="RHAP", "Rhizophora apiculata", IF(J4177="EXAG", "Excoecaria agallocha", IF(J4177="BRPA", "Bruguiera parviflora", IF(J4177="XYMO", "Xylocarpus moluccensis", IF(J4177="BRCY", "Bruguiera cylindrica", IF(J4177="AVAL", "Avicennia alba", IF(J4177="AVOF", "Avicennia officinalis", IF(J4177="LURA", "Lumnitzera racemosa", IF(J4177="CETA", "Ceriops tagal", IF(J4177="XYGR", "Xylocarpus granatum", IF(J4177="AVMA", "Avicennia marina", IF(J4177="RHMU", "Rhizophora mucronata", IF(J4177="BRGY", "Bruguiera gymnorrhiza", IF(J4177="BRSE", "Bruguiera sexangula", IF(J4177="SOOV", "Sonneratia ovata", IF(J4177="SOCA", "Sonneratia caseolaris", IF(J4177="HELI", "Heritiera littoralis", IF(J4177="HESY", "Heritiera sylvatica", IF(J4177="NYFR", "Nypa fruticans", IF(J4177="CYRA", "Cynometra ramiflora", IF(J4177="PHPA", "Phoenix paludosa", IF(J4177="SCHY", "Scyphiphora hydrophyllacea", IF(J4177="DIMA", "Diospyros maritima", IF(J4177="POPI", "Pongamia pinnata", IF(J4177="MAPS", "Maniltoa psilogyne", IF(J4177="INBI", "Intsia bijuga", IF(J4177="ACEB", "Acanthus ebracteatus", IF(J4177="CAER", "Calamus erinaceus", IF(J4177="UNUN", "Unknown unknown",  IF(J4177="SOAL", "Sonneratia alba",  IF(J4177="AECO", "Aegiceras corniculatum", "" )) )))))))))))))))))))))))))))))</f>
        <v>Unknown unknown</v>
      </c>
      <c r="J4177" s="23" t="s">
        <v>1028</v>
      </c>
      <c r="K4177" s="68" t="n">
        <v>10.4</v>
      </c>
      <c r="N4177" s="29"/>
      <c r="P4177" s="23" t="s">
        <v>1090</v>
      </c>
      <c r="T4177" s="0"/>
      <c r="U4177" s="0"/>
    </row>
    <row r="4178" customFormat="false" ht="13.8" hidden="false" customHeight="false" outlineLevel="0" collapsed="false">
      <c r="A4178" s="72" t="s">
        <v>138</v>
      </c>
      <c r="B4178" s="43" t="n">
        <v>41397</v>
      </c>
      <c r="C4178" s="1" t="s">
        <v>544</v>
      </c>
      <c r="D4178" s="1" t="s">
        <v>140</v>
      </c>
      <c r="E4178" s="1" t="s">
        <v>544</v>
      </c>
      <c r="F4178" s="1" t="s">
        <v>20</v>
      </c>
      <c r="G4178" s="14" t="n">
        <v>7</v>
      </c>
      <c r="H4178" s="38" t="n">
        <v>6</v>
      </c>
      <c r="I4178" s="23" t="str">
        <f aca="false">IF(J4178="RHAP", "Rhizophora apiculata", IF(J4178="EXAG", "Excoecaria agallocha", IF(J4178="BRPA", "Bruguiera parviflora", IF(J4178="XYMO", "Xylocarpus moluccensis", IF(J4178="BRCY", "Bruguiera cylindrica", IF(J4178="AVAL", "Avicennia alba", IF(J4178="AVOF", "Avicennia officinalis", IF(J4178="LURA", "Lumnitzera racemosa", IF(J4178="CETA", "Ceriops tagal", IF(J4178="XYGR", "Xylocarpus granatum", IF(J4178="AVMA", "Avicennia marina", IF(J4178="RHMU", "Rhizophora mucronata", IF(J4178="BRGY", "Bruguiera gymnorrhiza", IF(J4178="BRSE", "Bruguiera sexangula", IF(J4178="SOOV", "Sonneratia ovata", IF(J4178="SOCA", "Sonneratia caseolaris", IF(J4178="HELI", "Heritiera littoralis", IF(J4178="HESY", "Heritiera sylvatica", IF(J4178="NYFR", "Nypa fruticans", IF(J4178="CYRA", "Cynometra ramiflora", IF(J4178="PHPA", "Phoenix paludosa", IF(J4178="SCHY", "Scyphiphora hydrophyllacea", IF(J4178="DIMA", "Diospyros maritima", IF(J4178="POPI", "Pongamia pinnata", IF(J4178="MAPS", "Maniltoa psilogyne", IF(J4178="INBI", "Intsia bijuga", IF(J4178="ACEB", "Acanthus ebracteatus", IF(J4178="CAER", "Calamus erinaceus", IF(J4178="UNUN", "Unknown unknown",  IF(J4178="SOAL", "Sonneratia alba",  IF(J4178="AECO", "Aegiceras corniculatum", "" )) )))))))))))))))))))))))))))))</f>
        <v>Bruguiera parviflora</v>
      </c>
      <c r="J4178" s="23" t="s">
        <v>1058</v>
      </c>
      <c r="K4178" s="68" t="n">
        <v>10.5</v>
      </c>
      <c r="N4178" s="0"/>
      <c r="O4178" s="3" t="s">
        <v>1089</v>
      </c>
      <c r="T4178" s="0"/>
      <c r="U4178" s="0"/>
    </row>
    <row r="4179" customFormat="false" ht="13.8" hidden="false" customHeight="false" outlineLevel="0" collapsed="false">
      <c r="A4179" s="72" t="s">
        <v>138</v>
      </c>
      <c r="B4179" s="43" t="n">
        <v>41397</v>
      </c>
      <c r="C4179" s="1" t="s">
        <v>544</v>
      </c>
      <c r="D4179" s="1" t="s">
        <v>140</v>
      </c>
      <c r="E4179" s="1" t="s">
        <v>544</v>
      </c>
      <c r="F4179" s="1" t="s">
        <v>20</v>
      </c>
      <c r="G4179" s="14" t="n">
        <v>7</v>
      </c>
      <c r="H4179" s="38" t="n">
        <v>6</v>
      </c>
      <c r="I4179" s="23" t="str">
        <f aca="false">IF(J4179="RHAP", "Rhizophora apiculata", IF(J4179="EXAG", "Excoecaria agallocha", IF(J4179="BRPA", "Bruguiera parviflora", IF(J4179="XYMO", "Xylocarpus moluccensis", IF(J4179="BRCY", "Bruguiera cylindrica", IF(J4179="AVAL", "Avicennia alba", IF(J4179="AVOF", "Avicennia officinalis", IF(J4179="LURA", "Lumnitzera racemosa", IF(J4179="CETA", "Ceriops tagal", IF(J4179="XYGR", "Xylocarpus granatum", IF(J4179="AVMA", "Avicennia marina", IF(J4179="RHMU", "Rhizophora mucronata", IF(J4179="BRGY", "Bruguiera gymnorrhiza", IF(J4179="BRSE", "Bruguiera sexangula", IF(J4179="SOOV", "Sonneratia ovata", IF(J4179="SOCA", "Sonneratia caseolaris", IF(J4179="HELI", "Heritiera littoralis", IF(J4179="HESY", "Heritiera sylvatica", IF(J4179="NYFR", "Nypa fruticans", IF(J4179="CYRA", "Cynometra ramiflora", IF(J4179="PHPA", "Phoenix paludosa", IF(J4179="SCHY", "Scyphiphora hydrophyllacea", IF(J4179="DIMA", "Diospyros maritima", IF(J4179="POPI", "Pongamia pinnata", IF(J4179="MAPS", "Maniltoa psilogyne", IF(J4179="INBI", "Intsia bijuga", IF(J4179="ACEB", "Acanthus ebracteatus", IF(J4179="CAER", "Calamus erinaceus", IF(J4179="UNUN", "Unknown unknown",  IF(J4179="SOAL", "Sonneratia alba",  IF(J4179="AECO", "Aegiceras corniculatum", "" )) )))))))))))))))))))))))))))))</f>
        <v>Bruguiera parviflora</v>
      </c>
      <c r="J4179" s="23" t="s">
        <v>1058</v>
      </c>
      <c r="K4179" s="68" t="n">
        <v>12</v>
      </c>
      <c r="N4179" s="0"/>
      <c r="O4179" s="3" t="s">
        <v>1089</v>
      </c>
      <c r="T4179" s="0"/>
      <c r="U4179" s="0"/>
    </row>
    <row r="4180" customFormat="false" ht="13.8" hidden="false" customHeight="false" outlineLevel="0" collapsed="false">
      <c r="A4180" s="72" t="s">
        <v>138</v>
      </c>
      <c r="B4180" s="43" t="n">
        <v>41397</v>
      </c>
      <c r="C4180" s="1" t="s">
        <v>544</v>
      </c>
      <c r="D4180" s="1" t="s">
        <v>140</v>
      </c>
      <c r="E4180" s="1" t="s">
        <v>544</v>
      </c>
      <c r="F4180" s="1" t="s">
        <v>20</v>
      </c>
      <c r="G4180" s="14" t="n">
        <v>7</v>
      </c>
      <c r="H4180" s="38" t="n">
        <v>6</v>
      </c>
      <c r="I4180" s="23" t="str">
        <f aca="false">IF(J4180="RHAP", "Rhizophora apiculata", IF(J4180="EXAG", "Excoecaria agallocha", IF(J4180="BRPA", "Bruguiera parviflora", IF(J4180="XYMO", "Xylocarpus moluccensis", IF(J4180="BRCY", "Bruguiera cylindrica", IF(J4180="AVAL", "Avicennia alba", IF(J4180="AVOF", "Avicennia officinalis", IF(J4180="LURA", "Lumnitzera racemosa", IF(J4180="CETA", "Ceriops tagal", IF(J4180="XYGR", "Xylocarpus granatum", IF(J4180="AVMA", "Avicennia marina", IF(J4180="RHMU", "Rhizophora mucronata", IF(J4180="BRGY", "Bruguiera gymnorrhiza", IF(J4180="BRSE", "Bruguiera sexangula", IF(J4180="SOOV", "Sonneratia ovata", IF(J4180="SOCA", "Sonneratia caseolaris", IF(J4180="HELI", "Heritiera littoralis", IF(J4180="HESY", "Heritiera sylvatica", IF(J4180="NYFR", "Nypa fruticans", IF(J4180="CYRA", "Cynometra ramiflora", IF(J4180="PHPA", "Phoenix paludosa", IF(J4180="SCHY", "Scyphiphora hydrophyllacea", IF(J4180="DIMA", "Diospyros maritima", IF(J4180="POPI", "Pongamia pinnata", IF(J4180="MAPS", "Maniltoa psilogyne", IF(J4180="INBI", "Intsia bijuga", IF(J4180="ACEB", "Acanthus ebracteatus", IF(J4180="CAER", "Calamus erinaceus", IF(J4180="UNUN", "Unknown unknown",  IF(J4180="SOAL", "Sonneratia alba",  IF(J4180="AECO", "Aegiceras corniculatum", "" )) )))))))))))))))))))))))))))))</f>
        <v>Bruguiera parviflora</v>
      </c>
      <c r="J4180" s="23" t="s">
        <v>1058</v>
      </c>
      <c r="K4180" s="68" t="n">
        <v>12</v>
      </c>
      <c r="N4180" s="0"/>
      <c r="O4180" s="3" t="s">
        <v>1089</v>
      </c>
      <c r="T4180" s="0"/>
      <c r="U4180" s="0"/>
    </row>
    <row r="4181" customFormat="false" ht="13.8" hidden="false" customHeight="false" outlineLevel="0" collapsed="false">
      <c r="A4181" s="72" t="s">
        <v>138</v>
      </c>
      <c r="B4181" s="43" t="n">
        <v>41397</v>
      </c>
      <c r="C4181" s="1" t="s">
        <v>544</v>
      </c>
      <c r="D4181" s="1" t="s">
        <v>140</v>
      </c>
      <c r="E4181" s="1" t="s">
        <v>544</v>
      </c>
      <c r="F4181" s="1" t="s">
        <v>20</v>
      </c>
      <c r="G4181" s="14" t="n">
        <v>7</v>
      </c>
      <c r="H4181" s="38" t="n">
        <v>6</v>
      </c>
      <c r="I4181" s="23" t="str">
        <f aca="false">IF(J4181="RHAP", "Rhizophora apiculata", IF(J4181="EXAG", "Excoecaria agallocha", IF(J4181="BRPA", "Bruguiera parviflora", IF(J4181="XYMO", "Xylocarpus moluccensis", IF(J4181="BRCY", "Bruguiera cylindrica", IF(J4181="AVAL", "Avicennia alba", IF(J4181="AVOF", "Avicennia officinalis", IF(J4181="LURA", "Lumnitzera racemosa", IF(J4181="CETA", "Ceriops tagal", IF(J4181="XYGR", "Xylocarpus granatum", IF(J4181="AVMA", "Avicennia marina", IF(J4181="RHMU", "Rhizophora mucronata", IF(J4181="BRGY", "Bruguiera gymnorrhiza", IF(J4181="BRSE", "Bruguiera sexangula", IF(J4181="SOOV", "Sonneratia ovata", IF(J4181="SOCA", "Sonneratia caseolaris", IF(J4181="HELI", "Heritiera littoralis", IF(J4181="HESY", "Heritiera sylvatica", IF(J4181="NYFR", "Nypa fruticans", IF(J4181="CYRA", "Cynometra ramiflora", IF(J4181="PHPA", "Phoenix paludosa", IF(J4181="SCHY", "Scyphiphora hydrophyllacea", IF(J4181="DIMA", "Diospyros maritima", IF(J4181="POPI", "Pongamia pinnata", IF(J4181="MAPS", "Maniltoa psilogyne", IF(J4181="INBI", "Intsia bijuga", IF(J4181="ACEB", "Acanthus ebracteatus", IF(J4181="CAER", "Calamus erinaceus", IF(J4181="UNUN", "Unknown unknown",  IF(J4181="SOAL", "Sonneratia alba",  IF(J4181="AECO", "Aegiceras corniculatum", "" )) )))))))))))))))))))))))))))))</f>
        <v>Bruguiera gymnorrhiza</v>
      </c>
      <c r="J4181" s="23" t="s">
        <v>1027</v>
      </c>
      <c r="K4181" s="68" t="n">
        <v>12.6</v>
      </c>
      <c r="N4181" s="29"/>
      <c r="T4181" s="0"/>
      <c r="U4181" s="0"/>
    </row>
    <row r="4182" customFormat="false" ht="13.8" hidden="false" customHeight="false" outlineLevel="0" collapsed="false">
      <c r="A4182" s="72" t="s">
        <v>138</v>
      </c>
      <c r="B4182" s="43" t="n">
        <v>41397</v>
      </c>
      <c r="C4182" s="1" t="s">
        <v>544</v>
      </c>
      <c r="D4182" s="1" t="s">
        <v>140</v>
      </c>
      <c r="E4182" s="1" t="s">
        <v>544</v>
      </c>
      <c r="F4182" s="1" t="s">
        <v>20</v>
      </c>
      <c r="G4182" s="14" t="n">
        <v>7</v>
      </c>
      <c r="H4182" s="38" t="n">
        <v>6</v>
      </c>
      <c r="I4182" s="23" t="str">
        <f aca="false">IF(J4182="RHAP", "Rhizophora apiculata", IF(J4182="EXAG", "Excoecaria agallocha", IF(J4182="BRPA", "Bruguiera parviflora", IF(J4182="XYMO", "Xylocarpus moluccensis", IF(J4182="BRCY", "Bruguiera cylindrica", IF(J4182="AVAL", "Avicennia alba", IF(J4182="AVOF", "Avicennia officinalis", IF(J4182="LURA", "Lumnitzera racemosa", IF(J4182="CETA", "Ceriops tagal", IF(J4182="XYGR", "Xylocarpus granatum", IF(J4182="AVMA", "Avicennia marina", IF(J4182="RHMU", "Rhizophora mucronata", IF(J4182="BRGY", "Bruguiera gymnorrhiza", IF(J4182="BRSE", "Bruguiera sexangula", IF(J4182="SOOV", "Sonneratia ovata", IF(J4182="SOCA", "Sonneratia caseolaris", IF(J4182="HELI", "Heritiera littoralis", IF(J4182="HESY", "Heritiera sylvatica", IF(J4182="NYFR", "Nypa fruticans", IF(J4182="CYRA", "Cynometra ramiflora", IF(J4182="PHPA", "Phoenix paludosa", IF(J4182="SCHY", "Scyphiphora hydrophyllacea", IF(J4182="DIMA", "Diospyros maritima", IF(J4182="POPI", "Pongamia pinnata", IF(J4182="MAPS", "Maniltoa psilogyne", IF(J4182="INBI", "Intsia bijuga", IF(J4182="ACEB", "Acanthus ebracteatus", IF(J4182="CAER", "Calamus erinaceus", IF(J4182="UNUN", "Unknown unknown",  IF(J4182="SOAL", "Sonneratia alba",  IF(J4182="AECO", "Aegiceras corniculatum", "" )) )))))))))))))))))))))))))))))</f>
        <v>Bruguiera gymnorrhiza</v>
      </c>
      <c r="J4182" s="23" t="s">
        <v>1027</v>
      </c>
      <c r="K4182" s="68" t="n">
        <v>12.8</v>
      </c>
      <c r="N4182" s="29"/>
      <c r="T4182" s="0"/>
      <c r="U4182" s="0"/>
    </row>
    <row r="4183" customFormat="false" ht="13.8" hidden="false" customHeight="false" outlineLevel="0" collapsed="false">
      <c r="A4183" s="72" t="s">
        <v>138</v>
      </c>
      <c r="B4183" s="43" t="n">
        <v>41397</v>
      </c>
      <c r="C4183" s="1" t="s">
        <v>544</v>
      </c>
      <c r="D4183" s="1" t="s">
        <v>140</v>
      </c>
      <c r="E4183" s="1" t="s">
        <v>544</v>
      </c>
      <c r="F4183" s="1" t="s">
        <v>20</v>
      </c>
      <c r="G4183" s="14" t="n">
        <v>7</v>
      </c>
      <c r="H4183" s="38" t="n">
        <v>6</v>
      </c>
      <c r="I4183" s="23" t="str">
        <f aca="false">IF(J4183="RHAP", "Rhizophora apiculata", IF(J4183="EXAG", "Excoecaria agallocha", IF(J4183="BRPA", "Bruguiera parviflora", IF(J4183="XYMO", "Xylocarpus moluccensis", IF(J4183="BRCY", "Bruguiera cylindrica", IF(J4183="AVAL", "Avicennia alba", IF(J4183="AVOF", "Avicennia officinalis", IF(J4183="LURA", "Lumnitzera racemosa", IF(J4183="CETA", "Ceriops tagal", IF(J4183="XYGR", "Xylocarpus granatum", IF(J4183="AVMA", "Avicennia marina", IF(J4183="RHMU", "Rhizophora mucronata", IF(J4183="BRGY", "Bruguiera gymnorrhiza", IF(J4183="BRSE", "Bruguiera sexangula", IF(J4183="SOOV", "Sonneratia ovata", IF(J4183="SOCA", "Sonneratia caseolaris", IF(J4183="HELI", "Heritiera littoralis", IF(J4183="HESY", "Heritiera sylvatica", IF(J4183="NYFR", "Nypa fruticans", IF(J4183="CYRA", "Cynometra ramiflora", IF(J4183="PHPA", "Phoenix paludosa", IF(J4183="SCHY", "Scyphiphora hydrophyllacea", IF(J4183="DIMA", "Diospyros maritima", IF(J4183="POPI", "Pongamia pinnata", IF(J4183="MAPS", "Maniltoa psilogyne", IF(J4183="INBI", "Intsia bijuga", IF(J4183="ACEB", "Acanthus ebracteatus", IF(J4183="CAER", "Calamus erinaceus", IF(J4183="UNUN", "Unknown unknown",  IF(J4183="SOAL", "Sonneratia alba",  IF(J4183="AECO", "Aegiceras corniculatum", "" )) )))))))))))))))))))))))))))))</f>
        <v>Bruguiera parviflora</v>
      </c>
      <c r="J4183" s="23" t="s">
        <v>1058</v>
      </c>
      <c r="K4183" s="68" t="n">
        <v>13.6</v>
      </c>
      <c r="N4183" s="0"/>
      <c r="O4183" s="3" t="s">
        <v>1089</v>
      </c>
      <c r="T4183" s="0"/>
      <c r="U4183" s="0"/>
    </row>
    <row r="4184" customFormat="false" ht="13.8" hidden="false" customHeight="false" outlineLevel="0" collapsed="false">
      <c r="A4184" s="49" t="s">
        <v>138</v>
      </c>
      <c r="B4184" s="43" t="n">
        <v>41397</v>
      </c>
      <c r="C4184" s="1" t="s">
        <v>544</v>
      </c>
      <c r="D4184" s="1" t="s">
        <v>140</v>
      </c>
      <c r="E4184" s="1" t="s">
        <v>544</v>
      </c>
      <c r="F4184" s="1" t="s">
        <v>20</v>
      </c>
      <c r="G4184" s="14" t="n">
        <v>7</v>
      </c>
      <c r="H4184" s="38" t="n">
        <v>6</v>
      </c>
      <c r="I4184" s="23" t="str">
        <f aca="false">IF(J4184="RHAP", "Rhizophora apiculata", IF(J4184="EXAG", "Excoecaria agallocha", IF(J4184="BRPA", "Bruguiera parviflora", IF(J4184="XYMO", "Xylocarpus moluccensis", IF(J4184="BRCY", "Bruguiera cylindrica", IF(J4184="AVAL", "Avicennia alba", IF(J4184="AVOF", "Avicennia officinalis", IF(J4184="LURA", "Lumnitzera racemosa", IF(J4184="CETA", "Ceriops tagal", IF(J4184="XYGR", "Xylocarpus granatum", IF(J4184="AVMA", "Avicennia marina", IF(J4184="RHMU", "Rhizophora mucronata", IF(J4184="BRGY", "Bruguiera gymnorrhiza", IF(J4184="BRSE", "Bruguiera sexangula", IF(J4184="SOOV", "Sonneratia ovata", IF(J4184="SOCA", "Sonneratia caseolaris", IF(J4184="HELI", "Heritiera littoralis", IF(J4184="HESY", "Heritiera sylvatica", IF(J4184="NYFR", "Nypa fruticans", IF(J4184="CYRA", "Cynometra ramiflora", IF(J4184="PHPA", "Phoenix paludosa", IF(J4184="SCHY", "Scyphiphora hydrophyllacea", IF(J4184="DIMA", "Diospyros maritima", IF(J4184="POPI", "Pongamia pinnata", IF(J4184="MAPS", "Maniltoa psilogyne", IF(J4184="INBI", "Intsia bijuga", IF(J4184="ACEB", "Acanthus ebracteatus", IF(J4184="CAER", "Calamus erinaceus", IF(J4184="UNUN", "Unknown unknown",  IF(J4184="SOAL", "Sonneratia alba",  IF(J4184="AECO", "Aegiceras corniculatum", "" )) )))))))))))))))))))))))))))))</f>
        <v>Xylocarpus moluccensis</v>
      </c>
      <c r="J4184" s="23" t="s">
        <v>146</v>
      </c>
      <c r="K4184" s="68" t="n">
        <v>15</v>
      </c>
      <c r="T4184" s="0"/>
      <c r="U4184" s="0"/>
    </row>
    <row r="4185" customFormat="false" ht="13.8" hidden="false" customHeight="false" outlineLevel="0" collapsed="false">
      <c r="A4185" s="49" t="s">
        <v>138</v>
      </c>
      <c r="B4185" s="43" t="n">
        <v>41397</v>
      </c>
      <c r="C4185" s="1" t="s">
        <v>544</v>
      </c>
      <c r="D4185" s="1" t="s">
        <v>140</v>
      </c>
      <c r="E4185" s="1" t="s">
        <v>544</v>
      </c>
      <c r="F4185" s="1" t="s">
        <v>20</v>
      </c>
      <c r="G4185" s="14" t="n">
        <v>7</v>
      </c>
      <c r="H4185" s="38" t="n">
        <v>6</v>
      </c>
      <c r="I4185" s="23" t="str">
        <f aca="false">IF(J4185="RHAP", "Rhizophora apiculata", IF(J4185="EXAG", "Excoecaria agallocha", IF(J4185="BRPA", "Bruguiera parviflora", IF(J4185="XYMO", "Xylocarpus moluccensis", IF(J4185="BRCY", "Bruguiera cylindrica", IF(J4185="AVAL", "Avicennia alba", IF(J4185="AVOF", "Avicennia officinalis", IF(J4185="LURA", "Lumnitzera racemosa", IF(J4185="CETA", "Ceriops tagal", IF(J4185="XYGR", "Xylocarpus granatum", IF(J4185="AVMA", "Avicennia marina", IF(J4185="RHMU", "Rhizophora mucronata", IF(J4185="BRGY", "Bruguiera gymnorrhiza", IF(J4185="BRSE", "Bruguiera sexangula", IF(J4185="SOOV", "Sonneratia ovata", IF(J4185="SOCA", "Sonneratia caseolaris", IF(J4185="HELI", "Heritiera littoralis", IF(J4185="HESY", "Heritiera sylvatica", IF(J4185="NYFR", "Nypa fruticans", IF(J4185="CYRA", "Cynometra ramiflora", IF(J4185="PHPA", "Phoenix paludosa", IF(J4185="SCHY", "Scyphiphora hydrophyllacea", IF(J4185="DIMA", "Diospyros maritima", IF(J4185="POPI", "Pongamia pinnata", IF(J4185="MAPS", "Maniltoa psilogyne", IF(J4185="INBI", "Intsia bijuga", IF(J4185="ACEB", "Acanthus ebracteatus", IF(J4185="CAER", "Calamus erinaceus", IF(J4185="UNUN", "Unknown unknown",  IF(J4185="SOAL", "Sonneratia alba",  IF(J4185="AECO", "Aegiceras corniculatum", "" )) )))))))))))))))))))))))))))))</f>
        <v>Xylocarpus moluccensis</v>
      </c>
      <c r="J4185" s="23" t="s">
        <v>146</v>
      </c>
      <c r="K4185" s="68" t="n">
        <v>15.2</v>
      </c>
      <c r="T4185" s="0"/>
      <c r="U4185" s="0"/>
    </row>
    <row r="4186" customFormat="false" ht="13.8" hidden="false" customHeight="false" outlineLevel="0" collapsed="false">
      <c r="A4186" s="49" t="s">
        <v>138</v>
      </c>
      <c r="B4186" s="43" t="n">
        <v>41397</v>
      </c>
      <c r="C4186" s="1" t="s">
        <v>544</v>
      </c>
      <c r="D4186" s="1" t="s">
        <v>140</v>
      </c>
      <c r="E4186" s="1" t="s">
        <v>544</v>
      </c>
      <c r="F4186" s="1" t="s">
        <v>20</v>
      </c>
      <c r="G4186" s="14" t="n">
        <v>7</v>
      </c>
      <c r="H4186" s="38" t="n">
        <v>6</v>
      </c>
      <c r="I4186" s="23" t="str">
        <f aca="false">IF(J4186="RHAP", "Rhizophora apiculata", IF(J4186="EXAG", "Excoecaria agallocha", IF(J4186="BRPA", "Bruguiera parviflora", IF(J4186="XYMO", "Xylocarpus moluccensis", IF(J4186="BRCY", "Bruguiera cylindrica", IF(J4186="AVAL", "Avicennia alba", IF(J4186="AVOF", "Avicennia officinalis", IF(J4186="LURA", "Lumnitzera racemosa", IF(J4186="CETA", "Ceriops tagal", IF(J4186="XYGR", "Xylocarpus granatum", IF(J4186="AVMA", "Avicennia marina", IF(J4186="RHMU", "Rhizophora mucronata", IF(J4186="BRGY", "Bruguiera gymnorrhiza", IF(J4186="BRSE", "Bruguiera sexangula", IF(J4186="SOOV", "Sonneratia ovata", IF(J4186="SOCA", "Sonneratia caseolaris", IF(J4186="HELI", "Heritiera littoralis", IF(J4186="HESY", "Heritiera sylvatica", IF(J4186="NYFR", "Nypa fruticans", IF(J4186="CYRA", "Cynometra ramiflora", IF(J4186="PHPA", "Phoenix paludosa", IF(J4186="SCHY", "Scyphiphora hydrophyllacea", IF(J4186="DIMA", "Diospyros maritima", IF(J4186="POPI", "Pongamia pinnata", IF(J4186="MAPS", "Maniltoa psilogyne", IF(J4186="INBI", "Intsia bijuga", IF(J4186="ACEB", "Acanthus ebracteatus", IF(J4186="CAER", "Calamus erinaceus", IF(J4186="UNUN", "Unknown unknown",  IF(J4186="SOAL", "Sonneratia alba",  IF(J4186="AECO", "Aegiceras corniculatum", "" )) )))))))))))))))))))))))))))))</f>
        <v>Unknown unknown</v>
      </c>
      <c r="J4186" s="23" t="s">
        <v>1028</v>
      </c>
      <c r="K4186" s="68" t="n">
        <v>15.5</v>
      </c>
      <c r="N4186" s="29"/>
      <c r="P4186" s="23" t="s">
        <v>1090</v>
      </c>
      <c r="T4186" s="0"/>
      <c r="U4186" s="0"/>
    </row>
    <row r="4187" customFormat="false" ht="13.8" hidden="false" customHeight="false" outlineLevel="0" collapsed="false">
      <c r="A4187" s="49" t="s">
        <v>138</v>
      </c>
      <c r="B4187" s="43" t="n">
        <v>41397</v>
      </c>
      <c r="C4187" s="1" t="s">
        <v>544</v>
      </c>
      <c r="D4187" s="1" t="s">
        <v>140</v>
      </c>
      <c r="E4187" s="1" t="s">
        <v>544</v>
      </c>
      <c r="F4187" s="1" t="s">
        <v>20</v>
      </c>
      <c r="G4187" s="14" t="n">
        <v>7</v>
      </c>
      <c r="H4187" s="38" t="n">
        <v>6</v>
      </c>
      <c r="I4187" s="23" t="str">
        <f aca="false">IF(J4187="RHAP", "Rhizophora apiculata", IF(J4187="EXAG", "Excoecaria agallocha", IF(J4187="BRPA", "Bruguiera parviflora", IF(J4187="XYMO", "Xylocarpus moluccensis", IF(J4187="BRCY", "Bruguiera cylindrica", IF(J4187="AVAL", "Avicennia alba", IF(J4187="AVOF", "Avicennia officinalis", IF(J4187="LURA", "Lumnitzera racemosa", IF(J4187="CETA", "Ceriops tagal", IF(J4187="XYGR", "Xylocarpus granatum", IF(J4187="AVMA", "Avicennia marina", IF(J4187="RHMU", "Rhizophora mucronata", IF(J4187="BRGY", "Bruguiera gymnorrhiza", IF(J4187="BRSE", "Bruguiera sexangula", IF(J4187="SOOV", "Sonneratia ovata", IF(J4187="SOCA", "Sonneratia caseolaris", IF(J4187="HELI", "Heritiera littoralis", IF(J4187="HESY", "Heritiera sylvatica", IF(J4187="NYFR", "Nypa fruticans", IF(J4187="CYRA", "Cynometra ramiflora", IF(J4187="PHPA", "Phoenix paludosa", IF(J4187="SCHY", "Scyphiphora hydrophyllacea", IF(J4187="DIMA", "Diospyros maritima", IF(J4187="POPI", "Pongamia pinnata", IF(J4187="MAPS", "Maniltoa psilogyne", IF(J4187="INBI", "Intsia bijuga", IF(J4187="ACEB", "Acanthus ebracteatus", IF(J4187="CAER", "Calamus erinaceus", IF(J4187="UNUN", "Unknown unknown",  IF(J4187="SOAL", "Sonneratia alba",  IF(J4187="AECO", "Aegiceras corniculatum", "" )) )))))))))))))))))))))))))))))</f>
        <v>Unknown unknown</v>
      </c>
      <c r="J4187" s="23" t="s">
        <v>1028</v>
      </c>
      <c r="K4187" s="68" t="n">
        <v>17</v>
      </c>
      <c r="N4187" s="29"/>
      <c r="P4187" s="23" t="s">
        <v>1090</v>
      </c>
      <c r="T4187" s="0"/>
      <c r="U4187" s="0"/>
    </row>
    <row r="4188" customFormat="false" ht="13.8" hidden="false" customHeight="false" outlineLevel="0" collapsed="false">
      <c r="A4188" s="49" t="s">
        <v>138</v>
      </c>
      <c r="B4188" s="43" t="n">
        <v>41397</v>
      </c>
      <c r="C4188" s="1" t="s">
        <v>544</v>
      </c>
      <c r="D4188" s="1" t="s">
        <v>140</v>
      </c>
      <c r="E4188" s="1" t="s">
        <v>544</v>
      </c>
      <c r="F4188" s="1" t="s">
        <v>20</v>
      </c>
      <c r="G4188" s="14" t="n">
        <v>7</v>
      </c>
      <c r="H4188" s="38" t="n">
        <v>6</v>
      </c>
      <c r="I4188" s="23" t="str">
        <f aca="false">IF(J4188="RHAP", "Rhizophora apiculata", IF(J4188="EXAG", "Excoecaria agallocha", IF(J4188="BRPA", "Bruguiera parviflora", IF(J4188="XYMO", "Xylocarpus moluccensis", IF(J4188="BRCY", "Bruguiera cylindrica", IF(J4188="AVAL", "Avicennia alba", IF(J4188="AVOF", "Avicennia officinalis", IF(J4188="LURA", "Lumnitzera racemosa", IF(J4188="CETA", "Ceriops tagal", IF(J4188="XYGR", "Xylocarpus granatum", IF(J4188="AVMA", "Avicennia marina", IF(J4188="RHMU", "Rhizophora mucronata", IF(J4188="BRGY", "Bruguiera gymnorrhiza", IF(J4188="BRSE", "Bruguiera sexangula", IF(J4188="SOOV", "Sonneratia ovata", IF(J4188="SOCA", "Sonneratia caseolaris", IF(J4188="HELI", "Heritiera littoralis", IF(J4188="HESY", "Heritiera sylvatica", IF(J4188="NYFR", "Nypa fruticans", IF(J4188="CYRA", "Cynometra ramiflora", IF(J4188="PHPA", "Phoenix paludosa", IF(J4188="SCHY", "Scyphiphora hydrophyllacea", IF(J4188="DIMA", "Diospyros maritima", IF(J4188="POPI", "Pongamia pinnata", IF(J4188="MAPS", "Maniltoa psilogyne", IF(J4188="INBI", "Intsia bijuga", IF(J4188="ACEB", "Acanthus ebracteatus", IF(J4188="CAER", "Calamus erinaceus", IF(J4188="UNUN", "Unknown unknown",  IF(J4188="SOAL", "Sonneratia alba",  IF(J4188="AECO", "Aegiceras corniculatum", "" )) )))))))))))))))))))))))))))))</f>
        <v>Xylocarpus moluccensis</v>
      </c>
      <c r="J4188" s="23" t="s">
        <v>146</v>
      </c>
      <c r="K4188" s="68" t="n">
        <v>19.9</v>
      </c>
      <c r="T4188" s="0"/>
      <c r="U4188" s="0"/>
    </row>
    <row r="4189" customFormat="false" ht="13.8" hidden="false" customHeight="false" outlineLevel="0" collapsed="false">
      <c r="A4189" s="49" t="s">
        <v>138</v>
      </c>
      <c r="B4189" s="43" t="n">
        <v>41397</v>
      </c>
      <c r="C4189" s="1" t="s">
        <v>544</v>
      </c>
      <c r="D4189" s="1" t="s">
        <v>140</v>
      </c>
      <c r="E4189" s="1" t="s">
        <v>544</v>
      </c>
      <c r="F4189" s="1" t="s">
        <v>20</v>
      </c>
      <c r="G4189" s="14" t="n">
        <v>7</v>
      </c>
      <c r="H4189" s="38" t="n">
        <v>6</v>
      </c>
      <c r="I4189" s="23" t="str">
        <f aca="false">IF(J4189="RHAP", "Rhizophora apiculata", IF(J4189="EXAG", "Excoecaria agallocha", IF(J4189="BRPA", "Bruguiera parviflora", IF(J4189="XYMO", "Xylocarpus moluccensis", IF(J4189="BRCY", "Bruguiera cylindrica", IF(J4189="AVAL", "Avicennia alba", IF(J4189="AVOF", "Avicennia officinalis", IF(J4189="LURA", "Lumnitzera racemosa", IF(J4189="CETA", "Ceriops tagal", IF(J4189="XYGR", "Xylocarpus granatum", IF(J4189="AVMA", "Avicennia marina", IF(J4189="RHMU", "Rhizophora mucronata", IF(J4189="BRGY", "Bruguiera gymnorrhiza", IF(J4189="BRSE", "Bruguiera sexangula", IF(J4189="SOOV", "Sonneratia ovata", IF(J4189="SOCA", "Sonneratia caseolaris", IF(J4189="HELI", "Heritiera littoralis", IF(J4189="HESY", "Heritiera sylvatica", IF(J4189="NYFR", "Nypa fruticans", IF(J4189="CYRA", "Cynometra ramiflora", IF(J4189="PHPA", "Phoenix paludosa", IF(J4189="SCHY", "Scyphiphora hydrophyllacea", IF(J4189="DIMA", "Diospyros maritima", IF(J4189="POPI", "Pongamia pinnata", IF(J4189="MAPS", "Maniltoa psilogyne", IF(J4189="INBI", "Intsia bijuga", IF(J4189="ACEB", "Acanthus ebracteatus", IF(J4189="CAER", "Calamus erinaceus", IF(J4189="UNUN", "Unknown unknown",  IF(J4189="SOAL", "Sonneratia alba",  IF(J4189="AECO", "Aegiceras corniculatum", "" )) )))))))))))))))))))))))))))))</f>
        <v>Xylocarpus moluccensis</v>
      </c>
      <c r="J4189" s="23" t="s">
        <v>146</v>
      </c>
      <c r="K4189" s="68" t="n">
        <v>20</v>
      </c>
      <c r="T4189" s="0"/>
      <c r="U4189" s="0"/>
    </row>
    <row r="4190" customFormat="false" ht="13.8" hidden="false" customHeight="false" outlineLevel="0" collapsed="false">
      <c r="A4190" s="49" t="s">
        <v>138</v>
      </c>
      <c r="B4190" s="43" t="n">
        <v>41397</v>
      </c>
      <c r="C4190" s="1" t="s">
        <v>544</v>
      </c>
      <c r="D4190" s="1" t="s">
        <v>140</v>
      </c>
      <c r="E4190" s="1" t="s">
        <v>544</v>
      </c>
      <c r="F4190" s="1" t="s">
        <v>20</v>
      </c>
      <c r="G4190" s="14" t="n">
        <v>7</v>
      </c>
      <c r="H4190" s="38" t="n">
        <v>6</v>
      </c>
      <c r="I4190" s="23" t="str">
        <f aca="false">IF(J4190="RHAP", "Rhizophora apiculata", IF(J4190="EXAG", "Excoecaria agallocha", IF(J4190="BRPA", "Bruguiera parviflora", IF(J4190="XYMO", "Xylocarpus moluccensis", IF(J4190="BRCY", "Bruguiera cylindrica", IF(J4190="AVAL", "Avicennia alba", IF(J4190="AVOF", "Avicennia officinalis", IF(J4190="LURA", "Lumnitzera racemosa", IF(J4190="CETA", "Ceriops tagal", IF(J4190="XYGR", "Xylocarpus granatum", IF(J4190="AVMA", "Avicennia marina", IF(J4190="RHMU", "Rhizophora mucronata", IF(J4190="BRGY", "Bruguiera gymnorrhiza", IF(J4190="BRSE", "Bruguiera sexangula", IF(J4190="SOOV", "Sonneratia ovata", IF(J4190="SOCA", "Sonneratia caseolaris", IF(J4190="HELI", "Heritiera littoralis", IF(J4190="HESY", "Heritiera sylvatica", IF(J4190="NYFR", "Nypa fruticans", IF(J4190="CYRA", "Cynometra ramiflora", IF(J4190="PHPA", "Phoenix paludosa", IF(J4190="SCHY", "Scyphiphora hydrophyllacea", IF(J4190="DIMA", "Diospyros maritima", IF(J4190="POPI", "Pongamia pinnata", IF(J4190="MAPS", "Maniltoa psilogyne", IF(J4190="INBI", "Intsia bijuga", IF(J4190="ACEB", "Acanthus ebracteatus", IF(J4190="CAER", "Calamus erinaceus", IF(J4190="UNUN", "Unknown unknown",  IF(J4190="SOAL", "Sonneratia alba",  IF(J4190="AECO", "Aegiceras corniculatum", "" )) )))))))))))))))))))))))))))))</f>
        <v>Xylocarpus moluccensis</v>
      </c>
      <c r="J4190" s="23" t="s">
        <v>146</v>
      </c>
      <c r="K4190" s="68" t="n">
        <v>22</v>
      </c>
      <c r="T4190" s="0"/>
      <c r="U4190" s="0"/>
    </row>
    <row r="4191" customFormat="false" ht="13.8" hidden="false" customHeight="false" outlineLevel="0" collapsed="false">
      <c r="A4191" s="49" t="s">
        <v>138</v>
      </c>
      <c r="B4191" s="43" t="n">
        <v>41397</v>
      </c>
      <c r="C4191" s="1" t="s">
        <v>544</v>
      </c>
      <c r="D4191" s="1" t="s">
        <v>140</v>
      </c>
      <c r="E4191" s="1" t="s">
        <v>544</v>
      </c>
      <c r="F4191" s="1" t="s">
        <v>20</v>
      </c>
      <c r="G4191" s="14" t="n">
        <v>7</v>
      </c>
      <c r="H4191" s="38" t="n">
        <v>6</v>
      </c>
      <c r="I4191" s="23" t="str">
        <f aca="false">IF(J4191="RHAP", "Rhizophora apiculata", IF(J4191="EXAG", "Excoecaria agallocha", IF(J4191="BRPA", "Bruguiera parviflora", IF(J4191="XYMO", "Xylocarpus moluccensis", IF(J4191="BRCY", "Bruguiera cylindrica", IF(J4191="AVAL", "Avicennia alba", IF(J4191="AVOF", "Avicennia officinalis", IF(J4191="LURA", "Lumnitzera racemosa", IF(J4191="CETA", "Ceriops tagal", IF(J4191="XYGR", "Xylocarpus granatum", IF(J4191="AVMA", "Avicennia marina", IF(J4191="RHMU", "Rhizophora mucronata", IF(J4191="BRGY", "Bruguiera gymnorrhiza", IF(J4191="BRSE", "Bruguiera sexangula", IF(J4191="SOOV", "Sonneratia ovata", IF(J4191="SOCA", "Sonneratia caseolaris", IF(J4191="HELI", "Heritiera littoralis", IF(J4191="HESY", "Heritiera sylvatica", IF(J4191="NYFR", "Nypa fruticans", IF(J4191="CYRA", "Cynometra ramiflora", IF(J4191="PHPA", "Phoenix paludosa", IF(J4191="SCHY", "Scyphiphora hydrophyllacea", IF(J4191="DIMA", "Diospyros maritima", IF(J4191="POPI", "Pongamia pinnata", IF(J4191="MAPS", "Maniltoa psilogyne", IF(J4191="INBI", "Intsia bijuga", IF(J4191="ACEB", "Acanthus ebracteatus", IF(J4191="CAER", "Calamus erinaceus", IF(J4191="UNUN", "Unknown unknown",  IF(J4191="SOAL", "Sonneratia alba",  IF(J4191="AECO", "Aegiceras corniculatum", "" )) )))))))))))))))))))))))))))))</f>
        <v>Xylocarpus moluccensis</v>
      </c>
      <c r="J4191" s="23" t="s">
        <v>146</v>
      </c>
      <c r="K4191" s="68" t="n">
        <v>23.1</v>
      </c>
      <c r="T4191" s="0"/>
      <c r="U4191" s="0"/>
    </row>
    <row r="4192" customFormat="false" ht="13.8" hidden="false" customHeight="false" outlineLevel="0" collapsed="false">
      <c r="A4192" s="49" t="s">
        <v>138</v>
      </c>
      <c r="B4192" s="43" t="n">
        <v>41397</v>
      </c>
      <c r="C4192" s="1" t="s">
        <v>544</v>
      </c>
      <c r="D4192" s="1" t="s">
        <v>140</v>
      </c>
      <c r="E4192" s="1" t="s">
        <v>544</v>
      </c>
      <c r="F4192" s="1" t="s">
        <v>20</v>
      </c>
      <c r="G4192" s="14" t="n">
        <v>7</v>
      </c>
      <c r="H4192" s="38" t="n">
        <v>6</v>
      </c>
      <c r="I4192" s="23" t="str">
        <f aca="false">IF(J4192="RHAP", "Rhizophora apiculata", IF(J4192="EXAG", "Excoecaria agallocha", IF(J4192="BRPA", "Bruguiera parviflora", IF(J4192="XYMO", "Xylocarpus moluccensis", IF(J4192="BRCY", "Bruguiera cylindrica", IF(J4192="AVAL", "Avicennia alba", IF(J4192="AVOF", "Avicennia officinalis", IF(J4192="LURA", "Lumnitzera racemosa", IF(J4192="CETA", "Ceriops tagal", IF(J4192="XYGR", "Xylocarpus granatum", IF(J4192="AVMA", "Avicennia marina", IF(J4192="RHMU", "Rhizophora mucronata", IF(J4192="BRGY", "Bruguiera gymnorrhiza", IF(J4192="BRSE", "Bruguiera sexangula", IF(J4192="SOOV", "Sonneratia ovata", IF(J4192="SOCA", "Sonneratia caseolaris", IF(J4192="HELI", "Heritiera littoralis", IF(J4192="HESY", "Heritiera sylvatica", IF(J4192="NYFR", "Nypa fruticans", IF(J4192="CYRA", "Cynometra ramiflora", IF(J4192="PHPA", "Phoenix paludosa", IF(J4192="SCHY", "Scyphiphora hydrophyllacea", IF(J4192="DIMA", "Diospyros maritima", IF(J4192="POPI", "Pongamia pinnata", IF(J4192="MAPS", "Maniltoa psilogyne", IF(J4192="INBI", "Intsia bijuga", IF(J4192="ACEB", "Acanthus ebracteatus", IF(J4192="CAER", "Calamus erinaceus", IF(J4192="UNUN", "Unknown unknown",  IF(J4192="SOAL", "Sonneratia alba",  IF(J4192="AECO", "Aegiceras corniculatum", "" )) )))))))))))))))))))))))))))))</f>
        <v>Xylocarpus moluccensis</v>
      </c>
      <c r="J4192" s="23" t="s">
        <v>146</v>
      </c>
      <c r="K4192" s="68" t="n">
        <v>26.5</v>
      </c>
      <c r="T4192" s="0"/>
      <c r="U4192" s="0"/>
    </row>
    <row r="4193" customFormat="false" ht="13.8" hidden="false" customHeight="false" outlineLevel="0" collapsed="false">
      <c r="A4193" s="72" t="s">
        <v>138</v>
      </c>
      <c r="B4193" s="43" t="n">
        <v>41397</v>
      </c>
      <c r="C4193" s="1" t="s">
        <v>544</v>
      </c>
      <c r="D4193" s="1" t="s">
        <v>140</v>
      </c>
      <c r="E4193" s="1" t="s">
        <v>544</v>
      </c>
      <c r="F4193" s="1" t="s">
        <v>20</v>
      </c>
      <c r="G4193" s="14" t="n">
        <v>7</v>
      </c>
      <c r="H4193" s="38" t="n">
        <v>6</v>
      </c>
      <c r="I4193" s="23" t="str">
        <f aca="false">IF(J4193="RHAP", "Rhizophora apiculata", IF(J4193="EXAG", "Excoecaria agallocha", IF(J4193="BRPA", "Bruguiera parviflora", IF(J4193="XYMO", "Xylocarpus moluccensis", IF(J4193="BRCY", "Bruguiera cylindrica", IF(J4193="AVAL", "Avicennia alba", IF(J4193="AVOF", "Avicennia officinalis", IF(J4193="LURA", "Lumnitzera racemosa", IF(J4193="CETA", "Ceriops tagal", IF(J4193="XYGR", "Xylocarpus granatum", IF(J4193="AVMA", "Avicennia marina", IF(J4193="RHMU", "Rhizophora mucronata", IF(J4193="BRGY", "Bruguiera gymnorrhiza", IF(J4193="BRSE", "Bruguiera sexangula", IF(J4193="SOOV", "Sonneratia ovata", IF(J4193="SOCA", "Sonneratia caseolaris", IF(J4193="HELI", "Heritiera littoralis", IF(J4193="HESY", "Heritiera sylvatica", IF(J4193="NYFR", "Nypa fruticans", IF(J4193="CYRA", "Cynometra ramiflora", IF(J4193="PHPA", "Phoenix paludosa", IF(J4193="SCHY", "Scyphiphora hydrophyllacea", IF(J4193="DIMA", "Diospyros maritima", IF(J4193="POPI", "Pongamia pinnata", IF(J4193="MAPS", "Maniltoa psilogyne", IF(J4193="INBI", "Intsia bijuga", IF(J4193="ACEB", "Acanthus ebracteatus", IF(J4193="CAER", "Calamus erinaceus", IF(J4193="UNUN", "Unknown unknown",  IF(J4193="SOAL", "Sonneratia alba",  IF(J4193="AECO", "Aegiceras corniculatum", "" )) )))))))))))))))))))))))))))))</f>
        <v>Bruguiera parviflora</v>
      </c>
      <c r="J4193" s="23" t="s">
        <v>1058</v>
      </c>
      <c r="K4193" s="68" t="n">
        <v>29</v>
      </c>
      <c r="N4193" s="0"/>
      <c r="O4193" s="3" t="s">
        <v>1089</v>
      </c>
      <c r="T4193" s="0"/>
      <c r="U4193" s="0"/>
    </row>
    <row r="4194" customFormat="false" ht="13.8" hidden="false" customHeight="false" outlineLevel="0" collapsed="false">
      <c r="A4194" s="72" t="s">
        <v>138</v>
      </c>
      <c r="B4194" s="43" t="n">
        <v>41397</v>
      </c>
      <c r="C4194" s="1" t="s">
        <v>544</v>
      </c>
      <c r="D4194" s="1" t="s">
        <v>140</v>
      </c>
      <c r="E4194" s="1" t="s">
        <v>544</v>
      </c>
      <c r="F4194" s="1" t="s">
        <v>20</v>
      </c>
      <c r="G4194" s="14" t="n">
        <v>8</v>
      </c>
      <c r="H4194" s="38" t="n">
        <v>1</v>
      </c>
      <c r="I4194" s="23" t="str">
        <f aca="false">IF(J4194="RHAP", "Rhizophora apiculata", IF(J4194="EXAG", "Excoecaria agallocha", IF(J4194="BRPA", "Bruguiera parviflora", IF(J4194="XYMO", "Xylocarpus moluccensis", IF(J4194="BRCY", "Bruguiera cylindrica", IF(J4194="AVAL", "Avicennia alba", IF(J4194="AVOF", "Avicennia officinalis", IF(J4194="LURA", "Lumnitzera racemosa", IF(J4194="CETA", "Ceriops tagal", IF(J4194="XYGR", "Xylocarpus granatum", IF(J4194="AVMA", "Avicennia marina", IF(J4194="RHMU", "Rhizophora mucronata", IF(J4194="BRGY", "Bruguiera gymnorrhiza", IF(J4194="BRSE", "Bruguiera sexangula", IF(J4194="SOOV", "Sonneratia ovata", IF(J4194="SOCA", "Sonneratia caseolaris", IF(J4194="HELI", "Heritiera littoralis", IF(J4194="HESY", "Heritiera sylvatica", IF(J4194="NYFR", "Nypa fruticans", IF(J4194="CYRA", "Cynometra ramiflora", IF(J4194="PHPA", "Phoenix paludosa", IF(J4194="SCHY", "Scyphiphora hydrophyllacea", IF(J4194="DIMA", "Diospyros maritima", IF(J4194="POPI", "Pongamia pinnata", IF(J4194="MAPS", "Maniltoa psilogyne", IF(J4194="INBI", "Intsia bijuga", IF(J4194="ACEB", "Acanthus ebracteatus", IF(J4194="CAER", "Calamus erinaceus", IF(J4194="UNUN", "Unknown unknown",  IF(J4194="SOAL", "Sonneratia alba",  IF(J4194="AECO", "Aegiceras corniculatum", "" )) )))))))))))))))))))))))))))))</f>
        <v>Bruguiera gymnorrhiza</v>
      </c>
      <c r="J4194" s="23" t="s">
        <v>1027</v>
      </c>
      <c r="K4194" s="68" t="n">
        <v>5.8</v>
      </c>
      <c r="L4194" s="73"/>
      <c r="N4194" s="29"/>
      <c r="T4194" s="0"/>
      <c r="U4194" s="0"/>
    </row>
    <row r="4195" customFormat="false" ht="13.8" hidden="false" customHeight="false" outlineLevel="0" collapsed="false">
      <c r="A4195" s="49" t="s">
        <v>138</v>
      </c>
      <c r="B4195" s="43" t="n">
        <v>41397</v>
      </c>
      <c r="C4195" s="1" t="s">
        <v>544</v>
      </c>
      <c r="D4195" s="1" t="s">
        <v>140</v>
      </c>
      <c r="E4195" s="1" t="s">
        <v>544</v>
      </c>
      <c r="F4195" s="1" t="s">
        <v>20</v>
      </c>
      <c r="G4195" s="14" t="n">
        <v>8</v>
      </c>
      <c r="H4195" s="38" t="n">
        <v>1</v>
      </c>
      <c r="I4195" s="23" t="str">
        <f aca="false">IF(J4195="RHAP", "Rhizophora apiculata", IF(J4195="EXAG", "Excoecaria agallocha", IF(J4195="BRPA", "Bruguiera parviflora", IF(J4195="XYMO", "Xylocarpus moluccensis", IF(J4195="BRCY", "Bruguiera cylindrica", IF(J4195="AVAL", "Avicennia alba", IF(J4195="AVOF", "Avicennia officinalis", IF(J4195="LURA", "Lumnitzera racemosa", IF(J4195="CETA", "Ceriops tagal", IF(J4195="XYGR", "Xylocarpus granatum", IF(J4195="AVMA", "Avicennia marina", IF(J4195="RHMU", "Rhizophora mucronata", IF(J4195="BRGY", "Bruguiera gymnorrhiza", IF(J4195="BRSE", "Bruguiera sexangula", IF(J4195="SOOV", "Sonneratia ovata", IF(J4195="SOCA", "Sonneratia caseolaris", IF(J4195="HELI", "Heritiera littoralis", IF(J4195="HESY", "Heritiera sylvatica", IF(J4195="NYFR", "Nypa fruticans", IF(J4195="CYRA", "Cynometra ramiflora", IF(J4195="PHPA", "Phoenix paludosa", IF(J4195="SCHY", "Scyphiphora hydrophyllacea", IF(J4195="DIMA", "Diospyros maritima", IF(J4195="POPI", "Pongamia pinnata", IF(J4195="MAPS", "Maniltoa psilogyne", IF(J4195="INBI", "Intsia bijuga", IF(J4195="ACEB", "Acanthus ebracteatus", IF(J4195="CAER", "Calamus erinaceus", IF(J4195="UNUN", "Unknown unknown",  IF(J4195="SOAL", "Sonneratia alba",  IF(J4195="AECO", "Aegiceras corniculatum", "" )) )))))))))))))))))))))))))))))</f>
        <v>Xylocarpus moluccensis</v>
      </c>
      <c r="J4195" s="23" t="s">
        <v>146</v>
      </c>
      <c r="K4195" s="68" t="n">
        <v>9.5</v>
      </c>
      <c r="L4195" s="73"/>
      <c r="N4195" s="29"/>
      <c r="T4195" s="0"/>
      <c r="U4195" s="0"/>
    </row>
    <row r="4196" customFormat="false" ht="13.8" hidden="false" customHeight="false" outlineLevel="0" collapsed="false">
      <c r="A4196" s="49" t="s">
        <v>138</v>
      </c>
      <c r="B4196" s="43" t="n">
        <v>41397</v>
      </c>
      <c r="C4196" s="1" t="s">
        <v>544</v>
      </c>
      <c r="D4196" s="1" t="s">
        <v>140</v>
      </c>
      <c r="E4196" s="1" t="s">
        <v>544</v>
      </c>
      <c r="F4196" s="1" t="s">
        <v>20</v>
      </c>
      <c r="G4196" s="14" t="n">
        <v>8</v>
      </c>
      <c r="H4196" s="38" t="n">
        <v>1</v>
      </c>
      <c r="I4196" s="23" t="str">
        <f aca="false">IF(J4196="RHAP", "Rhizophora apiculata", IF(J4196="EXAG", "Excoecaria agallocha", IF(J4196="BRPA", "Bruguiera parviflora", IF(J4196="XYMO", "Xylocarpus moluccensis", IF(J4196="BRCY", "Bruguiera cylindrica", IF(J4196="AVAL", "Avicennia alba", IF(J4196="AVOF", "Avicennia officinalis", IF(J4196="LURA", "Lumnitzera racemosa", IF(J4196="CETA", "Ceriops tagal", IF(J4196="XYGR", "Xylocarpus granatum", IF(J4196="AVMA", "Avicennia marina", IF(J4196="RHMU", "Rhizophora mucronata", IF(J4196="BRGY", "Bruguiera gymnorrhiza", IF(J4196="BRSE", "Bruguiera sexangula", IF(J4196="SOOV", "Sonneratia ovata", IF(J4196="SOCA", "Sonneratia caseolaris", IF(J4196="HELI", "Heritiera littoralis", IF(J4196="HESY", "Heritiera sylvatica", IF(J4196="NYFR", "Nypa fruticans", IF(J4196="CYRA", "Cynometra ramiflora", IF(J4196="PHPA", "Phoenix paludosa", IF(J4196="SCHY", "Scyphiphora hydrophyllacea", IF(J4196="DIMA", "Diospyros maritima", IF(J4196="POPI", "Pongamia pinnata", IF(J4196="MAPS", "Maniltoa psilogyne", IF(J4196="INBI", "Intsia bijuga", IF(J4196="ACEB", "Acanthus ebracteatus", IF(J4196="CAER", "Calamus erinaceus", IF(J4196="UNUN", "Unknown unknown",  IF(J4196="SOAL", "Sonneratia alba",  IF(J4196="AECO", "Aegiceras corniculatum", "" )) )))))))))))))))))))))))))))))</f>
        <v>Unknown unknown</v>
      </c>
      <c r="J4196" s="23" t="s">
        <v>1028</v>
      </c>
      <c r="K4196" s="68" t="n">
        <v>11.4</v>
      </c>
      <c r="L4196" s="73"/>
      <c r="N4196" s="29" t="n">
        <v>2</v>
      </c>
      <c r="P4196" s="23"/>
    </row>
    <row r="4197" customFormat="false" ht="13.8" hidden="false" customHeight="false" outlineLevel="0" collapsed="false">
      <c r="A4197" s="49" t="s">
        <v>138</v>
      </c>
      <c r="B4197" s="43" t="n">
        <v>41397</v>
      </c>
      <c r="C4197" s="1" t="s">
        <v>544</v>
      </c>
      <c r="D4197" s="1" t="s">
        <v>140</v>
      </c>
      <c r="E4197" s="1" t="s">
        <v>544</v>
      </c>
      <c r="F4197" s="1" t="s">
        <v>20</v>
      </c>
      <c r="G4197" s="14" t="n">
        <v>8</v>
      </c>
      <c r="H4197" s="38" t="n">
        <v>1</v>
      </c>
      <c r="I4197" s="23" t="str">
        <f aca="false">IF(J4197="RHAP", "Rhizophora apiculata", IF(J4197="EXAG", "Excoecaria agallocha", IF(J4197="BRPA", "Bruguiera parviflora", IF(J4197="XYMO", "Xylocarpus moluccensis", IF(J4197="BRCY", "Bruguiera cylindrica", IF(J4197="AVAL", "Avicennia alba", IF(J4197="AVOF", "Avicennia officinalis", IF(J4197="LURA", "Lumnitzera racemosa", IF(J4197="CETA", "Ceriops tagal", IF(J4197="XYGR", "Xylocarpus granatum", IF(J4197="AVMA", "Avicennia marina", IF(J4197="RHMU", "Rhizophora mucronata", IF(J4197="BRGY", "Bruguiera gymnorrhiza", IF(J4197="BRSE", "Bruguiera sexangula", IF(J4197="SOOV", "Sonneratia ovata", IF(J4197="SOCA", "Sonneratia caseolaris", IF(J4197="HELI", "Heritiera littoralis", IF(J4197="HESY", "Heritiera sylvatica", IF(J4197="NYFR", "Nypa fruticans", IF(J4197="CYRA", "Cynometra ramiflora", IF(J4197="PHPA", "Phoenix paludosa", IF(J4197="SCHY", "Scyphiphora hydrophyllacea", IF(J4197="DIMA", "Diospyros maritima", IF(J4197="POPI", "Pongamia pinnata", IF(J4197="MAPS", "Maniltoa psilogyne", IF(J4197="INBI", "Intsia bijuga", IF(J4197="ACEB", "Acanthus ebracteatus", IF(J4197="CAER", "Calamus erinaceus", IF(J4197="UNUN", "Unknown unknown",  IF(J4197="SOAL", "Sonneratia alba",  IF(J4197="AECO", "Aegiceras corniculatum", "" )) )))))))))))))))))))))))))))))</f>
        <v>Rhizophora apiculata</v>
      </c>
      <c r="J4197" s="23" t="s">
        <v>21</v>
      </c>
      <c r="K4197" s="68" t="n">
        <v>13.3</v>
      </c>
      <c r="L4197" s="73"/>
      <c r="N4197" s="29"/>
    </row>
    <row r="4198" customFormat="false" ht="13.8" hidden="false" customHeight="false" outlineLevel="0" collapsed="false">
      <c r="A4198" s="72" t="s">
        <v>138</v>
      </c>
      <c r="B4198" s="43" t="n">
        <v>41397</v>
      </c>
      <c r="C4198" s="1" t="s">
        <v>544</v>
      </c>
      <c r="D4198" s="1" t="s">
        <v>140</v>
      </c>
      <c r="E4198" s="1" t="s">
        <v>544</v>
      </c>
      <c r="F4198" s="1" t="s">
        <v>20</v>
      </c>
      <c r="G4198" s="14" t="n">
        <v>8</v>
      </c>
      <c r="H4198" s="38" t="n">
        <v>1</v>
      </c>
      <c r="I4198" s="23" t="str">
        <f aca="false">IF(J4198="RHAP", "Rhizophora apiculata", IF(J4198="EXAG", "Excoecaria agallocha", IF(J4198="BRPA", "Bruguiera parviflora", IF(J4198="XYMO", "Xylocarpus moluccensis", IF(J4198="BRCY", "Bruguiera cylindrica", IF(J4198="AVAL", "Avicennia alba", IF(J4198="AVOF", "Avicennia officinalis", IF(J4198="LURA", "Lumnitzera racemosa", IF(J4198="CETA", "Ceriops tagal", IF(J4198="XYGR", "Xylocarpus granatum", IF(J4198="AVMA", "Avicennia marina", IF(J4198="RHMU", "Rhizophora mucronata", IF(J4198="BRGY", "Bruguiera gymnorrhiza", IF(J4198="BRSE", "Bruguiera sexangula", IF(J4198="SOOV", "Sonneratia ovata", IF(J4198="SOCA", "Sonneratia caseolaris", IF(J4198="HELI", "Heritiera littoralis", IF(J4198="HESY", "Heritiera sylvatica", IF(J4198="NYFR", "Nypa fruticans", IF(J4198="CYRA", "Cynometra ramiflora", IF(J4198="PHPA", "Phoenix paludosa", IF(J4198="SCHY", "Scyphiphora hydrophyllacea", IF(J4198="DIMA", "Diospyros maritima", IF(J4198="POPI", "Pongamia pinnata", IF(J4198="MAPS", "Maniltoa psilogyne", IF(J4198="INBI", "Intsia bijuga", IF(J4198="ACEB", "Acanthus ebracteatus", IF(J4198="CAER", "Calamus erinaceus", IF(J4198="UNUN", "Unknown unknown",  IF(J4198="SOAL", "Sonneratia alba",  IF(J4198="AECO", "Aegiceras corniculatum", "" )) )))))))))))))))))))))))))))))</f>
        <v>Bruguiera gymnorrhiza</v>
      </c>
      <c r="J4198" s="23" t="s">
        <v>1027</v>
      </c>
      <c r="K4198" s="68" t="n">
        <v>14.2</v>
      </c>
      <c r="L4198" s="73"/>
      <c r="N4198" s="29"/>
    </row>
    <row r="4199" customFormat="false" ht="13.8" hidden="false" customHeight="false" outlineLevel="0" collapsed="false">
      <c r="A4199" s="49" t="s">
        <v>138</v>
      </c>
      <c r="B4199" s="43" t="n">
        <v>41397</v>
      </c>
      <c r="C4199" s="1" t="s">
        <v>544</v>
      </c>
      <c r="D4199" s="1" t="s">
        <v>140</v>
      </c>
      <c r="E4199" s="1" t="s">
        <v>544</v>
      </c>
      <c r="F4199" s="1" t="s">
        <v>20</v>
      </c>
      <c r="G4199" s="14" t="n">
        <v>8</v>
      </c>
      <c r="H4199" s="38" t="n">
        <v>1</v>
      </c>
      <c r="I4199" s="23" t="str">
        <f aca="false">IF(J4199="RHAP", "Rhizophora apiculata", IF(J4199="EXAG", "Excoecaria agallocha", IF(J4199="BRPA", "Bruguiera parviflora", IF(J4199="XYMO", "Xylocarpus moluccensis", IF(J4199="BRCY", "Bruguiera cylindrica", IF(J4199="AVAL", "Avicennia alba", IF(J4199="AVOF", "Avicennia officinalis", IF(J4199="LURA", "Lumnitzera racemosa", IF(J4199="CETA", "Ceriops tagal", IF(J4199="XYGR", "Xylocarpus granatum", IF(J4199="AVMA", "Avicennia marina", IF(J4199="RHMU", "Rhizophora mucronata", IF(J4199="BRGY", "Bruguiera gymnorrhiza", IF(J4199="BRSE", "Bruguiera sexangula", IF(J4199="SOOV", "Sonneratia ovata", IF(J4199="SOCA", "Sonneratia caseolaris", IF(J4199="HELI", "Heritiera littoralis", IF(J4199="HESY", "Heritiera sylvatica", IF(J4199="NYFR", "Nypa fruticans", IF(J4199="CYRA", "Cynometra ramiflora", IF(J4199="PHPA", "Phoenix paludosa", IF(J4199="SCHY", "Scyphiphora hydrophyllacea", IF(J4199="DIMA", "Diospyros maritima", IF(J4199="POPI", "Pongamia pinnata", IF(J4199="MAPS", "Maniltoa psilogyne", IF(J4199="INBI", "Intsia bijuga", IF(J4199="ACEB", "Acanthus ebracteatus", IF(J4199="CAER", "Calamus erinaceus", IF(J4199="UNUN", "Unknown unknown",  IF(J4199="SOAL", "Sonneratia alba",  IF(J4199="AECO", "Aegiceras corniculatum", "" )) )))))))))))))))))))))))))))))</f>
        <v>Rhizophora apiculata</v>
      </c>
      <c r="J4199" s="23" t="s">
        <v>21</v>
      </c>
      <c r="K4199" s="68" t="n">
        <v>15</v>
      </c>
      <c r="L4199" s="73"/>
      <c r="N4199" s="29"/>
    </row>
    <row r="4200" customFormat="false" ht="13.8" hidden="false" customHeight="false" outlineLevel="0" collapsed="false">
      <c r="A4200" s="72" t="s">
        <v>138</v>
      </c>
      <c r="B4200" s="43" t="n">
        <v>41397</v>
      </c>
      <c r="C4200" s="1" t="s">
        <v>544</v>
      </c>
      <c r="D4200" s="1" t="s">
        <v>140</v>
      </c>
      <c r="E4200" s="1" t="s">
        <v>544</v>
      </c>
      <c r="F4200" s="1" t="s">
        <v>20</v>
      </c>
      <c r="G4200" s="14" t="n">
        <v>8</v>
      </c>
      <c r="H4200" s="38" t="n">
        <v>1</v>
      </c>
      <c r="I4200" s="23" t="str">
        <f aca="false">IF(J4200="RHAP", "Rhizophora apiculata", IF(J4200="EXAG", "Excoecaria agallocha", IF(J4200="BRPA", "Bruguiera parviflora", IF(J4200="XYMO", "Xylocarpus moluccensis", IF(J4200="BRCY", "Bruguiera cylindrica", IF(J4200="AVAL", "Avicennia alba", IF(J4200="AVOF", "Avicennia officinalis", IF(J4200="LURA", "Lumnitzera racemosa", IF(J4200="CETA", "Ceriops tagal", IF(J4200="XYGR", "Xylocarpus granatum", IF(J4200="AVMA", "Avicennia marina", IF(J4200="RHMU", "Rhizophora mucronata", IF(J4200="BRGY", "Bruguiera gymnorrhiza", IF(J4200="BRSE", "Bruguiera sexangula", IF(J4200="SOOV", "Sonneratia ovata", IF(J4200="SOCA", "Sonneratia caseolaris", IF(J4200="HELI", "Heritiera littoralis", IF(J4200="HESY", "Heritiera sylvatica", IF(J4200="NYFR", "Nypa fruticans", IF(J4200="CYRA", "Cynometra ramiflora", IF(J4200="PHPA", "Phoenix paludosa", IF(J4200="SCHY", "Scyphiphora hydrophyllacea", IF(J4200="DIMA", "Diospyros maritima", IF(J4200="POPI", "Pongamia pinnata", IF(J4200="MAPS", "Maniltoa psilogyne", IF(J4200="INBI", "Intsia bijuga", IF(J4200="ACEB", "Acanthus ebracteatus", IF(J4200="CAER", "Calamus erinaceus", IF(J4200="UNUN", "Unknown unknown",  IF(J4200="SOAL", "Sonneratia alba",  IF(J4200="AECO", "Aegiceras corniculatum", "" )) )))))))))))))))))))))))))))))</f>
        <v>Bruguiera gymnorrhiza</v>
      </c>
      <c r="J4200" s="23" t="s">
        <v>1027</v>
      </c>
      <c r="K4200" s="68" t="n">
        <v>18.5</v>
      </c>
      <c r="N4200" s="29"/>
    </row>
    <row r="4201" customFormat="false" ht="13.8" hidden="false" customHeight="false" outlineLevel="0" collapsed="false">
      <c r="A4201" s="49" t="s">
        <v>138</v>
      </c>
      <c r="B4201" s="43" t="n">
        <v>41397</v>
      </c>
      <c r="C4201" s="1" t="s">
        <v>544</v>
      </c>
      <c r="D4201" s="1" t="s">
        <v>140</v>
      </c>
      <c r="E4201" s="1" t="s">
        <v>544</v>
      </c>
      <c r="F4201" s="1" t="s">
        <v>20</v>
      </c>
      <c r="G4201" s="14" t="n">
        <v>8</v>
      </c>
      <c r="H4201" s="38" t="n">
        <v>1</v>
      </c>
      <c r="I4201" s="23" t="str">
        <f aca="false">IF(J4201="RHAP", "Rhizophora apiculata", IF(J4201="EXAG", "Excoecaria agallocha", IF(J4201="BRPA", "Bruguiera parviflora", IF(J4201="XYMO", "Xylocarpus moluccensis", IF(J4201="BRCY", "Bruguiera cylindrica", IF(J4201="AVAL", "Avicennia alba", IF(J4201="AVOF", "Avicennia officinalis", IF(J4201="LURA", "Lumnitzera racemosa", IF(J4201="CETA", "Ceriops tagal", IF(J4201="XYGR", "Xylocarpus granatum", IF(J4201="AVMA", "Avicennia marina", IF(J4201="RHMU", "Rhizophora mucronata", IF(J4201="BRGY", "Bruguiera gymnorrhiza", IF(J4201="BRSE", "Bruguiera sexangula", IF(J4201="SOOV", "Sonneratia ovata", IF(J4201="SOCA", "Sonneratia caseolaris", IF(J4201="HELI", "Heritiera littoralis", IF(J4201="HESY", "Heritiera sylvatica", IF(J4201="NYFR", "Nypa fruticans", IF(J4201="CYRA", "Cynometra ramiflora", IF(J4201="PHPA", "Phoenix paludosa", IF(J4201="SCHY", "Scyphiphora hydrophyllacea", IF(J4201="DIMA", "Diospyros maritima", IF(J4201="POPI", "Pongamia pinnata", IF(J4201="MAPS", "Maniltoa psilogyne", IF(J4201="INBI", "Intsia bijuga", IF(J4201="ACEB", "Acanthus ebracteatus", IF(J4201="CAER", "Calamus erinaceus", IF(J4201="UNUN", "Unknown unknown",  IF(J4201="SOAL", "Sonneratia alba",  IF(J4201="AECO", "Aegiceras corniculatum", "" )) )))))))))))))))))))))))))))))</f>
        <v>Rhizophora apiculata</v>
      </c>
      <c r="J4201" s="23" t="s">
        <v>21</v>
      </c>
      <c r="K4201" s="68" t="n">
        <v>18.5</v>
      </c>
      <c r="L4201" s="73"/>
      <c r="N4201" s="29"/>
    </row>
    <row r="4202" customFormat="false" ht="13.8" hidden="false" customHeight="false" outlineLevel="0" collapsed="false">
      <c r="A4202" s="49" t="s">
        <v>138</v>
      </c>
      <c r="B4202" s="43" t="n">
        <v>41397</v>
      </c>
      <c r="C4202" s="1" t="s">
        <v>544</v>
      </c>
      <c r="D4202" s="1" t="s">
        <v>140</v>
      </c>
      <c r="E4202" s="1" t="s">
        <v>544</v>
      </c>
      <c r="F4202" s="1" t="s">
        <v>20</v>
      </c>
      <c r="G4202" s="14" t="n">
        <v>8</v>
      </c>
      <c r="H4202" s="38" t="n">
        <v>1</v>
      </c>
      <c r="I4202" s="23" t="str">
        <f aca="false">IF(J4202="RHAP", "Rhizophora apiculata", IF(J4202="EXAG", "Excoecaria agallocha", IF(J4202="BRPA", "Bruguiera parviflora", IF(J4202="XYMO", "Xylocarpus moluccensis", IF(J4202="BRCY", "Bruguiera cylindrica", IF(J4202="AVAL", "Avicennia alba", IF(J4202="AVOF", "Avicennia officinalis", IF(J4202="LURA", "Lumnitzera racemosa", IF(J4202="CETA", "Ceriops tagal", IF(J4202="XYGR", "Xylocarpus granatum", IF(J4202="AVMA", "Avicennia marina", IF(J4202="RHMU", "Rhizophora mucronata", IF(J4202="BRGY", "Bruguiera gymnorrhiza", IF(J4202="BRSE", "Bruguiera sexangula", IF(J4202="SOOV", "Sonneratia ovata", IF(J4202="SOCA", "Sonneratia caseolaris", IF(J4202="HELI", "Heritiera littoralis", IF(J4202="HESY", "Heritiera sylvatica", IF(J4202="NYFR", "Nypa fruticans", IF(J4202="CYRA", "Cynometra ramiflora", IF(J4202="PHPA", "Phoenix paludosa", IF(J4202="SCHY", "Scyphiphora hydrophyllacea", IF(J4202="DIMA", "Diospyros maritima", IF(J4202="POPI", "Pongamia pinnata", IF(J4202="MAPS", "Maniltoa psilogyne", IF(J4202="INBI", "Intsia bijuga", IF(J4202="ACEB", "Acanthus ebracteatus", IF(J4202="CAER", "Calamus erinaceus", IF(J4202="UNUN", "Unknown unknown",  IF(J4202="SOAL", "Sonneratia alba",  IF(J4202="AECO", "Aegiceras corniculatum", "" )) )))))))))))))))))))))))))))))</f>
        <v>Xylocarpus moluccensis</v>
      </c>
      <c r="J4202" s="23" t="s">
        <v>146</v>
      </c>
      <c r="K4202" s="68" t="n">
        <v>18.6</v>
      </c>
      <c r="L4202" s="73"/>
      <c r="N4202" s="29"/>
    </row>
    <row r="4203" customFormat="false" ht="13.8" hidden="false" customHeight="false" outlineLevel="0" collapsed="false">
      <c r="A4203" s="72" t="s">
        <v>138</v>
      </c>
      <c r="B4203" s="43" t="n">
        <v>41397</v>
      </c>
      <c r="C4203" s="1" t="s">
        <v>544</v>
      </c>
      <c r="D4203" s="1" t="s">
        <v>140</v>
      </c>
      <c r="E4203" s="1" t="s">
        <v>544</v>
      </c>
      <c r="F4203" s="1" t="s">
        <v>20</v>
      </c>
      <c r="G4203" s="14" t="n">
        <v>8</v>
      </c>
      <c r="H4203" s="38" t="n">
        <v>1</v>
      </c>
      <c r="I4203" s="23" t="str">
        <f aca="false">IF(J4203="RHAP", "Rhizophora apiculata", IF(J4203="EXAG", "Excoecaria agallocha", IF(J4203="BRPA", "Bruguiera parviflora", IF(J4203="XYMO", "Xylocarpus moluccensis", IF(J4203="BRCY", "Bruguiera cylindrica", IF(J4203="AVAL", "Avicennia alba", IF(J4203="AVOF", "Avicennia officinalis", IF(J4203="LURA", "Lumnitzera racemosa", IF(J4203="CETA", "Ceriops tagal", IF(J4203="XYGR", "Xylocarpus granatum", IF(J4203="AVMA", "Avicennia marina", IF(J4203="RHMU", "Rhizophora mucronata", IF(J4203="BRGY", "Bruguiera gymnorrhiza", IF(J4203="BRSE", "Bruguiera sexangula", IF(J4203="SOOV", "Sonneratia ovata", IF(J4203="SOCA", "Sonneratia caseolaris", IF(J4203="HELI", "Heritiera littoralis", IF(J4203="HESY", "Heritiera sylvatica", IF(J4203="NYFR", "Nypa fruticans", IF(J4203="CYRA", "Cynometra ramiflora", IF(J4203="PHPA", "Phoenix paludosa", IF(J4203="SCHY", "Scyphiphora hydrophyllacea", IF(J4203="DIMA", "Diospyros maritima", IF(J4203="POPI", "Pongamia pinnata", IF(J4203="MAPS", "Maniltoa psilogyne", IF(J4203="INBI", "Intsia bijuga", IF(J4203="ACEB", "Acanthus ebracteatus", IF(J4203="CAER", "Calamus erinaceus", IF(J4203="UNUN", "Unknown unknown",  IF(J4203="SOAL", "Sonneratia alba",  IF(J4203="AECO", "Aegiceras corniculatum", "" )) )))))))))))))))))))))))))))))</f>
        <v>Bruguiera gymnorrhiza</v>
      </c>
      <c r="J4203" s="23" t="s">
        <v>1027</v>
      </c>
      <c r="K4203" s="68" t="n">
        <v>19.5</v>
      </c>
      <c r="L4203" s="73"/>
      <c r="N4203" s="29"/>
    </row>
    <row r="4204" customFormat="false" ht="13.8" hidden="false" customHeight="false" outlineLevel="0" collapsed="false">
      <c r="A4204" s="49" t="s">
        <v>138</v>
      </c>
      <c r="B4204" s="43" t="n">
        <v>41397</v>
      </c>
      <c r="C4204" s="1" t="s">
        <v>544</v>
      </c>
      <c r="D4204" s="1" t="s">
        <v>140</v>
      </c>
      <c r="E4204" s="1" t="s">
        <v>544</v>
      </c>
      <c r="F4204" s="1" t="s">
        <v>20</v>
      </c>
      <c r="G4204" s="14" t="n">
        <v>8</v>
      </c>
      <c r="H4204" s="38" t="n">
        <v>1</v>
      </c>
      <c r="I4204" s="23" t="str">
        <f aca="false">IF(J4204="RHAP", "Rhizophora apiculata", IF(J4204="EXAG", "Excoecaria agallocha", IF(J4204="BRPA", "Bruguiera parviflora", IF(J4204="XYMO", "Xylocarpus moluccensis", IF(J4204="BRCY", "Bruguiera cylindrica", IF(J4204="AVAL", "Avicennia alba", IF(J4204="AVOF", "Avicennia officinalis", IF(J4204="LURA", "Lumnitzera racemosa", IF(J4204="CETA", "Ceriops tagal", IF(J4204="XYGR", "Xylocarpus granatum", IF(J4204="AVMA", "Avicennia marina", IF(J4204="RHMU", "Rhizophora mucronata", IF(J4204="BRGY", "Bruguiera gymnorrhiza", IF(J4204="BRSE", "Bruguiera sexangula", IF(J4204="SOOV", "Sonneratia ovata", IF(J4204="SOCA", "Sonneratia caseolaris", IF(J4204="HELI", "Heritiera littoralis", IF(J4204="HESY", "Heritiera sylvatica", IF(J4204="NYFR", "Nypa fruticans", IF(J4204="CYRA", "Cynometra ramiflora", IF(J4204="PHPA", "Phoenix paludosa", IF(J4204="SCHY", "Scyphiphora hydrophyllacea", IF(J4204="DIMA", "Diospyros maritima", IF(J4204="POPI", "Pongamia pinnata", IF(J4204="MAPS", "Maniltoa psilogyne", IF(J4204="INBI", "Intsia bijuga", IF(J4204="ACEB", "Acanthus ebracteatus", IF(J4204="CAER", "Calamus erinaceus", IF(J4204="UNUN", "Unknown unknown",  IF(J4204="SOAL", "Sonneratia alba",  IF(J4204="AECO", "Aegiceras corniculatum", "" )) )))))))))))))))))))))))))))))</f>
        <v>Rhizophora apiculata</v>
      </c>
      <c r="J4204" s="23" t="s">
        <v>21</v>
      </c>
      <c r="K4204" s="68" t="n">
        <v>19.5</v>
      </c>
      <c r="L4204" s="73"/>
      <c r="N4204" s="29"/>
    </row>
    <row r="4205" customFormat="false" ht="13.8" hidden="false" customHeight="false" outlineLevel="0" collapsed="false">
      <c r="A4205" s="49" t="s">
        <v>138</v>
      </c>
      <c r="B4205" s="43" t="n">
        <v>41397</v>
      </c>
      <c r="C4205" s="1" t="s">
        <v>544</v>
      </c>
      <c r="D4205" s="1" t="s">
        <v>140</v>
      </c>
      <c r="E4205" s="1" t="s">
        <v>544</v>
      </c>
      <c r="F4205" s="1" t="s">
        <v>20</v>
      </c>
      <c r="G4205" s="14" t="n">
        <v>8</v>
      </c>
      <c r="H4205" s="38" t="n">
        <v>1</v>
      </c>
      <c r="I4205" s="23" t="str">
        <f aca="false">IF(J4205="RHAP", "Rhizophora apiculata", IF(J4205="EXAG", "Excoecaria agallocha", IF(J4205="BRPA", "Bruguiera parviflora", IF(J4205="XYMO", "Xylocarpus moluccensis", IF(J4205="BRCY", "Bruguiera cylindrica", IF(J4205="AVAL", "Avicennia alba", IF(J4205="AVOF", "Avicennia officinalis", IF(J4205="LURA", "Lumnitzera racemosa", IF(J4205="CETA", "Ceriops tagal", IF(J4205="XYGR", "Xylocarpus granatum", IF(J4205="AVMA", "Avicennia marina", IF(J4205="RHMU", "Rhizophora mucronata", IF(J4205="BRGY", "Bruguiera gymnorrhiza", IF(J4205="BRSE", "Bruguiera sexangula", IF(J4205="SOOV", "Sonneratia ovata", IF(J4205="SOCA", "Sonneratia caseolaris", IF(J4205="HELI", "Heritiera littoralis", IF(J4205="HESY", "Heritiera sylvatica", IF(J4205="NYFR", "Nypa fruticans", IF(J4205="CYRA", "Cynometra ramiflora", IF(J4205="PHPA", "Phoenix paludosa", IF(J4205="SCHY", "Scyphiphora hydrophyllacea", IF(J4205="DIMA", "Diospyros maritima", IF(J4205="POPI", "Pongamia pinnata", IF(J4205="MAPS", "Maniltoa psilogyne", IF(J4205="INBI", "Intsia bijuga", IF(J4205="ACEB", "Acanthus ebracteatus", IF(J4205="CAER", "Calamus erinaceus", IF(J4205="UNUN", "Unknown unknown",  IF(J4205="SOAL", "Sonneratia alba",  IF(J4205="AECO", "Aegiceras corniculatum", "" )) )))))))))))))))))))))))))))))</f>
        <v>Xylocarpus moluccensis</v>
      </c>
      <c r="J4205" s="23" t="s">
        <v>146</v>
      </c>
      <c r="K4205" s="68" t="n">
        <v>19.5</v>
      </c>
      <c r="L4205" s="73"/>
      <c r="N4205" s="29"/>
    </row>
    <row r="4206" customFormat="false" ht="13.8" hidden="false" customHeight="false" outlineLevel="0" collapsed="false">
      <c r="A4206" s="49" t="s">
        <v>138</v>
      </c>
      <c r="B4206" s="43" t="n">
        <v>41397</v>
      </c>
      <c r="C4206" s="1" t="s">
        <v>544</v>
      </c>
      <c r="D4206" s="1" t="s">
        <v>140</v>
      </c>
      <c r="E4206" s="1" t="s">
        <v>544</v>
      </c>
      <c r="F4206" s="1" t="s">
        <v>20</v>
      </c>
      <c r="G4206" s="14" t="n">
        <v>8</v>
      </c>
      <c r="H4206" s="38" t="n">
        <v>1</v>
      </c>
      <c r="I4206" s="23" t="str">
        <f aca="false">IF(J4206="RHAP", "Rhizophora apiculata", IF(J4206="EXAG", "Excoecaria agallocha", IF(J4206="BRPA", "Bruguiera parviflora", IF(J4206="XYMO", "Xylocarpus moluccensis", IF(J4206="BRCY", "Bruguiera cylindrica", IF(J4206="AVAL", "Avicennia alba", IF(J4206="AVOF", "Avicennia officinalis", IF(J4206="LURA", "Lumnitzera racemosa", IF(J4206="CETA", "Ceriops tagal", IF(J4206="XYGR", "Xylocarpus granatum", IF(J4206="AVMA", "Avicennia marina", IF(J4206="RHMU", "Rhizophora mucronata", IF(J4206="BRGY", "Bruguiera gymnorrhiza", IF(J4206="BRSE", "Bruguiera sexangula", IF(J4206="SOOV", "Sonneratia ovata", IF(J4206="SOCA", "Sonneratia caseolaris", IF(J4206="HELI", "Heritiera littoralis", IF(J4206="HESY", "Heritiera sylvatica", IF(J4206="NYFR", "Nypa fruticans", IF(J4206="CYRA", "Cynometra ramiflora", IF(J4206="PHPA", "Phoenix paludosa", IF(J4206="SCHY", "Scyphiphora hydrophyllacea", IF(J4206="DIMA", "Diospyros maritima", IF(J4206="POPI", "Pongamia pinnata", IF(J4206="MAPS", "Maniltoa psilogyne", IF(J4206="INBI", "Intsia bijuga", IF(J4206="ACEB", "Acanthus ebracteatus", IF(J4206="CAER", "Calamus erinaceus", IF(J4206="UNUN", "Unknown unknown",  IF(J4206="SOAL", "Sonneratia alba",  IF(J4206="AECO", "Aegiceras corniculatum", "" )) )))))))))))))))))))))))))))))</f>
        <v>Xylocarpus moluccensis</v>
      </c>
      <c r="J4206" s="23" t="s">
        <v>146</v>
      </c>
      <c r="K4206" s="68" t="n">
        <v>19.5</v>
      </c>
      <c r="L4206" s="73"/>
      <c r="N4206" s="29"/>
    </row>
    <row r="4207" customFormat="false" ht="13.8" hidden="false" customHeight="false" outlineLevel="0" collapsed="false">
      <c r="A4207" s="49" t="s">
        <v>138</v>
      </c>
      <c r="B4207" s="43" t="n">
        <v>41397</v>
      </c>
      <c r="C4207" s="1" t="s">
        <v>544</v>
      </c>
      <c r="D4207" s="1" t="s">
        <v>140</v>
      </c>
      <c r="E4207" s="1" t="s">
        <v>544</v>
      </c>
      <c r="F4207" s="1" t="s">
        <v>20</v>
      </c>
      <c r="G4207" s="14" t="n">
        <v>8</v>
      </c>
      <c r="H4207" s="38" t="n">
        <v>1</v>
      </c>
      <c r="I4207" s="23" t="str">
        <f aca="false">IF(J4207="RHAP", "Rhizophora apiculata", IF(J4207="EXAG", "Excoecaria agallocha", IF(J4207="BRPA", "Bruguiera parviflora", IF(J4207="XYMO", "Xylocarpus moluccensis", IF(J4207="BRCY", "Bruguiera cylindrica", IF(J4207="AVAL", "Avicennia alba", IF(J4207="AVOF", "Avicennia officinalis", IF(J4207="LURA", "Lumnitzera racemosa", IF(J4207="CETA", "Ceriops tagal", IF(J4207="XYGR", "Xylocarpus granatum", IF(J4207="AVMA", "Avicennia marina", IF(J4207="RHMU", "Rhizophora mucronata", IF(J4207="BRGY", "Bruguiera gymnorrhiza", IF(J4207="BRSE", "Bruguiera sexangula", IF(J4207="SOOV", "Sonneratia ovata", IF(J4207="SOCA", "Sonneratia caseolaris", IF(J4207="HELI", "Heritiera littoralis", IF(J4207="HESY", "Heritiera sylvatica", IF(J4207="NYFR", "Nypa fruticans", IF(J4207="CYRA", "Cynometra ramiflora", IF(J4207="PHPA", "Phoenix paludosa", IF(J4207="SCHY", "Scyphiphora hydrophyllacea", IF(J4207="DIMA", "Diospyros maritima", IF(J4207="POPI", "Pongamia pinnata", IF(J4207="MAPS", "Maniltoa psilogyne", IF(J4207="INBI", "Intsia bijuga", IF(J4207="ACEB", "Acanthus ebracteatus", IF(J4207="CAER", "Calamus erinaceus", IF(J4207="UNUN", "Unknown unknown",  IF(J4207="SOAL", "Sonneratia alba",  IF(J4207="AECO", "Aegiceras corniculatum", "" )) )))))))))))))))))))))))))))))</f>
        <v>Xylocarpus moluccensis</v>
      </c>
      <c r="J4207" s="23" t="s">
        <v>146</v>
      </c>
      <c r="K4207" s="68" t="n">
        <v>25.6</v>
      </c>
      <c r="L4207" s="73"/>
      <c r="N4207" s="29"/>
    </row>
    <row r="4208" customFormat="false" ht="13.8" hidden="false" customHeight="false" outlineLevel="0" collapsed="false">
      <c r="A4208" s="72" t="s">
        <v>138</v>
      </c>
      <c r="B4208" s="43" t="n">
        <v>41397</v>
      </c>
      <c r="C4208" s="1" t="s">
        <v>544</v>
      </c>
      <c r="D4208" s="1" t="s">
        <v>140</v>
      </c>
      <c r="E4208" s="1" t="s">
        <v>544</v>
      </c>
      <c r="F4208" s="1" t="s">
        <v>20</v>
      </c>
      <c r="G4208" s="14" t="n">
        <v>8</v>
      </c>
      <c r="H4208" s="38" t="n">
        <v>1</v>
      </c>
      <c r="I4208" s="23" t="str">
        <f aca="false">IF(J4208="RHAP", "Rhizophora apiculata", IF(J4208="EXAG", "Excoecaria agallocha", IF(J4208="BRPA", "Bruguiera parviflora", IF(J4208="XYMO", "Xylocarpus moluccensis", IF(J4208="BRCY", "Bruguiera cylindrica", IF(J4208="AVAL", "Avicennia alba", IF(J4208="AVOF", "Avicennia officinalis", IF(J4208="LURA", "Lumnitzera racemosa", IF(J4208="CETA", "Ceriops tagal", IF(J4208="XYGR", "Xylocarpus granatum", IF(J4208="AVMA", "Avicennia marina", IF(J4208="RHMU", "Rhizophora mucronata", IF(J4208="BRGY", "Bruguiera gymnorrhiza", IF(J4208="BRSE", "Bruguiera sexangula", IF(J4208="SOOV", "Sonneratia ovata", IF(J4208="SOCA", "Sonneratia caseolaris", IF(J4208="HELI", "Heritiera littoralis", IF(J4208="HESY", "Heritiera sylvatica", IF(J4208="NYFR", "Nypa fruticans", IF(J4208="CYRA", "Cynometra ramiflora", IF(J4208="PHPA", "Phoenix paludosa", IF(J4208="SCHY", "Scyphiphora hydrophyllacea", IF(J4208="DIMA", "Diospyros maritima", IF(J4208="POPI", "Pongamia pinnata", IF(J4208="MAPS", "Maniltoa psilogyne", IF(J4208="INBI", "Intsia bijuga", IF(J4208="ACEB", "Acanthus ebracteatus", IF(J4208="CAER", "Calamus erinaceus", IF(J4208="UNUN", "Unknown unknown",  IF(J4208="SOAL", "Sonneratia alba",  IF(J4208="AECO", "Aegiceras corniculatum", "" )) )))))))))))))))))))))))))))))</f>
        <v>Bruguiera gymnorrhiza</v>
      </c>
      <c r="J4208" s="23" t="s">
        <v>1027</v>
      </c>
      <c r="K4208" s="68" t="n">
        <v>27</v>
      </c>
      <c r="L4208" s="73"/>
      <c r="N4208" s="29"/>
    </row>
    <row r="4209" customFormat="false" ht="13.8" hidden="false" customHeight="false" outlineLevel="0" collapsed="false">
      <c r="A4209" s="49" t="s">
        <v>138</v>
      </c>
      <c r="B4209" s="43" t="n">
        <v>41397</v>
      </c>
      <c r="C4209" s="1" t="s">
        <v>544</v>
      </c>
      <c r="D4209" s="1" t="s">
        <v>140</v>
      </c>
      <c r="E4209" s="1" t="s">
        <v>544</v>
      </c>
      <c r="F4209" s="1" t="s">
        <v>20</v>
      </c>
      <c r="G4209" s="14" t="n">
        <v>8</v>
      </c>
      <c r="H4209" s="38" t="n">
        <v>1</v>
      </c>
      <c r="I4209" s="23" t="str">
        <f aca="false">IF(J4209="RHAP", "Rhizophora apiculata", IF(J4209="EXAG", "Excoecaria agallocha", IF(J4209="BRPA", "Bruguiera parviflora", IF(J4209="XYMO", "Xylocarpus moluccensis", IF(J4209="BRCY", "Bruguiera cylindrica", IF(J4209="AVAL", "Avicennia alba", IF(J4209="AVOF", "Avicennia officinalis", IF(J4209="LURA", "Lumnitzera racemosa", IF(J4209="CETA", "Ceriops tagal", IF(J4209="XYGR", "Xylocarpus granatum", IF(J4209="AVMA", "Avicennia marina", IF(J4209="RHMU", "Rhizophora mucronata", IF(J4209="BRGY", "Bruguiera gymnorrhiza", IF(J4209="BRSE", "Bruguiera sexangula", IF(J4209="SOOV", "Sonneratia ovata", IF(J4209="SOCA", "Sonneratia caseolaris", IF(J4209="HELI", "Heritiera littoralis", IF(J4209="HESY", "Heritiera sylvatica", IF(J4209="NYFR", "Nypa fruticans", IF(J4209="CYRA", "Cynometra ramiflora", IF(J4209="PHPA", "Phoenix paludosa", IF(J4209="SCHY", "Scyphiphora hydrophyllacea", IF(J4209="DIMA", "Diospyros maritima", IF(J4209="POPI", "Pongamia pinnata", IF(J4209="MAPS", "Maniltoa psilogyne", IF(J4209="INBI", "Intsia bijuga", IF(J4209="ACEB", "Acanthus ebracteatus", IF(J4209="CAER", "Calamus erinaceus", IF(J4209="UNUN", "Unknown unknown",  IF(J4209="SOAL", "Sonneratia alba",  IF(J4209="AECO", "Aegiceras corniculatum", "" )) )))))))))))))))))))))))))))))</f>
        <v>Rhizophora apiculata</v>
      </c>
      <c r="J4209" s="23" t="s">
        <v>21</v>
      </c>
      <c r="K4209" s="68" t="n">
        <v>28.2</v>
      </c>
      <c r="L4209" s="73"/>
      <c r="N4209" s="29"/>
    </row>
    <row r="4210" customFormat="false" ht="13.8" hidden="false" customHeight="false" outlineLevel="0" collapsed="false">
      <c r="A4210" s="49" t="s">
        <v>138</v>
      </c>
      <c r="B4210" s="43" t="n">
        <v>41397</v>
      </c>
      <c r="C4210" s="1" t="s">
        <v>544</v>
      </c>
      <c r="D4210" s="1" t="s">
        <v>140</v>
      </c>
      <c r="E4210" s="1" t="s">
        <v>544</v>
      </c>
      <c r="F4210" s="1" t="s">
        <v>20</v>
      </c>
      <c r="G4210" s="14" t="n">
        <v>8</v>
      </c>
      <c r="H4210" s="38" t="n">
        <v>1</v>
      </c>
      <c r="I4210" s="23" t="str">
        <f aca="false">IF(J4210="RHAP", "Rhizophora apiculata", IF(J4210="EXAG", "Excoecaria agallocha", IF(J4210="BRPA", "Bruguiera parviflora", IF(J4210="XYMO", "Xylocarpus moluccensis", IF(J4210="BRCY", "Bruguiera cylindrica", IF(J4210="AVAL", "Avicennia alba", IF(J4210="AVOF", "Avicennia officinalis", IF(J4210="LURA", "Lumnitzera racemosa", IF(J4210="CETA", "Ceriops tagal", IF(J4210="XYGR", "Xylocarpus granatum", IF(J4210="AVMA", "Avicennia marina", IF(J4210="RHMU", "Rhizophora mucronata", IF(J4210="BRGY", "Bruguiera gymnorrhiza", IF(J4210="BRSE", "Bruguiera sexangula", IF(J4210="SOOV", "Sonneratia ovata", IF(J4210="SOCA", "Sonneratia caseolaris", IF(J4210="HELI", "Heritiera littoralis", IF(J4210="HESY", "Heritiera sylvatica", IF(J4210="NYFR", "Nypa fruticans", IF(J4210="CYRA", "Cynometra ramiflora", IF(J4210="PHPA", "Phoenix paludosa", IF(J4210="SCHY", "Scyphiphora hydrophyllacea", IF(J4210="DIMA", "Diospyros maritima", IF(J4210="POPI", "Pongamia pinnata", IF(J4210="MAPS", "Maniltoa psilogyne", IF(J4210="INBI", "Intsia bijuga", IF(J4210="ACEB", "Acanthus ebracteatus", IF(J4210="CAER", "Calamus erinaceus", IF(J4210="UNUN", "Unknown unknown",  IF(J4210="SOAL", "Sonneratia alba",  IF(J4210="AECO", "Aegiceras corniculatum", "" )) )))))))))))))))))))))))))))))</f>
        <v>Xylocarpus moluccensis</v>
      </c>
      <c r="J4210" s="23" t="s">
        <v>146</v>
      </c>
      <c r="K4210" s="68" t="n">
        <v>99.3</v>
      </c>
      <c r="L4210" s="73"/>
      <c r="N4210" s="29"/>
    </row>
    <row r="4211" customFormat="false" ht="13.8" hidden="false" customHeight="false" outlineLevel="0" collapsed="false">
      <c r="A4211" s="72" t="s">
        <v>138</v>
      </c>
      <c r="B4211" s="43" t="n">
        <v>41397</v>
      </c>
      <c r="C4211" s="1" t="s">
        <v>544</v>
      </c>
      <c r="D4211" s="1" t="s">
        <v>140</v>
      </c>
      <c r="E4211" s="1" t="s">
        <v>544</v>
      </c>
      <c r="F4211" s="1" t="s">
        <v>20</v>
      </c>
      <c r="G4211" s="14" t="n">
        <v>8</v>
      </c>
      <c r="H4211" s="38" t="n">
        <v>2</v>
      </c>
      <c r="I4211" s="23" t="str">
        <f aca="false">IF(J4211="RHAP", "Rhizophora apiculata", IF(J4211="EXAG", "Excoecaria agallocha", IF(J4211="BRPA", "Bruguiera parviflora", IF(J4211="XYMO", "Xylocarpus moluccensis", IF(J4211="BRCY", "Bruguiera cylindrica", IF(J4211="AVAL", "Avicennia alba", IF(J4211="AVOF", "Avicennia officinalis", IF(J4211="LURA", "Lumnitzera racemosa", IF(J4211="CETA", "Ceriops tagal", IF(J4211="XYGR", "Xylocarpus granatum", IF(J4211="AVMA", "Avicennia marina", IF(J4211="RHMU", "Rhizophora mucronata", IF(J4211="BRGY", "Bruguiera gymnorrhiza", IF(J4211="BRSE", "Bruguiera sexangula", IF(J4211="SOOV", "Sonneratia ovata", IF(J4211="SOCA", "Sonneratia caseolaris", IF(J4211="HELI", "Heritiera littoralis", IF(J4211="HESY", "Heritiera sylvatica", IF(J4211="NYFR", "Nypa fruticans", IF(J4211="CYRA", "Cynometra ramiflora", IF(J4211="PHPA", "Phoenix paludosa", IF(J4211="SCHY", "Scyphiphora hydrophyllacea", IF(J4211="DIMA", "Diospyros maritima", IF(J4211="POPI", "Pongamia pinnata", IF(J4211="MAPS", "Maniltoa psilogyne", IF(J4211="INBI", "Intsia bijuga", IF(J4211="ACEB", "Acanthus ebracteatus", IF(J4211="CAER", "Calamus erinaceus", IF(J4211="UNUN", "Unknown unknown",  IF(J4211="SOAL", "Sonneratia alba",  IF(J4211="AECO", "Aegiceras corniculatum", "" )) )))))))))))))))))))))))))))))</f>
        <v>Bruguiera gymnorrhiza</v>
      </c>
      <c r="J4211" s="23" t="s">
        <v>1027</v>
      </c>
      <c r="K4211" s="68" t="n">
        <v>5.2</v>
      </c>
      <c r="L4211" s="73"/>
      <c r="N4211" s="29"/>
    </row>
    <row r="4212" customFormat="false" ht="13.8" hidden="false" customHeight="false" outlineLevel="0" collapsed="false">
      <c r="A4212" s="49" t="s">
        <v>138</v>
      </c>
      <c r="B4212" s="43" t="n">
        <v>41397</v>
      </c>
      <c r="C4212" s="1" t="s">
        <v>544</v>
      </c>
      <c r="D4212" s="1" t="s">
        <v>140</v>
      </c>
      <c r="E4212" s="1" t="s">
        <v>544</v>
      </c>
      <c r="F4212" s="1" t="s">
        <v>20</v>
      </c>
      <c r="G4212" s="14" t="n">
        <v>8</v>
      </c>
      <c r="H4212" s="38" t="n">
        <v>2</v>
      </c>
      <c r="I4212" s="23" t="str">
        <f aca="false">IF(J4212="RHAP", "Rhizophora apiculata", IF(J4212="EXAG", "Excoecaria agallocha", IF(J4212="BRPA", "Bruguiera parviflora", IF(J4212="XYMO", "Xylocarpus moluccensis", IF(J4212="BRCY", "Bruguiera cylindrica", IF(J4212="AVAL", "Avicennia alba", IF(J4212="AVOF", "Avicennia officinalis", IF(J4212="LURA", "Lumnitzera racemosa", IF(J4212="CETA", "Ceriops tagal", IF(J4212="XYGR", "Xylocarpus granatum", IF(J4212="AVMA", "Avicennia marina", IF(J4212="RHMU", "Rhizophora mucronata", IF(J4212="BRGY", "Bruguiera gymnorrhiza", IF(J4212="BRSE", "Bruguiera sexangula", IF(J4212="SOOV", "Sonneratia ovata", IF(J4212="SOCA", "Sonneratia caseolaris", IF(J4212="HELI", "Heritiera littoralis", IF(J4212="HESY", "Heritiera sylvatica", IF(J4212="NYFR", "Nypa fruticans", IF(J4212="CYRA", "Cynometra ramiflora", IF(J4212="PHPA", "Phoenix paludosa", IF(J4212="SCHY", "Scyphiphora hydrophyllacea", IF(J4212="DIMA", "Diospyros maritima", IF(J4212="POPI", "Pongamia pinnata", IF(J4212="MAPS", "Maniltoa psilogyne", IF(J4212="INBI", "Intsia bijuga", IF(J4212="ACEB", "Acanthus ebracteatus", IF(J4212="CAER", "Calamus erinaceus", IF(J4212="UNUN", "Unknown unknown",  IF(J4212="SOAL", "Sonneratia alba",  IF(J4212="AECO", "Aegiceras corniculatum", "" )) )))))))))))))))))))))))))))))</f>
        <v>Rhizophora apiculata</v>
      </c>
      <c r="J4212" s="23" t="s">
        <v>21</v>
      </c>
      <c r="K4212" s="68" t="n">
        <v>8.8</v>
      </c>
      <c r="L4212" s="73"/>
      <c r="N4212" s="29"/>
    </row>
    <row r="4213" customFormat="false" ht="13.8" hidden="false" customHeight="false" outlineLevel="0" collapsed="false">
      <c r="A4213" s="72" t="s">
        <v>138</v>
      </c>
      <c r="B4213" s="43" t="n">
        <v>41397</v>
      </c>
      <c r="C4213" s="1" t="s">
        <v>544</v>
      </c>
      <c r="D4213" s="1" t="s">
        <v>140</v>
      </c>
      <c r="E4213" s="1" t="s">
        <v>544</v>
      </c>
      <c r="F4213" s="1" t="s">
        <v>20</v>
      </c>
      <c r="G4213" s="14" t="n">
        <v>8</v>
      </c>
      <c r="H4213" s="38" t="n">
        <v>2</v>
      </c>
      <c r="I4213" s="23" t="str">
        <f aca="false">IF(J4213="RHAP", "Rhizophora apiculata", IF(J4213="EXAG", "Excoecaria agallocha", IF(J4213="BRPA", "Bruguiera parviflora", IF(J4213="XYMO", "Xylocarpus moluccensis", IF(J4213="BRCY", "Bruguiera cylindrica", IF(J4213="AVAL", "Avicennia alba", IF(J4213="AVOF", "Avicennia officinalis", IF(J4213="LURA", "Lumnitzera racemosa", IF(J4213="CETA", "Ceriops tagal", IF(J4213="XYGR", "Xylocarpus granatum", IF(J4213="AVMA", "Avicennia marina", IF(J4213="RHMU", "Rhizophora mucronata", IF(J4213="BRGY", "Bruguiera gymnorrhiza", IF(J4213="BRSE", "Bruguiera sexangula", IF(J4213="SOOV", "Sonneratia ovata", IF(J4213="SOCA", "Sonneratia caseolaris", IF(J4213="HELI", "Heritiera littoralis", IF(J4213="HESY", "Heritiera sylvatica", IF(J4213="NYFR", "Nypa fruticans", IF(J4213="CYRA", "Cynometra ramiflora", IF(J4213="PHPA", "Phoenix paludosa", IF(J4213="SCHY", "Scyphiphora hydrophyllacea", IF(J4213="DIMA", "Diospyros maritima", IF(J4213="POPI", "Pongamia pinnata", IF(J4213="MAPS", "Maniltoa psilogyne", IF(J4213="INBI", "Intsia bijuga", IF(J4213="ACEB", "Acanthus ebracteatus", IF(J4213="CAER", "Calamus erinaceus", IF(J4213="UNUN", "Unknown unknown",  IF(J4213="SOAL", "Sonneratia alba",  IF(J4213="AECO", "Aegiceras corniculatum", "" )) )))))))))))))))))))))))))))))</f>
        <v>Bruguiera gymnorrhiza</v>
      </c>
      <c r="J4213" s="23" t="s">
        <v>1027</v>
      </c>
      <c r="K4213" s="68" t="n">
        <v>11.6</v>
      </c>
      <c r="L4213" s="73"/>
      <c r="N4213" s="29"/>
    </row>
    <row r="4214" customFormat="false" ht="13.8" hidden="false" customHeight="false" outlineLevel="0" collapsed="false">
      <c r="A4214" s="49" t="s">
        <v>138</v>
      </c>
      <c r="B4214" s="43" t="n">
        <v>41397</v>
      </c>
      <c r="C4214" s="1" t="s">
        <v>544</v>
      </c>
      <c r="D4214" s="1" t="s">
        <v>140</v>
      </c>
      <c r="E4214" s="1" t="s">
        <v>544</v>
      </c>
      <c r="F4214" s="1" t="s">
        <v>20</v>
      </c>
      <c r="G4214" s="14" t="n">
        <v>8</v>
      </c>
      <c r="H4214" s="38" t="n">
        <v>2</v>
      </c>
      <c r="I4214" s="23" t="str">
        <f aca="false">IF(J4214="RHAP", "Rhizophora apiculata", IF(J4214="EXAG", "Excoecaria agallocha", IF(J4214="BRPA", "Bruguiera parviflora", IF(J4214="XYMO", "Xylocarpus moluccensis", IF(J4214="BRCY", "Bruguiera cylindrica", IF(J4214="AVAL", "Avicennia alba", IF(J4214="AVOF", "Avicennia officinalis", IF(J4214="LURA", "Lumnitzera racemosa", IF(J4214="CETA", "Ceriops tagal", IF(J4214="XYGR", "Xylocarpus granatum", IF(J4214="AVMA", "Avicennia marina", IF(J4214="RHMU", "Rhizophora mucronata", IF(J4214="BRGY", "Bruguiera gymnorrhiza", IF(J4214="BRSE", "Bruguiera sexangula", IF(J4214="SOOV", "Sonneratia ovata", IF(J4214="SOCA", "Sonneratia caseolaris", IF(J4214="HELI", "Heritiera littoralis", IF(J4214="HESY", "Heritiera sylvatica", IF(J4214="NYFR", "Nypa fruticans", IF(J4214="CYRA", "Cynometra ramiflora", IF(J4214="PHPA", "Phoenix paludosa", IF(J4214="SCHY", "Scyphiphora hydrophyllacea", IF(J4214="DIMA", "Diospyros maritima", IF(J4214="POPI", "Pongamia pinnata", IF(J4214="MAPS", "Maniltoa psilogyne", IF(J4214="INBI", "Intsia bijuga", IF(J4214="ACEB", "Acanthus ebracteatus", IF(J4214="CAER", "Calamus erinaceus", IF(J4214="UNUN", "Unknown unknown",  IF(J4214="SOAL", "Sonneratia alba",  IF(J4214="AECO", "Aegiceras corniculatum", "" )) )))))))))))))))))))))))))))))</f>
        <v>Xylocarpus moluccensis</v>
      </c>
      <c r="J4214" s="23" t="s">
        <v>146</v>
      </c>
      <c r="K4214" s="68" t="n">
        <v>14.8</v>
      </c>
      <c r="L4214" s="73"/>
      <c r="N4214" s="29"/>
    </row>
    <row r="4215" customFormat="false" ht="13.8" hidden="false" customHeight="false" outlineLevel="0" collapsed="false">
      <c r="A4215" s="49" t="s">
        <v>138</v>
      </c>
      <c r="B4215" s="43" t="n">
        <v>41397</v>
      </c>
      <c r="C4215" s="1" t="s">
        <v>544</v>
      </c>
      <c r="D4215" s="1" t="s">
        <v>140</v>
      </c>
      <c r="E4215" s="1" t="s">
        <v>544</v>
      </c>
      <c r="F4215" s="1" t="s">
        <v>20</v>
      </c>
      <c r="G4215" s="14" t="n">
        <v>8</v>
      </c>
      <c r="H4215" s="14" t="n">
        <v>2</v>
      </c>
      <c r="I4215" s="23" t="str">
        <f aca="false">IF(J4215="RHAP", "Rhizophora apiculata", IF(J4215="EXAG", "Excoecaria agallocha", IF(J4215="BRPA", "Bruguiera parviflora", IF(J4215="XYMO", "Xylocarpus moluccensis", IF(J4215="BRCY", "Bruguiera cylindrica", IF(J4215="AVAL", "Avicennia alba", IF(J4215="AVOF", "Avicennia officinalis", IF(J4215="LURA", "Lumnitzera racemosa", IF(J4215="CETA", "Ceriops tagal", IF(J4215="XYGR", "Xylocarpus granatum", IF(J4215="AVMA", "Avicennia marina", IF(J4215="RHMU", "Rhizophora mucronata", IF(J4215="BRGY", "Bruguiera gymnorrhiza", IF(J4215="BRSE", "Bruguiera sexangula", IF(J4215="SOOV", "Sonneratia ovata", IF(J4215="SOCA", "Sonneratia caseolaris", IF(J4215="HELI", "Heritiera littoralis", IF(J4215="HESY", "Heritiera sylvatica", IF(J4215="NYFR", "Nypa fruticans", IF(J4215="CYRA", "Cynometra ramiflora", IF(J4215="PHPA", "Phoenix paludosa", IF(J4215="SCHY", "Scyphiphora hydrophyllacea", IF(J4215="DIMA", "Diospyros maritima", IF(J4215="POPI", "Pongamia pinnata", IF(J4215="MAPS", "Maniltoa psilogyne", IF(J4215="INBI", "Intsia bijuga", IF(J4215="ACEB", "Acanthus ebracteatus", IF(J4215="CAER", "Calamus erinaceus", IF(J4215="UNUN", "Unknown unknown",  IF(J4215="SOAL", "Sonneratia alba",  IF(J4215="AECO", "Aegiceras corniculatum", "" )) )))))))))))))))))))))))))))))</f>
        <v>Rhizophora apiculata</v>
      </c>
      <c r="J4215" s="23" t="s">
        <v>21</v>
      </c>
      <c r="K4215" s="68" t="n">
        <v>16.3</v>
      </c>
      <c r="L4215" s="73"/>
      <c r="N4215" s="29"/>
    </row>
    <row r="4216" customFormat="false" ht="13.8" hidden="false" customHeight="false" outlineLevel="0" collapsed="false">
      <c r="A4216" s="49" t="s">
        <v>138</v>
      </c>
      <c r="B4216" s="43" t="n">
        <v>41397</v>
      </c>
      <c r="C4216" s="1" t="s">
        <v>544</v>
      </c>
      <c r="D4216" s="1" t="s">
        <v>140</v>
      </c>
      <c r="E4216" s="1" t="s">
        <v>544</v>
      </c>
      <c r="F4216" s="1" t="s">
        <v>20</v>
      </c>
      <c r="G4216" s="14" t="n">
        <v>8</v>
      </c>
      <c r="H4216" s="38" t="n">
        <v>2</v>
      </c>
      <c r="I4216" s="23" t="str">
        <f aca="false">IF(J4216="RHAP", "Rhizophora apiculata", IF(J4216="EXAG", "Excoecaria agallocha", IF(J4216="BRPA", "Bruguiera parviflora", IF(J4216="XYMO", "Xylocarpus moluccensis", IF(J4216="BRCY", "Bruguiera cylindrica", IF(J4216="AVAL", "Avicennia alba", IF(J4216="AVOF", "Avicennia officinalis", IF(J4216="LURA", "Lumnitzera racemosa", IF(J4216="CETA", "Ceriops tagal", IF(J4216="XYGR", "Xylocarpus granatum", IF(J4216="AVMA", "Avicennia marina", IF(J4216="RHMU", "Rhizophora mucronata", IF(J4216="BRGY", "Bruguiera gymnorrhiza", IF(J4216="BRSE", "Bruguiera sexangula", IF(J4216="SOOV", "Sonneratia ovata", IF(J4216="SOCA", "Sonneratia caseolaris", IF(J4216="HELI", "Heritiera littoralis", IF(J4216="HESY", "Heritiera sylvatica", IF(J4216="NYFR", "Nypa fruticans", IF(J4216="CYRA", "Cynometra ramiflora", IF(J4216="PHPA", "Phoenix paludosa", IF(J4216="SCHY", "Scyphiphora hydrophyllacea", IF(J4216="DIMA", "Diospyros maritima", IF(J4216="POPI", "Pongamia pinnata", IF(J4216="MAPS", "Maniltoa psilogyne", IF(J4216="INBI", "Intsia bijuga", IF(J4216="ACEB", "Acanthus ebracteatus", IF(J4216="CAER", "Calamus erinaceus", IF(J4216="UNUN", "Unknown unknown",  IF(J4216="SOAL", "Sonneratia alba",  IF(J4216="AECO", "Aegiceras corniculatum", "" )) )))))))))))))))))))))))))))))</f>
        <v>Xylocarpus moluccensis</v>
      </c>
      <c r="J4216" s="23" t="s">
        <v>146</v>
      </c>
      <c r="K4216" s="68" t="n">
        <v>16.3</v>
      </c>
      <c r="L4216" s="73"/>
      <c r="N4216" s="29"/>
    </row>
    <row r="4217" customFormat="false" ht="13.8" hidden="false" customHeight="false" outlineLevel="0" collapsed="false">
      <c r="A4217" s="49" t="s">
        <v>138</v>
      </c>
      <c r="B4217" s="43" t="n">
        <v>41397</v>
      </c>
      <c r="C4217" s="1" t="s">
        <v>544</v>
      </c>
      <c r="D4217" s="1" t="s">
        <v>140</v>
      </c>
      <c r="E4217" s="1" t="s">
        <v>544</v>
      </c>
      <c r="F4217" s="1" t="s">
        <v>20</v>
      </c>
      <c r="G4217" s="14" t="n">
        <v>8</v>
      </c>
      <c r="H4217" s="38" t="n">
        <v>2</v>
      </c>
      <c r="I4217" s="23" t="str">
        <f aca="false">IF(J4217="RHAP", "Rhizophora apiculata", IF(J4217="EXAG", "Excoecaria agallocha", IF(J4217="BRPA", "Bruguiera parviflora", IF(J4217="XYMO", "Xylocarpus moluccensis", IF(J4217="BRCY", "Bruguiera cylindrica", IF(J4217="AVAL", "Avicennia alba", IF(J4217="AVOF", "Avicennia officinalis", IF(J4217="LURA", "Lumnitzera racemosa", IF(J4217="CETA", "Ceriops tagal", IF(J4217="XYGR", "Xylocarpus granatum", IF(J4217="AVMA", "Avicennia marina", IF(J4217="RHMU", "Rhizophora mucronata", IF(J4217="BRGY", "Bruguiera gymnorrhiza", IF(J4217="BRSE", "Bruguiera sexangula", IF(J4217="SOOV", "Sonneratia ovata", IF(J4217="SOCA", "Sonneratia caseolaris", IF(J4217="HELI", "Heritiera littoralis", IF(J4217="HESY", "Heritiera sylvatica", IF(J4217="NYFR", "Nypa fruticans", IF(J4217="CYRA", "Cynometra ramiflora", IF(J4217="PHPA", "Phoenix paludosa", IF(J4217="SCHY", "Scyphiphora hydrophyllacea", IF(J4217="DIMA", "Diospyros maritima", IF(J4217="POPI", "Pongamia pinnata", IF(J4217="MAPS", "Maniltoa psilogyne", IF(J4217="INBI", "Intsia bijuga", IF(J4217="ACEB", "Acanthus ebracteatus", IF(J4217="CAER", "Calamus erinaceus", IF(J4217="UNUN", "Unknown unknown",  IF(J4217="SOAL", "Sonneratia alba",  IF(J4217="AECO", "Aegiceras corniculatum", "" )) )))))))))))))))))))))))))))))</f>
        <v>Xylocarpus moluccensis</v>
      </c>
      <c r="J4217" s="23" t="s">
        <v>146</v>
      </c>
      <c r="K4217" s="68" t="n">
        <v>17.7</v>
      </c>
      <c r="L4217" s="73"/>
      <c r="N4217" s="29"/>
    </row>
    <row r="4218" customFormat="false" ht="13.8" hidden="false" customHeight="false" outlineLevel="0" collapsed="false">
      <c r="A4218" s="49" t="s">
        <v>138</v>
      </c>
      <c r="B4218" s="43" t="n">
        <v>41397</v>
      </c>
      <c r="C4218" s="1" t="s">
        <v>544</v>
      </c>
      <c r="D4218" s="1" t="s">
        <v>140</v>
      </c>
      <c r="E4218" s="1" t="s">
        <v>544</v>
      </c>
      <c r="F4218" s="1" t="s">
        <v>20</v>
      </c>
      <c r="G4218" s="14" t="n">
        <v>8</v>
      </c>
      <c r="H4218" s="14" t="n">
        <v>2</v>
      </c>
      <c r="I4218" s="23" t="str">
        <f aca="false">IF(J4218="RHAP", "Rhizophora apiculata", IF(J4218="EXAG", "Excoecaria agallocha", IF(J4218="BRPA", "Bruguiera parviflora", IF(J4218="XYMO", "Xylocarpus moluccensis", IF(J4218="BRCY", "Bruguiera cylindrica", IF(J4218="AVAL", "Avicennia alba", IF(J4218="AVOF", "Avicennia officinalis", IF(J4218="LURA", "Lumnitzera racemosa", IF(J4218="CETA", "Ceriops tagal", IF(J4218="XYGR", "Xylocarpus granatum", IF(J4218="AVMA", "Avicennia marina", IF(J4218="RHMU", "Rhizophora mucronata", IF(J4218="BRGY", "Bruguiera gymnorrhiza", IF(J4218="BRSE", "Bruguiera sexangula", IF(J4218="SOOV", "Sonneratia ovata", IF(J4218="SOCA", "Sonneratia caseolaris", IF(J4218="HELI", "Heritiera littoralis", IF(J4218="HESY", "Heritiera sylvatica", IF(J4218="NYFR", "Nypa fruticans", IF(J4218="CYRA", "Cynometra ramiflora", IF(J4218="PHPA", "Phoenix paludosa", IF(J4218="SCHY", "Scyphiphora hydrophyllacea", IF(J4218="DIMA", "Diospyros maritima", IF(J4218="POPI", "Pongamia pinnata", IF(J4218="MAPS", "Maniltoa psilogyne", IF(J4218="INBI", "Intsia bijuga", IF(J4218="ACEB", "Acanthus ebracteatus", IF(J4218="CAER", "Calamus erinaceus", IF(J4218="UNUN", "Unknown unknown",  IF(J4218="SOAL", "Sonneratia alba",  IF(J4218="AECO", "Aegiceras corniculatum", "" )) )))))))))))))))))))))))))))))</f>
        <v>Rhizophora apiculata</v>
      </c>
      <c r="J4218" s="23" t="s">
        <v>21</v>
      </c>
      <c r="K4218" s="68" t="n">
        <v>20.7</v>
      </c>
      <c r="L4218" s="73"/>
      <c r="N4218" s="29"/>
    </row>
    <row r="4219" customFormat="false" ht="13.8" hidden="false" customHeight="false" outlineLevel="0" collapsed="false">
      <c r="A4219" s="49" t="s">
        <v>138</v>
      </c>
      <c r="B4219" s="43" t="n">
        <v>41397</v>
      </c>
      <c r="C4219" s="1" t="s">
        <v>544</v>
      </c>
      <c r="D4219" s="1" t="s">
        <v>140</v>
      </c>
      <c r="E4219" s="1" t="s">
        <v>544</v>
      </c>
      <c r="F4219" s="1" t="s">
        <v>20</v>
      </c>
      <c r="G4219" s="14" t="n">
        <v>8</v>
      </c>
      <c r="H4219" s="38" t="n">
        <v>2</v>
      </c>
      <c r="I4219" s="23" t="str">
        <f aca="false">IF(J4219="RHAP", "Rhizophora apiculata", IF(J4219="EXAG", "Excoecaria agallocha", IF(J4219="BRPA", "Bruguiera parviflora", IF(J4219="XYMO", "Xylocarpus moluccensis", IF(J4219="BRCY", "Bruguiera cylindrica", IF(J4219="AVAL", "Avicennia alba", IF(J4219="AVOF", "Avicennia officinalis", IF(J4219="LURA", "Lumnitzera racemosa", IF(J4219="CETA", "Ceriops tagal", IF(J4219="XYGR", "Xylocarpus granatum", IF(J4219="AVMA", "Avicennia marina", IF(J4219="RHMU", "Rhizophora mucronata", IF(J4219="BRGY", "Bruguiera gymnorrhiza", IF(J4219="BRSE", "Bruguiera sexangula", IF(J4219="SOOV", "Sonneratia ovata", IF(J4219="SOCA", "Sonneratia caseolaris", IF(J4219="HELI", "Heritiera littoralis", IF(J4219="HESY", "Heritiera sylvatica", IF(J4219="NYFR", "Nypa fruticans", IF(J4219="CYRA", "Cynometra ramiflora", IF(J4219="PHPA", "Phoenix paludosa", IF(J4219="SCHY", "Scyphiphora hydrophyllacea", IF(J4219="DIMA", "Diospyros maritima", IF(J4219="POPI", "Pongamia pinnata", IF(J4219="MAPS", "Maniltoa psilogyne", IF(J4219="INBI", "Intsia bijuga", IF(J4219="ACEB", "Acanthus ebracteatus", IF(J4219="CAER", "Calamus erinaceus", IF(J4219="UNUN", "Unknown unknown",  IF(J4219="SOAL", "Sonneratia alba",  IF(J4219="AECO", "Aegiceras corniculatum", "" )) )))))))))))))))))))))))))))))</f>
        <v>Xylocarpus moluccensis</v>
      </c>
      <c r="J4219" s="23" t="s">
        <v>146</v>
      </c>
      <c r="K4219" s="68" t="n">
        <v>22.3</v>
      </c>
      <c r="L4219" s="73"/>
      <c r="N4219" s="29"/>
    </row>
    <row r="4220" customFormat="false" ht="13.8" hidden="false" customHeight="false" outlineLevel="0" collapsed="false">
      <c r="A4220" s="72" t="s">
        <v>138</v>
      </c>
      <c r="B4220" s="43" t="n">
        <v>41397</v>
      </c>
      <c r="C4220" s="1" t="s">
        <v>544</v>
      </c>
      <c r="D4220" s="1" t="s">
        <v>140</v>
      </c>
      <c r="E4220" s="1" t="s">
        <v>544</v>
      </c>
      <c r="F4220" s="1" t="s">
        <v>20</v>
      </c>
      <c r="G4220" s="14" t="n">
        <v>8</v>
      </c>
      <c r="H4220" s="14" t="n">
        <v>2</v>
      </c>
      <c r="I4220" s="23" t="str">
        <f aca="false">IF(J4220="RHAP", "Rhizophora apiculata", IF(J4220="EXAG", "Excoecaria agallocha", IF(J4220="BRPA", "Bruguiera parviflora", IF(J4220="XYMO", "Xylocarpus moluccensis", IF(J4220="BRCY", "Bruguiera cylindrica", IF(J4220="AVAL", "Avicennia alba", IF(J4220="AVOF", "Avicennia officinalis", IF(J4220="LURA", "Lumnitzera racemosa", IF(J4220="CETA", "Ceriops tagal", IF(J4220="XYGR", "Xylocarpus granatum", IF(J4220="AVMA", "Avicennia marina", IF(J4220="RHMU", "Rhizophora mucronata", IF(J4220="BRGY", "Bruguiera gymnorrhiza", IF(J4220="BRSE", "Bruguiera sexangula", IF(J4220="SOOV", "Sonneratia ovata", IF(J4220="SOCA", "Sonneratia caseolaris", IF(J4220="HELI", "Heritiera littoralis", IF(J4220="HESY", "Heritiera sylvatica", IF(J4220="NYFR", "Nypa fruticans", IF(J4220="CYRA", "Cynometra ramiflora", IF(J4220="PHPA", "Phoenix paludosa", IF(J4220="SCHY", "Scyphiphora hydrophyllacea", IF(J4220="DIMA", "Diospyros maritima", IF(J4220="POPI", "Pongamia pinnata", IF(J4220="MAPS", "Maniltoa psilogyne", IF(J4220="INBI", "Intsia bijuga", IF(J4220="ACEB", "Acanthus ebracteatus", IF(J4220="CAER", "Calamus erinaceus", IF(J4220="UNUN", "Unknown unknown",  IF(J4220="SOAL", "Sonneratia alba",  IF(J4220="AECO", "Aegiceras corniculatum", "" )) )))))))))))))))))))))))))))))</f>
        <v>Bruguiera gymnorrhiza</v>
      </c>
      <c r="J4220" s="23" t="s">
        <v>1027</v>
      </c>
      <c r="K4220" s="61" t="n">
        <v>23.3</v>
      </c>
      <c r="L4220" s="73"/>
      <c r="N4220" s="29"/>
    </row>
    <row r="4221" customFormat="false" ht="13.8" hidden="false" customHeight="false" outlineLevel="0" collapsed="false">
      <c r="A4221" s="49" t="s">
        <v>138</v>
      </c>
      <c r="B4221" s="43" t="n">
        <v>41397</v>
      </c>
      <c r="C4221" s="1" t="s">
        <v>544</v>
      </c>
      <c r="D4221" s="1" t="s">
        <v>140</v>
      </c>
      <c r="E4221" s="1" t="s">
        <v>544</v>
      </c>
      <c r="F4221" s="1" t="s">
        <v>20</v>
      </c>
      <c r="G4221" s="14" t="n">
        <v>8</v>
      </c>
      <c r="H4221" s="38" t="n">
        <v>2</v>
      </c>
      <c r="I4221" s="23" t="str">
        <f aca="false">IF(J4221="RHAP", "Rhizophora apiculata", IF(J4221="EXAG", "Excoecaria agallocha", IF(J4221="BRPA", "Bruguiera parviflora", IF(J4221="XYMO", "Xylocarpus moluccensis", IF(J4221="BRCY", "Bruguiera cylindrica", IF(J4221="AVAL", "Avicennia alba", IF(J4221="AVOF", "Avicennia officinalis", IF(J4221="LURA", "Lumnitzera racemosa", IF(J4221="CETA", "Ceriops tagal", IF(J4221="XYGR", "Xylocarpus granatum", IF(J4221="AVMA", "Avicennia marina", IF(J4221="RHMU", "Rhizophora mucronata", IF(J4221="BRGY", "Bruguiera gymnorrhiza", IF(J4221="BRSE", "Bruguiera sexangula", IF(J4221="SOOV", "Sonneratia ovata", IF(J4221="SOCA", "Sonneratia caseolaris", IF(J4221="HELI", "Heritiera littoralis", IF(J4221="HESY", "Heritiera sylvatica", IF(J4221="NYFR", "Nypa fruticans", IF(J4221="CYRA", "Cynometra ramiflora", IF(J4221="PHPA", "Phoenix paludosa", IF(J4221="SCHY", "Scyphiphora hydrophyllacea", IF(J4221="DIMA", "Diospyros maritima", IF(J4221="POPI", "Pongamia pinnata", IF(J4221="MAPS", "Maniltoa psilogyne", IF(J4221="INBI", "Intsia bijuga", IF(J4221="ACEB", "Acanthus ebracteatus", IF(J4221="CAER", "Calamus erinaceus", IF(J4221="UNUN", "Unknown unknown",  IF(J4221="SOAL", "Sonneratia alba",  IF(J4221="AECO", "Aegiceras corniculatum", "" )) )))))))))))))))))))))))))))))</f>
        <v>Xylocarpus moluccensis</v>
      </c>
      <c r="J4221" s="23" t="s">
        <v>146</v>
      </c>
      <c r="K4221" s="68" t="n">
        <v>31</v>
      </c>
      <c r="L4221" s="73"/>
      <c r="N4221" s="29"/>
    </row>
    <row r="4222" customFormat="false" ht="13.8" hidden="false" customHeight="false" outlineLevel="0" collapsed="false">
      <c r="A4222" s="49" t="s">
        <v>138</v>
      </c>
      <c r="B4222" s="43" t="n">
        <v>41397</v>
      </c>
      <c r="C4222" s="1" t="s">
        <v>544</v>
      </c>
      <c r="D4222" s="1" t="s">
        <v>140</v>
      </c>
      <c r="E4222" s="1" t="s">
        <v>544</v>
      </c>
      <c r="F4222" s="1" t="s">
        <v>20</v>
      </c>
      <c r="G4222" s="14" t="n">
        <v>8</v>
      </c>
      <c r="H4222" s="38" t="n">
        <v>3</v>
      </c>
      <c r="I4222" s="23" t="str">
        <f aca="false">IF(J4222="RHAP", "Rhizophora apiculata", IF(J4222="EXAG", "Excoecaria agallocha", IF(J4222="BRPA", "Bruguiera parviflora", IF(J4222="XYMO", "Xylocarpus moluccensis", IF(J4222="BRCY", "Bruguiera cylindrica", IF(J4222="AVAL", "Avicennia alba", IF(J4222="AVOF", "Avicennia officinalis", IF(J4222="LURA", "Lumnitzera racemosa", IF(J4222="CETA", "Ceriops tagal", IF(J4222="XYGR", "Xylocarpus granatum", IF(J4222="AVMA", "Avicennia marina", IF(J4222="RHMU", "Rhizophora mucronata", IF(J4222="BRGY", "Bruguiera gymnorrhiza", IF(J4222="BRSE", "Bruguiera sexangula", IF(J4222="SOOV", "Sonneratia ovata", IF(J4222="SOCA", "Sonneratia caseolaris", IF(J4222="HELI", "Heritiera littoralis", IF(J4222="HESY", "Heritiera sylvatica", IF(J4222="NYFR", "Nypa fruticans", IF(J4222="CYRA", "Cynometra ramiflora", IF(J4222="PHPA", "Phoenix paludosa", IF(J4222="SCHY", "Scyphiphora hydrophyllacea", IF(J4222="DIMA", "Diospyros maritima", IF(J4222="POPI", "Pongamia pinnata", IF(J4222="MAPS", "Maniltoa psilogyne", IF(J4222="INBI", "Intsia bijuga", IF(J4222="ACEB", "Acanthus ebracteatus", IF(J4222="CAER", "Calamus erinaceus", IF(J4222="UNUN", "Unknown unknown",  IF(J4222="SOAL", "Sonneratia alba",  IF(J4222="AECO", "Aegiceras corniculatum", "" )) )))))))))))))))))))))))))))))</f>
        <v>Xylocarpus moluccensis</v>
      </c>
      <c r="J4222" s="23" t="s">
        <v>146</v>
      </c>
      <c r="K4222" s="68" t="n">
        <v>8.6</v>
      </c>
      <c r="L4222" s="73"/>
      <c r="N4222" s="29"/>
    </row>
    <row r="4223" customFormat="false" ht="13.8" hidden="false" customHeight="false" outlineLevel="0" collapsed="false">
      <c r="A4223" s="49" t="s">
        <v>138</v>
      </c>
      <c r="B4223" s="43" t="n">
        <v>41397</v>
      </c>
      <c r="C4223" s="1" t="s">
        <v>544</v>
      </c>
      <c r="D4223" s="1" t="s">
        <v>140</v>
      </c>
      <c r="E4223" s="1" t="s">
        <v>544</v>
      </c>
      <c r="F4223" s="1" t="s">
        <v>20</v>
      </c>
      <c r="G4223" s="14" t="n">
        <v>8</v>
      </c>
      <c r="H4223" s="38" t="n">
        <v>3</v>
      </c>
      <c r="I4223" s="23" t="str">
        <f aca="false">IF(J4223="RHAP", "Rhizophora apiculata", IF(J4223="EXAG", "Excoecaria agallocha", IF(J4223="BRPA", "Bruguiera parviflora", IF(J4223="XYMO", "Xylocarpus moluccensis", IF(J4223="BRCY", "Bruguiera cylindrica", IF(J4223="AVAL", "Avicennia alba", IF(J4223="AVOF", "Avicennia officinalis", IF(J4223="LURA", "Lumnitzera racemosa", IF(J4223="CETA", "Ceriops tagal", IF(J4223="XYGR", "Xylocarpus granatum", IF(J4223="AVMA", "Avicennia marina", IF(J4223="RHMU", "Rhizophora mucronata", IF(J4223="BRGY", "Bruguiera gymnorrhiza", IF(J4223="BRSE", "Bruguiera sexangula", IF(J4223="SOOV", "Sonneratia ovata", IF(J4223="SOCA", "Sonneratia caseolaris", IF(J4223="HELI", "Heritiera littoralis", IF(J4223="HESY", "Heritiera sylvatica", IF(J4223="NYFR", "Nypa fruticans", IF(J4223="CYRA", "Cynometra ramiflora", IF(J4223="PHPA", "Phoenix paludosa", IF(J4223="SCHY", "Scyphiphora hydrophyllacea", IF(J4223="DIMA", "Diospyros maritima", IF(J4223="POPI", "Pongamia pinnata", IF(J4223="MAPS", "Maniltoa psilogyne", IF(J4223="INBI", "Intsia bijuga", IF(J4223="ACEB", "Acanthus ebracteatus", IF(J4223="CAER", "Calamus erinaceus", IF(J4223="UNUN", "Unknown unknown",  IF(J4223="SOAL", "Sonneratia alba",  IF(J4223="AECO", "Aegiceras corniculatum", "" )) )))))))))))))))))))))))))))))</f>
        <v>Xylocarpus moluccensis</v>
      </c>
      <c r="J4223" s="23" t="s">
        <v>146</v>
      </c>
      <c r="K4223" s="68" t="n">
        <v>13</v>
      </c>
      <c r="L4223" s="73"/>
      <c r="N4223" s="29"/>
    </row>
    <row r="4224" customFormat="false" ht="13.8" hidden="false" customHeight="false" outlineLevel="0" collapsed="false">
      <c r="A4224" s="49" t="s">
        <v>138</v>
      </c>
      <c r="B4224" s="43" t="n">
        <v>41397</v>
      </c>
      <c r="C4224" s="1" t="s">
        <v>544</v>
      </c>
      <c r="D4224" s="1" t="s">
        <v>140</v>
      </c>
      <c r="E4224" s="1" t="s">
        <v>544</v>
      </c>
      <c r="F4224" s="1" t="s">
        <v>20</v>
      </c>
      <c r="G4224" s="14" t="n">
        <v>8</v>
      </c>
      <c r="H4224" s="38" t="n">
        <v>3</v>
      </c>
      <c r="I4224" s="23" t="str">
        <f aca="false">IF(J4224="RHAP", "Rhizophora apiculata", IF(J4224="EXAG", "Excoecaria agallocha", IF(J4224="BRPA", "Bruguiera parviflora", IF(J4224="XYMO", "Xylocarpus moluccensis", IF(J4224="BRCY", "Bruguiera cylindrica", IF(J4224="AVAL", "Avicennia alba", IF(J4224="AVOF", "Avicennia officinalis", IF(J4224="LURA", "Lumnitzera racemosa", IF(J4224="CETA", "Ceriops tagal", IF(J4224="XYGR", "Xylocarpus granatum", IF(J4224="AVMA", "Avicennia marina", IF(J4224="RHMU", "Rhizophora mucronata", IF(J4224="BRGY", "Bruguiera gymnorrhiza", IF(J4224="BRSE", "Bruguiera sexangula", IF(J4224="SOOV", "Sonneratia ovata", IF(J4224="SOCA", "Sonneratia caseolaris", IF(J4224="HELI", "Heritiera littoralis", IF(J4224="HESY", "Heritiera sylvatica", IF(J4224="NYFR", "Nypa fruticans", IF(J4224="CYRA", "Cynometra ramiflora", IF(J4224="PHPA", "Phoenix paludosa", IF(J4224="SCHY", "Scyphiphora hydrophyllacea", IF(J4224="DIMA", "Diospyros maritima", IF(J4224="POPI", "Pongamia pinnata", IF(J4224="MAPS", "Maniltoa psilogyne", IF(J4224="INBI", "Intsia bijuga", IF(J4224="ACEB", "Acanthus ebracteatus", IF(J4224="CAER", "Calamus erinaceus", IF(J4224="UNUN", "Unknown unknown",  IF(J4224="SOAL", "Sonneratia alba",  IF(J4224="AECO", "Aegiceras corniculatum", "" )) )))))))))))))))))))))))))))))</f>
        <v>Sonneratia caseolaris</v>
      </c>
      <c r="J4224" s="23" t="s">
        <v>1075</v>
      </c>
      <c r="K4224" s="68" t="n">
        <v>15.5</v>
      </c>
      <c r="L4224" s="73"/>
      <c r="N4224" s="29"/>
      <c r="O4224" s="3" t="s">
        <v>1091</v>
      </c>
      <c r="P4224" s="23"/>
    </row>
    <row r="4225" customFormat="false" ht="13.8" hidden="false" customHeight="false" outlineLevel="0" collapsed="false">
      <c r="A4225" s="49" t="s">
        <v>138</v>
      </c>
      <c r="B4225" s="43" t="n">
        <v>41397</v>
      </c>
      <c r="C4225" s="1" t="s">
        <v>544</v>
      </c>
      <c r="D4225" s="1" t="s">
        <v>140</v>
      </c>
      <c r="E4225" s="1" t="s">
        <v>544</v>
      </c>
      <c r="F4225" s="1" t="s">
        <v>20</v>
      </c>
      <c r="G4225" s="14" t="n">
        <v>8</v>
      </c>
      <c r="H4225" s="38" t="n">
        <v>3</v>
      </c>
      <c r="I4225" s="23" t="str">
        <f aca="false">IF(J4225="RHAP", "Rhizophora apiculata", IF(J4225="EXAG", "Excoecaria agallocha", IF(J4225="BRPA", "Bruguiera parviflora", IF(J4225="XYMO", "Xylocarpus moluccensis", IF(J4225="BRCY", "Bruguiera cylindrica", IF(J4225="AVAL", "Avicennia alba", IF(J4225="AVOF", "Avicennia officinalis", IF(J4225="LURA", "Lumnitzera racemosa", IF(J4225="CETA", "Ceriops tagal", IF(J4225="XYGR", "Xylocarpus granatum", IF(J4225="AVMA", "Avicennia marina", IF(J4225="RHMU", "Rhizophora mucronata", IF(J4225="BRGY", "Bruguiera gymnorrhiza", IF(J4225="BRSE", "Bruguiera sexangula", IF(J4225="SOOV", "Sonneratia ovata", IF(J4225="SOCA", "Sonneratia caseolaris", IF(J4225="HELI", "Heritiera littoralis", IF(J4225="HESY", "Heritiera sylvatica", IF(J4225="NYFR", "Nypa fruticans", IF(J4225="CYRA", "Cynometra ramiflora", IF(J4225="PHPA", "Phoenix paludosa", IF(J4225="SCHY", "Scyphiphora hydrophyllacea", IF(J4225="DIMA", "Diospyros maritima", IF(J4225="POPI", "Pongamia pinnata", IF(J4225="MAPS", "Maniltoa psilogyne", IF(J4225="INBI", "Intsia bijuga", IF(J4225="ACEB", "Acanthus ebracteatus", IF(J4225="CAER", "Calamus erinaceus", IF(J4225="UNUN", "Unknown unknown",  IF(J4225="SOAL", "Sonneratia alba",  IF(J4225="AECO", "Aegiceras corniculatum", "" )) )))))))))))))))))))))))))))))</f>
        <v>Xylocarpus moluccensis</v>
      </c>
      <c r="J4225" s="23" t="s">
        <v>146</v>
      </c>
      <c r="K4225" s="68" t="n">
        <v>16.3</v>
      </c>
      <c r="L4225" s="73"/>
      <c r="N4225" s="29"/>
    </row>
    <row r="4226" customFormat="false" ht="13.8" hidden="false" customHeight="false" outlineLevel="0" collapsed="false">
      <c r="A4226" s="49" t="s">
        <v>138</v>
      </c>
      <c r="B4226" s="43" t="n">
        <v>41397</v>
      </c>
      <c r="C4226" s="1" t="s">
        <v>544</v>
      </c>
      <c r="D4226" s="1" t="s">
        <v>140</v>
      </c>
      <c r="E4226" s="1" t="s">
        <v>544</v>
      </c>
      <c r="F4226" s="1" t="s">
        <v>20</v>
      </c>
      <c r="G4226" s="14" t="n">
        <v>8</v>
      </c>
      <c r="H4226" s="38" t="n">
        <v>3</v>
      </c>
      <c r="I4226" s="23" t="str">
        <f aca="false">IF(J4226="RHAP", "Rhizophora apiculata", IF(J4226="EXAG", "Excoecaria agallocha", IF(J4226="BRPA", "Bruguiera parviflora", IF(J4226="XYMO", "Xylocarpus moluccensis", IF(J4226="BRCY", "Bruguiera cylindrica", IF(J4226="AVAL", "Avicennia alba", IF(J4226="AVOF", "Avicennia officinalis", IF(J4226="LURA", "Lumnitzera racemosa", IF(J4226="CETA", "Ceriops tagal", IF(J4226="XYGR", "Xylocarpus granatum", IF(J4226="AVMA", "Avicennia marina", IF(J4226="RHMU", "Rhizophora mucronata", IF(J4226="BRGY", "Bruguiera gymnorrhiza", IF(J4226="BRSE", "Bruguiera sexangula", IF(J4226="SOOV", "Sonneratia ovata", IF(J4226="SOCA", "Sonneratia caseolaris", IF(J4226="HELI", "Heritiera littoralis", IF(J4226="HESY", "Heritiera sylvatica", IF(J4226="NYFR", "Nypa fruticans", IF(J4226="CYRA", "Cynometra ramiflora", IF(J4226="PHPA", "Phoenix paludosa", IF(J4226="SCHY", "Scyphiphora hydrophyllacea", IF(J4226="DIMA", "Diospyros maritima", IF(J4226="POPI", "Pongamia pinnata", IF(J4226="MAPS", "Maniltoa psilogyne", IF(J4226="INBI", "Intsia bijuga", IF(J4226="ACEB", "Acanthus ebracteatus", IF(J4226="CAER", "Calamus erinaceus", IF(J4226="UNUN", "Unknown unknown",  IF(J4226="SOAL", "Sonneratia alba",  IF(J4226="AECO", "Aegiceras corniculatum", "" )) )))))))))))))))))))))))))))))</f>
        <v>Sonneratia caseolaris</v>
      </c>
      <c r="J4226" s="23" t="s">
        <v>1075</v>
      </c>
      <c r="K4226" s="68" t="n">
        <v>19.1</v>
      </c>
      <c r="L4226" s="73"/>
      <c r="N4226" s="29"/>
      <c r="O4226" s="3" t="s">
        <v>1091</v>
      </c>
      <c r="P4226" s="23"/>
    </row>
    <row r="4227" customFormat="false" ht="13.8" hidden="false" customHeight="false" outlineLevel="0" collapsed="false">
      <c r="A4227" s="49" t="s">
        <v>138</v>
      </c>
      <c r="B4227" s="43" t="n">
        <v>41397</v>
      </c>
      <c r="C4227" s="1" t="s">
        <v>544</v>
      </c>
      <c r="D4227" s="1" t="s">
        <v>140</v>
      </c>
      <c r="E4227" s="1" t="s">
        <v>544</v>
      </c>
      <c r="F4227" s="1" t="s">
        <v>20</v>
      </c>
      <c r="G4227" s="14" t="n">
        <v>8</v>
      </c>
      <c r="H4227" s="38" t="n">
        <v>3</v>
      </c>
      <c r="I4227" s="23" t="str">
        <f aca="false">IF(J4227="RHAP", "Rhizophora apiculata", IF(J4227="EXAG", "Excoecaria agallocha", IF(J4227="BRPA", "Bruguiera parviflora", IF(J4227="XYMO", "Xylocarpus moluccensis", IF(J4227="BRCY", "Bruguiera cylindrica", IF(J4227="AVAL", "Avicennia alba", IF(J4227="AVOF", "Avicennia officinalis", IF(J4227="LURA", "Lumnitzera racemosa", IF(J4227="CETA", "Ceriops tagal", IF(J4227="XYGR", "Xylocarpus granatum", IF(J4227="AVMA", "Avicennia marina", IF(J4227="RHMU", "Rhizophora mucronata", IF(J4227="BRGY", "Bruguiera gymnorrhiza", IF(J4227="BRSE", "Bruguiera sexangula", IF(J4227="SOOV", "Sonneratia ovata", IF(J4227="SOCA", "Sonneratia caseolaris", IF(J4227="HELI", "Heritiera littoralis", IF(J4227="HESY", "Heritiera sylvatica", IF(J4227="NYFR", "Nypa fruticans", IF(J4227="CYRA", "Cynometra ramiflora", IF(J4227="PHPA", "Phoenix paludosa", IF(J4227="SCHY", "Scyphiphora hydrophyllacea", IF(J4227="DIMA", "Diospyros maritima", IF(J4227="POPI", "Pongamia pinnata", IF(J4227="MAPS", "Maniltoa psilogyne", IF(J4227="INBI", "Intsia bijuga", IF(J4227="ACEB", "Acanthus ebracteatus", IF(J4227="CAER", "Calamus erinaceus", IF(J4227="UNUN", "Unknown unknown",  IF(J4227="SOAL", "Sonneratia alba",  IF(J4227="AECO", "Aegiceras corniculatum", "" )) )))))))))))))))))))))))))))))</f>
        <v>Xylocarpus moluccensis</v>
      </c>
      <c r="J4227" s="23" t="s">
        <v>146</v>
      </c>
      <c r="K4227" s="68" t="n">
        <v>20</v>
      </c>
      <c r="L4227" s="73"/>
      <c r="N4227" s="29"/>
    </row>
    <row r="4228" customFormat="false" ht="13.8" hidden="false" customHeight="false" outlineLevel="0" collapsed="false">
      <c r="A4228" s="49" t="s">
        <v>138</v>
      </c>
      <c r="B4228" s="43" t="n">
        <v>41397</v>
      </c>
      <c r="C4228" s="1" t="s">
        <v>544</v>
      </c>
      <c r="D4228" s="1" t="s">
        <v>140</v>
      </c>
      <c r="E4228" s="1" t="s">
        <v>544</v>
      </c>
      <c r="F4228" s="1" t="s">
        <v>20</v>
      </c>
      <c r="G4228" s="14" t="n">
        <v>8</v>
      </c>
      <c r="H4228" s="38" t="n">
        <v>3</v>
      </c>
      <c r="I4228" s="23" t="str">
        <f aca="false">IF(J4228="RHAP", "Rhizophora apiculata", IF(J4228="EXAG", "Excoecaria agallocha", IF(J4228="BRPA", "Bruguiera parviflora", IF(J4228="XYMO", "Xylocarpus moluccensis", IF(J4228="BRCY", "Bruguiera cylindrica", IF(J4228="AVAL", "Avicennia alba", IF(J4228="AVOF", "Avicennia officinalis", IF(J4228="LURA", "Lumnitzera racemosa", IF(J4228="CETA", "Ceriops tagal", IF(J4228="XYGR", "Xylocarpus granatum", IF(J4228="AVMA", "Avicennia marina", IF(J4228="RHMU", "Rhizophora mucronata", IF(J4228="BRGY", "Bruguiera gymnorrhiza", IF(J4228="BRSE", "Bruguiera sexangula", IF(J4228="SOOV", "Sonneratia ovata", IF(J4228="SOCA", "Sonneratia caseolaris", IF(J4228="HELI", "Heritiera littoralis", IF(J4228="HESY", "Heritiera sylvatica", IF(J4228="NYFR", "Nypa fruticans", IF(J4228="CYRA", "Cynometra ramiflora", IF(J4228="PHPA", "Phoenix paludosa", IF(J4228="SCHY", "Scyphiphora hydrophyllacea", IF(J4228="DIMA", "Diospyros maritima", IF(J4228="POPI", "Pongamia pinnata", IF(J4228="MAPS", "Maniltoa psilogyne", IF(J4228="INBI", "Intsia bijuga", IF(J4228="ACEB", "Acanthus ebracteatus", IF(J4228="CAER", "Calamus erinaceus", IF(J4228="UNUN", "Unknown unknown",  IF(J4228="SOAL", "Sonneratia alba",  IF(J4228="AECO", "Aegiceras corniculatum", "" )) )))))))))))))))))))))))))))))</f>
        <v>Xylocarpus moluccensis</v>
      </c>
      <c r="J4228" s="23" t="s">
        <v>146</v>
      </c>
      <c r="K4228" s="68" t="n">
        <v>32</v>
      </c>
      <c r="L4228" s="73"/>
      <c r="N4228" s="29"/>
    </row>
    <row r="4229" customFormat="false" ht="13.8" hidden="false" customHeight="false" outlineLevel="0" collapsed="false">
      <c r="A4229" s="49" t="s">
        <v>138</v>
      </c>
      <c r="B4229" s="43" t="n">
        <v>41397</v>
      </c>
      <c r="C4229" s="1" t="s">
        <v>544</v>
      </c>
      <c r="D4229" s="1" t="s">
        <v>140</v>
      </c>
      <c r="E4229" s="1" t="s">
        <v>544</v>
      </c>
      <c r="F4229" s="1" t="s">
        <v>20</v>
      </c>
      <c r="G4229" s="14" t="n">
        <v>8</v>
      </c>
      <c r="H4229" s="38" t="n">
        <v>3</v>
      </c>
      <c r="I4229" s="23" t="str">
        <f aca="false">IF(J4229="RHAP", "Rhizophora apiculata", IF(J4229="EXAG", "Excoecaria agallocha", IF(J4229="BRPA", "Bruguiera parviflora", IF(J4229="XYMO", "Xylocarpus moluccensis", IF(J4229="BRCY", "Bruguiera cylindrica", IF(J4229="AVAL", "Avicennia alba", IF(J4229="AVOF", "Avicennia officinalis", IF(J4229="LURA", "Lumnitzera racemosa", IF(J4229="CETA", "Ceriops tagal", IF(J4229="XYGR", "Xylocarpus granatum", IF(J4229="AVMA", "Avicennia marina", IF(J4229="RHMU", "Rhizophora mucronata", IF(J4229="BRGY", "Bruguiera gymnorrhiza", IF(J4229="BRSE", "Bruguiera sexangula", IF(J4229="SOOV", "Sonneratia ovata", IF(J4229="SOCA", "Sonneratia caseolaris", IF(J4229="HELI", "Heritiera littoralis", IF(J4229="HESY", "Heritiera sylvatica", IF(J4229="NYFR", "Nypa fruticans", IF(J4229="CYRA", "Cynometra ramiflora", IF(J4229="PHPA", "Phoenix paludosa", IF(J4229="SCHY", "Scyphiphora hydrophyllacea", IF(J4229="DIMA", "Diospyros maritima", IF(J4229="POPI", "Pongamia pinnata", IF(J4229="MAPS", "Maniltoa psilogyne", IF(J4229="INBI", "Intsia bijuga", IF(J4229="ACEB", "Acanthus ebracteatus", IF(J4229="CAER", "Calamus erinaceus", IF(J4229="UNUN", "Unknown unknown",  IF(J4229="SOAL", "Sonneratia alba",  IF(J4229="AECO", "Aegiceras corniculatum", "" )) )))))))))))))))))))))))))))))</f>
        <v>Xylocarpus moluccensis</v>
      </c>
      <c r="J4229" s="23" t="s">
        <v>146</v>
      </c>
      <c r="K4229" s="68" t="n">
        <v>52.3</v>
      </c>
      <c r="L4229" s="73"/>
      <c r="N4229" s="29"/>
    </row>
    <row r="4230" customFormat="false" ht="13.8" hidden="false" customHeight="false" outlineLevel="0" collapsed="false">
      <c r="A4230" s="49" t="s">
        <v>138</v>
      </c>
      <c r="B4230" s="43" t="n">
        <v>41397</v>
      </c>
      <c r="C4230" s="1" t="s">
        <v>544</v>
      </c>
      <c r="D4230" s="1" t="s">
        <v>140</v>
      </c>
      <c r="E4230" s="1" t="s">
        <v>544</v>
      </c>
      <c r="F4230" s="1" t="s">
        <v>20</v>
      </c>
      <c r="G4230" s="14" t="n">
        <v>8</v>
      </c>
      <c r="H4230" s="38" t="n">
        <v>3</v>
      </c>
      <c r="I4230" s="23" t="str">
        <f aca="false">IF(J4230="RHAP", "Rhizophora apiculata", IF(J4230="EXAG", "Excoecaria agallocha", IF(J4230="BRPA", "Bruguiera parviflora", IF(J4230="XYMO", "Xylocarpus moluccensis", IF(J4230="BRCY", "Bruguiera cylindrica", IF(J4230="AVAL", "Avicennia alba", IF(J4230="AVOF", "Avicennia officinalis", IF(J4230="LURA", "Lumnitzera racemosa", IF(J4230="CETA", "Ceriops tagal", IF(J4230="XYGR", "Xylocarpus granatum", IF(J4230="AVMA", "Avicennia marina", IF(J4230="RHMU", "Rhizophora mucronata", IF(J4230="BRGY", "Bruguiera gymnorrhiza", IF(J4230="BRSE", "Bruguiera sexangula", IF(J4230="SOOV", "Sonneratia ovata", IF(J4230="SOCA", "Sonneratia caseolaris", IF(J4230="HELI", "Heritiera littoralis", IF(J4230="HESY", "Heritiera sylvatica", IF(J4230="NYFR", "Nypa fruticans", IF(J4230="CYRA", "Cynometra ramiflora", IF(J4230="PHPA", "Phoenix paludosa", IF(J4230="SCHY", "Scyphiphora hydrophyllacea", IF(J4230="DIMA", "Diospyros maritima", IF(J4230="POPI", "Pongamia pinnata", IF(J4230="MAPS", "Maniltoa psilogyne", IF(J4230="INBI", "Intsia bijuga", IF(J4230="ACEB", "Acanthus ebracteatus", IF(J4230="CAER", "Calamus erinaceus", IF(J4230="UNUN", "Unknown unknown",  IF(J4230="SOAL", "Sonneratia alba",  IF(J4230="AECO", "Aegiceras corniculatum", "" )) )))))))))))))))))))))))))))))</f>
        <v>Xylocarpus moluccensis</v>
      </c>
      <c r="J4230" s="23" t="s">
        <v>146</v>
      </c>
      <c r="K4230" s="68" t="n">
        <v>53.8</v>
      </c>
      <c r="L4230" s="73"/>
      <c r="N4230" s="29"/>
    </row>
    <row r="4231" customFormat="false" ht="13.8" hidden="false" customHeight="false" outlineLevel="0" collapsed="false">
      <c r="A4231" s="49" t="s">
        <v>138</v>
      </c>
      <c r="B4231" s="43" t="n">
        <v>41397</v>
      </c>
      <c r="C4231" s="1" t="s">
        <v>544</v>
      </c>
      <c r="D4231" s="1" t="s">
        <v>140</v>
      </c>
      <c r="E4231" s="1" t="s">
        <v>544</v>
      </c>
      <c r="F4231" s="1" t="s">
        <v>20</v>
      </c>
      <c r="G4231" s="14" t="n">
        <v>8</v>
      </c>
      <c r="H4231" s="38" t="n">
        <v>4</v>
      </c>
      <c r="I4231" s="23" t="str">
        <f aca="false">IF(J4231="RHAP", "Rhizophora apiculata", IF(J4231="EXAG", "Excoecaria agallocha", IF(J4231="BRPA", "Bruguiera parviflora", IF(J4231="XYMO", "Xylocarpus moluccensis", IF(J4231="BRCY", "Bruguiera cylindrica", IF(J4231="AVAL", "Avicennia alba", IF(J4231="AVOF", "Avicennia officinalis", IF(J4231="LURA", "Lumnitzera racemosa", IF(J4231="CETA", "Ceriops tagal", IF(J4231="XYGR", "Xylocarpus granatum", IF(J4231="AVMA", "Avicennia marina", IF(J4231="RHMU", "Rhizophora mucronata", IF(J4231="BRGY", "Bruguiera gymnorrhiza", IF(J4231="BRSE", "Bruguiera sexangula", IF(J4231="SOOV", "Sonneratia ovata", IF(J4231="SOCA", "Sonneratia caseolaris", IF(J4231="HELI", "Heritiera littoralis", IF(J4231="HESY", "Heritiera sylvatica", IF(J4231="NYFR", "Nypa fruticans", IF(J4231="CYRA", "Cynometra ramiflora", IF(J4231="PHPA", "Phoenix paludosa", IF(J4231="SCHY", "Scyphiphora hydrophyllacea", IF(J4231="DIMA", "Diospyros maritima", IF(J4231="POPI", "Pongamia pinnata", IF(J4231="MAPS", "Maniltoa psilogyne", IF(J4231="INBI", "Intsia bijuga", IF(J4231="ACEB", "Acanthus ebracteatus", IF(J4231="CAER", "Calamus erinaceus", IF(J4231="UNUN", "Unknown unknown",  IF(J4231="SOAL", "Sonneratia alba",  IF(J4231="AECO", "Aegiceras corniculatum", "" )) )))))))))))))))))))))))))))))</f>
        <v>Xylocarpus moluccensis</v>
      </c>
      <c r="J4231" s="23" t="s">
        <v>146</v>
      </c>
      <c r="K4231" s="68" t="n">
        <v>5</v>
      </c>
      <c r="L4231" s="73"/>
      <c r="N4231" s="29"/>
    </row>
    <row r="4232" customFormat="false" ht="13.8" hidden="false" customHeight="false" outlineLevel="0" collapsed="false">
      <c r="A4232" s="49" t="s">
        <v>138</v>
      </c>
      <c r="B4232" s="43" t="n">
        <v>41397</v>
      </c>
      <c r="C4232" s="1" t="s">
        <v>544</v>
      </c>
      <c r="D4232" s="1" t="s">
        <v>140</v>
      </c>
      <c r="E4232" s="1" t="s">
        <v>544</v>
      </c>
      <c r="F4232" s="1" t="s">
        <v>20</v>
      </c>
      <c r="G4232" s="14" t="n">
        <v>8</v>
      </c>
      <c r="H4232" s="38" t="n">
        <v>4</v>
      </c>
      <c r="I4232" s="23" t="str">
        <f aca="false">IF(J4232="RHAP", "Rhizophora apiculata", IF(J4232="EXAG", "Excoecaria agallocha", IF(J4232="BRPA", "Bruguiera parviflora", IF(J4232="XYMO", "Xylocarpus moluccensis", IF(J4232="BRCY", "Bruguiera cylindrica", IF(J4232="AVAL", "Avicennia alba", IF(J4232="AVOF", "Avicennia officinalis", IF(J4232="LURA", "Lumnitzera racemosa", IF(J4232="CETA", "Ceriops tagal", IF(J4232="XYGR", "Xylocarpus granatum", IF(J4232="AVMA", "Avicennia marina", IF(J4232="RHMU", "Rhizophora mucronata", IF(J4232="BRGY", "Bruguiera gymnorrhiza", IF(J4232="BRSE", "Bruguiera sexangula", IF(J4232="SOOV", "Sonneratia ovata", IF(J4232="SOCA", "Sonneratia caseolaris", IF(J4232="HELI", "Heritiera littoralis", IF(J4232="HESY", "Heritiera sylvatica", IF(J4232="NYFR", "Nypa fruticans", IF(J4232="CYRA", "Cynometra ramiflora", IF(J4232="PHPA", "Phoenix paludosa", IF(J4232="SCHY", "Scyphiphora hydrophyllacea", IF(J4232="DIMA", "Diospyros maritima", IF(J4232="POPI", "Pongamia pinnata", IF(J4232="MAPS", "Maniltoa psilogyne", IF(J4232="INBI", "Intsia bijuga", IF(J4232="ACEB", "Acanthus ebracteatus", IF(J4232="CAER", "Calamus erinaceus", IF(J4232="UNUN", "Unknown unknown",  IF(J4232="SOAL", "Sonneratia alba",  IF(J4232="AECO", "Aegiceras corniculatum", "" )) )))))))))))))))))))))))))))))</f>
        <v>Rhizophora apiculata</v>
      </c>
      <c r="J4232" s="23" t="s">
        <v>21</v>
      </c>
      <c r="K4232" s="68" t="n">
        <v>5.2</v>
      </c>
      <c r="L4232" s="73"/>
      <c r="N4232" s="29"/>
    </row>
    <row r="4233" customFormat="false" ht="13.8" hidden="false" customHeight="false" outlineLevel="0" collapsed="false">
      <c r="A4233" s="49" t="s">
        <v>138</v>
      </c>
      <c r="B4233" s="43" t="n">
        <v>41397</v>
      </c>
      <c r="C4233" s="1" t="s">
        <v>544</v>
      </c>
      <c r="D4233" s="1" t="s">
        <v>140</v>
      </c>
      <c r="E4233" s="1" t="s">
        <v>544</v>
      </c>
      <c r="F4233" s="1" t="s">
        <v>20</v>
      </c>
      <c r="G4233" s="14" t="n">
        <v>8</v>
      </c>
      <c r="H4233" s="38" t="n">
        <v>4</v>
      </c>
      <c r="I4233" s="23" t="str">
        <f aca="false">IF(J4233="RHAP", "Rhizophora apiculata", IF(J4233="EXAG", "Excoecaria agallocha", IF(J4233="BRPA", "Bruguiera parviflora", IF(J4233="XYMO", "Xylocarpus moluccensis", IF(J4233="BRCY", "Bruguiera cylindrica", IF(J4233="AVAL", "Avicennia alba", IF(J4233="AVOF", "Avicennia officinalis", IF(J4233="LURA", "Lumnitzera racemosa", IF(J4233="CETA", "Ceriops tagal", IF(J4233="XYGR", "Xylocarpus granatum", IF(J4233="AVMA", "Avicennia marina", IF(J4233="RHMU", "Rhizophora mucronata", IF(J4233="BRGY", "Bruguiera gymnorrhiza", IF(J4233="BRSE", "Bruguiera sexangula", IF(J4233="SOOV", "Sonneratia ovata", IF(J4233="SOCA", "Sonneratia caseolaris", IF(J4233="HELI", "Heritiera littoralis", IF(J4233="HESY", "Heritiera sylvatica", IF(J4233="NYFR", "Nypa fruticans", IF(J4233="CYRA", "Cynometra ramiflora", IF(J4233="PHPA", "Phoenix paludosa", IF(J4233="SCHY", "Scyphiphora hydrophyllacea", IF(J4233="DIMA", "Diospyros maritima", IF(J4233="POPI", "Pongamia pinnata", IF(J4233="MAPS", "Maniltoa psilogyne", IF(J4233="INBI", "Intsia bijuga", IF(J4233="ACEB", "Acanthus ebracteatus", IF(J4233="CAER", "Calamus erinaceus", IF(J4233="UNUN", "Unknown unknown",  IF(J4233="SOAL", "Sonneratia alba",  IF(J4233="AECO", "Aegiceras corniculatum", "" )) )))))))))))))))))))))))))))))</f>
        <v>Xylocarpus moluccensis</v>
      </c>
      <c r="J4233" s="23" t="s">
        <v>146</v>
      </c>
      <c r="K4233" s="68" t="n">
        <v>5.6</v>
      </c>
      <c r="L4233" s="73"/>
      <c r="N4233" s="29"/>
    </row>
    <row r="4234" customFormat="false" ht="13.8" hidden="false" customHeight="false" outlineLevel="0" collapsed="false">
      <c r="A4234" s="49" t="s">
        <v>138</v>
      </c>
      <c r="B4234" s="43" t="n">
        <v>41397</v>
      </c>
      <c r="C4234" s="1" t="s">
        <v>544</v>
      </c>
      <c r="D4234" s="1" t="s">
        <v>140</v>
      </c>
      <c r="E4234" s="1" t="s">
        <v>544</v>
      </c>
      <c r="F4234" s="1" t="s">
        <v>20</v>
      </c>
      <c r="G4234" s="14" t="n">
        <v>8</v>
      </c>
      <c r="H4234" s="38" t="n">
        <v>4</v>
      </c>
      <c r="I4234" s="23" t="str">
        <f aca="false">IF(J4234="RHAP", "Rhizophora apiculata", IF(J4234="EXAG", "Excoecaria agallocha", IF(J4234="BRPA", "Bruguiera parviflora", IF(J4234="XYMO", "Xylocarpus moluccensis", IF(J4234="BRCY", "Bruguiera cylindrica", IF(J4234="AVAL", "Avicennia alba", IF(J4234="AVOF", "Avicennia officinalis", IF(J4234="LURA", "Lumnitzera racemosa", IF(J4234="CETA", "Ceriops tagal", IF(J4234="XYGR", "Xylocarpus granatum", IF(J4234="AVMA", "Avicennia marina", IF(J4234="RHMU", "Rhizophora mucronata", IF(J4234="BRGY", "Bruguiera gymnorrhiza", IF(J4234="BRSE", "Bruguiera sexangula", IF(J4234="SOOV", "Sonneratia ovata", IF(J4234="SOCA", "Sonneratia caseolaris", IF(J4234="HELI", "Heritiera littoralis", IF(J4234="HESY", "Heritiera sylvatica", IF(J4234="NYFR", "Nypa fruticans", IF(J4234="CYRA", "Cynometra ramiflora", IF(J4234="PHPA", "Phoenix paludosa", IF(J4234="SCHY", "Scyphiphora hydrophyllacea", IF(J4234="DIMA", "Diospyros maritima", IF(J4234="POPI", "Pongamia pinnata", IF(J4234="MAPS", "Maniltoa psilogyne", IF(J4234="INBI", "Intsia bijuga", IF(J4234="ACEB", "Acanthus ebracteatus", IF(J4234="CAER", "Calamus erinaceus", IF(J4234="UNUN", "Unknown unknown",  IF(J4234="SOAL", "Sonneratia alba",  IF(J4234="AECO", "Aegiceras corniculatum", "" )) )))))))))))))))))))))))))))))</f>
        <v>Xylocarpus moluccensis</v>
      </c>
      <c r="J4234" s="23" t="s">
        <v>146</v>
      </c>
      <c r="K4234" s="68" t="n">
        <v>5.8</v>
      </c>
      <c r="L4234" s="73"/>
      <c r="N4234" s="29"/>
    </row>
    <row r="4235" customFormat="false" ht="13.8" hidden="false" customHeight="false" outlineLevel="0" collapsed="false">
      <c r="A4235" s="49" t="s">
        <v>138</v>
      </c>
      <c r="B4235" s="43" t="n">
        <v>41397</v>
      </c>
      <c r="C4235" s="1" t="s">
        <v>544</v>
      </c>
      <c r="D4235" s="1" t="s">
        <v>140</v>
      </c>
      <c r="E4235" s="1" t="s">
        <v>544</v>
      </c>
      <c r="F4235" s="1" t="s">
        <v>20</v>
      </c>
      <c r="G4235" s="14" t="n">
        <v>8</v>
      </c>
      <c r="H4235" s="38" t="n">
        <v>4</v>
      </c>
      <c r="I4235" s="23" t="str">
        <f aca="false">IF(J4235="RHAP", "Rhizophora apiculata", IF(J4235="EXAG", "Excoecaria agallocha", IF(J4235="BRPA", "Bruguiera parviflora", IF(J4235="XYMO", "Xylocarpus moluccensis", IF(J4235="BRCY", "Bruguiera cylindrica", IF(J4235="AVAL", "Avicennia alba", IF(J4235="AVOF", "Avicennia officinalis", IF(J4235="LURA", "Lumnitzera racemosa", IF(J4235="CETA", "Ceriops tagal", IF(J4235="XYGR", "Xylocarpus granatum", IF(J4235="AVMA", "Avicennia marina", IF(J4235="RHMU", "Rhizophora mucronata", IF(J4235="BRGY", "Bruguiera gymnorrhiza", IF(J4235="BRSE", "Bruguiera sexangula", IF(J4235="SOOV", "Sonneratia ovata", IF(J4235="SOCA", "Sonneratia caseolaris", IF(J4235="HELI", "Heritiera littoralis", IF(J4235="HESY", "Heritiera sylvatica", IF(J4235="NYFR", "Nypa fruticans", IF(J4235="CYRA", "Cynometra ramiflora", IF(J4235="PHPA", "Phoenix paludosa", IF(J4235="SCHY", "Scyphiphora hydrophyllacea", IF(J4235="DIMA", "Diospyros maritima", IF(J4235="POPI", "Pongamia pinnata", IF(J4235="MAPS", "Maniltoa psilogyne", IF(J4235="INBI", "Intsia bijuga", IF(J4235="ACEB", "Acanthus ebracteatus", IF(J4235="CAER", "Calamus erinaceus", IF(J4235="UNUN", "Unknown unknown",  IF(J4235="SOAL", "Sonneratia alba",  IF(J4235="AECO", "Aegiceras corniculatum", "" )) )))))))))))))))))))))))))))))</f>
        <v>Sonneratia caseolaris</v>
      </c>
      <c r="J4235" s="23" t="s">
        <v>1075</v>
      </c>
      <c r="K4235" s="68" t="n">
        <v>5.9</v>
      </c>
      <c r="L4235" s="73"/>
      <c r="N4235" s="29"/>
      <c r="O4235" s="3" t="s">
        <v>1091</v>
      </c>
      <c r="P4235" s="23"/>
    </row>
    <row r="4236" customFormat="false" ht="13.8" hidden="false" customHeight="false" outlineLevel="0" collapsed="false">
      <c r="A4236" s="49" t="s">
        <v>138</v>
      </c>
      <c r="B4236" s="43" t="n">
        <v>41397</v>
      </c>
      <c r="C4236" s="1" t="s">
        <v>544</v>
      </c>
      <c r="D4236" s="1" t="s">
        <v>140</v>
      </c>
      <c r="E4236" s="1" t="s">
        <v>544</v>
      </c>
      <c r="F4236" s="1" t="s">
        <v>20</v>
      </c>
      <c r="G4236" s="14" t="n">
        <v>8</v>
      </c>
      <c r="H4236" s="38" t="n">
        <v>4</v>
      </c>
      <c r="I4236" s="23" t="str">
        <f aca="false">IF(J4236="RHAP", "Rhizophora apiculata", IF(J4236="EXAG", "Excoecaria agallocha", IF(J4236="BRPA", "Bruguiera parviflora", IF(J4236="XYMO", "Xylocarpus moluccensis", IF(J4236="BRCY", "Bruguiera cylindrica", IF(J4236="AVAL", "Avicennia alba", IF(J4236="AVOF", "Avicennia officinalis", IF(J4236="LURA", "Lumnitzera racemosa", IF(J4236="CETA", "Ceriops tagal", IF(J4236="XYGR", "Xylocarpus granatum", IF(J4236="AVMA", "Avicennia marina", IF(J4236="RHMU", "Rhizophora mucronata", IF(J4236="BRGY", "Bruguiera gymnorrhiza", IF(J4236="BRSE", "Bruguiera sexangula", IF(J4236="SOOV", "Sonneratia ovata", IF(J4236="SOCA", "Sonneratia caseolaris", IF(J4236="HELI", "Heritiera littoralis", IF(J4236="HESY", "Heritiera sylvatica", IF(J4236="NYFR", "Nypa fruticans", IF(J4236="CYRA", "Cynometra ramiflora", IF(J4236="PHPA", "Phoenix paludosa", IF(J4236="SCHY", "Scyphiphora hydrophyllacea", IF(J4236="DIMA", "Diospyros maritima", IF(J4236="POPI", "Pongamia pinnata", IF(J4236="MAPS", "Maniltoa psilogyne", IF(J4236="INBI", "Intsia bijuga", IF(J4236="ACEB", "Acanthus ebracteatus", IF(J4236="CAER", "Calamus erinaceus", IF(J4236="UNUN", "Unknown unknown",  IF(J4236="SOAL", "Sonneratia alba",  IF(J4236="AECO", "Aegiceras corniculatum", "" )) )))))))))))))))))))))))))))))</f>
        <v>Xylocarpus moluccensis</v>
      </c>
      <c r="J4236" s="23" t="s">
        <v>146</v>
      </c>
      <c r="K4236" s="68" t="n">
        <v>6</v>
      </c>
      <c r="L4236" s="73"/>
      <c r="N4236" s="29"/>
    </row>
    <row r="4237" customFormat="false" ht="13.8" hidden="false" customHeight="false" outlineLevel="0" collapsed="false">
      <c r="A4237" s="49" t="s">
        <v>138</v>
      </c>
      <c r="B4237" s="43" t="n">
        <v>41397</v>
      </c>
      <c r="C4237" s="1" t="s">
        <v>544</v>
      </c>
      <c r="D4237" s="1" t="s">
        <v>140</v>
      </c>
      <c r="E4237" s="1" t="s">
        <v>544</v>
      </c>
      <c r="F4237" s="1" t="s">
        <v>20</v>
      </c>
      <c r="G4237" s="14" t="n">
        <v>8</v>
      </c>
      <c r="H4237" s="38" t="n">
        <v>4</v>
      </c>
      <c r="I4237" s="23" t="str">
        <f aca="false">IF(J4237="RHAP", "Rhizophora apiculata", IF(J4237="EXAG", "Excoecaria agallocha", IF(J4237="BRPA", "Bruguiera parviflora", IF(J4237="XYMO", "Xylocarpus moluccensis", IF(J4237="BRCY", "Bruguiera cylindrica", IF(J4237="AVAL", "Avicennia alba", IF(J4237="AVOF", "Avicennia officinalis", IF(J4237="LURA", "Lumnitzera racemosa", IF(J4237="CETA", "Ceriops tagal", IF(J4237="XYGR", "Xylocarpus granatum", IF(J4237="AVMA", "Avicennia marina", IF(J4237="RHMU", "Rhizophora mucronata", IF(J4237="BRGY", "Bruguiera gymnorrhiza", IF(J4237="BRSE", "Bruguiera sexangula", IF(J4237="SOOV", "Sonneratia ovata", IF(J4237="SOCA", "Sonneratia caseolaris", IF(J4237="HELI", "Heritiera littoralis", IF(J4237="HESY", "Heritiera sylvatica", IF(J4237="NYFR", "Nypa fruticans", IF(J4237="CYRA", "Cynometra ramiflora", IF(J4237="PHPA", "Phoenix paludosa", IF(J4237="SCHY", "Scyphiphora hydrophyllacea", IF(J4237="DIMA", "Diospyros maritima", IF(J4237="POPI", "Pongamia pinnata", IF(J4237="MAPS", "Maniltoa psilogyne", IF(J4237="INBI", "Intsia bijuga", IF(J4237="ACEB", "Acanthus ebracteatus", IF(J4237="CAER", "Calamus erinaceus", IF(J4237="UNUN", "Unknown unknown",  IF(J4237="SOAL", "Sonneratia alba",  IF(J4237="AECO", "Aegiceras corniculatum", "" )) )))))))))))))))))))))))))))))</f>
        <v>Xylocarpus moluccensis</v>
      </c>
      <c r="J4237" s="23" t="s">
        <v>146</v>
      </c>
      <c r="K4237" s="61" t="n">
        <v>6.2</v>
      </c>
      <c r="L4237" s="73"/>
      <c r="N4237" s="29"/>
    </row>
    <row r="4238" customFormat="false" ht="13.8" hidden="false" customHeight="false" outlineLevel="0" collapsed="false">
      <c r="A4238" s="49" t="s">
        <v>138</v>
      </c>
      <c r="B4238" s="43" t="n">
        <v>41397</v>
      </c>
      <c r="C4238" s="1" t="s">
        <v>544</v>
      </c>
      <c r="D4238" s="1" t="s">
        <v>140</v>
      </c>
      <c r="E4238" s="1" t="s">
        <v>544</v>
      </c>
      <c r="F4238" s="1" t="s">
        <v>20</v>
      </c>
      <c r="G4238" s="14" t="n">
        <v>8</v>
      </c>
      <c r="H4238" s="38" t="n">
        <v>4</v>
      </c>
      <c r="I4238" s="23" t="str">
        <f aca="false">IF(J4238="RHAP", "Rhizophora apiculata", IF(J4238="EXAG", "Excoecaria agallocha", IF(J4238="BRPA", "Bruguiera parviflora", IF(J4238="XYMO", "Xylocarpus moluccensis", IF(J4238="BRCY", "Bruguiera cylindrica", IF(J4238="AVAL", "Avicennia alba", IF(J4238="AVOF", "Avicennia officinalis", IF(J4238="LURA", "Lumnitzera racemosa", IF(J4238="CETA", "Ceriops tagal", IF(J4238="XYGR", "Xylocarpus granatum", IF(J4238="AVMA", "Avicennia marina", IF(J4238="RHMU", "Rhizophora mucronata", IF(J4238="BRGY", "Bruguiera gymnorrhiza", IF(J4238="BRSE", "Bruguiera sexangula", IF(J4238="SOOV", "Sonneratia ovata", IF(J4238="SOCA", "Sonneratia caseolaris", IF(J4238="HELI", "Heritiera littoralis", IF(J4238="HESY", "Heritiera sylvatica", IF(J4238="NYFR", "Nypa fruticans", IF(J4238="CYRA", "Cynometra ramiflora", IF(J4238="PHPA", "Phoenix paludosa", IF(J4238="SCHY", "Scyphiphora hydrophyllacea", IF(J4238="DIMA", "Diospyros maritima", IF(J4238="POPI", "Pongamia pinnata", IF(J4238="MAPS", "Maniltoa psilogyne", IF(J4238="INBI", "Intsia bijuga", IF(J4238="ACEB", "Acanthus ebracteatus", IF(J4238="CAER", "Calamus erinaceus", IF(J4238="UNUN", "Unknown unknown",  IF(J4238="SOAL", "Sonneratia alba",  IF(J4238="AECO", "Aegiceras corniculatum", "" )) )))))))))))))))))))))))))))))</f>
        <v>Xylocarpus moluccensis</v>
      </c>
      <c r="J4238" s="23" t="s">
        <v>146</v>
      </c>
      <c r="K4238" s="61" t="n">
        <v>6.7</v>
      </c>
      <c r="L4238" s="73"/>
      <c r="N4238" s="29"/>
    </row>
    <row r="4239" customFormat="false" ht="13.8" hidden="false" customHeight="false" outlineLevel="0" collapsed="false">
      <c r="A4239" s="49" t="s">
        <v>138</v>
      </c>
      <c r="B4239" s="43" t="n">
        <v>41397</v>
      </c>
      <c r="C4239" s="1" t="s">
        <v>544</v>
      </c>
      <c r="D4239" s="1" t="s">
        <v>140</v>
      </c>
      <c r="E4239" s="1" t="s">
        <v>544</v>
      </c>
      <c r="F4239" s="1" t="s">
        <v>20</v>
      </c>
      <c r="G4239" s="14" t="n">
        <v>8</v>
      </c>
      <c r="H4239" s="38" t="n">
        <v>4</v>
      </c>
      <c r="I4239" s="23" t="str">
        <f aca="false">IF(J4239="RHAP", "Rhizophora apiculata", IF(J4239="EXAG", "Excoecaria agallocha", IF(J4239="BRPA", "Bruguiera parviflora", IF(J4239="XYMO", "Xylocarpus moluccensis", IF(J4239="BRCY", "Bruguiera cylindrica", IF(J4239="AVAL", "Avicennia alba", IF(J4239="AVOF", "Avicennia officinalis", IF(J4239="LURA", "Lumnitzera racemosa", IF(J4239="CETA", "Ceriops tagal", IF(J4239="XYGR", "Xylocarpus granatum", IF(J4239="AVMA", "Avicennia marina", IF(J4239="RHMU", "Rhizophora mucronata", IF(J4239="BRGY", "Bruguiera gymnorrhiza", IF(J4239="BRSE", "Bruguiera sexangula", IF(J4239="SOOV", "Sonneratia ovata", IF(J4239="SOCA", "Sonneratia caseolaris", IF(J4239="HELI", "Heritiera littoralis", IF(J4239="HESY", "Heritiera sylvatica", IF(J4239="NYFR", "Nypa fruticans", IF(J4239="CYRA", "Cynometra ramiflora", IF(J4239="PHPA", "Phoenix paludosa", IF(J4239="SCHY", "Scyphiphora hydrophyllacea", IF(J4239="DIMA", "Diospyros maritima", IF(J4239="POPI", "Pongamia pinnata", IF(J4239="MAPS", "Maniltoa psilogyne", IF(J4239="INBI", "Intsia bijuga", IF(J4239="ACEB", "Acanthus ebracteatus", IF(J4239="CAER", "Calamus erinaceus", IF(J4239="UNUN", "Unknown unknown",  IF(J4239="SOAL", "Sonneratia alba",  IF(J4239="AECO", "Aegiceras corniculatum", "" )) )))))))))))))))))))))))))))))</f>
        <v>Xylocarpus moluccensis</v>
      </c>
      <c r="J4239" s="23" t="s">
        <v>146</v>
      </c>
      <c r="K4239" s="68" t="n">
        <v>8.4</v>
      </c>
      <c r="L4239" s="73"/>
      <c r="N4239" s="29"/>
    </row>
    <row r="4240" customFormat="false" ht="13.8" hidden="false" customHeight="false" outlineLevel="0" collapsed="false">
      <c r="A4240" s="49" t="s">
        <v>138</v>
      </c>
      <c r="B4240" s="43" t="n">
        <v>41397</v>
      </c>
      <c r="C4240" s="1" t="s">
        <v>544</v>
      </c>
      <c r="D4240" s="1" t="s">
        <v>140</v>
      </c>
      <c r="E4240" s="1" t="s">
        <v>544</v>
      </c>
      <c r="F4240" s="1" t="s">
        <v>20</v>
      </c>
      <c r="G4240" s="14" t="n">
        <v>8</v>
      </c>
      <c r="H4240" s="38" t="n">
        <v>4</v>
      </c>
      <c r="I4240" s="23" t="str">
        <f aca="false">IF(J4240="RHAP", "Rhizophora apiculata", IF(J4240="EXAG", "Excoecaria agallocha", IF(J4240="BRPA", "Bruguiera parviflora", IF(J4240="XYMO", "Xylocarpus moluccensis", IF(J4240="BRCY", "Bruguiera cylindrica", IF(J4240="AVAL", "Avicennia alba", IF(J4240="AVOF", "Avicennia officinalis", IF(J4240="LURA", "Lumnitzera racemosa", IF(J4240="CETA", "Ceriops tagal", IF(J4240="XYGR", "Xylocarpus granatum", IF(J4240="AVMA", "Avicennia marina", IF(J4240="RHMU", "Rhizophora mucronata", IF(J4240="BRGY", "Bruguiera gymnorrhiza", IF(J4240="BRSE", "Bruguiera sexangula", IF(J4240="SOOV", "Sonneratia ovata", IF(J4240="SOCA", "Sonneratia caseolaris", IF(J4240="HELI", "Heritiera littoralis", IF(J4240="HESY", "Heritiera sylvatica", IF(J4240="NYFR", "Nypa fruticans", IF(J4240="CYRA", "Cynometra ramiflora", IF(J4240="PHPA", "Phoenix paludosa", IF(J4240="SCHY", "Scyphiphora hydrophyllacea", IF(J4240="DIMA", "Diospyros maritima", IF(J4240="POPI", "Pongamia pinnata", IF(J4240="MAPS", "Maniltoa psilogyne", IF(J4240="INBI", "Intsia bijuga", IF(J4240="ACEB", "Acanthus ebracteatus", IF(J4240="CAER", "Calamus erinaceus", IF(J4240="UNUN", "Unknown unknown",  IF(J4240="SOAL", "Sonneratia alba",  IF(J4240="AECO", "Aegiceras corniculatum", "" )) )))))))))))))))))))))))))))))</f>
        <v>Sonneratia caseolaris</v>
      </c>
      <c r="J4240" s="23" t="s">
        <v>1075</v>
      </c>
      <c r="K4240" s="68" t="n">
        <v>10</v>
      </c>
      <c r="L4240" s="73"/>
      <c r="N4240" s="29"/>
      <c r="O4240" s="3" t="s">
        <v>1091</v>
      </c>
      <c r="P4240" s="23"/>
    </row>
    <row r="4241" customFormat="false" ht="13.8" hidden="false" customHeight="false" outlineLevel="0" collapsed="false">
      <c r="A4241" s="49" t="s">
        <v>138</v>
      </c>
      <c r="B4241" s="43" t="n">
        <v>41397</v>
      </c>
      <c r="C4241" s="1" t="s">
        <v>544</v>
      </c>
      <c r="D4241" s="1" t="s">
        <v>140</v>
      </c>
      <c r="E4241" s="1" t="s">
        <v>544</v>
      </c>
      <c r="F4241" s="1" t="s">
        <v>20</v>
      </c>
      <c r="G4241" s="14" t="n">
        <v>8</v>
      </c>
      <c r="H4241" s="38" t="n">
        <v>4</v>
      </c>
      <c r="I4241" s="23" t="str">
        <f aca="false">IF(J4241="RHAP", "Rhizophora apiculata", IF(J4241="EXAG", "Excoecaria agallocha", IF(J4241="BRPA", "Bruguiera parviflora", IF(J4241="XYMO", "Xylocarpus moluccensis", IF(J4241="BRCY", "Bruguiera cylindrica", IF(J4241="AVAL", "Avicennia alba", IF(J4241="AVOF", "Avicennia officinalis", IF(J4241="LURA", "Lumnitzera racemosa", IF(J4241="CETA", "Ceriops tagal", IF(J4241="XYGR", "Xylocarpus granatum", IF(J4241="AVMA", "Avicennia marina", IF(J4241="RHMU", "Rhizophora mucronata", IF(J4241="BRGY", "Bruguiera gymnorrhiza", IF(J4241="BRSE", "Bruguiera sexangula", IF(J4241="SOOV", "Sonneratia ovata", IF(J4241="SOCA", "Sonneratia caseolaris", IF(J4241="HELI", "Heritiera littoralis", IF(J4241="HESY", "Heritiera sylvatica", IF(J4241="NYFR", "Nypa fruticans", IF(J4241="CYRA", "Cynometra ramiflora", IF(J4241="PHPA", "Phoenix paludosa", IF(J4241="SCHY", "Scyphiphora hydrophyllacea", IF(J4241="DIMA", "Diospyros maritima", IF(J4241="POPI", "Pongamia pinnata", IF(J4241="MAPS", "Maniltoa psilogyne", IF(J4241="INBI", "Intsia bijuga", IF(J4241="ACEB", "Acanthus ebracteatus", IF(J4241="CAER", "Calamus erinaceus", IF(J4241="UNUN", "Unknown unknown",  IF(J4241="SOAL", "Sonneratia alba",  IF(J4241="AECO", "Aegiceras corniculatum", "" )) )))))))))))))))))))))))))))))</f>
        <v>Sonneratia caseolaris</v>
      </c>
      <c r="J4241" s="23" t="s">
        <v>1075</v>
      </c>
      <c r="K4241" s="68" t="n">
        <v>11.1</v>
      </c>
      <c r="L4241" s="73"/>
      <c r="N4241" s="29"/>
      <c r="O4241" s="3" t="s">
        <v>1091</v>
      </c>
      <c r="P4241" s="23"/>
    </row>
    <row r="4242" customFormat="false" ht="13.8" hidden="false" customHeight="false" outlineLevel="0" collapsed="false">
      <c r="A4242" s="49" t="s">
        <v>138</v>
      </c>
      <c r="B4242" s="43" t="n">
        <v>41397</v>
      </c>
      <c r="C4242" s="1" t="s">
        <v>544</v>
      </c>
      <c r="D4242" s="1" t="s">
        <v>140</v>
      </c>
      <c r="E4242" s="1" t="s">
        <v>544</v>
      </c>
      <c r="F4242" s="1" t="s">
        <v>20</v>
      </c>
      <c r="G4242" s="14" t="n">
        <v>8</v>
      </c>
      <c r="H4242" s="38" t="n">
        <v>4</v>
      </c>
      <c r="I4242" s="23" t="str">
        <f aca="false">IF(J4242="RHAP", "Rhizophora apiculata", IF(J4242="EXAG", "Excoecaria agallocha", IF(J4242="BRPA", "Bruguiera parviflora", IF(J4242="XYMO", "Xylocarpus moluccensis", IF(J4242="BRCY", "Bruguiera cylindrica", IF(J4242="AVAL", "Avicennia alba", IF(J4242="AVOF", "Avicennia officinalis", IF(J4242="LURA", "Lumnitzera racemosa", IF(J4242="CETA", "Ceriops tagal", IF(J4242="XYGR", "Xylocarpus granatum", IF(J4242="AVMA", "Avicennia marina", IF(J4242="RHMU", "Rhizophora mucronata", IF(J4242="BRGY", "Bruguiera gymnorrhiza", IF(J4242="BRSE", "Bruguiera sexangula", IF(J4242="SOOV", "Sonneratia ovata", IF(J4242="SOCA", "Sonneratia caseolaris", IF(J4242="HELI", "Heritiera littoralis", IF(J4242="HESY", "Heritiera sylvatica", IF(J4242="NYFR", "Nypa fruticans", IF(J4242="CYRA", "Cynometra ramiflora", IF(J4242="PHPA", "Phoenix paludosa", IF(J4242="SCHY", "Scyphiphora hydrophyllacea", IF(J4242="DIMA", "Diospyros maritima", IF(J4242="POPI", "Pongamia pinnata", IF(J4242="MAPS", "Maniltoa psilogyne", IF(J4242="INBI", "Intsia bijuga", IF(J4242="ACEB", "Acanthus ebracteatus", IF(J4242="CAER", "Calamus erinaceus", IF(J4242="UNUN", "Unknown unknown",  IF(J4242="SOAL", "Sonneratia alba",  IF(J4242="AECO", "Aegiceras corniculatum", "" )) )))))))))))))))))))))))))))))</f>
        <v>Sonneratia caseolaris</v>
      </c>
      <c r="J4242" s="23" t="s">
        <v>1075</v>
      </c>
      <c r="K4242" s="68" t="n">
        <v>11.3</v>
      </c>
      <c r="L4242" s="73"/>
      <c r="N4242" s="29"/>
      <c r="O4242" s="3" t="s">
        <v>1091</v>
      </c>
      <c r="P4242" s="23"/>
    </row>
    <row r="4243" customFormat="false" ht="13.8" hidden="false" customHeight="false" outlineLevel="0" collapsed="false">
      <c r="A4243" s="49" t="s">
        <v>138</v>
      </c>
      <c r="B4243" s="43" t="n">
        <v>41397</v>
      </c>
      <c r="C4243" s="1" t="s">
        <v>544</v>
      </c>
      <c r="D4243" s="1" t="s">
        <v>140</v>
      </c>
      <c r="E4243" s="1" t="s">
        <v>544</v>
      </c>
      <c r="F4243" s="1" t="s">
        <v>20</v>
      </c>
      <c r="G4243" s="14" t="n">
        <v>8</v>
      </c>
      <c r="H4243" s="38" t="n">
        <v>4</v>
      </c>
      <c r="I4243" s="23" t="str">
        <f aca="false">IF(J4243="RHAP", "Rhizophora apiculata", IF(J4243="EXAG", "Excoecaria agallocha", IF(J4243="BRPA", "Bruguiera parviflora", IF(J4243="XYMO", "Xylocarpus moluccensis", IF(J4243="BRCY", "Bruguiera cylindrica", IF(J4243="AVAL", "Avicennia alba", IF(J4243="AVOF", "Avicennia officinalis", IF(J4243="LURA", "Lumnitzera racemosa", IF(J4243="CETA", "Ceriops tagal", IF(J4243="XYGR", "Xylocarpus granatum", IF(J4243="AVMA", "Avicennia marina", IF(J4243="RHMU", "Rhizophora mucronata", IF(J4243="BRGY", "Bruguiera gymnorrhiza", IF(J4243="BRSE", "Bruguiera sexangula", IF(J4243="SOOV", "Sonneratia ovata", IF(J4243="SOCA", "Sonneratia caseolaris", IF(J4243="HELI", "Heritiera littoralis", IF(J4243="HESY", "Heritiera sylvatica", IF(J4243="NYFR", "Nypa fruticans", IF(J4243="CYRA", "Cynometra ramiflora", IF(J4243="PHPA", "Phoenix paludosa", IF(J4243="SCHY", "Scyphiphora hydrophyllacea", IF(J4243="DIMA", "Diospyros maritima", IF(J4243="POPI", "Pongamia pinnata", IF(J4243="MAPS", "Maniltoa psilogyne", IF(J4243="INBI", "Intsia bijuga", IF(J4243="ACEB", "Acanthus ebracteatus", IF(J4243="CAER", "Calamus erinaceus", IF(J4243="UNUN", "Unknown unknown",  IF(J4243="SOAL", "Sonneratia alba",  IF(J4243="AECO", "Aegiceras corniculatum", "" )) )))))))))))))))))))))))))))))</f>
        <v>Rhizophora apiculata</v>
      </c>
      <c r="J4243" s="23" t="s">
        <v>21</v>
      </c>
      <c r="K4243" s="68" t="n">
        <v>14.5</v>
      </c>
      <c r="L4243" s="73"/>
      <c r="N4243" s="29"/>
    </row>
    <row r="4244" customFormat="false" ht="13.8" hidden="false" customHeight="false" outlineLevel="0" collapsed="false">
      <c r="A4244" s="49" t="s">
        <v>138</v>
      </c>
      <c r="B4244" s="43" t="n">
        <v>41397</v>
      </c>
      <c r="C4244" s="1" t="s">
        <v>544</v>
      </c>
      <c r="D4244" s="1" t="s">
        <v>140</v>
      </c>
      <c r="E4244" s="1" t="s">
        <v>544</v>
      </c>
      <c r="F4244" s="1" t="s">
        <v>20</v>
      </c>
      <c r="G4244" s="14" t="n">
        <v>8</v>
      </c>
      <c r="H4244" s="38" t="n">
        <v>4</v>
      </c>
      <c r="I4244" s="23" t="str">
        <f aca="false">IF(J4244="RHAP", "Rhizophora apiculata", IF(J4244="EXAG", "Excoecaria agallocha", IF(J4244="BRPA", "Bruguiera parviflora", IF(J4244="XYMO", "Xylocarpus moluccensis", IF(J4244="BRCY", "Bruguiera cylindrica", IF(J4244="AVAL", "Avicennia alba", IF(J4244="AVOF", "Avicennia officinalis", IF(J4244="LURA", "Lumnitzera racemosa", IF(J4244="CETA", "Ceriops tagal", IF(J4244="XYGR", "Xylocarpus granatum", IF(J4244="AVMA", "Avicennia marina", IF(J4244="RHMU", "Rhizophora mucronata", IF(J4244="BRGY", "Bruguiera gymnorrhiza", IF(J4244="BRSE", "Bruguiera sexangula", IF(J4244="SOOV", "Sonneratia ovata", IF(J4244="SOCA", "Sonneratia caseolaris", IF(J4244="HELI", "Heritiera littoralis", IF(J4244="HESY", "Heritiera sylvatica", IF(J4244="NYFR", "Nypa fruticans", IF(J4244="CYRA", "Cynometra ramiflora", IF(J4244="PHPA", "Phoenix paludosa", IF(J4244="SCHY", "Scyphiphora hydrophyllacea", IF(J4244="DIMA", "Diospyros maritima", IF(J4244="POPI", "Pongamia pinnata", IF(J4244="MAPS", "Maniltoa psilogyne", IF(J4244="INBI", "Intsia bijuga", IF(J4244="ACEB", "Acanthus ebracteatus", IF(J4244="CAER", "Calamus erinaceus", IF(J4244="UNUN", "Unknown unknown",  IF(J4244="SOAL", "Sonneratia alba",  IF(J4244="AECO", "Aegiceras corniculatum", "" )) )))))))))))))))))))))))))))))</f>
        <v>Sonneratia caseolaris</v>
      </c>
      <c r="J4244" s="23" t="s">
        <v>1075</v>
      </c>
      <c r="K4244" s="68" t="n">
        <v>15.2</v>
      </c>
      <c r="L4244" s="73"/>
      <c r="N4244" s="29"/>
      <c r="O4244" s="3" t="s">
        <v>1091</v>
      </c>
      <c r="P4244" s="23"/>
    </row>
    <row r="4245" customFormat="false" ht="13.8" hidden="false" customHeight="false" outlineLevel="0" collapsed="false">
      <c r="A4245" s="49" t="s">
        <v>138</v>
      </c>
      <c r="B4245" s="43" t="n">
        <v>41397</v>
      </c>
      <c r="C4245" s="1" t="s">
        <v>544</v>
      </c>
      <c r="D4245" s="1" t="s">
        <v>140</v>
      </c>
      <c r="E4245" s="1" t="s">
        <v>544</v>
      </c>
      <c r="F4245" s="1" t="s">
        <v>20</v>
      </c>
      <c r="G4245" s="14" t="n">
        <v>8</v>
      </c>
      <c r="H4245" s="38" t="n">
        <v>4</v>
      </c>
      <c r="I4245" s="23" t="str">
        <f aca="false">IF(J4245="RHAP", "Rhizophora apiculata", IF(J4245="EXAG", "Excoecaria agallocha", IF(J4245="BRPA", "Bruguiera parviflora", IF(J4245="XYMO", "Xylocarpus moluccensis", IF(J4245="BRCY", "Bruguiera cylindrica", IF(J4245="AVAL", "Avicennia alba", IF(J4245="AVOF", "Avicennia officinalis", IF(J4245="LURA", "Lumnitzera racemosa", IF(J4245="CETA", "Ceriops tagal", IF(J4245="XYGR", "Xylocarpus granatum", IF(J4245="AVMA", "Avicennia marina", IF(J4245="RHMU", "Rhizophora mucronata", IF(J4245="BRGY", "Bruguiera gymnorrhiza", IF(J4245="BRSE", "Bruguiera sexangula", IF(J4245="SOOV", "Sonneratia ovata", IF(J4245="SOCA", "Sonneratia caseolaris", IF(J4245="HELI", "Heritiera littoralis", IF(J4245="HESY", "Heritiera sylvatica", IF(J4245="NYFR", "Nypa fruticans", IF(J4245="CYRA", "Cynometra ramiflora", IF(J4245="PHPA", "Phoenix paludosa", IF(J4245="SCHY", "Scyphiphora hydrophyllacea", IF(J4245="DIMA", "Diospyros maritima", IF(J4245="POPI", "Pongamia pinnata", IF(J4245="MAPS", "Maniltoa psilogyne", IF(J4245="INBI", "Intsia bijuga", IF(J4245="ACEB", "Acanthus ebracteatus", IF(J4245="CAER", "Calamus erinaceus", IF(J4245="UNUN", "Unknown unknown",  IF(J4245="SOAL", "Sonneratia alba",  IF(J4245="AECO", "Aegiceras corniculatum", "" )) )))))))))))))))))))))))))))))</f>
        <v>Xylocarpus moluccensis</v>
      </c>
      <c r="J4245" s="23" t="s">
        <v>146</v>
      </c>
      <c r="K4245" s="68" t="n">
        <v>21.9</v>
      </c>
      <c r="L4245" s="73"/>
      <c r="N4245" s="29"/>
    </row>
    <row r="4246" customFormat="false" ht="13.8" hidden="false" customHeight="false" outlineLevel="0" collapsed="false">
      <c r="A4246" s="49" t="s">
        <v>138</v>
      </c>
      <c r="B4246" s="43" t="n">
        <v>41397</v>
      </c>
      <c r="C4246" s="1" t="s">
        <v>544</v>
      </c>
      <c r="D4246" s="1" t="s">
        <v>140</v>
      </c>
      <c r="E4246" s="1" t="s">
        <v>544</v>
      </c>
      <c r="F4246" s="1" t="s">
        <v>20</v>
      </c>
      <c r="G4246" s="14" t="n">
        <v>8</v>
      </c>
      <c r="H4246" s="38" t="n">
        <v>4</v>
      </c>
      <c r="I4246" s="23" t="str">
        <f aca="false">IF(J4246="RHAP", "Rhizophora apiculata", IF(J4246="EXAG", "Excoecaria agallocha", IF(J4246="BRPA", "Bruguiera parviflora", IF(J4246="XYMO", "Xylocarpus moluccensis", IF(J4246="BRCY", "Bruguiera cylindrica", IF(J4246="AVAL", "Avicennia alba", IF(J4246="AVOF", "Avicennia officinalis", IF(J4246="LURA", "Lumnitzera racemosa", IF(J4246="CETA", "Ceriops tagal", IF(J4246="XYGR", "Xylocarpus granatum", IF(J4246="AVMA", "Avicennia marina", IF(J4246="RHMU", "Rhizophora mucronata", IF(J4246="BRGY", "Bruguiera gymnorrhiza", IF(J4246="BRSE", "Bruguiera sexangula", IF(J4246="SOOV", "Sonneratia ovata", IF(J4246="SOCA", "Sonneratia caseolaris", IF(J4246="HELI", "Heritiera littoralis", IF(J4246="HESY", "Heritiera sylvatica", IF(J4246="NYFR", "Nypa fruticans", IF(J4246="CYRA", "Cynometra ramiflora", IF(J4246="PHPA", "Phoenix paludosa", IF(J4246="SCHY", "Scyphiphora hydrophyllacea", IF(J4246="DIMA", "Diospyros maritima", IF(J4246="POPI", "Pongamia pinnata", IF(J4246="MAPS", "Maniltoa psilogyne", IF(J4246="INBI", "Intsia bijuga", IF(J4246="ACEB", "Acanthus ebracteatus", IF(J4246="CAER", "Calamus erinaceus", IF(J4246="UNUN", "Unknown unknown",  IF(J4246="SOAL", "Sonneratia alba",  IF(J4246="AECO", "Aegiceras corniculatum", "" )) )))))))))))))))))))))))))))))</f>
        <v>Sonneratia caseolaris</v>
      </c>
      <c r="J4246" s="23" t="s">
        <v>1075</v>
      </c>
      <c r="K4246" s="68" t="n">
        <v>23</v>
      </c>
      <c r="L4246" s="73"/>
      <c r="N4246" s="29"/>
      <c r="O4246" s="3" t="s">
        <v>1091</v>
      </c>
      <c r="P4246" s="23"/>
    </row>
    <row r="4247" customFormat="false" ht="13.8" hidden="false" customHeight="false" outlineLevel="0" collapsed="false">
      <c r="A4247" s="49" t="s">
        <v>138</v>
      </c>
      <c r="B4247" s="43" t="n">
        <v>41397</v>
      </c>
      <c r="C4247" s="1" t="s">
        <v>544</v>
      </c>
      <c r="D4247" s="1" t="s">
        <v>140</v>
      </c>
      <c r="E4247" s="1" t="s">
        <v>544</v>
      </c>
      <c r="F4247" s="1" t="s">
        <v>20</v>
      </c>
      <c r="G4247" s="14" t="n">
        <v>8</v>
      </c>
      <c r="H4247" s="38" t="n">
        <v>4</v>
      </c>
      <c r="I4247" s="23" t="str">
        <f aca="false">IF(J4247="RHAP", "Rhizophora apiculata", IF(J4247="EXAG", "Excoecaria agallocha", IF(J4247="BRPA", "Bruguiera parviflora", IF(J4247="XYMO", "Xylocarpus moluccensis", IF(J4247="BRCY", "Bruguiera cylindrica", IF(J4247="AVAL", "Avicennia alba", IF(J4247="AVOF", "Avicennia officinalis", IF(J4247="LURA", "Lumnitzera racemosa", IF(J4247="CETA", "Ceriops tagal", IF(J4247="XYGR", "Xylocarpus granatum", IF(J4247="AVMA", "Avicennia marina", IF(J4247="RHMU", "Rhizophora mucronata", IF(J4247="BRGY", "Bruguiera gymnorrhiza", IF(J4247="BRSE", "Bruguiera sexangula", IF(J4247="SOOV", "Sonneratia ovata", IF(J4247="SOCA", "Sonneratia caseolaris", IF(J4247="HELI", "Heritiera littoralis", IF(J4247="HESY", "Heritiera sylvatica", IF(J4247="NYFR", "Nypa fruticans", IF(J4247="CYRA", "Cynometra ramiflora", IF(J4247="PHPA", "Phoenix paludosa", IF(J4247="SCHY", "Scyphiphora hydrophyllacea", IF(J4247="DIMA", "Diospyros maritima", IF(J4247="POPI", "Pongamia pinnata", IF(J4247="MAPS", "Maniltoa psilogyne", IF(J4247="INBI", "Intsia bijuga", IF(J4247="ACEB", "Acanthus ebracteatus", IF(J4247="CAER", "Calamus erinaceus", IF(J4247="UNUN", "Unknown unknown",  IF(J4247="SOAL", "Sonneratia alba",  IF(J4247="AECO", "Aegiceras corniculatum", "" )) )))))))))))))))))))))))))))))</f>
        <v>Xylocarpus moluccensis</v>
      </c>
      <c r="J4247" s="23" t="s">
        <v>146</v>
      </c>
      <c r="K4247" s="68" t="n">
        <v>33</v>
      </c>
      <c r="L4247" s="73"/>
      <c r="N4247" s="29"/>
    </row>
    <row r="4248" customFormat="false" ht="13.8" hidden="false" customHeight="false" outlineLevel="0" collapsed="false">
      <c r="A4248" s="72" t="s">
        <v>138</v>
      </c>
      <c r="B4248" s="43" t="n">
        <v>41398</v>
      </c>
      <c r="C4248" s="1" t="s">
        <v>544</v>
      </c>
      <c r="D4248" s="1" t="s">
        <v>140</v>
      </c>
      <c r="E4248" s="1" t="s">
        <v>544</v>
      </c>
      <c r="F4248" s="1" t="s">
        <v>20</v>
      </c>
      <c r="G4248" s="14" t="s">
        <v>174</v>
      </c>
      <c r="H4248" s="14" t="n">
        <v>1</v>
      </c>
      <c r="I4248" s="23" t="str">
        <f aca="false">IF(J4248="RHAP", "Rhizophora apiculata", IF(J4248="EXAG", "Excoecaria agallocha", IF(J4248="BRPA", "Bruguiera parviflora", IF(J4248="XYMO", "Xylocarpus moluccensis", IF(J4248="BRCY", "Bruguiera cylindrica", IF(J4248="AVAL", "Avicennia alba", IF(J4248="AVOF", "Avicennia officinalis", IF(J4248="LURA", "Lumnitzera racemosa", IF(J4248="CETA", "Ceriops tagal", IF(J4248="XYGR", "Xylocarpus granatum", IF(J4248="AVMA", "Avicennia marina", IF(J4248="RHMU", "Rhizophora mucronata", IF(J4248="BRGY", "Bruguiera gymnorrhiza", IF(J4248="BRSE", "Bruguiera sexangula", IF(J4248="SOOV", "Sonneratia ovata", IF(J4248="SOCA", "Sonneratia caseolaris", IF(J4248="HELI", "Heritiera littoralis", IF(J4248="HESY", "Heritiera sylvatica", IF(J4248="NYFR", "Nypa fruticans", IF(J4248="CYRA", "Cynometra ramiflora", IF(J4248="PHPA", "Phoenix paludosa", IF(J4248="SCHY", "Scyphiphora hydrophyllacea", IF(J4248="DIMA", "Diospyros maritima", IF(J4248="POPI", "Pongamia pinnata", IF(J4248="MAPS", "Maniltoa psilogyne", IF(J4248="INBI", "Intsia bijuga", IF(J4248="ACEB", "Acanthus ebracteatus", IF(J4248="CAER", "Calamus erinaceus", IF(J4248="UNUN", "Unknown unknown",  IF(J4248="SOAL", "Sonneratia alba",  IF(J4248="AECO", "Aegiceras corniculatum", "" )) )))))))))))))))))))))))))))))</f>
        <v>Ceriops tagal</v>
      </c>
      <c r="J4248" s="23" t="s">
        <v>175</v>
      </c>
      <c r="K4248" s="68" t="n">
        <v>5.1</v>
      </c>
      <c r="L4248" s="30"/>
      <c r="N4248" s="38"/>
    </row>
    <row r="4249" customFormat="false" ht="13.8" hidden="false" customHeight="false" outlineLevel="0" collapsed="false">
      <c r="A4249" s="72" t="s">
        <v>138</v>
      </c>
      <c r="B4249" s="43" t="n">
        <v>41398</v>
      </c>
      <c r="C4249" s="1" t="s">
        <v>544</v>
      </c>
      <c r="D4249" s="1" t="s">
        <v>140</v>
      </c>
      <c r="E4249" s="1" t="s">
        <v>544</v>
      </c>
      <c r="F4249" s="1" t="s">
        <v>20</v>
      </c>
      <c r="G4249" s="14" t="s">
        <v>174</v>
      </c>
      <c r="H4249" s="14" t="n">
        <v>1</v>
      </c>
      <c r="I4249" s="23" t="str">
        <f aca="false">IF(J4249="RHAP", "Rhizophora apiculata", IF(J4249="EXAG", "Excoecaria agallocha", IF(J4249="BRPA", "Bruguiera parviflora", IF(J4249="XYMO", "Xylocarpus moluccensis", IF(J4249="BRCY", "Bruguiera cylindrica", IF(J4249="AVAL", "Avicennia alba", IF(J4249="AVOF", "Avicennia officinalis", IF(J4249="LURA", "Lumnitzera racemosa", IF(J4249="CETA", "Ceriops tagal", IF(J4249="XYGR", "Xylocarpus granatum", IF(J4249="AVMA", "Avicennia marina", IF(J4249="RHMU", "Rhizophora mucronata", IF(J4249="BRGY", "Bruguiera gymnorrhiza", IF(J4249="BRSE", "Bruguiera sexangula", IF(J4249="SOOV", "Sonneratia ovata", IF(J4249="SOCA", "Sonneratia caseolaris", IF(J4249="HELI", "Heritiera littoralis", IF(J4249="HESY", "Heritiera sylvatica", IF(J4249="NYFR", "Nypa fruticans", IF(J4249="CYRA", "Cynometra ramiflora", IF(J4249="PHPA", "Phoenix paludosa", IF(J4249="SCHY", "Scyphiphora hydrophyllacea", IF(J4249="DIMA", "Diospyros maritima", IF(J4249="POPI", "Pongamia pinnata", IF(J4249="MAPS", "Maniltoa psilogyne", IF(J4249="INBI", "Intsia bijuga", IF(J4249="ACEB", "Acanthus ebracteatus", IF(J4249="CAER", "Calamus erinaceus", IF(J4249="UNUN", "Unknown unknown",  IF(J4249="SOAL", "Sonneratia alba",  IF(J4249="AECO", "Aegiceras corniculatum", "" )) )))))))))))))))))))))))))))))</f>
        <v>Ceriops tagal</v>
      </c>
      <c r="J4249" s="23" t="s">
        <v>175</v>
      </c>
      <c r="K4249" s="68" t="n">
        <v>5.2</v>
      </c>
      <c r="L4249" s="30"/>
      <c r="N4249" s="38"/>
    </row>
    <row r="4250" customFormat="false" ht="13.8" hidden="false" customHeight="false" outlineLevel="0" collapsed="false">
      <c r="A4250" s="72" t="s">
        <v>138</v>
      </c>
      <c r="B4250" s="43" t="n">
        <v>41398</v>
      </c>
      <c r="C4250" s="1" t="s">
        <v>544</v>
      </c>
      <c r="D4250" s="1" t="s">
        <v>140</v>
      </c>
      <c r="E4250" s="1" t="s">
        <v>544</v>
      </c>
      <c r="F4250" s="1" t="s">
        <v>20</v>
      </c>
      <c r="G4250" s="14" t="s">
        <v>174</v>
      </c>
      <c r="H4250" s="14" t="n">
        <v>1</v>
      </c>
      <c r="I4250" s="23" t="str">
        <f aca="false">IF(J4250="RHAP", "Rhizophora apiculata", IF(J4250="EXAG", "Excoecaria agallocha", IF(J4250="BRPA", "Bruguiera parviflora", IF(J4250="XYMO", "Xylocarpus moluccensis", IF(J4250="BRCY", "Bruguiera cylindrica", IF(J4250="AVAL", "Avicennia alba", IF(J4250="AVOF", "Avicennia officinalis", IF(J4250="LURA", "Lumnitzera racemosa", IF(J4250="CETA", "Ceriops tagal", IF(J4250="XYGR", "Xylocarpus granatum", IF(J4250="AVMA", "Avicennia marina", IF(J4250="RHMU", "Rhizophora mucronata", IF(J4250="BRGY", "Bruguiera gymnorrhiza", IF(J4250="BRSE", "Bruguiera sexangula", IF(J4250="SOOV", "Sonneratia ovata", IF(J4250="SOCA", "Sonneratia caseolaris", IF(J4250="HELI", "Heritiera littoralis", IF(J4250="HESY", "Heritiera sylvatica", IF(J4250="NYFR", "Nypa fruticans", IF(J4250="CYRA", "Cynometra ramiflora", IF(J4250="PHPA", "Phoenix paludosa", IF(J4250="SCHY", "Scyphiphora hydrophyllacea", IF(J4250="DIMA", "Diospyros maritima", IF(J4250="POPI", "Pongamia pinnata", IF(J4250="MAPS", "Maniltoa psilogyne", IF(J4250="INBI", "Intsia bijuga", IF(J4250="ACEB", "Acanthus ebracteatus", IF(J4250="CAER", "Calamus erinaceus", IF(J4250="UNUN", "Unknown unknown",  IF(J4250="SOAL", "Sonneratia alba",  IF(J4250="AECO", "Aegiceras corniculatum", "" )) )))))))))))))))))))))))))))))</f>
        <v>Heritiera littoralis</v>
      </c>
      <c r="J4250" s="49" t="s">
        <v>1092</v>
      </c>
      <c r="K4250" s="61" t="n">
        <v>5.4</v>
      </c>
      <c r="L4250" s="73"/>
      <c r="N4250" s="29"/>
    </row>
    <row r="4251" customFormat="false" ht="13.8" hidden="false" customHeight="false" outlineLevel="0" collapsed="false">
      <c r="A4251" s="72" t="s">
        <v>138</v>
      </c>
      <c r="B4251" s="43" t="n">
        <v>41398</v>
      </c>
      <c r="C4251" s="1" t="s">
        <v>544</v>
      </c>
      <c r="D4251" s="1" t="s">
        <v>140</v>
      </c>
      <c r="E4251" s="1" t="s">
        <v>544</v>
      </c>
      <c r="F4251" s="1" t="s">
        <v>20</v>
      </c>
      <c r="G4251" s="14" t="s">
        <v>174</v>
      </c>
      <c r="H4251" s="14" t="n">
        <v>1</v>
      </c>
      <c r="I4251" s="23" t="str">
        <f aca="false">IF(J4251="RHAP", "Rhizophora apiculata", IF(J4251="EXAG", "Excoecaria agallocha", IF(J4251="BRPA", "Bruguiera parviflora", IF(J4251="XYMO", "Xylocarpus moluccensis", IF(J4251="BRCY", "Bruguiera cylindrica", IF(J4251="AVAL", "Avicennia alba", IF(J4251="AVOF", "Avicennia officinalis", IF(J4251="LURA", "Lumnitzera racemosa", IF(J4251="CETA", "Ceriops tagal", IF(J4251="XYGR", "Xylocarpus granatum", IF(J4251="AVMA", "Avicennia marina", IF(J4251="RHMU", "Rhizophora mucronata", IF(J4251="BRGY", "Bruguiera gymnorrhiza", IF(J4251="BRSE", "Bruguiera sexangula", IF(J4251="SOOV", "Sonneratia ovata", IF(J4251="SOCA", "Sonneratia caseolaris", IF(J4251="HELI", "Heritiera littoralis", IF(J4251="HESY", "Heritiera sylvatica", IF(J4251="NYFR", "Nypa fruticans", IF(J4251="CYRA", "Cynometra ramiflora", IF(J4251="PHPA", "Phoenix paludosa", IF(J4251="SCHY", "Scyphiphora hydrophyllacea", IF(J4251="DIMA", "Diospyros maritima", IF(J4251="POPI", "Pongamia pinnata", IF(J4251="MAPS", "Maniltoa psilogyne", IF(J4251="INBI", "Intsia bijuga", IF(J4251="ACEB", "Acanthus ebracteatus", IF(J4251="CAER", "Calamus erinaceus", IF(J4251="UNUN", "Unknown unknown",  IF(J4251="SOAL", "Sonneratia alba",  IF(J4251="AECO", "Aegiceras corniculatum", "" )) )))))))))))))))))))))))))))))</f>
        <v>Ceriops tagal</v>
      </c>
      <c r="J4251" s="23" t="s">
        <v>175</v>
      </c>
      <c r="K4251" s="68" t="n">
        <v>5.5</v>
      </c>
      <c r="L4251" s="73"/>
      <c r="N4251" s="29"/>
    </row>
    <row r="4252" customFormat="false" ht="13.8" hidden="false" customHeight="false" outlineLevel="0" collapsed="false">
      <c r="A4252" s="72" t="s">
        <v>138</v>
      </c>
      <c r="B4252" s="43" t="n">
        <v>41398</v>
      </c>
      <c r="C4252" s="1" t="s">
        <v>544</v>
      </c>
      <c r="D4252" s="1" t="s">
        <v>140</v>
      </c>
      <c r="E4252" s="1" t="s">
        <v>544</v>
      </c>
      <c r="F4252" s="1" t="s">
        <v>20</v>
      </c>
      <c r="G4252" s="14" t="s">
        <v>174</v>
      </c>
      <c r="H4252" s="14" t="n">
        <v>1</v>
      </c>
      <c r="I4252" s="23" t="str">
        <f aca="false">IF(J4252="RHAP", "Rhizophora apiculata", IF(J4252="EXAG", "Excoecaria agallocha", IF(J4252="BRPA", "Bruguiera parviflora", IF(J4252="XYMO", "Xylocarpus moluccensis", IF(J4252="BRCY", "Bruguiera cylindrica", IF(J4252="AVAL", "Avicennia alba", IF(J4252="AVOF", "Avicennia officinalis", IF(J4252="LURA", "Lumnitzera racemosa", IF(J4252="CETA", "Ceriops tagal", IF(J4252="XYGR", "Xylocarpus granatum", IF(J4252="AVMA", "Avicennia marina", IF(J4252="RHMU", "Rhizophora mucronata", IF(J4252="BRGY", "Bruguiera gymnorrhiza", IF(J4252="BRSE", "Bruguiera sexangula", IF(J4252="SOOV", "Sonneratia ovata", IF(J4252="SOCA", "Sonneratia caseolaris", IF(J4252="HELI", "Heritiera littoralis", IF(J4252="HESY", "Heritiera sylvatica", IF(J4252="NYFR", "Nypa fruticans", IF(J4252="CYRA", "Cynometra ramiflora", IF(J4252="PHPA", "Phoenix paludosa", IF(J4252="SCHY", "Scyphiphora hydrophyllacea", IF(J4252="DIMA", "Diospyros maritima", IF(J4252="POPI", "Pongamia pinnata", IF(J4252="MAPS", "Maniltoa psilogyne", IF(J4252="INBI", "Intsia bijuga", IF(J4252="ACEB", "Acanthus ebracteatus", IF(J4252="CAER", "Calamus erinaceus", IF(J4252="UNUN", "Unknown unknown",  IF(J4252="SOAL", "Sonneratia alba",  IF(J4252="AECO", "Aegiceras corniculatum", "" )) )))))))))))))))))))))))))))))</f>
        <v>Ceriops tagal</v>
      </c>
      <c r="J4252" s="23" t="s">
        <v>175</v>
      </c>
      <c r="K4252" s="68" t="n">
        <v>5.5</v>
      </c>
      <c r="L4252" s="30"/>
      <c r="N4252" s="38"/>
    </row>
    <row r="4253" customFormat="false" ht="13.8" hidden="false" customHeight="false" outlineLevel="0" collapsed="false">
      <c r="A4253" s="72" t="s">
        <v>138</v>
      </c>
      <c r="B4253" s="43" t="n">
        <v>41398</v>
      </c>
      <c r="C4253" s="1" t="s">
        <v>544</v>
      </c>
      <c r="D4253" s="1" t="s">
        <v>140</v>
      </c>
      <c r="E4253" s="1" t="s">
        <v>544</v>
      </c>
      <c r="F4253" s="1" t="s">
        <v>20</v>
      </c>
      <c r="G4253" s="14" t="s">
        <v>174</v>
      </c>
      <c r="H4253" s="14" t="n">
        <v>1</v>
      </c>
      <c r="I4253" s="23" t="str">
        <f aca="false">IF(J4253="RHAP", "Rhizophora apiculata", IF(J4253="EXAG", "Excoecaria agallocha", IF(J4253="BRPA", "Bruguiera parviflora", IF(J4253="XYMO", "Xylocarpus moluccensis", IF(J4253="BRCY", "Bruguiera cylindrica", IF(J4253="AVAL", "Avicennia alba", IF(J4253="AVOF", "Avicennia officinalis", IF(J4253="LURA", "Lumnitzera racemosa", IF(J4253="CETA", "Ceriops tagal", IF(J4253="XYGR", "Xylocarpus granatum", IF(J4253="AVMA", "Avicennia marina", IF(J4253="RHMU", "Rhizophora mucronata", IF(J4253="BRGY", "Bruguiera gymnorrhiza", IF(J4253="BRSE", "Bruguiera sexangula", IF(J4253="SOOV", "Sonneratia ovata", IF(J4253="SOCA", "Sonneratia caseolaris", IF(J4253="HELI", "Heritiera littoralis", IF(J4253="HESY", "Heritiera sylvatica", IF(J4253="NYFR", "Nypa fruticans", IF(J4253="CYRA", "Cynometra ramiflora", IF(J4253="PHPA", "Phoenix paludosa", IF(J4253="SCHY", "Scyphiphora hydrophyllacea", IF(J4253="DIMA", "Diospyros maritima", IF(J4253="POPI", "Pongamia pinnata", IF(J4253="MAPS", "Maniltoa psilogyne", IF(J4253="INBI", "Intsia bijuga", IF(J4253="ACEB", "Acanthus ebracteatus", IF(J4253="CAER", "Calamus erinaceus", IF(J4253="UNUN", "Unknown unknown",  IF(J4253="SOAL", "Sonneratia alba",  IF(J4253="AECO", "Aegiceras corniculatum", "" )) )))))))))))))))))))))))))))))</f>
        <v>Ceriops tagal</v>
      </c>
      <c r="J4253" s="23" t="s">
        <v>175</v>
      </c>
      <c r="K4253" s="68" t="n">
        <v>5.6</v>
      </c>
      <c r="L4253" s="30"/>
      <c r="N4253" s="38"/>
    </row>
    <row r="4254" customFormat="false" ht="13.8" hidden="false" customHeight="false" outlineLevel="0" collapsed="false">
      <c r="A4254" s="72" t="s">
        <v>138</v>
      </c>
      <c r="B4254" s="43" t="n">
        <v>41398</v>
      </c>
      <c r="C4254" s="1" t="s">
        <v>544</v>
      </c>
      <c r="D4254" s="1" t="s">
        <v>140</v>
      </c>
      <c r="E4254" s="1" t="s">
        <v>544</v>
      </c>
      <c r="F4254" s="1" t="s">
        <v>20</v>
      </c>
      <c r="G4254" s="14" t="s">
        <v>174</v>
      </c>
      <c r="H4254" s="14" t="n">
        <v>1</v>
      </c>
      <c r="I4254" s="23" t="str">
        <f aca="false">IF(J4254="RHAP", "Rhizophora apiculata", IF(J4254="EXAG", "Excoecaria agallocha", IF(J4254="BRPA", "Bruguiera parviflora", IF(J4254="XYMO", "Xylocarpus moluccensis", IF(J4254="BRCY", "Bruguiera cylindrica", IF(J4254="AVAL", "Avicennia alba", IF(J4254="AVOF", "Avicennia officinalis", IF(J4254="LURA", "Lumnitzera racemosa", IF(J4254="CETA", "Ceriops tagal", IF(J4254="XYGR", "Xylocarpus granatum", IF(J4254="AVMA", "Avicennia marina", IF(J4254="RHMU", "Rhizophora mucronata", IF(J4254="BRGY", "Bruguiera gymnorrhiza", IF(J4254="BRSE", "Bruguiera sexangula", IF(J4254="SOOV", "Sonneratia ovata", IF(J4254="SOCA", "Sonneratia caseolaris", IF(J4254="HELI", "Heritiera littoralis", IF(J4254="HESY", "Heritiera sylvatica", IF(J4254="NYFR", "Nypa fruticans", IF(J4254="CYRA", "Cynometra ramiflora", IF(J4254="PHPA", "Phoenix paludosa", IF(J4254="SCHY", "Scyphiphora hydrophyllacea", IF(J4254="DIMA", "Diospyros maritima", IF(J4254="POPI", "Pongamia pinnata", IF(J4254="MAPS", "Maniltoa psilogyne", IF(J4254="INBI", "Intsia bijuga", IF(J4254="ACEB", "Acanthus ebracteatus", IF(J4254="CAER", "Calamus erinaceus", IF(J4254="UNUN", "Unknown unknown",  IF(J4254="SOAL", "Sonneratia alba",  IF(J4254="AECO", "Aegiceras corniculatum", "" )) )))))))))))))))))))))))))))))</f>
        <v>Excoecaria agallocha</v>
      </c>
      <c r="J4254" s="23" t="s">
        <v>162</v>
      </c>
      <c r="K4254" s="68" t="n">
        <v>5.9</v>
      </c>
      <c r="L4254" s="30"/>
      <c r="N4254" s="38"/>
    </row>
    <row r="4255" customFormat="false" ht="13.8" hidden="false" customHeight="false" outlineLevel="0" collapsed="false">
      <c r="A4255" s="72" t="s">
        <v>138</v>
      </c>
      <c r="B4255" s="43" t="n">
        <v>41398</v>
      </c>
      <c r="C4255" s="1" t="s">
        <v>544</v>
      </c>
      <c r="D4255" s="1" t="s">
        <v>140</v>
      </c>
      <c r="E4255" s="1" t="s">
        <v>544</v>
      </c>
      <c r="F4255" s="1" t="s">
        <v>20</v>
      </c>
      <c r="G4255" s="14" t="s">
        <v>174</v>
      </c>
      <c r="H4255" s="14" t="n">
        <v>1</v>
      </c>
      <c r="I4255" s="23" t="str">
        <f aca="false">IF(J4255="RHAP", "Rhizophora apiculata", IF(J4255="EXAG", "Excoecaria agallocha", IF(J4255="BRPA", "Bruguiera parviflora", IF(J4255="XYMO", "Xylocarpus moluccensis", IF(J4255="BRCY", "Bruguiera cylindrica", IF(J4255="AVAL", "Avicennia alba", IF(J4255="AVOF", "Avicennia officinalis", IF(J4255="LURA", "Lumnitzera racemosa", IF(J4255="CETA", "Ceriops tagal", IF(J4255="XYGR", "Xylocarpus granatum", IF(J4255="AVMA", "Avicennia marina", IF(J4255="RHMU", "Rhizophora mucronata", IF(J4255="BRGY", "Bruguiera gymnorrhiza", IF(J4255="BRSE", "Bruguiera sexangula", IF(J4255="SOOV", "Sonneratia ovata", IF(J4255="SOCA", "Sonneratia caseolaris", IF(J4255="HELI", "Heritiera littoralis", IF(J4255="HESY", "Heritiera sylvatica", IF(J4255="NYFR", "Nypa fruticans", IF(J4255="CYRA", "Cynometra ramiflora", IF(J4255="PHPA", "Phoenix paludosa", IF(J4255="SCHY", "Scyphiphora hydrophyllacea", IF(J4255="DIMA", "Diospyros maritima", IF(J4255="POPI", "Pongamia pinnata", IF(J4255="MAPS", "Maniltoa psilogyne", IF(J4255="INBI", "Intsia bijuga", IF(J4255="ACEB", "Acanthus ebracteatus", IF(J4255="CAER", "Calamus erinaceus", IF(J4255="UNUN", "Unknown unknown",  IF(J4255="SOAL", "Sonneratia alba",  IF(J4255="AECO", "Aegiceras corniculatum", "" )) )))))))))))))))))))))))))))))</f>
        <v>Heritiera littoralis</v>
      </c>
      <c r="J4255" s="49" t="s">
        <v>1092</v>
      </c>
      <c r="K4255" s="68" t="n">
        <v>6.4</v>
      </c>
      <c r="L4255" s="30"/>
      <c r="N4255" s="38"/>
    </row>
    <row r="4256" customFormat="false" ht="13.8" hidden="false" customHeight="false" outlineLevel="0" collapsed="false">
      <c r="A4256" s="49" t="s">
        <v>138</v>
      </c>
      <c r="B4256" s="43" t="n">
        <v>41398</v>
      </c>
      <c r="C4256" s="1" t="s">
        <v>544</v>
      </c>
      <c r="D4256" s="1" t="s">
        <v>140</v>
      </c>
      <c r="E4256" s="1" t="s">
        <v>544</v>
      </c>
      <c r="F4256" s="1" t="s">
        <v>20</v>
      </c>
      <c r="G4256" s="14" t="s">
        <v>174</v>
      </c>
      <c r="H4256" s="14" t="n">
        <v>1</v>
      </c>
      <c r="I4256" s="23" t="str">
        <f aca="false">IF(J4256="RHAP", "Rhizophora apiculata", IF(J4256="EXAG", "Excoecaria agallocha", IF(J4256="BRPA", "Bruguiera parviflora", IF(J4256="XYMO", "Xylocarpus moluccensis", IF(J4256="BRCY", "Bruguiera cylindrica", IF(J4256="AVAL", "Avicennia alba", IF(J4256="AVOF", "Avicennia officinalis", IF(J4256="LURA", "Lumnitzera racemosa", IF(J4256="CETA", "Ceriops tagal", IF(J4256="XYGR", "Xylocarpus granatum", IF(J4256="AVMA", "Avicennia marina", IF(J4256="RHMU", "Rhizophora mucronata", IF(J4256="BRGY", "Bruguiera gymnorrhiza", IF(J4256="BRSE", "Bruguiera sexangula", IF(J4256="SOOV", "Sonneratia ovata", IF(J4256="SOCA", "Sonneratia caseolaris", IF(J4256="HELI", "Heritiera littoralis", IF(J4256="HESY", "Heritiera sylvatica", IF(J4256="NYFR", "Nypa fruticans", IF(J4256="CYRA", "Cynometra ramiflora", IF(J4256="PHPA", "Phoenix paludosa", IF(J4256="SCHY", "Scyphiphora hydrophyllacea", IF(J4256="DIMA", "Diospyros maritima", IF(J4256="POPI", "Pongamia pinnata", IF(J4256="MAPS", "Maniltoa psilogyne", IF(J4256="INBI", "Intsia bijuga", IF(J4256="ACEB", "Acanthus ebracteatus", IF(J4256="CAER", "Calamus erinaceus", IF(J4256="UNUN", "Unknown unknown",  IF(J4256="SOAL", "Sonneratia alba",  IF(J4256="AECO", "Aegiceras corniculatum", "" )) )))))))))))))))))))))))))))))</f>
        <v>Unknown unknown</v>
      </c>
      <c r="J4256" s="23" t="s">
        <v>1028</v>
      </c>
      <c r="K4256" s="68" t="n">
        <v>6.5</v>
      </c>
      <c r="L4256" s="73" t="n">
        <v>1.37</v>
      </c>
      <c r="N4256" s="29" t="n">
        <v>3</v>
      </c>
      <c r="P4256" s="23"/>
    </row>
    <row r="4257" customFormat="false" ht="13.8" hidden="false" customHeight="false" outlineLevel="0" collapsed="false">
      <c r="A4257" s="72" t="s">
        <v>138</v>
      </c>
      <c r="B4257" s="43" t="n">
        <v>41398</v>
      </c>
      <c r="C4257" s="1" t="s">
        <v>544</v>
      </c>
      <c r="D4257" s="1" t="s">
        <v>140</v>
      </c>
      <c r="E4257" s="1" t="s">
        <v>544</v>
      </c>
      <c r="F4257" s="1" t="s">
        <v>20</v>
      </c>
      <c r="G4257" s="14" t="s">
        <v>174</v>
      </c>
      <c r="H4257" s="14" t="n">
        <v>1</v>
      </c>
      <c r="I4257" s="23" t="str">
        <f aca="false">IF(J4257="RHAP", "Rhizophora apiculata", IF(J4257="EXAG", "Excoecaria agallocha", IF(J4257="BRPA", "Bruguiera parviflora", IF(J4257="XYMO", "Xylocarpus moluccensis", IF(J4257="BRCY", "Bruguiera cylindrica", IF(J4257="AVAL", "Avicennia alba", IF(J4257="AVOF", "Avicennia officinalis", IF(J4257="LURA", "Lumnitzera racemosa", IF(J4257="CETA", "Ceriops tagal", IF(J4257="XYGR", "Xylocarpus granatum", IF(J4257="AVMA", "Avicennia marina", IF(J4257="RHMU", "Rhizophora mucronata", IF(J4257="BRGY", "Bruguiera gymnorrhiza", IF(J4257="BRSE", "Bruguiera sexangula", IF(J4257="SOOV", "Sonneratia ovata", IF(J4257="SOCA", "Sonneratia caseolaris", IF(J4257="HELI", "Heritiera littoralis", IF(J4257="HESY", "Heritiera sylvatica", IF(J4257="NYFR", "Nypa fruticans", IF(J4257="CYRA", "Cynometra ramiflora", IF(J4257="PHPA", "Phoenix paludosa", IF(J4257="SCHY", "Scyphiphora hydrophyllacea", IF(J4257="DIMA", "Diospyros maritima", IF(J4257="POPI", "Pongamia pinnata", IF(J4257="MAPS", "Maniltoa psilogyne", IF(J4257="INBI", "Intsia bijuga", IF(J4257="ACEB", "Acanthus ebracteatus", IF(J4257="CAER", "Calamus erinaceus", IF(J4257="UNUN", "Unknown unknown",  IF(J4257="SOAL", "Sonneratia alba",  IF(J4257="AECO", "Aegiceras corniculatum", "" )) )))))))))))))))))))))))))))))</f>
        <v>Heritiera littoralis</v>
      </c>
      <c r="J4257" s="49" t="s">
        <v>1092</v>
      </c>
      <c r="K4257" s="68" t="n">
        <v>6.6</v>
      </c>
      <c r="L4257" s="30"/>
      <c r="N4257" s="38"/>
    </row>
    <row r="4258" customFormat="false" ht="13.8" hidden="false" customHeight="false" outlineLevel="0" collapsed="false">
      <c r="A4258" s="72" t="s">
        <v>138</v>
      </c>
      <c r="B4258" s="43" t="n">
        <v>41398</v>
      </c>
      <c r="C4258" s="1" t="s">
        <v>544</v>
      </c>
      <c r="D4258" s="1" t="s">
        <v>140</v>
      </c>
      <c r="E4258" s="1" t="s">
        <v>544</v>
      </c>
      <c r="F4258" s="1" t="s">
        <v>20</v>
      </c>
      <c r="G4258" s="14" t="s">
        <v>174</v>
      </c>
      <c r="H4258" s="14" t="n">
        <v>1</v>
      </c>
      <c r="I4258" s="23" t="str">
        <f aca="false">IF(J4258="RHAP", "Rhizophora apiculata", IF(J4258="EXAG", "Excoecaria agallocha", IF(J4258="BRPA", "Bruguiera parviflora", IF(J4258="XYMO", "Xylocarpus moluccensis", IF(J4258="BRCY", "Bruguiera cylindrica", IF(J4258="AVAL", "Avicennia alba", IF(J4258="AVOF", "Avicennia officinalis", IF(J4258="LURA", "Lumnitzera racemosa", IF(J4258="CETA", "Ceriops tagal", IF(J4258="XYGR", "Xylocarpus granatum", IF(J4258="AVMA", "Avicennia marina", IF(J4258="RHMU", "Rhizophora mucronata", IF(J4258="BRGY", "Bruguiera gymnorrhiza", IF(J4258="BRSE", "Bruguiera sexangula", IF(J4258="SOOV", "Sonneratia ovata", IF(J4258="SOCA", "Sonneratia caseolaris", IF(J4258="HELI", "Heritiera littoralis", IF(J4258="HESY", "Heritiera sylvatica", IF(J4258="NYFR", "Nypa fruticans", IF(J4258="CYRA", "Cynometra ramiflora", IF(J4258="PHPA", "Phoenix paludosa", IF(J4258="SCHY", "Scyphiphora hydrophyllacea", IF(J4258="DIMA", "Diospyros maritima", IF(J4258="POPI", "Pongamia pinnata", IF(J4258="MAPS", "Maniltoa psilogyne", IF(J4258="INBI", "Intsia bijuga", IF(J4258="ACEB", "Acanthus ebracteatus", IF(J4258="CAER", "Calamus erinaceus", IF(J4258="UNUN", "Unknown unknown",  IF(J4258="SOAL", "Sonneratia alba",  IF(J4258="AECO", "Aegiceras corniculatum", "" )) )))))))))))))))))))))))))))))</f>
        <v>Excoecaria agallocha</v>
      </c>
      <c r="J4258" s="23" t="s">
        <v>162</v>
      </c>
      <c r="K4258" s="68" t="n">
        <v>7.4</v>
      </c>
      <c r="L4258" s="30"/>
      <c r="N4258" s="38"/>
    </row>
    <row r="4259" customFormat="false" ht="13.8" hidden="false" customHeight="false" outlineLevel="0" collapsed="false">
      <c r="A4259" s="72" t="s">
        <v>138</v>
      </c>
      <c r="B4259" s="43" t="n">
        <v>41398</v>
      </c>
      <c r="C4259" s="1" t="s">
        <v>544</v>
      </c>
      <c r="D4259" s="1" t="s">
        <v>140</v>
      </c>
      <c r="E4259" s="1" t="s">
        <v>544</v>
      </c>
      <c r="F4259" s="1" t="s">
        <v>20</v>
      </c>
      <c r="G4259" s="14" t="s">
        <v>174</v>
      </c>
      <c r="H4259" s="14" t="n">
        <v>1</v>
      </c>
      <c r="I4259" s="23" t="str">
        <f aca="false">IF(J4259="RHAP", "Rhizophora apiculata", IF(J4259="EXAG", "Excoecaria agallocha", IF(J4259="BRPA", "Bruguiera parviflora", IF(J4259="XYMO", "Xylocarpus moluccensis", IF(J4259="BRCY", "Bruguiera cylindrica", IF(J4259="AVAL", "Avicennia alba", IF(J4259="AVOF", "Avicennia officinalis", IF(J4259="LURA", "Lumnitzera racemosa", IF(J4259="CETA", "Ceriops tagal", IF(J4259="XYGR", "Xylocarpus granatum", IF(J4259="AVMA", "Avicennia marina", IF(J4259="RHMU", "Rhizophora mucronata", IF(J4259="BRGY", "Bruguiera gymnorrhiza", IF(J4259="BRSE", "Bruguiera sexangula", IF(J4259="SOOV", "Sonneratia ovata", IF(J4259="SOCA", "Sonneratia caseolaris", IF(J4259="HELI", "Heritiera littoralis", IF(J4259="HESY", "Heritiera sylvatica", IF(J4259="NYFR", "Nypa fruticans", IF(J4259="CYRA", "Cynometra ramiflora", IF(J4259="PHPA", "Phoenix paludosa", IF(J4259="SCHY", "Scyphiphora hydrophyllacea", IF(J4259="DIMA", "Diospyros maritima", IF(J4259="POPI", "Pongamia pinnata", IF(J4259="MAPS", "Maniltoa psilogyne", IF(J4259="INBI", "Intsia bijuga", IF(J4259="ACEB", "Acanthus ebracteatus", IF(J4259="CAER", "Calamus erinaceus", IF(J4259="UNUN", "Unknown unknown",  IF(J4259="SOAL", "Sonneratia alba",  IF(J4259="AECO", "Aegiceras corniculatum", "" )) )))))))))))))))))))))))))))))</f>
        <v>Ceriops tagal</v>
      </c>
      <c r="J4259" s="23" t="s">
        <v>175</v>
      </c>
      <c r="K4259" s="68" t="n">
        <v>7.5</v>
      </c>
      <c r="L4259" s="30"/>
      <c r="N4259" s="38"/>
    </row>
    <row r="4260" customFormat="false" ht="13.8" hidden="false" customHeight="false" outlineLevel="0" collapsed="false">
      <c r="A4260" s="72" t="s">
        <v>138</v>
      </c>
      <c r="B4260" s="43" t="n">
        <v>41398</v>
      </c>
      <c r="C4260" s="1" t="s">
        <v>544</v>
      </c>
      <c r="D4260" s="1" t="s">
        <v>140</v>
      </c>
      <c r="E4260" s="1" t="s">
        <v>544</v>
      </c>
      <c r="F4260" s="1" t="s">
        <v>20</v>
      </c>
      <c r="G4260" s="14" t="s">
        <v>174</v>
      </c>
      <c r="H4260" s="14" t="n">
        <v>1</v>
      </c>
      <c r="I4260" s="23" t="str">
        <f aca="false">IF(J4260="RHAP", "Rhizophora apiculata", IF(J4260="EXAG", "Excoecaria agallocha", IF(J4260="BRPA", "Bruguiera parviflora", IF(J4260="XYMO", "Xylocarpus moluccensis", IF(J4260="BRCY", "Bruguiera cylindrica", IF(J4260="AVAL", "Avicennia alba", IF(J4260="AVOF", "Avicennia officinalis", IF(J4260="LURA", "Lumnitzera racemosa", IF(J4260="CETA", "Ceriops tagal", IF(J4260="XYGR", "Xylocarpus granatum", IF(J4260="AVMA", "Avicennia marina", IF(J4260="RHMU", "Rhizophora mucronata", IF(J4260="BRGY", "Bruguiera gymnorrhiza", IF(J4260="BRSE", "Bruguiera sexangula", IF(J4260="SOOV", "Sonneratia ovata", IF(J4260="SOCA", "Sonneratia caseolaris", IF(J4260="HELI", "Heritiera littoralis", IF(J4260="HESY", "Heritiera sylvatica", IF(J4260="NYFR", "Nypa fruticans", IF(J4260="CYRA", "Cynometra ramiflora", IF(J4260="PHPA", "Phoenix paludosa", IF(J4260="SCHY", "Scyphiphora hydrophyllacea", IF(J4260="DIMA", "Diospyros maritima", IF(J4260="POPI", "Pongamia pinnata", IF(J4260="MAPS", "Maniltoa psilogyne", IF(J4260="INBI", "Intsia bijuga", IF(J4260="ACEB", "Acanthus ebracteatus", IF(J4260="CAER", "Calamus erinaceus", IF(J4260="UNUN", "Unknown unknown",  IF(J4260="SOAL", "Sonneratia alba",  IF(J4260="AECO", "Aegiceras corniculatum", "" )) )))))))))))))))))))))))))))))</f>
        <v>Heritiera littoralis</v>
      </c>
      <c r="J4260" s="49" t="s">
        <v>1092</v>
      </c>
      <c r="K4260" s="68" t="n">
        <v>7.5</v>
      </c>
      <c r="L4260" s="30"/>
      <c r="N4260" s="38"/>
    </row>
    <row r="4261" customFormat="false" ht="13.8" hidden="false" customHeight="false" outlineLevel="0" collapsed="false">
      <c r="A4261" s="49" t="s">
        <v>138</v>
      </c>
      <c r="B4261" s="43" t="n">
        <v>41398</v>
      </c>
      <c r="C4261" s="1" t="s">
        <v>544</v>
      </c>
      <c r="D4261" s="1" t="s">
        <v>140</v>
      </c>
      <c r="E4261" s="1" t="s">
        <v>544</v>
      </c>
      <c r="F4261" s="1" t="s">
        <v>20</v>
      </c>
      <c r="G4261" s="14" t="s">
        <v>174</v>
      </c>
      <c r="H4261" s="14" t="n">
        <v>1</v>
      </c>
      <c r="I4261" s="23" t="str">
        <f aca="false">IF(J4261="RHAP", "Rhizophora apiculata", IF(J4261="EXAG", "Excoecaria agallocha", IF(J4261="BRPA", "Bruguiera parviflora", IF(J4261="XYMO", "Xylocarpus moluccensis", IF(J4261="BRCY", "Bruguiera cylindrica", IF(J4261="AVAL", "Avicennia alba", IF(J4261="AVOF", "Avicennia officinalis", IF(J4261="LURA", "Lumnitzera racemosa", IF(J4261="CETA", "Ceriops tagal", IF(J4261="XYGR", "Xylocarpus granatum", IF(J4261="AVMA", "Avicennia marina", IF(J4261="RHMU", "Rhizophora mucronata", IF(J4261="BRGY", "Bruguiera gymnorrhiza", IF(J4261="BRSE", "Bruguiera sexangula", IF(J4261="SOOV", "Sonneratia ovata", IF(J4261="SOCA", "Sonneratia caseolaris", IF(J4261="HELI", "Heritiera littoralis", IF(J4261="HESY", "Heritiera sylvatica", IF(J4261="NYFR", "Nypa fruticans", IF(J4261="CYRA", "Cynometra ramiflora", IF(J4261="PHPA", "Phoenix paludosa", IF(J4261="SCHY", "Scyphiphora hydrophyllacea", IF(J4261="DIMA", "Diospyros maritima", IF(J4261="POPI", "Pongamia pinnata", IF(J4261="MAPS", "Maniltoa psilogyne", IF(J4261="INBI", "Intsia bijuga", IF(J4261="ACEB", "Acanthus ebracteatus", IF(J4261="CAER", "Calamus erinaceus", IF(J4261="UNUN", "Unknown unknown",  IF(J4261="SOAL", "Sonneratia alba",  IF(J4261="AECO", "Aegiceras corniculatum", "" )) )))))))))))))))))))))))))))))</f>
        <v>Unknown unknown</v>
      </c>
      <c r="J4261" s="23" t="s">
        <v>1028</v>
      </c>
      <c r="K4261" s="68" t="n">
        <v>7.8</v>
      </c>
      <c r="L4261" s="30" t="n">
        <v>1.37</v>
      </c>
      <c r="N4261" s="38" t="n">
        <v>3</v>
      </c>
      <c r="P4261" s="23"/>
    </row>
    <row r="4262" customFormat="false" ht="13.8" hidden="false" customHeight="false" outlineLevel="0" collapsed="false">
      <c r="A4262" s="72" t="s">
        <v>138</v>
      </c>
      <c r="B4262" s="43" t="n">
        <v>41398</v>
      </c>
      <c r="C4262" s="1" t="s">
        <v>544</v>
      </c>
      <c r="D4262" s="1" t="s">
        <v>140</v>
      </c>
      <c r="E4262" s="1" t="s">
        <v>544</v>
      </c>
      <c r="F4262" s="1" t="s">
        <v>20</v>
      </c>
      <c r="G4262" s="14" t="s">
        <v>174</v>
      </c>
      <c r="H4262" s="14" t="n">
        <v>1</v>
      </c>
      <c r="I4262" s="23" t="str">
        <f aca="false">IF(J4262="RHAP", "Rhizophora apiculata", IF(J4262="EXAG", "Excoecaria agallocha", IF(J4262="BRPA", "Bruguiera parviflora", IF(J4262="XYMO", "Xylocarpus moluccensis", IF(J4262="BRCY", "Bruguiera cylindrica", IF(J4262="AVAL", "Avicennia alba", IF(J4262="AVOF", "Avicennia officinalis", IF(J4262="LURA", "Lumnitzera racemosa", IF(J4262="CETA", "Ceriops tagal", IF(J4262="XYGR", "Xylocarpus granatum", IF(J4262="AVMA", "Avicennia marina", IF(J4262="RHMU", "Rhizophora mucronata", IF(J4262="BRGY", "Bruguiera gymnorrhiza", IF(J4262="BRSE", "Bruguiera sexangula", IF(J4262="SOOV", "Sonneratia ovata", IF(J4262="SOCA", "Sonneratia caseolaris", IF(J4262="HELI", "Heritiera littoralis", IF(J4262="HESY", "Heritiera sylvatica", IF(J4262="NYFR", "Nypa fruticans", IF(J4262="CYRA", "Cynometra ramiflora", IF(J4262="PHPA", "Phoenix paludosa", IF(J4262="SCHY", "Scyphiphora hydrophyllacea", IF(J4262="DIMA", "Diospyros maritima", IF(J4262="POPI", "Pongamia pinnata", IF(J4262="MAPS", "Maniltoa psilogyne", IF(J4262="INBI", "Intsia bijuga", IF(J4262="ACEB", "Acanthus ebracteatus", IF(J4262="CAER", "Calamus erinaceus", IF(J4262="UNUN", "Unknown unknown",  IF(J4262="SOAL", "Sonneratia alba",  IF(J4262="AECO", "Aegiceras corniculatum", "" )) )))))))))))))))))))))))))))))</f>
        <v>Ceriops tagal</v>
      </c>
      <c r="J4262" s="23" t="s">
        <v>175</v>
      </c>
      <c r="K4262" s="68" t="n">
        <v>7.9</v>
      </c>
      <c r="L4262" s="30" t="n">
        <v>1.37</v>
      </c>
      <c r="N4262" s="38" t="n">
        <v>3</v>
      </c>
    </row>
    <row r="4263" customFormat="false" ht="13.8" hidden="false" customHeight="false" outlineLevel="0" collapsed="false">
      <c r="A4263" s="49" t="s">
        <v>138</v>
      </c>
      <c r="B4263" s="43" t="n">
        <v>41398</v>
      </c>
      <c r="C4263" s="1" t="s">
        <v>544</v>
      </c>
      <c r="D4263" s="1" t="s">
        <v>140</v>
      </c>
      <c r="E4263" s="1" t="s">
        <v>544</v>
      </c>
      <c r="F4263" s="1" t="s">
        <v>20</v>
      </c>
      <c r="G4263" s="14" t="s">
        <v>174</v>
      </c>
      <c r="H4263" s="14" t="n">
        <v>1</v>
      </c>
      <c r="I4263" s="23" t="str">
        <f aca="false">IF(J4263="RHAP", "Rhizophora apiculata", IF(J4263="EXAG", "Excoecaria agallocha", IF(J4263="BRPA", "Bruguiera parviflora", IF(J4263="XYMO", "Xylocarpus moluccensis", IF(J4263="BRCY", "Bruguiera cylindrica", IF(J4263="AVAL", "Avicennia alba", IF(J4263="AVOF", "Avicennia officinalis", IF(J4263="LURA", "Lumnitzera racemosa", IF(J4263="CETA", "Ceriops tagal", IF(J4263="XYGR", "Xylocarpus granatum", IF(J4263="AVMA", "Avicennia marina", IF(J4263="RHMU", "Rhizophora mucronata", IF(J4263="BRGY", "Bruguiera gymnorrhiza", IF(J4263="BRSE", "Bruguiera sexangula", IF(J4263="SOOV", "Sonneratia ovata", IF(J4263="SOCA", "Sonneratia caseolaris", IF(J4263="HELI", "Heritiera littoralis", IF(J4263="HESY", "Heritiera sylvatica", IF(J4263="NYFR", "Nypa fruticans", IF(J4263="CYRA", "Cynometra ramiflora", IF(J4263="PHPA", "Phoenix paludosa", IF(J4263="SCHY", "Scyphiphora hydrophyllacea", IF(J4263="DIMA", "Diospyros maritima", IF(J4263="POPI", "Pongamia pinnata", IF(J4263="MAPS", "Maniltoa psilogyne", IF(J4263="INBI", "Intsia bijuga", IF(J4263="ACEB", "Acanthus ebracteatus", IF(J4263="CAER", "Calamus erinaceus", IF(J4263="UNUN", "Unknown unknown",  IF(J4263="SOAL", "Sonneratia alba",  IF(J4263="AECO", "Aegiceras corniculatum", "" )) )))))))))))))))))))))))))))))</f>
        <v>Xylocarpus granatum</v>
      </c>
      <c r="J4263" s="23" t="s">
        <v>1022</v>
      </c>
      <c r="K4263" s="68" t="n">
        <v>8.1</v>
      </c>
      <c r="L4263" s="30"/>
      <c r="N4263" s="38"/>
    </row>
    <row r="4264" customFormat="false" ht="13.8" hidden="false" customHeight="false" outlineLevel="0" collapsed="false">
      <c r="A4264" s="72" t="s">
        <v>138</v>
      </c>
      <c r="B4264" s="43" t="n">
        <v>41398</v>
      </c>
      <c r="C4264" s="1" t="s">
        <v>544</v>
      </c>
      <c r="D4264" s="1" t="s">
        <v>140</v>
      </c>
      <c r="E4264" s="1" t="s">
        <v>544</v>
      </c>
      <c r="F4264" s="1" t="s">
        <v>20</v>
      </c>
      <c r="G4264" s="14" t="s">
        <v>174</v>
      </c>
      <c r="H4264" s="14" t="n">
        <v>1</v>
      </c>
      <c r="I4264" s="23" t="str">
        <f aca="false">IF(J4264="RHAP", "Rhizophora apiculata", IF(J4264="EXAG", "Excoecaria agallocha", IF(J4264="BRPA", "Bruguiera parviflora", IF(J4264="XYMO", "Xylocarpus moluccensis", IF(J4264="BRCY", "Bruguiera cylindrica", IF(J4264="AVAL", "Avicennia alba", IF(J4264="AVOF", "Avicennia officinalis", IF(J4264="LURA", "Lumnitzera racemosa", IF(J4264="CETA", "Ceriops tagal", IF(J4264="XYGR", "Xylocarpus granatum", IF(J4264="AVMA", "Avicennia marina", IF(J4264="RHMU", "Rhizophora mucronata", IF(J4264="BRGY", "Bruguiera gymnorrhiza", IF(J4264="BRSE", "Bruguiera sexangula", IF(J4264="SOOV", "Sonneratia ovata", IF(J4264="SOCA", "Sonneratia caseolaris", IF(J4264="HELI", "Heritiera littoralis", IF(J4264="HESY", "Heritiera sylvatica", IF(J4264="NYFR", "Nypa fruticans", IF(J4264="CYRA", "Cynometra ramiflora", IF(J4264="PHPA", "Phoenix paludosa", IF(J4264="SCHY", "Scyphiphora hydrophyllacea", IF(J4264="DIMA", "Diospyros maritima", IF(J4264="POPI", "Pongamia pinnata", IF(J4264="MAPS", "Maniltoa psilogyne", IF(J4264="INBI", "Intsia bijuga", IF(J4264="ACEB", "Acanthus ebracteatus", IF(J4264="CAER", "Calamus erinaceus", IF(J4264="UNUN", "Unknown unknown",  IF(J4264="SOAL", "Sonneratia alba",  IF(J4264="AECO", "Aegiceras corniculatum", "" )) )))))))))))))))))))))))))))))</f>
        <v>Excoecaria agallocha</v>
      </c>
      <c r="J4264" s="23" t="s">
        <v>162</v>
      </c>
      <c r="K4264" s="68" t="n">
        <v>9</v>
      </c>
      <c r="L4264" s="30"/>
      <c r="N4264" s="38"/>
    </row>
    <row r="4265" customFormat="false" ht="13.8" hidden="false" customHeight="false" outlineLevel="0" collapsed="false">
      <c r="A4265" s="72" t="s">
        <v>138</v>
      </c>
      <c r="B4265" s="43" t="n">
        <v>41398</v>
      </c>
      <c r="C4265" s="1" t="s">
        <v>544</v>
      </c>
      <c r="D4265" s="1" t="s">
        <v>140</v>
      </c>
      <c r="E4265" s="1" t="s">
        <v>544</v>
      </c>
      <c r="F4265" s="1" t="s">
        <v>20</v>
      </c>
      <c r="G4265" s="14" t="s">
        <v>174</v>
      </c>
      <c r="H4265" s="14" t="n">
        <v>1</v>
      </c>
      <c r="I4265" s="23" t="str">
        <f aca="false">IF(J4265="RHAP", "Rhizophora apiculata", IF(J4265="EXAG", "Excoecaria agallocha", IF(J4265="BRPA", "Bruguiera parviflora", IF(J4265="XYMO", "Xylocarpus moluccensis", IF(J4265="BRCY", "Bruguiera cylindrica", IF(J4265="AVAL", "Avicennia alba", IF(J4265="AVOF", "Avicennia officinalis", IF(J4265="LURA", "Lumnitzera racemosa", IF(J4265="CETA", "Ceriops tagal", IF(J4265="XYGR", "Xylocarpus granatum", IF(J4265="AVMA", "Avicennia marina", IF(J4265="RHMU", "Rhizophora mucronata", IF(J4265="BRGY", "Bruguiera gymnorrhiza", IF(J4265="BRSE", "Bruguiera sexangula", IF(J4265="SOOV", "Sonneratia ovata", IF(J4265="SOCA", "Sonneratia caseolaris", IF(J4265="HELI", "Heritiera littoralis", IF(J4265="HESY", "Heritiera sylvatica", IF(J4265="NYFR", "Nypa fruticans", IF(J4265="CYRA", "Cynometra ramiflora", IF(J4265="PHPA", "Phoenix paludosa", IF(J4265="SCHY", "Scyphiphora hydrophyllacea", IF(J4265="DIMA", "Diospyros maritima", IF(J4265="POPI", "Pongamia pinnata", IF(J4265="MAPS", "Maniltoa psilogyne", IF(J4265="INBI", "Intsia bijuga", IF(J4265="ACEB", "Acanthus ebracteatus", IF(J4265="CAER", "Calamus erinaceus", IF(J4265="UNUN", "Unknown unknown",  IF(J4265="SOAL", "Sonneratia alba",  IF(J4265="AECO", "Aegiceras corniculatum", "" )) )))))))))))))))))))))))))))))</f>
        <v>Heritiera littoralis</v>
      </c>
      <c r="J4265" s="49" t="s">
        <v>1092</v>
      </c>
      <c r="K4265" s="68" t="n">
        <v>9</v>
      </c>
      <c r="L4265" s="30"/>
      <c r="N4265" s="38"/>
    </row>
    <row r="4266" customFormat="false" ht="13.8" hidden="false" customHeight="false" outlineLevel="0" collapsed="false">
      <c r="A4266" s="72" t="s">
        <v>138</v>
      </c>
      <c r="B4266" s="43" t="n">
        <v>41398</v>
      </c>
      <c r="C4266" s="1" t="s">
        <v>544</v>
      </c>
      <c r="D4266" s="1" t="s">
        <v>140</v>
      </c>
      <c r="E4266" s="1" t="s">
        <v>544</v>
      </c>
      <c r="F4266" s="1" t="s">
        <v>20</v>
      </c>
      <c r="G4266" s="14" t="s">
        <v>174</v>
      </c>
      <c r="H4266" s="14" t="n">
        <v>1</v>
      </c>
      <c r="I4266" s="23" t="str">
        <f aca="false">IF(J4266="RHAP", "Rhizophora apiculata", IF(J4266="EXAG", "Excoecaria agallocha", IF(J4266="BRPA", "Bruguiera parviflora", IF(J4266="XYMO", "Xylocarpus moluccensis", IF(J4266="BRCY", "Bruguiera cylindrica", IF(J4266="AVAL", "Avicennia alba", IF(J4266="AVOF", "Avicennia officinalis", IF(J4266="LURA", "Lumnitzera racemosa", IF(J4266="CETA", "Ceriops tagal", IF(J4266="XYGR", "Xylocarpus granatum", IF(J4266="AVMA", "Avicennia marina", IF(J4266="RHMU", "Rhizophora mucronata", IF(J4266="BRGY", "Bruguiera gymnorrhiza", IF(J4266="BRSE", "Bruguiera sexangula", IF(J4266="SOOV", "Sonneratia ovata", IF(J4266="SOCA", "Sonneratia caseolaris", IF(J4266="HELI", "Heritiera littoralis", IF(J4266="HESY", "Heritiera sylvatica", IF(J4266="NYFR", "Nypa fruticans", IF(J4266="CYRA", "Cynometra ramiflora", IF(J4266="PHPA", "Phoenix paludosa", IF(J4266="SCHY", "Scyphiphora hydrophyllacea", IF(J4266="DIMA", "Diospyros maritima", IF(J4266="POPI", "Pongamia pinnata", IF(J4266="MAPS", "Maniltoa psilogyne", IF(J4266="INBI", "Intsia bijuga", IF(J4266="ACEB", "Acanthus ebracteatus", IF(J4266="CAER", "Calamus erinaceus", IF(J4266="UNUN", "Unknown unknown",  IF(J4266="SOAL", "Sonneratia alba",  IF(J4266="AECO", "Aegiceras corniculatum", "" )) )))))))))))))))))))))))))))))</f>
        <v>Heritiera littoralis</v>
      </c>
      <c r="J4266" s="49" t="s">
        <v>1092</v>
      </c>
      <c r="K4266" s="68" t="n">
        <v>9.5</v>
      </c>
      <c r="L4266" s="73"/>
      <c r="N4266" s="29"/>
    </row>
    <row r="4267" customFormat="false" ht="13.8" hidden="false" customHeight="false" outlineLevel="0" collapsed="false">
      <c r="A4267" s="49" t="s">
        <v>138</v>
      </c>
      <c r="B4267" s="43" t="n">
        <v>41398</v>
      </c>
      <c r="C4267" s="1" t="s">
        <v>544</v>
      </c>
      <c r="D4267" s="1" t="s">
        <v>140</v>
      </c>
      <c r="E4267" s="1" t="s">
        <v>544</v>
      </c>
      <c r="F4267" s="1" t="s">
        <v>20</v>
      </c>
      <c r="G4267" s="14" t="s">
        <v>174</v>
      </c>
      <c r="H4267" s="14" t="n">
        <v>1</v>
      </c>
      <c r="I4267" s="23" t="str">
        <f aca="false">IF(J4267="RHAP", "Rhizophora apiculata", IF(J4267="EXAG", "Excoecaria agallocha", IF(J4267="BRPA", "Bruguiera parviflora", IF(J4267="XYMO", "Xylocarpus moluccensis", IF(J4267="BRCY", "Bruguiera cylindrica", IF(J4267="AVAL", "Avicennia alba", IF(J4267="AVOF", "Avicennia officinalis", IF(J4267="LURA", "Lumnitzera racemosa", IF(J4267="CETA", "Ceriops tagal", IF(J4267="XYGR", "Xylocarpus granatum", IF(J4267="AVMA", "Avicennia marina", IF(J4267="RHMU", "Rhizophora mucronata", IF(J4267="BRGY", "Bruguiera gymnorrhiza", IF(J4267="BRSE", "Bruguiera sexangula", IF(J4267="SOOV", "Sonneratia ovata", IF(J4267="SOCA", "Sonneratia caseolaris", IF(J4267="HELI", "Heritiera littoralis", IF(J4267="HESY", "Heritiera sylvatica", IF(J4267="NYFR", "Nypa fruticans", IF(J4267="CYRA", "Cynometra ramiflora", IF(J4267="PHPA", "Phoenix paludosa", IF(J4267="SCHY", "Scyphiphora hydrophyllacea", IF(J4267="DIMA", "Diospyros maritima", IF(J4267="POPI", "Pongamia pinnata", IF(J4267="MAPS", "Maniltoa psilogyne", IF(J4267="INBI", "Intsia bijuga", IF(J4267="ACEB", "Acanthus ebracteatus", IF(J4267="CAER", "Calamus erinaceus", IF(J4267="UNUN", "Unknown unknown",  IF(J4267="SOAL", "Sonneratia alba",  IF(J4267="AECO", "Aegiceras corniculatum", "" )) )))))))))))))))))))))))))))))</f>
        <v>Xylocarpus granatum</v>
      </c>
      <c r="J4267" s="23" t="s">
        <v>1022</v>
      </c>
      <c r="K4267" s="68" t="n">
        <v>9.8</v>
      </c>
      <c r="L4267" s="30"/>
      <c r="N4267" s="38"/>
    </row>
    <row r="4268" customFormat="false" ht="13.8" hidden="false" customHeight="false" outlineLevel="0" collapsed="false">
      <c r="A4268" s="72" t="s">
        <v>138</v>
      </c>
      <c r="B4268" s="43" t="n">
        <v>41398</v>
      </c>
      <c r="C4268" s="1" t="s">
        <v>544</v>
      </c>
      <c r="D4268" s="1" t="s">
        <v>140</v>
      </c>
      <c r="E4268" s="1" t="s">
        <v>544</v>
      </c>
      <c r="F4268" s="1" t="s">
        <v>20</v>
      </c>
      <c r="G4268" s="14" t="s">
        <v>174</v>
      </c>
      <c r="H4268" s="14" t="n">
        <v>1</v>
      </c>
      <c r="I4268" s="23" t="str">
        <f aca="false">IF(J4268="RHAP", "Rhizophora apiculata", IF(J4268="EXAG", "Excoecaria agallocha", IF(J4268="BRPA", "Bruguiera parviflora", IF(J4268="XYMO", "Xylocarpus moluccensis", IF(J4268="BRCY", "Bruguiera cylindrica", IF(J4268="AVAL", "Avicennia alba", IF(J4268="AVOF", "Avicennia officinalis", IF(J4268="LURA", "Lumnitzera racemosa", IF(J4268="CETA", "Ceriops tagal", IF(J4268="XYGR", "Xylocarpus granatum", IF(J4268="AVMA", "Avicennia marina", IF(J4268="RHMU", "Rhizophora mucronata", IF(J4268="BRGY", "Bruguiera gymnorrhiza", IF(J4268="BRSE", "Bruguiera sexangula", IF(J4268="SOOV", "Sonneratia ovata", IF(J4268="SOCA", "Sonneratia caseolaris", IF(J4268="HELI", "Heritiera littoralis", IF(J4268="HESY", "Heritiera sylvatica", IF(J4268="NYFR", "Nypa fruticans", IF(J4268="CYRA", "Cynometra ramiflora", IF(J4268="PHPA", "Phoenix paludosa", IF(J4268="SCHY", "Scyphiphora hydrophyllacea", IF(J4268="DIMA", "Diospyros maritima", IF(J4268="POPI", "Pongamia pinnata", IF(J4268="MAPS", "Maniltoa psilogyne", IF(J4268="INBI", "Intsia bijuga", IF(J4268="ACEB", "Acanthus ebracteatus", IF(J4268="CAER", "Calamus erinaceus", IF(J4268="UNUN", "Unknown unknown",  IF(J4268="SOAL", "Sonneratia alba",  IF(J4268="AECO", "Aegiceras corniculatum", "" )) )))))))))))))))))))))))))))))</f>
        <v>Heritiera littoralis</v>
      </c>
      <c r="J4268" s="49" t="s">
        <v>1092</v>
      </c>
      <c r="K4268" s="68" t="n">
        <v>10.1</v>
      </c>
      <c r="L4268" s="30"/>
      <c r="N4268" s="38"/>
    </row>
    <row r="4269" customFormat="false" ht="13.8" hidden="false" customHeight="false" outlineLevel="0" collapsed="false">
      <c r="A4269" s="72" t="s">
        <v>138</v>
      </c>
      <c r="B4269" s="43" t="n">
        <v>41398</v>
      </c>
      <c r="C4269" s="1" t="s">
        <v>544</v>
      </c>
      <c r="D4269" s="1" t="s">
        <v>140</v>
      </c>
      <c r="E4269" s="1" t="s">
        <v>544</v>
      </c>
      <c r="F4269" s="1" t="s">
        <v>20</v>
      </c>
      <c r="G4269" s="14" t="s">
        <v>174</v>
      </c>
      <c r="H4269" s="14" t="n">
        <v>1</v>
      </c>
      <c r="I4269" s="23" t="str">
        <f aca="false">IF(J4269="RHAP", "Rhizophora apiculata", IF(J4269="EXAG", "Excoecaria agallocha", IF(J4269="BRPA", "Bruguiera parviflora", IF(J4269="XYMO", "Xylocarpus moluccensis", IF(J4269="BRCY", "Bruguiera cylindrica", IF(J4269="AVAL", "Avicennia alba", IF(J4269="AVOF", "Avicennia officinalis", IF(J4269="LURA", "Lumnitzera racemosa", IF(J4269="CETA", "Ceriops tagal", IF(J4269="XYGR", "Xylocarpus granatum", IF(J4269="AVMA", "Avicennia marina", IF(J4269="RHMU", "Rhizophora mucronata", IF(J4269="BRGY", "Bruguiera gymnorrhiza", IF(J4269="BRSE", "Bruguiera sexangula", IF(J4269="SOOV", "Sonneratia ovata", IF(J4269="SOCA", "Sonneratia caseolaris", IF(J4269="HELI", "Heritiera littoralis", IF(J4269="HESY", "Heritiera sylvatica", IF(J4269="NYFR", "Nypa fruticans", IF(J4269="CYRA", "Cynometra ramiflora", IF(J4269="PHPA", "Phoenix paludosa", IF(J4269="SCHY", "Scyphiphora hydrophyllacea", IF(J4269="DIMA", "Diospyros maritima", IF(J4269="POPI", "Pongamia pinnata", IF(J4269="MAPS", "Maniltoa psilogyne", IF(J4269="INBI", "Intsia bijuga", IF(J4269="ACEB", "Acanthus ebracteatus", IF(J4269="CAER", "Calamus erinaceus", IF(J4269="UNUN", "Unknown unknown",  IF(J4269="SOAL", "Sonneratia alba",  IF(J4269="AECO", "Aegiceras corniculatum", "" )) )))))))))))))))))))))))))))))</f>
        <v>Excoecaria agallocha</v>
      </c>
      <c r="J4269" s="23" t="s">
        <v>162</v>
      </c>
      <c r="K4269" s="68" t="n">
        <v>10.7</v>
      </c>
      <c r="L4269" s="30"/>
      <c r="N4269" s="38"/>
    </row>
    <row r="4270" customFormat="false" ht="13.8" hidden="false" customHeight="false" outlineLevel="0" collapsed="false">
      <c r="A4270" s="72" t="s">
        <v>138</v>
      </c>
      <c r="B4270" s="43" t="n">
        <v>41398</v>
      </c>
      <c r="C4270" s="1" t="s">
        <v>544</v>
      </c>
      <c r="D4270" s="1" t="s">
        <v>140</v>
      </c>
      <c r="E4270" s="1" t="s">
        <v>544</v>
      </c>
      <c r="F4270" s="1" t="s">
        <v>20</v>
      </c>
      <c r="G4270" s="14" t="s">
        <v>174</v>
      </c>
      <c r="H4270" s="14" t="n">
        <v>1</v>
      </c>
      <c r="I4270" s="23" t="str">
        <f aca="false">IF(J4270="RHAP", "Rhizophora apiculata", IF(J4270="EXAG", "Excoecaria agallocha", IF(J4270="BRPA", "Bruguiera parviflora", IF(J4270="XYMO", "Xylocarpus moluccensis", IF(J4270="BRCY", "Bruguiera cylindrica", IF(J4270="AVAL", "Avicennia alba", IF(J4270="AVOF", "Avicennia officinalis", IF(J4270="LURA", "Lumnitzera racemosa", IF(J4270="CETA", "Ceriops tagal", IF(J4270="XYGR", "Xylocarpus granatum", IF(J4270="AVMA", "Avicennia marina", IF(J4270="RHMU", "Rhizophora mucronata", IF(J4270="BRGY", "Bruguiera gymnorrhiza", IF(J4270="BRSE", "Bruguiera sexangula", IF(J4270="SOOV", "Sonneratia ovata", IF(J4270="SOCA", "Sonneratia caseolaris", IF(J4270="HELI", "Heritiera littoralis", IF(J4270="HESY", "Heritiera sylvatica", IF(J4270="NYFR", "Nypa fruticans", IF(J4270="CYRA", "Cynometra ramiflora", IF(J4270="PHPA", "Phoenix paludosa", IF(J4270="SCHY", "Scyphiphora hydrophyllacea", IF(J4270="DIMA", "Diospyros maritima", IF(J4270="POPI", "Pongamia pinnata", IF(J4270="MAPS", "Maniltoa psilogyne", IF(J4270="INBI", "Intsia bijuga", IF(J4270="ACEB", "Acanthus ebracteatus", IF(J4270="CAER", "Calamus erinaceus", IF(J4270="UNUN", "Unknown unknown",  IF(J4270="SOAL", "Sonneratia alba",  IF(J4270="AECO", "Aegiceras corniculatum", "" )) )))))))))))))))))))))))))))))</f>
        <v>Heritiera littoralis</v>
      </c>
      <c r="J4270" s="49" t="s">
        <v>1092</v>
      </c>
      <c r="K4270" s="68" t="n">
        <v>11.6</v>
      </c>
      <c r="L4270" s="30"/>
      <c r="N4270" s="38"/>
    </row>
    <row r="4271" customFormat="false" ht="13.8" hidden="false" customHeight="false" outlineLevel="0" collapsed="false">
      <c r="A4271" s="72" t="s">
        <v>138</v>
      </c>
      <c r="B4271" s="43" t="n">
        <v>41398</v>
      </c>
      <c r="C4271" s="1" t="s">
        <v>544</v>
      </c>
      <c r="D4271" s="1" t="s">
        <v>140</v>
      </c>
      <c r="E4271" s="1" t="s">
        <v>544</v>
      </c>
      <c r="F4271" s="1" t="s">
        <v>20</v>
      </c>
      <c r="G4271" s="14" t="s">
        <v>174</v>
      </c>
      <c r="H4271" s="14" t="n">
        <v>1</v>
      </c>
      <c r="I4271" s="23" t="str">
        <f aca="false">IF(J4271="RHAP", "Rhizophora apiculata", IF(J4271="EXAG", "Excoecaria agallocha", IF(J4271="BRPA", "Bruguiera parviflora", IF(J4271="XYMO", "Xylocarpus moluccensis", IF(J4271="BRCY", "Bruguiera cylindrica", IF(J4271="AVAL", "Avicennia alba", IF(J4271="AVOF", "Avicennia officinalis", IF(J4271="LURA", "Lumnitzera racemosa", IF(J4271="CETA", "Ceriops tagal", IF(J4271="XYGR", "Xylocarpus granatum", IF(J4271="AVMA", "Avicennia marina", IF(J4271="RHMU", "Rhizophora mucronata", IF(J4271="BRGY", "Bruguiera gymnorrhiza", IF(J4271="BRSE", "Bruguiera sexangula", IF(J4271="SOOV", "Sonneratia ovata", IF(J4271="SOCA", "Sonneratia caseolaris", IF(J4271="HELI", "Heritiera littoralis", IF(J4271="HESY", "Heritiera sylvatica", IF(J4271="NYFR", "Nypa fruticans", IF(J4271="CYRA", "Cynometra ramiflora", IF(J4271="PHPA", "Phoenix paludosa", IF(J4271="SCHY", "Scyphiphora hydrophyllacea", IF(J4271="DIMA", "Diospyros maritima", IF(J4271="POPI", "Pongamia pinnata", IF(J4271="MAPS", "Maniltoa psilogyne", IF(J4271="INBI", "Intsia bijuga", IF(J4271="ACEB", "Acanthus ebracteatus", IF(J4271="CAER", "Calamus erinaceus", IF(J4271="UNUN", "Unknown unknown",  IF(J4271="SOAL", "Sonneratia alba",  IF(J4271="AECO", "Aegiceras corniculatum", "" )) )))))))))))))))))))))))))))))</f>
        <v>Excoecaria agallocha</v>
      </c>
      <c r="J4271" s="23" t="s">
        <v>162</v>
      </c>
      <c r="K4271" s="68" t="n">
        <v>12</v>
      </c>
      <c r="L4271" s="30"/>
      <c r="N4271" s="38"/>
    </row>
    <row r="4272" customFormat="false" ht="13.8" hidden="false" customHeight="false" outlineLevel="0" collapsed="false">
      <c r="A4272" s="49" t="s">
        <v>138</v>
      </c>
      <c r="B4272" s="43" t="n">
        <v>41398</v>
      </c>
      <c r="C4272" s="1" t="s">
        <v>544</v>
      </c>
      <c r="D4272" s="1" t="s">
        <v>140</v>
      </c>
      <c r="E4272" s="1" t="s">
        <v>544</v>
      </c>
      <c r="F4272" s="1" t="s">
        <v>20</v>
      </c>
      <c r="G4272" s="14" t="s">
        <v>174</v>
      </c>
      <c r="H4272" s="14" t="n">
        <v>1</v>
      </c>
      <c r="I4272" s="23" t="str">
        <f aca="false">IF(J4272="RHAP", "Rhizophora apiculata", IF(J4272="EXAG", "Excoecaria agallocha", IF(J4272="BRPA", "Bruguiera parviflora", IF(J4272="XYMO", "Xylocarpus moluccensis", IF(J4272="BRCY", "Bruguiera cylindrica", IF(J4272="AVAL", "Avicennia alba", IF(J4272="AVOF", "Avicennia officinalis", IF(J4272="LURA", "Lumnitzera racemosa", IF(J4272="CETA", "Ceriops tagal", IF(J4272="XYGR", "Xylocarpus granatum", IF(J4272="AVMA", "Avicennia marina", IF(J4272="RHMU", "Rhizophora mucronata", IF(J4272="BRGY", "Bruguiera gymnorrhiza", IF(J4272="BRSE", "Bruguiera sexangula", IF(J4272="SOOV", "Sonneratia ovata", IF(J4272="SOCA", "Sonneratia caseolaris", IF(J4272="HELI", "Heritiera littoralis", IF(J4272="HESY", "Heritiera sylvatica", IF(J4272="NYFR", "Nypa fruticans", IF(J4272="CYRA", "Cynometra ramiflora", IF(J4272="PHPA", "Phoenix paludosa", IF(J4272="SCHY", "Scyphiphora hydrophyllacea", IF(J4272="DIMA", "Diospyros maritima", IF(J4272="POPI", "Pongamia pinnata", IF(J4272="MAPS", "Maniltoa psilogyne", IF(J4272="INBI", "Intsia bijuga", IF(J4272="ACEB", "Acanthus ebracteatus", IF(J4272="CAER", "Calamus erinaceus", IF(J4272="UNUN", "Unknown unknown",  IF(J4272="SOAL", "Sonneratia alba",  IF(J4272="AECO", "Aegiceras corniculatum", "" )) )))))))))))))))))))))))))))))</f>
        <v>Ceriops tagal</v>
      </c>
      <c r="J4272" s="23" t="s">
        <v>175</v>
      </c>
      <c r="K4272" s="68" t="n">
        <v>12.3</v>
      </c>
      <c r="L4272" s="30"/>
      <c r="N4272" s="38"/>
    </row>
    <row r="4273" customFormat="false" ht="13.8" hidden="false" customHeight="false" outlineLevel="0" collapsed="false">
      <c r="A4273" s="72" t="s">
        <v>138</v>
      </c>
      <c r="B4273" s="43" t="n">
        <v>41398</v>
      </c>
      <c r="C4273" s="1" t="s">
        <v>544</v>
      </c>
      <c r="D4273" s="1" t="s">
        <v>140</v>
      </c>
      <c r="E4273" s="1" t="s">
        <v>544</v>
      </c>
      <c r="F4273" s="1" t="s">
        <v>20</v>
      </c>
      <c r="G4273" s="14" t="s">
        <v>174</v>
      </c>
      <c r="H4273" s="14" t="n">
        <v>1</v>
      </c>
      <c r="I4273" s="23" t="str">
        <f aca="false">IF(J4273="RHAP", "Rhizophora apiculata", IF(J4273="EXAG", "Excoecaria agallocha", IF(J4273="BRPA", "Bruguiera parviflora", IF(J4273="XYMO", "Xylocarpus moluccensis", IF(J4273="BRCY", "Bruguiera cylindrica", IF(J4273="AVAL", "Avicennia alba", IF(J4273="AVOF", "Avicennia officinalis", IF(J4273="LURA", "Lumnitzera racemosa", IF(J4273="CETA", "Ceriops tagal", IF(J4273="XYGR", "Xylocarpus granatum", IF(J4273="AVMA", "Avicennia marina", IF(J4273="RHMU", "Rhizophora mucronata", IF(J4273="BRGY", "Bruguiera gymnorrhiza", IF(J4273="BRSE", "Bruguiera sexangula", IF(J4273="SOOV", "Sonneratia ovata", IF(J4273="SOCA", "Sonneratia caseolaris", IF(J4273="HELI", "Heritiera littoralis", IF(J4273="HESY", "Heritiera sylvatica", IF(J4273="NYFR", "Nypa fruticans", IF(J4273="CYRA", "Cynometra ramiflora", IF(J4273="PHPA", "Phoenix paludosa", IF(J4273="SCHY", "Scyphiphora hydrophyllacea", IF(J4273="DIMA", "Diospyros maritima", IF(J4273="POPI", "Pongamia pinnata", IF(J4273="MAPS", "Maniltoa psilogyne", IF(J4273="INBI", "Intsia bijuga", IF(J4273="ACEB", "Acanthus ebracteatus", IF(J4273="CAER", "Calamus erinaceus", IF(J4273="UNUN", "Unknown unknown",  IF(J4273="SOAL", "Sonneratia alba",  IF(J4273="AECO", "Aegiceras corniculatum", "" )) )))))))))))))))))))))))))))))</f>
        <v>Heritiera littoralis</v>
      </c>
      <c r="J4273" s="49" t="s">
        <v>1092</v>
      </c>
      <c r="K4273" s="68" t="n">
        <v>12.8</v>
      </c>
      <c r="L4273" s="30"/>
      <c r="N4273" s="38"/>
    </row>
    <row r="4274" customFormat="false" ht="13.8" hidden="false" customHeight="false" outlineLevel="0" collapsed="false">
      <c r="A4274" s="49" t="s">
        <v>138</v>
      </c>
      <c r="B4274" s="43" t="n">
        <v>41398</v>
      </c>
      <c r="C4274" s="1" t="s">
        <v>544</v>
      </c>
      <c r="D4274" s="1" t="s">
        <v>140</v>
      </c>
      <c r="E4274" s="1" t="s">
        <v>544</v>
      </c>
      <c r="F4274" s="1" t="s">
        <v>20</v>
      </c>
      <c r="G4274" s="14" t="s">
        <v>174</v>
      </c>
      <c r="H4274" s="14" t="n">
        <v>1</v>
      </c>
      <c r="I4274" s="23" t="str">
        <f aca="false">IF(J4274="RHAP", "Rhizophora apiculata", IF(J4274="EXAG", "Excoecaria agallocha", IF(J4274="BRPA", "Bruguiera parviflora", IF(J4274="XYMO", "Xylocarpus moluccensis", IF(J4274="BRCY", "Bruguiera cylindrica", IF(J4274="AVAL", "Avicennia alba", IF(J4274="AVOF", "Avicennia officinalis", IF(J4274="LURA", "Lumnitzera racemosa", IF(J4274="CETA", "Ceriops tagal", IF(J4274="XYGR", "Xylocarpus granatum", IF(J4274="AVMA", "Avicennia marina", IF(J4274="RHMU", "Rhizophora mucronata", IF(J4274="BRGY", "Bruguiera gymnorrhiza", IF(J4274="BRSE", "Bruguiera sexangula", IF(J4274="SOOV", "Sonneratia ovata", IF(J4274="SOCA", "Sonneratia caseolaris", IF(J4274="HELI", "Heritiera littoralis", IF(J4274="HESY", "Heritiera sylvatica", IF(J4274="NYFR", "Nypa fruticans", IF(J4274="CYRA", "Cynometra ramiflora", IF(J4274="PHPA", "Phoenix paludosa", IF(J4274="SCHY", "Scyphiphora hydrophyllacea", IF(J4274="DIMA", "Diospyros maritima", IF(J4274="POPI", "Pongamia pinnata", IF(J4274="MAPS", "Maniltoa psilogyne", IF(J4274="INBI", "Intsia bijuga", IF(J4274="ACEB", "Acanthus ebracteatus", IF(J4274="CAER", "Calamus erinaceus", IF(J4274="UNUN", "Unknown unknown",  IF(J4274="SOAL", "Sonneratia alba",  IF(J4274="AECO", "Aegiceras corniculatum", "" )) )))))))))))))))))))))))))))))</f>
        <v>Unknown unknown</v>
      </c>
      <c r="J4274" s="23" t="s">
        <v>1028</v>
      </c>
      <c r="K4274" s="68" t="n">
        <v>13</v>
      </c>
      <c r="L4274" s="30"/>
      <c r="N4274" s="38" t="n">
        <v>2</v>
      </c>
      <c r="P4274" s="23"/>
    </row>
    <row r="4275" customFormat="false" ht="13.8" hidden="false" customHeight="false" outlineLevel="0" collapsed="false">
      <c r="A4275" s="72" t="s">
        <v>138</v>
      </c>
      <c r="B4275" s="43" t="n">
        <v>41398</v>
      </c>
      <c r="C4275" s="1" t="s">
        <v>544</v>
      </c>
      <c r="D4275" s="1" t="s">
        <v>140</v>
      </c>
      <c r="E4275" s="1" t="s">
        <v>544</v>
      </c>
      <c r="F4275" s="1" t="s">
        <v>20</v>
      </c>
      <c r="G4275" s="14" t="s">
        <v>174</v>
      </c>
      <c r="H4275" s="14" t="n">
        <v>1</v>
      </c>
      <c r="I4275" s="23" t="str">
        <f aca="false">IF(J4275="RHAP", "Rhizophora apiculata", IF(J4275="EXAG", "Excoecaria agallocha", IF(J4275="BRPA", "Bruguiera parviflora", IF(J4275="XYMO", "Xylocarpus moluccensis", IF(J4275="BRCY", "Bruguiera cylindrica", IF(J4275="AVAL", "Avicennia alba", IF(J4275="AVOF", "Avicennia officinalis", IF(J4275="LURA", "Lumnitzera racemosa", IF(J4275="CETA", "Ceriops tagal", IF(J4275="XYGR", "Xylocarpus granatum", IF(J4275="AVMA", "Avicennia marina", IF(J4275="RHMU", "Rhizophora mucronata", IF(J4275="BRGY", "Bruguiera gymnorrhiza", IF(J4275="BRSE", "Bruguiera sexangula", IF(J4275="SOOV", "Sonneratia ovata", IF(J4275="SOCA", "Sonneratia caseolaris", IF(J4275="HELI", "Heritiera littoralis", IF(J4275="HESY", "Heritiera sylvatica", IF(J4275="NYFR", "Nypa fruticans", IF(J4275="CYRA", "Cynometra ramiflora", IF(J4275="PHPA", "Phoenix paludosa", IF(J4275="SCHY", "Scyphiphora hydrophyllacea", IF(J4275="DIMA", "Diospyros maritima", IF(J4275="POPI", "Pongamia pinnata", IF(J4275="MAPS", "Maniltoa psilogyne", IF(J4275="INBI", "Intsia bijuga", IF(J4275="ACEB", "Acanthus ebracteatus", IF(J4275="CAER", "Calamus erinaceus", IF(J4275="UNUN", "Unknown unknown",  IF(J4275="SOAL", "Sonneratia alba",  IF(J4275="AECO", "Aegiceras corniculatum", "" )) )))))))))))))))))))))))))))))</f>
        <v>Excoecaria agallocha</v>
      </c>
      <c r="J4275" s="23" t="s">
        <v>162</v>
      </c>
      <c r="K4275" s="68" t="n">
        <v>13.5</v>
      </c>
      <c r="L4275" s="30"/>
      <c r="N4275" s="38"/>
    </row>
    <row r="4276" customFormat="false" ht="13.8" hidden="false" customHeight="false" outlineLevel="0" collapsed="false">
      <c r="A4276" s="49" t="s">
        <v>138</v>
      </c>
      <c r="B4276" s="43" t="n">
        <v>41398</v>
      </c>
      <c r="C4276" s="1" t="s">
        <v>544</v>
      </c>
      <c r="D4276" s="1" t="s">
        <v>140</v>
      </c>
      <c r="E4276" s="1" t="s">
        <v>544</v>
      </c>
      <c r="F4276" s="1" t="s">
        <v>20</v>
      </c>
      <c r="G4276" s="14" t="s">
        <v>174</v>
      </c>
      <c r="H4276" s="14" t="n">
        <v>1</v>
      </c>
      <c r="I4276" s="23" t="str">
        <f aca="false">IF(J4276="RHAP", "Rhizophora apiculata", IF(J4276="EXAG", "Excoecaria agallocha", IF(J4276="BRPA", "Bruguiera parviflora", IF(J4276="XYMO", "Xylocarpus moluccensis", IF(J4276="BRCY", "Bruguiera cylindrica", IF(J4276="AVAL", "Avicennia alba", IF(J4276="AVOF", "Avicennia officinalis", IF(J4276="LURA", "Lumnitzera racemosa", IF(J4276="CETA", "Ceriops tagal", IF(J4276="XYGR", "Xylocarpus granatum", IF(J4276="AVMA", "Avicennia marina", IF(J4276="RHMU", "Rhizophora mucronata", IF(J4276="BRGY", "Bruguiera gymnorrhiza", IF(J4276="BRSE", "Bruguiera sexangula", IF(J4276="SOOV", "Sonneratia ovata", IF(J4276="SOCA", "Sonneratia caseolaris", IF(J4276="HELI", "Heritiera littoralis", IF(J4276="HESY", "Heritiera sylvatica", IF(J4276="NYFR", "Nypa fruticans", IF(J4276="CYRA", "Cynometra ramiflora", IF(J4276="PHPA", "Phoenix paludosa", IF(J4276="SCHY", "Scyphiphora hydrophyllacea", IF(J4276="DIMA", "Diospyros maritima", IF(J4276="POPI", "Pongamia pinnata", IF(J4276="MAPS", "Maniltoa psilogyne", IF(J4276="INBI", "Intsia bijuga", IF(J4276="ACEB", "Acanthus ebracteatus", IF(J4276="CAER", "Calamus erinaceus", IF(J4276="UNUN", "Unknown unknown",  IF(J4276="SOAL", "Sonneratia alba",  IF(J4276="AECO", "Aegiceras corniculatum", "" )) )))))))))))))))))))))))))))))</f>
        <v>Unknown unknown</v>
      </c>
      <c r="J4276" s="23" t="s">
        <v>1028</v>
      </c>
      <c r="K4276" s="68" t="n">
        <v>13.5</v>
      </c>
      <c r="L4276" s="30"/>
      <c r="N4276" s="38" t="n">
        <v>1</v>
      </c>
      <c r="P4276" s="23"/>
    </row>
    <row r="4277" customFormat="false" ht="13.8" hidden="false" customHeight="false" outlineLevel="0" collapsed="false">
      <c r="A4277" s="72" t="s">
        <v>138</v>
      </c>
      <c r="B4277" s="43" t="n">
        <v>41398</v>
      </c>
      <c r="C4277" s="1" t="s">
        <v>544</v>
      </c>
      <c r="D4277" s="1" t="s">
        <v>140</v>
      </c>
      <c r="E4277" s="1" t="s">
        <v>544</v>
      </c>
      <c r="F4277" s="1" t="s">
        <v>20</v>
      </c>
      <c r="G4277" s="14" t="s">
        <v>174</v>
      </c>
      <c r="H4277" s="14" t="n">
        <v>1</v>
      </c>
      <c r="I4277" s="23" t="str">
        <f aca="false">IF(J4277="RHAP", "Rhizophora apiculata", IF(J4277="EXAG", "Excoecaria agallocha", IF(J4277="BRPA", "Bruguiera parviflora", IF(J4277="XYMO", "Xylocarpus moluccensis", IF(J4277="BRCY", "Bruguiera cylindrica", IF(J4277="AVAL", "Avicennia alba", IF(J4277="AVOF", "Avicennia officinalis", IF(J4277="LURA", "Lumnitzera racemosa", IF(J4277="CETA", "Ceriops tagal", IF(J4277="XYGR", "Xylocarpus granatum", IF(J4277="AVMA", "Avicennia marina", IF(J4277="RHMU", "Rhizophora mucronata", IF(J4277="BRGY", "Bruguiera gymnorrhiza", IF(J4277="BRSE", "Bruguiera sexangula", IF(J4277="SOOV", "Sonneratia ovata", IF(J4277="SOCA", "Sonneratia caseolaris", IF(J4277="HELI", "Heritiera littoralis", IF(J4277="HESY", "Heritiera sylvatica", IF(J4277="NYFR", "Nypa fruticans", IF(J4277="CYRA", "Cynometra ramiflora", IF(J4277="PHPA", "Phoenix paludosa", IF(J4277="SCHY", "Scyphiphora hydrophyllacea", IF(J4277="DIMA", "Diospyros maritima", IF(J4277="POPI", "Pongamia pinnata", IF(J4277="MAPS", "Maniltoa psilogyne", IF(J4277="INBI", "Intsia bijuga", IF(J4277="ACEB", "Acanthus ebracteatus", IF(J4277="CAER", "Calamus erinaceus", IF(J4277="UNUN", "Unknown unknown",  IF(J4277="SOAL", "Sonneratia alba",  IF(J4277="AECO", "Aegiceras corniculatum", "" )) )))))))))))))))))))))))))))))</f>
        <v>Heritiera littoralis</v>
      </c>
      <c r="J4277" s="49" t="s">
        <v>1092</v>
      </c>
      <c r="K4277" s="68" t="n">
        <v>13.8</v>
      </c>
      <c r="L4277" s="30"/>
      <c r="N4277" s="38"/>
    </row>
    <row r="4278" customFormat="false" ht="13.8" hidden="false" customHeight="false" outlineLevel="0" collapsed="false">
      <c r="A4278" s="72" t="s">
        <v>138</v>
      </c>
      <c r="B4278" s="43" t="n">
        <v>41398</v>
      </c>
      <c r="C4278" s="1" t="s">
        <v>544</v>
      </c>
      <c r="D4278" s="1" t="s">
        <v>140</v>
      </c>
      <c r="E4278" s="1" t="s">
        <v>544</v>
      </c>
      <c r="F4278" s="1" t="s">
        <v>20</v>
      </c>
      <c r="G4278" s="14" t="s">
        <v>174</v>
      </c>
      <c r="H4278" s="14" t="n">
        <v>1</v>
      </c>
      <c r="I4278" s="23" t="str">
        <f aca="false">IF(J4278="RHAP", "Rhizophora apiculata", IF(J4278="EXAG", "Excoecaria agallocha", IF(J4278="BRPA", "Bruguiera parviflora", IF(J4278="XYMO", "Xylocarpus moluccensis", IF(J4278="BRCY", "Bruguiera cylindrica", IF(J4278="AVAL", "Avicennia alba", IF(J4278="AVOF", "Avicennia officinalis", IF(J4278="LURA", "Lumnitzera racemosa", IF(J4278="CETA", "Ceriops tagal", IF(J4278="XYGR", "Xylocarpus granatum", IF(J4278="AVMA", "Avicennia marina", IF(J4278="RHMU", "Rhizophora mucronata", IF(J4278="BRGY", "Bruguiera gymnorrhiza", IF(J4278="BRSE", "Bruguiera sexangula", IF(J4278="SOOV", "Sonneratia ovata", IF(J4278="SOCA", "Sonneratia caseolaris", IF(J4278="HELI", "Heritiera littoralis", IF(J4278="HESY", "Heritiera sylvatica", IF(J4278="NYFR", "Nypa fruticans", IF(J4278="CYRA", "Cynometra ramiflora", IF(J4278="PHPA", "Phoenix paludosa", IF(J4278="SCHY", "Scyphiphora hydrophyllacea", IF(J4278="DIMA", "Diospyros maritima", IF(J4278="POPI", "Pongamia pinnata", IF(J4278="MAPS", "Maniltoa psilogyne", IF(J4278="INBI", "Intsia bijuga", IF(J4278="ACEB", "Acanthus ebracteatus", IF(J4278="CAER", "Calamus erinaceus", IF(J4278="UNUN", "Unknown unknown",  IF(J4278="SOAL", "Sonneratia alba",  IF(J4278="AECO", "Aegiceras corniculatum", "" )) )))))))))))))))))))))))))))))</f>
        <v>Heritiera littoralis</v>
      </c>
      <c r="J4278" s="49" t="s">
        <v>1092</v>
      </c>
      <c r="K4278" s="68" t="n">
        <v>15.6</v>
      </c>
      <c r="L4278" s="30"/>
      <c r="N4278" s="38"/>
    </row>
    <row r="4279" customFormat="false" ht="13.8" hidden="false" customHeight="false" outlineLevel="0" collapsed="false">
      <c r="A4279" s="72" t="s">
        <v>138</v>
      </c>
      <c r="B4279" s="43" t="n">
        <v>41398</v>
      </c>
      <c r="C4279" s="1" t="s">
        <v>544</v>
      </c>
      <c r="D4279" s="1" t="s">
        <v>140</v>
      </c>
      <c r="E4279" s="1" t="s">
        <v>544</v>
      </c>
      <c r="F4279" s="1" t="s">
        <v>20</v>
      </c>
      <c r="G4279" s="14" t="s">
        <v>174</v>
      </c>
      <c r="H4279" s="14" t="n">
        <v>1</v>
      </c>
      <c r="I4279" s="23" t="str">
        <f aca="false">IF(J4279="RHAP", "Rhizophora apiculata", IF(J4279="EXAG", "Excoecaria agallocha", IF(J4279="BRPA", "Bruguiera parviflora", IF(J4279="XYMO", "Xylocarpus moluccensis", IF(J4279="BRCY", "Bruguiera cylindrica", IF(J4279="AVAL", "Avicennia alba", IF(J4279="AVOF", "Avicennia officinalis", IF(J4279="LURA", "Lumnitzera racemosa", IF(J4279="CETA", "Ceriops tagal", IF(J4279="XYGR", "Xylocarpus granatum", IF(J4279="AVMA", "Avicennia marina", IF(J4279="RHMU", "Rhizophora mucronata", IF(J4279="BRGY", "Bruguiera gymnorrhiza", IF(J4279="BRSE", "Bruguiera sexangula", IF(J4279="SOOV", "Sonneratia ovata", IF(J4279="SOCA", "Sonneratia caseolaris", IF(J4279="HELI", "Heritiera littoralis", IF(J4279="HESY", "Heritiera sylvatica", IF(J4279="NYFR", "Nypa fruticans", IF(J4279="CYRA", "Cynometra ramiflora", IF(J4279="PHPA", "Phoenix paludosa", IF(J4279="SCHY", "Scyphiphora hydrophyllacea", IF(J4279="DIMA", "Diospyros maritima", IF(J4279="POPI", "Pongamia pinnata", IF(J4279="MAPS", "Maniltoa psilogyne", IF(J4279="INBI", "Intsia bijuga", IF(J4279="ACEB", "Acanthus ebracteatus", IF(J4279="CAER", "Calamus erinaceus", IF(J4279="UNUN", "Unknown unknown",  IF(J4279="SOAL", "Sonneratia alba",  IF(J4279="AECO", "Aegiceras corniculatum", "" )) )))))))))))))))))))))))))))))</f>
        <v>Excoecaria agallocha</v>
      </c>
      <c r="J4279" s="23" t="s">
        <v>162</v>
      </c>
      <c r="K4279" s="68" t="n">
        <v>15.9</v>
      </c>
      <c r="L4279" s="30"/>
      <c r="N4279" s="38"/>
    </row>
    <row r="4280" customFormat="false" ht="13.8" hidden="false" customHeight="false" outlineLevel="0" collapsed="false">
      <c r="A4280" s="49" t="s">
        <v>138</v>
      </c>
      <c r="B4280" s="43" t="n">
        <v>41398</v>
      </c>
      <c r="C4280" s="1" t="s">
        <v>544</v>
      </c>
      <c r="D4280" s="1" t="s">
        <v>140</v>
      </c>
      <c r="E4280" s="1" t="s">
        <v>544</v>
      </c>
      <c r="F4280" s="1" t="s">
        <v>20</v>
      </c>
      <c r="G4280" s="14" t="s">
        <v>174</v>
      </c>
      <c r="H4280" s="14" t="n">
        <v>1</v>
      </c>
      <c r="I4280" s="23" t="str">
        <f aca="false">IF(J4280="RHAP", "Rhizophora apiculata", IF(J4280="EXAG", "Excoecaria agallocha", IF(J4280="BRPA", "Bruguiera parviflora", IF(J4280="XYMO", "Xylocarpus moluccensis", IF(J4280="BRCY", "Bruguiera cylindrica", IF(J4280="AVAL", "Avicennia alba", IF(J4280="AVOF", "Avicennia officinalis", IF(J4280="LURA", "Lumnitzera racemosa", IF(J4280="CETA", "Ceriops tagal", IF(J4280="XYGR", "Xylocarpus granatum", IF(J4280="AVMA", "Avicennia marina", IF(J4280="RHMU", "Rhizophora mucronata", IF(J4280="BRGY", "Bruguiera gymnorrhiza", IF(J4280="BRSE", "Bruguiera sexangula", IF(J4280="SOOV", "Sonneratia ovata", IF(J4280="SOCA", "Sonneratia caseolaris", IF(J4280="HELI", "Heritiera littoralis", IF(J4280="HESY", "Heritiera sylvatica", IF(J4280="NYFR", "Nypa fruticans", IF(J4280="CYRA", "Cynometra ramiflora", IF(J4280="PHPA", "Phoenix paludosa", IF(J4280="SCHY", "Scyphiphora hydrophyllacea", IF(J4280="DIMA", "Diospyros maritima", IF(J4280="POPI", "Pongamia pinnata", IF(J4280="MAPS", "Maniltoa psilogyne", IF(J4280="INBI", "Intsia bijuga", IF(J4280="ACEB", "Acanthus ebracteatus", IF(J4280="CAER", "Calamus erinaceus", IF(J4280="UNUN", "Unknown unknown",  IF(J4280="SOAL", "Sonneratia alba",  IF(J4280="AECO", "Aegiceras corniculatum", "" )) )))))))))))))))))))))))))))))</f>
        <v>Xylocarpus granatum</v>
      </c>
      <c r="J4280" s="23" t="s">
        <v>1022</v>
      </c>
      <c r="K4280" s="68" t="n">
        <v>16.4</v>
      </c>
      <c r="L4280" s="73"/>
      <c r="N4280" s="29"/>
    </row>
    <row r="4281" customFormat="false" ht="13.8" hidden="false" customHeight="false" outlineLevel="0" collapsed="false">
      <c r="A4281" s="72" t="s">
        <v>138</v>
      </c>
      <c r="B4281" s="43" t="n">
        <v>41398</v>
      </c>
      <c r="C4281" s="1" t="s">
        <v>544</v>
      </c>
      <c r="D4281" s="1" t="s">
        <v>140</v>
      </c>
      <c r="E4281" s="1" t="s">
        <v>544</v>
      </c>
      <c r="F4281" s="1" t="s">
        <v>20</v>
      </c>
      <c r="G4281" s="14" t="s">
        <v>174</v>
      </c>
      <c r="H4281" s="14" t="n">
        <v>1</v>
      </c>
      <c r="I4281" s="23" t="str">
        <f aca="false">IF(J4281="RHAP", "Rhizophora apiculata", IF(J4281="EXAG", "Excoecaria agallocha", IF(J4281="BRPA", "Bruguiera parviflora", IF(J4281="XYMO", "Xylocarpus moluccensis", IF(J4281="BRCY", "Bruguiera cylindrica", IF(J4281="AVAL", "Avicennia alba", IF(J4281="AVOF", "Avicennia officinalis", IF(J4281="LURA", "Lumnitzera racemosa", IF(J4281="CETA", "Ceriops tagal", IF(J4281="XYGR", "Xylocarpus granatum", IF(J4281="AVMA", "Avicennia marina", IF(J4281="RHMU", "Rhizophora mucronata", IF(J4281="BRGY", "Bruguiera gymnorrhiza", IF(J4281="BRSE", "Bruguiera sexangula", IF(J4281="SOOV", "Sonneratia ovata", IF(J4281="SOCA", "Sonneratia caseolaris", IF(J4281="HELI", "Heritiera littoralis", IF(J4281="HESY", "Heritiera sylvatica", IF(J4281="NYFR", "Nypa fruticans", IF(J4281="CYRA", "Cynometra ramiflora", IF(J4281="PHPA", "Phoenix paludosa", IF(J4281="SCHY", "Scyphiphora hydrophyllacea", IF(J4281="DIMA", "Diospyros maritima", IF(J4281="POPI", "Pongamia pinnata", IF(J4281="MAPS", "Maniltoa psilogyne", IF(J4281="INBI", "Intsia bijuga", IF(J4281="ACEB", "Acanthus ebracteatus", IF(J4281="CAER", "Calamus erinaceus", IF(J4281="UNUN", "Unknown unknown",  IF(J4281="SOAL", "Sonneratia alba",  IF(J4281="AECO", "Aegiceras corniculatum", "" )) )))))))))))))))))))))))))))))</f>
        <v>Heritiera littoralis</v>
      </c>
      <c r="J4281" s="49" t="s">
        <v>1092</v>
      </c>
      <c r="K4281" s="68" t="n">
        <v>18.9</v>
      </c>
      <c r="L4281" s="73"/>
      <c r="N4281" s="29"/>
    </row>
    <row r="4282" customFormat="false" ht="13.8" hidden="false" customHeight="false" outlineLevel="0" collapsed="false">
      <c r="A4282" s="49" t="s">
        <v>138</v>
      </c>
      <c r="B4282" s="43" t="n">
        <v>41398</v>
      </c>
      <c r="C4282" s="1" t="s">
        <v>544</v>
      </c>
      <c r="D4282" s="1" t="s">
        <v>140</v>
      </c>
      <c r="E4282" s="1" t="s">
        <v>544</v>
      </c>
      <c r="F4282" s="1" t="s">
        <v>20</v>
      </c>
      <c r="G4282" s="14" t="s">
        <v>174</v>
      </c>
      <c r="H4282" s="14" t="n">
        <v>1</v>
      </c>
      <c r="I4282" s="23" t="str">
        <f aca="false">IF(J4282="RHAP", "Rhizophora apiculata", IF(J4282="EXAG", "Excoecaria agallocha", IF(J4282="BRPA", "Bruguiera parviflora", IF(J4282="XYMO", "Xylocarpus moluccensis", IF(J4282="BRCY", "Bruguiera cylindrica", IF(J4282="AVAL", "Avicennia alba", IF(J4282="AVOF", "Avicennia officinalis", IF(J4282="LURA", "Lumnitzera racemosa", IF(J4282="CETA", "Ceriops tagal", IF(J4282="XYGR", "Xylocarpus granatum", IF(J4282="AVMA", "Avicennia marina", IF(J4282="RHMU", "Rhizophora mucronata", IF(J4282="BRGY", "Bruguiera gymnorrhiza", IF(J4282="BRSE", "Bruguiera sexangula", IF(J4282="SOOV", "Sonneratia ovata", IF(J4282="SOCA", "Sonneratia caseolaris", IF(J4282="HELI", "Heritiera littoralis", IF(J4282="HESY", "Heritiera sylvatica", IF(J4282="NYFR", "Nypa fruticans", IF(J4282="CYRA", "Cynometra ramiflora", IF(J4282="PHPA", "Phoenix paludosa", IF(J4282="SCHY", "Scyphiphora hydrophyllacea", IF(J4282="DIMA", "Diospyros maritima", IF(J4282="POPI", "Pongamia pinnata", IF(J4282="MAPS", "Maniltoa psilogyne", IF(J4282="INBI", "Intsia bijuga", IF(J4282="ACEB", "Acanthus ebracteatus", IF(J4282="CAER", "Calamus erinaceus", IF(J4282="UNUN", "Unknown unknown",  IF(J4282="SOAL", "Sonneratia alba",  IF(J4282="AECO", "Aegiceras corniculatum", "" )) )))))))))))))))))))))))))))))</f>
        <v>Xylocarpus granatum</v>
      </c>
      <c r="J4282" s="23" t="s">
        <v>1022</v>
      </c>
      <c r="K4282" s="68" t="n">
        <v>19</v>
      </c>
      <c r="L4282" s="73"/>
      <c r="N4282" s="29"/>
    </row>
    <row r="4283" customFormat="false" ht="13.8" hidden="false" customHeight="false" outlineLevel="0" collapsed="false">
      <c r="A4283" s="49" t="s">
        <v>138</v>
      </c>
      <c r="B4283" s="43" t="n">
        <v>41398</v>
      </c>
      <c r="C4283" s="1" t="s">
        <v>544</v>
      </c>
      <c r="D4283" s="1" t="s">
        <v>140</v>
      </c>
      <c r="E4283" s="1" t="s">
        <v>544</v>
      </c>
      <c r="F4283" s="1" t="s">
        <v>20</v>
      </c>
      <c r="G4283" s="14" t="s">
        <v>174</v>
      </c>
      <c r="H4283" s="14" t="n">
        <v>1</v>
      </c>
      <c r="I4283" s="23" t="str">
        <f aca="false">IF(J4283="RHAP", "Rhizophora apiculata", IF(J4283="EXAG", "Excoecaria agallocha", IF(J4283="BRPA", "Bruguiera parviflora", IF(J4283="XYMO", "Xylocarpus moluccensis", IF(J4283="BRCY", "Bruguiera cylindrica", IF(J4283="AVAL", "Avicennia alba", IF(J4283="AVOF", "Avicennia officinalis", IF(J4283="LURA", "Lumnitzera racemosa", IF(J4283="CETA", "Ceriops tagal", IF(J4283="XYGR", "Xylocarpus granatum", IF(J4283="AVMA", "Avicennia marina", IF(J4283="RHMU", "Rhizophora mucronata", IF(J4283="BRGY", "Bruguiera gymnorrhiza", IF(J4283="BRSE", "Bruguiera sexangula", IF(J4283="SOOV", "Sonneratia ovata", IF(J4283="SOCA", "Sonneratia caseolaris", IF(J4283="HELI", "Heritiera littoralis", IF(J4283="HESY", "Heritiera sylvatica", IF(J4283="NYFR", "Nypa fruticans", IF(J4283="CYRA", "Cynometra ramiflora", IF(J4283="PHPA", "Phoenix paludosa", IF(J4283="SCHY", "Scyphiphora hydrophyllacea", IF(J4283="DIMA", "Diospyros maritima", IF(J4283="POPI", "Pongamia pinnata", IF(J4283="MAPS", "Maniltoa psilogyne", IF(J4283="INBI", "Intsia bijuga", IF(J4283="ACEB", "Acanthus ebracteatus", IF(J4283="CAER", "Calamus erinaceus", IF(J4283="UNUN", "Unknown unknown",  IF(J4283="SOAL", "Sonneratia alba",  IF(J4283="AECO", "Aegiceras corniculatum", "" )) )))))))))))))))))))))))))))))</f>
        <v>Xylocarpus granatum</v>
      </c>
      <c r="J4283" s="23" t="s">
        <v>1022</v>
      </c>
      <c r="K4283" s="68" t="n">
        <v>32.8</v>
      </c>
      <c r="L4283" s="30"/>
      <c r="N4283" s="38"/>
    </row>
    <row r="4284" customFormat="false" ht="13.8" hidden="false" customHeight="false" outlineLevel="0" collapsed="false">
      <c r="A4284" s="49" t="s">
        <v>138</v>
      </c>
      <c r="B4284" s="43" t="n">
        <v>41398</v>
      </c>
      <c r="C4284" s="1" t="s">
        <v>544</v>
      </c>
      <c r="D4284" s="1" t="s">
        <v>140</v>
      </c>
      <c r="E4284" s="1" t="s">
        <v>544</v>
      </c>
      <c r="F4284" s="1" t="s">
        <v>20</v>
      </c>
      <c r="G4284" s="14" t="s">
        <v>174</v>
      </c>
      <c r="H4284" s="14" t="n">
        <v>1</v>
      </c>
      <c r="I4284" s="23" t="str">
        <f aca="false">IF(J4284="RHAP", "Rhizophora apiculata", IF(J4284="EXAG", "Excoecaria agallocha", IF(J4284="BRPA", "Bruguiera parviflora", IF(J4284="XYMO", "Xylocarpus moluccensis", IF(J4284="BRCY", "Bruguiera cylindrica", IF(J4284="AVAL", "Avicennia alba", IF(J4284="AVOF", "Avicennia officinalis", IF(J4284="LURA", "Lumnitzera racemosa", IF(J4284="CETA", "Ceriops tagal", IF(J4284="XYGR", "Xylocarpus granatum", IF(J4284="AVMA", "Avicennia marina", IF(J4284="RHMU", "Rhizophora mucronata", IF(J4284="BRGY", "Bruguiera gymnorrhiza", IF(J4284="BRSE", "Bruguiera sexangula", IF(J4284="SOOV", "Sonneratia ovata", IF(J4284="SOCA", "Sonneratia caseolaris", IF(J4284="HELI", "Heritiera littoralis", IF(J4284="HESY", "Heritiera sylvatica", IF(J4284="NYFR", "Nypa fruticans", IF(J4284="CYRA", "Cynometra ramiflora", IF(J4284="PHPA", "Phoenix paludosa", IF(J4284="SCHY", "Scyphiphora hydrophyllacea", IF(J4284="DIMA", "Diospyros maritima", IF(J4284="POPI", "Pongamia pinnata", IF(J4284="MAPS", "Maniltoa psilogyne", IF(J4284="INBI", "Intsia bijuga", IF(J4284="ACEB", "Acanthus ebracteatus", IF(J4284="CAER", "Calamus erinaceus", IF(J4284="UNUN", "Unknown unknown",  IF(J4284="SOAL", "Sonneratia alba",  IF(J4284="AECO", "Aegiceras corniculatum", "" )) )))))))))))))))))))))))))))))</f>
        <v>Xylocarpus granatum</v>
      </c>
      <c r="J4284" s="23" t="s">
        <v>1022</v>
      </c>
      <c r="K4284" s="68" t="n">
        <v>48.4</v>
      </c>
      <c r="L4284" s="30"/>
      <c r="N4284" s="38"/>
    </row>
    <row r="4285" customFormat="false" ht="13.8" hidden="false" customHeight="false" outlineLevel="0" collapsed="false">
      <c r="A4285" s="72" t="s">
        <v>138</v>
      </c>
      <c r="B4285" s="43" t="n">
        <v>41398</v>
      </c>
      <c r="C4285" s="1" t="s">
        <v>544</v>
      </c>
      <c r="D4285" s="1" t="s">
        <v>140</v>
      </c>
      <c r="E4285" s="1" t="s">
        <v>544</v>
      </c>
      <c r="F4285" s="1" t="s">
        <v>20</v>
      </c>
      <c r="G4285" s="14" t="s">
        <v>174</v>
      </c>
      <c r="H4285" s="1" t="n">
        <v>2</v>
      </c>
      <c r="I4285" s="23" t="str">
        <f aca="false">IF(J4285="RHAP", "Rhizophora apiculata", IF(J4285="EXAG", "Excoecaria agallocha", IF(J4285="BRPA", "Bruguiera parviflora", IF(J4285="XYMO", "Xylocarpus moluccensis", IF(J4285="BRCY", "Bruguiera cylindrica", IF(J4285="AVAL", "Avicennia alba", IF(J4285="AVOF", "Avicennia officinalis", IF(J4285="LURA", "Lumnitzera racemosa", IF(J4285="CETA", "Ceriops tagal", IF(J4285="XYGR", "Xylocarpus granatum", IF(J4285="AVMA", "Avicennia marina", IF(J4285="RHMU", "Rhizophora mucronata", IF(J4285="BRGY", "Bruguiera gymnorrhiza", IF(J4285="BRSE", "Bruguiera sexangula", IF(J4285="SOOV", "Sonneratia ovata", IF(J4285="SOCA", "Sonneratia caseolaris", IF(J4285="HELI", "Heritiera littoralis", IF(J4285="HESY", "Heritiera sylvatica", IF(J4285="NYFR", "Nypa fruticans", IF(J4285="CYRA", "Cynometra ramiflora", IF(J4285="PHPA", "Phoenix paludosa", IF(J4285="SCHY", "Scyphiphora hydrophyllacea", IF(J4285="DIMA", "Diospyros maritima", IF(J4285="POPI", "Pongamia pinnata", IF(J4285="MAPS", "Maniltoa psilogyne", IF(J4285="INBI", "Intsia bijuga", IF(J4285="ACEB", "Acanthus ebracteatus", IF(J4285="CAER", "Calamus erinaceus", IF(J4285="UNUN", "Unknown unknown",  IF(J4285="SOAL", "Sonneratia alba",  IF(J4285="AECO", "Aegiceras corniculatum", "" )) )))))))))))))))))))))))))))))</f>
        <v>Phoenix paludosa</v>
      </c>
      <c r="J4285" s="23" t="s">
        <v>1082</v>
      </c>
      <c r="K4285" s="23" t="n">
        <v>1</v>
      </c>
      <c r="L4285" s="30"/>
      <c r="N4285" s="38"/>
      <c r="P4285" s="68" t="s">
        <v>1093</v>
      </c>
    </row>
    <row r="4286" customFormat="false" ht="13.8" hidden="false" customHeight="false" outlineLevel="0" collapsed="false">
      <c r="A4286" s="72" t="s">
        <v>138</v>
      </c>
      <c r="B4286" s="43" t="n">
        <v>41398</v>
      </c>
      <c r="C4286" s="1" t="s">
        <v>544</v>
      </c>
      <c r="D4286" s="1" t="s">
        <v>140</v>
      </c>
      <c r="E4286" s="1" t="s">
        <v>544</v>
      </c>
      <c r="F4286" s="1" t="s">
        <v>20</v>
      </c>
      <c r="G4286" s="14" t="s">
        <v>174</v>
      </c>
      <c r="H4286" s="1" t="n">
        <v>2</v>
      </c>
      <c r="I4286" s="23" t="str">
        <f aca="false">IF(J4286="RHAP", "Rhizophora apiculata", IF(J4286="EXAG", "Excoecaria agallocha", IF(J4286="BRPA", "Bruguiera parviflora", IF(J4286="XYMO", "Xylocarpus moluccensis", IF(J4286="BRCY", "Bruguiera cylindrica", IF(J4286="AVAL", "Avicennia alba", IF(J4286="AVOF", "Avicennia officinalis", IF(J4286="LURA", "Lumnitzera racemosa", IF(J4286="CETA", "Ceriops tagal", IF(J4286="XYGR", "Xylocarpus granatum", IF(J4286="AVMA", "Avicennia marina", IF(J4286="RHMU", "Rhizophora mucronata", IF(J4286="BRGY", "Bruguiera gymnorrhiza", IF(J4286="BRSE", "Bruguiera sexangula", IF(J4286="SOOV", "Sonneratia ovata", IF(J4286="SOCA", "Sonneratia caseolaris", IF(J4286="HELI", "Heritiera littoralis", IF(J4286="HESY", "Heritiera sylvatica", IF(J4286="NYFR", "Nypa fruticans", IF(J4286="CYRA", "Cynometra ramiflora", IF(J4286="PHPA", "Phoenix paludosa", IF(J4286="SCHY", "Scyphiphora hydrophyllacea", IF(J4286="DIMA", "Diospyros maritima", IF(J4286="POPI", "Pongamia pinnata", IF(J4286="MAPS", "Maniltoa psilogyne", IF(J4286="INBI", "Intsia bijuga", IF(J4286="ACEB", "Acanthus ebracteatus", IF(J4286="CAER", "Calamus erinaceus", IF(J4286="UNUN", "Unknown unknown",  IF(J4286="SOAL", "Sonneratia alba",  IF(J4286="AECO", "Aegiceras corniculatum", "" )) )))))))))))))))))))))))))))))</f>
        <v>Ceriops tagal</v>
      </c>
      <c r="J4286" s="23" t="s">
        <v>175</v>
      </c>
      <c r="K4286" s="68" t="n">
        <v>5</v>
      </c>
      <c r="L4286" s="30"/>
      <c r="N4286" s="38"/>
    </row>
    <row r="4287" customFormat="false" ht="13.8" hidden="false" customHeight="false" outlineLevel="0" collapsed="false">
      <c r="A4287" s="72" t="s">
        <v>138</v>
      </c>
      <c r="B4287" s="43" t="n">
        <v>41398</v>
      </c>
      <c r="C4287" s="1" t="s">
        <v>544</v>
      </c>
      <c r="D4287" s="1" t="s">
        <v>140</v>
      </c>
      <c r="E4287" s="1" t="s">
        <v>544</v>
      </c>
      <c r="F4287" s="1" t="s">
        <v>20</v>
      </c>
      <c r="G4287" s="14" t="s">
        <v>174</v>
      </c>
      <c r="H4287" s="1" t="n">
        <v>2</v>
      </c>
      <c r="I4287" s="23" t="str">
        <f aca="false">IF(J4287="RHAP", "Rhizophora apiculata", IF(J4287="EXAG", "Excoecaria agallocha", IF(J4287="BRPA", "Bruguiera parviflora", IF(J4287="XYMO", "Xylocarpus moluccensis", IF(J4287="BRCY", "Bruguiera cylindrica", IF(J4287="AVAL", "Avicennia alba", IF(J4287="AVOF", "Avicennia officinalis", IF(J4287="LURA", "Lumnitzera racemosa", IF(J4287="CETA", "Ceriops tagal", IF(J4287="XYGR", "Xylocarpus granatum", IF(J4287="AVMA", "Avicennia marina", IF(J4287="RHMU", "Rhizophora mucronata", IF(J4287="BRGY", "Bruguiera gymnorrhiza", IF(J4287="BRSE", "Bruguiera sexangula", IF(J4287="SOOV", "Sonneratia ovata", IF(J4287="SOCA", "Sonneratia caseolaris", IF(J4287="HELI", "Heritiera littoralis", IF(J4287="HESY", "Heritiera sylvatica", IF(J4287="NYFR", "Nypa fruticans", IF(J4287="CYRA", "Cynometra ramiflora", IF(J4287="PHPA", "Phoenix paludosa", IF(J4287="SCHY", "Scyphiphora hydrophyllacea", IF(J4287="DIMA", "Diospyros maritima", IF(J4287="POPI", "Pongamia pinnata", IF(J4287="MAPS", "Maniltoa psilogyne", IF(J4287="INBI", "Intsia bijuga", IF(J4287="ACEB", "Acanthus ebracteatus", IF(J4287="CAER", "Calamus erinaceus", IF(J4287="UNUN", "Unknown unknown",  IF(J4287="SOAL", "Sonneratia alba",  IF(J4287="AECO", "Aegiceras corniculatum", "" )) )))))))))))))))))))))))))))))</f>
        <v>Heritiera littoralis</v>
      </c>
      <c r="J4287" s="49" t="s">
        <v>1092</v>
      </c>
      <c r="K4287" s="68" t="n">
        <v>5.1</v>
      </c>
      <c r="L4287" s="30"/>
      <c r="N4287" s="38"/>
    </row>
    <row r="4288" customFormat="false" ht="13.8" hidden="false" customHeight="false" outlineLevel="0" collapsed="false">
      <c r="A4288" s="72" t="s">
        <v>138</v>
      </c>
      <c r="B4288" s="43" t="n">
        <v>41398</v>
      </c>
      <c r="C4288" s="1" t="s">
        <v>544</v>
      </c>
      <c r="D4288" s="1" t="s">
        <v>140</v>
      </c>
      <c r="E4288" s="1" t="s">
        <v>544</v>
      </c>
      <c r="F4288" s="1" t="s">
        <v>20</v>
      </c>
      <c r="G4288" s="14" t="s">
        <v>174</v>
      </c>
      <c r="H4288" s="1" t="n">
        <v>2</v>
      </c>
      <c r="I4288" s="23" t="str">
        <f aca="false">IF(J4288="RHAP", "Rhizophora apiculata", IF(J4288="EXAG", "Excoecaria agallocha", IF(J4288="BRPA", "Bruguiera parviflora", IF(J4288="XYMO", "Xylocarpus moluccensis", IF(J4288="BRCY", "Bruguiera cylindrica", IF(J4288="AVAL", "Avicennia alba", IF(J4288="AVOF", "Avicennia officinalis", IF(J4288="LURA", "Lumnitzera racemosa", IF(J4288="CETA", "Ceriops tagal", IF(J4288="XYGR", "Xylocarpus granatum", IF(J4288="AVMA", "Avicennia marina", IF(J4288="RHMU", "Rhizophora mucronata", IF(J4288="BRGY", "Bruguiera gymnorrhiza", IF(J4288="BRSE", "Bruguiera sexangula", IF(J4288="SOOV", "Sonneratia ovata", IF(J4288="SOCA", "Sonneratia caseolaris", IF(J4288="HELI", "Heritiera littoralis", IF(J4288="HESY", "Heritiera sylvatica", IF(J4288="NYFR", "Nypa fruticans", IF(J4288="CYRA", "Cynometra ramiflora", IF(J4288="PHPA", "Phoenix paludosa", IF(J4288="SCHY", "Scyphiphora hydrophyllacea", IF(J4288="DIMA", "Diospyros maritima", IF(J4288="POPI", "Pongamia pinnata", IF(J4288="MAPS", "Maniltoa psilogyne", IF(J4288="INBI", "Intsia bijuga", IF(J4288="ACEB", "Acanthus ebracteatus", IF(J4288="CAER", "Calamus erinaceus", IF(J4288="UNUN", "Unknown unknown",  IF(J4288="SOAL", "Sonneratia alba",  IF(J4288="AECO", "Aegiceras corniculatum", "" )) )))))))))))))))))))))))))))))</f>
        <v>Ceriops tagal</v>
      </c>
      <c r="J4288" s="23" t="s">
        <v>175</v>
      </c>
      <c r="K4288" s="68" t="n">
        <v>5.4</v>
      </c>
      <c r="L4288" s="30"/>
      <c r="N4288" s="38"/>
    </row>
    <row r="4289" customFormat="false" ht="13.8" hidden="false" customHeight="false" outlineLevel="0" collapsed="false">
      <c r="A4289" s="49" t="s">
        <v>138</v>
      </c>
      <c r="B4289" s="43" t="n">
        <v>41398</v>
      </c>
      <c r="C4289" s="1" t="s">
        <v>544</v>
      </c>
      <c r="D4289" s="1" t="s">
        <v>140</v>
      </c>
      <c r="E4289" s="1" t="s">
        <v>544</v>
      </c>
      <c r="F4289" s="1" t="s">
        <v>20</v>
      </c>
      <c r="G4289" s="14" t="s">
        <v>174</v>
      </c>
      <c r="H4289" s="1" t="n">
        <v>2</v>
      </c>
      <c r="I4289" s="23" t="str">
        <f aca="false">IF(J4289="RHAP", "Rhizophora apiculata", IF(J4289="EXAG", "Excoecaria agallocha", IF(J4289="BRPA", "Bruguiera parviflora", IF(J4289="XYMO", "Xylocarpus moluccensis", IF(J4289="BRCY", "Bruguiera cylindrica", IF(J4289="AVAL", "Avicennia alba", IF(J4289="AVOF", "Avicennia officinalis", IF(J4289="LURA", "Lumnitzera racemosa", IF(J4289="CETA", "Ceriops tagal", IF(J4289="XYGR", "Xylocarpus granatum", IF(J4289="AVMA", "Avicennia marina", IF(J4289="RHMU", "Rhizophora mucronata", IF(J4289="BRGY", "Bruguiera gymnorrhiza", IF(J4289="BRSE", "Bruguiera sexangula", IF(J4289="SOOV", "Sonneratia ovata", IF(J4289="SOCA", "Sonneratia caseolaris", IF(J4289="HELI", "Heritiera littoralis", IF(J4289="HESY", "Heritiera sylvatica", IF(J4289="NYFR", "Nypa fruticans", IF(J4289="CYRA", "Cynometra ramiflora", IF(J4289="PHPA", "Phoenix paludosa", IF(J4289="SCHY", "Scyphiphora hydrophyllacea", IF(J4289="DIMA", "Diospyros maritima", IF(J4289="POPI", "Pongamia pinnata", IF(J4289="MAPS", "Maniltoa psilogyne", IF(J4289="INBI", "Intsia bijuga", IF(J4289="ACEB", "Acanthus ebracteatus", IF(J4289="CAER", "Calamus erinaceus", IF(J4289="UNUN", "Unknown unknown",  IF(J4289="SOAL", "Sonneratia alba",  IF(J4289="AECO", "Aegiceras corniculatum", "" )) )))))))))))))))))))))))))))))</f>
        <v>Xylocarpus granatum</v>
      </c>
      <c r="J4289" s="23" t="s">
        <v>1022</v>
      </c>
      <c r="K4289" s="68" t="n">
        <v>5.4</v>
      </c>
      <c r="L4289" s="30"/>
      <c r="N4289" s="38"/>
    </row>
    <row r="4290" customFormat="false" ht="13.8" hidden="false" customHeight="false" outlineLevel="0" collapsed="false">
      <c r="A4290" s="72" t="s">
        <v>138</v>
      </c>
      <c r="B4290" s="43" t="n">
        <v>41398</v>
      </c>
      <c r="C4290" s="1" t="s">
        <v>544</v>
      </c>
      <c r="D4290" s="1" t="s">
        <v>140</v>
      </c>
      <c r="E4290" s="1" t="s">
        <v>544</v>
      </c>
      <c r="F4290" s="1" t="s">
        <v>20</v>
      </c>
      <c r="G4290" s="14" t="s">
        <v>174</v>
      </c>
      <c r="H4290" s="1" t="n">
        <v>2</v>
      </c>
      <c r="I4290" s="23" t="str">
        <f aca="false">IF(J4290="RHAP", "Rhizophora apiculata", IF(J4290="EXAG", "Excoecaria agallocha", IF(J4290="BRPA", "Bruguiera parviflora", IF(J4290="XYMO", "Xylocarpus moluccensis", IF(J4290="BRCY", "Bruguiera cylindrica", IF(J4290="AVAL", "Avicennia alba", IF(J4290="AVOF", "Avicennia officinalis", IF(J4290="LURA", "Lumnitzera racemosa", IF(J4290="CETA", "Ceriops tagal", IF(J4290="XYGR", "Xylocarpus granatum", IF(J4290="AVMA", "Avicennia marina", IF(J4290="RHMU", "Rhizophora mucronata", IF(J4290="BRGY", "Bruguiera gymnorrhiza", IF(J4290="BRSE", "Bruguiera sexangula", IF(J4290="SOOV", "Sonneratia ovata", IF(J4290="SOCA", "Sonneratia caseolaris", IF(J4290="HELI", "Heritiera littoralis", IF(J4290="HESY", "Heritiera sylvatica", IF(J4290="NYFR", "Nypa fruticans", IF(J4290="CYRA", "Cynometra ramiflora", IF(J4290="PHPA", "Phoenix paludosa", IF(J4290="SCHY", "Scyphiphora hydrophyllacea", IF(J4290="DIMA", "Diospyros maritima", IF(J4290="POPI", "Pongamia pinnata", IF(J4290="MAPS", "Maniltoa psilogyne", IF(J4290="INBI", "Intsia bijuga", IF(J4290="ACEB", "Acanthus ebracteatus", IF(J4290="CAER", "Calamus erinaceus", IF(J4290="UNUN", "Unknown unknown",  IF(J4290="SOAL", "Sonneratia alba",  IF(J4290="AECO", "Aegiceras corniculatum", "" )) )))))))))))))))))))))))))))))</f>
        <v>Ceriops tagal</v>
      </c>
      <c r="J4290" s="23" t="s">
        <v>175</v>
      </c>
      <c r="K4290" s="68" t="n">
        <v>5.5</v>
      </c>
      <c r="L4290" s="30"/>
      <c r="N4290" s="38"/>
    </row>
    <row r="4291" customFormat="false" ht="13.8" hidden="false" customHeight="false" outlineLevel="0" collapsed="false">
      <c r="A4291" s="49" t="s">
        <v>138</v>
      </c>
      <c r="B4291" s="43" t="n">
        <v>41398</v>
      </c>
      <c r="C4291" s="1" t="s">
        <v>544</v>
      </c>
      <c r="D4291" s="1" t="s">
        <v>140</v>
      </c>
      <c r="E4291" s="1" t="s">
        <v>544</v>
      </c>
      <c r="F4291" s="1" t="s">
        <v>20</v>
      </c>
      <c r="G4291" s="14" t="s">
        <v>174</v>
      </c>
      <c r="H4291" s="1" t="n">
        <v>2</v>
      </c>
      <c r="I4291" s="23" t="str">
        <f aca="false">IF(J4291="RHAP", "Rhizophora apiculata", IF(J4291="EXAG", "Excoecaria agallocha", IF(J4291="BRPA", "Bruguiera parviflora", IF(J4291="XYMO", "Xylocarpus moluccensis", IF(J4291="BRCY", "Bruguiera cylindrica", IF(J4291="AVAL", "Avicennia alba", IF(J4291="AVOF", "Avicennia officinalis", IF(J4291="LURA", "Lumnitzera racemosa", IF(J4291="CETA", "Ceriops tagal", IF(J4291="XYGR", "Xylocarpus granatum", IF(J4291="AVMA", "Avicennia marina", IF(J4291="RHMU", "Rhizophora mucronata", IF(J4291="BRGY", "Bruguiera gymnorrhiza", IF(J4291="BRSE", "Bruguiera sexangula", IF(J4291="SOOV", "Sonneratia ovata", IF(J4291="SOCA", "Sonneratia caseolaris", IF(J4291="HELI", "Heritiera littoralis", IF(J4291="HESY", "Heritiera sylvatica", IF(J4291="NYFR", "Nypa fruticans", IF(J4291="CYRA", "Cynometra ramiflora", IF(J4291="PHPA", "Phoenix paludosa", IF(J4291="SCHY", "Scyphiphora hydrophyllacea", IF(J4291="DIMA", "Diospyros maritima", IF(J4291="POPI", "Pongamia pinnata", IF(J4291="MAPS", "Maniltoa psilogyne", IF(J4291="INBI", "Intsia bijuga", IF(J4291="ACEB", "Acanthus ebracteatus", IF(J4291="CAER", "Calamus erinaceus", IF(J4291="UNUN", "Unknown unknown",  IF(J4291="SOAL", "Sonneratia alba",  IF(J4291="AECO", "Aegiceras corniculatum", "" )) )))))))))))))))))))))))))))))</f>
        <v>Unknown unknown</v>
      </c>
      <c r="J4291" s="23" t="s">
        <v>1028</v>
      </c>
      <c r="K4291" s="68" t="n">
        <v>6</v>
      </c>
      <c r="L4291" s="30"/>
      <c r="N4291" s="38" t="n">
        <v>1</v>
      </c>
      <c r="P4291" s="23"/>
    </row>
    <row r="4292" customFormat="false" ht="13.8" hidden="false" customHeight="false" outlineLevel="0" collapsed="false">
      <c r="A4292" s="72" t="s">
        <v>138</v>
      </c>
      <c r="B4292" s="43" t="n">
        <v>41398</v>
      </c>
      <c r="C4292" s="1" t="s">
        <v>544</v>
      </c>
      <c r="D4292" s="1" t="s">
        <v>140</v>
      </c>
      <c r="E4292" s="1" t="s">
        <v>544</v>
      </c>
      <c r="F4292" s="1" t="s">
        <v>20</v>
      </c>
      <c r="G4292" s="14" t="s">
        <v>174</v>
      </c>
      <c r="H4292" s="1" t="n">
        <v>2</v>
      </c>
      <c r="I4292" s="23" t="str">
        <f aca="false">IF(J4292="RHAP", "Rhizophora apiculata", IF(J4292="EXAG", "Excoecaria agallocha", IF(J4292="BRPA", "Bruguiera parviflora", IF(J4292="XYMO", "Xylocarpus moluccensis", IF(J4292="BRCY", "Bruguiera cylindrica", IF(J4292="AVAL", "Avicennia alba", IF(J4292="AVOF", "Avicennia officinalis", IF(J4292="LURA", "Lumnitzera racemosa", IF(J4292="CETA", "Ceriops tagal", IF(J4292="XYGR", "Xylocarpus granatum", IF(J4292="AVMA", "Avicennia marina", IF(J4292="RHMU", "Rhizophora mucronata", IF(J4292="BRGY", "Bruguiera gymnorrhiza", IF(J4292="BRSE", "Bruguiera sexangula", IF(J4292="SOOV", "Sonneratia ovata", IF(J4292="SOCA", "Sonneratia caseolaris", IF(J4292="HELI", "Heritiera littoralis", IF(J4292="HESY", "Heritiera sylvatica", IF(J4292="NYFR", "Nypa fruticans", IF(J4292="CYRA", "Cynometra ramiflora", IF(J4292="PHPA", "Phoenix paludosa", IF(J4292="SCHY", "Scyphiphora hydrophyllacea", IF(J4292="DIMA", "Diospyros maritima", IF(J4292="POPI", "Pongamia pinnata", IF(J4292="MAPS", "Maniltoa psilogyne", IF(J4292="INBI", "Intsia bijuga", IF(J4292="ACEB", "Acanthus ebracteatus", IF(J4292="CAER", "Calamus erinaceus", IF(J4292="UNUN", "Unknown unknown",  IF(J4292="SOAL", "Sonneratia alba",  IF(J4292="AECO", "Aegiceras corniculatum", "" )) )))))))))))))))))))))))))))))</f>
        <v>Ceriops tagal</v>
      </c>
      <c r="J4292" s="23" t="s">
        <v>175</v>
      </c>
      <c r="K4292" s="68" t="n">
        <v>6.2</v>
      </c>
      <c r="L4292" s="30"/>
      <c r="N4292" s="38"/>
    </row>
    <row r="4293" customFormat="false" ht="13.8" hidden="false" customHeight="false" outlineLevel="0" collapsed="false">
      <c r="A4293" s="72" t="s">
        <v>138</v>
      </c>
      <c r="B4293" s="43" t="n">
        <v>41398</v>
      </c>
      <c r="C4293" s="1" t="s">
        <v>544</v>
      </c>
      <c r="D4293" s="1" t="s">
        <v>140</v>
      </c>
      <c r="E4293" s="1" t="s">
        <v>544</v>
      </c>
      <c r="F4293" s="1" t="s">
        <v>20</v>
      </c>
      <c r="G4293" s="14" t="s">
        <v>174</v>
      </c>
      <c r="H4293" s="1" t="n">
        <v>2</v>
      </c>
      <c r="I4293" s="23" t="str">
        <f aca="false">IF(J4293="RHAP", "Rhizophora apiculata", IF(J4293="EXAG", "Excoecaria agallocha", IF(J4293="BRPA", "Bruguiera parviflora", IF(J4293="XYMO", "Xylocarpus moluccensis", IF(J4293="BRCY", "Bruguiera cylindrica", IF(J4293="AVAL", "Avicennia alba", IF(J4293="AVOF", "Avicennia officinalis", IF(J4293="LURA", "Lumnitzera racemosa", IF(J4293="CETA", "Ceriops tagal", IF(J4293="XYGR", "Xylocarpus granatum", IF(J4293="AVMA", "Avicennia marina", IF(J4293="RHMU", "Rhizophora mucronata", IF(J4293="BRGY", "Bruguiera gymnorrhiza", IF(J4293="BRSE", "Bruguiera sexangula", IF(J4293="SOOV", "Sonneratia ovata", IF(J4293="SOCA", "Sonneratia caseolaris", IF(J4293="HELI", "Heritiera littoralis", IF(J4293="HESY", "Heritiera sylvatica", IF(J4293="NYFR", "Nypa fruticans", IF(J4293="CYRA", "Cynometra ramiflora", IF(J4293="PHPA", "Phoenix paludosa", IF(J4293="SCHY", "Scyphiphora hydrophyllacea", IF(J4293="DIMA", "Diospyros maritima", IF(J4293="POPI", "Pongamia pinnata", IF(J4293="MAPS", "Maniltoa psilogyne", IF(J4293="INBI", "Intsia bijuga", IF(J4293="ACEB", "Acanthus ebracteatus", IF(J4293="CAER", "Calamus erinaceus", IF(J4293="UNUN", "Unknown unknown",  IF(J4293="SOAL", "Sonneratia alba",  IF(J4293="AECO", "Aegiceras corniculatum", "" )) )))))))))))))))))))))))))))))</f>
        <v>Heritiera littoralis</v>
      </c>
      <c r="J4293" s="49" t="s">
        <v>1092</v>
      </c>
      <c r="K4293" s="68" t="n">
        <v>6.7</v>
      </c>
      <c r="L4293" s="30"/>
      <c r="N4293" s="38"/>
    </row>
    <row r="4294" customFormat="false" ht="13.8" hidden="false" customHeight="false" outlineLevel="0" collapsed="false">
      <c r="A4294" s="72" t="s">
        <v>138</v>
      </c>
      <c r="B4294" s="43" t="n">
        <v>41398</v>
      </c>
      <c r="C4294" s="1" t="s">
        <v>544</v>
      </c>
      <c r="D4294" s="1" t="s">
        <v>140</v>
      </c>
      <c r="E4294" s="1" t="s">
        <v>544</v>
      </c>
      <c r="F4294" s="1" t="s">
        <v>20</v>
      </c>
      <c r="G4294" s="14" t="s">
        <v>174</v>
      </c>
      <c r="H4294" s="1" t="n">
        <v>2</v>
      </c>
      <c r="I4294" s="23" t="str">
        <f aca="false">IF(J4294="RHAP", "Rhizophora apiculata", IF(J4294="EXAG", "Excoecaria agallocha", IF(J4294="BRPA", "Bruguiera parviflora", IF(J4294="XYMO", "Xylocarpus moluccensis", IF(J4294="BRCY", "Bruguiera cylindrica", IF(J4294="AVAL", "Avicennia alba", IF(J4294="AVOF", "Avicennia officinalis", IF(J4294="LURA", "Lumnitzera racemosa", IF(J4294="CETA", "Ceriops tagal", IF(J4294="XYGR", "Xylocarpus granatum", IF(J4294="AVMA", "Avicennia marina", IF(J4294="RHMU", "Rhizophora mucronata", IF(J4294="BRGY", "Bruguiera gymnorrhiza", IF(J4294="BRSE", "Bruguiera sexangula", IF(J4294="SOOV", "Sonneratia ovata", IF(J4294="SOCA", "Sonneratia caseolaris", IF(J4294="HELI", "Heritiera littoralis", IF(J4294="HESY", "Heritiera sylvatica", IF(J4294="NYFR", "Nypa fruticans", IF(J4294="CYRA", "Cynometra ramiflora", IF(J4294="PHPA", "Phoenix paludosa", IF(J4294="SCHY", "Scyphiphora hydrophyllacea", IF(J4294="DIMA", "Diospyros maritima", IF(J4294="POPI", "Pongamia pinnata", IF(J4294="MAPS", "Maniltoa psilogyne", IF(J4294="INBI", "Intsia bijuga", IF(J4294="ACEB", "Acanthus ebracteatus", IF(J4294="CAER", "Calamus erinaceus", IF(J4294="UNUN", "Unknown unknown",  IF(J4294="SOAL", "Sonneratia alba",  IF(J4294="AECO", "Aegiceras corniculatum", "" )) )))))))))))))))))))))))))))))</f>
        <v>Ceriops tagal</v>
      </c>
      <c r="J4294" s="23" t="s">
        <v>175</v>
      </c>
      <c r="K4294" s="68" t="n">
        <v>6.9</v>
      </c>
      <c r="L4294" s="30"/>
      <c r="N4294" s="38"/>
    </row>
    <row r="4295" customFormat="false" ht="13.8" hidden="false" customHeight="false" outlineLevel="0" collapsed="false">
      <c r="A4295" s="72" t="s">
        <v>138</v>
      </c>
      <c r="B4295" s="43" t="n">
        <v>41398</v>
      </c>
      <c r="C4295" s="1" t="s">
        <v>544</v>
      </c>
      <c r="D4295" s="1" t="s">
        <v>140</v>
      </c>
      <c r="E4295" s="1" t="s">
        <v>544</v>
      </c>
      <c r="F4295" s="1" t="s">
        <v>20</v>
      </c>
      <c r="G4295" s="14" t="s">
        <v>174</v>
      </c>
      <c r="H4295" s="1" t="n">
        <v>2</v>
      </c>
      <c r="I4295" s="23" t="str">
        <f aca="false">IF(J4295="RHAP", "Rhizophora apiculata", IF(J4295="EXAG", "Excoecaria agallocha", IF(J4295="BRPA", "Bruguiera parviflora", IF(J4295="XYMO", "Xylocarpus moluccensis", IF(J4295="BRCY", "Bruguiera cylindrica", IF(J4295="AVAL", "Avicennia alba", IF(J4295="AVOF", "Avicennia officinalis", IF(J4295="LURA", "Lumnitzera racemosa", IF(J4295="CETA", "Ceriops tagal", IF(J4295="XYGR", "Xylocarpus granatum", IF(J4295="AVMA", "Avicennia marina", IF(J4295="RHMU", "Rhizophora mucronata", IF(J4295="BRGY", "Bruguiera gymnorrhiza", IF(J4295="BRSE", "Bruguiera sexangula", IF(J4295="SOOV", "Sonneratia ovata", IF(J4295="SOCA", "Sonneratia caseolaris", IF(J4295="HELI", "Heritiera littoralis", IF(J4295="HESY", "Heritiera sylvatica", IF(J4295="NYFR", "Nypa fruticans", IF(J4295="CYRA", "Cynometra ramiflora", IF(J4295="PHPA", "Phoenix paludosa", IF(J4295="SCHY", "Scyphiphora hydrophyllacea", IF(J4295="DIMA", "Diospyros maritima", IF(J4295="POPI", "Pongamia pinnata", IF(J4295="MAPS", "Maniltoa psilogyne", IF(J4295="INBI", "Intsia bijuga", IF(J4295="ACEB", "Acanthus ebracteatus", IF(J4295="CAER", "Calamus erinaceus", IF(J4295="UNUN", "Unknown unknown",  IF(J4295="SOAL", "Sonneratia alba",  IF(J4295="AECO", "Aegiceras corniculatum", "" )) )))))))))))))))))))))))))))))</f>
        <v>Heritiera littoralis</v>
      </c>
      <c r="J4295" s="49" t="s">
        <v>1092</v>
      </c>
      <c r="K4295" s="68" t="n">
        <v>7.2</v>
      </c>
      <c r="L4295" s="30"/>
      <c r="N4295" s="38"/>
    </row>
    <row r="4296" customFormat="false" ht="13.8" hidden="false" customHeight="false" outlineLevel="0" collapsed="false">
      <c r="A4296" s="72" t="s">
        <v>138</v>
      </c>
      <c r="B4296" s="43" t="n">
        <v>41398</v>
      </c>
      <c r="C4296" s="1" t="s">
        <v>544</v>
      </c>
      <c r="D4296" s="1" t="s">
        <v>140</v>
      </c>
      <c r="E4296" s="1" t="s">
        <v>544</v>
      </c>
      <c r="F4296" s="1" t="s">
        <v>20</v>
      </c>
      <c r="G4296" s="14" t="s">
        <v>174</v>
      </c>
      <c r="H4296" s="1" t="n">
        <v>2</v>
      </c>
      <c r="I4296" s="23" t="str">
        <f aca="false">IF(J4296="RHAP", "Rhizophora apiculata", IF(J4296="EXAG", "Excoecaria agallocha", IF(J4296="BRPA", "Bruguiera parviflora", IF(J4296="XYMO", "Xylocarpus moluccensis", IF(J4296="BRCY", "Bruguiera cylindrica", IF(J4296="AVAL", "Avicennia alba", IF(J4296="AVOF", "Avicennia officinalis", IF(J4296="LURA", "Lumnitzera racemosa", IF(J4296="CETA", "Ceriops tagal", IF(J4296="XYGR", "Xylocarpus granatum", IF(J4296="AVMA", "Avicennia marina", IF(J4296="RHMU", "Rhizophora mucronata", IF(J4296="BRGY", "Bruguiera gymnorrhiza", IF(J4296="BRSE", "Bruguiera sexangula", IF(J4296="SOOV", "Sonneratia ovata", IF(J4296="SOCA", "Sonneratia caseolaris", IF(J4296="HELI", "Heritiera littoralis", IF(J4296="HESY", "Heritiera sylvatica", IF(J4296="NYFR", "Nypa fruticans", IF(J4296="CYRA", "Cynometra ramiflora", IF(J4296="PHPA", "Phoenix paludosa", IF(J4296="SCHY", "Scyphiphora hydrophyllacea", IF(J4296="DIMA", "Diospyros maritima", IF(J4296="POPI", "Pongamia pinnata", IF(J4296="MAPS", "Maniltoa psilogyne", IF(J4296="INBI", "Intsia bijuga", IF(J4296="ACEB", "Acanthus ebracteatus", IF(J4296="CAER", "Calamus erinaceus", IF(J4296="UNUN", "Unknown unknown",  IF(J4296="SOAL", "Sonneratia alba",  IF(J4296="AECO", "Aegiceras corniculatum", "" )) )))))))))))))))))))))))))))))</f>
        <v>Cynometra ramiflora</v>
      </c>
      <c r="J4296" s="23" t="s">
        <v>1094</v>
      </c>
      <c r="K4296" s="68" t="n">
        <v>7.6</v>
      </c>
      <c r="L4296" s="30"/>
      <c r="N4296" s="38"/>
    </row>
    <row r="4297" customFormat="false" ht="13.8" hidden="false" customHeight="false" outlineLevel="0" collapsed="false">
      <c r="A4297" s="72" t="s">
        <v>138</v>
      </c>
      <c r="B4297" s="43" t="n">
        <v>41398</v>
      </c>
      <c r="C4297" s="1" t="s">
        <v>544</v>
      </c>
      <c r="D4297" s="1" t="s">
        <v>140</v>
      </c>
      <c r="E4297" s="1" t="s">
        <v>544</v>
      </c>
      <c r="F4297" s="1" t="s">
        <v>20</v>
      </c>
      <c r="G4297" s="14" t="s">
        <v>174</v>
      </c>
      <c r="H4297" s="1" t="n">
        <v>2</v>
      </c>
      <c r="I4297" s="23" t="str">
        <f aca="false">IF(J4297="RHAP", "Rhizophora apiculata", IF(J4297="EXAG", "Excoecaria agallocha", IF(J4297="BRPA", "Bruguiera parviflora", IF(J4297="XYMO", "Xylocarpus moluccensis", IF(J4297="BRCY", "Bruguiera cylindrica", IF(J4297="AVAL", "Avicennia alba", IF(J4297="AVOF", "Avicennia officinalis", IF(J4297="LURA", "Lumnitzera racemosa", IF(J4297="CETA", "Ceriops tagal", IF(J4297="XYGR", "Xylocarpus granatum", IF(J4297="AVMA", "Avicennia marina", IF(J4297="RHMU", "Rhizophora mucronata", IF(J4297="BRGY", "Bruguiera gymnorrhiza", IF(J4297="BRSE", "Bruguiera sexangula", IF(J4297="SOOV", "Sonneratia ovata", IF(J4297="SOCA", "Sonneratia caseolaris", IF(J4297="HELI", "Heritiera littoralis", IF(J4297="HESY", "Heritiera sylvatica", IF(J4297="NYFR", "Nypa fruticans", IF(J4297="CYRA", "Cynometra ramiflora", IF(J4297="PHPA", "Phoenix paludosa", IF(J4297="SCHY", "Scyphiphora hydrophyllacea", IF(J4297="DIMA", "Diospyros maritima", IF(J4297="POPI", "Pongamia pinnata", IF(J4297="MAPS", "Maniltoa psilogyne", IF(J4297="INBI", "Intsia bijuga", IF(J4297="ACEB", "Acanthus ebracteatus", IF(J4297="CAER", "Calamus erinaceus", IF(J4297="UNUN", "Unknown unknown",  IF(J4297="SOAL", "Sonneratia alba",  IF(J4297="AECO", "Aegiceras corniculatum", "" )) )))))))))))))))))))))))))))))</f>
        <v>Ceriops tagal</v>
      </c>
      <c r="J4297" s="23" t="s">
        <v>175</v>
      </c>
      <c r="K4297" s="68" t="n">
        <v>7.8</v>
      </c>
      <c r="L4297" s="30"/>
      <c r="N4297" s="38"/>
    </row>
    <row r="4298" customFormat="false" ht="13.8" hidden="false" customHeight="false" outlineLevel="0" collapsed="false">
      <c r="A4298" s="49" t="s">
        <v>138</v>
      </c>
      <c r="B4298" s="43" t="n">
        <v>41398</v>
      </c>
      <c r="C4298" s="1" t="s">
        <v>544</v>
      </c>
      <c r="D4298" s="1" t="s">
        <v>140</v>
      </c>
      <c r="E4298" s="1" t="s">
        <v>544</v>
      </c>
      <c r="F4298" s="1" t="s">
        <v>20</v>
      </c>
      <c r="G4298" s="14" t="s">
        <v>174</v>
      </c>
      <c r="H4298" s="1" t="n">
        <v>2</v>
      </c>
      <c r="I4298" s="23" t="str">
        <f aca="false">IF(J4298="RHAP", "Rhizophora apiculata", IF(J4298="EXAG", "Excoecaria agallocha", IF(J4298="BRPA", "Bruguiera parviflora", IF(J4298="XYMO", "Xylocarpus moluccensis", IF(J4298="BRCY", "Bruguiera cylindrica", IF(J4298="AVAL", "Avicennia alba", IF(J4298="AVOF", "Avicennia officinalis", IF(J4298="LURA", "Lumnitzera racemosa", IF(J4298="CETA", "Ceriops tagal", IF(J4298="XYGR", "Xylocarpus granatum", IF(J4298="AVMA", "Avicennia marina", IF(J4298="RHMU", "Rhizophora mucronata", IF(J4298="BRGY", "Bruguiera gymnorrhiza", IF(J4298="BRSE", "Bruguiera sexangula", IF(J4298="SOOV", "Sonneratia ovata", IF(J4298="SOCA", "Sonneratia caseolaris", IF(J4298="HELI", "Heritiera littoralis", IF(J4298="HESY", "Heritiera sylvatica", IF(J4298="NYFR", "Nypa fruticans", IF(J4298="CYRA", "Cynometra ramiflora", IF(J4298="PHPA", "Phoenix paludosa", IF(J4298="SCHY", "Scyphiphora hydrophyllacea", IF(J4298="DIMA", "Diospyros maritima", IF(J4298="POPI", "Pongamia pinnata", IF(J4298="MAPS", "Maniltoa psilogyne", IF(J4298="INBI", "Intsia bijuga", IF(J4298="ACEB", "Acanthus ebracteatus", IF(J4298="CAER", "Calamus erinaceus", IF(J4298="UNUN", "Unknown unknown",  IF(J4298="SOAL", "Sonneratia alba",  IF(J4298="AECO", "Aegiceras corniculatum", "" )) )))))))))))))))))))))))))))))</f>
        <v>Unknown unknown</v>
      </c>
      <c r="J4298" s="23" t="s">
        <v>1028</v>
      </c>
      <c r="K4298" s="68" t="n">
        <v>7.8</v>
      </c>
      <c r="L4298" s="30"/>
      <c r="N4298" s="38" t="n">
        <v>1</v>
      </c>
      <c r="P4298" s="23"/>
    </row>
    <row r="4299" customFormat="false" ht="13.8" hidden="false" customHeight="false" outlineLevel="0" collapsed="false">
      <c r="A4299" s="49" t="s">
        <v>138</v>
      </c>
      <c r="B4299" s="43" t="n">
        <v>41398</v>
      </c>
      <c r="C4299" s="1" t="s">
        <v>544</v>
      </c>
      <c r="D4299" s="1" t="s">
        <v>140</v>
      </c>
      <c r="E4299" s="1" t="s">
        <v>544</v>
      </c>
      <c r="F4299" s="1" t="s">
        <v>20</v>
      </c>
      <c r="G4299" s="14" t="s">
        <v>174</v>
      </c>
      <c r="H4299" s="1" t="n">
        <v>2</v>
      </c>
      <c r="I4299" s="23" t="str">
        <f aca="false">IF(J4299="RHAP", "Rhizophora apiculata", IF(J4299="EXAG", "Excoecaria agallocha", IF(J4299="BRPA", "Bruguiera parviflora", IF(J4299="XYMO", "Xylocarpus moluccensis", IF(J4299="BRCY", "Bruguiera cylindrica", IF(J4299="AVAL", "Avicennia alba", IF(J4299="AVOF", "Avicennia officinalis", IF(J4299="LURA", "Lumnitzera racemosa", IF(J4299="CETA", "Ceriops tagal", IF(J4299="XYGR", "Xylocarpus granatum", IF(J4299="AVMA", "Avicennia marina", IF(J4299="RHMU", "Rhizophora mucronata", IF(J4299="BRGY", "Bruguiera gymnorrhiza", IF(J4299="BRSE", "Bruguiera sexangula", IF(J4299="SOOV", "Sonneratia ovata", IF(J4299="SOCA", "Sonneratia caseolaris", IF(J4299="HELI", "Heritiera littoralis", IF(J4299="HESY", "Heritiera sylvatica", IF(J4299="NYFR", "Nypa fruticans", IF(J4299="CYRA", "Cynometra ramiflora", IF(J4299="PHPA", "Phoenix paludosa", IF(J4299="SCHY", "Scyphiphora hydrophyllacea", IF(J4299="DIMA", "Diospyros maritima", IF(J4299="POPI", "Pongamia pinnata", IF(J4299="MAPS", "Maniltoa psilogyne", IF(J4299="INBI", "Intsia bijuga", IF(J4299="ACEB", "Acanthus ebracteatus", IF(J4299="CAER", "Calamus erinaceus", IF(J4299="UNUN", "Unknown unknown",  IF(J4299="SOAL", "Sonneratia alba",  IF(J4299="AECO", "Aegiceras corniculatum", "" )) )))))))))))))))))))))))))))))</f>
        <v>Unknown unknown</v>
      </c>
      <c r="J4299" s="23" t="s">
        <v>1028</v>
      </c>
      <c r="K4299" s="68" t="n">
        <v>8</v>
      </c>
      <c r="L4299" s="30" t="n">
        <v>1.37</v>
      </c>
      <c r="N4299" s="38" t="n">
        <v>3</v>
      </c>
      <c r="P4299" s="23"/>
    </row>
    <row r="4300" customFormat="false" ht="13.8" hidden="false" customHeight="false" outlineLevel="0" collapsed="false">
      <c r="A4300" s="49" t="s">
        <v>138</v>
      </c>
      <c r="B4300" s="43" t="n">
        <v>41398</v>
      </c>
      <c r="C4300" s="1" t="s">
        <v>544</v>
      </c>
      <c r="D4300" s="1" t="s">
        <v>140</v>
      </c>
      <c r="E4300" s="1" t="s">
        <v>544</v>
      </c>
      <c r="F4300" s="1" t="s">
        <v>20</v>
      </c>
      <c r="G4300" s="14" t="s">
        <v>174</v>
      </c>
      <c r="H4300" s="1" t="n">
        <v>2</v>
      </c>
      <c r="I4300" s="23" t="str">
        <f aca="false">IF(J4300="RHAP", "Rhizophora apiculata", IF(J4300="EXAG", "Excoecaria agallocha", IF(J4300="BRPA", "Bruguiera parviflora", IF(J4300="XYMO", "Xylocarpus moluccensis", IF(J4300="BRCY", "Bruguiera cylindrica", IF(J4300="AVAL", "Avicennia alba", IF(J4300="AVOF", "Avicennia officinalis", IF(J4300="LURA", "Lumnitzera racemosa", IF(J4300="CETA", "Ceriops tagal", IF(J4300="XYGR", "Xylocarpus granatum", IF(J4300="AVMA", "Avicennia marina", IF(J4300="RHMU", "Rhizophora mucronata", IF(J4300="BRGY", "Bruguiera gymnorrhiza", IF(J4300="BRSE", "Bruguiera sexangula", IF(J4300="SOOV", "Sonneratia ovata", IF(J4300="SOCA", "Sonneratia caseolaris", IF(J4300="HELI", "Heritiera littoralis", IF(J4300="HESY", "Heritiera sylvatica", IF(J4300="NYFR", "Nypa fruticans", IF(J4300="CYRA", "Cynometra ramiflora", IF(J4300="PHPA", "Phoenix paludosa", IF(J4300="SCHY", "Scyphiphora hydrophyllacea", IF(J4300="DIMA", "Diospyros maritima", IF(J4300="POPI", "Pongamia pinnata", IF(J4300="MAPS", "Maniltoa psilogyne", IF(J4300="INBI", "Intsia bijuga", IF(J4300="ACEB", "Acanthus ebracteatus", IF(J4300="CAER", "Calamus erinaceus", IF(J4300="UNUN", "Unknown unknown",  IF(J4300="SOAL", "Sonneratia alba",  IF(J4300="AECO", "Aegiceras corniculatum", "" )) )))))))))))))))))))))))))))))</f>
        <v>Xylocarpus granatum</v>
      </c>
      <c r="J4300" s="23" t="s">
        <v>1022</v>
      </c>
      <c r="K4300" s="68" t="n">
        <v>8.1</v>
      </c>
      <c r="L4300" s="30"/>
      <c r="N4300" s="38"/>
    </row>
    <row r="4301" customFormat="false" ht="13.8" hidden="false" customHeight="false" outlineLevel="0" collapsed="false">
      <c r="A4301" s="49" t="s">
        <v>138</v>
      </c>
      <c r="B4301" s="43" t="n">
        <v>41398</v>
      </c>
      <c r="C4301" s="1" t="s">
        <v>544</v>
      </c>
      <c r="D4301" s="1" t="s">
        <v>140</v>
      </c>
      <c r="E4301" s="1" t="s">
        <v>544</v>
      </c>
      <c r="F4301" s="1" t="s">
        <v>20</v>
      </c>
      <c r="G4301" s="14" t="s">
        <v>174</v>
      </c>
      <c r="H4301" s="1" t="n">
        <v>2</v>
      </c>
      <c r="I4301" s="23" t="str">
        <f aca="false">IF(J4301="RHAP", "Rhizophora apiculata", IF(J4301="EXAG", "Excoecaria agallocha", IF(J4301="BRPA", "Bruguiera parviflora", IF(J4301="XYMO", "Xylocarpus moluccensis", IF(J4301="BRCY", "Bruguiera cylindrica", IF(J4301="AVAL", "Avicennia alba", IF(J4301="AVOF", "Avicennia officinalis", IF(J4301="LURA", "Lumnitzera racemosa", IF(J4301="CETA", "Ceriops tagal", IF(J4301="XYGR", "Xylocarpus granatum", IF(J4301="AVMA", "Avicennia marina", IF(J4301="RHMU", "Rhizophora mucronata", IF(J4301="BRGY", "Bruguiera gymnorrhiza", IF(J4301="BRSE", "Bruguiera sexangula", IF(J4301="SOOV", "Sonneratia ovata", IF(J4301="SOCA", "Sonneratia caseolaris", IF(J4301="HELI", "Heritiera littoralis", IF(J4301="HESY", "Heritiera sylvatica", IF(J4301="NYFR", "Nypa fruticans", IF(J4301="CYRA", "Cynometra ramiflora", IF(J4301="PHPA", "Phoenix paludosa", IF(J4301="SCHY", "Scyphiphora hydrophyllacea", IF(J4301="DIMA", "Diospyros maritima", IF(J4301="POPI", "Pongamia pinnata", IF(J4301="MAPS", "Maniltoa psilogyne", IF(J4301="INBI", "Intsia bijuga", IF(J4301="ACEB", "Acanthus ebracteatus", IF(J4301="CAER", "Calamus erinaceus", IF(J4301="UNUN", "Unknown unknown",  IF(J4301="SOAL", "Sonneratia alba",  IF(J4301="AECO", "Aegiceras corniculatum", "" )) )))))))))))))))))))))))))))))</f>
        <v>Xylocarpus granatum</v>
      </c>
      <c r="J4301" s="23" t="s">
        <v>1022</v>
      </c>
      <c r="K4301" s="68" t="n">
        <v>9.5</v>
      </c>
      <c r="L4301" s="30"/>
      <c r="N4301" s="38"/>
    </row>
    <row r="4302" customFormat="false" ht="13.8" hidden="false" customHeight="false" outlineLevel="0" collapsed="false">
      <c r="A4302" s="49" t="s">
        <v>138</v>
      </c>
      <c r="B4302" s="43" t="n">
        <v>41398</v>
      </c>
      <c r="C4302" s="1" t="s">
        <v>544</v>
      </c>
      <c r="D4302" s="1" t="s">
        <v>140</v>
      </c>
      <c r="E4302" s="1" t="s">
        <v>544</v>
      </c>
      <c r="F4302" s="1" t="s">
        <v>20</v>
      </c>
      <c r="G4302" s="14" t="s">
        <v>174</v>
      </c>
      <c r="H4302" s="1" t="n">
        <v>2</v>
      </c>
      <c r="I4302" s="23" t="str">
        <f aca="false">IF(J4302="RHAP", "Rhizophora apiculata", IF(J4302="EXAG", "Excoecaria agallocha", IF(J4302="BRPA", "Bruguiera parviflora", IF(J4302="XYMO", "Xylocarpus moluccensis", IF(J4302="BRCY", "Bruguiera cylindrica", IF(J4302="AVAL", "Avicennia alba", IF(J4302="AVOF", "Avicennia officinalis", IF(J4302="LURA", "Lumnitzera racemosa", IF(J4302="CETA", "Ceriops tagal", IF(J4302="XYGR", "Xylocarpus granatum", IF(J4302="AVMA", "Avicennia marina", IF(J4302="RHMU", "Rhizophora mucronata", IF(J4302="BRGY", "Bruguiera gymnorrhiza", IF(J4302="BRSE", "Bruguiera sexangula", IF(J4302="SOOV", "Sonneratia ovata", IF(J4302="SOCA", "Sonneratia caseolaris", IF(J4302="HELI", "Heritiera littoralis", IF(J4302="HESY", "Heritiera sylvatica", IF(J4302="NYFR", "Nypa fruticans", IF(J4302="CYRA", "Cynometra ramiflora", IF(J4302="PHPA", "Phoenix paludosa", IF(J4302="SCHY", "Scyphiphora hydrophyllacea", IF(J4302="DIMA", "Diospyros maritima", IF(J4302="POPI", "Pongamia pinnata", IF(J4302="MAPS", "Maniltoa psilogyne", IF(J4302="INBI", "Intsia bijuga", IF(J4302="ACEB", "Acanthus ebracteatus", IF(J4302="CAER", "Calamus erinaceus", IF(J4302="UNUN", "Unknown unknown",  IF(J4302="SOAL", "Sonneratia alba",  IF(J4302="AECO", "Aegiceras corniculatum", "" )) )))))))))))))))))))))))))))))</f>
        <v>Xylocarpus granatum</v>
      </c>
      <c r="J4302" s="23" t="s">
        <v>1022</v>
      </c>
      <c r="K4302" s="68" t="n">
        <v>9.6</v>
      </c>
      <c r="L4302" s="30"/>
      <c r="N4302" s="38"/>
    </row>
    <row r="4303" customFormat="false" ht="13.8" hidden="false" customHeight="false" outlineLevel="0" collapsed="false">
      <c r="A4303" s="72" t="s">
        <v>138</v>
      </c>
      <c r="B4303" s="43" t="n">
        <v>41398</v>
      </c>
      <c r="C4303" s="1" t="s">
        <v>544</v>
      </c>
      <c r="D4303" s="1" t="s">
        <v>140</v>
      </c>
      <c r="E4303" s="1" t="s">
        <v>544</v>
      </c>
      <c r="F4303" s="1" t="s">
        <v>20</v>
      </c>
      <c r="G4303" s="14" t="s">
        <v>174</v>
      </c>
      <c r="H4303" s="1" t="n">
        <v>2</v>
      </c>
      <c r="I4303" s="23" t="str">
        <f aca="false">IF(J4303="RHAP", "Rhizophora apiculata", IF(J4303="EXAG", "Excoecaria agallocha", IF(J4303="BRPA", "Bruguiera parviflora", IF(J4303="XYMO", "Xylocarpus moluccensis", IF(J4303="BRCY", "Bruguiera cylindrica", IF(J4303="AVAL", "Avicennia alba", IF(J4303="AVOF", "Avicennia officinalis", IF(J4303="LURA", "Lumnitzera racemosa", IF(J4303="CETA", "Ceriops tagal", IF(J4303="XYGR", "Xylocarpus granatum", IF(J4303="AVMA", "Avicennia marina", IF(J4303="RHMU", "Rhizophora mucronata", IF(J4303="BRGY", "Bruguiera gymnorrhiza", IF(J4303="BRSE", "Bruguiera sexangula", IF(J4303="SOOV", "Sonneratia ovata", IF(J4303="SOCA", "Sonneratia caseolaris", IF(J4303="HELI", "Heritiera littoralis", IF(J4303="HESY", "Heritiera sylvatica", IF(J4303="NYFR", "Nypa fruticans", IF(J4303="CYRA", "Cynometra ramiflora", IF(J4303="PHPA", "Phoenix paludosa", IF(J4303="SCHY", "Scyphiphora hydrophyllacea", IF(J4303="DIMA", "Diospyros maritima", IF(J4303="POPI", "Pongamia pinnata", IF(J4303="MAPS", "Maniltoa psilogyne", IF(J4303="INBI", "Intsia bijuga", IF(J4303="ACEB", "Acanthus ebracteatus", IF(J4303="CAER", "Calamus erinaceus", IF(J4303="UNUN", "Unknown unknown",  IF(J4303="SOAL", "Sonneratia alba",  IF(J4303="AECO", "Aegiceras corniculatum", "" )) )))))))))))))))))))))))))))))</f>
        <v>Heritiera littoralis</v>
      </c>
      <c r="J4303" s="49" t="s">
        <v>1092</v>
      </c>
      <c r="K4303" s="68" t="n">
        <v>10</v>
      </c>
      <c r="L4303" s="30"/>
      <c r="N4303" s="38"/>
    </row>
    <row r="4304" customFormat="false" ht="13.8" hidden="false" customHeight="false" outlineLevel="0" collapsed="false">
      <c r="A4304" s="49" t="s">
        <v>138</v>
      </c>
      <c r="B4304" s="43" t="n">
        <v>41398</v>
      </c>
      <c r="C4304" s="1" t="s">
        <v>544</v>
      </c>
      <c r="D4304" s="1" t="s">
        <v>140</v>
      </c>
      <c r="E4304" s="1" t="s">
        <v>544</v>
      </c>
      <c r="F4304" s="1" t="s">
        <v>20</v>
      </c>
      <c r="G4304" s="14" t="s">
        <v>174</v>
      </c>
      <c r="H4304" s="1" t="n">
        <v>2</v>
      </c>
      <c r="I4304" s="23" t="str">
        <f aca="false">IF(J4304="RHAP", "Rhizophora apiculata", IF(J4304="EXAG", "Excoecaria agallocha", IF(J4304="BRPA", "Bruguiera parviflora", IF(J4304="XYMO", "Xylocarpus moluccensis", IF(J4304="BRCY", "Bruguiera cylindrica", IF(J4304="AVAL", "Avicennia alba", IF(J4304="AVOF", "Avicennia officinalis", IF(J4304="LURA", "Lumnitzera racemosa", IF(J4304="CETA", "Ceriops tagal", IF(J4304="XYGR", "Xylocarpus granatum", IF(J4304="AVMA", "Avicennia marina", IF(J4304="RHMU", "Rhizophora mucronata", IF(J4304="BRGY", "Bruguiera gymnorrhiza", IF(J4304="BRSE", "Bruguiera sexangula", IF(J4304="SOOV", "Sonneratia ovata", IF(J4304="SOCA", "Sonneratia caseolaris", IF(J4304="HELI", "Heritiera littoralis", IF(J4304="HESY", "Heritiera sylvatica", IF(J4304="NYFR", "Nypa fruticans", IF(J4304="CYRA", "Cynometra ramiflora", IF(J4304="PHPA", "Phoenix paludosa", IF(J4304="SCHY", "Scyphiphora hydrophyllacea", IF(J4304="DIMA", "Diospyros maritima", IF(J4304="POPI", "Pongamia pinnata", IF(J4304="MAPS", "Maniltoa psilogyne", IF(J4304="INBI", "Intsia bijuga", IF(J4304="ACEB", "Acanthus ebracteatus", IF(J4304="CAER", "Calamus erinaceus", IF(J4304="UNUN", "Unknown unknown",  IF(J4304="SOAL", "Sonneratia alba",  IF(J4304="AECO", "Aegiceras corniculatum", "" )) )))))))))))))))))))))))))))))</f>
        <v>Unknown unknown</v>
      </c>
      <c r="J4304" s="23" t="s">
        <v>1028</v>
      </c>
      <c r="K4304" s="68" t="n">
        <v>10.1</v>
      </c>
      <c r="L4304" s="30" t="n">
        <v>1.37</v>
      </c>
      <c r="N4304" s="38" t="n">
        <v>3</v>
      </c>
      <c r="P4304" s="23"/>
    </row>
    <row r="4305" customFormat="false" ht="13.8" hidden="false" customHeight="false" outlineLevel="0" collapsed="false">
      <c r="A4305" s="49" t="s">
        <v>138</v>
      </c>
      <c r="B4305" s="43" t="n">
        <v>41398</v>
      </c>
      <c r="C4305" s="1" t="s">
        <v>544</v>
      </c>
      <c r="D4305" s="1" t="s">
        <v>140</v>
      </c>
      <c r="E4305" s="1" t="s">
        <v>544</v>
      </c>
      <c r="F4305" s="1" t="s">
        <v>20</v>
      </c>
      <c r="G4305" s="14" t="s">
        <v>174</v>
      </c>
      <c r="H4305" s="1" t="n">
        <v>2</v>
      </c>
      <c r="I4305" s="23" t="str">
        <f aca="false">IF(J4305="RHAP", "Rhizophora apiculata", IF(J4305="EXAG", "Excoecaria agallocha", IF(J4305="BRPA", "Bruguiera parviflora", IF(J4305="XYMO", "Xylocarpus moluccensis", IF(J4305="BRCY", "Bruguiera cylindrica", IF(J4305="AVAL", "Avicennia alba", IF(J4305="AVOF", "Avicennia officinalis", IF(J4305="LURA", "Lumnitzera racemosa", IF(J4305="CETA", "Ceriops tagal", IF(J4305="XYGR", "Xylocarpus granatum", IF(J4305="AVMA", "Avicennia marina", IF(J4305="RHMU", "Rhizophora mucronata", IF(J4305="BRGY", "Bruguiera gymnorrhiza", IF(J4305="BRSE", "Bruguiera sexangula", IF(J4305="SOOV", "Sonneratia ovata", IF(J4305="SOCA", "Sonneratia caseolaris", IF(J4305="HELI", "Heritiera littoralis", IF(J4305="HESY", "Heritiera sylvatica", IF(J4305="NYFR", "Nypa fruticans", IF(J4305="CYRA", "Cynometra ramiflora", IF(J4305="PHPA", "Phoenix paludosa", IF(J4305="SCHY", "Scyphiphora hydrophyllacea", IF(J4305="DIMA", "Diospyros maritima", IF(J4305="POPI", "Pongamia pinnata", IF(J4305="MAPS", "Maniltoa psilogyne", IF(J4305="INBI", "Intsia bijuga", IF(J4305="ACEB", "Acanthus ebracteatus", IF(J4305="CAER", "Calamus erinaceus", IF(J4305="UNUN", "Unknown unknown",  IF(J4305="SOAL", "Sonneratia alba",  IF(J4305="AECO", "Aegiceras corniculatum", "" )) )))))))))))))))))))))))))))))</f>
        <v>Xylocarpus granatum</v>
      </c>
      <c r="J4305" s="23" t="s">
        <v>1022</v>
      </c>
      <c r="K4305" s="68" t="n">
        <v>11</v>
      </c>
      <c r="L4305" s="30"/>
      <c r="N4305" s="38"/>
    </row>
    <row r="4306" customFormat="false" ht="13.8" hidden="false" customHeight="false" outlineLevel="0" collapsed="false">
      <c r="A4306" s="72" t="s">
        <v>138</v>
      </c>
      <c r="B4306" s="43" t="n">
        <v>41398</v>
      </c>
      <c r="C4306" s="1" t="s">
        <v>544</v>
      </c>
      <c r="D4306" s="1" t="s">
        <v>140</v>
      </c>
      <c r="E4306" s="1" t="s">
        <v>544</v>
      </c>
      <c r="F4306" s="1" t="s">
        <v>20</v>
      </c>
      <c r="G4306" s="14" t="s">
        <v>174</v>
      </c>
      <c r="H4306" s="1" t="n">
        <v>2</v>
      </c>
      <c r="I4306" s="23" t="str">
        <f aca="false">IF(J4306="RHAP", "Rhizophora apiculata", IF(J4306="EXAG", "Excoecaria agallocha", IF(J4306="BRPA", "Bruguiera parviflora", IF(J4306="XYMO", "Xylocarpus moluccensis", IF(J4306="BRCY", "Bruguiera cylindrica", IF(J4306="AVAL", "Avicennia alba", IF(J4306="AVOF", "Avicennia officinalis", IF(J4306="LURA", "Lumnitzera racemosa", IF(J4306="CETA", "Ceriops tagal", IF(J4306="XYGR", "Xylocarpus granatum", IF(J4306="AVMA", "Avicennia marina", IF(J4306="RHMU", "Rhizophora mucronata", IF(J4306="BRGY", "Bruguiera gymnorrhiza", IF(J4306="BRSE", "Bruguiera sexangula", IF(J4306="SOOV", "Sonneratia ovata", IF(J4306="SOCA", "Sonneratia caseolaris", IF(J4306="HELI", "Heritiera littoralis", IF(J4306="HESY", "Heritiera sylvatica", IF(J4306="NYFR", "Nypa fruticans", IF(J4306="CYRA", "Cynometra ramiflora", IF(J4306="PHPA", "Phoenix paludosa", IF(J4306="SCHY", "Scyphiphora hydrophyllacea", IF(J4306="DIMA", "Diospyros maritima", IF(J4306="POPI", "Pongamia pinnata", IF(J4306="MAPS", "Maniltoa psilogyne", IF(J4306="INBI", "Intsia bijuga", IF(J4306="ACEB", "Acanthus ebracteatus", IF(J4306="CAER", "Calamus erinaceus", IF(J4306="UNUN", "Unknown unknown",  IF(J4306="SOAL", "Sonneratia alba",  IF(J4306="AECO", "Aegiceras corniculatum", "" )) )))))))))))))))))))))))))))))</f>
        <v>Ceriops tagal</v>
      </c>
      <c r="J4306" s="23" t="s">
        <v>175</v>
      </c>
      <c r="K4306" s="68" t="n">
        <v>11.1</v>
      </c>
      <c r="L4306" s="30"/>
      <c r="N4306" s="38"/>
    </row>
    <row r="4307" customFormat="false" ht="13.8" hidden="false" customHeight="false" outlineLevel="0" collapsed="false">
      <c r="A4307" s="49" t="s">
        <v>138</v>
      </c>
      <c r="B4307" s="43" t="n">
        <v>41398</v>
      </c>
      <c r="C4307" s="1" t="s">
        <v>544</v>
      </c>
      <c r="D4307" s="1" t="s">
        <v>140</v>
      </c>
      <c r="E4307" s="1" t="s">
        <v>544</v>
      </c>
      <c r="F4307" s="1" t="s">
        <v>20</v>
      </c>
      <c r="G4307" s="14" t="s">
        <v>174</v>
      </c>
      <c r="H4307" s="1" t="n">
        <v>2</v>
      </c>
      <c r="I4307" s="23" t="str">
        <f aca="false">IF(J4307="RHAP", "Rhizophora apiculata", IF(J4307="EXAG", "Excoecaria agallocha", IF(J4307="BRPA", "Bruguiera parviflora", IF(J4307="XYMO", "Xylocarpus moluccensis", IF(J4307="BRCY", "Bruguiera cylindrica", IF(J4307="AVAL", "Avicennia alba", IF(J4307="AVOF", "Avicennia officinalis", IF(J4307="LURA", "Lumnitzera racemosa", IF(J4307="CETA", "Ceriops tagal", IF(J4307="XYGR", "Xylocarpus granatum", IF(J4307="AVMA", "Avicennia marina", IF(J4307="RHMU", "Rhizophora mucronata", IF(J4307="BRGY", "Bruguiera gymnorrhiza", IF(J4307="BRSE", "Bruguiera sexangula", IF(J4307="SOOV", "Sonneratia ovata", IF(J4307="SOCA", "Sonneratia caseolaris", IF(J4307="HELI", "Heritiera littoralis", IF(J4307="HESY", "Heritiera sylvatica", IF(J4307="NYFR", "Nypa fruticans", IF(J4307="CYRA", "Cynometra ramiflora", IF(J4307="PHPA", "Phoenix paludosa", IF(J4307="SCHY", "Scyphiphora hydrophyllacea", IF(J4307="DIMA", "Diospyros maritima", IF(J4307="POPI", "Pongamia pinnata", IF(J4307="MAPS", "Maniltoa psilogyne", IF(J4307="INBI", "Intsia bijuga", IF(J4307="ACEB", "Acanthus ebracteatus", IF(J4307="CAER", "Calamus erinaceus", IF(J4307="UNUN", "Unknown unknown",  IF(J4307="SOAL", "Sonneratia alba",  IF(J4307="AECO", "Aegiceras corniculatum", "" )) )))))))))))))))))))))))))))))</f>
        <v>Xylocarpus granatum</v>
      </c>
      <c r="J4307" s="23" t="s">
        <v>1022</v>
      </c>
      <c r="K4307" s="68" t="n">
        <v>11.4</v>
      </c>
      <c r="L4307" s="30"/>
      <c r="N4307" s="38"/>
    </row>
    <row r="4308" customFormat="false" ht="13.8" hidden="false" customHeight="false" outlineLevel="0" collapsed="false">
      <c r="A4308" s="49" t="s">
        <v>138</v>
      </c>
      <c r="B4308" s="43" t="n">
        <v>41398</v>
      </c>
      <c r="C4308" s="1" t="s">
        <v>544</v>
      </c>
      <c r="D4308" s="1" t="s">
        <v>140</v>
      </c>
      <c r="E4308" s="1" t="s">
        <v>544</v>
      </c>
      <c r="F4308" s="1" t="s">
        <v>20</v>
      </c>
      <c r="G4308" s="14" t="s">
        <v>174</v>
      </c>
      <c r="H4308" s="1" t="n">
        <v>2</v>
      </c>
      <c r="I4308" s="23" t="str">
        <f aca="false">IF(J4308="RHAP", "Rhizophora apiculata", IF(J4308="EXAG", "Excoecaria agallocha", IF(J4308="BRPA", "Bruguiera parviflora", IF(J4308="XYMO", "Xylocarpus moluccensis", IF(J4308="BRCY", "Bruguiera cylindrica", IF(J4308="AVAL", "Avicennia alba", IF(J4308="AVOF", "Avicennia officinalis", IF(J4308="LURA", "Lumnitzera racemosa", IF(J4308="CETA", "Ceriops tagal", IF(J4308="XYGR", "Xylocarpus granatum", IF(J4308="AVMA", "Avicennia marina", IF(J4308="RHMU", "Rhizophora mucronata", IF(J4308="BRGY", "Bruguiera gymnorrhiza", IF(J4308="BRSE", "Bruguiera sexangula", IF(J4308="SOOV", "Sonneratia ovata", IF(J4308="SOCA", "Sonneratia caseolaris", IF(J4308="HELI", "Heritiera littoralis", IF(J4308="HESY", "Heritiera sylvatica", IF(J4308="NYFR", "Nypa fruticans", IF(J4308="CYRA", "Cynometra ramiflora", IF(J4308="PHPA", "Phoenix paludosa", IF(J4308="SCHY", "Scyphiphora hydrophyllacea", IF(J4308="DIMA", "Diospyros maritima", IF(J4308="POPI", "Pongamia pinnata", IF(J4308="MAPS", "Maniltoa psilogyne", IF(J4308="INBI", "Intsia bijuga", IF(J4308="ACEB", "Acanthus ebracteatus", IF(J4308="CAER", "Calamus erinaceus", IF(J4308="UNUN", "Unknown unknown",  IF(J4308="SOAL", "Sonneratia alba",  IF(J4308="AECO", "Aegiceras corniculatum", "" )) )))))))))))))))))))))))))))))</f>
        <v>Xylocarpus granatum</v>
      </c>
      <c r="J4308" s="23" t="s">
        <v>1022</v>
      </c>
      <c r="K4308" s="68" t="n">
        <v>12.1</v>
      </c>
      <c r="L4308" s="30"/>
      <c r="N4308" s="38"/>
    </row>
    <row r="4309" customFormat="false" ht="13.8" hidden="false" customHeight="false" outlineLevel="0" collapsed="false">
      <c r="A4309" s="49" t="s">
        <v>138</v>
      </c>
      <c r="B4309" s="43" t="n">
        <v>41398</v>
      </c>
      <c r="C4309" s="1" t="s">
        <v>544</v>
      </c>
      <c r="D4309" s="1" t="s">
        <v>140</v>
      </c>
      <c r="E4309" s="1" t="s">
        <v>544</v>
      </c>
      <c r="F4309" s="1" t="s">
        <v>20</v>
      </c>
      <c r="G4309" s="14" t="s">
        <v>174</v>
      </c>
      <c r="H4309" s="1" t="n">
        <v>2</v>
      </c>
      <c r="I4309" s="23" t="str">
        <f aca="false">IF(J4309="RHAP", "Rhizophora apiculata", IF(J4309="EXAG", "Excoecaria agallocha", IF(J4309="BRPA", "Bruguiera parviflora", IF(J4309="XYMO", "Xylocarpus moluccensis", IF(J4309="BRCY", "Bruguiera cylindrica", IF(J4309="AVAL", "Avicennia alba", IF(J4309="AVOF", "Avicennia officinalis", IF(J4309="LURA", "Lumnitzera racemosa", IF(J4309="CETA", "Ceriops tagal", IF(J4309="XYGR", "Xylocarpus granatum", IF(J4309="AVMA", "Avicennia marina", IF(J4309="RHMU", "Rhizophora mucronata", IF(J4309="BRGY", "Bruguiera gymnorrhiza", IF(J4309="BRSE", "Bruguiera sexangula", IF(J4309="SOOV", "Sonneratia ovata", IF(J4309="SOCA", "Sonneratia caseolaris", IF(J4309="HELI", "Heritiera littoralis", IF(J4309="HESY", "Heritiera sylvatica", IF(J4309="NYFR", "Nypa fruticans", IF(J4309="CYRA", "Cynometra ramiflora", IF(J4309="PHPA", "Phoenix paludosa", IF(J4309="SCHY", "Scyphiphora hydrophyllacea", IF(J4309="DIMA", "Diospyros maritima", IF(J4309="POPI", "Pongamia pinnata", IF(J4309="MAPS", "Maniltoa psilogyne", IF(J4309="INBI", "Intsia bijuga", IF(J4309="ACEB", "Acanthus ebracteatus", IF(J4309="CAER", "Calamus erinaceus", IF(J4309="UNUN", "Unknown unknown",  IF(J4309="SOAL", "Sonneratia alba",  IF(J4309="AECO", "Aegiceras corniculatum", "" )) )))))))))))))))))))))))))))))</f>
        <v>Unknown unknown</v>
      </c>
      <c r="J4309" s="23" t="s">
        <v>1028</v>
      </c>
      <c r="K4309" s="68" t="n">
        <v>12.4</v>
      </c>
      <c r="L4309" s="30"/>
      <c r="N4309" s="38" t="n">
        <v>1</v>
      </c>
      <c r="P4309" s="23"/>
    </row>
    <row r="4310" customFormat="false" ht="13.8" hidden="false" customHeight="false" outlineLevel="0" collapsed="false">
      <c r="A4310" s="49" t="s">
        <v>138</v>
      </c>
      <c r="B4310" s="43" t="n">
        <v>41398</v>
      </c>
      <c r="C4310" s="1" t="s">
        <v>544</v>
      </c>
      <c r="D4310" s="1" t="s">
        <v>140</v>
      </c>
      <c r="E4310" s="1" t="s">
        <v>544</v>
      </c>
      <c r="F4310" s="1" t="s">
        <v>20</v>
      </c>
      <c r="G4310" s="14" t="s">
        <v>174</v>
      </c>
      <c r="H4310" s="1" t="n">
        <v>2</v>
      </c>
      <c r="I4310" s="23" t="str">
        <f aca="false">IF(J4310="RHAP", "Rhizophora apiculata", IF(J4310="EXAG", "Excoecaria agallocha", IF(J4310="BRPA", "Bruguiera parviflora", IF(J4310="XYMO", "Xylocarpus moluccensis", IF(J4310="BRCY", "Bruguiera cylindrica", IF(J4310="AVAL", "Avicennia alba", IF(J4310="AVOF", "Avicennia officinalis", IF(J4310="LURA", "Lumnitzera racemosa", IF(J4310="CETA", "Ceriops tagal", IF(J4310="XYGR", "Xylocarpus granatum", IF(J4310="AVMA", "Avicennia marina", IF(J4310="RHMU", "Rhizophora mucronata", IF(J4310="BRGY", "Bruguiera gymnorrhiza", IF(J4310="BRSE", "Bruguiera sexangula", IF(J4310="SOOV", "Sonneratia ovata", IF(J4310="SOCA", "Sonneratia caseolaris", IF(J4310="HELI", "Heritiera littoralis", IF(J4310="HESY", "Heritiera sylvatica", IF(J4310="NYFR", "Nypa fruticans", IF(J4310="CYRA", "Cynometra ramiflora", IF(J4310="PHPA", "Phoenix paludosa", IF(J4310="SCHY", "Scyphiphora hydrophyllacea", IF(J4310="DIMA", "Diospyros maritima", IF(J4310="POPI", "Pongamia pinnata", IF(J4310="MAPS", "Maniltoa psilogyne", IF(J4310="INBI", "Intsia bijuga", IF(J4310="ACEB", "Acanthus ebracteatus", IF(J4310="CAER", "Calamus erinaceus", IF(J4310="UNUN", "Unknown unknown",  IF(J4310="SOAL", "Sonneratia alba",  IF(J4310="AECO", "Aegiceras corniculatum", "" )) )))))))))))))))))))))))))))))</f>
        <v>Xylocarpus granatum</v>
      </c>
      <c r="J4310" s="23" t="s">
        <v>1022</v>
      </c>
      <c r="K4310" s="68" t="n">
        <v>13.3</v>
      </c>
      <c r="L4310" s="30"/>
      <c r="N4310" s="38"/>
    </row>
    <row r="4311" customFormat="false" ht="13.8" hidden="false" customHeight="false" outlineLevel="0" collapsed="false">
      <c r="A4311" s="49" t="s">
        <v>138</v>
      </c>
      <c r="B4311" s="43" t="n">
        <v>41398</v>
      </c>
      <c r="C4311" s="1" t="s">
        <v>544</v>
      </c>
      <c r="D4311" s="1" t="s">
        <v>140</v>
      </c>
      <c r="E4311" s="1" t="s">
        <v>544</v>
      </c>
      <c r="F4311" s="1" t="s">
        <v>20</v>
      </c>
      <c r="G4311" s="14" t="s">
        <v>174</v>
      </c>
      <c r="H4311" s="1" t="n">
        <v>2</v>
      </c>
      <c r="I4311" s="23" t="str">
        <f aca="false">IF(J4311="RHAP", "Rhizophora apiculata", IF(J4311="EXAG", "Excoecaria agallocha", IF(J4311="BRPA", "Bruguiera parviflora", IF(J4311="XYMO", "Xylocarpus moluccensis", IF(J4311="BRCY", "Bruguiera cylindrica", IF(J4311="AVAL", "Avicennia alba", IF(J4311="AVOF", "Avicennia officinalis", IF(J4311="LURA", "Lumnitzera racemosa", IF(J4311="CETA", "Ceriops tagal", IF(J4311="XYGR", "Xylocarpus granatum", IF(J4311="AVMA", "Avicennia marina", IF(J4311="RHMU", "Rhizophora mucronata", IF(J4311="BRGY", "Bruguiera gymnorrhiza", IF(J4311="BRSE", "Bruguiera sexangula", IF(J4311="SOOV", "Sonneratia ovata", IF(J4311="SOCA", "Sonneratia caseolaris", IF(J4311="HELI", "Heritiera littoralis", IF(J4311="HESY", "Heritiera sylvatica", IF(J4311="NYFR", "Nypa fruticans", IF(J4311="CYRA", "Cynometra ramiflora", IF(J4311="PHPA", "Phoenix paludosa", IF(J4311="SCHY", "Scyphiphora hydrophyllacea", IF(J4311="DIMA", "Diospyros maritima", IF(J4311="POPI", "Pongamia pinnata", IF(J4311="MAPS", "Maniltoa psilogyne", IF(J4311="INBI", "Intsia bijuga", IF(J4311="ACEB", "Acanthus ebracteatus", IF(J4311="CAER", "Calamus erinaceus", IF(J4311="UNUN", "Unknown unknown",  IF(J4311="SOAL", "Sonneratia alba",  IF(J4311="AECO", "Aegiceras corniculatum", "" )) )))))))))))))))))))))))))))))</f>
        <v>Unknown unknown</v>
      </c>
      <c r="J4311" s="23" t="s">
        <v>1028</v>
      </c>
      <c r="K4311" s="68" t="n">
        <v>14</v>
      </c>
      <c r="L4311" s="30"/>
      <c r="N4311" s="38" t="n">
        <v>1</v>
      </c>
      <c r="P4311" s="23"/>
    </row>
    <row r="4312" customFormat="false" ht="13.8" hidden="false" customHeight="false" outlineLevel="0" collapsed="false">
      <c r="A4312" s="49" t="s">
        <v>138</v>
      </c>
      <c r="B4312" s="43" t="n">
        <v>41398</v>
      </c>
      <c r="C4312" s="1" t="s">
        <v>544</v>
      </c>
      <c r="D4312" s="1" t="s">
        <v>140</v>
      </c>
      <c r="E4312" s="1" t="s">
        <v>544</v>
      </c>
      <c r="F4312" s="1" t="s">
        <v>20</v>
      </c>
      <c r="G4312" s="14" t="s">
        <v>174</v>
      </c>
      <c r="H4312" s="1" t="n">
        <v>2</v>
      </c>
      <c r="I4312" s="23" t="str">
        <f aca="false">IF(J4312="RHAP", "Rhizophora apiculata", IF(J4312="EXAG", "Excoecaria agallocha", IF(J4312="BRPA", "Bruguiera parviflora", IF(J4312="XYMO", "Xylocarpus moluccensis", IF(J4312="BRCY", "Bruguiera cylindrica", IF(J4312="AVAL", "Avicennia alba", IF(J4312="AVOF", "Avicennia officinalis", IF(J4312="LURA", "Lumnitzera racemosa", IF(J4312="CETA", "Ceriops tagal", IF(J4312="XYGR", "Xylocarpus granatum", IF(J4312="AVMA", "Avicennia marina", IF(J4312="RHMU", "Rhizophora mucronata", IF(J4312="BRGY", "Bruguiera gymnorrhiza", IF(J4312="BRSE", "Bruguiera sexangula", IF(J4312="SOOV", "Sonneratia ovata", IF(J4312="SOCA", "Sonneratia caseolaris", IF(J4312="HELI", "Heritiera littoralis", IF(J4312="HESY", "Heritiera sylvatica", IF(J4312="NYFR", "Nypa fruticans", IF(J4312="CYRA", "Cynometra ramiflora", IF(J4312="PHPA", "Phoenix paludosa", IF(J4312="SCHY", "Scyphiphora hydrophyllacea", IF(J4312="DIMA", "Diospyros maritima", IF(J4312="POPI", "Pongamia pinnata", IF(J4312="MAPS", "Maniltoa psilogyne", IF(J4312="INBI", "Intsia bijuga", IF(J4312="ACEB", "Acanthus ebracteatus", IF(J4312="CAER", "Calamus erinaceus", IF(J4312="UNUN", "Unknown unknown",  IF(J4312="SOAL", "Sonneratia alba",  IF(J4312="AECO", "Aegiceras corniculatum", "" )) )))))))))))))))))))))))))))))</f>
        <v>Xylocarpus granatum</v>
      </c>
      <c r="J4312" s="23" t="s">
        <v>1022</v>
      </c>
      <c r="K4312" s="68" t="n">
        <v>14</v>
      </c>
      <c r="L4312" s="30"/>
      <c r="N4312" s="38"/>
    </row>
    <row r="4313" customFormat="false" ht="13.8" hidden="false" customHeight="false" outlineLevel="0" collapsed="false">
      <c r="A4313" s="49" t="s">
        <v>138</v>
      </c>
      <c r="B4313" s="43" t="n">
        <v>41398</v>
      </c>
      <c r="C4313" s="1" t="s">
        <v>544</v>
      </c>
      <c r="D4313" s="1" t="s">
        <v>140</v>
      </c>
      <c r="E4313" s="1" t="s">
        <v>544</v>
      </c>
      <c r="F4313" s="1" t="s">
        <v>20</v>
      </c>
      <c r="G4313" s="14" t="s">
        <v>174</v>
      </c>
      <c r="H4313" s="1" t="n">
        <v>2</v>
      </c>
      <c r="I4313" s="23" t="str">
        <f aca="false">IF(J4313="RHAP", "Rhizophora apiculata", IF(J4313="EXAG", "Excoecaria agallocha", IF(J4313="BRPA", "Bruguiera parviflora", IF(J4313="XYMO", "Xylocarpus moluccensis", IF(J4313="BRCY", "Bruguiera cylindrica", IF(J4313="AVAL", "Avicennia alba", IF(J4313="AVOF", "Avicennia officinalis", IF(J4313="LURA", "Lumnitzera racemosa", IF(J4313="CETA", "Ceriops tagal", IF(J4313="XYGR", "Xylocarpus granatum", IF(J4313="AVMA", "Avicennia marina", IF(J4313="RHMU", "Rhizophora mucronata", IF(J4313="BRGY", "Bruguiera gymnorrhiza", IF(J4313="BRSE", "Bruguiera sexangula", IF(J4313="SOOV", "Sonneratia ovata", IF(J4313="SOCA", "Sonneratia caseolaris", IF(J4313="HELI", "Heritiera littoralis", IF(J4313="HESY", "Heritiera sylvatica", IF(J4313="NYFR", "Nypa fruticans", IF(J4313="CYRA", "Cynometra ramiflora", IF(J4313="PHPA", "Phoenix paludosa", IF(J4313="SCHY", "Scyphiphora hydrophyllacea", IF(J4313="DIMA", "Diospyros maritima", IF(J4313="POPI", "Pongamia pinnata", IF(J4313="MAPS", "Maniltoa psilogyne", IF(J4313="INBI", "Intsia bijuga", IF(J4313="ACEB", "Acanthus ebracteatus", IF(J4313="CAER", "Calamus erinaceus", IF(J4313="UNUN", "Unknown unknown",  IF(J4313="SOAL", "Sonneratia alba",  IF(J4313="AECO", "Aegiceras corniculatum", "" )) )))))))))))))))))))))))))))))</f>
        <v>Xylocarpus granatum</v>
      </c>
      <c r="J4313" s="23" t="s">
        <v>1022</v>
      </c>
      <c r="K4313" s="68" t="n">
        <v>17</v>
      </c>
      <c r="L4313" s="30"/>
      <c r="N4313" s="38"/>
    </row>
    <row r="4314" customFormat="false" ht="13.8" hidden="false" customHeight="false" outlineLevel="0" collapsed="false">
      <c r="A4314" s="49" t="s">
        <v>138</v>
      </c>
      <c r="B4314" s="43" t="n">
        <v>41398</v>
      </c>
      <c r="C4314" s="1" t="s">
        <v>544</v>
      </c>
      <c r="D4314" s="1" t="s">
        <v>140</v>
      </c>
      <c r="E4314" s="1" t="s">
        <v>544</v>
      </c>
      <c r="F4314" s="1" t="s">
        <v>20</v>
      </c>
      <c r="G4314" s="14" t="s">
        <v>174</v>
      </c>
      <c r="H4314" s="1" t="n">
        <v>2</v>
      </c>
      <c r="I4314" s="23" t="str">
        <f aca="false">IF(J4314="RHAP", "Rhizophora apiculata", IF(J4314="EXAG", "Excoecaria agallocha", IF(J4314="BRPA", "Bruguiera parviflora", IF(J4314="XYMO", "Xylocarpus moluccensis", IF(J4314="BRCY", "Bruguiera cylindrica", IF(J4314="AVAL", "Avicennia alba", IF(J4314="AVOF", "Avicennia officinalis", IF(J4314="LURA", "Lumnitzera racemosa", IF(J4314="CETA", "Ceriops tagal", IF(J4314="XYGR", "Xylocarpus granatum", IF(J4314="AVMA", "Avicennia marina", IF(J4314="RHMU", "Rhizophora mucronata", IF(J4314="BRGY", "Bruguiera gymnorrhiza", IF(J4314="BRSE", "Bruguiera sexangula", IF(J4314="SOOV", "Sonneratia ovata", IF(J4314="SOCA", "Sonneratia caseolaris", IF(J4314="HELI", "Heritiera littoralis", IF(J4314="HESY", "Heritiera sylvatica", IF(J4314="NYFR", "Nypa fruticans", IF(J4314="CYRA", "Cynometra ramiflora", IF(J4314="PHPA", "Phoenix paludosa", IF(J4314="SCHY", "Scyphiphora hydrophyllacea", IF(J4314="DIMA", "Diospyros maritima", IF(J4314="POPI", "Pongamia pinnata", IF(J4314="MAPS", "Maniltoa psilogyne", IF(J4314="INBI", "Intsia bijuga", IF(J4314="ACEB", "Acanthus ebracteatus", IF(J4314="CAER", "Calamus erinaceus", IF(J4314="UNUN", "Unknown unknown",  IF(J4314="SOAL", "Sonneratia alba",  IF(J4314="AECO", "Aegiceras corniculatum", "" )) )))))))))))))))))))))))))))))</f>
        <v>Unknown unknown</v>
      </c>
      <c r="J4314" s="23" t="s">
        <v>1028</v>
      </c>
      <c r="K4314" s="68" t="n">
        <v>17.8</v>
      </c>
      <c r="L4314" s="30"/>
      <c r="N4314" s="38" t="n">
        <v>1</v>
      </c>
      <c r="P4314" s="23"/>
    </row>
    <row r="4315" customFormat="false" ht="13.8" hidden="false" customHeight="false" outlineLevel="0" collapsed="false">
      <c r="A4315" s="49" t="s">
        <v>138</v>
      </c>
      <c r="B4315" s="43" t="n">
        <v>41398</v>
      </c>
      <c r="C4315" s="1" t="s">
        <v>544</v>
      </c>
      <c r="D4315" s="1" t="s">
        <v>140</v>
      </c>
      <c r="E4315" s="1" t="s">
        <v>544</v>
      </c>
      <c r="F4315" s="1" t="s">
        <v>20</v>
      </c>
      <c r="G4315" s="14" t="s">
        <v>174</v>
      </c>
      <c r="H4315" s="1" t="n">
        <v>2</v>
      </c>
      <c r="I4315" s="23" t="str">
        <f aca="false">IF(J4315="RHAP", "Rhizophora apiculata", IF(J4315="EXAG", "Excoecaria agallocha", IF(J4315="BRPA", "Bruguiera parviflora", IF(J4315="XYMO", "Xylocarpus moluccensis", IF(J4315="BRCY", "Bruguiera cylindrica", IF(J4315="AVAL", "Avicennia alba", IF(J4315="AVOF", "Avicennia officinalis", IF(J4315="LURA", "Lumnitzera racemosa", IF(J4315="CETA", "Ceriops tagal", IF(J4315="XYGR", "Xylocarpus granatum", IF(J4315="AVMA", "Avicennia marina", IF(J4315="RHMU", "Rhizophora mucronata", IF(J4315="BRGY", "Bruguiera gymnorrhiza", IF(J4315="BRSE", "Bruguiera sexangula", IF(J4315="SOOV", "Sonneratia ovata", IF(J4315="SOCA", "Sonneratia caseolaris", IF(J4315="HELI", "Heritiera littoralis", IF(J4315="HESY", "Heritiera sylvatica", IF(J4315="NYFR", "Nypa fruticans", IF(J4315="CYRA", "Cynometra ramiflora", IF(J4315="PHPA", "Phoenix paludosa", IF(J4315="SCHY", "Scyphiphora hydrophyllacea", IF(J4315="DIMA", "Diospyros maritima", IF(J4315="POPI", "Pongamia pinnata", IF(J4315="MAPS", "Maniltoa psilogyne", IF(J4315="INBI", "Intsia bijuga", IF(J4315="ACEB", "Acanthus ebracteatus", IF(J4315="CAER", "Calamus erinaceus", IF(J4315="UNUN", "Unknown unknown",  IF(J4315="SOAL", "Sonneratia alba",  IF(J4315="AECO", "Aegiceras corniculatum", "" )) )))))))))))))))))))))))))))))</f>
        <v>Xylocarpus moluccensis</v>
      </c>
      <c r="J4315" s="23" t="s">
        <v>146</v>
      </c>
      <c r="K4315" s="68" t="n">
        <v>18.3</v>
      </c>
      <c r="L4315" s="30"/>
      <c r="N4315" s="38"/>
    </row>
    <row r="4316" customFormat="false" ht="13.8" hidden="false" customHeight="false" outlineLevel="0" collapsed="false">
      <c r="A4316" s="49" t="s">
        <v>138</v>
      </c>
      <c r="B4316" s="43" t="n">
        <v>41398</v>
      </c>
      <c r="C4316" s="1" t="s">
        <v>544</v>
      </c>
      <c r="D4316" s="1" t="s">
        <v>140</v>
      </c>
      <c r="E4316" s="1" t="s">
        <v>544</v>
      </c>
      <c r="F4316" s="1" t="s">
        <v>20</v>
      </c>
      <c r="G4316" s="14" t="s">
        <v>174</v>
      </c>
      <c r="H4316" s="1" t="n">
        <v>2</v>
      </c>
      <c r="I4316" s="23" t="str">
        <f aca="false">IF(J4316="RHAP", "Rhizophora apiculata", IF(J4316="EXAG", "Excoecaria agallocha", IF(J4316="BRPA", "Bruguiera parviflora", IF(J4316="XYMO", "Xylocarpus moluccensis", IF(J4316="BRCY", "Bruguiera cylindrica", IF(J4316="AVAL", "Avicennia alba", IF(J4316="AVOF", "Avicennia officinalis", IF(J4316="LURA", "Lumnitzera racemosa", IF(J4316="CETA", "Ceriops tagal", IF(J4316="XYGR", "Xylocarpus granatum", IF(J4316="AVMA", "Avicennia marina", IF(J4316="RHMU", "Rhizophora mucronata", IF(J4316="BRGY", "Bruguiera gymnorrhiza", IF(J4316="BRSE", "Bruguiera sexangula", IF(J4316="SOOV", "Sonneratia ovata", IF(J4316="SOCA", "Sonneratia caseolaris", IF(J4316="HELI", "Heritiera littoralis", IF(J4316="HESY", "Heritiera sylvatica", IF(J4316="NYFR", "Nypa fruticans", IF(J4316="CYRA", "Cynometra ramiflora", IF(J4316="PHPA", "Phoenix paludosa", IF(J4316="SCHY", "Scyphiphora hydrophyllacea", IF(J4316="DIMA", "Diospyros maritima", IF(J4316="POPI", "Pongamia pinnata", IF(J4316="MAPS", "Maniltoa psilogyne", IF(J4316="INBI", "Intsia bijuga", IF(J4316="ACEB", "Acanthus ebracteatus", IF(J4316="CAER", "Calamus erinaceus", IF(J4316="UNUN", "Unknown unknown",  IF(J4316="SOAL", "Sonneratia alba",  IF(J4316="AECO", "Aegiceras corniculatum", "" )) )))))))))))))))))))))))))))))</f>
        <v>Xylocarpus moluccensis</v>
      </c>
      <c r="J4316" s="23" t="s">
        <v>146</v>
      </c>
      <c r="K4316" s="68" t="n">
        <v>24</v>
      </c>
      <c r="L4316" s="30"/>
      <c r="N4316" s="38"/>
    </row>
    <row r="4317" customFormat="false" ht="13.8" hidden="false" customHeight="false" outlineLevel="0" collapsed="false">
      <c r="A4317" s="49" t="s">
        <v>138</v>
      </c>
      <c r="B4317" s="43" t="n">
        <v>41398</v>
      </c>
      <c r="C4317" s="1" t="s">
        <v>544</v>
      </c>
      <c r="D4317" s="1" t="s">
        <v>140</v>
      </c>
      <c r="E4317" s="1" t="s">
        <v>544</v>
      </c>
      <c r="F4317" s="1" t="s">
        <v>20</v>
      </c>
      <c r="G4317" s="14" t="s">
        <v>174</v>
      </c>
      <c r="H4317" s="1" t="n">
        <v>2</v>
      </c>
      <c r="I4317" s="23" t="str">
        <f aca="false">IF(J4317="RHAP", "Rhizophora apiculata", IF(J4317="EXAG", "Excoecaria agallocha", IF(J4317="BRPA", "Bruguiera parviflora", IF(J4317="XYMO", "Xylocarpus moluccensis", IF(J4317="BRCY", "Bruguiera cylindrica", IF(J4317="AVAL", "Avicennia alba", IF(J4317="AVOF", "Avicennia officinalis", IF(J4317="LURA", "Lumnitzera racemosa", IF(J4317="CETA", "Ceriops tagal", IF(J4317="XYGR", "Xylocarpus granatum", IF(J4317="AVMA", "Avicennia marina", IF(J4317="RHMU", "Rhizophora mucronata", IF(J4317="BRGY", "Bruguiera gymnorrhiza", IF(J4317="BRSE", "Bruguiera sexangula", IF(J4317="SOOV", "Sonneratia ovata", IF(J4317="SOCA", "Sonneratia caseolaris", IF(J4317="HELI", "Heritiera littoralis", IF(J4317="HESY", "Heritiera sylvatica", IF(J4317="NYFR", "Nypa fruticans", IF(J4317="CYRA", "Cynometra ramiflora", IF(J4317="PHPA", "Phoenix paludosa", IF(J4317="SCHY", "Scyphiphora hydrophyllacea", IF(J4317="DIMA", "Diospyros maritima", IF(J4317="POPI", "Pongamia pinnata", IF(J4317="MAPS", "Maniltoa psilogyne", IF(J4317="INBI", "Intsia bijuga", IF(J4317="ACEB", "Acanthus ebracteatus", IF(J4317="CAER", "Calamus erinaceus", IF(J4317="UNUN", "Unknown unknown",  IF(J4317="SOAL", "Sonneratia alba",  IF(J4317="AECO", "Aegiceras corniculatum", "" )) )))))))))))))))))))))))))))))</f>
        <v>Xylocarpus moluccensis</v>
      </c>
      <c r="J4317" s="23" t="s">
        <v>146</v>
      </c>
      <c r="K4317" s="68" t="n">
        <v>33.3</v>
      </c>
      <c r="L4317" s="30"/>
      <c r="N4317" s="38"/>
    </row>
    <row r="4318" customFormat="false" ht="13.8" hidden="false" customHeight="false" outlineLevel="0" collapsed="false">
      <c r="A4318" s="49" t="s">
        <v>138</v>
      </c>
      <c r="B4318" s="43" t="n">
        <v>41398</v>
      </c>
      <c r="C4318" s="1" t="s">
        <v>544</v>
      </c>
      <c r="D4318" s="1" t="s">
        <v>140</v>
      </c>
      <c r="E4318" s="1" t="s">
        <v>544</v>
      </c>
      <c r="F4318" s="1" t="s">
        <v>20</v>
      </c>
      <c r="G4318" s="14" t="s">
        <v>174</v>
      </c>
      <c r="H4318" s="1" t="n">
        <v>2</v>
      </c>
      <c r="I4318" s="23" t="str">
        <f aca="false">IF(J4318="RHAP", "Rhizophora apiculata", IF(J4318="EXAG", "Excoecaria agallocha", IF(J4318="BRPA", "Bruguiera parviflora", IF(J4318="XYMO", "Xylocarpus moluccensis", IF(J4318="BRCY", "Bruguiera cylindrica", IF(J4318="AVAL", "Avicennia alba", IF(J4318="AVOF", "Avicennia officinalis", IF(J4318="LURA", "Lumnitzera racemosa", IF(J4318="CETA", "Ceriops tagal", IF(J4318="XYGR", "Xylocarpus granatum", IF(J4318="AVMA", "Avicennia marina", IF(J4318="RHMU", "Rhizophora mucronata", IF(J4318="BRGY", "Bruguiera gymnorrhiza", IF(J4318="BRSE", "Bruguiera sexangula", IF(J4318="SOOV", "Sonneratia ovata", IF(J4318="SOCA", "Sonneratia caseolaris", IF(J4318="HELI", "Heritiera littoralis", IF(J4318="HESY", "Heritiera sylvatica", IF(J4318="NYFR", "Nypa fruticans", IF(J4318="CYRA", "Cynometra ramiflora", IF(J4318="PHPA", "Phoenix paludosa", IF(J4318="SCHY", "Scyphiphora hydrophyllacea", IF(J4318="DIMA", "Diospyros maritima", IF(J4318="POPI", "Pongamia pinnata", IF(J4318="MAPS", "Maniltoa psilogyne", IF(J4318="INBI", "Intsia bijuga", IF(J4318="ACEB", "Acanthus ebracteatus", IF(J4318="CAER", "Calamus erinaceus", IF(J4318="UNUN", "Unknown unknown",  IF(J4318="SOAL", "Sonneratia alba",  IF(J4318="AECO", "Aegiceras corniculatum", "" )) )))))))))))))))))))))))))))))</f>
        <v>Xylocarpus granatum</v>
      </c>
      <c r="J4318" s="23" t="s">
        <v>1022</v>
      </c>
      <c r="K4318" s="68" t="n">
        <v>40</v>
      </c>
      <c r="L4318" s="30"/>
      <c r="N4318" s="38"/>
    </row>
    <row r="4319" customFormat="false" ht="13.8" hidden="false" customHeight="false" outlineLevel="0" collapsed="false">
      <c r="A4319" s="72" t="s">
        <v>138</v>
      </c>
      <c r="B4319" s="43" t="n">
        <v>41398</v>
      </c>
      <c r="C4319" s="1" t="s">
        <v>544</v>
      </c>
      <c r="D4319" s="1" t="s">
        <v>140</v>
      </c>
      <c r="E4319" s="1" t="s">
        <v>544</v>
      </c>
      <c r="F4319" s="1" t="s">
        <v>20</v>
      </c>
      <c r="G4319" s="14" t="s">
        <v>174</v>
      </c>
      <c r="H4319" s="1" t="n">
        <v>3</v>
      </c>
      <c r="I4319" s="23" t="str">
        <f aca="false">IF(J4319="RHAP", "Rhizophora apiculata", IF(J4319="EXAG", "Excoecaria agallocha", IF(J4319="BRPA", "Bruguiera parviflora", IF(J4319="XYMO", "Xylocarpus moluccensis", IF(J4319="BRCY", "Bruguiera cylindrica", IF(J4319="AVAL", "Avicennia alba", IF(J4319="AVOF", "Avicennia officinalis", IF(J4319="LURA", "Lumnitzera racemosa", IF(J4319="CETA", "Ceriops tagal", IF(J4319="XYGR", "Xylocarpus granatum", IF(J4319="AVMA", "Avicennia marina", IF(J4319="RHMU", "Rhizophora mucronata", IF(J4319="BRGY", "Bruguiera gymnorrhiza", IF(J4319="BRSE", "Bruguiera sexangula", IF(J4319="SOOV", "Sonneratia ovata", IF(J4319="SOCA", "Sonneratia caseolaris", IF(J4319="HELI", "Heritiera littoralis", IF(J4319="HESY", "Heritiera sylvatica", IF(J4319="NYFR", "Nypa fruticans", IF(J4319="CYRA", "Cynometra ramiflora", IF(J4319="PHPA", "Phoenix paludosa", IF(J4319="SCHY", "Scyphiphora hydrophyllacea", IF(J4319="DIMA", "Diospyros maritima", IF(J4319="POPI", "Pongamia pinnata", IF(J4319="MAPS", "Maniltoa psilogyne", IF(J4319="INBI", "Intsia bijuga", IF(J4319="ACEB", "Acanthus ebracteatus", IF(J4319="CAER", "Calamus erinaceus", IF(J4319="UNUN", "Unknown unknown",  IF(J4319="SOAL", "Sonneratia alba",  IF(J4319="AECO", "Aegiceras corniculatum", "" )) )))))))))))))))))))))))))))))</f>
        <v>Phoenix paludosa</v>
      </c>
      <c r="J4319" s="23" t="s">
        <v>1082</v>
      </c>
      <c r="K4319" s="68" t="n">
        <v>1</v>
      </c>
      <c r="L4319" s="30"/>
      <c r="N4319" s="0"/>
      <c r="P4319" s="38" t="s">
        <v>1095</v>
      </c>
    </row>
    <row r="4320" customFormat="false" ht="13.8" hidden="false" customHeight="false" outlineLevel="0" collapsed="false">
      <c r="A4320" s="72" t="s">
        <v>138</v>
      </c>
      <c r="B4320" s="43" t="n">
        <v>41398</v>
      </c>
      <c r="C4320" s="1" t="s">
        <v>544</v>
      </c>
      <c r="D4320" s="1" t="s">
        <v>140</v>
      </c>
      <c r="E4320" s="1" t="s">
        <v>544</v>
      </c>
      <c r="F4320" s="1" t="s">
        <v>20</v>
      </c>
      <c r="G4320" s="14" t="s">
        <v>174</v>
      </c>
      <c r="H4320" s="1" t="n">
        <v>3</v>
      </c>
      <c r="I4320" s="23" t="str">
        <f aca="false">IF(J4320="RHAP", "Rhizophora apiculata", IF(J4320="EXAG", "Excoecaria agallocha", IF(J4320="BRPA", "Bruguiera parviflora", IF(J4320="XYMO", "Xylocarpus moluccensis", IF(J4320="BRCY", "Bruguiera cylindrica", IF(J4320="AVAL", "Avicennia alba", IF(J4320="AVOF", "Avicennia officinalis", IF(J4320="LURA", "Lumnitzera racemosa", IF(J4320="CETA", "Ceriops tagal", IF(J4320="XYGR", "Xylocarpus granatum", IF(J4320="AVMA", "Avicennia marina", IF(J4320="RHMU", "Rhizophora mucronata", IF(J4320="BRGY", "Bruguiera gymnorrhiza", IF(J4320="BRSE", "Bruguiera sexangula", IF(J4320="SOOV", "Sonneratia ovata", IF(J4320="SOCA", "Sonneratia caseolaris", IF(J4320="HELI", "Heritiera littoralis", IF(J4320="HESY", "Heritiera sylvatica", IF(J4320="NYFR", "Nypa fruticans", IF(J4320="CYRA", "Cynometra ramiflora", IF(J4320="PHPA", "Phoenix paludosa", IF(J4320="SCHY", "Scyphiphora hydrophyllacea", IF(J4320="DIMA", "Diospyros maritima", IF(J4320="POPI", "Pongamia pinnata", IF(J4320="MAPS", "Maniltoa psilogyne", IF(J4320="INBI", "Intsia bijuga", IF(J4320="ACEB", "Acanthus ebracteatus", IF(J4320="CAER", "Calamus erinaceus", IF(J4320="UNUN", "Unknown unknown",  IF(J4320="SOAL", "Sonneratia alba",  IF(J4320="AECO", "Aegiceras corniculatum", "" )) )))))))))))))))))))))))))))))</f>
        <v>Phoenix paludosa</v>
      </c>
      <c r="J4320" s="23" t="s">
        <v>1082</v>
      </c>
      <c r="K4320" s="68" t="n">
        <v>1</v>
      </c>
      <c r="L4320" s="30"/>
      <c r="N4320" s="38"/>
      <c r="P4320" s="1" t="s">
        <v>1096</v>
      </c>
    </row>
    <row r="4321" customFormat="false" ht="13.8" hidden="false" customHeight="false" outlineLevel="0" collapsed="false">
      <c r="A4321" s="49" t="s">
        <v>138</v>
      </c>
      <c r="B4321" s="43" t="n">
        <v>41398</v>
      </c>
      <c r="C4321" s="1" t="s">
        <v>544</v>
      </c>
      <c r="D4321" s="1" t="s">
        <v>140</v>
      </c>
      <c r="E4321" s="1" t="s">
        <v>544</v>
      </c>
      <c r="F4321" s="1" t="s">
        <v>20</v>
      </c>
      <c r="G4321" s="14" t="s">
        <v>174</v>
      </c>
      <c r="H4321" s="1" t="n">
        <v>3</v>
      </c>
      <c r="I4321" s="23" t="str">
        <f aca="false">IF(J4321="RHAP", "Rhizophora apiculata", IF(J4321="EXAG", "Excoecaria agallocha", IF(J4321="BRPA", "Bruguiera parviflora", IF(J4321="XYMO", "Xylocarpus moluccensis", IF(J4321="BRCY", "Bruguiera cylindrica", IF(J4321="AVAL", "Avicennia alba", IF(J4321="AVOF", "Avicennia officinalis", IF(J4321="LURA", "Lumnitzera racemosa", IF(J4321="CETA", "Ceriops tagal", IF(J4321="XYGR", "Xylocarpus granatum", IF(J4321="AVMA", "Avicennia marina", IF(J4321="RHMU", "Rhizophora mucronata", IF(J4321="BRGY", "Bruguiera gymnorrhiza", IF(J4321="BRSE", "Bruguiera sexangula", IF(J4321="SOOV", "Sonneratia ovata", IF(J4321="SOCA", "Sonneratia caseolaris", IF(J4321="HELI", "Heritiera littoralis", IF(J4321="HESY", "Heritiera sylvatica", IF(J4321="NYFR", "Nypa fruticans", IF(J4321="CYRA", "Cynometra ramiflora", IF(J4321="PHPA", "Phoenix paludosa", IF(J4321="SCHY", "Scyphiphora hydrophyllacea", IF(J4321="DIMA", "Diospyros maritima", IF(J4321="POPI", "Pongamia pinnata", IF(J4321="MAPS", "Maniltoa psilogyne", IF(J4321="INBI", "Intsia bijuga", IF(J4321="ACEB", "Acanthus ebracteatus", IF(J4321="CAER", "Calamus erinaceus", IF(J4321="UNUN", "Unknown unknown",  IF(J4321="SOAL", "Sonneratia alba",  IF(J4321="AECO", "Aegiceras corniculatum", "" )) )))))))))))))))))))))))))))))</f>
        <v>Xylocarpus granatum</v>
      </c>
      <c r="J4321" s="23" t="s">
        <v>1022</v>
      </c>
      <c r="K4321" s="68" t="n">
        <v>5</v>
      </c>
      <c r="L4321" s="30"/>
      <c r="N4321" s="38"/>
    </row>
    <row r="4322" customFormat="false" ht="13.8" hidden="false" customHeight="false" outlineLevel="0" collapsed="false">
      <c r="A4322" s="72" t="s">
        <v>138</v>
      </c>
      <c r="B4322" s="43" t="n">
        <v>41398</v>
      </c>
      <c r="C4322" s="1" t="s">
        <v>544</v>
      </c>
      <c r="D4322" s="1" t="s">
        <v>140</v>
      </c>
      <c r="E4322" s="1" t="s">
        <v>544</v>
      </c>
      <c r="F4322" s="1" t="s">
        <v>20</v>
      </c>
      <c r="G4322" s="14" t="s">
        <v>174</v>
      </c>
      <c r="H4322" s="1" t="n">
        <v>3</v>
      </c>
      <c r="I4322" s="23" t="str">
        <f aca="false">IF(J4322="RHAP", "Rhizophora apiculata", IF(J4322="EXAG", "Excoecaria agallocha", IF(J4322="BRPA", "Bruguiera parviflora", IF(J4322="XYMO", "Xylocarpus moluccensis", IF(J4322="BRCY", "Bruguiera cylindrica", IF(J4322="AVAL", "Avicennia alba", IF(J4322="AVOF", "Avicennia officinalis", IF(J4322="LURA", "Lumnitzera racemosa", IF(J4322="CETA", "Ceriops tagal", IF(J4322="XYGR", "Xylocarpus granatum", IF(J4322="AVMA", "Avicennia marina", IF(J4322="RHMU", "Rhizophora mucronata", IF(J4322="BRGY", "Bruguiera gymnorrhiza", IF(J4322="BRSE", "Bruguiera sexangula", IF(J4322="SOOV", "Sonneratia ovata", IF(J4322="SOCA", "Sonneratia caseolaris", IF(J4322="HELI", "Heritiera littoralis", IF(J4322="HESY", "Heritiera sylvatica", IF(J4322="NYFR", "Nypa fruticans", IF(J4322="CYRA", "Cynometra ramiflora", IF(J4322="PHPA", "Phoenix paludosa", IF(J4322="SCHY", "Scyphiphora hydrophyllacea", IF(J4322="DIMA", "Diospyros maritima", IF(J4322="POPI", "Pongamia pinnata", IF(J4322="MAPS", "Maniltoa psilogyne", IF(J4322="INBI", "Intsia bijuga", IF(J4322="ACEB", "Acanthus ebracteatus", IF(J4322="CAER", "Calamus erinaceus", IF(J4322="UNUN", "Unknown unknown",  IF(J4322="SOAL", "Sonneratia alba",  IF(J4322="AECO", "Aegiceras corniculatum", "" )) )))))))))))))))))))))))))))))</f>
        <v>Cynometra ramiflora</v>
      </c>
      <c r="J4322" s="23" t="s">
        <v>1094</v>
      </c>
      <c r="K4322" s="68" t="n">
        <v>5.1</v>
      </c>
      <c r="L4322" s="30"/>
      <c r="N4322" s="38"/>
    </row>
    <row r="4323" customFormat="false" ht="13.8" hidden="false" customHeight="false" outlineLevel="0" collapsed="false">
      <c r="A4323" s="72" t="s">
        <v>138</v>
      </c>
      <c r="B4323" s="43" t="n">
        <v>41398</v>
      </c>
      <c r="C4323" s="1" t="s">
        <v>544</v>
      </c>
      <c r="D4323" s="1" t="s">
        <v>140</v>
      </c>
      <c r="E4323" s="1" t="s">
        <v>544</v>
      </c>
      <c r="F4323" s="1" t="s">
        <v>20</v>
      </c>
      <c r="G4323" s="14" t="s">
        <v>174</v>
      </c>
      <c r="H4323" s="1" t="n">
        <v>3</v>
      </c>
      <c r="I4323" s="23" t="str">
        <f aca="false">IF(J4323="RHAP", "Rhizophora apiculata", IF(J4323="EXAG", "Excoecaria agallocha", IF(J4323="BRPA", "Bruguiera parviflora", IF(J4323="XYMO", "Xylocarpus moluccensis", IF(J4323="BRCY", "Bruguiera cylindrica", IF(J4323="AVAL", "Avicennia alba", IF(J4323="AVOF", "Avicennia officinalis", IF(J4323="LURA", "Lumnitzera racemosa", IF(J4323="CETA", "Ceriops tagal", IF(J4323="XYGR", "Xylocarpus granatum", IF(J4323="AVMA", "Avicennia marina", IF(J4323="RHMU", "Rhizophora mucronata", IF(J4323="BRGY", "Bruguiera gymnorrhiza", IF(J4323="BRSE", "Bruguiera sexangula", IF(J4323="SOOV", "Sonneratia ovata", IF(J4323="SOCA", "Sonneratia caseolaris", IF(J4323="HELI", "Heritiera littoralis", IF(J4323="HESY", "Heritiera sylvatica", IF(J4323="NYFR", "Nypa fruticans", IF(J4323="CYRA", "Cynometra ramiflora", IF(J4323="PHPA", "Phoenix paludosa", IF(J4323="SCHY", "Scyphiphora hydrophyllacea", IF(J4323="DIMA", "Diospyros maritima", IF(J4323="POPI", "Pongamia pinnata", IF(J4323="MAPS", "Maniltoa psilogyne", IF(J4323="INBI", "Intsia bijuga", IF(J4323="ACEB", "Acanthus ebracteatus", IF(J4323="CAER", "Calamus erinaceus", IF(J4323="UNUN", "Unknown unknown",  IF(J4323="SOAL", "Sonneratia alba",  IF(J4323="AECO", "Aegiceras corniculatum", "" )) )))))))))))))))))))))))))))))</f>
        <v>Cynometra ramiflora</v>
      </c>
      <c r="J4323" s="23" t="s">
        <v>1094</v>
      </c>
      <c r="K4323" s="68" t="n">
        <v>5.2</v>
      </c>
      <c r="L4323" s="30"/>
      <c r="N4323" s="38"/>
    </row>
    <row r="4324" customFormat="false" ht="13.8" hidden="false" customHeight="false" outlineLevel="0" collapsed="false">
      <c r="A4324" s="49" t="s">
        <v>138</v>
      </c>
      <c r="B4324" s="43" t="n">
        <v>41398</v>
      </c>
      <c r="C4324" s="1" t="s">
        <v>544</v>
      </c>
      <c r="D4324" s="1" t="s">
        <v>140</v>
      </c>
      <c r="E4324" s="1" t="s">
        <v>544</v>
      </c>
      <c r="F4324" s="1" t="s">
        <v>20</v>
      </c>
      <c r="G4324" s="14" t="s">
        <v>174</v>
      </c>
      <c r="H4324" s="1" t="n">
        <v>3</v>
      </c>
      <c r="I4324" s="23" t="str">
        <f aca="false">IF(J4324="RHAP", "Rhizophora apiculata", IF(J4324="EXAG", "Excoecaria agallocha", IF(J4324="BRPA", "Bruguiera parviflora", IF(J4324="XYMO", "Xylocarpus moluccensis", IF(J4324="BRCY", "Bruguiera cylindrica", IF(J4324="AVAL", "Avicennia alba", IF(J4324="AVOF", "Avicennia officinalis", IF(J4324="LURA", "Lumnitzera racemosa", IF(J4324="CETA", "Ceriops tagal", IF(J4324="XYGR", "Xylocarpus granatum", IF(J4324="AVMA", "Avicennia marina", IF(J4324="RHMU", "Rhizophora mucronata", IF(J4324="BRGY", "Bruguiera gymnorrhiza", IF(J4324="BRSE", "Bruguiera sexangula", IF(J4324="SOOV", "Sonneratia ovata", IF(J4324="SOCA", "Sonneratia caseolaris", IF(J4324="HELI", "Heritiera littoralis", IF(J4324="HESY", "Heritiera sylvatica", IF(J4324="NYFR", "Nypa fruticans", IF(J4324="CYRA", "Cynometra ramiflora", IF(J4324="PHPA", "Phoenix paludosa", IF(J4324="SCHY", "Scyphiphora hydrophyllacea", IF(J4324="DIMA", "Diospyros maritima", IF(J4324="POPI", "Pongamia pinnata", IF(J4324="MAPS", "Maniltoa psilogyne", IF(J4324="INBI", "Intsia bijuga", IF(J4324="ACEB", "Acanthus ebracteatus", IF(J4324="CAER", "Calamus erinaceus", IF(J4324="UNUN", "Unknown unknown",  IF(J4324="SOAL", "Sonneratia alba",  IF(J4324="AECO", "Aegiceras corniculatum", "" )) )))))))))))))))))))))))))))))</f>
        <v>Unknown unknown</v>
      </c>
      <c r="J4324" s="23" t="s">
        <v>1028</v>
      </c>
      <c r="K4324" s="68" t="n">
        <v>5.3</v>
      </c>
      <c r="L4324" s="30" t="n">
        <v>1.37</v>
      </c>
      <c r="N4324" s="38" t="n">
        <v>3</v>
      </c>
      <c r="P4324" s="23"/>
    </row>
    <row r="4325" customFormat="false" ht="13.8" hidden="false" customHeight="false" outlineLevel="0" collapsed="false">
      <c r="A4325" s="49" t="s">
        <v>138</v>
      </c>
      <c r="B4325" s="43" t="n">
        <v>41398</v>
      </c>
      <c r="C4325" s="1" t="s">
        <v>544</v>
      </c>
      <c r="D4325" s="1" t="s">
        <v>140</v>
      </c>
      <c r="E4325" s="1" t="s">
        <v>544</v>
      </c>
      <c r="F4325" s="1" t="s">
        <v>20</v>
      </c>
      <c r="G4325" s="14" t="s">
        <v>174</v>
      </c>
      <c r="H4325" s="1" t="n">
        <v>3</v>
      </c>
      <c r="I4325" s="23" t="str">
        <f aca="false">IF(J4325="RHAP", "Rhizophora apiculata", IF(J4325="EXAG", "Excoecaria agallocha", IF(J4325="BRPA", "Bruguiera parviflora", IF(J4325="XYMO", "Xylocarpus moluccensis", IF(J4325="BRCY", "Bruguiera cylindrica", IF(J4325="AVAL", "Avicennia alba", IF(J4325="AVOF", "Avicennia officinalis", IF(J4325="LURA", "Lumnitzera racemosa", IF(J4325="CETA", "Ceriops tagal", IF(J4325="XYGR", "Xylocarpus granatum", IF(J4325="AVMA", "Avicennia marina", IF(J4325="RHMU", "Rhizophora mucronata", IF(J4325="BRGY", "Bruguiera gymnorrhiza", IF(J4325="BRSE", "Bruguiera sexangula", IF(J4325="SOOV", "Sonneratia ovata", IF(J4325="SOCA", "Sonneratia caseolaris", IF(J4325="HELI", "Heritiera littoralis", IF(J4325="HESY", "Heritiera sylvatica", IF(J4325="NYFR", "Nypa fruticans", IF(J4325="CYRA", "Cynometra ramiflora", IF(J4325="PHPA", "Phoenix paludosa", IF(J4325="SCHY", "Scyphiphora hydrophyllacea", IF(J4325="DIMA", "Diospyros maritima", IF(J4325="POPI", "Pongamia pinnata", IF(J4325="MAPS", "Maniltoa psilogyne", IF(J4325="INBI", "Intsia bijuga", IF(J4325="ACEB", "Acanthus ebracteatus", IF(J4325="CAER", "Calamus erinaceus", IF(J4325="UNUN", "Unknown unknown",  IF(J4325="SOAL", "Sonneratia alba",  IF(J4325="AECO", "Aegiceras corniculatum", "" )) )))))))))))))))))))))))))))))</f>
        <v>Unknown unknown</v>
      </c>
      <c r="J4325" s="23" t="s">
        <v>1028</v>
      </c>
      <c r="K4325" s="68" t="n">
        <v>5.3</v>
      </c>
      <c r="L4325" s="30" t="n">
        <v>1.37</v>
      </c>
      <c r="N4325" s="38" t="n">
        <v>3</v>
      </c>
      <c r="P4325" s="23"/>
    </row>
    <row r="4326" customFormat="false" ht="13.8" hidden="false" customHeight="false" outlineLevel="0" collapsed="false">
      <c r="A4326" s="72" t="s">
        <v>138</v>
      </c>
      <c r="B4326" s="43" t="n">
        <v>41398</v>
      </c>
      <c r="C4326" s="1" t="s">
        <v>544</v>
      </c>
      <c r="D4326" s="1" t="s">
        <v>140</v>
      </c>
      <c r="E4326" s="1" t="s">
        <v>544</v>
      </c>
      <c r="F4326" s="1" t="s">
        <v>20</v>
      </c>
      <c r="G4326" s="14" t="s">
        <v>174</v>
      </c>
      <c r="H4326" s="1" t="n">
        <v>3</v>
      </c>
      <c r="I4326" s="23" t="str">
        <f aca="false">IF(J4326="RHAP", "Rhizophora apiculata", IF(J4326="EXAG", "Excoecaria agallocha", IF(J4326="BRPA", "Bruguiera parviflora", IF(J4326="XYMO", "Xylocarpus moluccensis", IF(J4326="BRCY", "Bruguiera cylindrica", IF(J4326="AVAL", "Avicennia alba", IF(J4326="AVOF", "Avicennia officinalis", IF(J4326="LURA", "Lumnitzera racemosa", IF(J4326="CETA", "Ceriops tagal", IF(J4326="XYGR", "Xylocarpus granatum", IF(J4326="AVMA", "Avicennia marina", IF(J4326="RHMU", "Rhizophora mucronata", IF(J4326="BRGY", "Bruguiera gymnorrhiza", IF(J4326="BRSE", "Bruguiera sexangula", IF(J4326="SOOV", "Sonneratia ovata", IF(J4326="SOCA", "Sonneratia caseolaris", IF(J4326="HELI", "Heritiera littoralis", IF(J4326="HESY", "Heritiera sylvatica", IF(J4326="NYFR", "Nypa fruticans", IF(J4326="CYRA", "Cynometra ramiflora", IF(J4326="PHPA", "Phoenix paludosa", IF(J4326="SCHY", "Scyphiphora hydrophyllacea", IF(J4326="DIMA", "Diospyros maritima", IF(J4326="POPI", "Pongamia pinnata", IF(J4326="MAPS", "Maniltoa psilogyne", IF(J4326="INBI", "Intsia bijuga", IF(J4326="ACEB", "Acanthus ebracteatus", IF(J4326="CAER", "Calamus erinaceus", IF(J4326="UNUN", "Unknown unknown",  IF(J4326="SOAL", "Sonneratia alba",  IF(J4326="AECO", "Aegiceras corniculatum", "" )) )))))))))))))))))))))))))))))</f>
        <v>Heritiera littoralis</v>
      </c>
      <c r="J4326" s="49" t="s">
        <v>1092</v>
      </c>
      <c r="K4326" s="68" t="n">
        <v>5.4</v>
      </c>
      <c r="L4326" s="30"/>
      <c r="N4326" s="38"/>
    </row>
    <row r="4327" customFormat="false" ht="13.8" hidden="false" customHeight="false" outlineLevel="0" collapsed="false">
      <c r="A4327" s="49" t="s">
        <v>138</v>
      </c>
      <c r="B4327" s="43" t="n">
        <v>41398</v>
      </c>
      <c r="C4327" s="1" t="s">
        <v>544</v>
      </c>
      <c r="D4327" s="1" t="s">
        <v>140</v>
      </c>
      <c r="E4327" s="1" t="s">
        <v>544</v>
      </c>
      <c r="F4327" s="1" t="s">
        <v>20</v>
      </c>
      <c r="G4327" s="14" t="s">
        <v>174</v>
      </c>
      <c r="H4327" s="1" t="n">
        <v>3</v>
      </c>
      <c r="I4327" s="23" t="str">
        <f aca="false">IF(J4327="RHAP", "Rhizophora apiculata", IF(J4327="EXAG", "Excoecaria agallocha", IF(J4327="BRPA", "Bruguiera parviflora", IF(J4327="XYMO", "Xylocarpus moluccensis", IF(J4327="BRCY", "Bruguiera cylindrica", IF(J4327="AVAL", "Avicennia alba", IF(J4327="AVOF", "Avicennia officinalis", IF(J4327="LURA", "Lumnitzera racemosa", IF(J4327="CETA", "Ceriops tagal", IF(J4327="XYGR", "Xylocarpus granatum", IF(J4327="AVMA", "Avicennia marina", IF(J4327="RHMU", "Rhizophora mucronata", IF(J4327="BRGY", "Bruguiera gymnorrhiza", IF(J4327="BRSE", "Bruguiera sexangula", IF(J4327="SOOV", "Sonneratia ovata", IF(J4327="SOCA", "Sonneratia caseolaris", IF(J4327="HELI", "Heritiera littoralis", IF(J4327="HESY", "Heritiera sylvatica", IF(J4327="NYFR", "Nypa fruticans", IF(J4327="CYRA", "Cynometra ramiflora", IF(J4327="PHPA", "Phoenix paludosa", IF(J4327="SCHY", "Scyphiphora hydrophyllacea", IF(J4327="DIMA", "Diospyros maritima", IF(J4327="POPI", "Pongamia pinnata", IF(J4327="MAPS", "Maniltoa psilogyne", IF(J4327="INBI", "Intsia bijuga", IF(J4327="ACEB", "Acanthus ebracteatus", IF(J4327="CAER", "Calamus erinaceus", IF(J4327="UNUN", "Unknown unknown",  IF(J4327="SOAL", "Sonneratia alba",  IF(J4327="AECO", "Aegiceras corniculatum", "" )) )))))))))))))))))))))))))))))</f>
        <v>Unknown unknown</v>
      </c>
      <c r="J4327" s="23" t="s">
        <v>1028</v>
      </c>
      <c r="K4327" s="68" t="n">
        <v>5.8</v>
      </c>
      <c r="L4327" s="30" t="n">
        <v>1.37</v>
      </c>
      <c r="N4327" s="38" t="n">
        <v>3</v>
      </c>
      <c r="P4327" s="23"/>
    </row>
    <row r="4328" customFormat="false" ht="13.8" hidden="false" customHeight="false" outlineLevel="0" collapsed="false">
      <c r="A4328" s="72" t="s">
        <v>138</v>
      </c>
      <c r="B4328" s="43" t="n">
        <v>41398</v>
      </c>
      <c r="C4328" s="1" t="s">
        <v>544</v>
      </c>
      <c r="D4328" s="1" t="s">
        <v>140</v>
      </c>
      <c r="E4328" s="1" t="s">
        <v>544</v>
      </c>
      <c r="F4328" s="1" t="s">
        <v>20</v>
      </c>
      <c r="G4328" s="14" t="s">
        <v>174</v>
      </c>
      <c r="H4328" s="1" t="n">
        <v>3</v>
      </c>
      <c r="I4328" s="23" t="str">
        <f aca="false">IF(J4328="RHAP", "Rhizophora apiculata", IF(J4328="EXAG", "Excoecaria agallocha", IF(J4328="BRPA", "Bruguiera parviflora", IF(J4328="XYMO", "Xylocarpus moluccensis", IF(J4328="BRCY", "Bruguiera cylindrica", IF(J4328="AVAL", "Avicennia alba", IF(J4328="AVOF", "Avicennia officinalis", IF(J4328="LURA", "Lumnitzera racemosa", IF(J4328="CETA", "Ceriops tagal", IF(J4328="XYGR", "Xylocarpus granatum", IF(J4328="AVMA", "Avicennia marina", IF(J4328="RHMU", "Rhizophora mucronata", IF(J4328="BRGY", "Bruguiera gymnorrhiza", IF(J4328="BRSE", "Bruguiera sexangula", IF(J4328="SOOV", "Sonneratia ovata", IF(J4328="SOCA", "Sonneratia caseolaris", IF(J4328="HELI", "Heritiera littoralis", IF(J4328="HESY", "Heritiera sylvatica", IF(J4328="NYFR", "Nypa fruticans", IF(J4328="CYRA", "Cynometra ramiflora", IF(J4328="PHPA", "Phoenix paludosa", IF(J4328="SCHY", "Scyphiphora hydrophyllacea", IF(J4328="DIMA", "Diospyros maritima", IF(J4328="POPI", "Pongamia pinnata", IF(J4328="MAPS", "Maniltoa psilogyne", IF(J4328="INBI", "Intsia bijuga", IF(J4328="ACEB", "Acanthus ebracteatus", IF(J4328="CAER", "Calamus erinaceus", IF(J4328="UNUN", "Unknown unknown",  IF(J4328="SOAL", "Sonneratia alba",  IF(J4328="AECO", "Aegiceras corniculatum", "" )) )))))))))))))))))))))))))))))</f>
        <v>Cynometra ramiflora</v>
      </c>
      <c r="J4328" s="23" t="s">
        <v>1094</v>
      </c>
      <c r="K4328" s="68" t="n">
        <v>6</v>
      </c>
      <c r="L4328" s="30"/>
      <c r="N4328" s="38"/>
    </row>
    <row r="4329" customFormat="false" ht="13.8" hidden="false" customHeight="false" outlineLevel="0" collapsed="false">
      <c r="A4329" s="72" t="s">
        <v>138</v>
      </c>
      <c r="B4329" s="43" t="n">
        <v>41398</v>
      </c>
      <c r="C4329" s="1" t="s">
        <v>544</v>
      </c>
      <c r="D4329" s="1" t="s">
        <v>140</v>
      </c>
      <c r="E4329" s="1" t="s">
        <v>544</v>
      </c>
      <c r="F4329" s="1" t="s">
        <v>20</v>
      </c>
      <c r="G4329" s="14" t="s">
        <v>174</v>
      </c>
      <c r="H4329" s="1" t="n">
        <v>3</v>
      </c>
      <c r="I4329" s="23" t="str">
        <f aca="false">IF(J4329="RHAP", "Rhizophora apiculata", IF(J4329="EXAG", "Excoecaria agallocha", IF(J4329="BRPA", "Bruguiera parviflora", IF(J4329="XYMO", "Xylocarpus moluccensis", IF(J4329="BRCY", "Bruguiera cylindrica", IF(J4329="AVAL", "Avicennia alba", IF(J4329="AVOF", "Avicennia officinalis", IF(J4329="LURA", "Lumnitzera racemosa", IF(J4329="CETA", "Ceriops tagal", IF(J4329="XYGR", "Xylocarpus granatum", IF(J4329="AVMA", "Avicennia marina", IF(J4329="RHMU", "Rhizophora mucronata", IF(J4329="BRGY", "Bruguiera gymnorrhiza", IF(J4329="BRSE", "Bruguiera sexangula", IF(J4329="SOOV", "Sonneratia ovata", IF(J4329="SOCA", "Sonneratia caseolaris", IF(J4329="HELI", "Heritiera littoralis", IF(J4329="HESY", "Heritiera sylvatica", IF(J4329="NYFR", "Nypa fruticans", IF(J4329="CYRA", "Cynometra ramiflora", IF(J4329="PHPA", "Phoenix paludosa", IF(J4329="SCHY", "Scyphiphora hydrophyllacea", IF(J4329="DIMA", "Diospyros maritima", IF(J4329="POPI", "Pongamia pinnata", IF(J4329="MAPS", "Maniltoa psilogyne", IF(J4329="INBI", "Intsia bijuga", IF(J4329="ACEB", "Acanthus ebracteatus", IF(J4329="CAER", "Calamus erinaceus", IF(J4329="UNUN", "Unknown unknown",  IF(J4329="SOAL", "Sonneratia alba",  IF(J4329="AECO", "Aegiceras corniculatum", "" )) )))))))))))))))))))))))))))))</f>
        <v>Cynometra ramiflora</v>
      </c>
      <c r="J4329" s="23" t="s">
        <v>1094</v>
      </c>
      <c r="K4329" s="68" t="n">
        <v>6.1</v>
      </c>
      <c r="L4329" s="30"/>
      <c r="N4329" s="38"/>
    </row>
    <row r="4330" customFormat="false" ht="13.8" hidden="false" customHeight="false" outlineLevel="0" collapsed="false">
      <c r="A4330" s="72" t="s">
        <v>138</v>
      </c>
      <c r="B4330" s="43" t="n">
        <v>41398</v>
      </c>
      <c r="C4330" s="1" t="s">
        <v>544</v>
      </c>
      <c r="D4330" s="1" t="s">
        <v>140</v>
      </c>
      <c r="E4330" s="1" t="s">
        <v>544</v>
      </c>
      <c r="F4330" s="1" t="s">
        <v>20</v>
      </c>
      <c r="G4330" s="14" t="s">
        <v>174</v>
      </c>
      <c r="H4330" s="1" t="n">
        <v>3</v>
      </c>
      <c r="I4330" s="23" t="str">
        <f aca="false">IF(J4330="RHAP", "Rhizophora apiculata", IF(J4330="EXAG", "Excoecaria agallocha", IF(J4330="BRPA", "Bruguiera parviflora", IF(J4330="XYMO", "Xylocarpus moluccensis", IF(J4330="BRCY", "Bruguiera cylindrica", IF(J4330="AVAL", "Avicennia alba", IF(J4330="AVOF", "Avicennia officinalis", IF(J4330="LURA", "Lumnitzera racemosa", IF(J4330="CETA", "Ceriops tagal", IF(J4330="XYGR", "Xylocarpus granatum", IF(J4330="AVMA", "Avicennia marina", IF(J4330="RHMU", "Rhizophora mucronata", IF(J4330="BRGY", "Bruguiera gymnorrhiza", IF(J4330="BRSE", "Bruguiera sexangula", IF(J4330="SOOV", "Sonneratia ovata", IF(J4330="SOCA", "Sonneratia caseolaris", IF(J4330="HELI", "Heritiera littoralis", IF(J4330="HESY", "Heritiera sylvatica", IF(J4330="NYFR", "Nypa fruticans", IF(J4330="CYRA", "Cynometra ramiflora", IF(J4330="PHPA", "Phoenix paludosa", IF(J4330="SCHY", "Scyphiphora hydrophyllacea", IF(J4330="DIMA", "Diospyros maritima", IF(J4330="POPI", "Pongamia pinnata", IF(J4330="MAPS", "Maniltoa psilogyne", IF(J4330="INBI", "Intsia bijuga", IF(J4330="ACEB", "Acanthus ebracteatus", IF(J4330="CAER", "Calamus erinaceus", IF(J4330="UNUN", "Unknown unknown",  IF(J4330="SOAL", "Sonneratia alba",  IF(J4330="AECO", "Aegiceras corniculatum", "" )) )))))))))))))))))))))))))))))</f>
        <v>Heritiera littoralis</v>
      </c>
      <c r="J4330" s="49" t="s">
        <v>1092</v>
      </c>
      <c r="K4330" s="68" t="n">
        <v>6.2</v>
      </c>
      <c r="L4330" s="30"/>
      <c r="N4330" s="38"/>
    </row>
    <row r="4331" customFormat="false" ht="13.8" hidden="false" customHeight="false" outlineLevel="0" collapsed="false">
      <c r="A4331" s="49" t="s">
        <v>138</v>
      </c>
      <c r="B4331" s="43" t="n">
        <v>41398</v>
      </c>
      <c r="C4331" s="1" t="s">
        <v>544</v>
      </c>
      <c r="D4331" s="1" t="s">
        <v>140</v>
      </c>
      <c r="E4331" s="1" t="s">
        <v>544</v>
      </c>
      <c r="F4331" s="1" t="s">
        <v>20</v>
      </c>
      <c r="G4331" s="14" t="s">
        <v>174</v>
      </c>
      <c r="H4331" s="1" t="n">
        <v>3</v>
      </c>
      <c r="I4331" s="23" t="str">
        <f aca="false">IF(J4331="RHAP", "Rhizophora apiculata", IF(J4331="EXAG", "Excoecaria agallocha", IF(J4331="BRPA", "Bruguiera parviflora", IF(J4331="XYMO", "Xylocarpus moluccensis", IF(J4331="BRCY", "Bruguiera cylindrica", IF(J4331="AVAL", "Avicennia alba", IF(J4331="AVOF", "Avicennia officinalis", IF(J4331="LURA", "Lumnitzera racemosa", IF(J4331="CETA", "Ceriops tagal", IF(J4331="XYGR", "Xylocarpus granatum", IF(J4331="AVMA", "Avicennia marina", IF(J4331="RHMU", "Rhizophora mucronata", IF(J4331="BRGY", "Bruguiera gymnorrhiza", IF(J4331="BRSE", "Bruguiera sexangula", IF(J4331="SOOV", "Sonneratia ovata", IF(J4331="SOCA", "Sonneratia caseolaris", IF(J4331="HELI", "Heritiera littoralis", IF(J4331="HESY", "Heritiera sylvatica", IF(J4331="NYFR", "Nypa fruticans", IF(J4331="CYRA", "Cynometra ramiflora", IF(J4331="PHPA", "Phoenix paludosa", IF(J4331="SCHY", "Scyphiphora hydrophyllacea", IF(J4331="DIMA", "Diospyros maritima", IF(J4331="POPI", "Pongamia pinnata", IF(J4331="MAPS", "Maniltoa psilogyne", IF(J4331="INBI", "Intsia bijuga", IF(J4331="ACEB", "Acanthus ebracteatus", IF(J4331="CAER", "Calamus erinaceus", IF(J4331="UNUN", "Unknown unknown",  IF(J4331="SOAL", "Sonneratia alba",  IF(J4331="AECO", "Aegiceras corniculatum", "" )) )))))))))))))))))))))))))))))</f>
        <v>Unknown unknown</v>
      </c>
      <c r="J4331" s="23" t="s">
        <v>1028</v>
      </c>
      <c r="K4331" s="68" t="n">
        <v>6.4</v>
      </c>
      <c r="L4331" s="30"/>
      <c r="N4331" s="38" t="n">
        <v>2</v>
      </c>
      <c r="P4331" s="23"/>
    </row>
    <row r="4332" customFormat="false" ht="13.8" hidden="false" customHeight="false" outlineLevel="0" collapsed="false">
      <c r="A4332" s="72" t="s">
        <v>138</v>
      </c>
      <c r="B4332" s="43" t="n">
        <v>41398</v>
      </c>
      <c r="C4332" s="1" t="s">
        <v>544</v>
      </c>
      <c r="D4332" s="1" t="s">
        <v>140</v>
      </c>
      <c r="E4332" s="1" t="s">
        <v>544</v>
      </c>
      <c r="F4332" s="1" t="s">
        <v>20</v>
      </c>
      <c r="G4332" s="14" t="s">
        <v>174</v>
      </c>
      <c r="H4332" s="1" t="n">
        <v>3</v>
      </c>
      <c r="I4332" s="23" t="str">
        <f aca="false">IF(J4332="RHAP", "Rhizophora apiculata", IF(J4332="EXAG", "Excoecaria agallocha", IF(J4332="BRPA", "Bruguiera parviflora", IF(J4332="XYMO", "Xylocarpus moluccensis", IF(J4332="BRCY", "Bruguiera cylindrica", IF(J4332="AVAL", "Avicennia alba", IF(J4332="AVOF", "Avicennia officinalis", IF(J4332="LURA", "Lumnitzera racemosa", IF(J4332="CETA", "Ceriops tagal", IF(J4332="XYGR", "Xylocarpus granatum", IF(J4332="AVMA", "Avicennia marina", IF(J4332="RHMU", "Rhizophora mucronata", IF(J4332="BRGY", "Bruguiera gymnorrhiza", IF(J4332="BRSE", "Bruguiera sexangula", IF(J4332="SOOV", "Sonneratia ovata", IF(J4332="SOCA", "Sonneratia caseolaris", IF(J4332="HELI", "Heritiera littoralis", IF(J4332="HESY", "Heritiera sylvatica", IF(J4332="NYFR", "Nypa fruticans", IF(J4332="CYRA", "Cynometra ramiflora", IF(J4332="PHPA", "Phoenix paludosa", IF(J4332="SCHY", "Scyphiphora hydrophyllacea", IF(J4332="DIMA", "Diospyros maritima", IF(J4332="POPI", "Pongamia pinnata", IF(J4332="MAPS", "Maniltoa psilogyne", IF(J4332="INBI", "Intsia bijuga", IF(J4332="ACEB", "Acanthus ebracteatus", IF(J4332="CAER", "Calamus erinaceus", IF(J4332="UNUN", "Unknown unknown",  IF(J4332="SOAL", "Sonneratia alba",  IF(J4332="AECO", "Aegiceras corniculatum", "" )) )))))))))))))))))))))))))))))</f>
        <v>Heritiera littoralis</v>
      </c>
      <c r="J4332" s="49" t="s">
        <v>1092</v>
      </c>
      <c r="K4332" s="68" t="n">
        <v>7</v>
      </c>
      <c r="L4332" s="30"/>
      <c r="N4332" s="38"/>
    </row>
    <row r="4333" customFormat="false" ht="13.8" hidden="false" customHeight="false" outlineLevel="0" collapsed="false">
      <c r="A4333" s="72" t="s">
        <v>138</v>
      </c>
      <c r="B4333" s="43" t="n">
        <v>41398</v>
      </c>
      <c r="C4333" s="1" t="s">
        <v>544</v>
      </c>
      <c r="D4333" s="1" t="s">
        <v>140</v>
      </c>
      <c r="E4333" s="1" t="s">
        <v>544</v>
      </c>
      <c r="F4333" s="1" t="s">
        <v>20</v>
      </c>
      <c r="G4333" s="14" t="s">
        <v>174</v>
      </c>
      <c r="H4333" s="1" t="n">
        <v>3</v>
      </c>
      <c r="I4333" s="23" t="str">
        <f aca="false">IF(J4333="RHAP", "Rhizophora apiculata", IF(J4333="EXAG", "Excoecaria agallocha", IF(J4333="BRPA", "Bruguiera parviflora", IF(J4333="XYMO", "Xylocarpus moluccensis", IF(J4333="BRCY", "Bruguiera cylindrica", IF(J4333="AVAL", "Avicennia alba", IF(J4333="AVOF", "Avicennia officinalis", IF(J4333="LURA", "Lumnitzera racemosa", IF(J4333="CETA", "Ceriops tagal", IF(J4333="XYGR", "Xylocarpus granatum", IF(J4333="AVMA", "Avicennia marina", IF(J4333="RHMU", "Rhizophora mucronata", IF(J4333="BRGY", "Bruguiera gymnorrhiza", IF(J4333="BRSE", "Bruguiera sexangula", IF(J4333="SOOV", "Sonneratia ovata", IF(J4333="SOCA", "Sonneratia caseolaris", IF(J4333="HELI", "Heritiera littoralis", IF(J4333="HESY", "Heritiera sylvatica", IF(J4333="NYFR", "Nypa fruticans", IF(J4333="CYRA", "Cynometra ramiflora", IF(J4333="PHPA", "Phoenix paludosa", IF(J4333="SCHY", "Scyphiphora hydrophyllacea", IF(J4333="DIMA", "Diospyros maritima", IF(J4333="POPI", "Pongamia pinnata", IF(J4333="MAPS", "Maniltoa psilogyne", IF(J4333="INBI", "Intsia bijuga", IF(J4333="ACEB", "Acanthus ebracteatus", IF(J4333="CAER", "Calamus erinaceus", IF(J4333="UNUN", "Unknown unknown",  IF(J4333="SOAL", "Sonneratia alba",  IF(J4333="AECO", "Aegiceras corniculatum", "" )) )))))))))))))))))))))))))))))</f>
        <v>Cynometra ramiflora</v>
      </c>
      <c r="J4333" s="23" t="s">
        <v>1094</v>
      </c>
      <c r="K4333" s="68" t="n">
        <v>7.2</v>
      </c>
      <c r="L4333" s="30"/>
      <c r="N4333" s="38"/>
    </row>
    <row r="4334" customFormat="false" ht="13.8" hidden="false" customHeight="false" outlineLevel="0" collapsed="false">
      <c r="A4334" s="72" t="s">
        <v>138</v>
      </c>
      <c r="B4334" s="43" t="n">
        <v>41398</v>
      </c>
      <c r="C4334" s="1" t="s">
        <v>544</v>
      </c>
      <c r="D4334" s="1" t="s">
        <v>140</v>
      </c>
      <c r="E4334" s="1" t="s">
        <v>544</v>
      </c>
      <c r="F4334" s="1" t="s">
        <v>20</v>
      </c>
      <c r="G4334" s="14" t="s">
        <v>174</v>
      </c>
      <c r="H4334" s="1" t="n">
        <v>3</v>
      </c>
      <c r="I4334" s="23" t="str">
        <f aca="false">IF(J4334="RHAP", "Rhizophora apiculata", IF(J4334="EXAG", "Excoecaria agallocha", IF(J4334="BRPA", "Bruguiera parviflora", IF(J4334="XYMO", "Xylocarpus moluccensis", IF(J4334="BRCY", "Bruguiera cylindrica", IF(J4334="AVAL", "Avicennia alba", IF(J4334="AVOF", "Avicennia officinalis", IF(J4334="LURA", "Lumnitzera racemosa", IF(J4334="CETA", "Ceriops tagal", IF(J4334="XYGR", "Xylocarpus granatum", IF(J4334="AVMA", "Avicennia marina", IF(J4334="RHMU", "Rhizophora mucronata", IF(J4334="BRGY", "Bruguiera gymnorrhiza", IF(J4334="BRSE", "Bruguiera sexangula", IF(J4334="SOOV", "Sonneratia ovata", IF(J4334="SOCA", "Sonneratia caseolaris", IF(J4334="HELI", "Heritiera littoralis", IF(J4334="HESY", "Heritiera sylvatica", IF(J4334="NYFR", "Nypa fruticans", IF(J4334="CYRA", "Cynometra ramiflora", IF(J4334="PHPA", "Phoenix paludosa", IF(J4334="SCHY", "Scyphiphora hydrophyllacea", IF(J4334="DIMA", "Diospyros maritima", IF(J4334="POPI", "Pongamia pinnata", IF(J4334="MAPS", "Maniltoa psilogyne", IF(J4334="INBI", "Intsia bijuga", IF(J4334="ACEB", "Acanthus ebracteatus", IF(J4334="CAER", "Calamus erinaceus", IF(J4334="UNUN", "Unknown unknown",  IF(J4334="SOAL", "Sonneratia alba",  IF(J4334="AECO", "Aegiceras corniculatum", "" )) )))))))))))))))))))))))))))))</f>
        <v>Heritiera littoralis</v>
      </c>
      <c r="J4334" s="49" t="s">
        <v>1092</v>
      </c>
      <c r="K4334" s="68" t="n">
        <v>7.8</v>
      </c>
      <c r="L4334" s="30"/>
      <c r="N4334" s="38"/>
    </row>
    <row r="4335" customFormat="false" ht="13.8" hidden="false" customHeight="false" outlineLevel="0" collapsed="false">
      <c r="A4335" s="49" t="s">
        <v>138</v>
      </c>
      <c r="B4335" s="43" t="n">
        <v>41398</v>
      </c>
      <c r="C4335" s="1" t="s">
        <v>544</v>
      </c>
      <c r="D4335" s="1" t="s">
        <v>140</v>
      </c>
      <c r="E4335" s="1" t="s">
        <v>544</v>
      </c>
      <c r="F4335" s="1" t="s">
        <v>20</v>
      </c>
      <c r="G4335" s="14" t="s">
        <v>174</v>
      </c>
      <c r="H4335" s="1" t="n">
        <v>3</v>
      </c>
      <c r="I4335" s="23" t="str">
        <f aca="false">IF(J4335="RHAP", "Rhizophora apiculata", IF(J4335="EXAG", "Excoecaria agallocha", IF(J4335="BRPA", "Bruguiera parviflora", IF(J4335="XYMO", "Xylocarpus moluccensis", IF(J4335="BRCY", "Bruguiera cylindrica", IF(J4335="AVAL", "Avicennia alba", IF(J4335="AVOF", "Avicennia officinalis", IF(J4335="LURA", "Lumnitzera racemosa", IF(J4335="CETA", "Ceriops tagal", IF(J4335="XYGR", "Xylocarpus granatum", IF(J4335="AVMA", "Avicennia marina", IF(J4335="RHMU", "Rhizophora mucronata", IF(J4335="BRGY", "Bruguiera gymnorrhiza", IF(J4335="BRSE", "Bruguiera sexangula", IF(J4335="SOOV", "Sonneratia ovata", IF(J4335="SOCA", "Sonneratia caseolaris", IF(J4335="HELI", "Heritiera littoralis", IF(J4335="HESY", "Heritiera sylvatica", IF(J4335="NYFR", "Nypa fruticans", IF(J4335="CYRA", "Cynometra ramiflora", IF(J4335="PHPA", "Phoenix paludosa", IF(J4335="SCHY", "Scyphiphora hydrophyllacea", IF(J4335="DIMA", "Diospyros maritima", IF(J4335="POPI", "Pongamia pinnata", IF(J4335="MAPS", "Maniltoa psilogyne", IF(J4335="INBI", "Intsia bijuga", IF(J4335="ACEB", "Acanthus ebracteatus", IF(J4335="CAER", "Calamus erinaceus", IF(J4335="UNUN", "Unknown unknown",  IF(J4335="SOAL", "Sonneratia alba",  IF(J4335="AECO", "Aegiceras corniculatum", "" )) )))))))))))))))))))))))))))))</f>
        <v>Xylocarpus granatum</v>
      </c>
      <c r="J4335" s="23" t="s">
        <v>1022</v>
      </c>
      <c r="K4335" s="68" t="n">
        <v>7.9</v>
      </c>
      <c r="L4335" s="30"/>
      <c r="N4335" s="38"/>
    </row>
    <row r="4336" customFormat="false" ht="13.8" hidden="false" customHeight="false" outlineLevel="0" collapsed="false">
      <c r="A4336" s="49" t="s">
        <v>138</v>
      </c>
      <c r="B4336" s="43" t="n">
        <v>41398</v>
      </c>
      <c r="C4336" s="1" t="s">
        <v>544</v>
      </c>
      <c r="D4336" s="1" t="s">
        <v>140</v>
      </c>
      <c r="E4336" s="1" t="s">
        <v>544</v>
      </c>
      <c r="F4336" s="1" t="s">
        <v>20</v>
      </c>
      <c r="G4336" s="14" t="s">
        <v>174</v>
      </c>
      <c r="H4336" s="1" t="n">
        <v>3</v>
      </c>
      <c r="I4336" s="23" t="str">
        <f aca="false">IF(J4336="RHAP", "Rhizophora apiculata", IF(J4336="EXAG", "Excoecaria agallocha", IF(J4336="BRPA", "Bruguiera parviflora", IF(J4336="XYMO", "Xylocarpus moluccensis", IF(J4336="BRCY", "Bruguiera cylindrica", IF(J4336="AVAL", "Avicennia alba", IF(J4336="AVOF", "Avicennia officinalis", IF(J4336="LURA", "Lumnitzera racemosa", IF(J4336="CETA", "Ceriops tagal", IF(J4336="XYGR", "Xylocarpus granatum", IF(J4336="AVMA", "Avicennia marina", IF(J4336="RHMU", "Rhizophora mucronata", IF(J4336="BRGY", "Bruguiera gymnorrhiza", IF(J4336="BRSE", "Bruguiera sexangula", IF(J4336="SOOV", "Sonneratia ovata", IF(J4336="SOCA", "Sonneratia caseolaris", IF(J4336="HELI", "Heritiera littoralis", IF(J4336="HESY", "Heritiera sylvatica", IF(J4336="NYFR", "Nypa fruticans", IF(J4336="CYRA", "Cynometra ramiflora", IF(J4336="PHPA", "Phoenix paludosa", IF(J4336="SCHY", "Scyphiphora hydrophyllacea", IF(J4336="DIMA", "Diospyros maritima", IF(J4336="POPI", "Pongamia pinnata", IF(J4336="MAPS", "Maniltoa psilogyne", IF(J4336="INBI", "Intsia bijuga", IF(J4336="ACEB", "Acanthus ebracteatus", IF(J4336="CAER", "Calamus erinaceus", IF(J4336="UNUN", "Unknown unknown",  IF(J4336="SOAL", "Sonneratia alba",  IF(J4336="AECO", "Aegiceras corniculatum", "" )) )))))))))))))))))))))))))))))</f>
        <v>Unknown unknown</v>
      </c>
      <c r="J4336" s="23" t="s">
        <v>1028</v>
      </c>
      <c r="K4336" s="68" t="n">
        <v>8.8</v>
      </c>
      <c r="L4336" s="30" t="n">
        <v>1.37</v>
      </c>
      <c r="N4336" s="38" t="n">
        <v>3</v>
      </c>
      <c r="P4336" s="23"/>
    </row>
    <row r="4337" customFormat="false" ht="13.8" hidden="false" customHeight="false" outlineLevel="0" collapsed="false">
      <c r="A4337" s="72" t="s">
        <v>138</v>
      </c>
      <c r="B4337" s="43" t="n">
        <v>41398</v>
      </c>
      <c r="C4337" s="1" t="s">
        <v>544</v>
      </c>
      <c r="D4337" s="1" t="s">
        <v>140</v>
      </c>
      <c r="E4337" s="1" t="s">
        <v>544</v>
      </c>
      <c r="F4337" s="1" t="s">
        <v>20</v>
      </c>
      <c r="G4337" s="14" t="s">
        <v>174</v>
      </c>
      <c r="H4337" s="1" t="n">
        <v>3</v>
      </c>
      <c r="I4337" s="23" t="str">
        <f aca="false">IF(J4337="RHAP", "Rhizophora apiculata", IF(J4337="EXAG", "Excoecaria agallocha", IF(J4337="BRPA", "Bruguiera parviflora", IF(J4337="XYMO", "Xylocarpus moluccensis", IF(J4337="BRCY", "Bruguiera cylindrica", IF(J4337="AVAL", "Avicennia alba", IF(J4337="AVOF", "Avicennia officinalis", IF(J4337="LURA", "Lumnitzera racemosa", IF(J4337="CETA", "Ceriops tagal", IF(J4337="XYGR", "Xylocarpus granatum", IF(J4337="AVMA", "Avicennia marina", IF(J4337="RHMU", "Rhizophora mucronata", IF(J4337="BRGY", "Bruguiera gymnorrhiza", IF(J4337="BRSE", "Bruguiera sexangula", IF(J4337="SOOV", "Sonneratia ovata", IF(J4337="SOCA", "Sonneratia caseolaris", IF(J4337="HELI", "Heritiera littoralis", IF(J4337="HESY", "Heritiera sylvatica", IF(J4337="NYFR", "Nypa fruticans", IF(J4337="CYRA", "Cynometra ramiflora", IF(J4337="PHPA", "Phoenix paludosa", IF(J4337="SCHY", "Scyphiphora hydrophyllacea", IF(J4337="DIMA", "Diospyros maritima", IF(J4337="POPI", "Pongamia pinnata", IF(J4337="MAPS", "Maniltoa psilogyne", IF(J4337="INBI", "Intsia bijuga", IF(J4337="ACEB", "Acanthus ebracteatus", IF(J4337="CAER", "Calamus erinaceus", IF(J4337="UNUN", "Unknown unknown",  IF(J4337="SOAL", "Sonneratia alba",  IF(J4337="AECO", "Aegiceras corniculatum", "" )) )))))))))))))))))))))))))))))</f>
        <v>Heritiera littoralis</v>
      </c>
      <c r="J4337" s="49" t="s">
        <v>1092</v>
      </c>
      <c r="K4337" s="68" t="n">
        <v>9.1</v>
      </c>
      <c r="L4337" s="30"/>
      <c r="N4337" s="38"/>
    </row>
    <row r="4338" customFormat="false" ht="13.8" hidden="false" customHeight="false" outlineLevel="0" collapsed="false">
      <c r="A4338" s="72" t="s">
        <v>138</v>
      </c>
      <c r="B4338" s="43" t="n">
        <v>41398</v>
      </c>
      <c r="C4338" s="1" t="s">
        <v>544</v>
      </c>
      <c r="D4338" s="1" t="s">
        <v>140</v>
      </c>
      <c r="E4338" s="1" t="s">
        <v>544</v>
      </c>
      <c r="F4338" s="1" t="s">
        <v>20</v>
      </c>
      <c r="G4338" s="14" t="s">
        <v>174</v>
      </c>
      <c r="H4338" s="1" t="n">
        <v>3</v>
      </c>
      <c r="I4338" s="23" t="str">
        <f aca="false">IF(J4338="RHAP", "Rhizophora apiculata", IF(J4338="EXAG", "Excoecaria agallocha", IF(J4338="BRPA", "Bruguiera parviflora", IF(J4338="XYMO", "Xylocarpus moluccensis", IF(J4338="BRCY", "Bruguiera cylindrica", IF(J4338="AVAL", "Avicennia alba", IF(J4338="AVOF", "Avicennia officinalis", IF(J4338="LURA", "Lumnitzera racemosa", IF(J4338="CETA", "Ceriops tagal", IF(J4338="XYGR", "Xylocarpus granatum", IF(J4338="AVMA", "Avicennia marina", IF(J4338="RHMU", "Rhizophora mucronata", IF(J4338="BRGY", "Bruguiera gymnorrhiza", IF(J4338="BRSE", "Bruguiera sexangula", IF(J4338="SOOV", "Sonneratia ovata", IF(J4338="SOCA", "Sonneratia caseolaris", IF(J4338="HELI", "Heritiera littoralis", IF(J4338="HESY", "Heritiera sylvatica", IF(J4338="NYFR", "Nypa fruticans", IF(J4338="CYRA", "Cynometra ramiflora", IF(J4338="PHPA", "Phoenix paludosa", IF(J4338="SCHY", "Scyphiphora hydrophyllacea", IF(J4338="DIMA", "Diospyros maritima", IF(J4338="POPI", "Pongamia pinnata", IF(J4338="MAPS", "Maniltoa psilogyne", IF(J4338="INBI", "Intsia bijuga", IF(J4338="ACEB", "Acanthus ebracteatus", IF(J4338="CAER", "Calamus erinaceus", IF(J4338="UNUN", "Unknown unknown",  IF(J4338="SOAL", "Sonneratia alba",  IF(J4338="AECO", "Aegiceras corniculatum", "" )) )))))))))))))))))))))))))))))</f>
        <v>Cynometra ramiflora</v>
      </c>
      <c r="J4338" s="23" t="s">
        <v>1094</v>
      </c>
      <c r="K4338" s="68" t="n">
        <v>9.2</v>
      </c>
      <c r="L4338" s="30"/>
      <c r="N4338" s="38"/>
    </row>
    <row r="4339" customFormat="false" ht="13.8" hidden="false" customHeight="false" outlineLevel="0" collapsed="false">
      <c r="A4339" s="72" t="s">
        <v>138</v>
      </c>
      <c r="B4339" s="43" t="n">
        <v>41398</v>
      </c>
      <c r="C4339" s="1" t="s">
        <v>544</v>
      </c>
      <c r="D4339" s="1" t="s">
        <v>140</v>
      </c>
      <c r="E4339" s="1" t="s">
        <v>544</v>
      </c>
      <c r="F4339" s="1" t="s">
        <v>20</v>
      </c>
      <c r="G4339" s="14" t="s">
        <v>174</v>
      </c>
      <c r="H4339" s="1" t="n">
        <v>3</v>
      </c>
      <c r="I4339" s="23" t="str">
        <f aca="false">IF(J4339="RHAP", "Rhizophora apiculata", IF(J4339="EXAG", "Excoecaria agallocha", IF(J4339="BRPA", "Bruguiera parviflora", IF(J4339="XYMO", "Xylocarpus moluccensis", IF(J4339="BRCY", "Bruguiera cylindrica", IF(J4339="AVAL", "Avicennia alba", IF(J4339="AVOF", "Avicennia officinalis", IF(J4339="LURA", "Lumnitzera racemosa", IF(J4339="CETA", "Ceriops tagal", IF(J4339="XYGR", "Xylocarpus granatum", IF(J4339="AVMA", "Avicennia marina", IF(J4339="RHMU", "Rhizophora mucronata", IF(J4339="BRGY", "Bruguiera gymnorrhiza", IF(J4339="BRSE", "Bruguiera sexangula", IF(J4339="SOOV", "Sonneratia ovata", IF(J4339="SOCA", "Sonneratia caseolaris", IF(J4339="HELI", "Heritiera littoralis", IF(J4339="HESY", "Heritiera sylvatica", IF(J4339="NYFR", "Nypa fruticans", IF(J4339="CYRA", "Cynometra ramiflora", IF(J4339="PHPA", "Phoenix paludosa", IF(J4339="SCHY", "Scyphiphora hydrophyllacea", IF(J4339="DIMA", "Diospyros maritima", IF(J4339="POPI", "Pongamia pinnata", IF(J4339="MAPS", "Maniltoa psilogyne", IF(J4339="INBI", "Intsia bijuga", IF(J4339="ACEB", "Acanthus ebracteatus", IF(J4339="CAER", "Calamus erinaceus", IF(J4339="UNUN", "Unknown unknown",  IF(J4339="SOAL", "Sonneratia alba",  IF(J4339="AECO", "Aegiceras corniculatum", "" )) )))))))))))))))))))))))))))))</f>
        <v>Excoecaria agallocha</v>
      </c>
      <c r="J4339" s="23" t="s">
        <v>162</v>
      </c>
      <c r="K4339" s="68" t="n">
        <v>9.4</v>
      </c>
      <c r="L4339" s="30"/>
      <c r="N4339" s="38"/>
    </row>
    <row r="4340" customFormat="false" ht="13.8" hidden="false" customHeight="false" outlineLevel="0" collapsed="false">
      <c r="A4340" s="72" t="s">
        <v>138</v>
      </c>
      <c r="B4340" s="43" t="n">
        <v>41398</v>
      </c>
      <c r="C4340" s="1" t="s">
        <v>544</v>
      </c>
      <c r="D4340" s="1" t="s">
        <v>140</v>
      </c>
      <c r="E4340" s="1" t="s">
        <v>544</v>
      </c>
      <c r="F4340" s="1" t="s">
        <v>20</v>
      </c>
      <c r="G4340" s="14" t="s">
        <v>174</v>
      </c>
      <c r="H4340" s="1" t="n">
        <v>3</v>
      </c>
      <c r="I4340" s="23" t="str">
        <f aca="false">IF(J4340="RHAP", "Rhizophora apiculata", IF(J4340="EXAG", "Excoecaria agallocha", IF(J4340="BRPA", "Bruguiera parviflora", IF(J4340="XYMO", "Xylocarpus moluccensis", IF(J4340="BRCY", "Bruguiera cylindrica", IF(J4340="AVAL", "Avicennia alba", IF(J4340="AVOF", "Avicennia officinalis", IF(J4340="LURA", "Lumnitzera racemosa", IF(J4340="CETA", "Ceriops tagal", IF(J4340="XYGR", "Xylocarpus granatum", IF(J4340="AVMA", "Avicennia marina", IF(J4340="RHMU", "Rhizophora mucronata", IF(J4340="BRGY", "Bruguiera gymnorrhiza", IF(J4340="BRSE", "Bruguiera sexangula", IF(J4340="SOOV", "Sonneratia ovata", IF(J4340="SOCA", "Sonneratia caseolaris", IF(J4340="HELI", "Heritiera littoralis", IF(J4340="HESY", "Heritiera sylvatica", IF(J4340="NYFR", "Nypa fruticans", IF(J4340="CYRA", "Cynometra ramiflora", IF(J4340="PHPA", "Phoenix paludosa", IF(J4340="SCHY", "Scyphiphora hydrophyllacea", IF(J4340="DIMA", "Diospyros maritima", IF(J4340="POPI", "Pongamia pinnata", IF(J4340="MAPS", "Maniltoa psilogyne", IF(J4340="INBI", "Intsia bijuga", IF(J4340="ACEB", "Acanthus ebracteatus", IF(J4340="CAER", "Calamus erinaceus", IF(J4340="UNUN", "Unknown unknown",  IF(J4340="SOAL", "Sonneratia alba",  IF(J4340="AECO", "Aegiceras corniculatum", "" )) )))))))))))))))))))))))))))))</f>
        <v>Cynometra ramiflora</v>
      </c>
      <c r="J4340" s="23" t="s">
        <v>1094</v>
      </c>
      <c r="K4340" s="68" t="n">
        <v>10</v>
      </c>
      <c r="L4340" s="30"/>
      <c r="N4340" s="38"/>
    </row>
    <row r="4341" customFormat="false" ht="13.8" hidden="false" customHeight="false" outlineLevel="0" collapsed="false">
      <c r="A4341" s="49" t="s">
        <v>138</v>
      </c>
      <c r="B4341" s="43" t="n">
        <v>41398</v>
      </c>
      <c r="C4341" s="1" t="s">
        <v>544</v>
      </c>
      <c r="D4341" s="1" t="s">
        <v>140</v>
      </c>
      <c r="E4341" s="1" t="s">
        <v>544</v>
      </c>
      <c r="F4341" s="1" t="s">
        <v>20</v>
      </c>
      <c r="G4341" s="14" t="s">
        <v>174</v>
      </c>
      <c r="H4341" s="1" t="n">
        <v>3</v>
      </c>
      <c r="I4341" s="23" t="str">
        <f aca="false">IF(J4341="RHAP", "Rhizophora apiculata", IF(J4341="EXAG", "Excoecaria agallocha", IF(J4341="BRPA", "Bruguiera parviflora", IF(J4341="XYMO", "Xylocarpus moluccensis", IF(J4341="BRCY", "Bruguiera cylindrica", IF(J4341="AVAL", "Avicennia alba", IF(J4341="AVOF", "Avicennia officinalis", IF(J4341="LURA", "Lumnitzera racemosa", IF(J4341="CETA", "Ceriops tagal", IF(J4341="XYGR", "Xylocarpus granatum", IF(J4341="AVMA", "Avicennia marina", IF(J4341="RHMU", "Rhizophora mucronata", IF(J4341="BRGY", "Bruguiera gymnorrhiza", IF(J4341="BRSE", "Bruguiera sexangula", IF(J4341="SOOV", "Sonneratia ovata", IF(J4341="SOCA", "Sonneratia caseolaris", IF(J4341="HELI", "Heritiera littoralis", IF(J4341="HESY", "Heritiera sylvatica", IF(J4341="NYFR", "Nypa fruticans", IF(J4341="CYRA", "Cynometra ramiflora", IF(J4341="PHPA", "Phoenix paludosa", IF(J4341="SCHY", "Scyphiphora hydrophyllacea", IF(J4341="DIMA", "Diospyros maritima", IF(J4341="POPI", "Pongamia pinnata", IF(J4341="MAPS", "Maniltoa psilogyne", IF(J4341="INBI", "Intsia bijuga", IF(J4341="ACEB", "Acanthus ebracteatus", IF(J4341="CAER", "Calamus erinaceus", IF(J4341="UNUN", "Unknown unknown",  IF(J4341="SOAL", "Sonneratia alba",  IF(J4341="AECO", "Aegiceras corniculatum", "" )) )))))))))))))))))))))))))))))</f>
        <v>Avicennia alba</v>
      </c>
      <c r="J4341" s="23" t="s">
        <v>27</v>
      </c>
      <c r="K4341" s="68" t="n">
        <v>10.4</v>
      </c>
      <c r="L4341" s="30"/>
      <c r="N4341" s="38"/>
    </row>
    <row r="4342" customFormat="false" ht="13.8" hidden="false" customHeight="false" outlineLevel="0" collapsed="false">
      <c r="A4342" s="72" t="s">
        <v>138</v>
      </c>
      <c r="B4342" s="43" t="n">
        <v>41398</v>
      </c>
      <c r="C4342" s="1" t="s">
        <v>544</v>
      </c>
      <c r="D4342" s="1" t="s">
        <v>140</v>
      </c>
      <c r="E4342" s="1" t="s">
        <v>544</v>
      </c>
      <c r="F4342" s="1" t="s">
        <v>20</v>
      </c>
      <c r="G4342" s="14" t="s">
        <v>174</v>
      </c>
      <c r="H4342" s="1" t="n">
        <v>3</v>
      </c>
      <c r="I4342" s="23" t="str">
        <f aca="false">IF(J4342="RHAP", "Rhizophora apiculata", IF(J4342="EXAG", "Excoecaria agallocha", IF(J4342="BRPA", "Bruguiera parviflora", IF(J4342="XYMO", "Xylocarpus moluccensis", IF(J4342="BRCY", "Bruguiera cylindrica", IF(J4342="AVAL", "Avicennia alba", IF(J4342="AVOF", "Avicennia officinalis", IF(J4342="LURA", "Lumnitzera racemosa", IF(J4342="CETA", "Ceriops tagal", IF(J4342="XYGR", "Xylocarpus granatum", IF(J4342="AVMA", "Avicennia marina", IF(J4342="RHMU", "Rhizophora mucronata", IF(J4342="BRGY", "Bruguiera gymnorrhiza", IF(J4342="BRSE", "Bruguiera sexangula", IF(J4342="SOOV", "Sonneratia ovata", IF(J4342="SOCA", "Sonneratia caseolaris", IF(J4342="HELI", "Heritiera littoralis", IF(J4342="HESY", "Heritiera sylvatica", IF(J4342="NYFR", "Nypa fruticans", IF(J4342="CYRA", "Cynometra ramiflora", IF(J4342="PHPA", "Phoenix paludosa", IF(J4342="SCHY", "Scyphiphora hydrophyllacea", IF(J4342="DIMA", "Diospyros maritima", IF(J4342="POPI", "Pongamia pinnata", IF(J4342="MAPS", "Maniltoa psilogyne", IF(J4342="INBI", "Intsia bijuga", IF(J4342="ACEB", "Acanthus ebracteatus", IF(J4342="CAER", "Calamus erinaceus", IF(J4342="UNUN", "Unknown unknown",  IF(J4342="SOAL", "Sonneratia alba",  IF(J4342="AECO", "Aegiceras corniculatum", "" )) )))))))))))))))))))))))))))))</f>
        <v>Heritiera littoralis</v>
      </c>
      <c r="J4342" s="49" t="s">
        <v>1092</v>
      </c>
      <c r="K4342" s="68" t="n">
        <v>12.2</v>
      </c>
      <c r="L4342" s="30"/>
      <c r="N4342" s="38"/>
    </row>
    <row r="4343" customFormat="false" ht="13.8" hidden="false" customHeight="false" outlineLevel="0" collapsed="false">
      <c r="A4343" s="49" t="s">
        <v>138</v>
      </c>
      <c r="B4343" s="43" t="n">
        <v>41398</v>
      </c>
      <c r="C4343" s="1" t="s">
        <v>544</v>
      </c>
      <c r="D4343" s="1" t="s">
        <v>140</v>
      </c>
      <c r="E4343" s="1" t="s">
        <v>544</v>
      </c>
      <c r="F4343" s="1" t="s">
        <v>20</v>
      </c>
      <c r="G4343" s="14" t="s">
        <v>174</v>
      </c>
      <c r="H4343" s="1" t="n">
        <v>3</v>
      </c>
      <c r="I4343" s="23" t="str">
        <f aca="false">IF(J4343="RHAP", "Rhizophora apiculata", IF(J4343="EXAG", "Excoecaria agallocha", IF(J4343="BRPA", "Bruguiera parviflora", IF(J4343="XYMO", "Xylocarpus moluccensis", IF(J4343="BRCY", "Bruguiera cylindrica", IF(J4343="AVAL", "Avicennia alba", IF(J4343="AVOF", "Avicennia officinalis", IF(J4343="LURA", "Lumnitzera racemosa", IF(J4343="CETA", "Ceriops tagal", IF(J4343="XYGR", "Xylocarpus granatum", IF(J4343="AVMA", "Avicennia marina", IF(J4343="RHMU", "Rhizophora mucronata", IF(J4343="BRGY", "Bruguiera gymnorrhiza", IF(J4343="BRSE", "Bruguiera sexangula", IF(J4343="SOOV", "Sonneratia ovata", IF(J4343="SOCA", "Sonneratia caseolaris", IF(J4343="HELI", "Heritiera littoralis", IF(J4343="HESY", "Heritiera sylvatica", IF(J4343="NYFR", "Nypa fruticans", IF(J4343="CYRA", "Cynometra ramiflora", IF(J4343="PHPA", "Phoenix paludosa", IF(J4343="SCHY", "Scyphiphora hydrophyllacea", IF(J4343="DIMA", "Diospyros maritima", IF(J4343="POPI", "Pongamia pinnata", IF(J4343="MAPS", "Maniltoa psilogyne", IF(J4343="INBI", "Intsia bijuga", IF(J4343="ACEB", "Acanthus ebracteatus", IF(J4343="CAER", "Calamus erinaceus", IF(J4343="UNUN", "Unknown unknown",  IF(J4343="SOAL", "Sonneratia alba",  IF(J4343="AECO", "Aegiceras corniculatum", "" )) )))))))))))))))))))))))))))))</f>
        <v>Xylocarpus granatum</v>
      </c>
      <c r="J4343" s="23" t="s">
        <v>1022</v>
      </c>
      <c r="K4343" s="68" t="n">
        <v>13.3</v>
      </c>
      <c r="L4343" s="30"/>
      <c r="N4343" s="38"/>
    </row>
    <row r="4344" customFormat="false" ht="13.8" hidden="false" customHeight="false" outlineLevel="0" collapsed="false">
      <c r="A4344" s="49" t="s">
        <v>138</v>
      </c>
      <c r="B4344" s="43" t="n">
        <v>41398</v>
      </c>
      <c r="C4344" s="1" t="s">
        <v>544</v>
      </c>
      <c r="D4344" s="1" t="s">
        <v>140</v>
      </c>
      <c r="E4344" s="1" t="s">
        <v>544</v>
      </c>
      <c r="F4344" s="1" t="s">
        <v>20</v>
      </c>
      <c r="G4344" s="14" t="s">
        <v>174</v>
      </c>
      <c r="H4344" s="1" t="n">
        <v>3</v>
      </c>
      <c r="I4344" s="23" t="str">
        <f aca="false">IF(J4344="RHAP", "Rhizophora apiculata", IF(J4344="EXAG", "Excoecaria agallocha", IF(J4344="BRPA", "Bruguiera parviflora", IF(J4344="XYMO", "Xylocarpus moluccensis", IF(J4344="BRCY", "Bruguiera cylindrica", IF(J4344="AVAL", "Avicennia alba", IF(J4344="AVOF", "Avicennia officinalis", IF(J4344="LURA", "Lumnitzera racemosa", IF(J4344="CETA", "Ceriops tagal", IF(J4344="XYGR", "Xylocarpus granatum", IF(J4344="AVMA", "Avicennia marina", IF(J4344="RHMU", "Rhizophora mucronata", IF(J4344="BRGY", "Bruguiera gymnorrhiza", IF(J4344="BRSE", "Bruguiera sexangula", IF(J4344="SOOV", "Sonneratia ovata", IF(J4344="SOCA", "Sonneratia caseolaris", IF(J4344="HELI", "Heritiera littoralis", IF(J4344="HESY", "Heritiera sylvatica", IF(J4344="NYFR", "Nypa fruticans", IF(J4344="CYRA", "Cynometra ramiflora", IF(J4344="PHPA", "Phoenix paludosa", IF(J4344="SCHY", "Scyphiphora hydrophyllacea", IF(J4344="DIMA", "Diospyros maritima", IF(J4344="POPI", "Pongamia pinnata", IF(J4344="MAPS", "Maniltoa psilogyne", IF(J4344="INBI", "Intsia bijuga", IF(J4344="ACEB", "Acanthus ebracteatus", IF(J4344="CAER", "Calamus erinaceus", IF(J4344="UNUN", "Unknown unknown",  IF(J4344="SOAL", "Sonneratia alba",  IF(J4344="AECO", "Aegiceras corniculatum", "" )) )))))))))))))))))))))))))))))</f>
        <v>Xylocarpus granatum</v>
      </c>
      <c r="J4344" s="23" t="s">
        <v>1022</v>
      </c>
      <c r="K4344" s="68" t="n">
        <v>14.1</v>
      </c>
      <c r="L4344" s="30"/>
      <c r="N4344" s="38"/>
    </row>
    <row r="4345" customFormat="false" ht="13.8" hidden="false" customHeight="false" outlineLevel="0" collapsed="false">
      <c r="A4345" s="49" t="s">
        <v>138</v>
      </c>
      <c r="B4345" s="43" t="n">
        <v>41398</v>
      </c>
      <c r="C4345" s="1" t="s">
        <v>544</v>
      </c>
      <c r="D4345" s="1" t="s">
        <v>140</v>
      </c>
      <c r="E4345" s="1" t="s">
        <v>544</v>
      </c>
      <c r="F4345" s="1" t="s">
        <v>20</v>
      </c>
      <c r="G4345" s="14" t="s">
        <v>174</v>
      </c>
      <c r="H4345" s="1" t="n">
        <v>3</v>
      </c>
      <c r="I4345" s="23" t="str">
        <f aca="false">IF(J4345="RHAP", "Rhizophora apiculata", IF(J4345="EXAG", "Excoecaria agallocha", IF(J4345="BRPA", "Bruguiera parviflora", IF(J4345="XYMO", "Xylocarpus moluccensis", IF(J4345="BRCY", "Bruguiera cylindrica", IF(J4345="AVAL", "Avicennia alba", IF(J4345="AVOF", "Avicennia officinalis", IF(J4345="LURA", "Lumnitzera racemosa", IF(J4345="CETA", "Ceriops tagal", IF(J4345="XYGR", "Xylocarpus granatum", IF(J4345="AVMA", "Avicennia marina", IF(J4345="RHMU", "Rhizophora mucronata", IF(J4345="BRGY", "Bruguiera gymnorrhiza", IF(J4345="BRSE", "Bruguiera sexangula", IF(J4345="SOOV", "Sonneratia ovata", IF(J4345="SOCA", "Sonneratia caseolaris", IF(J4345="HELI", "Heritiera littoralis", IF(J4345="HESY", "Heritiera sylvatica", IF(J4345="NYFR", "Nypa fruticans", IF(J4345="CYRA", "Cynometra ramiflora", IF(J4345="PHPA", "Phoenix paludosa", IF(J4345="SCHY", "Scyphiphora hydrophyllacea", IF(J4345="DIMA", "Diospyros maritima", IF(J4345="POPI", "Pongamia pinnata", IF(J4345="MAPS", "Maniltoa psilogyne", IF(J4345="INBI", "Intsia bijuga", IF(J4345="ACEB", "Acanthus ebracteatus", IF(J4345="CAER", "Calamus erinaceus", IF(J4345="UNUN", "Unknown unknown",  IF(J4345="SOAL", "Sonneratia alba",  IF(J4345="AECO", "Aegiceras corniculatum", "" )) )))))))))))))))))))))))))))))</f>
        <v>Bruguiera sexangula</v>
      </c>
      <c r="J4345" s="23" t="s">
        <v>1023</v>
      </c>
      <c r="K4345" s="68" t="n">
        <v>15.5</v>
      </c>
      <c r="L4345" s="30"/>
      <c r="N4345" s="38"/>
    </row>
    <row r="4346" customFormat="false" ht="13.8" hidden="false" customHeight="false" outlineLevel="0" collapsed="false">
      <c r="A4346" s="49" t="s">
        <v>138</v>
      </c>
      <c r="B4346" s="43" t="n">
        <v>41398</v>
      </c>
      <c r="C4346" s="1" t="s">
        <v>544</v>
      </c>
      <c r="D4346" s="1" t="s">
        <v>140</v>
      </c>
      <c r="E4346" s="1" t="s">
        <v>544</v>
      </c>
      <c r="F4346" s="1" t="s">
        <v>20</v>
      </c>
      <c r="G4346" s="14" t="s">
        <v>174</v>
      </c>
      <c r="H4346" s="1" t="n">
        <v>3</v>
      </c>
      <c r="I4346" s="23" t="str">
        <f aca="false">IF(J4346="RHAP", "Rhizophora apiculata", IF(J4346="EXAG", "Excoecaria agallocha", IF(J4346="BRPA", "Bruguiera parviflora", IF(J4346="XYMO", "Xylocarpus moluccensis", IF(J4346="BRCY", "Bruguiera cylindrica", IF(J4346="AVAL", "Avicennia alba", IF(J4346="AVOF", "Avicennia officinalis", IF(J4346="LURA", "Lumnitzera racemosa", IF(J4346="CETA", "Ceriops tagal", IF(J4346="XYGR", "Xylocarpus granatum", IF(J4346="AVMA", "Avicennia marina", IF(J4346="RHMU", "Rhizophora mucronata", IF(J4346="BRGY", "Bruguiera gymnorrhiza", IF(J4346="BRSE", "Bruguiera sexangula", IF(J4346="SOOV", "Sonneratia ovata", IF(J4346="SOCA", "Sonneratia caseolaris", IF(J4346="HELI", "Heritiera littoralis", IF(J4346="HESY", "Heritiera sylvatica", IF(J4346="NYFR", "Nypa fruticans", IF(J4346="CYRA", "Cynometra ramiflora", IF(J4346="PHPA", "Phoenix paludosa", IF(J4346="SCHY", "Scyphiphora hydrophyllacea", IF(J4346="DIMA", "Diospyros maritima", IF(J4346="POPI", "Pongamia pinnata", IF(J4346="MAPS", "Maniltoa psilogyne", IF(J4346="INBI", "Intsia bijuga", IF(J4346="ACEB", "Acanthus ebracteatus", IF(J4346="CAER", "Calamus erinaceus", IF(J4346="UNUN", "Unknown unknown",  IF(J4346="SOAL", "Sonneratia alba",  IF(J4346="AECO", "Aegiceras corniculatum", "" )) )))))))))))))))))))))))))))))</f>
        <v>Avicennia alba</v>
      </c>
      <c r="J4346" s="23" t="s">
        <v>27</v>
      </c>
      <c r="K4346" s="68" t="n">
        <v>21.6</v>
      </c>
      <c r="L4346" s="30"/>
      <c r="N4346" s="38"/>
    </row>
    <row r="4347" customFormat="false" ht="13.8" hidden="false" customHeight="false" outlineLevel="0" collapsed="false">
      <c r="A4347" s="49" t="s">
        <v>138</v>
      </c>
      <c r="B4347" s="43" t="n">
        <v>41398</v>
      </c>
      <c r="C4347" s="1" t="s">
        <v>544</v>
      </c>
      <c r="D4347" s="1" t="s">
        <v>140</v>
      </c>
      <c r="E4347" s="1" t="s">
        <v>544</v>
      </c>
      <c r="F4347" s="1" t="s">
        <v>20</v>
      </c>
      <c r="G4347" s="14" t="s">
        <v>174</v>
      </c>
      <c r="H4347" s="1" t="n">
        <v>3</v>
      </c>
      <c r="I4347" s="23" t="str">
        <f aca="false">IF(J4347="RHAP", "Rhizophora apiculata", IF(J4347="EXAG", "Excoecaria agallocha", IF(J4347="BRPA", "Bruguiera parviflora", IF(J4347="XYMO", "Xylocarpus moluccensis", IF(J4347="BRCY", "Bruguiera cylindrica", IF(J4347="AVAL", "Avicennia alba", IF(J4347="AVOF", "Avicennia officinalis", IF(J4347="LURA", "Lumnitzera racemosa", IF(J4347="CETA", "Ceriops tagal", IF(J4347="XYGR", "Xylocarpus granatum", IF(J4347="AVMA", "Avicennia marina", IF(J4347="RHMU", "Rhizophora mucronata", IF(J4347="BRGY", "Bruguiera gymnorrhiza", IF(J4347="BRSE", "Bruguiera sexangula", IF(J4347="SOOV", "Sonneratia ovata", IF(J4347="SOCA", "Sonneratia caseolaris", IF(J4347="HELI", "Heritiera littoralis", IF(J4347="HESY", "Heritiera sylvatica", IF(J4347="NYFR", "Nypa fruticans", IF(J4347="CYRA", "Cynometra ramiflora", IF(J4347="PHPA", "Phoenix paludosa", IF(J4347="SCHY", "Scyphiphora hydrophyllacea", IF(J4347="DIMA", "Diospyros maritima", IF(J4347="POPI", "Pongamia pinnata", IF(J4347="MAPS", "Maniltoa psilogyne", IF(J4347="INBI", "Intsia bijuga", IF(J4347="ACEB", "Acanthus ebracteatus", IF(J4347="CAER", "Calamus erinaceus", IF(J4347="UNUN", "Unknown unknown",  IF(J4347="SOAL", "Sonneratia alba",  IF(J4347="AECO", "Aegiceras corniculatum", "" )) )))))))))))))))))))))))))))))</f>
        <v>Unknown unknown</v>
      </c>
      <c r="J4347" s="23" t="s">
        <v>1028</v>
      </c>
      <c r="K4347" s="68" t="n">
        <v>35.5</v>
      </c>
      <c r="L4347" s="30"/>
      <c r="N4347" s="38" t="n">
        <v>1</v>
      </c>
      <c r="P4347" s="23"/>
    </row>
    <row r="4348" customFormat="false" ht="13.8" hidden="false" customHeight="false" outlineLevel="0" collapsed="false">
      <c r="A4348" s="49" t="s">
        <v>138</v>
      </c>
      <c r="B4348" s="43" t="n">
        <v>41398</v>
      </c>
      <c r="C4348" s="1" t="s">
        <v>544</v>
      </c>
      <c r="D4348" s="1" t="s">
        <v>140</v>
      </c>
      <c r="E4348" s="1" t="s">
        <v>544</v>
      </c>
      <c r="F4348" s="1" t="s">
        <v>20</v>
      </c>
      <c r="G4348" s="14" t="s">
        <v>174</v>
      </c>
      <c r="H4348" s="1" t="n">
        <v>3</v>
      </c>
      <c r="I4348" s="23" t="str">
        <f aca="false">IF(J4348="RHAP", "Rhizophora apiculata", IF(J4348="EXAG", "Excoecaria agallocha", IF(J4348="BRPA", "Bruguiera parviflora", IF(J4348="XYMO", "Xylocarpus moluccensis", IF(J4348="BRCY", "Bruguiera cylindrica", IF(J4348="AVAL", "Avicennia alba", IF(J4348="AVOF", "Avicennia officinalis", IF(J4348="LURA", "Lumnitzera racemosa", IF(J4348="CETA", "Ceriops tagal", IF(J4348="XYGR", "Xylocarpus granatum", IF(J4348="AVMA", "Avicennia marina", IF(J4348="RHMU", "Rhizophora mucronata", IF(J4348="BRGY", "Bruguiera gymnorrhiza", IF(J4348="BRSE", "Bruguiera sexangula", IF(J4348="SOOV", "Sonneratia ovata", IF(J4348="SOCA", "Sonneratia caseolaris", IF(J4348="HELI", "Heritiera littoralis", IF(J4348="HESY", "Heritiera sylvatica", IF(J4348="NYFR", "Nypa fruticans", IF(J4348="CYRA", "Cynometra ramiflora", IF(J4348="PHPA", "Phoenix paludosa", IF(J4348="SCHY", "Scyphiphora hydrophyllacea", IF(J4348="DIMA", "Diospyros maritima", IF(J4348="POPI", "Pongamia pinnata", IF(J4348="MAPS", "Maniltoa psilogyne", IF(J4348="INBI", "Intsia bijuga", IF(J4348="ACEB", "Acanthus ebracteatus", IF(J4348="CAER", "Calamus erinaceus", IF(J4348="UNUN", "Unknown unknown",  IF(J4348="SOAL", "Sonneratia alba",  IF(J4348="AECO", "Aegiceras corniculatum", "" )) )))))))))))))))))))))))))))))</f>
        <v>Avicennia alba</v>
      </c>
      <c r="J4348" s="23" t="s">
        <v>27</v>
      </c>
      <c r="K4348" s="68" t="n">
        <v>37.5</v>
      </c>
      <c r="L4348" s="30"/>
      <c r="N4348" s="38"/>
    </row>
    <row r="4349" customFormat="false" ht="13.8" hidden="false" customHeight="false" outlineLevel="0" collapsed="false">
      <c r="A4349" s="72" t="s">
        <v>138</v>
      </c>
      <c r="B4349" s="43" t="n">
        <v>41398</v>
      </c>
      <c r="C4349" s="1" t="s">
        <v>544</v>
      </c>
      <c r="D4349" s="1" t="s">
        <v>140</v>
      </c>
      <c r="E4349" s="1" t="s">
        <v>544</v>
      </c>
      <c r="F4349" s="1" t="s">
        <v>20</v>
      </c>
      <c r="G4349" s="14" t="s">
        <v>174</v>
      </c>
      <c r="H4349" s="1" t="n">
        <v>4</v>
      </c>
      <c r="I4349" s="23" t="str">
        <f aca="false">IF(J4349="RHAP", "Rhizophora apiculata", IF(J4349="EXAG", "Excoecaria agallocha", IF(J4349="BRPA", "Bruguiera parviflora", IF(J4349="XYMO", "Xylocarpus moluccensis", IF(J4349="BRCY", "Bruguiera cylindrica", IF(J4349="AVAL", "Avicennia alba", IF(J4349="AVOF", "Avicennia officinalis", IF(J4349="LURA", "Lumnitzera racemosa", IF(J4349="CETA", "Ceriops tagal", IF(J4349="XYGR", "Xylocarpus granatum", IF(J4349="AVMA", "Avicennia marina", IF(J4349="RHMU", "Rhizophora mucronata", IF(J4349="BRGY", "Bruguiera gymnorrhiza", IF(J4349="BRSE", "Bruguiera sexangula", IF(J4349="SOOV", "Sonneratia ovata", IF(J4349="SOCA", "Sonneratia caseolaris", IF(J4349="HELI", "Heritiera littoralis", IF(J4349="HESY", "Heritiera sylvatica", IF(J4349="NYFR", "Nypa fruticans", IF(J4349="CYRA", "Cynometra ramiflora", IF(J4349="PHPA", "Phoenix paludosa", IF(J4349="SCHY", "Scyphiphora hydrophyllacea", IF(J4349="DIMA", "Diospyros maritima", IF(J4349="POPI", "Pongamia pinnata", IF(J4349="MAPS", "Maniltoa psilogyne", IF(J4349="INBI", "Intsia bijuga", IF(J4349="ACEB", "Acanthus ebracteatus", IF(J4349="CAER", "Calamus erinaceus", IF(J4349="UNUN", "Unknown unknown",  IF(J4349="SOAL", "Sonneratia alba",  IF(J4349="AECO", "Aegiceras corniculatum", "" )) )))))))))))))))))))))))))))))</f>
        <v>Nypa fruticans</v>
      </c>
      <c r="J4349" s="23" t="s">
        <v>152</v>
      </c>
      <c r="K4349" s="68" t="n">
        <v>4</v>
      </c>
      <c r="L4349" s="30"/>
      <c r="N4349" s="0"/>
      <c r="P4349" s="38" t="s">
        <v>1097</v>
      </c>
    </row>
    <row r="4350" customFormat="false" ht="13.8" hidden="false" customHeight="false" outlineLevel="0" collapsed="false">
      <c r="A4350" s="72" t="s">
        <v>138</v>
      </c>
      <c r="B4350" s="43" t="n">
        <v>41398</v>
      </c>
      <c r="C4350" s="1" t="s">
        <v>544</v>
      </c>
      <c r="D4350" s="1" t="s">
        <v>140</v>
      </c>
      <c r="E4350" s="1" t="s">
        <v>544</v>
      </c>
      <c r="F4350" s="1" t="s">
        <v>20</v>
      </c>
      <c r="G4350" s="14" t="s">
        <v>174</v>
      </c>
      <c r="H4350" s="1" t="n">
        <v>4</v>
      </c>
      <c r="I4350" s="23" t="str">
        <f aca="false">IF(J4350="RHAP", "Rhizophora apiculata", IF(J4350="EXAG", "Excoecaria agallocha", IF(J4350="BRPA", "Bruguiera parviflora", IF(J4350="XYMO", "Xylocarpus moluccensis", IF(J4350="BRCY", "Bruguiera cylindrica", IF(J4350="AVAL", "Avicennia alba", IF(J4350="AVOF", "Avicennia officinalis", IF(J4350="LURA", "Lumnitzera racemosa", IF(J4350="CETA", "Ceriops tagal", IF(J4350="XYGR", "Xylocarpus granatum", IF(J4350="AVMA", "Avicennia marina", IF(J4350="RHMU", "Rhizophora mucronata", IF(J4350="BRGY", "Bruguiera gymnorrhiza", IF(J4350="BRSE", "Bruguiera sexangula", IF(J4350="SOOV", "Sonneratia ovata", IF(J4350="SOCA", "Sonneratia caseolaris", IF(J4350="HELI", "Heritiera littoralis", IF(J4350="HESY", "Heritiera sylvatica", IF(J4350="NYFR", "Nypa fruticans", IF(J4350="CYRA", "Cynometra ramiflora", IF(J4350="PHPA", "Phoenix paludosa", IF(J4350="SCHY", "Scyphiphora hydrophyllacea", IF(J4350="DIMA", "Diospyros maritima", IF(J4350="POPI", "Pongamia pinnata", IF(J4350="MAPS", "Maniltoa psilogyne", IF(J4350="INBI", "Intsia bijuga", IF(J4350="ACEB", "Acanthus ebracteatus", IF(J4350="CAER", "Calamus erinaceus", IF(J4350="UNUN", "Unknown unknown",  IF(J4350="SOAL", "Sonneratia alba",  IF(J4350="AECO", "Aegiceras corniculatum", "" )) )))))))))))))))))))))))))))))</f>
        <v>Ceriops tagal</v>
      </c>
      <c r="J4350" s="23" t="s">
        <v>175</v>
      </c>
      <c r="K4350" s="68" t="n">
        <v>5.1</v>
      </c>
      <c r="L4350" s="30"/>
      <c r="N4350" s="38"/>
    </row>
    <row r="4351" customFormat="false" ht="13.8" hidden="false" customHeight="false" outlineLevel="0" collapsed="false">
      <c r="A4351" s="49" t="s">
        <v>138</v>
      </c>
      <c r="B4351" s="43" t="n">
        <v>41398</v>
      </c>
      <c r="C4351" s="1" t="s">
        <v>544</v>
      </c>
      <c r="D4351" s="1" t="s">
        <v>140</v>
      </c>
      <c r="E4351" s="1" t="s">
        <v>544</v>
      </c>
      <c r="F4351" s="1" t="s">
        <v>20</v>
      </c>
      <c r="G4351" s="14" t="s">
        <v>174</v>
      </c>
      <c r="H4351" s="1" t="n">
        <v>4</v>
      </c>
      <c r="I4351" s="23" t="str">
        <f aca="false">IF(J4351="RHAP", "Rhizophora apiculata", IF(J4351="EXAG", "Excoecaria agallocha", IF(J4351="BRPA", "Bruguiera parviflora", IF(J4351="XYMO", "Xylocarpus moluccensis", IF(J4351="BRCY", "Bruguiera cylindrica", IF(J4351="AVAL", "Avicennia alba", IF(J4351="AVOF", "Avicennia officinalis", IF(J4351="LURA", "Lumnitzera racemosa", IF(J4351="CETA", "Ceriops tagal", IF(J4351="XYGR", "Xylocarpus granatum", IF(J4351="AVMA", "Avicennia marina", IF(J4351="RHMU", "Rhizophora mucronata", IF(J4351="BRGY", "Bruguiera gymnorrhiza", IF(J4351="BRSE", "Bruguiera sexangula", IF(J4351="SOOV", "Sonneratia ovata", IF(J4351="SOCA", "Sonneratia caseolaris", IF(J4351="HELI", "Heritiera littoralis", IF(J4351="HESY", "Heritiera sylvatica", IF(J4351="NYFR", "Nypa fruticans", IF(J4351="CYRA", "Cynometra ramiflora", IF(J4351="PHPA", "Phoenix paludosa", IF(J4351="SCHY", "Scyphiphora hydrophyllacea", IF(J4351="DIMA", "Diospyros maritima", IF(J4351="POPI", "Pongamia pinnata", IF(J4351="MAPS", "Maniltoa psilogyne", IF(J4351="INBI", "Intsia bijuga", IF(J4351="ACEB", "Acanthus ebracteatus", IF(J4351="CAER", "Calamus erinaceus", IF(J4351="UNUN", "Unknown unknown",  IF(J4351="SOAL", "Sonneratia alba",  IF(J4351="AECO", "Aegiceras corniculatum", "" )) )))))))))))))))))))))))))))))</f>
        <v>Unknown unknown</v>
      </c>
      <c r="J4351" s="23" t="s">
        <v>1028</v>
      </c>
      <c r="K4351" s="68" t="n">
        <v>5.1</v>
      </c>
      <c r="L4351" s="30" t="n">
        <v>1.37</v>
      </c>
      <c r="N4351" s="38" t="n">
        <v>3</v>
      </c>
      <c r="P4351" s="23"/>
    </row>
    <row r="4352" customFormat="false" ht="13.8" hidden="false" customHeight="false" outlineLevel="0" collapsed="false">
      <c r="A4352" s="72" t="s">
        <v>138</v>
      </c>
      <c r="B4352" s="43" t="n">
        <v>41398</v>
      </c>
      <c r="C4352" s="1" t="s">
        <v>544</v>
      </c>
      <c r="D4352" s="1" t="s">
        <v>140</v>
      </c>
      <c r="E4352" s="1" t="s">
        <v>544</v>
      </c>
      <c r="F4352" s="1" t="s">
        <v>20</v>
      </c>
      <c r="G4352" s="14" t="s">
        <v>174</v>
      </c>
      <c r="H4352" s="1" t="n">
        <v>4</v>
      </c>
      <c r="I4352" s="23" t="str">
        <f aca="false">IF(J4352="RHAP", "Rhizophora apiculata", IF(J4352="EXAG", "Excoecaria agallocha", IF(J4352="BRPA", "Bruguiera parviflora", IF(J4352="XYMO", "Xylocarpus moluccensis", IF(J4352="BRCY", "Bruguiera cylindrica", IF(J4352="AVAL", "Avicennia alba", IF(J4352="AVOF", "Avicennia officinalis", IF(J4352="LURA", "Lumnitzera racemosa", IF(J4352="CETA", "Ceriops tagal", IF(J4352="XYGR", "Xylocarpus granatum", IF(J4352="AVMA", "Avicennia marina", IF(J4352="RHMU", "Rhizophora mucronata", IF(J4352="BRGY", "Bruguiera gymnorrhiza", IF(J4352="BRSE", "Bruguiera sexangula", IF(J4352="SOOV", "Sonneratia ovata", IF(J4352="SOCA", "Sonneratia caseolaris", IF(J4352="HELI", "Heritiera littoralis", IF(J4352="HESY", "Heritiera sylvatica", IF(J4352="NYFR", "Nypa fruticans", IF(J4352="CYRA", "Cynometra ramiflora", IF(J4352="PHPA", "Phoenix paludosa", IF(J4352="SCHY", "Scyphiphora hydrophyllacea", IF(J4352="DIMA", "Diospyros maritima", IF(J4352="POPI", "Pongamia pinnata", IF(J4352="MAPS", "Maniltoa psilogyne", IF(J4352="INBI", "Intsia bijuga", IF(J4352="ACEB", "Acanthus ebracteatus", IF(J4352="CAER", "Calamus erinaceus", IF(J4352="UNUN", "Unknown unknown",  IF(J4352="SOAL", "Sonneratia alba",  IF(J4352="AECO", "Aegiceras corniculatum", "" )) )))))))))))))))))))))))))))))</f>
        <v>Heritiera littoralis</v>
      </c>
      <c r="J4352" s="49" t="s">
        <v>1092</v>
      </c>
      <c r="K4352" s="68" t="n">
        <v>5.2</v>
      </c>
      <c r="L4352" s="30"/>
      <c r="N4352" s="38"/>
    </row>
    <row r="4353" customFormat="false" ht="13.8" hidden="false" customHeight="false" outlineLevel="0" collapsed="false">
      <c r="A4353" s="49" t="s">
        <v>138</v>
      </c>
      <c r="B4353" s="43" t="n">
        <v>41398</v>
      </c>
      <c r="C4353" s="1" t="s">
        <v>544</v>
      </c>
      <c r="D4353" s="1" t="s">
        <v>140</v>
      </c>
      <c r="E4353" s="1" t="s">
        <v>544</v>
      </c>
      <c r="F4353" s="1" t="s">
        <v>20</v>
      </c>
      <c r="G4353" s="14" t="s">
        <v>174</v>
      </c>
      <c r="H4353" s="1" t="n">
        <v>4</v>
      </c>
      <c r="I4353" s="23" t="str">
        <f aca="false">IF(J4353="RHAP", "Rhizophora apiculata", IF(J4353="EXAG", "Excoecaria agallocha", IF(J4353="BRPA", "Bruguiera parviflora", IF(J4353="XYMO", "Xylocarpus moluccensis", IF(J4353="BRCY", "Bruguiera cylindrica", IF(J4353="AVAL", "Avicennia alba", IF(J4353="AVOF", "Avicennia officinalis", IF(J4353="LURA", "Lumnitzera racemosa", IF(J4353="CETA", "Ceriops tagal", IF(J4353="XYGR", "Xylocarpus granatum", IF(J4353="AVMA", "Avicennia marina", IF(J4353="RHMU", "Rhizophora mucronata", IF(J4353="BRGY", "Bruguiera gymnorrhiza", IF(J4353="BRSE", "Bruguiera sexangula", IF(J4353="SOOV", "Sonneratia ovata", IF(J4353="SOCA", "Sonneratia caseolaris", IF(J4353="HELI", "Heritiera littoralis", IF(J4353="HESY", "Heritiera sylvatica", IF(J4353="NYFR", "Nypa fruticans", IF(J4353="CYRA", "Cynometra ramiflora", IF(J4353="PHPA", "Phoenix paludosa", IF(J4353="SCHY", "Scyphiphora hydrophyllacea", IF(J4353="DIMA", "Diospyros maritima", IF(J4353="POPI", "Pongamia pinnata", IF(J4353="MAPS", "Maniltoa psilogyne", IF(J4353="INBI", "Intsia bijuga", IF(J4353="ACEB", "Acanthus ebracteatus", IF(J4353="CAER", "Calamus erinaceus", IF(J4353="UNUN", "Unknown unknown",  IF(J4353="SOAL", "Sonneratia alba",  IF(J4353="AECO", "Aegiceras corniculatum", "" )) )))))))))))))))))))))))))))))</f>
        <v>Bruguiera sexangula</v>
      </c>
      <c r="J4353" s="23" t="s">
        <v>1023</v>
      </c>
      <c r="K4353" s="68" t="n">
        <v>5.3</v>
      </c>
      <c r="L4353" s="30"/>
      <c r="N4353" s="38"/>
    </row>
    <row r="4354" customFormat="false" ht="13.8" hidden="false" customHeight="false" outlineLevel="0" collapsed="false">
      <c r="A4354" s="72" t="s">
        <v>138</v>
      </c>
      <c r="B4354" s="43" t="n">
        <v>41398</v>
      </c>
      <c r="C4354" s="1" t="s">
        <v>544</v>
      </c>
      <c r="D4354" s="1" t="s">
        <v>140</v>
      </c>
      <c r="E4354" s="1" t="s">
        <v>544</v>
      </c>
      <c r="F4354" s="1" t="s">
        <v>20</v>
      </c>
      <c r="G4354" s="14" t="s">
        <v>174</v>
      </c>
      <c r="H4354" s="1" t="n">
        <v>4</v>
      </c>
      <c r="I4354" s="23" t="str">
        <f aca="false">IF(J4354="RHAP", "Rhizophora apiculata", IF(J4354="EXAG", "Excoecaria agallocha", IF(J4354="BRPA", "Bruguiera parviflora", IF(J4354="XYMO", "Xylocarpus moluccensis", IF(J4354="BRCY", "Bruguiera cylindrica", IF(J4354="AVAL", "Avicennia alba", IF(J4354="AVOF", "Avicennia officinalis", IF(J4354="LURA", "Lumnitzera racemosa", IF(J4354="CETA", "Ceriops tagal", IF(J4354="XYGR", "Xylocarpus granatum", IF(J4354="AVMA", "Avicennia marina", IF(J4354="RHMU", "Rhizophora mucronata", IF(J4354="BRGY", "Bruguiera gymnorrhiza", IF(J4354="BRSE", "Bruguiera sexangula", IF(J4354="SOOV", "Sonneratia ovata", IF(J4354="SOCA", "Sonneratia caseolaris", IF(J4354="HELI", "Heritiera littoralis", IF(J4354="HESY", "Heritiera sylvatica", IF(J4354="NYFR", "Nypa fruticans", IF(J4354="CYRA", "Cynometra ramiflora", IF(J4354="PHPA", "Phoenix paludosa", IF(J4354="SCHY", "Scyphiphora hydrophyllacea", IF(J4354="DIMA", "Diospyros maritima", IF(J4354="POPI", "Pongamia pinnata", IF(J4354="MAPS", "Maniltoa psilogyne", IF(J4354="INBI", "Intsia bijuga", IF(J4354="ACEB", "Acanthus ebracteatus", IF(J4354="CAER", "Calamus erinaceus", IF(J4354="UNUN", "Unknown unknown",  IF(J4354="SOAL", "Sonneratia alba",  IF(J4354="AECO", "Aegiceras corniculatum", "" )) )))))))))))))))))))))))))))))</f>
        <v>Ceriops tagal</v>
      </c>
      <c r="J4354" s="23" t="s">
        <v>175</v>
      </c>
      <c r="K4354" s="68" t="n">
        <v>5.5</v>
      </c>
      <c r="L4354" s="30"/>
      <c r="N4354" s="38"/>
    </row>
    <row r="4355" customFormat="false" ht="13.8" hidden="false" customHeight="false" outlineLevel="0" collapsed="false">
      <c r="A4355" s="72" t="s">
        <v>138</v>
      </c>
      <c r="B4355" s="43" t="n">
        <v>41398</v>
      </c>
      <c r="C4355" s="1" t="s">
        <v>544</v>
      </c>
      <c r="D4355" s="1" t="s">
        <v>140</v>
      </c>
      <c r="E4355" s="1" t="s">
        <v>544</v>
      </c>
      <c r="F4355" s="1" t="s">
        <v>20</v>
      </c>
      <c r="G4355" s="14" t="s">
        <v>174</v>
      </c>
      <c r="H4355" s="1" t="n">
        <v>4</v>
      </c>
      <c r="I4355" s="23" t="str">
        <f aca="false">IF(J4355="RHAP", "Rhizophora apiculata", IF(J4355="EXAG", "Excoecaria agallocha", IF(J4355="BRPA", "Bruguiera parviflora", IF(J4355="XYMO", "Xylocarpus moluccensis", IF(J4355="BRCY", "Bruguiera cylindrica", IF(J4355="AVAL", "Avicennia alba", IF(J4355="AVOF", "Avicennia officinalis", IF(J4355="LURA", "Lumnitzera racemosa", IF(J4355="CETA", "Ceriops tagal", IF(J4355="XYGR", "Xylocarpus granatum", IF(J4355="AVMA", "Avicennia marina", IF(J4355="RHMU", "Rhizophora mucronata", IF(J4355="BRGY", "Bruguiera gymnorrhiza", IF(J4355="BRSE", "Bruguiera sexangula", IF(J4355="SOOV", "Sonneratia ovata", IF(J4355="SOCA", "Sonneratia caseolaris", IF(J4355="HELI", "Heritiera littoralis", IF(J4355="HESY", "Heritiera sylvatica", IF(J4355="NYFR", "Nypa fruticans", IF(J4355="CYRA", "Cynometra ramiflora", IF(J4355="PHPA", "Phoenix paludosa", IF(J4355="SCHY", "Scyphiphora hydrophyllacea", IF(J4355="DIMA", "Diospyros maritima", IF(J4355="POPI", "Pongamia pinnata", IF(J4355="MAPS", "Maniltoa psilogyne", IF(J4355="INBI", "Intsia bijuga", IF(J4355="ACEB", "Acanthus ebracteatus", IF(J4355="CAER", "Calamus erinaceus", IF(J4355="UNUN", "Unknown unknown",  IF(J4355="SOAL", "Sonneratia alba",  IF(J4355="AECO", "Aegiceras corniculatum", "" )) )))))))))))))))))))))))))))))</f>
        <v>Ceriops tagal</v>
      </c>
      <c r="J4355" s="23" t="s">
        <v>175</v>
      </c>
      <c r="K4355" s="68" t="n">
        <v>5.6</v>
      </c>
      <c r="L4355" s="30"/>
      <c r="N4355" s="38"/>
    </row>
    <row r="4356" customFormat="false" ht="13.8" hidden="false" customHeight="false" outlineLevel="0" collapsed="false">
      <c r="A4356" s="49" t="s">
        <v>138</v>
      </c>
      <c r="B4356" s="43" t="n">
        <v>41398</v>
      </c>
      <c r="C4356" s="1" t="s">
        <v>544</v>
      </c>
      <c r="D4356" s="1" t="s">
        <v>140</v>
      </c>
      <c r="E4356" s="1" t="s">
        <v>544</v>
      </c>
      <c r="F4356" s="1" t="s">
        <v>20</v>
      </c>
      <c r="G4356" s="14" t="s">
        <v>174</v>
      </c>
      <c r="H4356" s="1" t="n">
        <v>4</v>
      </c>
      <c r="I4356" s="23" t="str">
        <f aca="false">IF(J4356="RHAP", "Rhizophora apiculata", IF(J4356="EXAG", "Excoecaria agallocha", IF(J4356="BRPA", "Bruguiera parviflora", IF(J4356="XYMO", "Xylocarpus moluccensis", IF(J4356="BRCY", "Bruguiera cylindrica", IF(J4356="AVAL", "Avicennia alba", IF(J4356="AVOF", "Avicennia officinalis", IF(J4356="LURA", "Lumnitzera racemosa", IF(J4356="CETA", "Ceriops tagal", IF(J4356="XYGR", "Xylocarpus granatum", IF(J4356="AVMA", "Avicennia marina", IF(J4356="RHMU", "Rhizophora mucronata", IF(J4356="BRGY", "Bruguiera gymnorrhiza", IF(J4356="BRSE", "Bruguiera sexangula", IF(J4356="SOOV", "Sonneratia ovata", IF(J4356="SOCA", "Sonneratia caseolaris", IF(J4356="HELI", "Heritiera littoralis", IF(J4356="HESY", "Heritiera sylvatica", IF(J4356="NYFR", "Nypa fruticans", IF(J4356="CYRA", "Cynometra ramiflora", IF(J4356="PHPA", "Phoenix paludosa", IF(J4356="SCHY", "Scyphiphora hydrophyllacea", IF(J4356="DIMA", "Diospyros maritima", IF(J4356="POPI", "Pongamia pinnata", IF(J4356="MAPS", "Maniltoa psilogyne", IF(J4356="INBI", "Intsia bijuga", IF(J4356="ACEB", "Acanthus ebracteatus", IF(J4356="CAER", "Calamus erinaceus", IF(J4356="UNUN", "Unknown unknown",  IF(J4356="SOAL", "Sonneratia alba",  IF(J4356="AECO", "Aegiceras corniculatum", "" )) )))))))))))))))))))))))))))))</f>
        <v>Bruguiera sexangula</v>
      </c>
      <c r="J4356" s="23" t="s">
        <v>1023</v>
      </c>
      <c r="K4356" s="68" t="n">
        <v>6.4</v>
      </c>
      <c r="L4356" s="30"/>
      <c r="N4356" s="38"/>
    </row>
    <row r="4357" customFormat="false" ht="13.8" hidden="false" customHeight="false" outlineLevel="0" collapsed="false">
      <c r="A4357" s="72" t="s">
        <v>138</v>
      </c>
      <c r="B4357" s="43" t="n">
        <v>41398</v>
      </c>
      <c r="C4357" s="1" t="s">
        <v>544</v>
      </c>
      <c r="D4357" s="1" t="s">
        <v>140</v>
      </c>
      <c r="E4357" s="1" t="s">
        <v>544</v>
      </c>
      <c r="F4357" s="1" t="s">
        <v>20</v>
      </c>
      <c r="G4357" s="14" t="s">
        <v>174</v>
      </c>
      <c r="H4357" s="1" t="n">
        <v>4</v>
      </c>
      <c r="I4357" s="23" t="str">
        <f aca="false">IF(J4357="RHAP", "Rhizophora apiculata", IF(J4357="EXAG", "Excoecaria agallocha", IF(J4357="BRPA", "Bruguiera parviflora", IF(J4357="XYMO", "Xylocarpus moluccensis", IF(J4357="BRCY", "Bruguiera cylindrica", IF(J4357="AVAL", "Avicennia alba", IF(J4357="AVOF", "Avicennia officinalis", IF(J4357="LURA", "Lumnitzera racemosa", IF(J4357="CETA", "Ceriops tagal", IF(J4357="XYGR", "Xylocarpus granatum", IF(J4357="AVMA", "Avicennia marina", IF(J4357="RHMU", "Rhizophora mucronata", IF(J4357="BRGY", "Bruguiera gymnorrhiza", IF(J4357="BRSE", "Bruguiera sexangula", IF(J4357="SOOV", "Sonneratia ovata", IF(J4357="SOCA", "Sonneratia caseolaris", IF(J4357="HELI", "Heritiera littoralis", IF(J4357="HESY", "Heritiera sylvatica", IF(J4357="NYFR", "Nypa fruticans", IF(J4357="CYRA", "Cynometra ramiflora", IF(J4357="PHPA", "Phoenix paludosa", IF(J4357="SCHY", "Scyphiphora hydrophyllacea", IF(J4357="DIMA", "Diospyros maritima", IF(J4357="POPI", "Pongamia pinnata", IF(J4357="MAPS", "Maniltoa psilogyne", IF(J4357="INBI", "Intsia bijuga", IF(J4357="ACEB", "Acanthus ebracteatus", IF(J4357="CAER", "Calamus erinaceus", IF(J4357="UNUN", "Unknown unknown",  IF(J4357="SOAL", "Sonneratia alba",  IF(J4357="AECO", "Aegiceras corniculatum", "" )) )))))))))))))))))))))))))))))</f>
        <v>Cynometra ramiflora</v>
      </c>
      <c r="J4357" s="23" t="s">
        <v>1094</v>
      </c>
      <c r="K4357" s="68" t="n">
        <v>6.8</v>
      </c>
      <c r="L4357" s="30"/>
      <c r="N4357" s="38"/>
    </row>
    <row r="4358" customFormat="false" ht="13.8" hidden="false" customHeight="false" outlineLevel="0" collapsed="false">
      <c r="A4358" s="72" t="s">
        <v>138</v>
      </c>
      <c r="B4358" s="43" t="n">
        <v>41398</v>
      </c>
      <c r="C4358" s="1" t="s">
        <v>544</v>
      </c>
      <c r="D4358" s="1" t="s">
        <v>140</v>
      </c>
      <c r="E4358" s="1" t="s">
        <v>544</v>
      </c>
      <c r="F4358" s="1" t="s">
        <v>20</v>
      </c>
      <c r="G4358" s="14" t="s">
        <v>174</v>
      </c>
      <c r="H4358" s="1" t="n">
        <v>4</v>
      </c>
      <c r="I4358" s="23" t="str">
        <f aca="false">IF(J4358="RHAP", "Rhizophora apiculata", IF(J4358="EXAG", "Excoecaria agallocha", IF(J4358="BRPA", "Bruguiera parviflora", IF(J4358="XYMO", "Xylocarpus moluccensis", IF(J4358="BRCY", "Bruguiera cylindrica", IF(J4358="AVAL", "Avicennia alba", IF(J4358="AVOF", "Avicennia officinalis", IF(J4358="LURA", "Lumnitzera racemosa", IF(J4358="CETA", "Ceriops tagal", IF(J4358="XYGR", "Xylocarpus granatum", IF(J4358="AVMA", "Avicennia marina", IF(J4358="RHMU", "Rhizophora mucronata", IF(J4358="BRGY", "Bruguiera gymnorrhiza", IF(J4358="BRSE", "Bruguiera sexangula", IF(J4358="SOOV", "Sonneratia ovata", IF(J4358="SOCA", "Sonneratia caseolaris", IF(J4358="HELI", "Heritiera littoralis", IF(J4358="HESY", "Heritiera sylvatica", IF(J4358="NYFR", "Nypa fruticans", IF(J4358="CYRA", "Cynometra ramiflora", IF(J4358="PHPA", "Phoenix paludosa", IF(J4358="SCHY", "Scyphiphora hydrophyllacea", IF(J4358="DIMA", "Diospyros maritima", IF(J4358="POPI", "Pongamia pinnata", IF(J4358="MAPS", "Maniltoa psilogyne", IF(J4358="INBI", "Intsia bijuga", IF(J4358="ACEB", "Acanthus ebracteatus", IF(J4358="CAER", "Calamus erinaceus", IF(J4358="UNUN", "Unknown unknown",  IF(J4358="SOAL", "Sonneratia alba",  IF(J4358="AECO", "Aegiceras corniculatum", "" )) )))))))))))))))))))))))))))))</f>
        <v>Ceriops tagal</v>
      </c>
      <c r="J4358" s="23" t="s">
        <v>175</v>
      </c>
      <c r="K4358" s="68" t="n">
        <v>6.9</v>
      </c>
      <c r="L4358" s="30"/>
      <c r="N4358" s="38"/>
    </row>
    <row r="4359" customFormat="false" ht="13.8" hidden="false" customHeight="false" outlineLevel="0" collapsed="false">
      <c r="A4359" s="72" t="s">
        <v>138</v>
      </c>
      <c r="B4359" s="43" t="n">
        <v>41398</v>
      </c>
      <c r="C4359" s="1" t="s">
        <v>544</v>
      </c>
      <c r="D4359" s="1" t="s">
        <v>140</v>
      </c>
      <c r="E4359" s="1" t="s">
        <v>544</v>
      </c>
      <c r="F4359" s="1" t="s">
        <v>20</v>
      </c>
      <c r="G4359" s="14" t="s">
        <v>174</v>
      </c>
      <c r="H4359" s="1" t="n">
        <v>4</v>
      </c>
      <c r="I4359" s="23" t="str">
        <f aca="false">IF(J4359="RHAP", "Rhizophora apiculata", IF(J4359="EXAG", "Excoecaria agallocha", IF(J4359="BRPA", "Bruguiera parviflora", IF(J4359="XYMO", "Xylocarpus moluccensis", IF(J4359="BRCY", "Bruguiera cylindrica", IF(J4359="AVAL", "Avicennia alba", IF(J4359="AVOF", "Avicennia officinalis", IF(J4359="LURA", "Lumnitzera racemosa", IF(J4359="CETA", "Ceriops tagal", IF(J4359="XYGR", "Xylocarpus granatum", IF(J4359="AVMA", "Avicennia marina", IF(J4359="RHMU", "Rhizophora mucronata", IF(J4359="BRGY", "Bruguiera gymnorrhiza", IF(J4359="BRSE", "Bruguiera sexangula", IF(J4359="SOOV", "Sonneratia ovata", IF(J4359="SOCA", "Sonneratia caseolaris", IF(J4359="HELI", "Heritiera littoralis", IF(J4359="HESY", "Heritiera sylvatica", IF(J4359="NYFR", "Nypa fruticans", IF(J4359="CYRA", "Cynometra ramiflora", IF(J4359="PHPA", "Phoenix paludosa", IF(J4359="SCHY", "Scyphiphora hydrophyllacea", IF(J4359="DIMA", "Diospyros maritima", IF(J4359="POPI", "Pongamia pinnata", IF(J4359="MAPS", "Maniltoa psilogyne", IF(J4359="INBI", "Intsia bijuga", IF(J4359="ACEB", "Acanthus ebracteatus", IF(J4359="CAER", "Calamus erinaceus", IF(J4359="UNUN", "Unknown unknown",  IF(J4359="SOAL", "Sonneratia alba",  IF(J4359="AECO", "Aegiceras corniculatum", "" )) )))))))))))))))))))))))))))))</f>
        <v>Ceriops tagal</v>
      </c>
      <c r="J4359" s="23" t="s">
        <v>175</v>
      </c>
      <c r="K4359" s="68" t="n">
        <v>7.5</v>
      </c>
      <c r="L4359" s="30"/>
      <c r="N4359" s="38"/>
    </row>
    <row r="4360" customFormat="false" ht="13.8" hidden="false" customHeight="false" outlineLevel="0" collapsed="false">
      <c r="A4360" s="49" t="s">
        <v>138</v>
      </c>
      <c r="B4360" s="43" t="n">
        <v>41398</v>
      </c>
      <c r="C4360" s="1" t="s">
        <v>544</v>
      </c>
      <c r="D4360" s="1" t="s">
        <v>140</v>
      </c>
      <c r="E4360" s="1" t="s">
        <v>544</v>
      </c>
      <c r="F4360" s="1" t="s">
        <v>20</v>
      </c>
      <c r="G4360" s="14" t="s">
        <v>174</v>
      </c>
      <c r="H4360" s="1" t="n">
        <v>4</v>
      </c>
      <c r="I4360" s="23" t="str">
        <f aca="false">IF(J4360="RHAP", "Rhizophora apiculata", IF(J4360="EXAG", "Excoecaria agallocha", IF(J4360="BRPA", "Bruguiera parviflora", IF(J4360="XYMO", "Xylocarpus moluccensis", IF(J4360="BRCY", "Bruguiera cylindrica", IF(J4360="AVAL", "Avicennia alba", IF(J4360="AVOF", "Avicennia officinalis", IF(J4360="LURA", "Lumnitzera racemosa", IF(J4360="CETA", "Ceriops tagal", IF(J4360="XYGR", "Xylocarpus granatum", IF(J4360="AVMA", "Avicennia marina", IF(J4360="RHMU", "Rhizophora mucronata", IF(J4360="BRGY", "Bruguiera gymnorrhiza", IF(J4360="BRSE", "Bruguiera sexangula", IF(J4360="SOOV", "Sonneratia ovata", IF(J4360="SOCA", "Sonneratia caseolaris", IF(J4360="HELI", "Heritiera littoralis", IF(J4360="HESY", "Heritiera sylvatica", IF(J4360="NYFR", "Nypa fruticans", IF(J4360="CYRA", "Cynometra ramiflora", IF(J4360="PHPA", "Phoenix paludosa", IF(J4360="SCHY", "Scyphiphora hydrophyllacea", IF(J4360="DIMA", "Diospyros maritima", IF(J4360="POPI", "Pongamia pinnata", IF(J4360="MAPS", "Maniltoa psilogyne", IF(J4360="INBI", "Intsia bijuga", IF(J4360="ACEB", "Acanthus ebracteatus", IF(J4360="CAER", "Calamus erinaceus", IF(J4360="UNUN", "Unknown unknown",  IF(J4360="SOAL", "Sonneratia alba",  IF(J4360="AECO", "Aegiceras corniculatum", "" )) )))))))))))))))))))))))))))))</f>
        <v>Bruguiera sexangula</v>
      </c>
      <c r="J4360" s="23" t="s">
        <v>1023</v>
      </c>
      <c r="K4360" s="68" t="n">
        <v>7.9</v>
      </c>
      <c r="L4360" s="30"/>
      <c r="N4360" s="38"/>
    </row>
    <row r="4361" customFormat="false" ht="13.8" hidden="false" customHeight="false" outlineLevel="0" collapsed="false">
      <c r="A4361" s="49" t="s">
        <v>138</v>
      </c>
      <c r="B4361" s="43" t="n">
        <v>41398</v>
      </c>
      <c r="C4361" s="1" t="s">
        <v>544</v>
      </c>
      <c r="D4361" s="1" t="s">
        <v>140</v>
      </c>
      <c r="E4361" s="1" t="s">
        <v>544</v>
      </c>
      <c r="F4361" s="1" t="s">
        <v>20</v>
      </c>
      <c r="G4361" s="14" t="s">
        <v>174</v>
      </c>
      <c r="H4361" s="1" t="n">
        <v>4</v>
      </c>
      <c r="I4361" s="23" t="str">
        <f aca="false">IF(J4361="RHAP", "Rhizophora apiculata", IF(J4361="EXAG", "Excoecaria agallocha", IF(J4361="BRPA", "Bruguiera parviflora", IF(J4361="XYMO", "Xylocarpus moluccensis", IF(J4361="BRCY", "Bruguiera cylindrica", IF(J4361="AVAL", "Avicennia alba", IF(J4361="AVOF", "Avicennia officinalis", IF(J4361="LURA", "Lumnitzera racemosa", IF(J4361="CETA", "Ceriops tagal", IF(J4361="XYGR", "Xylocarpus granatum", IF(J4361="AVMA", "Avicennia marina", IF(J4361="RHMU", "Rhizophora mucronata", IF(J4361="BRGY", "Bruguiera gymnorrhiza", IF(J4361="BRSE", "Bruguiera sexangula", IF(J4361="SOOV", "Sonneratia ovata", IF(J4361="SOCA", "Sonneratia caseolaris", IF(J4361="HELI", "Heritiera littoralis", IF(J4361="HESY", "Heritiera sylvatica", IF(J4361="NYFR", "Nypa fruticans", IF(J4361="CYRA", "Cynometra ramiflora", IF(J4361="PHPA", "Phoenix paludosa", IF(J4361="SCHY", "Scyphiphora hydrophyllacea", IF(J4361="DIMA", "Diospyros maritima", IF(J4361="POPI", "Pongamia pinnata", IF(J4361="MAPS", "Maniltoa psilogyne", IF(J4361="INBI", "Intsia bijuga", IF(J4361="ACEB", "Acanthus ebracteatus", IF(J4361="CAER", "Calamus erinaceus", IF(J4361="UNUN", "Unknown unknown",  IF(J4361="SOAL", "Sonneratia alba",  IF(J4361="AECO", "Aegiceras corniculatum", "" )) )))))))))))))))))))))))))))))</f>
        <v>Bruguiera sexangula</v>
      </c>
      <c r="J4361" s="23" t="s">
        <v>1023</v>
      </c>
      <c r="K4361" s="68" t="n">
        <v>8.1</v>
      </c>
      <c r="L4361" s="30"/>
      <c r="N4361" s="38"/>
    </row>
    <row r="4362" customFormat="false" ht="13.8" hidden="false" customHeight="false" outlineLevel="0" collapsed="false">
      <c r="A4362" s="72" t="s">
        <v>138</v>
      </c>
      <c r="B4362" s="43" t="n">
        <v>41398</v>
      </c>
      <c r="C4362" s="1" t="s">
        <v>544</v>
      </c>
      <c r="D4362" s="1" t="s">
        <v>140</v>
      </c>
      <c r="E4362" s="1" t="s">
        <v>544</v>
      </c>
      <c r="F4362" s="1" t="s">
        <v>20</v>
      </c>
      <c r="G4362" s="14" t="s">
        <v>174</v>
      </c>
      <c r="H4362" s="1" t="n">
        <v>4</v>
      </c>
      <c r="I4362" s="23" t="str">
        <f aca="false">IF(J4362="RHAP", "Rhizophora apiculata", IF(J4362="EXAG", "Excoecaria agallocha", IF(J4362="BRPA", "Bruguiera parviflora", IF(J4362="XYMO", "Xylocarpus moluccensis", IF(J4362="BRCY", "Bruguiera cylindrica", IF(J4362="AVAL", "Avicennia alba", IF(J4362="AVOF", "Avicennia officinalis", IF(J4362="LURA", "Lumnitzera racemosa", IF(J4362="CETA", "Ceriops tagal", IF(J4362="XYGR", "Xylocarpus granatum", IF(J4362="AVMA", "Avicennia marina", IF(J4362="RHMU", "Rhizophora mucronata", IF(J4362="BRGY", "Bruguiera gymnorrhiza", IF(J4362="BRSE", "Bruguiera sexangula", IF(J4362="SOOV", "Sonneratia ovata", IF(J4362="SOCA", "Sonneratia caseolaris", IF(J4362="HELI", "Heritiera littoralis", IF(J4362="HESY", "Heritiera sylvatica", IF(J4362="NYFR", "Nypa fruticans", IF(J4362="CYRA", "Cynometra ramiflora", IF(J4362="PHPA", "Phoenix paludosa", IF(J4362="SCHY", "Scyphiphora hydrophyllacea", IF(J4362="DIMA", "Diospyros maritima", IF(J4362="POPI", "Pongamia pinnata", IF(J4362="MAPS", "Maniltoa psilogyne", IF(J4362="INBI", "Intsia bijuga", IF(J4362="ACEB", "Acanthus ebracteatus", IF(J4362="CAER", "Calamus erinaceus", IF(J4362="UNUN", "Unknown unknown",  IF(J4362="SOAL", "Sonneratia alba",  IF(J4362="AECO", "Aegiceras corniculatum", "" )) )))))))))))))))))))))))))))))</f>
        <v>Ceriops tagal</v>
      </c>
      <c r="J4362" s="23" t="s">
        <v>175</v>
      </c>
      <c r="K4362" s="68" t="n">
        <v>10.6</v>
      </c>
      <c r="L4362" s="30"/>
      <c r="N4362" s="38"/>
    </row>
    <row r="4363" customFormat="false" ht="13.8" hidden="false" customHeight="false" outlineLevel="0" collapsed="false">
      <c r="A4363" s="49" t="s">
        <v>138</v>
      </c>
      <c r="B4363" s="43" t="n">
        <v>41398</v>
      </c>
      <c r="C4363" s="1" t="s">
        <v>544</v>
      </c>
      <c r="D4363" s="1" t="s">
        <v>140</v>
      </c>
      <c r="E4363" s="1" t="s">
        <v>544</v>
      </c>
      <c r="F4363" s="1" t="s">
        <v>20</v>
      </c>
      <c r="G4363" s="14" t="s">
        <v>174</v>
      </c>
      <c r="H4363" s="1" t="n">
        <v>4</v>
      </c>
      <c r="I4363" s="23" t="str">
        <f aca="false">IF(J4363="RHAP", "Rhizophora apiculata", IF(J4363="EXAG", "Excoecaria agallocha", IF(J4363="BRPA", "Bruguiera parviflora", IF(J4363="XYMO", "Xylocarpus moluccensis", IF(J4363="BRCY", "Bruguiera cylindrica", IF(J4363="AVAL", "Avicennia alba", IF(J4363="AVOF", "Avicennia officinalis", IF(J4363="LURA", "Lumnitzera racemosa", IF(J4363="CETA", "Ceriops tagal", IF(J4363="XYGR", "Xylocarpus granatum", IF(J4363="AVMA", "Avicennia marina", IF(J4363="RHMU", "Rhizophora mucronata", IF(J4363="BRGY", "Bruguiera gymnorrhiza", IF(J4363="BRSE", "Bruguiera sexangula", IF(J4363="SOOV", "Sonneratia ovata", IF(J4363="SOCA", "Sonneratia caseolaris", IF(J4363="HELI", "Heritiera littoralis", IF(J4363="HESY", "Heritiera sylvatica", IF(J4363="NYFR", "Nypa fruticans", IF(J4363="CYRA", "Cynometra ramiflora", IF(J4363="PHPA", "Phoenix paludosa", IF(J4363="SCHY", "Scyphiphora hydrophyllacea", IF(J4363="DIMA", "Diospyros maritima", IF(J4363="POPI", "Pongamia pinnata", IF(J4363="MAPS", "Maniltoa psilogyne", IF(J4363="INBI", "Intsia bijuga", IF(J4363="ACEB", "Acanthus ebracteatus", IF(J4363="CAER", "Calamus erinaceus", IF(J4363="UNUN", "Unknown unknown",  IF(J4363="SOAL", "Sonneratia alba",  IF(J4363="AECO", "Aegiceras corniculatum", "" )) )))))))))))))))))))))))))))))</f>
        <v>Xylocarpus granatum</v>
      </c>
      <c r="J4363" s="23" t="s">
        <v>1022</v>
      </c>
      <c r="K4363" s="68" t="n">
        <v>11.7</v>
      </c>
      <c r="L4363" s="30"/>
      <c r="N4363" s="38"/>
    </row>
    <row r="4364" customFormat="false" ht="13.8" hidden="false" customHeight="false" outlineLevel="0" collapsed="false">
      <c r="A4364" s="72" t="s">
        <v>138</v>
      </c>
      <c r="B4364" s="43" t="n">
        <v>41398</v>
      </c>
      <c r="C4364" s="1" t="s">
        <v>544</v>
      </c>
      <c r="D4364" s="1" t="s">
        <v>140</v>
      </c>
      <c r="E4364" s="1" t="s">
        <v>544</v>
      </c>
      <c r="F4364" s="1" t="s">
        <v>20</v>
      </c>
      <c r="G4364" s="14" t="s">
        <v>174</v>
      </c>
      <c r="H4364" s="1" t="n">
        <v>4</v>
      </c>
      <c r="I4364" s="23" t="str">
        <f aca="false">IF(J4364="RHAP", "Rhizophora apiculata", IF(J4364="EXAG", "Excoecaria agallocha", IF(J4364="BRPA", "Bruguiera parviflora", IF(J4364="XYMO", "Xylocarpus moluccensis", IF(J4364="BRCY", "Bruguiera cylindrica", IF(J4364="AVAL", "Avicennia alba", IF(J4364="AVOF", "Avicennia officinalis", IF(J4364="LURA", "Lumnitzera racemosa", IF(J4364="CETA", "Ceriops tagal", IF(J4364="XYGR", "Xylocarpus granatum", IF(J4364="AVMA", "Avicennia marina", IF(J4364="RHMU", "Rhizophora mucronata", IF(J4364="BRGY", "Bruguiera gymnorrhiza", IF(J4364="BRSE", "Bruguiera sexangula", IF(J4364="SOOV", "Sonneratia ovata", IF(J4364="SOCA", "Sonneratia caseolaris", IF(J4364="HELI", "Heritiera littoralis", IF(J4364="HESY", "Heritiera sylvatica", IF(J4364="NYFR", "Nypa fruticans", IF(J4364="CYRA", "Cynometra ramiflora", IF(J4364="PHPA", "Phoenix paludosa", IF(J4364="SCHY", "Scyphiphora hydrophyllacea", IF(J4364="DIMA", "Diospyros maritima", IF(J4364="POPI", "Pongamia pinnata", IF(J4364="MAPS", "Maniltoa psilogyne", IF(J4364="INBI", "Intsia bijuga", IF(J4364="ACEB", "Acanthus ebracteatus", IF(J4364="CAER", "Calamus erinaceus", IF(J4364="UNUN", "Unknown unknown",  IF(J4364="SOAL", "Sonneratia alba",  IF(J4364="AECO", "Aegiceras corniculatum", "" )) )))))))))))))))))))))))))))))</f>
        <v>Heritiera littoralis</v>
      </c>
      <c r="J4364" s="49" t="s">
        <v>1092</v>
      </c>
      <c r="K4364" s="68" t="n">
        <v>12.2</v>
      </c>
      <c r="L4364" s="30"/>
      <c r="N4364" s="38"/>
    </row>
    <row r="4365" customFormat="false" ht="13.8" hidden="false" customHeight="false" outlineLevel="0" collapsed="false">
      <c r="A4365" s="49" t="s">
        <v>138</v>
      </c>
      <c r="B4365" s="43" t="n">
        <v>41398</v>
      </c>
      <c r="C4365" s="1" t="s">
        <v>544</v>
      </c>
      <c r="D4365" s="1" t="s">
        <v>140</v>
      </c>
      <c r="E4365" s="1" t="s">
        <v>544</v>
      </c>
      <c r="F4365" s="1" t="s">
        <v>20</v>
      </c>
      <c r="G4365" s="14" t="s">
        <v>174</v>
      </c>
      <c r="H4365" s="1" t="n">
        <v>4</v>
      </c>
      <c r="I4365" s="23" t="str">
        <f aca="false">IF(J4365="RHAP", "Rhizophora apiculata", IF(J4365="EXAG", "Excoecaria agallocha", IF(J4365="BRPA", "Bruguiera parviflora", IF(J4365="XYMO", "Xylocarpus moluccensis", IF(J4365="BRCY", "Bruguiera cylindrica", IF(J4365="AVAL", "Avicennia alba", IF(J4365="AVOF", "Avicennia officinalis", IF(J4365="LURA", "Lumnitzera racemosa", IF(J4365="CETA", "Ceriops tagal", IF(J4365="XYGR", "Xylocarpus granatum", IF(J4365="AVMA", "Avicennia marina", IF(J4365="RHMU", "Rhizophora mucronata", IF(J4365="BRGY", "Bruguiera gymnorrhiza", IF(J4365="BRSE", "Bruguiera sexangula", IF(J4365="SOOV", "Sonneratia ovata", IF(J4365="SOCA", "Sonneratia caseolaris", IF(J4365="HELI", "Heritiera littoralis", IF(J4365="HESY", "Heritiera sylvatica", IF(J4365="NYFR", "Nypa fruticans", IF(J4365="CYRA", "Cynometra ramiflora", IF(J4365="PHPA", "Phoenix paludosa", IF(J4365="SCHY", "Scyphiphora hydrophyllacea", IF(J4365="DIMA", "Diospyros maritima", IF(J4365="POPI", "Pongamia pinnata", IF(J4365="MAPS", "Maniltoa psilogyne", IF(J4365="INBI", "Intsia bijuga", IF(J4365="ACEB", "Acanthus ebracteatus", IF(J4365="CAER", "Calamus erinaceus", IF(J4365="UNUN", "Unknown unknown",  IF(J4365="SOAL", "Sonneratia alba",  IF(J4365="AECO", "Aegiceras corniculatum", "" )) )))))))))))))))))))))))))))))</f>
        <v>Bruguiera sexangula</v>
      </c>
      <c r="J4365" s="23" t="s">
        <v>1023</v>
      </c>
      <c r="K4365" s="68" t="n">
        <v>13.1</v>
      </c>
      <c r="L4365" s="30"/>
      <c r="N4365" s="38"/>
    </row>
    <row r="4366" customFormat="false" ht="13.8" hidden="false" customHeight="false" outlineLevel="0" collapsed="false">
      <c r="A4366" s="49" t="s">
        <v>138</v>
      </c>
      <c r="B4366" s="43" t="n">
        <v>41398</v>
      </c>
      <c r="C4366" s="1" t="s">
        <v>544</v>
      </c>
      <c r="D4366" s="1" t="s">
        <v>140</v>
      </c>
      <c r="E4366" s="1" t="s">
        <v>544</v>
      </c>
      <c r="F4366" s="1" t="s">
        <v>20</v>
      </c>
      <c r="G4366" s="14" t="s">
        <v>174</v>
      </c>
      <c r="H4366" s="1" t="n">
        <v>4</v>
      </c>
      <c r="I4366" s="23" t="str">
        <f aca="false">IF(J4366="RHAP", "Rhizophora apiculata", IF(J4366="EXAG", "Excoecaria agallocha", IF(J4366="BRPA", "Bruguiera parviflora", IF(J4366="XYMO", "Xylocarpus moluccensis", IF(J4366="BRCY", "Bruguiera cylindrica", IF(J4366="AVAL", "Avicennia alba", IF(J4366="AVOF", "Avicennia officinalis", IF(J4366="LURA", "Lumnitzera racemosa", IF(J4366="CETA", "Ceriops tagal", IF(J4366="XYGR", "Xylocarpus granatum", IF(J4366="AVMA", "Avicennia marina", IF(J4366="RHMU", "Rhizophora mucronata", IF(J4366="BRGY", "Bruguiera gymnorrhiza", IF(J4366="BRSE", "Bruguiera sexangula", IF(J4366="SOOV", "Sonneratia ovata", IF(J4366="SOCA", "Sonneratia caseolaris", IF(J4366="HELI", "Heritiera littoralis", IF(J4366="HESY", "Heritiera sylvatica", IF(J4366="NYFR", "Nypa fruticans", IF(J4366="CYRA", "Cynometra ramiflora", IF(J4366="PHPA", "Phoenix paludosa", IF(J4366="SCHY", "Scyphiphora hydrophyllacea", IF(J4366="DIMA", "Diospyros maritima", IF(J4366="POPI", "Pongamia pinnata", IF(J4366="MAPS", "Maniltoa psilogyne", IF(J4366="INBI", "Intsia bijuga", IF(J4366="ACEB", "Acanthus ebracteatus", IF(J4366="CAER", "Calamus erinaceus", IF(J4366="UNUN", "Unknown unknown",  IF(J4366="SOAL", "Sonneratia alba",  IF(J4366="AECO", "Aegiceras corniculatum", "" )) )))))))))))))))))))))))))))))</f>
        <v>Xylocarpus granatum</v>
      </c>
      <c r="J4366" s="23" t="s">
        <v>1022</v>
      </c>
      <c r="K4366" s="68" t="n">
        <v>16.8</v>
      </c>
      <c r="L4366" s="30"/>
      <c r="N4366" s="38"/>
    </row>
    <row r="4367" customFormat="false" ht="13.8" hidden="false" customHeight="false" outlineLevel="0" collapsed="false">
      <c r="A4367" s="72" t="s">
        <v>138</v>
      </c>
      <c r="B4367" s="43" t="n">
        <v>41398</v>
      </c>
      <c r="C4367" s="1" t="s">
        <v>544</v>
      </c>
      <c r="D4367" s="1" t="s">
        <v>140</v>
      </c>
      <c r="E4367" s="1" t="s">
        <v>544</v>
      </c>
      <c r="F4367" s="1" t="s">
        <v>20</v>
      </c>
      <c r="G4367" s="14" t="s">
        <v>174</v>
      </c>
      <c r="H4367" s="1" t="n">
        <v>4</v>
      </c>
      <c r="I4367" s="23" t="str">
        <f aca="false">IF(J4367="RHAP", "Rhizophora apiculata", IF(J4367="EXAG", "Excoecaria agallocha", IF(J4367="BRPA", "Bruguiera parviflora", IF(J4367="XYMO", "Xylocarpus moluccensis", IF(J4367="BRCY", "Bruguiera cylindrica", IF(J4367="AVAL", "Avicennia alba", IF(J4367="AVOF", "Avicennia officinalis", IF(J4367="LURA", "Lumnitzera racemosa", IF(J4367="CETA", "Ceriops tagal", IF(J4367="XYGR", "Xylocarpus granatum", IF(J4367="AVMA", "Avicennia marina", IF(J4367="RHMU", "Rhizophora mucronata", IF(J4367="BRGY", "Bruguiera gymnorrhiza", IF(J4367="BRSE", "Bruguiera sexangula", IF(J4367="SOOV", "Sonneratia ovata", IF(J4367="SOCA", "Sonneratia caseolaris", IF(J4367="HELI", "Heritiera littoralis", IF(J4367="HESY", "Heritiera sylvatica", IF(J4367="NYFR", "Nypa fruticans", IF(J4367="CYRA", "Cynometra ramiflora", IF(J4367="PHPA", "Phoenix paludosa", IF(J4367="SCHY", "Scyphiphora hydrophyllacea", IF(J4367="DIMA", "Diospyros maritima", IF(J4367="POPI", "Pongamia pinnata", IF(J4367="MAPS", "Maniltoa psilogyne", IF(J4367="INBI", "Intsia bijuga", IF(J4367="ACEB", "Acanthus ebracteatus", IF(J4367="CAER", "Calamus erinaceus", IF(J4367="UNUN", "Unknown unknown",  IF(J4367="SOAL", "Sonneratia alba",  IF(J4367="AECO", "Aegiceras corniculatum", "" )) )))))))))))))))))))))))))))))</f>
        <v>Cynometra ramiflora</v>
      </c>
      <c r="J4367" s="23" t="s">
        <v>1094</v>
      </c>
      <c r="K4367" s="68" t="n">
        <v>19.3</v>
      </c>
      <c r="L4367" s="30"/>
      <c r="N4367" s="38"/>
    </row>
    <row r="4368" customFormat="false" ht="13.8" hidden="false" customHeight="false" outlineLevel="0" collapsed="false">
      <c r="A4368" s="49" t="s">
        <v>138</v>
      </c>
      <c r="B4368" s="43" t="n">
        <v>41398</v>
      </c>
      <c r="C4368" s="1" t="s">
        <v>544</v>
      </c>
      <c r="D4368" s="1" t="s">
        <v>140</v>
      </c>
      <c r="E4368" s="1" t="s">
        <v>544</v>
      </c>
      <c r="F4368" s="1" t="s">
        <v>20</v>
      </c>
      <c r="G4368" s="14" t="s">
        <v>174</v>
      </c>
      <c r="H4368" s="1" t="n">
        <v>4</v>
      </c>
      <c r="I4368" s="23" t="str">
        <f aca="false">IF(J4368="RHAP", "Rhizophora apiculata", IF(J4368="EXAG", "Excoecaria agallocha", IF(J4368="BRPA", "Bruguiera parviflora", IF(J4368="XYMO", "Xylocarpus moluccensis", IF(J4368="BRCY", "Bruguiera cylindrica", IF(J4368="AVAL", "Avicennia alba", IF(J4368="AVOF", "Avicennia officinalis", IF(J4368="LURA", "Lumnitzera racemosa", IF(J4368="CETA", "Ceriops tagal", IF(J4368="XYGR", "Xylocarpus granatum", IF(J4368="AVMA", "Avicennia marina", IF(J4368="RHMU", "Rhizophora mucronata", IF(J4368="BRGY", "Bruguiera gymnorrhiza", IF(J4368="BRSE", "Bruguiera sexangula", IF(J4368="SOOV", "Sonneratia ovata", IF(J4368="SOCA", "Sonneratia caseolaris", IF(J4368="HELI", "Heritiera littoralis", IF(J4368="HESY", "Heritiera sylvatica", IF(J4368="NYFR", "Nypa fruticans", IF(J4368="CYRA", "Cynometra ramiflora", IF(J4368="PHPA", "Phoenix paludosa", IF(J4368="SCHY", "Scyphiphora hydrophyllacea", IF(J4368="DIMA", "Diospyros maritima", IF(J4368="POPI", "Pongamia pinnata", IF(J4368="MAPS", "Maniltoa psilogyne", IF(J4368="INBI", "Intsia bijuga", IF(J4368="ACEB", "Acanthus ebracteatus", IF(J4368="CAER", "Calamus erinaceus", IF(J4368="UNUN", "Unknown unknown",  IF(J4368="SOAL", "Sonneratia alba",  IF(J4368="AECO", "Aegiceras corniculatum", "" )) )))))))))))))))))))))))))))))</f>
        <v>Xylocarpus granatum</v>
      </c>
      <c r="J4368" s="23" t="s">
        <v>1022</v>
      </c>
      <c r="K4368" s="68" t="n">
        <v>22.7</v>
      </c>
      <c r="L4368" s="30"/>
      <c r="N4368" s="38"/>
    </row>
    <row r="4369" customFormat="false" ht="13.8" hidden="false" customHeight="false" outlineLevel="0" collapsed="false">
      <c r="A4369" s="49" t="s">
        <v>138</v>
      </c>
      <c r="B4369" s="43" t="n">
        <v>41398</v>
      </c>
      <c r="C4369" s="1" t="s">
        <v>544</v>
      </c>
      <c r="D4369" s="1" t="s">
        <v>140</v>
      </c>
      <c r="E4369" s="1" t="s">
        <v>544</v>
      </c>
      <c r="F4369" s="1" t="s">
        <v>20</v>
      </c>
      <c r="G4369" s="14" t="s">
        <v>174</v>
      </c>
      <c r="H4369" s="1" t="n">
        <v>4</v>
      </c>
      <c r="I4369" s="23" t="str">
        <f aca="false">IF(J4369="RHAP", "Rhizophora apiculata", IF(J4369="EXAG", "Excoecaria agallocha", IF(J4369="BRPA", "Bruguiera parviflora", IF(J4369="XYMO", "Xylocarpus moluccensis", IF(J4369="BRCY", "Bruguiera cylindrica", IF(J4369="AVAL", "Avicennia alba", IF(J4369="AVOF", "Avicennia officinalis", IF(J4369="LURA", "Lumnitzera racemosa", IF(J4369="CETA", "Ceriops tagal", IF(J4369="XYGR", "Xylocarpus granatum", IF(J4369="AVMA", "Avicennia marina", IF(J4369="RHMU", "Rhizophora mucronata", IF(J4369="BRGY", "Bruguiera gymnorrhiza", IF(J4369="BRSE", "Bruguiera sexangula", IF(J4369="SOOV", "Sonneratia ovata", IF(J4369="SOCA", "Sonneratia caseolaris", IF(J4369="HELI", "Heritiera littoralis", IF(J4369="HESY", "Heritiera sylvatica", IF(J4369="NYFR", "Nypa fruticans", IF(J4369="CYRA", "Cynometra ramiflora", IF(J4369="PHPA", "Phoenix paludosa", IF(J4369="SCHY", "Scyphiphora hydrophyllacea", IF(J4369="DIMA", "Diospyros maritima", IF(J4369="POPI", "Pongamia pinnata", IF(J4369="MAPS", "Maniltoa psilogyne", IF(J4369="INBI", "Intsia bijuga", IF(J4369="ACEB", "Acanthus ebracteatus", IF(J4369="CAER", "Calamus erinaceus", IF(J4369="UNUN", "Unknown unknown",  IF(J4369="SOAL", "Sonneratia alba",  IF(J4369="AECO", "Aegiceras corniculatum", "" )) )))))))))))))))))))))))))))))</f>
        <v>Xylocarpus granatum</v>
      </c>
      <c r="J4369" s="23" t="s">
        <v>1022</v>
      </c>
      <c r="K4369" s="68" t="n">
        <v>22.9</v>
      </c>
      <c r="L4369" s="30"/>
      <c r="N4369" s="38"/>
    </row>
    <row r="4370" customFormat="false" ht="13.8" hidden="false" customHeight="false" outlineLevel="0" collapsed="false">
      <c r="A4370" s="49" t="s">
        <v>138</v>
      </c>
      <c r="B4370" s="43" t="n">
        <v>41398</v>
      </c>
      <c r="C4370" s="1" t="s">
        <v>544</v>
      </c>
      <c r="D4370" s="1" t="s">
        <v>140</v>
      </c>
      <c r="E4370" s="1" t="s">
        <v>544</v>
      </c>
      <c r="F4370" s="1" t="s">
        <v>20</v>
      </c>
      <c r="G4370" s="14" t="s">
        <v>174</v>
      </c>
      <c r="H4370" s="1" t="n">
        <v>4</v>
      </c>
      <c r="I4370" s="23" t="str">
        <f aca="false">IF(J4370="RHAP", "Rhizophora apiculata", IF(J4370="EXAG", "Excoecaria agallocha", IF(J4370="BRPA", "Bruguiera parviflora", IF(J4370="XYMO", "Xylocarpus moluccensis", IF(J4370="BRCY", "Bruguiera cylindrica", IF(J4370="AVAL", "Avicennia alba", IF(J4370="AVOF", "Avicennia officinalis", IF(J4370="LURA", "Lumnitzera racemosa", IF(J4370="CETA", "Ceriops tagal", IF(J4370="XYGR", "Xylocarpus granatum", IF(J4370="AVMA", "Avicennia marina", IF(J4370="RHMU", "Rhizophora mucronata", IF(J4370="BRGY", "Bruguiera gymnorrhiza", IF(J4370="BRSE", "Bruguiera sexangula", IF(J4370="SOOV", "Sonneratia ovata", IF(J4370="SOCA", "Sonneratia caseolaris", IF(J4370="HELI", "Heritiera littoralis", IF(J4370="HESY", "Heritiera sylvatica", IF(J4370="NYFR", "Nypa fruticans", IF(J4370="CYRA", "Cynometra ramiflora", IF(J4370="PHPA", "Phoenix paludosa", IF(J4370="SCHY", "Scyphiphora hydrophyllacea", IF(J4370="DIMA", "Diospyros maritima", IF(J4370="POPI", "Pongamia pinnata", IF(J4370="MAPS", "Maniltoa psilogyne", IF(J4370="INBI", "Intsia bijuga", IF(J4370="ACEB", "Acanthus ebracteatus", IF(J4370="CAER", "Calamus erinaceus", IF(J4370="UNUN", "Unknown unknown",  IF(J4370="SOAL", "Sonneratia alba",  IF(J4370="AECO", "Aegiceras corniculatum", "" )) )))))))))))))))))))))))))))))</f>
        <v>Xylocarpus granatum</v>
      </c>
      <c r="J4370" s="23" t="s">
        <v>1022</v>
      </c>
      <c r="K4370" s="68" t="n">
        <v>27.2</v>
      </c>
      <c r="L4370" s="30"/>
      <c r="N4370" s="38"/>
    </row>
    <row r="4371" customFormat="false" ht="13.8" hidden="false" customHeight="false" outlineLevel="0" collapsed="false">
      <c r="A4371" s="23" t="s">
        <v>138</v>
      </c>
      <c r="B4371" s="43" t="n">
        <v>41398</v>
      </c>
      <c r="C4371" s="1" t="s">
        <v>544</v>
      </c>
      <c r="D4371" s="1" t="s">
        <v>140</v>
      </c>
      <c r="E4371" s="1" t="s">
        <v>544</v>
      </c>
      <c r="F4371" s="1" t="s">
        <v>20</v>
      </c>
      <c r="G4371" s="1" t="s">
        <v>179</v>
      </c>
      <c r="H4371" s="1" t="n">
        <v>1</v>
      </c>
      <c r="I4371" s="23" t="s">
        <v>1085</v>
      </c>
      <c r="J4371" s="23" t="s">
        <v>1086</v>
      </c>
      <c r="K4371" s="68" t="n">
        <v>5.6</v>
      </c>
      <c r="L4371" s="30"/>
      <c r="N4371" s="38"/>
      <c r="P4371" s="23" t="s">
        <v>1085</v>
      </c>
    </row>
    <row r="4372" customFormat="false" ht="13.8" hidden="false" customHeight="false" outlineLevel="0" collapsed="false">
      <c r="A4372" s="23" t="s">
        <v>138</v>
      </c>
      <c r="B4372" s="43" t="n">
        <v>41398</v>
      </c>
      <c r="C4372" s="1" t="s">
        <v>544</v>
      </c>
      <c r="D4372" s="1" t="s">
        <v>140</v>
      </c>
      <c r="E4372" s="1" t="s">
        <v>544</v>
      </c>
      <c r="F4372" s="1" t="s">
        <v>20</v>
      </c>
      <c r="G4372" s="1" t="s">
        <v>179</v>
      </c>
      <c r="H4372" s="1" t="n">
        <v>1</v>
      </c>
      <c r="I4372" s="23" t="str">
        <f aca="false">IF(J4372="RHAP", "Rhizophora apiculata", IF(J4372="EXAG", "Excoecaria agallocha", IF(J4372="BRPA", "Bruguiera parviflora", IF(J4372="XYMO", "Xylocarpus moluccensis", IF(J4372="BRCY", "Bruguiera cylindrica", IF(J4372="AVAL", "Avicennia alba", IF(J4372="AVOF", "Avicennia officinalis", IF(J4372="LURA", "Lumnitzera racemosa", IF(J4372="CETA", "Ceriops tagal", IF(J4372="XYGR", "Xylocarpus granatum", IF(J4372="AVMA", "Avicennia marina", IF(J4372="RHMU", "Rhizophora mucronata", IF(J4372="BRGY", "Bruguiera gymnorrhiza", IF(J4372="BRSE", "Bruguiera sexangula", IF(J4372="SOOV", "Sonneratia ovata", IF(J4372="SOCA", "Sonneratia caseolaris", IF(J4372="HELI", "Heritiera littoralis", IF(J4372="HESY", "Heritiera sylvatica", IF(J4372="NYFR", "Nypa fruticans", IF(J4372="CYRA", "Cynometra ramiflora", IF(J4372="PHPA", "Phoenix paludosa", IF(J4372="SCHY", "Scyphiphora hydrophyllacea", IF(J4372="DIMA", "Diospyros maritima", IF(J4372="POPI", "Pongamia pinnata", IF(J4372="MAPS", "Maniltoa psilogyne", IF(J4372="INBI", "Intsia bijuga", IF(J4372="ACEB", "Acanthus ebracteatus", IF(J4372="CAER", "Calamus erinaceus", IF(J4372="UNUN", "Unknown unknown",  IF(J4372="SOAL", "Sonneratia alba",  IF(J4372="AECO", "Aegiceras corniculatum", "" )) )))))))))))))))))))))))))))))</f>
        <v>Rhizophora apiculata</v>
      </c>
      <c r="J4372" s="23" t="s">
        <v>21</v>
      </c>
      <c r="K4372" s="68" t="n">
        <v>6.5</v>
      </c>
      <c r="L4372" s="30"/>
      <c r="N4372" s="38"/>
      <c r="P4372" s="23"/>
    </row>
    <row r="4373" customFormat="false" ht="13.8" hidden="false" customHeight="false" outlineLevel="0" collapsed="false">
      <c r="A4373" s="23" t="s">
        <v>138</v>
      </c>
      <c r="B4373" s="43" t="n">
        <v>41398</v>
      </c>
      <c r="C4373" s="1" t="s">
        <v>544</v>
      </c>
      <c r="D4373" s="1" t="s">
        <v>140</v>
      </c>
      <c r="E4373" s="1" t="s">
        <v>544</v>
      </c>
      <c r="F4373" s="1" t="s">
        <v>20</v>
      </c>
      <c r="G4373" s="1" t="s">
        <v>179</v>
      </c>
      <c r="H4373" s="1" t="n">
        <v>1</v>
      </c>
      <c r="I4373" s="23" t="str">
        <f aca="false">IF(J4373="RHAP", "Rhizophora apiculata", IF(J4373="EXAG", "Excoecaria agallocha", IF(J4373="BRPA", "Bruguiera parviflora", IF(J4373="XYMO", "Xylocarpus moluccensis", IF(J4373="BRCY", "Bruguiera cylindrica", IF(J4373="AVAL", "Avicennia alba", IF(J4373="AVOF", "Avicennia officinalis", IF(J4373="LURA", "Lumnitzera racemosa", IF(J4373="CETA", "Ceriops tagal", IF(J4373="XYGR", "Xylocarpus granatum", IF(J4373="AVMA", "Avicennia marina", IF(J4373="RHMU", "Rhizophora mucronata", IF(J4373="BRGY", "Bruguiera gymnorrhiza", IF(J4373="BRSE", "Bruguiera sexangula", IF(J4373="SOOV", "Sonneratia ovata", IF(J4373="SOCA", "Sonneratia caseolaris", IF(J4373="HELI", "Heritiera littoralis", IF(J4373="HESY", "Heritiera sylvatica", IF(J4373="NYFR", "Nypa fruticans", IF(J4373="CYRA", "Cynometra ramiflora", IF(J4373="PHPA", "Phoenix paludosa", IF(J4373="SCHY", "Scyphiphora hydrophyllacea", IF(J4373="DIMA", "Diospyros maritima", IF(J4373="POPI", "Pongamia pinnata", IF(J4373="MAPS", "Maniltoa psilogyne", IF(J4373="INBI", "Intsia bijuga", IF(J4373="ACEB", "Acanthus ebracteatus", IF(J4373="CAER", "Calamus erinaceus", IF(J4373="UNUN", "Unknown unknown",  IF(J4373="SOAL", "Sonneratia alba",  IF(J4373="AECO", "Aegiceras corniculatum", "" )) )))))))))))))))))))))))))))))</f>
        <v>Rhizophora apiculata</v>
      </c>
      <c r="J4373" s="23" t="s">
        <v>21</v>
      </c>
      <c r="K4373" s="68" t="n">
        <v>7.3</v>
      </c>
      <c r="L4373" s="30"/>
      <c r="N4373" s="38"/>
      <c r="P4373" s="23"/>
    </row>
    <row r="4374" customFormat="false" ht="13.8" hidden="false" customHeight="false" outlineLevel="0" collapsed="false">
      <c r="A4374" s="23" t="s">
        <v>138</v>
      </c>
      <c r="B4374" s="43" t="n">
        <v>41398</v>
      </c>
      <c r="C4374" s="1" t="s">
        <v>544</v>
      </c>
      <c r="D4374" s="1" t="s">
        <v>140</v>
      </c>
      <c r="E4374" s="1" t="s">
        <v>544</v>
      </c>
      <c r="F4374" s="1" t="s">
        <v>20</v>
      </c>
      <c r="G4374" s="1" t="s">
        <v>179</v>
      </c>
      <c r="H4374" s="1" t="n">
        <v>1</v>
      </c>
      <c r="I4374" s="23" t="str">
        <f aca="false">IF(J4374="RHAP", "Rhizophora apiculata", IF(J4374="EXAG", "Excoecaria agallocha", IF(J4374="BRPA", "Bruguiera parviflora", IF(J4374="XYMO", "Xylocarpus moluccensis", IF(J4374="BRCY", "Bruguiera cylindrica", IF(J4374="AVAL", "Avicennia alba", IF(J4374="AVOF", "Avicennia officinalis", IF(J4374="LURA", "Lumnitzera racemosa", IF(J4374="CETA", "Ceriops tagal", IF(J4374="XYGR", "Xylocarpus granatum", IF(J4374="AVMA", "Avicennia marina", IF(J4374="RHMU", "Rhizophora mucronata", IF(J4374="BRGY", "Bruguiera gymnorrhiza", IF(J4374="BRSE", "Bruguiera sexangula", IF(J4374="SOOV", "Sonneratia ovata", IF(J4374="SOCA", "Sonneratia caseolaris", IF(J4374="HELI", "Heritiera littoralis", IF(J4374="HESY", "Heritiera sylvatica", IF(J4374="NYFR", "Nypa fruticans", IF(J4374="CYRA", "Cynometra ramiflora", IF(J4374="PHPA", "Phoenix paludosa", IF(J4374="SCHY", "Scyphiphora hydrophyllacea", IF(J4374="DIMA", "Diospyros maritima", IF(J4374="POPI", "Pongamia pinnata", IF(J4374="MAPS", "Maniltoa psilogyne", IF(J4374="INBI", "Intsia bijuga", IF(J4374="ACEB", "Acanthus ebracteatus", IF(J4374="CAER", "Calamus erinaceus", IF(J4374="UNUN", "Unknown unknown",  IF(J4374="SOAL", "Sonneratia alba",  IF(J4374="AECO", "Aegiceras corniculatum", "" )) )))))))))))))))))))))))))))))</f>
        <v>Rhizophora apiculata</v>
      </c>
      <c r="J4374" s="23" t="s">
        <v>21</v>
      </c>
      <c r="K4374" s="68" t="n">
        <v>7.4</v>
      </c>
      <c r="L4374" s="30"/>
      <c r="N4374" s="38"/>
      <c r="P4374" s="23"/>
    </row>
    <row r="4375" customFormat="false" ht="13.8" hidden="false" customHeight="false" outlineLevel="0" collapsed="false">
      <c r="A4375" s="23" t="s">
        <v>138</v>
      </c>
      <c r="B4375" s="43" t="n">
        <v>41398</v>
      </c>
      <c r="C4375" s="1" t="s">
        <v>544</v>
      </c>
      <c r="D4375" s="1" t="s">
        <v>140</v>
      </c>
      <c r="E4375" s="1" t="s">
        <v>544</v>
      </c>
      <c r="F4375" s="1" t="s">
        <v>20</v>
      </c>
      <c r="G4375" s="1" t="s">
        <v>179</v>
      </c>
      <c r="H4375" s="1" t="n">
        <v>1</v>
      </c>
      <c r="I4375" s="23" t="s">
        <v>1085</v>
      </c>
      <c r="J4375" s="23" t="s">
        <v>1086</v>
      </c>
      <c r="K4375" s="68" t="n">
        <v>7.9</v>
      </c>
      <c r="L4375" s="30"/>
      <c r="N4375" s="38"/>
      <c r="P4375" s="23" t="s">
        <v>1085</v>
      </c>
    </row>
    <row r="4376" customFormat="false" ht="13.8" hidden="false" customHeight="false" outlineLevel="0" collapsed="false">
      <c r="A4376" s="23" t="s">
        <v>138</v>
      </c>
      <c r="B4376" s="43" t="n">
        <v>41398</v>
      </c>
      <c r="C4376" s="1" t="s">
        <v>544</v>
      </c>
      <c r="D4376" s="1" t="s">
        <v>140</v>
      </c>
      <c r="E4376" s="1" t="s">
        <v>544</v>
      </c>
      <c r="F4376" s="1" t="s">
        <v>20</v>
      </c>
      <c r="G4376" s="1" t="s">
        <v>179</v>
      </c>
      <c r="H4376" s="1" t="n">
        <v>1</v>
      </c>
      <c r="I4376" s="23" t="s">
        <v>1085</v>
      </c>
      <c r="J4376" s="23" t="s">
        <v>1086</v>
      </c>
      <c r="K4376" s="68" t="n">
        <v>8.1</v>
      </c>
      <c r="L4376" s="30"/>
      <c r="N4376" s="38"/>
      <c r="P4376" s="23" t="s">
        <v>1085</v>
      </c>
    </row>
    <row r="4377" customFormat="false" ht="13.8" hidden="false" customHeight="false" outlineLevel="0" collapsed="false">
      <c r="A4377" s="23" t="s">
        <v>138</v>
      </c>
      <c r="B4377" s="43" t="n">
        <v>41398</v>
      </c>
      <c r="C4377" s="1" t="s">
        <v>544</v>
      </c>
      <c r="D4377" s="1" t="s">
        <v>140</v>
      </c>
      <c r="E4377" s="1" t="s">
        <v>544</v>
      </c>
      <c r="F4377" s="1" t="s">
        <v>20</v>
      </c>
      <c r="G4377" s="1" t="s">
        <v>179</v>
      </c>
      <c r="H4377" s="1" t="n">
        <v>1</v>
      </c>
      <c r="I4377" s="23" t="s">
        <v>1085</v>
      </c>
      <c r="J4377" s="23" t="s">
        <v>1086</v>
      </c>
      <c r="K4377" s="68" t="n">
        <v>8.5</v>
      </c>
      <c r="L4377" s="30"/>
      <c r="N4377" s="38"/>
      <c r="P4377" s="23" t="s">
        <v>1085</v>
      </c>
    </row>
    <row r="4378" customFormat="false" ht="13.8" hidden="false" customHeight="false" outlineLevel="0" collapsed="false">
      <c r="A4378" s="23" t="s">
        <v>138</v>
      </c>
      <c r="B4378" s="43" t="n">
        <v>41398</v>
      </c>
      <c r="C4378" s="1" t="s">
        <v>544</v>
      </c>
      <c r="D4378" s="1" t="s">
        <v>140</v>
      </c>
      <c r="E4378" s="1" t="s">
        <v>544</v>
      </c>
      <c r="F4378" s="1" t="s">
        <v>20</v>
      </c>
      <c r="G4378" s="1" t="s">
        <v>179</v>
      </c>
      <c r="H4378" s="1" t="n">
        <v>1</v>
      </c>
      <c r="I4378" s="23" t="s">
        <v>1085</v>
      </c>
      <c r="J4378" s="23" t="s">
        <v>1086</v>
      </c>
      <c r="K4378" s="68" t="n">
        <v>8.6</v>
      </c>
      <c r="L4378" s="30"/>
      <c r="N4378" s="38"/>
      <c r="P4378" s="23" t="s">
        <v>1085</v>
      </c>
    </row>
    <row r="4379" customFormat="false" ht="13.8" hidden="false" customHeight="false" outlineLevel="0" collapsed="false">
      <c r="A4379" s="23" t="s">
        <v>138</v>
      </c>
      <c r="B4379" s="43" t="n">
        <v>41398</v>
      </c>
      <c r="C4379" s="1" t="s">
        <v>544</v>
      </c>
      <c r="D4379" s="1" t="s">
        <v>140</v>
      </c>
      <c r="E4379" s="1" t="s">
        <v>544</v>
      </c>
      <c r="F4379" s="1" t="s">
        <v>20</v>
      </c>
      <c r="G4379" s="1" t="s">
        <v>179</v>
      </c>
      <c r="H4379" s="1" t="n">
        <v>1</v>
      </c>
      <c r="I4379" s="23" t="s">
        <v>1085</v>
      </c>
      <c r="J4379" s="23" t="s">
        <v>1086</v>
      </c>
      <c r="K4379" s="68" t="n">
        <v>17.4</v>
      </c>
      <c r="L4379" s="30"/>
      <c r="N4379" s="38"/>
      <c r="P4379" s="23" t="s">
        <v>1085</v>
      </c>
    </row>
    <row r="4380" customFormat="false" ht="13.8" hidden="false" customHeight="false" outlineLevel="0" collapsed="false">
      <c r="A4380" s="23" t="s">
        <v>138</v>
      </c>
      <c r="B4380" s="43" t="n">
        <v>41398</v>
      </c>
      <c r="C4380" s="1" t="s">
        <v>544</v>
      </c>
      <c r="D4380" s="1" t="s">
        <v>140</v>
      </c>
      <c r="E4380" s="1" t="s">
        <v>544</v>
      </c>
      <c r="F4380" s="1" t="s">
        <v>20</v>
      </c>
      <c r="G4380" s="1" t="s">
        <v>179</v>
      </c>
      <c r="H4380" s="1" t="n">
        <v>1</v>
      </c>
      <c r="I4380" s="23" t="str">
        <f aca="false">IF(J4380="RHAP", "Rhizophora apiculata", IF(J4380="EXAG", "Excoecaria agallocha", IF(J4380="BRPA", "Bruguiera parviflora", IF(J4380="XYMO", "Xylocarpus moluccensis", IF(J4380="BRCY", "Bruguiera cylindrica", IF(J4380="AVAL", "Avicennia alba", IF(J4380="AVOF", "Avicennia officinalis", IF(J4380="LURA", "Lumnitzera racemosa", IF(J4380="CETA", "Ceriops tagal", IF(J4380="XYGR", "Xylocarpus granatum", IF(J4380="AVMA", "Avicennia marina", IF(J4380="RHMU", "Rhizophora mucronata", IF(J4380="BRGY", "Bruguiera gymnorrhiza", IF(J4380="BRSE", "Bruguiera sexangula", IF(J4380="SOOV", "Sonneratia ovata", IF(J4380="SOCA", "Sonneratia caseolaris", IF(J4380="HELI", "Heritiera littoralis", IF(J4380="HESY", "Heritiera sylvatica", IF(J4380="NYFR", "Nypa fruticans", IF(J4380="CYRA", "Cynometra ramiflora", IF(J4380="PHPA", "Phoenix paludosa", IF(J4380="SCHY", "Scyphiphora hydrophyllacea", IF(J4380="DIMA", "Diospyros maritima", IF(J4380="POPI", "Pongamia pinnata", IF(J4380="MAPS", "Maniltoa psilogyne", IF(J4380="INBI", "Intsia bijuga", IF(J4380="ACEB", "Acanthus ebracteatus", IF(J4380="CAER", "Calamus erinaceus", IF(J4380="UNUN", "Unknown unknown",  IF(J4380="SOAL", "Sonneratia alba",  IF(J4380="AECO", "Aegiceras corniculatum", "" )) )))))))))))))))))))))))))))))</f>
        <v>Bruguiera gymnorrhiza</v>
      </c>
      <c r="J4380" s="23" t="s">
        <v>1027</v>
      </c>
      <c r="K4380" s="68" t="n">
        <v>20.1</v>
      </c>
      <c r="L4380" s="30"/>
      <c r="N4380" s="38"/>
      <c r="P4380" s="23"/>
    </row>
    <row r="4381" customFormat="false" ht="13.8" hidden="false" customHeight="false" outlineLevel="0" collapsed="false">
      <c r="A4381" s="23" t="s">
        <v>138</v>
      </c>
      <c r="B4381" s="43" t="n">
        <v>41398</v>
      </c>
      <c r="C4381" s="1" t="s">
        <v>544</v>
      </c>
      <c r="D4381" s="1" t="s">
        <v>140</v>
      </c>
      <c r="E4381" s="1" t="s">
        <v>544</v>
      </c>
      <c r="F4381" s="1" t="s">
        <v>20</v>
      </c>
      <c r="G4381" s="1" t="s">
        <v>179</v>
      </c>
      <c r="H4381" s="1" t="n">
        <v>1</v>
      </c>
      <c r="I4381" s="23" t="str">
        <f aca="false">IF(J4381="RHAP", "Rhizophora apiculata", IF(J4381="EXAG", "Excoecaria agallocha", IF(J4381="BRPA", "Bruguiera parviflora", IF(J4381="XYMO", "Xylocarpus moluccensis", IF(J4381="BRCY", "Bruguiera cylindrica", IF(J4381="AVAL", "Avicennia alba", IF(J4381="AVOF", "Avicennia officinalis", IF(J4381="LURA", "Lumnitzera racemosa", IF(J4381="CETA", "Ceriops tagal", IF(J4381="XYGR", "Xylocarpus granatum", IF(J4381="AVMA", "Avicennia marina", IF(J4381="RHMU", "Rhizophora mucronata", IF(J4381="BRGY", "Bruguiera gymnorrhiza", IF(J4381="BRSE", "Bruguiera sexangula", IF(J4381="SOOV", "Sonneratia ovata", IF(J4381="SOCA", "Sonneratia caseolaris", IF(J4381="HELI", "Heritiera littoralis", IF(J4381="HESY", "Heritiera sylvatica", IF(J4381="NYFR", "Nypa fruticans", IF(J4381="CYRA", "Cynometra ramiflora", IF(J4381="PHPA", "Phoenix paludosa", IF(J4381="SCHY", "Scyphiphora hydrophyllacea", IF(J4381="DIMA", "Diospyros maritima", IF(J4381="POPI", "Pongamia pinnata", IF(J4381="MAPS", "Maniltoa psilogyne", IF(J4381="INBI", "Intsia bijuga", IF(J4381="ACEB", "Acanthus ebracteatus", IF(J4381="CAER", "Calamus erinaceus", IF(J4381="UNUN", "Unknown unknown",  IF(J4381="SOAL", "Sonneratia alba",  IF(J4381="AECO", "Aegiceras corniculatum", "" )) )))))))))))))))))))))))))))))</f>
        <v>Avicennia alba</v>
      </c>
      <c r="J4381" s="23" t="s">
        <v>27</v>
      </c>
      <c r="K4381" s="68" t="n">
        <v>25.2</v>
      </c>
      <c r="L4381" s="30"/>
      <c r="N4381" s="38"/>
      <c r="P4381" s="23"/>
    </row>
    <row r="4382" customFormat="false" ht="13.8" hidden="false" customHeight="false" outlineLevel="0" collapsed="false">
      <c r="A4382" s="23" t="s">
        <v>138</v>
      </c>
      <c r="B4382" s="43" t="n">
        <v>41398</v>
      </c>
      <c r="C4382" s="1" t="s">
        <v>544</v>
      </c>
      <c r="D4382" s="1" t="s">
        <v>140</v>
      </c>
      <c r="E4382" s="1" t="s">
        <v>544</v>
      </c>
      <c r="F4382" s="1" t="s">
        <v>20</v>
      </c>
      <c r="G4382" s="1" t="s">
        <v>179</v>
      </c>
      <c r="H4382" s="1" t="n">
        <v>1</v>
      </c>
      <c r="I4382" s="23" t="s">
        <v>1085</v>
      </c>
      <c r="J4382" s="23" t="s">
        <v>1086</v>
      </c>
      <c r="K4382" s="68" t="n">
        <v>25.4</v>
      </c>
      <c r="L4382" s="30"/>
      <c r="N4382" s="38"/>
      <c r="P4382" s="23" t="s">
        <v>1085</v>
      </c>
    </row>
    <row r="4383" customFormat="false" ht="13.8" hidden="false" customHeight="false" outlineLevel="0" collapsed="false">
      <c r="A4383" s="23" t="s">
        <v>138</v>
      </c>
      <c r="B4383" s="43" t="n">
        <v>41398</v>
      </c>
      <c r="C4383" s="1" t="s">
        <v>544</v>
      </c>
      <c r="D4383" s="1" t="s">
        <v>140</v>
      </c>
      <c r="E4383" s="1" t="s">
        <v>544</v>
      </c>
      <c r="F4383" s="1" t="s">
        <v>20</v>
      </c>
      <c r="G4383" s="1" t="s">
        <v>179</v>
      </c>
      <c r="H4383" s="1" t="n">
        <v>1</v>
      </c>
      <c r="I4383" s="23" t="s">
        <v>1085</v>
      </c>
      <c r="J4383" s="23" t="s">
        <v>1086</v>
      </c>
      <c r="K4383" s="68" t="n">
        <v>28.3</v>
      </c>
      <c r="L4383" s="30"/>
      <c r="N4383" s="38"/>
      <c r="P4383" s="23" t="s">
        <v>1085</v>
      </c>
    </row>
    <row r="4384" customFormat="false" ht="13.8" hidden="false" customHeight="false" outlineLevel="0" collapsed="false">
      <c r="A4384" s="23" t="s">
        <v>138</v>
      </c>
      <c r="B4384" s="43" t="n">
        <v>41398</v>
      </c>
      <c r="C4384" s="1" t="s">
        <v>544</v>
      </c>
      <c r="D4384" s="1" t="s">
        <v>140</v>
      </c>
      <c r="E4384" s="1" t="s">
        <v>544</v>
      </c>
      <c r="F4384" s="1" t="s">
        <v>20</v>
      </c>
      <c r="G4384" s="1" t="s">
        <v>179</v>
      </c>
      <c r="H4384" s="1" t="n">
        <v>1</v>
      </c>
      <c r="I4384" s="23" t="str">
        <f aca="false">IF(J4384="RHAP", "Rhizophora apiculata", IF(J4384="EXAG", "Excoecaria agallocha", IF(J4384="BRPA", "Bruguiera parviflora", IF(J4384="XYMO", "Xylocarpus moluccensis", IF(J4384="BRCY", "Bruguiera cylindrica", IF(J4384="AVAL", "Avicennia alba", IF(J4384="AVOF", "Avicennia officinalis", IF(J4384="LURA", "Lumnitzera racemosa", IF(J4384="CETA", "Ceriops tagal", IF(J4384="XYGR", "Xylocarpus granatum", IF(J4384="AVMA", "Avicennia marina", IF(J4384="RHMU", "Rhizophora mucronata", IF(J4384="BRGY", "Bruguiera gymnorrhiza", IF(J4384="BRSE", "Bruguiera sexangula", IF(J4384="SOOV", "Sonneratia ovata", IF(J4384="SOCA", "Sonneratia caseolaris", IF(J4384="HELI", "Heritiera littoralis", IF(J4384="HESY", "Heritiera sylvatica", IF(J4384="NYFR", "Nypa fruticans", IF(J4384="CYRA", "Cynometra ramiflora", IF(J4384="PHPA", "Phoenix paludosa", IF(J4384="SCHY", "Scyphiphora hydrophyllacea", IF(J4384="DIMA", "Diospyros maritima", IF(J4384="POPI", "Pongamia pinnata", IF(J4384="MAPS", "Maniltoa psilogyne", IF(J4384="INBI", "Intsia bijuga", IF(J4384="ACEB", "Acanthus ebracteatus", IF(J4384="CAER", "Calamus erinaceus", IF(J4384="UNUN", "Unknown unknown",  IF(J4384="SOAL", "Sonneratia alba",  IF(J4384="AECO", "Aegiceras corniculatum", "" )) )))))))))))))))))))))))))))))</f>
        <v>Avicennia alba</v>
      </c>
      <c r="J4384" s="23" t="s">
        <v>27</v>
      </c>
      <c r="K4384" s="68" t="n">
        <v>29.8</v>
      </c>
      <c r="L4384" s="30"/>
      <c r="N4384" s="38"/>
      <c r="P4384" s="23"/>
    </row>
    <row r="4385" customFormat="false" ht="13.8" hidden="false" customHeight="false" outlineLevel="0" collapsed="false">
      <c r="A4385" s="23" t="s">
        <v>138</v>
      </c>
      <c r="B4385" s="43" t="n">
        <v>41398</v>
      </c>
      <c r="C4385" s="1" t="s">
        <v>544</v>
      </c>
      <c r="D4385" s="1" t="s">
        <v>140</v>
      </c>
      <c r="E4385" s="1" t="s">
        <v>544</v>
      </c>
      <c r="F4385" s="1" t="s">
        <v>20</v>
      </c>
      <c r="G4385" s="1" t="s">
        <v>179</v>
      </c>
      <c r="H4385" s="1" t="n">
        <v>2</v>
      </c>
      <c r="I4385" s="23" t="str">
        <f aca="false">IF(J4385="RHAP", "Rhizophora apiculata", IF(J4385="EXAG", "Excoecaria agallocha", IF(J4385="BRPA", "Bruguiera parviflora", IF(J4385="XYMO", "Xylocarpus moluccensis", IF(J4385="BRCY", "Bruguiera cylindrica", IF(J4385="AVAL", "Avicennia alba", IF(J4385="AVOF", "Avicennia officinalis", IF(J4385="LURA", "Lumnitzera racemosa", IF(J4385="CETA", "Ceriops tagal", IF(J4385="XYGR", "Xylocarpus granatum", IF(J4385="AVMA", "Avicennia marina", IF(J4385="RHMU", "Rhizophora mucronata", IF(J4385="BRGY", "Bruguiera gymnorrhiza", IF(J4385="BRSE", "Bruguiera sexangula", IF(J4385="SOOV", "Sonneratia ovata", IF(J4385="SOCA", "Sonneratia caseolaris", IF(J4385="HELI", "Heritiera littoralis", IF(J4385="HESY", "Heritiera sylvatica", IF(J4385="NYFR", "Nypa fruticans", IF(J4385="CYRA", "Cynometra ramiflora", IF(J4385="PHPA", "Phoenix paludosa", IF(J4385="SCHY", "Scyphiphora hydrophyllacea", IF(J4385="DIMA", "Diospyros maritima", IF(J4385="POPI", "Pongamia pinnata", IF(J4385="MAPS", "Maniltoa psilogyne", IF(J4385="INBI", "Intsia bijuga", IF(J4385="ACEB", "Acanthus ebracteatus", IF(J4385="CAER", "Calamus erinaceus", IF(J4385="UNUN", "Unknown unknown",  IF(J4385="SOAL", "Sonneratia alba",  IF(J4385="AECO", "Aegiceras corniculatum", "" )) )))))))))))))))))))))))))))))</f>
        <v>Rhizophora apiculata</v>
      </c>
      <c r="J4385" s="23" t="s">
        <v>21</v>
      </c>
      <c r="K4385" s="68" t="n">
        <v>6.5</v>
      </c>
      <c r="L4385" s="30"/>
      <c r="N4385" s="38"/>
      <c r="P4385" s="23"/>
    </row>
    <row r="4386" customFormat="false" ht="13.8" hidden="false" customHeight="false" outlineLevel="0" collapsed="false">
      <c r="A4386" s="23" t="s">
        <v>138</v>
      </c>
      <c r="B4386" s="43" t="n">
        <v>41398</v>
      </c>
      <c r="C4386" s="1" t="s">
        <v>544</v>
      </c>
      <c r="D4386" s="1" t="s">
        <v>140</v>
      </c>
      <c r="E4386" s="1" t="s">
        <v>544</v>
      </c>
      <c r="F4386" s="1" t="s">
        <v>20</v>
      </c>
      <c r="G4386" s="1" t="s">
        <v>179</v>
      </c>
      <c r="H4386" s="1" t="n">
        <v>2</v>
      </c>
      <c r="I4386" s="23" t="str">
        <f aca="false">IF(J4386="RHAP", "Rhizophora apiculata", IF(J4386="EXAG", "Excoecaria agallocha", IF(J4386="BRPA", "Bruguiera parviflora", IF(J4386="XYMO", "Xylocarpus moluccensis", IF(J4386="BRCY", "Bruguiera cylindrica", IF(J4386="AVAL", "Avicennia alba", IF(J4386="AVOF", "Avicennia officinalis", IF(J4386="LURA", "Lumnitzera racemosa", IF(J4386="CETA", "Ceriops tagal", IF(J4386="XYGR", "Xylocarpus granatum", IF(J4386="AVMA", "Avicennia marina", IF(J4386="RHMU", "Rhizophora mucronata", IF(J4386="BRGY", "Bruguiera gymnorrhiza", IF(J4386="BRSE", "Bruguiera sexangula", IF(J4386="SOOV", "Sonneratia ovata", IF(J4386="SOCA", "Sonneratia caseolaris", IF(J4386="HELI", "Heritiera littoralis", IF(J4386="HESY", "Heritiera sylvatica", IF(J4386="NYFR", "Nypa fruticans", IF(J4386="CYRA", "Cynometra ramiflora", IF(J4386="PHPA", "Phoenix paludosa", IF(J4386="SCHY", "Scyphiphora hydrophyllacea", IF(J4386="DIMA", "Diospyros maritima", IF(J4386="POPI", "Pongamia pinnata", IF(J4386="MAPS", "Maniltoa psilogyne", IF(J4386="INBI", "Intsia bijuga", IF(J4386="ACEB", "Acanthus ebracteatus", IF(J4386="CAER", "Calamus erinaceus", IF(J4386="UNUN", "Unknown unknown",  IF(J4386="SOAL", "Sonneratia alba",  IF(J4386="AECO", "Aegiceras corniculatum", "" )) )))))))))))))))))))))))))))))</f>
        <v>Rhizophora apiculata</v>
      </c>
      <c r="J4386" s="23" t="s">
        <v>21</v>
      </c>
      <c r="K4386" s="68" t="n">
        <v>8.5</v>
      </c>
      <c r="L4386" s="30"/>
      <c r="N4386" s="38"/>
      <c r="P4386" s="23"/>
    </row>
    <row r="4387" customFormat="false" ht="13.8" hidden="false" customHeight="false" outlineLevel="0" collapsed="false">
      <c r="A4387" s="23" t="s">
        <v>138</v>
      </c>
      <c r="B4387" s="43" t="n">
        <v>41398</v>
      </c>
      <c r="C4387" s="1" t="s">
        <v>544</v>
      </c>
      <c r="D4387" s="1" t="s">
        <v>140</v>
      </c>
      <c r="E4387" s="1" t="s">
        <v>544</v>
      </c>
      <c r="F4387" s="1" t="s">
        <v>20</v>
      </c>
      <c r="G4387" s="1" t="s">
        <v>179</v>
      </c>
      <c r="H4387" s="1" t="n">
        <v>2</v>
      </c>
      <c r="I4387" s="23" t="str">
        <f aca="false">IF(J4387="RHAP", "Rhizophora apiculata", IF(J4387="EXAG", "Excoecaria agallocha", IF(J4387="BRPA", "Bruguiera parviflora", IF(J4387="XYMO", "Xylocarpus moluccensis", IF(J4387="BRCY", "Bruguiera cylindrica", IF(J4387="AVAL", "Avicennia alba", IF(J4387="AVOF", "Avicennia officinalis", IF(J4387="LURA", "Lumnitzera racemosa", IF(J4387="CETA", "Ceriops tagal", IF(J4387="XYGR", "Xylocarpus granatum", IF(J4387="AVMA", "Avicennia marina", IF(J4387="RHMU", "Rhizophora mucronata", IF(J4387="BRGY", "Bruguiera gymnorrhiza", IF(J4387="BRSE", "Bruguiera sexangula", IF(J4387="SOOV", "Sonneratia ovata", IF(J4387="SOCA", "Sonneratia caseolaris", IF(J4387="HELI", "Heritiera littoralis", IF(J4387="HESY", "Heritiera sylvatica", IF(J4387="NYFR", "Nypa fruticans", IF(J4387="CYRA", "Cynometra ramiflora", IF(J4387="PHPA", "Phoenix paludosa", IF(J4387="SCHY", "Scyphiphora hydrophyllacea", IF(J4387="DIMA", "Diospyros maritima", IF(J4387="POPI", "Pongamia pinnata", IF(J4387="MAPS", "Maniltoa psilogyne", IF(J4387="INBI", "Intsia bijuga", IF(J4387="ACEB", "Acanthus ebracteatus", IF(J4387="CAER", "Calamus erinaceus", IF(J4387="UNUN", "Unknown unknown",  IF(J4387="SOAL", "Sonneratia alba",  IF(J4387="AECO", "Aegiceras corniculatum", "" )) )))))))))))))))))))))))))))))</f>
        <v>Bruguiera gymnorrhiza</v>
      </c>
      <c r="J4387" s="23" t="s">
        <v>1027</v>
      </c>
      <c r="K4387" s="68" t="n">
        <v>10.2</v>
      </c>
      <c r="L4387" s="30"/>
      <c r="N4387" s="38"/>
      <c r="P4387" s="23"/>
    </row>
    <row r="4388" customFormat="false" ht="13.8" hidden="false" customHeight="false" outlineLevel="0" collapsed="false">
      <c r="A4388" s="23" t="s">
        <v>138</v>
      </c>
      <c r="B4388" s="43" t="n">
        <v>41398</v>
      </c>
      <c r="C4388" s="1" t="s">
        <v>544</v>
      </c>
      <c r="D4388" s="1" t="s">
        <v>140</v>
      </c>
      <c r="E4388" s="1" t="s">
        <v>544</v>
      </c>
      <c r="F4388" s="1" t="s">
        <v>20</v>
      </c>
      <c r="G4388" s="1" t="s">
        <v>179</v>
      </c>
      <c r="H4388" s="1" t="n">
        <v>2</v>
      </c>
      <c r="I4388" s="23" t="s">
        <v>1085</v>
      </c>
      <c r="J4388" s="23" t="s">
        <v>1086</v>
      </c>
      <c r="K4388" s="68" t="n">
        <v>11.4</v>
      </c>
      <c r="L4388" s="30"/>
      <c r="N4388" s="38"/>
      <c r="P4388" s="23" t="s">
        <v>1085</v>
      </c>
    </row>
    <row r="4389" customFormat="false" ht="13.8" hidden="false" customHeight="false" outlineLevel="0" collapsed="false">
      <c r="A4389" s="23" t="s">
        <v>138</v>
      </c>
      <c r="B4389" s="43" t="n">
        <v>41398</v>
      </c>
      <c r="C4389" s="1" t="s">
        <v>544</v>
      </c>
      <c r="D4389" s="1" t="s">
        <v>140</v>
      </c>
      <c r="E4389" s="1" t="s">
        <v>544</v>
      </c>
      <c r="F4389" s="1" t="s">
        <v>20</v>
      </c>
      <c r="G4389" s="1" t="s">
        <v>179</v>
      </c>
      <c r="H4389" s="1" t="n">
        <v>2</v>
      </c>
      <c r="I4389" s="23" t="str">
        <f aca="false">IF(J4389="RHAP", "Rhizophora apiculata", IF(J4389="EXAG", "Excoecaria agallocha", IF(J4389="BRPA", "Bruguiera parviflora", IF(J4389="XYMO", "Xylocarpus moluccensis", IF(J4389="BRCY", "Bruguiera cylindrica", IF(J4389="AVAL", "Avicennia alba", IF(J4389="AVOF", "Avicennia officinalis", IF(J4389="LURA", "Lumnitzera racemosa", IF(J4389="CETA", "Ceriops tagal", IF(J4389="XYGR", "Xylocarpus granatum", IF(J4389="AVMA", "Avicennia marina", IF(J4389="RHMU", "Rhizophora mucronata", IF(J4389="BRGY", "Bruguiera gymnorrhiza", IF(J4389="BRSE", "Bruguiera sexangula", IF(J4389="SOOV", "Sonneratia ovata", IF(J4389="SOCA", "Sonneratia caseolaris", IF(J4389="HELI", "Heritiera littoralis", IF(J4389="HESY", "Heritiera sylvatica", IF(J4389="NYFR", "Nypa fruticans", IF(J4389="CYRA", "Cynometra ramiflora", IF(J4389="PHPA", "Phoenix paludosa", IF(J4389="SCHY", "Scyphiphora hydrophyllacea", IF(J4389="DIMA", "Diospyros maritima", IF(J4389="POPI", "Pongamia pinnata", IF(J4389="MAPS", "Maniltoa psilogyne", IF(J4389="INBI", "Intsia bijuga", IF(J4389="ACEB", "Acanthus ebracteatus", IF(J4389="CAER", "Calamus erinaceus", IF(J4389="UNUN", "Unknown unknown",  IF(J4389="SOAL", "Sonneratia alba",  IF(J4389="AECO", "Aegiceras corniculatum", "" )) )))))))))))))))))))))))))))))</f>
        <v>Bruguiera gymnorrhiza</v>
      </c>
      <c r="J4389" s="23" t="s">
        <v>1027</v>
      </c>
      <c r="K4389" s="68" t="n">
        <v>11.9</v>
      </c>
      <c r="L4389" s="30"/>
      <c r="N4389" s="38"/>
      <c r="P4389" s="23"/>
    </row>
    <row r="4390" customFormat="false" ht="13.8" hidden="false" customHeight="false" outlineLevel="0" collapsed="false">
      <c r="A4390" s="23" t="s">
        <v>138</v>
      </c>
      <c r="B4390" s="43" t="n">
        <v>41398</v>
      </c>
      <c r="C4390" s="1" t="s">
        <v>544</v>
      </c>
      <c r="D4390" s="1" t="s">
        <v>140</v>
      </c>
      <c r="E4390" s="1" t="s">
        <v>544</v>
      </c>
      <c r="F4390" s="1" t="s">
        <v>20</v>
      </c>
      <c r="G4390" s="1" t="s">
        <v>179</v>
      </c>
      <c r="H4390" s="1" t="n">
        <v>2</v>
      </c>
      <c r="I4390" s="23" t="str">
        <f aca="false">IF(J4390="RHAP", "Rhizophora apiculata", IF(J4390="EXAG", "Excoecaria agallocha", IF(J4390="BRPA", "Bruguiera parviflora", IF(J4390="XYMO", "Xylocarpus moluccensis", IF(J4390="BRCY", "Bruguiera cylindrica", IF(J4390="AVAL", "Avicennia alba", IF(J4390="AVOF", "Avicennia officinalis", IF(J4390="LURA", "Lumnitzera racemosa", IF(J4390="CETA", "Ceriops tagal", IF(J4390="XYGR", "Xylocarpus granatum", IF(J4390="AVMA", "Avicennia marina", IF(J4390="RHMU", "Rhizophora mucronata", IF(J4390="BRGY", "Bruguiera gymnorrhiza", IF(J4390="BRSE", "Bruguiera sexangula", IF(J4390="SOOV", "Sonneratia ovata", IF(J4390="SOCA", "Sonneratia caseolaris", IF(J4390="HELI", "Heritiera littoralis", IF(J4390="HESY", "Heritiera sylvatica", IF(J4390="NYFR", "Nypa fruticans", IF(J4390="CYRA", "Cynometra ramiflora", IF(J4390="PHPA", "Phoenix paludosa", IF(J4390="SCHY", "Scyphiphora hydrophyllacea", IF(J4390="DIMA", "Diospyros maritima", IF(J4390="POPI", "Pongamia pinnata", IF(J4390="MAPS", "Maniltoa psilogyne", IF(J4390="INBI", "Intsia bijuga", IF(J4390="ACEB", "Acanthus ebracteatus", IF(J4390="CAER", "Calamus erinaceus", IF(J4390="UNUN", "Unknown unknown",  IF(J4390="SOAL", "Sonneratia alba",  IF(J4390="AECO", "Aegiceras corniculatum", "" )) )))))))))))))))))))))))))))))</f>
        <v>Rhizophora apiculata</v>
      </c>
      <c r="J4390" s="23" t="s">
        <v>21</v>
      </c>
      <c r="K4390" s="68" t="n">
        <v>12.1</v>
      </c>
      <c r="L4390" s="30"/>
      <c r="N4390" s="38"/>
      <c r="P4390" s="23"/>
    </row>
    <row r="4391" customFormat="false" ht="13.8" hidden="false" customHeight="false" outlineLevel="0" collapsed="false">
      <c r="A4391" s="23" t="s">
        <v>138</v>
      </c>
      <c r="B4391" s="43" t="n">
        <v>41398</v>
      </c>
      <c r="C4391" s="1" t="s">
        <v>544</v>
      </c>
      <c r="D4391" s="1" t="s">
        <v>140</v>
      </c>
      <c r="E4391" s="1" t="s">
        <v>544</v>
      </c>
      <c r="F4391" s="1" t="s">
        <v>20</v>
      </c>
      <c r="G4391" s="1" t="s">
        <v>179</v>
      </c>
      <c r="H4391" s="1" t="n">
        <v>2</v>
      </c>
      <c r="I4391" s="23" t="s">
        <v>1085</v>
      </c>
      <c r="J4391" s="23" t="s">
        <v>1086</v>
      </c>
      <c r="K4391" s="68" t="n">
        <v>12.3</v>
      </c>
      <c r="L4391" s="30"/>
      <c r="N4391" s="38"/>
      <c r="P4391" s="23" t="s">
        <v>1085</v>
      </c>
    </row>
    <row r="4392" customFormat="false" ht="13.8" hidden="false" customHeight="false" outlineLevel="0" collapsed="false">
      <c r="A4392" s="23" t="s">
        <v>138</v>
      </c>
      <c r="B4392" s="43" t="n">
        <v>41398</v>
      </c>
      <c r="C4392" s="1" t="s">
        <v>544</v>
      </c>
      <c r="D4392" s="1" t="s">
        <v>140</v>
      </c>
      <c r="E4392" s="1" t="s">
        <v>544</v>
      </c>
      <c r="F4392" s="1" t="s">
        <v>20</v>
      </c>
      <c r="G4392" s="1" t="s">
        <v>179</v>
      </c>
      <c r="H4392" s="1" t="n">
        <v>2</v>
      </c>
      <c r="I4392" s="23" t="s">
        <v>1085</v>
      </c>
      <c r="J4392" s="23" t="s">
        <v>1086</v>
      </c>
      <c r="K4392" s="68" t="n">
        <v>13.7</v>
      </c>
      <c r="L4392" s="30"/>
      <c r="N4392" s="38"/>
      <c r="P4392" s="23" t="s">
        <v>1085</v>
      </c>
    </row>
    <row r="4393" customFormat="false" ht="13.8" hidden="false" customHeight="false" outlineLevel="0" collapsed="false">
      <c r="A4393" s="23" t="s">
        <v>138</v>
      </c>
      <c r="B4393" s="43" t="n">
        <v>41398</v>
      </c>
      <c r="C4393" s="1" t="s">
        <v>544</v>
      </c>
      <c r="D4393" s="1" t="s">
        <v>140</v>
      </c>
      <c r="E4393" s="1" t="s">
        <v>544</v>
      </c>
      <c r="F4393" s="1" t="s">
        <v>20</v>
      </c>
      <c r="G4393" s="1" t="s">
        <v>179</v>
      </c>
      <c r="H4393" s="1" t="n">
        <v>2</v>
      </c>
      <c r="I4393" s="23" t="s">
        <v>1085</v>
      </c>
      <c r="J4393" s="23" t="s">
        <v>1086</v>
      </c>
      <c r="K4393" s="68" t="n">
        <v>14.1</v>
      </c>
      <c r="L4393" s="30"/>
      <c r="N4393" s="38"/>
      <c r="P4393" s="23" t="s">
        <v>1085</v>
      </c>
    </row>
    <row r="4394" customFormat="false" ht="13.8" hidden="false" customHeight="false" outlineLevel="0" collapsed="false">
      <c r="A4394" s="23" t="s">
        <v>138</v>
      </c>
      <c r="B4394" s="43" t="n">
        <v>41398</v>
      </c>
      <c r="C4394" s="1" t="s">
        <v>544</v>
      </c>
      <c r="D4394" s="1" t="s">
        <v>140</v>
      </c>
      <c r="E4394" s="1" t="s">
        <v>544</v>
      </c>
      <c r="F4394" s="1" t="s">
        <v>20</v>
      </c>
      <c r="G4394" s="1" t="s">
        <v>179</v>
      </c>
      <c r="H4394" s="1" t="n">
        <v>2</v>
      </c>
      <c r="I4394" s="23" t="s">
        <v>1085</v>
      </c>
      <c r="J4394" s="23" t="s">
        <v>1086</v>
      </c>
      <c r="K4394" s="68" t="n">
        <v>14.8</v>
      </c>
      <c r="L4394" s="30"/>
      <c r="N4394" s="38"/>
      <c r="P4394" s="23" t="s">
        <v>1085</v>
      </c>
    </row>
    <row r="4395" customFormat="false" ht="13.8" hidden="false" customHeight="false" outlineLevel="0" collapsed="false">
      <c r="A4395" s="23" t="s">
        <v>138</v>
      </c>
      <c r="B4395" s="43" t="n">
        <v>41398</v>
      </c>
      <c r="C4395" s="1" t="s">
        <v>544</v>
      </c>
      <c r="D4395" s="1" t="s">
        <v>140</v>
      </c>
      <c r="E4395" s="1" t="s">
        <v>544</v>
      </c>
      <c r="F4395" s="1" t="s">
        <v>20</v>
      </c>
      <c r="G4395" s="1" t="s">
        <v>179</v>
      </c>
      <c r="H4395" s="1" t="n">
        <v>2</v>
      </c>
      <c r="I4395" s="23" t="s">
        <v>1085</v>
      </c>
      <c r="J4395" s="23" t="s">
        <v>1086</v>
      </c>
      <c r="K4395" s="68" t="n">
        <v>16.9</v>
      </c>
      <c r="L4395" s="30"/>
      <c r="N4395" s="38"/>
      <c r="P4395" s="23" t="s">
        <v>1085</v>
      </c>
    </row>
    <row r="4396" customFormat="false" ht="13.8" hidden="false" customHeight="false" outlineLevel="0" collapsed="false">
      <c r="A4396" s="23" t="s">
        <v>138</v>
      </c>
      <c r="B4396" s="43" t="n">
        <v>41398</v>
      </c>
      <c r="C4396" s="1" t="s">
        <v>544</v>
      </c>
      <c r="D4396" s="1" t="s">
        <v>140</v>
      </c>
      <c r="E4396" s="1" t="s">
        <v>544</v>
      </c>
      <c r="F4396" s="1" t="s">
        <v>20</v>
      </c>
      <c r="G4396" s="1" t="s">
        <v>179</v>
      </c>
      <c r="H4396" s="1" t="n">
        <v>2</v>
      </c>
      <c r="I4396" s="23" t="s">
        <v>1085</v>
      </c>
      <c r="J4396" s="23" t="s">
        <v>1086</v>
      </c>
      <c r="K4396" s="68" t="n">
        <v>18</v>
      </c>
      <c r="L4396" s="30"/>
      <c r="N4396" s="38"/>
      <c r="P4396" s="23" t="s">
        <v>1085</v>
      </c>
    </row>
    <row r="4397" customFormat="false" ht="13.8" hidden="false" customHeight="false" outlineLevel="0" collapsed="false">
      <c r="A4397" s="23" t="s">
        <v>138</v>
      </c>
      <c r="B4397" s="43" t="n">
        <v>41398</v>
      </c>
      <c r="C4397" s="1" t="s">
        <v>544</v>
      </c>
      <c r="D4397" s="1" t="s">
        <v>140</v>
      </c>
      <c r="E4397" s="1" t="s">
        <v>544</v>
      </c>
      <c r="F4397" s="1" t="s">
        <v>20</v>
      </c>
      <c r="G4397" s="1" t="s">
        <v>179</v>
      </c>
      <c r="H4397" s="1" t="n">
        <v>2</v>
      </c>
      <c r="I4397" s="23" t="s">
        <v>1085</v>
      </c>
      <c r="J4397" s="23" t="s">
        <v>1086</v>
      </c>
      <c r="K4397" s="68" t="n">
        <v>18.8</v>
      </c>
      <c r="L4397" s="30"/>
      <c r="N4397" s="38"/>
      <c r="P4397" s="23" t="s">
        <v>1085</v>
      </c>
    </row>
    <row r="4398" customFormat="false" ht="13.8" hidden="false" customHeight="false" outlineLevel="0" collapsed="false">
      <c r="A4398" s="23" t="s">
        <v>138</v>
      </c>
      <c r="B4398" s="43" t="n">
        <v>41398</v>
      </c>
      <c r="C4398" s="1" t="s">
        <v>544</v>
      </c>
      <c r="D4398" s="1" t="s">
        <v>140</v>
      </c>
      <c r="E4398" s="1" t="s">
        <v>544</v>
      </c>
      <c r="F4398" s="1" t="s">
        <v>20</v>
      </c>
      <c r="G4398" s="1" t="s">
        <v>179</v>
      </c>
      <c r="H4398" s="1" t="n">
        <v>2</v>
      </c>
      <c r="I4398" s="23" t="str">
        <f aca="false">IF(J4398="RHAP", "Rhizophora apiculata", IF(J4398="EXAG", "Excoecaria agallocha", IF(J4398="BRPA", "Bruguiera parviflora", IF(J4398="XYMO", "Xylocarpus moluccensis", IF(J4398="BRCY", "Bruguiera cylindrica", IF(J4398="AVAL", "Avicennia alba", IF(J4398="AVOF", "Avicennia officinalis", IF(J4398="LURA", "Lumnitzera racemosa", IF(J4398="CETA", "Ceriops tagal", IF(J4398="XYGR", "Xylocarpus granatum", IF(J4398="AVMA", "Avicennia marina", IF(J4398="RHMU", "Rhizophora mucronata", IF(J4398="BRGY", "Bruguiera gymnorrhiza", IF(J4398="BRSE", "Bruguiera sexangula", IF(J4398="SOOV", "Sonneratia ovata", IF(J4398="SOCA", "Sonneratia caseolaris", IF(J4398="HELI", "Heritiera littoralis", IF(J4398="HESY", "Heritiera sylvatica", IF(J4398="NYFR", "Nypa fruticans", IF(J4398="CYRA", "Cynometra ramiflora", IF(J4398="PHPA", "Phoenix paludosa", IF(J4398="SCHY", "Scyphiphora hydrophyllacea", IF(J4398="DIMA", "Diospyros maritima", IF(J4398="POPI", "Pongamia pinnata", IF(J4398="MAPS", "Maniltoa psilogyne", IF(J4398="INBI", "Intsia bijuga", IF(J4398="ACEB", "Acanthus ebracteatus", IF(J4398="CAER", "Calamus erinaceus", IF(J4398="UNUN", "Unknown unknown",  IF(J4398="SOAL", "Sonneratia alba",  IF(J4398="AECO", "Aegiceras corniculatum", "" )) )))))))))))))))))))))))))))))</f>
        <v>Rhizophora apiculata</v>
      </c>
      <c r="J4398" s="23" t="s">
        <v>21</v>
      </c>
      <c r="K4398" s="68" t="n">
        <v>21.9</v>
      </c>
      <c r="L4398" s="30"/>
      <c r="N4398" s="38"/>
      <c r="P4398" s="23"/>
    </row>
    <row r="4399" customFormat="false" ht="13.8" hidden="false" customHeight="false" outlineLevel="0" collapsed="false">
      <c r="A4399" s="23" t="s">
        <v>138</v>
      </c>
      <c r="B4399" s="43" t="n">
        <v>41398</v>
      </c>
      <c r="C4399" s="1" t="s">
        <v>544</v>
      </c>
      <c r="D4399" s="1" t="s">
        <v>140</v>
      </c>
      <c r="E4399" s="1" t="s">
        <v>544</v>
      </c>
      <c r="F4399" s="1" t="s">
        <v>20</v>
      </c>
      <c r="G4399" s="1" t="s">
        <v>179</v>
      </c>
      <c r="H4399" s="1" t="n">
        <v>2</v>
      </c>
      <c r="I4399" s="23" t="str">
        <f aca="false">IF(J4399="RHAP", "Rhizophora apiculata", IF(J4399="EXAG", "Excoecaria agallocha", IF(J4399="BRPA", "Bruguiera parviflora", IF(J4399="XYMO", "Xylocarpus moluccensis", IF(J4399="BRCY", "Bruguiera cylindrica", IF(J4399="AVAL", "Avicennia alba", IF(J4399="AVOF", "Avicennia officinalis", IF(J4399="LURA", "Lumnitzera racemosa", IF(J4399="CETA", "Ceriops tagal", IF(J4399="XYGR", "Xylocarpus granatum", IF(J4399="AVMA", "Avicennia marina", IF(J4399="RHMU", "Rhizophora mucronata", IF(J4399="BRGY", "Bruguiera gymnorrhiza", IF(J4399="BRSE", "Bruguiera sexangula", IF(J4399="SOOV", "Sonneratia ovata", IF(J4399="SOCA", "Sonneratia caseolaris", IF(J4399="HELI", "Heritiera littoralis", IF(J4399="HESY", "Heritiera sylvatica", IF(J4399="NYFR", "Nypa fruticans", IF(J4399="CYRA", "Cynometra ramiflora", IF(J4399="PHPA", "Phoenix paludosa", IF(J4399="SCHY", "Scyphiphora hydrophyllacea", IF(J4399="DIMA", "Diospyros maritima", IF(J4399="POPI", "Pongamia pinnata", IF(J4399="MAPS", "Maniltoa psilogyne", IF(J4399="INBI", "Intsia bijuga", IF(J4399="ACEB", "Acanthus ebracteatus", IF(J4399="CAER", "Calamus erinaceus", IF(J4399="UNUN", "Unknown unknown",  IF(J4399="SOAL", "Sonneratia alba",  IF(J4399="AECO", "Aegiceras corniculatum", "" )) )))))))))))))))))))))))))))))</f>
        <v>Rhizophora apiculata</v>
      </c>
      <c r="J4399" s="23" t="s">
        <v>21</v>
      </c>
      <c r="K4399" s="68" t="n">
        <v>26.2</v>
      </c>
      <c r="L4399" s="30"/>
      <c r="N4399" s="38"/>
      <c r="P4399" s="23"/>
    </row>
    <row r="4400" customFormat="false" ht="13.8" hidden="false" customHeight="false" outlineLevel="0" collapsed="false">
      <c r="A4400" s="23" t="s">
        <v>138</v>
      </c>
      <c r="B4400" s="43" t="n">
        <v>41398</v>
      </c>
      <c r="C4400" s="1" t="s">
        <v>544</v>
      </c>
      <c r="D4400" s="1" t="s">
        <v>140</v>
      </c>
      <c r="E4400" s="1" t="s">
        <v>544</v>
      </c>
      <c r="F4400" s="1" t="s">
        <v>20</v>
      </c>
      <c r="G4400" s="1" t="s">
        <v>179</v>
      </c>
      <c r="H4400" s="1" t="n">
        <v>3</v>
      </c>
      <c r="I4400" s="23" t="str">
        <f aca="false">IF(J4400="RHAP", "Rhizophora apiculata", IF(J4400="EXAG", "Excoecaria agallocha", IF(J4400="BRPA", "Bruguiera parviflora", IF(J4400="XYMO", "Xylocarpus moluccensis", IF(J4400="BRCY", "Bruguiera cylindrica", IF(J4400="AVAL", "Avicennia alba", IF(J4400="AVOF", "Avicennia officinalis", IF(J4400="LURA", "Lumnitzera racemosa", IF(J4400="CETA", "Ceriops tagal", IF(J4400="XYGR", "Xylocarpus granatum", IF(J4400="AVMA", "Avicennia marina", IF(J4400="RHMU", "Rhizophora mucronata", IF(J4400="BRGY", "Bruguiera gymnorrhiza", IF(J4400="BRSE", "Bruguiera sexangula", IF(J4400="SOOV", "Sonneratia ovata", IF(J4400="SOCA", "Sonneratia caseolaris", IF(J4400="HELI", "Heritiera littoralis", IF(J4400="HESY", "Heritiera sylvatica", IF(J4400="NYFR", "Nypa fruticans", IF(J4400="CYRA", "Cynometra ramiflora", IF(J4400="PHPA", "Phoenix paludosa", IF(J4400="SCHY", "Scyphiphora hydrophyllacea", IF(J4400="DIMA", "Diospyros maritima", IF(J4400="POPI", "Pongamia pinnata", IF(J4400="MAPS", "Maniltoa psilogyne", IF(J4400="INBI", "Intsia bijuga", IF(J4400="ACEB", "Acanthus ebracteatus", IF(J4400="CAER", "Calamus erinaceus", IF(J4400="UNUN", "Unknown unknown",  IF(J4400="SOAL", "Sonneratia alba",  IF(J4400="AECO", "Aegiceras corniculatum", "" )) )))))))))))))))))))))))))))))</f>
        <v>Rhizophora apiculata</v>
      </c>
      <c r="J4400" s="23" t="s">
        <v>21</v>
      </c>
      <c r="K4400" s="68" t="n">
        <v>6.9</v>
      </c>
      <c r="L4400" s="30"/>
      <c r="N4400" s="38"/>
      <c r="P4400" s="23"/>
    </row>
    <row r="4401" customFormat="false" ht="13.8" hidden="false" customHeight="false" outlineLevel="0" collapsed="false">
      <c r="A4401" s="23" t="s">
        <v>138</v>
      </c>
      <c r="B4401" s="43" t="n">
        <v>41398</v>
      </c>
      <c r="C4401" s="1" t="s">
        <v>544</v>
      </c>
      <c r="D4401" s="1" t="s">
        <v>140</v>
      </c>
      <c r="E4401" s="1" t="s">
        <v>544</v>
      </c>
      <c r="F4401" s="1" t="s">
        <v>20</v>
      </c>
      <c r="G4401" s="1" t="s">
        <v>179</v>
      </c>
      <c r="H4401" s="1" t="n">
        <v>3</v>
      </c>
      <c r="I4401" s="23" t="str">
        <f aca="false">IF(J4401="RHAP", "Rhizophora apiculata", IF(J4401="EXAG", "Excoecaria agallocha", IF(J4401="BRPA", "Bruguiera parviflora", IF(J4401="XYMO", "Xylocarpus moluccensis", IF(J4401="BRCY", "Bruguiera cylindrica", IF(J4401="AVAL", "Avicennia alba", IF(J4401="AVOF", "Avicennia officinalis", IF(J4401="LURA", "Lumnitzera racemosa", IF(J4401="CETA", "Ceriops tagal", IF(J4401="XYGR", "Xylocarpus granatum", IF(J4401="AVMA", "Avicennia marina", IF(J4401="RHMU", "Rhizophora mucronata", IF(J4401="BRGY", "Bruguiera gymnorrhiza", IF(J4401="BRSE", "Bruguiera sexangula", IF(J4401="SOOV", "Sonneratia ovata", IF(J4401="SOCA", "Sonneratia caseolaris", IF(J4401="HELI", "Heritiera littoralis", IF(J4401="HESY", "Heritiera sylvatica", IF(J4401="NYFR", "Nypa fruticans", IF(J4401="CYRA", "Cynometra ramiflora", IF(J4401="PHPA", "Phoenix paludosa", IF(J4401="SCHY", "Scyphiphora hydrophyllacea", IF(J4401="DIMA", "Diospyros maritima", IF(J4401="POPI", "Pongamia pinnata", IF(J4401="MAPS", "Maniltoa psilogyne", IF(J4401="INBI", "Intsia bijuga", IF(J4401="ACEB", "Acanthus ebracteatus", IF(J4401="CAER", "Calamus erinaceus", IF(J4401="UNUN", "Unknown unknown",  IF(J4401="SOAL", "Sonneratia alba",  IF(J4401="AECO", "Aegiceras corniculatum", "" )) )))))))))))))))))))))))))))))</f>
        <v>Rhizophora apiculata</v>
      </c>
      <c r="J4401" s="23" t="s">
        <v>21</v>
      </c>
      <c r="K4401" s="68" t="n">
        <v>8.3</v>
      </c>
      <c r="L4401" s="30"/>
      <c r="N4401" s="38"/>
      <c r="P4401" s="23"/>
    </row>
    <row r="4402" customFormat="false" ht="13.8" hidden="false" customHeight="false" outlineLevel="0" collapsed="false">
      <c r="A4402" s="23" t="s">
        <v>138</v>
      </c>
      <c r="B4402" s="43" t="n">
        <v>41398</v>
      </c>
      <c r="C4402" s="1" t="s">
        <v>544</v>
      </c>
      <c r="D4402" s="1" t="s">
        <v>140</v>
      </c>
      <c r="E4402" s="1" t="s">
        <v>544</v>
      </c>
      <c r="F4402" s="1" t="s">
        <v>20</v>
      </c>
      <c r="G4402" s="1" t="s">
        <v>179</v>
      </c>
      <c r="H4402" s="1" t="n">
        <v>3</v>
      </c>
      <c r="I4402" s="23" t="str">
        <f aca="false">IF(J4402="RHAP", "Rhizophora apiculata", IF(J4402="EXAG", "Excoecaria agallocha", IF(J4402="BRPA", "Bruguiera parviflora", IF(J4402="XYMO", "Xylocarpus moluccensis", IF(J4402="BRCY", "Bruguiera cylindrica", IF(J4402="AVAL", "Avicennia alba", IF(J4402="AVOF", "Avicennia officinalis", IF(J4402="LURA", "Lumnitzera racemosa", IF(J4402="CETA", "Ceriops tagal", IF(J4402="XYGR", "Xylocarpus granatum", IF(J4402="AVMA", "Avicennia marina", IF(J4402="RHMU", "Rhizophora mucronata", IF(J4402="BRGY", "Bruguiera gymnorrhiza", IF(J4402="BRSE", "Bruguiera sexangula", IF(J4402="SOOV", "Sonneratia ovata", IF(J4402="SOCA", "Sonneratia caseolaris", IF(J4402="HELI", "Heritiera littoralis", IF(J4402="HESY", "Heritiera sylvatica", IF(J4402="NYFR", "Nypa fruticans", IF(J4402="CYRA", "Cynometra ramiflora", IF(J4402="PHPA", "Phoenix paludosa", IF(J4402="SCHY", "Scyphiphora hydrophyllacea", IF(J4402="DIMA", "Diospyros maritima", IF(J4402="POPI", "Pongamia pinnata", IF(J4402="MAPS", "Maniltoa psilogyne", IF(J4402="INBI", "Intsia bijuga", IF(J4402="ACEB", "Acanthus ebracteatus", IF(J4402="CAER", "Calamus erinaceus", IF(J4402="UNUN", "Unknown unknown",  IF(J4402="SOAL", "Sonneratia alba",  IF(J4402="AECO", "Aegiceras corniculatum", "" )) )))))))))))))))))))))))))))))</f>
        <v>Rhizophora apiculata</v>
      </c>
      <c r="J4402" s="23" t="s">
        <v>21</v>
      </c>
      <c r="K4402" s="68" t="n">
        <v>12.5</v>
      </c>
      <c r="L4402" s="30"/>
      <c r="N4402" s="38"/>
      <c r="P4402" s="23"/>
    </row>
    <row r="4403" customFormat="false" ht="13.8" hidden="false" customHeight="false" outlineLevel="0" collapsed="false">
      <c r="A4403" s="23" t="s">
        <v>138</v>
      </c>
      <c r="B4403" s="43" t="n">
        <v>41398</v>
      </c>
      <c r="C4403" s="1" t="s">
        <v>544</v>
      </c>
      <c r="D4403" s="1" t="s">
        <v>140</v>
      </c>
      <c r="E4403" s="1" t="s">
        <v>544</v>
      </c>
      <c r="F4403" s="1" t="s">
        <v>20</v>
      </c>
      <c r="G4403" s="1" t="s">
        <v>179</v>
      </c>
      <c r="H4403" s="1" t="n">
        <v>3</v>
      </c>
      <c r="I4403" s="23" t="str">
        <f aca="false">IF(J4403="RHAP", "Rhizophora apiculata", IF(J4403="EXAG", "Excoecaria agallocha", IF(J4403="BRPA", "Bruguiera parviflora", IF(J4403="XYMO", "Xylocarpus moluccensis", IF(J4403="BRCY", "Bruguiera cylindrica", IF(J4403="AVAL", "Avicennia alba", IF(J4403="AVOF", "Avicennia officinalis", IF(J4403="LURA", "Lumnitzera racemosa", IF(J4403="CETA", "Ceriops tagal", IF(J4403="XYGR", "Xylocarpus granatum", IF(J4403="AVMA", "Avicennia marina", IF(J4403="RHMU", "Rhizophora mucronata", IF(J4403="BRGY", "Bruguiera gymnorrhiza", IF(J4403="BRSE", "Bruguiera sexangula", IF(J4403="SOOV", "Sonneratia ovata", IF(J4403="SOCA", "Sonneratia caseolaris", IF(J4403="HELI", "Heritiera littoralis", IF(J4403="HESY", "Heritiera sylvatica", IF(J4403="NYFR", "Nypa fruticans", IF(J4403="CYRA", "Cynometra ramiflora", IF(J4403="PHPA", "Phoenix paludosa", IF(J4403="SCHY", "Scyphiphora hydrophyllacea", IF(J4403="DIMA", "Diospyros maritima", IF(J4403="POPI", "Pongamia pinnata", IF(J4403="MAPS", "Maniltoa psilogyne", IF(J4403="INBI", "Intsia bijuga", IF(J4403="ACEB", "Acanthus ebracteatus", IF(J4403="CAER", "Calamus erinaceus", IF(J4403="UNUN", "Unknown unknown",  IF(J4403="SOAL", "Sonneratia alba",  IF(J4403="AECO", "Aegiceras corniculatum", "" )) )))))))))))))))))))))))))))))</f>
        <v>Rhizophora apiculata</v>
      </c>
      <c r="J4403" s="23" t="s">
        <v>21</v>
      </c>
      <c r="K4403" s="68" t="n">
        <v>15.4</v>
      </c>
      <c r="L4403" s="30"/>
      <c r="N4403" s="38"/>
      <c r="P4403" s="23"/>
    </row>
    <row r="4404" customFormat="false" ht="13.8" hidden="false" customHeight="false" outlineLevel="0" collapsed="false">
      <c r="A4404" s="23" t="s">
        <v>138</v>
      </c>
      <c r="B4404" s="43" t="n">
        <v>41398</v>
      </c>
      <c r="C4404" s="1" t="s">
        <v>544</v>
      </c>
      <c r="D4404" s="1" t="s">
        <v>140</v>
      </c>
      <c r="E4404" s="1" t="s">
        <v>544</v>
      </c>
      <c r="F4404" s="1" t="s">
        <v>20</v>
      </c>
      <c r="G4404" s="1" t="s">
        <v>179</v>
      </c>
      <c r="H4404" s="1" t="n">
        <v>3</v>
      </c>
      <c r="I4404" s="23" t="str">
        <f aca="false">IF(J4404="RHAP", "Rhizophora apiculata", IF(J4404="EXAG", "Excoecaria agallocha", IF(J4404="BRPA", "Bruguiera parviflora", IF(J4404="XYMO", "Xylocarpus moluccensis", IF(J4404="BRCY", "Bruguiera cylindrica", IF(J4404="AVAL", "Avicennia alba", IF(J4404="AVOF", "Avicennia officinalis", IF(J4404="LURA", "Lumnitzera racemosa", IF(J4404="CETA", "Ceriops tagal", IF(J4404="XYGR", "Xylocarpus granatum", IF(J4404="AVMA", "Avicennia marina", IF(J4404="RHMU", "Rhizophora mucronata", IF(J4404="BRGY", "Bruguiera gymnorrhiza", IF(J4404="BRSE", "Bruguiera sexangula", IF(J4404="SOOV", "Sonneratia ovata", IF(J4404="SOCA", "Sonneratia caseolaris", IF(J4404="HELI", "Heritiera littoralis", IF(J4404="HESY", "Heritiera sylvatica", IF(J4404="NYFR", "Nypa fruticans", IF(J4404="CYRA", "Cynometra ramiflora", IF(J4404="PHPA", "Phoenix paludosa", IF(J4404="SCHY", "Scyphiphora hydrophyllacea", IF(J4404="DIMA", "Diospyros maritima", IF(J4404="POPI", "Pongamia pinnata", IF(J4404="MAPS", "Maniltoa psilogyne", IF(J4404="INBI", "Intsia bijuga", IF(J4404="ACEB", "Acanthus ebracteatus", IF(J4404="CAER", "Calamus erinaceus", IF(J4404="UNUN", "Unknown unknown",  IF(J4404="SOAL", "Sonneratia alba",  IF(J4404="AECO", "Aegiceras corniculatum", "" )) )))))))))))))))))))))))))))))</f>
        <v>Rhizophora apiculata</v>
      </c>
      <c r="J4404" s="23" t="s">
        <v>21</v>
      </c>
      <c r="K4404" s="68" t="n">
        <v>16</v>
      </c>
      <c r="L4404" s="30"/>
      <c r="N4404" s="38"/>
      <c r="P4404" s="23"/>
    </row>
    <row r="4405" customFormat="false" ht="13.8" hidden="false" customHeight="false" outlineLevel="0" collapsed="false">
      <c r="A4405" s="23" t="s">
        <v>138</v>
      </c>
      <c r="B4405" s="43" t="n">
        <v>41398</v>
      </c>
      <c r="C4405" s="1" t="s">
        <v>544</v>
      </c>
      <c r="D4405" s="1" t="s">
        <v>140</v>
      </c>
      <c r="E4405" s="1" t="s">
        <v>544</v>
      </c>
      <c r="F4405" s="1" t="s">
        <v>20</v>
      </c>
      <c r="G4405" s="1" t="s">
        <v>179</v>
      </c>
      <c r="H4405" s="1" t="n">
        <v>3</v>
      </c>
      <c r="I4405" s="23" t="str">
        <f aca="false">IF(J4405="RHAP", "Rhizophora apiculata", IF(J4405="EXAG", "Excoecaria agallocha", IF(J4405="BRPA", "Bruguiera parviflora", IF(J4405="XYMO", "Xylocarpus moluccensis", IF(J4405="BRCY", "Bruguiera cylindrica", IF(J4405="AVAL", "Avicennia alba", IF(J4405="AVOF", "Avicennia officinalis", IF(J4405="LURA", "Lumnitzera racemosa", IF(J4405="CETA", "Ceriops tagal", IF(J4405="XYGR", "Xylocarpus granatum", IF(J4405="AVMA", "Avicennia marina", IF(J4405="RHMU", "Rhizophora mucronata", IF(J4405="BRGY", "Bruguiera gymnorrhiza", IF(J4405="BRSE", "Bruguiera sexangula", IF(J4405="SOOV", "Sonneratia ovata", IF(J4405="SOCA", "Sonneratia caseolaris", IF(J4405="HELI", "Heritiera littoralis", IF(J4405="HESY", "Heritiera sylvatica", IF(J4405="NYFR", "Nypa fruticans", IF(J4405="CYRA", "Cynometra ramiflora", IF(J4405="PHPA", "Phoenix paludosa", IF(J4405="SCHY", "Scyphiphora hydrophyllacea", IF(J4405="DIMA", "Diospyros maritima", IF(J4405="POPI", "Pongamia pinnata", IF(J4405="MAPS", "Maniltoa psilogyne", IF(J4405="INBI", "Intsia bijuga", IF(J4405="ACEB", "Acanthus ebracteatus", IF(J4405="CAER", "Calamus erinaceus", IF(J4405="UNUN", "Unknown unknown",  IF(J4405="SOAL", "Sonneratia alba",  IF(J4405="AECO", "Aegiceras corniculatum", "" )) )))))))))))))))))))))))))))))</f>
        <v>Bruguiera gymnorrhiza</v>
      </c>
      <c r="J4405" s="23" t="s">
        <v>1027</v>
      </c>
      <c r="K4405" s="68" t="n">
        <v>19.6</v>
      </c>
      <c r="L4405" s="30"/>
      <c r="N4405" s="38"/>
      <c r="P4405" s="23"/>
    </row>
    <row r="4406" customFormat="false" ht="13.8" hidden="false" customHeight="false" outlineLevel="0" collapsed="false">
      <c r="A4406" s="23" t="s">
        <v>138</v>
      </c>
      <c r="B4406" s="43" t="n">
        <v>41398</v>
      </c>
      <c r="C4406" s="1" t="s">
        <v>544</v>
      </c>
      <c r="D4406" s="1" t="s">
        <v>140</v>
      </c>
      <c r="E4406" s="1" t="s">
        <v>544</v>
      </c>
      <c r="F4406" s="1" t="s">
        <v>20</v>
      </c>
      <c r="G4406" s="1" t="s">
        <v>179</v>
      </c>
      <c r="H4406" s="1" t="n">
        <v>3</v>
      </c>
      <c r="I4406" s="23" t="str">
        <f aca="false">IF(J4406="RHAP", "Rhizophora apiculata", IF(J4406="EXAG", "Excoecaria agallocha", IF(J4406="BRPA", "Bruguiera parviflora", IF(J4406="XYMO", "Xylocarpus moluccensis", IF(J4406="BRCY", "Bruguiera cylindrica", IF(J4406="AVAL", "Avicennia alba", IF(J4406="AVOF", "Avicennia officinalis", IF(J4406="LURA", "Lumnitzera racemosa", IF(J4406="CETA", "Ceriops tagal", IF(J4406="XYGR", "Xylocarpus granatum", IF(J4406="AVMA", "Avicennia marina", IF(J4406="RHMU", "Rhizophora mucronata", IF(J4406="BRGY", "Bruguiera gymnorrhiza", IF(J4406="BRSE", "Bruguiera sexangula", IF(J4406="SOOV", "Sonneratia ovata", IF(J4406="SOCA", "Sonneratia caseolaris", IF(J4406="HELI", "Heritiera littoralis", IF(J4406="HESY", "Heritiera sylvatica", IF(J4406="NYFR", "Nypa fruticans", IF(J4406="CYRA", "Cynometra ramiflora", IF(J4406="PHPA", "Phoenix paludosa", IF(J4406="SCHY", "Scyphiphora hydrophyllacea", IF(J4406="DIMA", "Diospyros maritima", IF(J4406="POPI", "Pongamia pinnata", IF(J4406="MAPS", "Maniltoa psilogyne", IF(J4406="INBI", "Intsia bijuga", IF(J4406="ACEB", "Acanthus ebracteatus", IF(J4406="CAER", "Calamus erinaceus", IF(J4406="UNUN", "Unknown unknown",  IF(J4406="SOAL", "Sonneratia alba",  IF(J4406="AECO", "Aegiceras corniculatum", "" )) )))))))))))))))))))))))))))))</f>
        <v>Rhizophora apiculata</v>
      </c>
      <c r="J4406" s="23" t="s">
        <v>21</v>
      </c>
      <c r="K4406" s="68" t="n">
        <v>19.6</v>
      </c>
      <c r="L4406" s="30"/>
      <c r="N4406" s="38"/>
      <c r="P4406" s="23"/>
    </row>
    <row r="4407" customFormat="false" ht="13.8" hidden="false" customHeight="false" outlineLevel="0" collapsed="false">
      <c r="A4407" s="23" t="s">
        <v>138</v>
      </c>
      <c r="B4407" s="43" t="n">
        <v>41398</v>
      </c>
      <c r="C4407" s="1" t="s">
        <v>544</v>
      </c>
      <c r="D4407" s="1" t="s">
        <v>140</v>
      </c>
      <c r="E4407" s="1" t="s">
        <v>544</v>
      </c>
      <c r="F4407" s="1" t="s">
        <v>20</v>
      </c>
      <c r="G4407" s="1" t="s">
        <v>179</v>
      </c>
      <c r="H4407" s="1" t="n">
        <v>3</v>
      </c>
      <c r="I4407" s="23" t="str">
        <f aca="false">IF(J4407="RHAP", "Rhizophora apiculata", IF(J4407="EXAG", "Excoecaria agallocha", IF(J4407="BRPA", "Bruguiera parviflora", IF(J4407="XYMO", "Xylocarpus moluccensis", IF(J4407="BRCY", "Bruguiera cylindrica", IF(J4407="AVAL", "Avicennia alba", IF(J4407="AVOF", "Avicennia officinalis", IF(J4407="LURA", "Lumnitzera racemosa", IF(J4407="CETA", "Ceriops tagal", IF(J4407="XYGR", "Xylocarpus granatum", IF(J4407="AVMA", "Avicennia marina", IF(J4407="RHMU", "Rhizophora mucronata", IF(J4407="BRGY", "Bruguiera gymnorrhiza", IF(J4407="BRSE", "Bruguiera sexangula", IF(J4407="SOOV", "Sonneratia ovata", IF(J4407="SOCA", "Sonneratia caseolaris", IF(J4407="HELI", "Heritiera littoralis", IF(J4407="HESY", "Heritiera sylvatica", IF(J4407="NYFR", "Nypa fruticans", IF(J4407="CYRA", "Cynometra ramiflora", IF(J4407="PHPA", "Phoenix paludosa", IF(J4407="SCHY", "Scyphiphora hydrophyllacea", IF(J4407="DIMA", "Diospyros maritima", IF(J4407="POPI", "Pongamia pinnata", IF(J4407="MAPS", "Maniltoa psilogyne", IF(J4407="INBI", "Intsia bijuga", IF(J4407="ACEB", "Acanthus ebracteatus", IF(J4407="CAER", "Calamus erinaceus", IF(J4407="UNUN", "Unknown unknown",  IF(J4407="SOAL", "Sonneratia alba",  IF(J4407="AECO", "Aegiceras corniculatum", "" )) )))))))))))))))))))))))))))))</f>
        <v>Rhizophora apiculata</v>
      </c>
      <c r="J4407" s="23" t="s">
        <v>21</v>
      </c>
      <c r="K4407" s="68" t="n">
        <v>24.9</v>
      </c>
      <c r="L4407" s="30"/>
      <c r="N4407" s="38"/>
      <c r="P4407" s="23"/>
    </row>
    <row r="4408" customFormat="false" ht="13.8" hidden="false" customHeight="false" outlineLevel="0" collapsed="false">
      <c r="A4408" s="23" t="s">
        <v>138</v>
      </c>
      <c r="B4408" s="43" t="n">
        <v>41398</v>
      </c>
      <c r="C4408" s="1" t="s">
        <v>544</v>
      </c>
      <c r="D4408" s="1" t="s">
        <v>140</v>
      </c>
      <c r="E4408" s="1" t="s">
        <v>544</v>
      </c>
      <c r="F4408" s="1" t="s">
        <v>20</v>
      </c>
      <c r="G4408" s="1" t="s">
        <v>179</v>
      </c>
      <c r="H4408" s="1" t="n">
        <v>3</v>
      </c>
      <c r="I4408" s="23" t="str">
        <f aca="false">IF(J4408="RHAP", "Rhizophora apiculata", IF(J4408="EXAG", "Excoecaria agallocha", IF(J4408="BRPA", "Bruguiera parviflora", IF(J4408="XYMO", "Xylocarpus moluccensis", IF(J4408="BRCY", "Bruguiera cylindrica", IF(J4408="AVAL", "Avicennia alba", IF(J4408="AVOF", "Avicennia officinalis", IF(J4408="LURA", "Lumnitzera racemosa", IF(J4408="CETA", "Ceriops tagal", IF(J4408="XYGR", "Xylocarpus granatum", IF(J4408="AVMA", "Avicennia marina", IF(J4408="RHMU", "Rhizophora mucronata", IF(J4408="BRGY", "Bruguiera gymnorrhiza", IF(J4408="BRSE", "Bruguiera sexangula", IF(J4408="SOOV", "Sonneratia ovata", IF(J4408="SOCA", "Sonneratia caseolaris", IF(J4408="HELI", "Heritiera littoralis", IF(J4408="HESY", "Heritiera sylvatica", IF(J4408="NYFR", "Nypa fruticans", IF(J4408="CYRA", "Cynometra ramiflora", IF(J4408="PHPA", "Phoenix paludosa", IF(J4408="SCHY", "Scyphiphora hydrophyllacea", IF(J4408="DIMA", "Diospyros maritima", IF(J4408="POPI", "Pongamia pinnata", IF(J4408="MAPS", "Maniltoa psilogyne", IF(J4408="INBI", "Intsia bijuga", IF(J4408="ACEB", "Acanthus ebracteatus", IF(J4408="CAER", "Calamus erinaceus", IF(J4408="UNUN", "Unknown unknown",  IF(J4408="SOAL", "Sonneratia alba",  IF(J4408="AECO", "Aegiceras corniculatum", "" )) )))))))))))))))))))))))))))))</f>
        <v>Rhizophora apiculata</v>
      </c>
      <c r="J4408" s="23" t="s">
        <v>21</v>
      </c>
      <c r="K4408" s="68" t="n">
        <v>30.6</v>
      </c>
      <c r="L4408" s="30"/>
      <c r="N4408" s="38"/>
      <c r="P4408" s="23"/>
    </row>
    <row r="4409" customFormat="false" ht="13.8" hidden="false" customHeight="false" outlineLevel="0" collapsed="false">
      <c r="A4409" s="23" t="s">
        <v>138</v>
      </c>
      <c r="B4409" s="43" t="n">
        <v>41398</v>
      </c>
      <c r="C4409" s="1" t="s">
        <v>544</v>
      </c>
      <c r="D4409" s="1" t="s">
        <v>140</v>
      </c>
      <c r="E4409" s="1" t="s">
        <v>544</v>
      </c>
      <c r="F4409" s="1" t="s">
        <v>20</v>
      </c>
      <c r="G4409" s="1" t="s">
        <v>179</v>
      </c>
      <c r="H4409" s="1" t="n">
        <v>4</v>
      </c>
      <c r="I4409" s="23" t="str">
        <f aca="false">IF(J4409="RHAP", "Rhizophora apiculata", IF(J4409="EXAG", "Excoecaria agallocha", IF(J4409="BRPA", "Bruguiera parviflora", IF(J4409="XYMO", "Xylocarpus moluccensis", IF(J4409="BRCY", "Bruguiera cylindrica", IF(J4409="AVAL", "Avicennia alba", IF(J4409="AVOF", "Avicennia officinalis", IF(J4409="LURA", "Lumnitzera racemosa", IF(J4409="CETA", "Ceriops tagal", IF(J4409="XYGR", "Xylocarpus granatum", IF(J4409="AVMA", "Avicennia marina", IF(J4409="RHMU", "Rhizophora mucronata", IF(J4409="BRGY", "Bruguiera gymnorrhiza", IF(J4409="BRSE", "Bruguiera sexangula", IF(J4409="SOOV", "Sonneratia ovata", IF(J4409="SOCA", "Sonneratia caseolaris", IF(J4409="HELI", "Heritiera littoralis", IF(J4409="HESY", "Heritiera sylvatica", IF(J4409="NYFR", "Nypa fruticans", IF(J4409="CYRA", "Cynometra ramiflora", IF(J4409="PHPA", "Phoenix paludosa", IF(J4409="SCHY", "Scyphiphora hydrophyllacea", IF(J4409="DIMA", "Diospyros maritima", IF(J4409="POPI", "Pongamia pinnata", IF(J4409="MAPS", "Maniltoa psilogyne", IF(J4409="INBI", "Intsia bijuga", IF(J4409="ACEB", "Acanthus ebracteatus", IF(J4409="CAER", "Calamus erinaceus", IF(J4409="UNUN", "Unknown unknown",  IF(J4409="SOAL", "Sonneratia alba",  IF(J4409="AECO", "Aegiceras corniculatum", "" )) )))))))))))))))))))))))))))))</f>
        <v>Rhizophora apiculata</v>
      </c>
      <c r="J4409" s="23" t="s">
        <v>21</v>
      </c>
      <c r="K4409" s="68" t="n">
        <v>6.2</v>
      </c>
      <c r="L4409" s="30"/>
      <c r="N4409" s="38"/>
      <c r="P4409" s="23"/>
    </row>
    <row r="4410" customFormat="false" ht="13.8" hidden="false" customHeight="false" outlineLevel="0" collapsed="false">
      <c r="A4410" s="23" t="s">
        <v>138</v>
      </c>
      <c r="B4410" s="43" t="n">
        <v>41398</v>
      </c>
      <c r="C4410" s="1" t="s">
        <v>544</v>
      </c>
      <c r="D4410" s="1" t="s">
        <v>140</v>
      </c>
      <c r="E4410" s="1" t="s">
        <v>544</v>
      </c>
      <c r="F4410" s="1" t="s">
        <v>20</v>
      </c>
      <c r="G4410" s="1" t="s">
        <v>179</v>
      </c>
      <c r="H4410" s="1" t="n">
        <v>4</v>
      </c>
      <c r="I4410" s="23" t="str">
        <f aca="false">IF(J4410="RHAP", "Rhizophora apiculata", IF(J4410="EXAG", "Excoecaria agallocha", IF(J4410="BRPA", "Bruguiera parviflora", IF(J4410="XYMO", "Xylocarpus moluccensis", IF(J4410="BRCY", "Bruguiera cylindrica", IF(J4410="AVAL", "Avicennia alba", IF(J4410="AVOF", "Avicennia officinalis", IF(J4410="LURA", "Lumnitzera racemosa", IF(J4410="CETA", "Ceriops tagal", IF(J4410="XYGR", "Xylocarpus granatum", IF(J4410="AVMA", "Avicennia marina", IF(J4410="RHMU", "Rhizophora mucronata", IF(J4410="BRGY", "Bruguiera gymnorrhiza", IF(J4410="BRSE", "Bruguiera sexangula", IF(J4410="SOOV", "Sonneratia ovata", IF(J4410="SOCA", "Sonneratia caseolaris", IF(J4410="HELI", "Heritiera littoralis", IF(J4410="HESY", "Heritiera sylvatica", IF(J4410="NYFR", "Nypa fruticans", IF(J4410="CYRA", "Cynometra ramiflora", IF(J4410="PHPA", "Phoenix paludosa", IF(J4410="SCHY", "Scyphiphora hydrophyllacea", IF(J4410="DIMA", "Diospyros maritima", IF(J4410="POPI", "Pongamia pinnata", IF(J4410="MAPS", "Maniltoa psilogyne", IF(J4410="INBI", "Intsia bijuga", IF(J4410="ACEB", "Acanthus ebracteatus", IF(J4410="CAER", "Calamus erinaceus", IF(J4410="UNUN", "Unknown unknown",  IF(J4410="SOAL", "Sonneratia alba",  IF(J4410="AECO", "Aegiceras corniculatum", "" )) )))))))))))))))))))))))))))))</f>
        <v>Unknown unknown</v>
      </c>
      <c r="J4410" s="23" t="s">
        <v>1028</v>
      </c>
      <c r="K4410" s="68" t="n">
        <v>7.1</v>
      </c>
      <c r="L4410" s="30" t="n">
        <v>1.37</v>
      </c>
      <c r="N4410" s="38" t="n">
        <v>3</v>
      </c>
      <c r="P4410" s="23"/>
    </row>
    <row r="4411" customFormat="false" ht="13.8" hidden="false" customHeight="false" outlineLevel="0" collapsed="false">
      <c r="A4411" s="23" t="s">
        <v>138</v>
      </c>
      <c r="B4411" s="43" t="n">
        <v>41398</v>
      </c>
      <c r="C4411" s="1" t="s">
        <v>544</v>
      </c>
      <c r="D4411" s="1" t="s">
        <v>140</v>
      </c>
      <c r="E4411" s="1" t="s">
        <v>544</v>
      </c>
      <c r="F4411" s="1" t="s">
        <v>20</v>
      </c>
      <c r="G4411" s="1" t="s">
        <v>179</v>
      </c>
      <c r="H4411" s="1" t="n">
        <v>4</v>
      </c>
      <c r="I4411" s="23" t="s">
        <v>1085</v>
      </c>
      <c r="J4411" s="23" t="s">
        <v>1086</v>
      </c>
      <c r="K4411" s="68" t="n">
        <v>7.6</v>
      </c>
      <c r="L4411" s="30"/>
      <c r="N4411" s="38"/>
      <c r="P4411" s="23" t="s">
        <v>1085</v>
      </c>
    </row>
    <row r="4412" customFormat="false" ht="13.8" hidden="false" customHeight="false" outlineLevel="0" collapsed="false">
      <c r="A4412" s="23" t="s">
        <v>138</v>
      </c>
      <c r="B4412" s="43" t="n">
        <v>41398</v>
      </c>
      <c r="C4412" s="1" t="s">
        <v>544</v>
      </c>
      <c r="D4412" s="1" t="s">
        <v>140</v>
      </c>
      <c r="E4412" s="1" t="s">
        <v>544</v>
      </c>
      <c r="F4412" s="1" t="s">
        <v>20</v>
      </c>
      <c r="G4412" s="1" t="s">
        <v>179</v>
      </c>
      <c r="H4412" s="1" t="n">
        <v>4</v>
      </c>
      <c r="I4412" s="23" t="str">
        <f aca="false">IF(J4412="RHAP", "Rhizophora apiculata", IF(J4412="EXAG", "Excoecaria agallocha", IF(J4412="BRPA", "Bruguiera parviflora", IF(J4412="XYMO", "Xylocarpus moluccensis", IF(J4412="BRCY", "Bruguiera cylindrica", IF(J4412="AVAL", "Avicennia alba", IF(J4412="AVOF", "Avicennia officinalis", IF(J4412="LURA", "Lumnitzera racemosa", IF(J4412="CETA", "Ceriops tagal", IF(J4412="XYGR", "Xylocarpus granatum", IF(J4412="AVMA", "Avicennia marina", IF(J4412="RHMU", "Rhizophora mucronata", IF(J4412="BRGY", "Bruguiera gymnorrhiza", IF(J4412="BRSE", "Bruguiera sexangula", IF(J4412="SOOV", "Sonneratia ovata", IF(J4412="SOCA", "Sonneratia caseolaris", IF(J4412="HELI", "Heritiera littoralis", IF(J4412="HESY", "Heritiera sylvatica", IF(J4412="NYFR", "Nypa fruticans", IF(J4412="CYRA", "Cynometra ramiflora", IF(J4412="PHPA", "Phoenix paludosa", IF(J4412="SCHY", "Scyphiphora hydrophyllacea", IF(J4412="DIMA", "Diospyros maritima", IF(J4412="POPI", "Pongamia pinnata", IF(J4412="MAPS", "Maniltoa psilogyne", IF(J4412="INBI", "Intsia bijuga", IF(J4412="ACEB", "Acanthus ebracteatus", IF(J4412="CAER", "Calamus erinaceus", IF(J4412="UNUN", "Unknown unknown",  IF(J4412="SOAL", "Sonneratia alba",  IF(J4412="AECO", "Aegiceras corniculatum", "" )) )))))))))))))))))))))))))))))</f>
        <v>Rhizophora apiculata</v>
      </c>
      <c r="J4412" s="23" t="s">
        <v>21</v>
      </c>
      <c r="K4412" s="68" t="n">
        <v>9.5</v>
      </c>
      <c r="L4412" s="30"/>
      <c r="N4412" s="38"/>
      <c r="P4412" s="23"/>
    </row>
    <row r="4413" customFormat="false" ht="13.8" hidden="false" customHeight="false" outlineLevel="0" collapsed="false">
      <c r="A4413" s="23" t="s">
        <v>138</v>
      </c>
      <c r="B4413" s="43" t="n">
        <v>41398</v>
      </c>
      <c r="C4413" s="1" t="s">
        <v>544</v>
      </c>
      <c r="D4413" s="1" t="s">
        <v>140</v>
      </c>
      <c r="E4413" s="1" t="s">
        <v>544</v>
      </c>
      <c r="F4413" s="1" t="s">
        <v>20</v>
      </c>
      <c r="G4413" s="1" t="s">
        <v>179</v>
      </c>
      <c r="H4413" s="1" t="n">
        <v>4</v>
      </c>
      <c r="I4413" s="23" t="str">
        <f aca="false">IF(J4413="RHAP", "Rhizophora apiculata", IF(J4413="EXAG", "Excoecaria agallocha", IF(J4413="BRPA", "Bruguiera parviflora", IF(J4413="XYMO", "Xylocarpus moluccensis", IF(J4413="BRCY", "Bruguiera cylindrica", IF(J4413="AVAL", "Avicennia alba", IF(J4413="AVOF", "Avicennia officinalis", IF(J4413="LURA", "Lumnitzera racemosa", IF(J4413="CETA", "Ceriops tagal", IF(J4413="XYGR", "Xylocarpus granatum", IF(J4413="AVMA", "Avicennia marina", IF(J4413="RHMU", "Rhizophora mucronata", IF(J4413="BRGY", "Bruguiera gymnorrhiza", IF(J4413="BRSE", "Bruguiera sexangula", IF(J4413="SOOV", "Sonneratia ovata", IF(J4413="SOCA", "Sonneratia caseolaris", IF(J4413="HELI", "Heritiera littoralis", IF(J4413="HESY", "Heritiera sylvatica", IF(J4413="NYFR", "Nypa fruticans", IF(J4413="CYRA", "Cynometra ramiflora", IF(J4413="PHPA", "Phoenix paludosa", IF(J4413="SCHY", "Scyphiphora hydrophyllacea", IF(J4413="DIMA", "Diospyros maritima", IF(J4413="POPI", "Pongamia pinnata", IF(J4413="MAPS", "Maniltoa psilogyne", IF(J4413="INBI", "Intsia bijuga", IF(J4413="ACEB", "Acanthus ebracteatus", IF(J4413="CAER", "Calamus erinaceus", IF(J4413="UNUN", "Unknown unknown",  IF(J4413="SOAL", "Sonneratia alba",  IF(J4413="AECO", "Aegiceras corniculatum", "" )) )))))))))))))))))))))))))))))</f>
        <v>Rhizophora apiculata</v>
      </c>
      <c r="J4413" s="23" t="s">
        <v>21</v>
      </c>
      <c r="K4413" s="68" t="n">
        <v>10.3</v>
      </c>
      <c r="L4413" s="30"/>
      <c r="N4413" s="38"/>
      <c r="P4413" s="23"/>
    </row>
    <row r="4414" customFormat="false" ht="13.8" hidden="false" customHeight="false" outlineLevel="0" collapsed="false">
      <c r="A4414" s="23" t="s">
        <v>138</v>
      </c>
      <c r="B4414" s="43" t="n">
        <v>41398</v>
      </c>
      <c r="C4414" s="1" t="s">
        <v>544</v>
      </c>
      <c r="D4414" s="1" t="s">
        <v>140</v>
      </c>
      <c r="E4414" s="1" t="s">
        <v>544</v>
      </c>
      <c r="F4414" s="1" t="s">
        <v>20</v>
      </c>
      <c r="G4414" s="1" t="s">
        <v>179</v>
      </c>
      <c r="H4414" s="1" t="n">
        <v>4</v>
      </c>
      <c r="I4414" s="23" t="str">
        <f aca="false">IF(J4414="RHAP", "Rhizophora apiculata", IF(J4414="EXAG", "Excoecaria agallocha", IF(J4414="BRPA", "Bruguiera parviflora", IF(J4414="XYMO", "Xylocarpus moluccensis", IF(J4414="BRCY", "Bruguiera cylindrica", IF(J4414="AVAL", "Avicennia alba", IF(J4414="AVOF", "Avicennia officinalis", IF(J4414="LURA", "Lumnitzera racemosa", IF(J4414="CETA", "Ceriops tagal", IF(J4414="XYGR", "Xylocarpus granatum", IF(J4414="AVMA", "Avicennia marina", IF(J4414="RHMU", "Rhizophora mucronata", IF(J4414="BRGY", "Bruguiera gymnorrhiza", IF(J4414="BRSE", "Bruguiera sexangula", IF(J4414="SOOV", "Sonneratia ovata", IF(J4414="SOCA", "Sonneratia caseolaris", IF(J4414="HELI", "Heritiera littoralis", IF(J4414="HESY", "Heritiera sylvatica", IF(J4414="NYFR", "Nypa fruticans", IF(J4414="CYRA", "Cynometra ramiflora", IF(J4414="PHPA", "Phoenix paludosa", IF(J4414="SCHY", "Scyphiphora hydrophyllacea", IF(J4414="DIMA", "Diospyros maritima", IF(J4414="POPI", "Pongamia pinnata", IF(J4414="MAPS", "Maniltoa psilogyne", IF(J4414="INBI", "Intsia bijuga", IF(J4414="ACEB", "Acanthus ebracteatus", IF(J4414="CAER", "Calamus erinaceus", IF(J4414="UNUN", "Unknown unknown",  IF(J4414="SOAL", "Sonneratia alba",  IF(J4414="AECO", "Aegiceras corniculatum", "" )) )))))))))))))))))))))))))))))</f>
        <v>Rhizophora apiculata</v>
      </c>
      <c r="J4414" s="23" t="s">
        <v>21</v>
      </c>
      <c r="K4414" s="68" t="n">
        <v>12.5</v>
      </c>
      <c r="L4414" s="30"/>
      <c r="N4414" s="38"/>
      <c r="P4414" s="23"/>
    </row>
    <row r="4415" customFormat="false" ht="13.8" hidden="false" customHeight="false" outlineLevel="0" collapsed="false">
      <c r="A4415" s="23" t="s">
        <v>138</v>
      </c>
      <c r="B4415" s="43" t="n">
        <v>41398</v>
      </c>
      <c r="C4415" s="1" t="s">
        <v>544</v>
      </c>
      <c r="D4415" s="1" t="s">
        <v>140</v>
      </c>
      <c r="E4415" s="1" t="s">
        <v>544</v>
      </c>
      <c r="F4415" s="1" t="s">
        <v>20</v>
      </c>
      <c r="G4415" s="1" t="s">
        <v>179</v>
      </c>
      <c r="H4415" s="1" t="n">
        <v>4</v>
      </c>
      <c r="I4415" s="23" t="str">
        <f aca="false">IF(J4415="RHAP", "Rhizophora apiculata", IF(J4415="EXAG", "Excoecaria agallocha", IF(J4415="BRPA", "Bruguiera parviflora", IF(J4415="XYMO", "Xylocarpus moluccensis", IF(J4415="BRCY", "Bruguiera cylindrica", IF(J4415="AVAL", "Avicennia alba", IF(J4415="AVOF", "Avicennia officinalis", IF(J4415="LURA", "Lumnitzera racemosa", IF(J4415="CETA", "Ceriops tagal", IF(J4415="XYGR", "Xylocarpus granatum", IF(J4415="AVMA", "Avicennia marina", IF(J4415="RHMU", "Rhizophora mucronata", IF(J4415="BRGY", "Bruguiera gymnorrhiza", IF(J4415="BRSE", "Bruguiera sexangula", IF(J4415="SOOV", "Sonneratia ovata", IF(J4415="SOCA", "Sonneratia caseolaris", IF(J4415="HELI", "Heritiera littoralis", IF(J4415="HESY", "Heritiera sylvatica", IF(J4415="NYFR", "Nypa fruticans", IF(J4415="CYRA", "Cynometra ramiflora", IF(J4415="PHPA", "Phoenix paludosa", IF(J4415="SCHY", "Scyphiphora hydrophyllacea", IF(J4415="DIMA", "Diospyros maritima", IF(J4415="POPI", "Pongamia pinnata", IF(J4415="MAPS", "Maniltoa psilogyne", IF(J4415="INBI", "Intsia bijuga", IF(J4415="ACEB", "Acanthus ebracteatus", IF(J4415="CAER", "Calamus erinaceus", IF(J4415="UNUN", "Unknown unknown",  IF(J4415="SOAL", "Sonneratia alba",  IF(J4415="AECO", "Aegiceras corniculatum", "" )) )))))))))))))))))))))))))))))</f>
        <v>Rhizophora apiculata</v>
      </c>
      <c r="J4415" s="23" t="s">
        <v>21</v>
      </c>
      <c r="K4415" s="68" t="n">
        <v>16</v>
      </c>
      <c r="L4415" s="30"/>
      <c r="N4415" s="38"/>
      <c r="P4415" s="23"/>
    </row>
    <row r="4416" customFormat="false" ht="13.8" hidden="false" customHeight="false" outlineLevel="0" collapsed="false">
      <c r="A4416" s="23" t="s">
        <v>138</v>
      </c>
      <c r="B4416" s="43" t="n">
        <v>41398</v>
      </c>
      <c r="C4416" s="1" t="s">
        <v>544</v>
      </c>
      <c r="D4416" s="1" t="s">
        <v>140</v>
      </c>
      <c r="E4416" s="1" t="s">
        <v>544</v>
      </c>
      <c r="F4416" s="1" t="s">
        <v>20</v>
      </c>
      <c r="G4416" s="1" t="s">
        <v>179</v>
      </c>
      <c r="H4416" s="1" t="n">
        <v>4</v>
      </c>
      <c r="I4416" s="23" t="str">
        <f aca="false">IF(J4416="RHAP", "Rhizophora apiculata", IF(J4416="EXAG", "Excoecaria agallocha", IF(J4416="BRPA", "Bruguiera parviflora", IF(J4416="XYMO", "Xylocarpus moluccensis", IF(J4416="BRCY", "Bruguiera cylindrica", IF(J4416="AVAL", "Avicennia alba", IF(J4416="AVOF", "Avicennia officinalis", IF(J4416="LURA", "Lumnitzera racemosa", IF(J4416="CETA", "Ceriops tagal", IF(J4416="XYGR", "Xylocarpus granatum", IF(J4416="AVMA", "Avicennia marina", IF(J4416="RHMU", "Rhizophora mucronata", IF(J4416="BRGY", "Bruguiera gymnorrhiza", IF(J4416="BRSE", "Bruguiera sexangula", IF(J4416="SOOV", "Sonneratia ovata", IF(J4416="SOCA", "Sonneratia caseolaris", IF(J4416="HELI", "Heritiera littoralis", IF(J4416="HESY", "Heritiera sylvatica", IF(J4416="NYFR", "Nypa fruticans", IF(J4416="CYRA", "Cynometra ramiflora", IF(J4416="PHPA", "Phoenix paludosa", IF(J4416="SCHY", "Scyphiphora hydrophyllacea", IF(J4416="DIMA", "Diospyros maritima", IF(J4416="POPI", "Pongamia pinnata", IF(J4416="MAPS", "Maniltoa psilogyne", IF(J4416="INBI", "Intsia bijuga", IF(J4416="ACEB", "Acanthus ebracteatus", IF(J4416="CAER", "Calamus erinaceus", IF(J4416="UNUN", "Unknown unknown",  IF(J4416="SOAL", "Sonneratia alba",  IF(J4416="AECO", "Aegiceras corniculatum", "" )) )))))))))))))))))))))))))))))</f>
        <v>Rhizophora apiculata</v>
      </c>
      <c r="J4416" s="23" t="s">
        <v>21</v>
      </c>
      <c r="K4416" s="68" t="n">
        <v>16.1</v>
      </c>
      <c r="L4416" s="30"/>
      <c r="N4416" s="38"/>
      <c r="P4416" s="23"/>
    </row>
    <row r="4417" customFormat="false" ht="13.8" hidden="false" customHeight="false" outlineLevel="0" collapsed="false">
      <c r="A4417" s="23" t="s">
        <v>138</v>
      </c>
      <c r="B4417" s="43" t="n">
        <v>41398</v>
      </c>
      <c r="C4417" s="1" t="s">
        <v>544</v>
      </c>
      <c r="D4417" s="1" t="s">
        <v>140</v>
      </c>
      <c r="E4417" s="1" t="s">
        <v>544</v>
      </c>
      <c r="F4417" s="1" t="s">
        <v>20</v>
      </c>
      <c r="G4417" s="1" t="s">
        <v>179</v>
      </c>
      <c r="H4417" s="1" t="n">
        <v>4</v>
      </c>
      <c r="I4417" s="23" t="str">
        <f aca="false">IF(J4417="RHAP", "Rhizophora apiculata", IF(J4417="EXAG", "Excoecaria agallocha", IF(J4417="BRPA", "Bruguiera parviflora", IF(J4417="XYMO", "Xylocarpus moluccensis", IF(J4417="BRCY", "Bruguiera cylindrica", IF(J4417="AVAL", "Avicennia alba", IF(J4417="AVOF", "Avicennia officinalis", IF(J4417="LURA", "Lumnitzera racemosa", IF(J4417="CETA", "Ceriops tagal", IF(J4417="XYGR", "Xylocarpus granatum", IF(J4417="AVMA", "Avicennia marina", IF(J4417="RHMU", "Rhizophora mucronata", IF(J4417="BRGY", "Bruguiera gymnorrhiza", IF(J4417="BRSE", "Bruguiera sexangula", IF(J4417="SOOV", "Sonneratia ovata", IF(J4417="SOCA", "Sonneratia caseolaris", IF(J4417="HELI", "Heritiera littoralis", IF(J4417="HESY", "Heritiera sylvatica", IF(J4417="NYFR", "Nypa fruticans", IF(J4417="CYRA", "Cynometra ramiflora", IF(J4417="PHPA", "Phoenix paludosa", IF(J4417="SCHY", "Scyphiphora hydrophyllacea", IF(J4417="DIMA", "Diospyros maritima", IF(J4417="POPI", "Pongamia pinnata", IF(J4417="MAPS", "Maniltoa psilogyne", IF(J4417="INBI", "Intsia bijuga", IF(J4417="ACEB", "Acanthus ebracteatus", IF(J4417="CAER", "Calamus erinaceus", IF(J4417="UNUN", "Unknown unknown",  IF(J4417="SOAL", "Sonneratia alba",  IF(J4417="AECO", "Aegiceras corniculatum", "" )) )))))))))))))))))))))))))))))</f>
        <v>Rhizophora apiculata</v>
      </c>
      <c r="J4417" s="23" t="s">
        <v>21</v>
      </c>
      <c r="K4417" s="68" t="n">
        <v>16.8</v>
      </c>
      <c r="L4417" s="30"/>
      <c r="N4417" s="38"/>
      <c r="P4417" s="23"/>
    </row>
    <row r="4418" customFormat="false" ht="13.8" hidden="false" customHeight="false" outlineLevel="0" collapsed="false">
      <c r="A4418" s="23" t="s">
        <v>138</v>
      </c>
      <c r="B4418" s="43" t="n">
        <v>41398</v>
      </c>
      <c r="C4418" s="1" t="s">
        <v>544</v>
      </c>
      <c r="D4418" s="1" t="s">
        <v>140</v>
      </c>
      <c r="E4418" s="1" t="s">
        <v>544</v>
      </c>
      <c r="F4418" s="1" t="s">
        <v>20</v>
      </c>
      <c r="G4418" s="1" t="s">
        <v>179</v>
      </c>
      <c r="H4418" s="1" t="n">
        <v>4</v>
      </c>
      <c r="I4418" s="23" t="str">
        <f aca="false">IF(J4418="RHAP", "Rhizophora apiculata", IF(J4418="EXAG", "Excoecaria agallocha", IF(J4418="BRPA", "Bruguiera parviflora", IF(J4418="XYMO", "Xylocarpus moluccensis", IF(J4418="BRCY", "Bruguiera cylindrica", IF(J4418="AVAL", "Avicennia alba", IF(J4418="AVOF", "Avicennia officinalis", IF(J4418="LURA", "Lumnitzera racemosa", IF(J4418="CETA", "Ceriops tagal", IF(J4418="XYGR", "Xylocarpus granatum", IF(J4418="AVMA", "Avicennia marina", IF(J4418="RHMU", "Rhizophora mucronata", IF(J4418="BRGY", "Bruguiera gymnorrhiza", IF(J4418="BRSE", "Bruguiera sexangula", IF(J4418="SOOV", "Sonneratia ovata", IF(J4418="SOCA", "Sonneratia caseolaris", IF(J4418="HELI", "Heritiera littoralis", IF(J4418="HESY", "Heritiera sylvatica", IF(J4418="NYFR", "Nypa fruticans", IF(J4418="CYRA", "Cynometra ramiflora", IF(J4418="PHPA", "Phoenix paludosa", IF(J4418="SCHY", "Scyphiphora hydrophyllacea", IF(J4418="DIMA", "Diospyros maritima", IF(J4418="POPI", "Pongamia pinnata", IF(J4418="MAPS", "Maniltoa psilogyne", IF(J4418="INBI", "Intsia bijuga", IF(J4418="ACEB", "Acanthus ebracteatus", IF(J4418="CAER", "Calamus erinaceus", IF(J4418="UNUN", "Unknown unknown",  IF(J4418="SOAL", "Sonneratia alba",  IF(J4418="AECO", "Aegiceras corniculatum", "" )) )))))))))))))))))))))))))))))</f>
        <v>Rhizophora apiculata</v>
      </c>
      <c r="J4418" s="23" t="s">
        <v>21</v>
      </c>
      <c r="K4418" s="68" t="n">
        <v>20.4</v>
      </c>
      <c r="L4418" s="30"/>
      <c r="N4418" s="38"/>
      <c r="P4418" s="23"/>
    </row>
    <row r="4419" customFormat="false" ht="13.8" hidden="false" customHeight="false" outlineLevel="0" collapsed="false">
      <c r="A4419" s="23" t="s">
        <v>138</v>
      </c>
      <c r="B4419" s="43" t="n">
        <v>41398</v>
      </c>
      <c r="C4419" s="1" t="s">
        <v>544</v>
      </c>
      <c r="D4419" s="1" t="s">
        <v>140</v>
      </c>
      <c r="E4419" s="1" t="s">
        <v>544</v>
      </c>
      <c r="F4419" s="1" t="s">
        <v>20</v>
      </c>
      <c r="G4419" s="1" t="s">
        <v>179</v>
      </c>
      <c r="H4419" s="1" t="n">
        <v>4</v>
      </c>
      <c r="I4419" s="23" t="str">
        <f aca="false">IF(J4419="RHAP", "Rhizophora apiculata", IF(J4419="EXAG", "Excoecaria agallocha", IF(J4419="BRPA", "Bruguiera parviflora", IF(J4419="XYMO", "Xylocarpus moluccensis", IF(J4419="BRCY", "Bruguiera cylindrica", IF(J4419="AVAL", "Avicennia alba", IF(J4419="AVOF", "Avicennia officinalis", IF(J4419="LURA", "Lumnitzera racemosa", IF(J4419="CETA", "Ceriops tagal", IF(J4419="XYGR", "Xylocarpus granatum", IF(J4419="AVMA", "Avicennia marina", IF(J4419="RHMU", "Rhizophora mucronata", IF(J4419="BRGY", "Bruguiera gymnorrhiza", IF(J4419="BRSE", "Bruguiera sexangula", IF(J4419="SOOV", "Sonneratia ovata", IF(J4419="SOCA", "Sonneratia caseolaris", IF(J4419="HELI", "Heritiera littoralis", IF(J4419="HESY", "Heritiera sylvatica", IF(J4419="NYFR", "Nypa fruticans", IF(J4419="CYRA", "Cynometra ramiflora", IF(J4419="PHPA", "Phoenix paludosa", IF(J4419="SCHY", "Scyphiphora hydrophyllacea", IF(J4419="DIMA", "Diospyros maritima", IF(J4419="POPI", "Pongamia pinnata", IF(J4419="MAPS", "Maniltoa psilogyne", IF(J4419="INBI", "Intsia bijuga", IF(J4419="ACEB", "Acanthus ebracteatus", IF(J4419="CAER", "Calamus erinaceus", IF(J4419="UNUN", "Unknown unknown",  IF(J4419="SOAL", "Sonneratia alba",  IF(J4419="AECO", "Aegiceras corniculatum", "" )) )))))))))))))))))))))))))))))</f>
        <v>Rhizophora apiculata</v>
      </c>
      <c r="J4419" s="23" t="s">
        <v>21</v>
      </c>
      <c r="K4419" s="68" t="n">
        <v>22.9</v>
      </c>
      <c r="L4419" s="30"/>
      <c r="N4419" s="38"/>
      <c r="P4419" s="23"/>
    </row>
    <row r="4420" customFormat="false" ht="13.8" hidden="false" customHeight="false" outlineLevel="0" collapsed="false">
      <c r="A4420" s="72" t="s">
        <v>138</v>
      </c>
      <c r="B4420" s="43" t="n">
        <v>41398</v>
      </c>
      <c r="C4420" s="1" t="s">
        <v>544</v>
      </c>
      <c r="D4420" s="1" t="s">
        <v>140</v>
      </c>
      <c r="E4420" s="1" t="s">
        <v>544</v>
      </c>
      <c r="F4420" s="1" t="s">
        <v>20</v>
      </c>
      <c r="G4420" s="1" t="s">
        <v>179</v>
      </c>
      <c r="H4420" s="1" t="n">
        <v>4</v>
      </c>
      <c r="I4420" s="23" t="str">
        <f aca="false">IF(J4420="RHAP", "Rhizophora apiculata", IF(J4420="EXAG", "Excoecaria agallocha", IF(J4420="BRPA", "Bruguiera parviflora", IF(J4420="XYMO", "Xylocarpus moluccensis", IF(J4420="BRCY", "Bruguiera cylindrica", IF(J4420="AVAL", "Avicennia alba", IF(J4420="AVOF", "Avicennia officinalis", IF(J4420="LURA", "Lumnitzera racemosa", IF(J4420="CETA", "Ceriops tagal", IF(J4420="XYGR", "Xylocarpus granatum", IF(J4420="AVMA", "Avicennia marina", IF(J4420="RHMU", "Rhizophora mucronata", IF(J4420="BRGY", "Bruguiera gymnorrhiza", IF(J4420="BRSE", "Bruguiera sexangula", IF(J4420="SOOV", "Sonneratia ovata", IF(J4420="SOCA", "Sonneratia caseolaris", IF(J4420="HELI", "Heritiera littoralis", IF(J4420="HESY", "Heritiera sylvatica", IF(J4420="NYFR", "Nypa fruticans", IF(J4420="CYRA", "Cynometra ramiflora", IF(J4420="PHPA", "Phoenix paludosa", IF(J4420="SCHY", "Scyphiphora hydrophyllacea", IF(J4420="DIMA", "Diospyros maritima", IF(J4420="POPI", "Pongamia pinnata", IF(J4420="MAPS", "Maniltoa psilogyne", IF(J4420="INBI", "Intsia bijuga", IF(J4420="ACEB", "Acanthus ebracteatus", IF(J4420="CAER", "Calamus erinaceus", IF(J4420="UNUN", "Unknown unknown",  IF(J4420="SOAL", "Sonneratia alba",  IF(J4420="AECO", "Aegiceras corniculatum", "" )) )))))))))))))))))))))))))))))</f>
        <v>Excoecaria agallocha</v>
      </c>
      <c r="J4420" s="23" t="s">
        <v>162</v>
      </c>
      <c r="K4420" s="68" t="n">
        <v>25.8</v>
      </c>
      <c r="L4420" s="30"/>
      <c r="N4420" s="38"/>
    </row>
    <row r="4421" customFormat="false" ht="13.8" hidden="false" customHeight="false" outlineLevel="0" collapsed="false">
      <c r="A4421" s="23" t="s">
        <v>138</v>
      </c>
      <c r="B4421" s="43" t="n">
        <v>41398</v>
      </c>
      <c r="C4421" s="1" t="s">
        <v>544</v>
      </c>
      <c r="D4421" s="1" t="s">
        <v>140</v>
      </c>
      <c r="E4421" s="1" t="s">
        <v>544</v>
      </c>
      <c r="F4421" s="1" t="s">
        <v>20</v>
      </c>
      <c r="G4421" s="1" t="s">
        <v>179</v>
      </c>
      <c r="H4421" s="1" t="n">
        <v>4</v>
      </c>
      <c r="I4421" s="23" t="str">
        <f aca="false">IF(J4421="RHAP", "Rhizophora apiculata", IF(J4421="EXAG", "Excoecaria agallocha", IF(J4421="BRPA", "Bruguiera parviflora", IF(J4421="XYMO", "Xylocarpus moluccensis", IF(J4421="BRCY", "Bruguiera cylindrica", IF(J4421="AVAL", "Avicennia alba", IF(J4421="AVOF", "Avicennia officinalis", IF(J4421="LURA", "Lumnitzera racemosa", IF(J4421="CETA", "Ceriops tagal", IF(J4421="XYGR", "Xylocarpus granatum", IF(J4421="AVMA", "Avicennia marina", IF(J4421="RHMU", "Rhizophora mucronata", IF(J4421="BRGY", "Bruguiera gymnorrhiza", IF(J4421="BRSE", "Bruguiera sexangula", IF(J4421="SOOV", "Sonneratia ovata", IF(J4421="SOCA", "Sonneratia caseolaris", IF(J4421="HELI", "Heritiera littoralis", IF(J4421="HESY", "Heritiera sylvatica", IF(J4421="NYFR", "Nypa fruticans", IF(J4421="CYRA", "Cynometra ramiflora", IF(J4421="PHPA", "Phoenix paludosa", IF(J4421="SCHY", "Scyphiphora hydrophyllacea", IF(J4421="DIMA", "Diospyros maritima", IF(J4421="POPI", "Pongamia pinnata", IF(J4421="MAPS", "Maniltoa psilogyne", IF(J4421="INBI", "Intsia bijuga", IF(J4421="ACEB", "Acanthus ebracteatus", IF(J4421="CAER", "Calamus erinaceus", IF(J4421="UNUN", "Unknown unknown",  IF(J4421="SOAL", "Sonneratia alba",  IF(J4421="AECO", "Aegiceras corniculatum", "" )) )))))))))))))))))))))))))))))</f>
        <v>Rhizophora apiculata</v>
      </c>
      <c r="J4421" s="23" t="s">
        <v>21</v>
      </c>
      <c r="K4421" s="68" t="n">
        <v>28.7</v>
      </c>
      <c r="L4421" s="30"/>
      <c r="N4421" s="38"/>
      <c r="P4421" s="23"/>
    </row>
    <row r="4422" customFormat="false" ht="13.8" hidden="false" customHeight="false" outlineLevel="0" collapsed="false">
      <c r="A4422" s="23" t="s">
        <v>138</v>
      </c>
      <c r="B4422" s="43" t="n">
        <v>41398</v>
      </c>
      <c r="C4422" s="1" t="s">
        <v>544</v>
      </c>
      <c r="D4422" s="1" t="s">
        <v>140</v>
      </c>
      <c r="E4422" s="1" t="s">
        <v>544</v>
      </c>
      <c r="F4422" s="1" t="s">
        <v>20</v>
      </c>
      <c r="G4422" s="1" t="s">
        <v>179</v>
      </c>
      <c r="H4422" s="1" t="n">
        <v>4</v>
      </c>
      <c r="I4422" s="23" t="str">
        <f aca="false">IF(J4422="RHAP", "Rhizophora apiculata", IF(J4422="EXAG", "Excoecaria agallocha", IF(J4422="BRPA", "Bruguiera parviflora", IF(J4422="XYMO", "Xylocarpus moluccensis", IF(J4422="BRCY", "Bruguiera cylindrica", IF(J4422="AVAL", "Avicennia alba", IF(J4422="AVOF", "Avicennia officinalis", IF(J4422="LURA", "Lumnitzera racemosa", IF(J4422="CETA", "Ceriops tagal", IF(J4422="XYGR", "Xylocarpus granatum", IF(J4422="AVMA", "Avicennia marina", IF(J4422="RHMU", "Rhizophora mucronata", IF(J4422="BRGY", "Bruguiera gymnorrhiza", IF(J4422="BRSE", "Bruguiera sexangula", IF(J4422="SOOV", "Sonneratia ovata", IF(J4422="SOCA", "Sonneratia caseolaris", IF(J4422="HELI", "Heritiera littoralis", IF(J4422="HESY", "Heritiera sylvatica", IF(J4422="NYFR", "Nypa fruticans", IF(J4422="CYRA", "Cynometra ramiflora", IF(J4422="PHPA", "Phoenix paludosa", IF(J4422="SCHY", "Scyphiphora hydrophyllacea", IF(J4422="DIMA", "Diospyros maritima", IF(J4422="POPI", "Pongamia pinnata", IF(J4422="MAPS", "Maniltoa psilogyne", IF(J4422="INBI", "Intsia bijuga", IF(J4422="ACEB", "Acanthus ebracteatus", IF(J4422="CAER", "Calamus erinaceus", IF(J4422="UNUN", "Unknown unknown",  IF(J4422="SOAL", "Sonneratia alba",  IF(J4422="AECO", "Aegiceras corniculatum", "" )) )))))))))))))))))))))))))))))</f>
        <v>Avicennia alba</v>
      </c>
      <c r="J4422" s="23" t="s">
        <v>27</v>
      </c>
      <c r="K4422" s="68" t="n">
        <v>38.1</v>
      </c>
      <c r="L4422" s="30"/>
      <c r="N4422" s="38"/>
      <c r="P4422" s="23"/>
    </row>
    <row r="4423" customFormat="false" ht="13.8" hidden="false" customHeight="false" outlineLevel="0" collapsed="false">
      <c r="A4423" s="23" t="s">
        <v>138</v>
      </c>
      <c r="B4423" s="43" t="n">
        <v>41398</v>
      </c>
      <c r="C4423" s="1" t="s">
        <v>544</v>
      </c>
      <c r="D4423" s="1" t="s">
        <v>140</v>
      </c>
      <c r="E4423" s="1" t="s">
        <v>544</v>
      </c>
      <c r="F4423" s="1" t="s">
        <v>20</v>
      </c>
      <c r="G4423" s="1" t="s">
        <v>179</v>
      </c>
      <c r="H4423" s="1" t="n">
        <v>5</v>
      </c>
      <c r="I4423" s="23" t="s">
        <v>1085</v>
      </c>
      <c r="J4423" s="23" t="s">
        <v>1086</v>
      </c>
      <c r="K4423" s="68" t="n">
        <v>6.5</v>
      </c>
      <c r="L4423" s="30"/>
      <c r="N4423" s="38"/>
      <c r="P4423" s="23" t="s">
        <v>1085</v>
      </c>
    </row>
    <row r="4424" customFormat="false" ht="13.8" hidden="false" customHeight="false" outlineLevel="0" collapsed="false">
      <c r="A4424" s="23" t="s">
        <v>138</v>
      </c>
      <c r="B4424" s="43" t="n">
        <v>41398</v>
      </c>
      <c r="C4424" s="1" t="s">
        <v>544</v>
      </c>
      <c r="D4424" s="1" t="s">
        <v>140</v>
      </c>
      <c r="E4424" s="1" t="s">
        <v>544</v>
      </c>
      <c r="F4424" s="1" t="s">
        <v>20</v>
      </c>
      <c r="G4424" s="1" t="s">
        <v>179</v>
      </c>
      <c r="H4424" s="1" t="n">
        <v>5</v>
      </c>
      <c r="I4424" s="23" t="str">
        <f aca="false">IF(J4424="RHAP", "Rhizophora apiculata", IF(J4424="EXAG", "Excoecaria agallocha", IF(J4424="BRPA", "Bruguiera parviflora", IF(J4424="XYMO", "Xylocarpus moluccensis", IF(J4424="BRCY", "Bruguiera cylindrica", IF(J4424="AVAL", "Avicennia alba", IF(J4424="AVOF", "Avicennia officinalis", IF(J4424="LURA", "Lumnitzera racemosa", IF(J4424="CETA", "Ceriops tagal", IF(J4424="XYGR", "Xylocarpus granatum", IF(J4424="AVMA", "Avicennia marina", IF(J4424="RHMU", "Rhizophora mucronata", IF(J4424="BRGY", "Bruguiera gymnorrhiza", IF(J4424="BRSE", "Bruguiera sexangula", IF(J4424="SOOV", "Sonneratia ovata", IF(J4424="SOCA", "Sonneratia caseolaris", IF(J4424="HELI", "Heritiera littoralis", IF(J4424="HESY", "Heritiera sylvatica", IF(J4424="NYFR", "Nypa fruticans", IF(J4424="CYRA", "Cynometra ramiflora", IF(J4424="PHPA", "Phoenix paludosa", IF(J4424="SCHY", "Scyphiphora hydrophyllacea", IF(J4424="DIMA", "Diospyros maritima", IF(J4424="POPI", "Pongamia pinnata", IF(J4424="MAPS", "Maniltoa psilogyne", IF(J4424="INBI", "Intsia bijuga", IF(J4424="ACEB", "Acanthus ebracteatus", IF(J4424="CAER", "Calamus erinaceus", IF(J4424="UNUN", "Unknown unknown",  IF(J4424="SOAL", "Sonneratia alba",  IF(J4424="AECO", "Aegiceras corniculatum", "" )) )))))))))))))))))))))))))))))</f>
        <v>Rhizophora apiculata</v>
      </c>
      <c r="J4424" s="23" t="s">
        <v>21</v>
      </c>
      <c r="K4424" s="68" t="n">
        <v>6.7</v>
      </c>
      <c r="L4424" s="30"/>
      <c r="N4424" s="38"/>
      <c r="P4424" s="23"/>
    </row>
    <row r="4425" customFormat="false" ht="13.8" hidden="false" customHeight="false" outlineLevel="0" collapsed="false">
      <c r="A4425" s="72" t="s">
        <v>138</v>
      </c>
      <c r="B4425" s="43" t="n">
        <v>41398</v>
      </c>
      <c r="C4425" s="1" t="s">
        <v>544</v>
      </c>
      <c r="D4425" s="1" t="s">
        <v>140</v>
      </c>
      <c r="E4425" s="1" t="s">
        <v>544</v>
      </c>
      <c r="F4425" s="1" t="s">
        <v>20</v>
      </c>
      <c r="G4425" s="1" t="s">
        <v>179</v>
      </c>
      <c r="H4425" s="1" t="n">
        <v>5</v>
      </c>
      <c r="I4425" s="23" t="str">
        <f aca="false">IF(J4425="RHAP", "Rhizophora apiculata", IF(J4425="EXAG", "Excoecaria agallocha", IF(J4425="BRPA", "Bruguiera parviflora", IF(J4425="XYMO", "Xylocarpus moluccensis", IF(J4425="BRCY", "Bruguiera cylindrica", IF(J4425="AVAL", "Avicennia alba", IF(J4425="AVOF", "Avicennia officinalis", IF(J4425="LURA", "Lumnitzera racemosa", IF(J4425="CETA", "Ceriops tagal", IF(J4425="XYGR", "Xylocarpus granatum", IF(J4425="AVMA", "Avicennia marina", IF(J4425="RHMU", "Rhizophora mucronata", IF(J4425="BRGY", "Bruguiera gymnorrhiza", IF(J4425="BRSE", "Bruguiera sexangula", IF(J4425="SOOV", "Sonneratia ovata", IF(J4425="SOCA", "Sonneratia caseolaris", IF(J4425="HELI", "Heritiera littoralis", IF(J4425="HESY", "Heritiera sylvatica", IF(J4425="NYFR", "Nypa fruticans", IF(J4425="CYRA", "Cynometra ramiflora", IF(J4425="PHPA", "Phoenix paludosa", IF(J4425="SCHY", "Scyphiphora hydrophyllacea", IF(J4425="DIMA", "Diospyros maritima", IF(J4425="POPI", "Pongamia pinnata", IF(J4425="MAPS", "Maniltoa psilogyne", IF(J4425="INBI", "Intsia bijuga", IF(J4425="ACEB", "Acanthus ebracteatus", IF(J4425="CAER", "Calamus erinaceus", IF(J4425="UNUN", "Unknown unknown",  IF(J4425="SOAL", "Sonneratia alba",  IF(J4425="AECO", "Aegiceras corniculatum", "" )) )))))))))))))))))))))))))))))</f>
        <v>Excoecaria agallocha</v>
      </c>
      <c r="J4425" s="23" t="s">
        <v>162</v>
      </c>
      <c r="K4425" s="68" t="n">
        <v>7.2</v>
      </c>
      <c r="L4425" s="30"/>
      <c r="N4425" s="38"/>
    </row>
    <row r="4426" customFormat="false" ht="13.8" hidden="false" customHeight="false" outlineLevel="0" collapsed="false">
      <c r="A4426" s="23" t="s">
        <v>138</v>
      </c>
      <c r="B4426" s="43" t="n">
        <v>41398</v>
      </c>
      <c r="C4426" s="1" t="s">
        <v>544</v>
      </c>
      <c r="D4426" s="1" t="s">
        <v>140</v>
      </c>
      <c r="E4426" s="1" t="s">
        <v>544</v>
      </c>
      <c r="F4426" s="1" t="s">
        <v>20</v>
      </c>
      <c r="G4426" s="1" t="s">
        <v>179</v>
      </c>
      <c r="H4426" s="1" t="n">
        <v>5</v>
      </c>
      <c r="I4426" s="23" t="s">
        <v>1085</v>
      </c>
      <c r="J4426" s="23" t="s">
        <v>1086</v>
      </c>
      <c r="K4426" s="68" t="n">
        <v>7.5</v>
      </c>
      <c r="L4426" s="30"/>
      <c r="N4426" s="38"/>
      <c r="P4426" s="23" t="s">
        <v>1085</v>
      </c>
    </row>
    <row r="4427" customFormat="false" ht="13.8" hidden="false" customHeight="false" outlineLevel="0" collapsed="false">
      <c r="A4427" s="23" t="s">
        <v>138</v>
      </c>
      <c r="B4427" s="43" t="n">
        <v>41398</v>
      </c>
      <c r="C4427" s="1" t="s">
        <v>544</v>
      </c>
      <c r="D4427" s="1" t="s">
        <v>140</v>
      </c>
      <c r="E4427" s="1" t="s">
        <v>544</v>
      </c>
      <c r="F4427" s="1" t="s">
        <v>20</v>
      </c>
      <c r="G4427" s="1" t="s">
        <v>179</v>
      </c>
      <c r="H4427" s="1" t="n">
        <v>5</v>
      </c>
      <c r="I4427" s="23" t="s">
        <v>1085</v>
      </c>
      <c r="J4427" s="23" t="s">
        <v>1086</v>
      </c>
      <c r="K4427" s="68" t="n">
        <v>8.2</v>
      </c>
      <c r="L4427" s="30"/>
      <c r="N4427" s="38"/>
      <c r="P4427" s="23" t="s">
        <v>1085</v>
      </c>
    </row>
    <row r="4428" customFormat="false" ht="13.8" hidden="false" customHeight="false" outlineLevel="0" collapsed="false">
      <c r="A4428" s="23" t="s">
        <v>138</v>
      </c>
      <c r="B4428" s="43" t="n">
        <v>41398</v>
      </c>
      <c r="C4428" s="1" t="s">
        <v>544</v>
      </c>
      <c r="D4428" s="1" t="s">
        <v>140</v>
      </c>
      <c r="E4428" s="1" t="s">
        <v>544</v>
      </c>
      <c r="F4428" s="1" t="s">
        <v>20</v>
      </c>
      <c r="G4428" s="1" t="s">
        <v>179</v>
      </c>
      <c r="H4428" s="1" t="n">
        <v>5</v>
      </c>
      <c r="I4428" s="23" t="s">
        <v>1085</v>
      </c>
      <c r="J4428" s="23" t="s">
        <v>1086</v>
      </c>
      <c r="K4428" s="68" t="n">
        <v>11.6</v>
      </c>
      <c r="L4428" s="30"/>
      <c r="N4428" s="38"/>
      <c r="P4428" s="23" t="s">
        <v>1085</v>
      </c>
    </row>
    <row r="4429" customFormat="false" ht="13.8" hidden="false" customHeight="false" outlineLevel="0" collapsed="false">
      <c r="A4429" s="23" t="s">
        <v>138</v>
      </c>
      <c r="B4429" s="43" t="n">
        <v>41398</v>
      </c>
      <c r="C4429" s="1" t="s">
        <v>544</v>
      </c>
      <c r="D4429" s="1" t="s">
        <v>140</v>
      </c>
      <c r="E4429" s="1" t="s">
        <v>544</v>
      </c>
      <c r="F4429" s="1" t="s">
        <v>20</v>
      </c>
      <c r="G4429" s="1" t="s">
        <v>179</v>
      </c>
      <c r="H4429" s="1" t="n">
        <v>5</v>
      </c>
      <c r="I4429" s="23" t="str">
        <f aca="false">IF(J4429="RHAP", "Rhizophora apiculata", IF(J4429="EXAG", "Excoecaria agallocha", IF(J4429="BRPA", "Bruguiera parviflora", IF(J4429="XYMO", "Xylocarpus moluccensis", IF(J4429="BRCY", "Bruguiera cylindrica", IF(J4429="AVAL", "Avicennia alba", IF(J4429="AVOF", "Avicennia officinalis", IF(J4429="LURA", "Lumnitzera racemosa", IF(J4429="CETA", "Ceriops tagal", IF(J4429="XYGR", "Xylocarpus granatum", IF(J4429="AVMA", "Avicennia marina", IF(J4429="RHMU", "Rhizophora mucronata", IF(J4429="BRGY", "Bruguiera gymnorrhiza", IF(J4429="BRSE", "Bruguiera sexangula", IF(J4429="SOOV", "Sonneratia ovata", IF(J4429="SOCA", "Sonneratia caseolaris", IF(J4429="HELI", "Heritiera littoralis", IF(J4429="HESY", "Heritiera sylvatica", IF(J4429="NYFR", "Nypa fruticans", IF(J4429="CYRA", "Cynometra ramiflora", IF(J4429="PHPA", "Phoenix paludosa", IF(J4429="SCHY", "Scyphiphora hydrophyllacea", IF(J4429="DIMA", "Diospyros maritima", IF(J4429="POPI", "Pongamia pinnata", IF(J4429="MAPS", "Maniltoa psilogyne", IF(J4429="INBI", "Intsia bijuga", IF(J4429="ACEB", "Acanthus ebracteatus", IF(J4429="CAER", "Calamus erinaceus", IF(J4429="UNUN", "Unknown unknown",  IF(J4429="SOAL", "Sonneratia alba",  IF(J4429="AECO", "Aegiceras corniculatum", "" )) )))))))))))))))))))))))))))))</f>
        <v>Bruguiera gymnorrhiza</v>
      </c>
      <c r="J4429" s="23" t="s">
        <v>1027</v>
      </c>
      <c r="K4429" s="68" t="n">
        <v>13.2</v>
      </c>
      <c r="L4429" s="30"/>
      <c r="N4429" s="38"/>
      <c r="P4429" s="23"/>
    </row>
    <row r="4430" customFormat="false" ht="13.8" hidden="false" customHeight="false" outlineLevel="0" collapsed="false">
      <c r="A4430" s="23" t="s">
        <v>138</v>
      </c>
      <c r="B4430" s="43" t="n">
        <v>41398</v>
      </c>
      <c r="C4430" s="1" t="s">
        <v>544</v>
      </c>
      <c r="D4430" s="1" t="s">
        <v>140</v>
      </c>
      <c r="E4430" s="1" t="s">
        <v>544</v>
      </c>
      <c r="F4430" s="1" t="s">
        <v>20</v>
      </c>
      <c r="G4430" s="1" t="s">
        <v>179</v>
      </c>
      <c r="H4430" s="1" t="n">
        <v>5</v>
      </c>
      <c r="I4430" s="23" t="s">
        <v>1085</v>
      </c>
      <c r="J4430" s="23" t="s">
        <v>1086</v>
      </c>
      <c r="K4430" s="68" t="n">
        <v>13.5</v>
      </c>
      <c r="L4430" s="30"/>
      <c r="N4430" s="38"/>
      <c r="P4430" s="23" t="s">
        <v>1085</v>
      </c>
    </row>
    <row r="4431" customFormat="false" ht="13.8" hidden="false" customHeight="false" outlineLevel="0" collapsed="false">
      <c r="A4431" s="72" t="s">
        <v>138</v>
      </c>
      <c r="B4431" s="43" t="n">
        <v>41398</v>
      </c>
      <c r="C4431" s="1" t="s">
        <v>544</v>
      </c>
      <c r="D4431" s="1" t="s">
        <v>140</v>
      </c>
      <c r="E4431" s="1" t="s">
        <v>544</v>
      </c>
      <c r="F4431" s="1" t="s">
        <v>20</v>
      </c>
      <c r="G4431" s="1" t="s">
        <v>179</v>
      </c>
      <c r="H4431" s="1" t="n">
        <v>5</v>
      </c>
      <c r="I4431" s="23" t="str">
        <f aca="false">IF(J4431="RHAP", "Rhizophora apiculata", IF(J4431="EXAG", "Excoecaria agallocha", IF(J4431="BRPA", "Bruguiera parviflora", IF(J4431="XYMO", "Xylocarpus moluccensis", IF(J4431="BRCY", "Bruguiera cylindrica", IF(J4431="AVAL", "Avicennia alba", IF(J4431="AVOF", "Avicennia officinalis", IF(J4431="LURA", "Lumnitzera racemosa", IF(J4431="CETA", "Ceriops tagal", IF(J4431="XYGR", "Xylocarpus granatum", IF(J4431="AVMA", "Avicennia marina", IF(J4431="RHMU", "Rhizophora mucronata", IF(J4431="BRGY", "Bruguiera gymnorrhiza", IF(J4431="BRSE", "Bruguiera sexangula", IF(J4431="SOOV", "Sonneratia ovata", IF(J4431="SOCA", "Sonneratia caseolaris", IF(J4431="HELI", "Heritiera littoralis", IF(J4431="HESY", "Heritiera sylvatica", IF(J4431="NYFR", "Nypa fruticans", IF(J4431="CYRA", "Cynometra ramiflora", IF(J4431="PHPA", "Phoenix paludosa", IF(J4431="SCHY", "Scyphiphora hydrophyllacea", IF(J4431="DIMA", "Diospyros maritima", IF(J4431="POPI", "Pongamia pinnata", IF(J4431="MAPS", "Maniltoa psilogyne", IF(J4431="INBI", "Intsia bijuga", IF(J4431="ACEB", "Acanthus ebracteatus", IF(J4431="CAER", "Calamus erinaceus", IF(J4431="UNUN", "Unknown unknown",  IF(J4431="SOAL", "Sonneratia alba",  IF(J4431="AECO", "Aegiceras corniculatum", "" )) )))))))))))))))))))))))))))))</f>
        <v>Excoecaria agallocha</v>
      </c>
      <c r="J4431" s="23" t="s">
        <v>162</v>
      </c>
      <c r="K4431" s="68" t="n">
        <v>15.1</v>
      </c>
      <c r="L4431" s="30"/>
      <c r="N4431" s="38"/>
    </row>
    <row r="4432" customFormat="false" ht="13.8" hidden="false" customHeight="false" outlineLevel="0" collapsed="false">
      <c r="A4432" s="23" t="s">
        <v>138</v>
      </c>
      <c r="B4432" s="43" t="n">
        <v>41398</v>
      </c>
      <c r="C4432" s="1" t="s">
        <v>544</v>
      </c>
      <c r="D4432" s="1" t="s">
        <v>140</v>
      </c>
      <c r="E4432" s="1" t="s">
        <v>544</v>
      </c>
      <c r="F4432" s="1" t="s">
        <v>20</v>
      </c>
      <c r="G4432" s="1" t="s">
        <v>179</v>
      </c>
      <c r="H4432" s="1" t="n">
        <v>5</v>
      </c>
      <c r="I4432" s="23" t="str">
        <f aca="false">IF(J4432="RHAP", "Rhizophora apiculata", IF(J4432="EXAG", "Excoecaria agallocha", IF(J4432="BRPA", "Bruguiera parviflora", IF(J4432="XYMO", "Xylocarpus moluccensis", IF(J4432="BRCY", "Bruguiera cylindrica", IF(J4432="AVAL", "Avicennia alba", IF(J4432="AVOF", "Avicennia officinalis", IF(J4432="LURA", "Lumnitzera racemosa", IF(J4432="CETA", "Ceriops tagal", IF(J4432="XYGR", "Xylocarpus granatum", IF(J4432="AVMA", "Avicennia marina", IF(J4432="RHMU", "Rhizophora mucronata", IF(J4432="BRGY", "Bruguiera gymnorrhiza", IF(J4432="BRSE", "Bruguiera sexangula", IF(J4432="SOOV", "Sonneratia ovata", IF(J4432="SOCA", "Sonneratia caseolaris", IF(J4432="HELI", "Heritiera littoralis", IF(J4432="HESY", "Heritiera sylvatica", IF(J4432="NYFR", "Nypa fruticans", IF(J4432="CYRA", "Cynometra ramiflora", IF(J4432="PHPA", "Phoenix paludosa", IF(J4432="SCHY", "Scyphiphora hydrophyllacea", IF(J4432="DIMA", "Diospyros maritima", IF(J4432="POPI", "Pongamia pinnata", IF(J4432="MAPS", "Maniltoa psilogyne", IF(J4432="INBI", "Intsia bijuga", IF(J4432="ACEB", "Acanthus ebracteatus", IF(J4432="CAER", "Calamus erinaceus", IF(J4432="UNUN", "Unknown unknown",  IF(J4432="SOAL", "Sonneratia alba",  IF(J4432="AECO", "Aegiceras corniculatum", "" )) )))))))))))))))))))))))))))))</f>
        <v>Xylocarpus moluccensis</v>
      </c>
      <c r="J4432" s="23" t="s">
        <v>146</v>
      </c>
      <c r="K4432" s="68" t="n">
        <v>16.5</v>
      </c>
      <c r="P4432" s="23"/>
    </row>
    <row r="4433" customFormat="false" ht="13.8" hidden="false" customHeight="false" outlineLevel="0" collapsed="false">
      <c r="A4433" s="72" t="s">
        <v>138</v>
      </c>
      <c r="B4433" s="43" t="n">
        <v>41398</v>
      </c>
      <c r="C4433" s="1" t="s">
        <v>544</v>
      </c>
      <c r="D4433" s="1" t="s">
        <v>140</v>
      </c>
      <c r="E4433" s="1" t="s">
        <v>544</v>
      </c>
      <c r="F4433" s="1" t="s">
        <v>20</v>
      </c>
      <c r="G4433" s="1" t="s">
        <v>179</v>
      </c>
      <c r="H4433" s="1" t="n">
        <v>5</v>
      </c>
      <c r="I4433" s="23" t="str">
        <f aca="false">IF(J4433="RHAP", "Rhizophora apiculata", IF(J4433="EXAG", "Excoecaria agallocha", IF(J4433="BRPA", "Bruguiera parviflora", IF(J4433="XYMO", "Xylocarpus moluccensis", IF(J4433="BRCY", "Bruguiera cylindrica", IF(J4433="AVAL", "Avicennia alba", IF(J4433="AVOF", "Avicennia officinalis", IF(J4433="LURA", "Lumnitzera racemosa", IF(J4433="CETA", "Ceriops tagal", IF(J4433="XYGR", "Xylocarpus granatum", IF(J4433="AVMA", "Avicennia marina", IF(J4433="RHMU", "Rhizophora mucronata", IF(J4433="BRGY", "Bruguiera gymnorrhiza", IF(J4433="BRSE", "Bruguiera sexangula", IF(J4433="SOOV", "Sonneratia ovata", IF(J4433="SOCA", "Sonneratia caseolaris", IF(J4433="HELI", "Heritiera littoralis", IF(J4433="HESY", "Heritiera sylvatica", IF(J4433="NYFR", "Nypa fruticans", IF(J4433="CYRA", "Cynometra ramiflora", IF(J4433="PHPA", "Phoenix paludosa", IF(J4433="SCHY", "Scyphiphora hydrophyllacea", IF(J4433="DIMA", "Diospyros maritima", IF(J4433="POPI", "Pongamia pinnata", IF(J4433="MAPS", "Maniltoa psilogyne", IF(J4433="INBI", "Intsia bijuga", IF(J4433="ACEB", "Acanthus ebracteatus", IF(J4433="CAER", "Calamus erinaceus", IF(J4433="UNUN", "Unknown unknown",  IF(J4433="SOAL", "Sonneratia alba",  IF(J4433="AECO", "Aegiceras corniculatum", "" )) )))))))))))))))))))))))))))))</f>
        <v>Excoecaria agallocha</v>
      </c>
      <c r="J4433" s="23" t="s">
        <v>162</v>
      </c>
      <c r="K4433" s="68" t="n">
        <v>17.4</v>
      </c>
      <c r="L4433" s="30"/>
      <c r="N4433" s="38"/>
    </row>
    <row r="4434" customFormat="false" ht="13.8" hidden="false" customHeight="false" outlineLevel="0" collapsed="false">
      <c r="A4434" s="23" t="s">
        <v>138</v>
      </c>
      <c r="B4434" s="43" t="n">
        <v>41398</v>
      </c>
      <c r="C4434" s="1" t="s">
        <v>544</v>
      </c>
      <c r="D4434" s="1" t="s">
        <v>140</v>
      </c>
      <c r="E4434" s="1" t="s">
        <v>544</v>
      </c>
      <c r="F4434" s="1" t="s">
        <v>20</v>
      </c>
      <c r="G4434" s="1" t="s">
        <v>179</v>
      </c>
      <c r="H4434" s="1" t="n">
        <v>5</v>
      </c>
      <c r="I4434" s="23" t="s">
        <v>1085</v>
      </c>
      <c r="J4434" s="23" t="s">
        <v>1086</v>
      </c>
      <c r="K4434" s="68" t="n">
        <v>18.3</v>
      </c>
      <c r="L4434" s="30"/>
      <c r="N4434" s="38"/>
      <c r="P4434" s="23" t="s">
        <v>1085</v>
      </c>
    </row>
    <row r="4435" customFormat="false" ht="13.8" hidden="false" customHeight="false" outlineLevel="0" collapsed="false">
      <c r="A4435" s="23" t="s">
        <v>138</v>
      </c>
      <c r="B4435" s="43" t="n">
        <v>41398</v>
      </c>
      <c r="C4435" s="1" t="s">
        <v>544</v>
      </c>
      <c r="D4435" s="1" t="s">
        <v>140</v>
      </c>
      <c r="E4435" s="1" t="s">
        <v>544</v>
      </c>
      <c r="F4435" s="1" t="s">
        <v>20</v>
      </c>
      <c r="G4435" s="1" t="s">
        <v>179</v>
      </c>
      <c r="H4435" s="1" t="n">
        <v>5</v>
      </c>
      <c r="I4435" s="23" t="str">
        <f aca="false">IF(J4435="RHAP", "Rhizophora apiculata", IF(J4435="EXAG", "Excoecaria agallocha", IF(J4435="BRPA", "Bruguiera parviflora", IF(J4435="XYMO", "Xylocarpus moluccensis", IF(J4435="BRCY", "Bruguiera cylindrica", IF(J4435="AVAL", "Avicennia alba", IF(J4435="AVOF", "Avicennia officinalis", IF(J4435="LURA", "Lumnitzera racemosa", IF(J4435="CETA", "Ceriops tagal", IF(J4435="XYGR", "Xylocarpus granatum", IF(J4435="AVMA", "Avicennia marina", IF(J4435="RHMU", "Rhizophora mucronata", IF(J4435="BRGY", "Bruguiera gymnorrhiza", IF(J4435="BRSE", "Bruguiera sexangula", IF(J4435="SOOV", "Sonneratia ovata", IF(J4435="SOCA", "Sonneratia caseolaris", IF(J4435="HELI", "Heritiera littoralis", IF(J4435="HESY", "Heritiera sylvatica", IF(J4435="NYFR", "Nypa fruticans", IF(J4435="CYRA", "Cynometra ramiflora", IF(J4435="PHPA", "Phoenix paludosa", IF(J4435="SCHY", "Scyphiphora hydrophyllacea", IF(J4435="DIMA", "Diospyros maritima", IF(J4435="POPI", "Pongamia pinnata", IF(J4435="MAPS", "Maniltoa psilogyne", IF(J4435="INBI", "Intsia bijuga", IF(J4435="ACEB", "Acanthus ebracteatus", IF(J4435="CAER", "Calamus erinaceus", IF(J4435="UNUN", "Unknown unknown",  IF(J4435="SOAL", "Sonneratia alba",  IF(J4435="AECO", "Aegiceras corniculatum", "" )) )))))))))))))))))))))))))))))</f>
        <v>Bruguiera gymnorrhiza</v>
      </c>
      <c r="J4435" s="23" t="s">
        <v>1027</v>
      </c>
      <c r="K4435" s="68" t="n">
        <v>23.2</v>
      </c>
      <c r="L4435" s="30"/>
      <c r="N4435" s="38"/>
      <c r="P4435" s="23"/>
    </row>
    <row r="4436" customFormat="false" ht="13.8" hidden="false" customHeight="false" outlineLevel="0" collapsed="false">
      <c r="A4436" s="23" t="s">
        <v>138</v>
      </c>
      <c r="B4436" s="43" t="n">
        <v>41398</v>
      </c>
      <c r="C4436" s="1" t="s">
        <v>544</v>
      </c>
      <c r="D4436" s="1" t="s">
        <v>140</v>
      </c>
      <c r="E4436" s="1" t="s">
        <v>544</v>
      </c>
      <c r="F4436" s="1" t="s">
        <v>20</v>
      </c>
      <c r="G4436" s="1" t="s">
        <v>179</v>
      </c>
      <c r="H4436" s="1" t="n">
        <v>5</v>
      </c>
      <c r="I4436" s="23" t="s">
        <v>1085</v>
      </c>
      <c r="J4436" s="23" t="s">
        <v>1086</v>
      </c>
      <c r="K4436" s="68" t="n">
        <v>25.7</v>
      </c>
      <c r="L4436" s="30"/>
      <c r="N4436" s="38"/>
      <c r="P4436" s="23" t="s">
        <v>1085</v>
      </c>
    </row>
    <row r="4437" customFormat="false" ht="13.8" hidden="false" customHeight="false" outlineLevel="0" collapsed="false">
      <c r="A4437" s="23" t="s">
        <v>138</v>
      </c>
      <c r="B4437" s="43" t="n">
        <v>41398</v>
      </c>
      <c r="C4437" s="1" t="s">
        <v>544</v>
      </c>
      <c r="D4437" s="1" t="s">
        <v>140</v>
      </c>
      <c r="E4437" s="1" t="s">
        <v>544</v>
      </c>
      <c r="F4437" s="1" t="s">
        <v>20</v>
      </c>
      <c r="G4437" s="1" t="s">
        <v>179</v>
      </c>
      <c r="H4437" s="1" t="n">
        <v>5</v>
      </c>
      <c r="I4437" s="23" t="s">
        <v>1085</v>
      </c>
      <c r="J4437" s="23" t="s">
        <v>1086</v>
      </c>
      <c r="K4437" s="68" t="n">
        <v>27.2</v>
      </c>
      <c r="L4437" s="30"/>
      <c r="N4437" s="38"/>
      <c r="P4437" s="23" t="s">
        <v>1085</v>
      </c>
    </row>
    <row r="4438" customFormat="false" ht="13.8" hidden="false" customHeight="false" outlineLevel="0" collapsed="false">
      <c r="A4438" s="72" t="s">
        <v>138</v>
      </c>
      <c r="B4438" s="43" t="n">
        <v>41398</v>
      </c>
      <c r="C4438" s="1" t="s">
        <v>544</v>
      </c>
      <c r="D4438" s="1" t="s">
        <v>140</v>
      </c>
      <c r="E4438" s="1" t="s">
        <v>544</v>
      </c>
      <c r="F4438" s="1" t="s">
        <v>20</v>
      </c>
      <c r="G4438" s="1" t="s">
        <v>179</v>
      </c>
      <c r="H4438" s="1" t="n">
        <v>5</v>
      </c>
      <c r="I4438" s="23" t="str">
        <f aca="false">IF(J4438="RHAP", "Rhizophora apiculata", IF(J4438="EXAG", "Excoecaria agallocha", IF(J4438="BRPA", "Bruguiera parviflora", IF(J4438="XYMO", "Xylocarpus moluccensis", IF(J4438="BRCY", "Bruguiera cylindrica", IF(J4438="AVAL", "Avicennia alba", IF(J4438="AVOF", "Avicennia officinalis", IF(J4438="LURA", "Lumnitzera racemosa", IF(J4438="CETA", "Ceriops tagal", IF(J4438="XYGR", "Xylocarpus granatum", IF(J4438="AVMA", "Avicennia marina", IF(J4438="RHMU", "Rhizophora mucronata", IF(J4438="BRGY", "Bruguiera gymnorrhiza", IF(J4438="BRSE", "Bruguiera sexangula", IF(J4438="SOOV", "Sonneratia ovata", IF(J4438="SOCA", "Sonneratia caseolaris", IF(J4438="HELI", "Heritiera littoralis", IF(J4438="HESY", "Heritiera sylvatica", IF(J4438="NYFR", "Nypa fruticans", IF(J4438="CYRA", "Cynometra ramiflora", IF(J4438="PHPA", "Phoenix paludosa", IF(J4438="SCHY", "Scyphiphora hydrophyllacea", IF(J4438="DIMA", "Diospyros maritima", IF(J4438="POPI", "Pongamia pinnata", IF(J4438="MAPS", "Maniltoa psilogyne", IF(J4438="INBI", "Intsia bijuga", IF(J4438="ACEB", "Acanthus ebracteatus", IF(J4438="CAER", "Calamus erinaceus", IF(J4438="UNUN", "Unknown unknown",  IF(J4438="SOAL", "Sonneratia alba",  IF(J4438="AECO", "Aegiceras corniculatum", "" )) )))))))))))))))))))))))))))))</f>
        <v>Excoecaria agallocha</v>
      </c>
      <c r="J4438" s="23" t="s">
        <v>162</v>
      </c>
      <c r="K4438" s="68" t="n">
        <v>48.6</v>
      </c>
      <c r="L4438" s="30"/>
      <c r="N4438" s="38"/>
    </row>
    <row r="4439" customFormat="false" ht="13.8" hidden="false" customHeight="false" outlineLevel="0" collapsed="false">
      <c r="A4439" s="72" t="s">
        <v>138</v>
      </c>
      <c r="B4439" s="43" t="n">
        <v>41398</v>
      </c>
      <c r="C4439" s="1" t="s">
        <v>544</v>
      </c>
      <c r="D4439" s="1" t="s">
        <v>140</v>
      </c>
      <c r="E4439" s="1" t="s">
        <v>544</v>
      </c>
      <c r="F4439" s="1" t="s">
        <v>20</v>
      </c>
      <c r="G4439" s="1" t="s">
        <v>179</v>
      </c>
      <c r="H4439" s="1" t="n">
        <v>6</v>
      </c>
      <c r="I4439" s="23" t="str">
        <f aca="false">IF(J4439="RHAP", "Rhizophora apiculata", IF(J4439="EXAG", "Excoecaria agallocha", IF(J4439="BRPA", "Bruguiera parviflora", IF(J4439="XYMO", "Xylocarpus moluccensis", IF(J4439="BRCY", "Bruguiera cylindrica", IF(J4439="AVAL", "Avicennia alba", IF(J4439="AVOF", "Avicennia officinalis", IF(J4439="LURA", "Lumnitzera racemosa", IF(J4439="CETA", "Ceriops tagal", IF(J4439="XYGR", "Xylocarpus granatum", IF(J4439="AVMA", "Avicennia marina", IF(J4439="RHMU", "Rhizophora mucronata", IF(J4439="BRGY", "Bruguiera gymnorrhiza", IF(J4439="BRSE", "Bruguiera sexangula", IF(J4439="SOOV", "Sonneratia ovata", IF(J4439="SOCA", "Sonneratia caseolaris", IF(J4439="HELI", "Heritiera littoralis", IF(J4439="HESY", "Heritiera sylvatica", IF(J4439="NYFR", "Nypa fruticans", IF(J4439="CYRA", "Cynometra ramiflora", IF(J4439="PHPA", "Phoenix paludosa", IF(J4439="SCHY", "Scyphiphora hydrophyllacea", IF(J4439="DIMA", "Diospyros maritima", IF(J4439="POPI", "Pongamia pinnata", IF(J4439="MAPS", "Maniltoa psilogyne", IF(J4439="INBI", "Intsia bijuga", IF(J4439="ACEB", "Acanthus ebracteatus", IF(J4439="CAER", "Calamus erinaceus", IF(J4439="UNUN", "Unknown unknown",  IF(J4439="SOAL", "Sonneratia alba",  IF(J4439="AECO", "Aegiceras corniculatum", "" )) )))))))))))))))))))))))))))))</f>
        <v>Excoecaria agallocha</v>
      </c>
      <c r="J4439" s="23" t="s">
        <v>162</v>
      </c>
      <c r="K4439" s="68" t="n">
        <v>6</v>
      </c>
      <c r="L4439" s="30"/>
      <c r="N4439" s="38"/>
    </row>
    <row r="4440" customFormat="false" ht="13.8" hidden="false" customHeight="false" outlineLevel="0" collapsed="false">
      <c r="A4440" s="72" t="s">
        <v>138</v>
      </c>
      <c r="B4440" s="43" t="n">
        <v>41398</v>
      </c>
      <c r="C4440" s="1" t="s">
        <v>544</v>
      </c>
      <c r="D4440" s="1" t="s">
        <v>140</v>
      </c>
      <c r="E4440" s="1" t="s">
        <v>544</v>
      </c>
      <c r="F4440" s="1" t="s">
        <v>20</v>
      </c>
      <c r="G4440" s="1" t="s">
        <v>179</v>
      </c>
      <c r="H4440" s="1" t="n">
        <v>6</v>
      </c>
      <c r="I4440" s="23" t="str">
        <f aca="false">IF(J4440="RHAP", "Rhizophora apiculata", IF(J4440="EXAG", "Excoecaria agallocha", IF(J4440="BRPA", "Bruguiera parviflora", IF(J4440="XYMO", "Xylocarpus moluccensis", IF(J4440="BRCY", "Bruguiera cylindrica", IF(J4440="AVAL", "Avicennia alba", IF(J4440="AVOF", "Avicennia officinalis", IF(J4440="LURA", "Lumnitzera racemosa", IF(J4440="CETA", "Ceriops tagal", IF(J4440="XYGR", "Xylocarpus granatum", IF(J4440="AVMA", "Avicennia marina", IF(J4440="RHMU", "Rhizophora mucronata", IF(J4440="BRGY", "Bruguiera gymnorrhiza", IF(J4440="BRSE", "Bruguiera sexangula", IF(J4440="SOOV", "Sonneratia ovata", IF(J4440="SOCA", "Sonneratia caseolaris", IF(J4440="HELI", "Heritiera littoralis", IF(J4440="HESY", "Heritiera sylvatica", IF(J4440="NYFR", "Nypa fruticans", IF(J4440="CYRA", "Cynometra ramiflora", IF(J4440="PHPA", "Phoenix paludosa", IF(J4440="SCHY", "Scyphiphora hydrophyllacea", IF(J4440="DIMA", "Diospyros maritima", IF(J4440="POPI", "Pongamia pinnata", IF(J4440="MAPS", "Maniltoa psilogyne", IF(J4440="INBI", "Intsia bijuga", IF(J4440="ACEB", "Acanthus ebracteatus", IF(J4440="CAER", "Calamus erinaceus", IF(J4440="UNUN", "Unknown unknown",  IF(J4440="SOAL", "Sonneratia alba",  IF(J4440="AECO", "Aegiceras corniculatum", "" )) )))))))))))))))))))))))))))))</f>
        <v>Excoecaria agallocha</v>
      </c>
      <c r="J4440" s="23" t="s">
        <v>162</v>
      </c>
      <c r="K4440" s="68" t="n">
        <v>6.1</v>
      </c>
      <c r="L4440" s="30"/>
      <c r="N4440" s="38"/>
    </row>
    <row r="4441" customFormat="false" ht="13.8" hidden="false" customHeight="false" outlineLevel="0" collapsed="false">
      <c r="A4441" s="72" t="s">
        <v>138</v>
      </c>
      <c r="B4441" s="43" t="n">
        <v>41398</v>
      </c>
      <c r="C4441" s="1" t="s">
        <v>544</v>
      </c>
      <c r="D4441" s="1" t="s">
        <v>140</v>
      </c>
      <c r="E4441" s="1" t="s">
        <v>544</v>
      </c>
      <c r="F4441" s="1" t="s">
        <v>20</v>
      </c>
      <c r="G4441" s="1" t="s">
        <v>179</v>
      </c>
      <c r="H4441" s="1" t="n">
        <v>6</v>
      </c>
      <c r="I4441" s="23" t="str">
        <f aca="false">IF(J4441="RHAP", "Rhizophora apiculata", IF(J4441="EXAG", "Excoecaria agallocha", IF(J4441="BRPA", "Bruguiera parviflora", IF(J4441="XYMO", "Xylocarpus moluccensis", IF(J4441="BRCY", "Bruguiera cylindrica", IF(J4441="AVAL", "Avicennia alba", IF(J4441="AVOF", "Avicennia officinalis", IF(J4441="LURA", "Lumnitzera racemosa", IF(J4441="CETA", "Ceriops tagal", IF(J4441="XYGR", "Xylocarpus granatum", IF(J4441="AVMA", "Avicennia marina", IF(J4441="RHMU", "Rhizophora mucronata", IF(J4441="BRGY", "Bruguiera gymnorrhiza", IF(J4441="BRSE", "Bruguiera sexangula", IF(J4441="SOOV", "Sonneratia ovata", IF(J4441="SOCA", "Sonneratia caseolaris", IF(J4441="HELI", "Heritiera littoralis", IF(J4441="HESY", "Heritiera sylvatica", IF(J4441="NYFR", "Nypa fruticans", IF(J4441="CYRA", "Cynometra ramiflora", IF(J4441="PHPA", "Phoenix paludosa", IF(J4441="SCHY", "Scyphiphora hydrophyllacea", IF(J4441="DIMA", "Diospyros maritima", IF(J4441="POPI", "Pongamia pinnata", IF(J4441="MAPS", "Maniltoa psilogyne", IF(J4441="INBI", "Intsia bijuga", IF(J4441="ACEB", "Acanthus ebracteatus", IF(J4441="CAER", "Calamus erinaceus", IF(J4441="UNUN", "Unknown unknown",  IF(J4441="SOAL", "Sonneratia alba",  IF(J4441="AECO", "Aegiceras corniculatum", "" )) )))))))))))))))))))))))))))))</f>
        <v>Excoecaria agallocha</v>
      </c>
      <c r="J4441" s="23" t="s">
        <v>162</v>
      </c>
      <c r="K4441" s="68" t="n">
        <v>8</v>
      </c>
      <c r="L4441" s="30"/>
      <c r="N4441" s="38"/>
    </row>
    <row r="4442" customFormat="false" ht="13.8" hidden="false" customHeight="false" outlineLevel="0" collapsed="false">
      <c r="A4442" s="23" t="s">
        <v>138</v>
      </c>
      <c r="B4442" s="43" t="n">
        <v>41398</v>
      </c>
      <c r="C4442" s="1" t="s">
        <v>544</v>
      </c>
      <c r="D4442" s="1" t="s">
        <v>140</v>
      </c>
      <c r="E4442" s="1" t="s">
        <v>544</v>
      </c>
      <c r="F4442" s="1" t="s">
        <v>20</v>
      </c>
      <c r="G4442" s="1" t="s">
        <v>179</v>
      </c>
      <c r="H4442" s="1" t="n">
        <v>6</v>
      </c>
      <c r="I4442" s="23" t="str">
        <f aca="false">IF(J4442="RHAP", "Rhizophora apiculata", IF(J4442="EXAG", "Excoecaria agallocha", IF(J4442="BRPA", "Bruguiera parviflora", IF(J4442="XYMO", "Xylocarpus moluccensis", IF(J4442="BRCY", "Bruguiera cylindrica", IF(J4442="AVAL", "Avicennia alba", IF(J4442="AVOF", "Avicennia officinalis", IF(J4442="LURA", "Lumnitzera racemosa", IF(J4442="CETA", "Ceriops tagal", IF(J4442="XYGR", "Xylocarpus granatum", IF(J4442="AVMA", "Avicennia marina", IF(J4442="RHMU", "Rhizophora mucronata", IF(J4442="BRGY", "Bruguiera gymnorrhiza", IF(J4442="BRSE", "Bruguiera sexangula", IF(J4442="SOOV", "Sonneratia ovata", IF(J4442="SOCA", "Sonneratia caseolaris", IF(J4442="HELI", "Heritiera littoralis", IF(J4442="HESY", "Heritiera sylvatica", IF(J4442="NYFR", "Nypa fruticans", IF(J4442="CYRA", "Cynometra ramiflora", IF(J4442="PHPA", "Phoenix paludosa", IF(J4442="SCHY", "Scyphiphora hydrophyllacea", IF(J4442="DIMA", "Diospyros maritima", IF(J4442="POPI", "Pongamia pinnata", IF(J4442="MAPS", "Maniltoa psilogyne", IF(J4442="INBI", "Intsia bijuga", IF(J4442="ACEB", "Acanthus ebracteatus", IF(J4442="CAER", "Calamus erinaceus", IF(J4442="UNUN", "Unknown unknown",  IF(J4442="SOAL", "Sonneratia alba",  IF(J4442="AECO", "Aegiceras corniculatum", "" )) )))))))))))))))))))))))))))))</f>
        <v>Xylocarpus moluccensis</v>
      </c>
      <c r="J4442" s="23" t="s">
        <v>146</v>
      </c>
      <c r="K4442" s="68" t="n">
        <v>8.5</v>
      </c>
      <c r="P4442" s="23"/>
    </row>
    <row r="4443" customFormat="false" ht="13.8" hidden="false" customHeight="false" outlineLevel="0" collapsed="false">
      <c r="A4443" s="72" t="s">
        <v>138</v>
      </c>
      <c r="B4443" s="43" t="n">
        <v>41398</v>
      </c>
      <c r="C4443" s="1" t="s">
        <v>544</v>
      </c>
      <c r="D4443" s="1" t="s">
        <v>140</v>
      </c>
      <c r="E4443" s="1" t="s">
        <v>544</v>
      </c>
      <c r="F4443" s="1" t="s">
        <v>20</v>
      </c>
      <c r="G4443" s="1" t="s">
        <v>179</v>
      </c>
      <c r="H4443" s="1" t="n">
        <v>6</v>
      </c>
      <c r="I4443" s="23" t="str">
        <f aca="false">IF(J4443="RHAP", "Rhizophora apiculata", IF(J4443="EXAG", "Excoecaria agallocha", IF(J4443="BRPA", "Bruguiera parviflora", IF(J4443="XYMO", "Xylocarpus moluccensis", IF(J4443="BRCY", "Bruguiera cylindrica", IF(J4443="AVAL", "Avicennia alba", IF(J4443="AVOF", "Avicennia officinalis", IF(J4443="LURA", "Lumnitzera racemosa", IF(J4443="CETA", "Ceriops tagal", IF(J4443="XYGR", "Xylocarpus granatum", IF(J4443="AVMA", "Avicennia marina", IF(J4443="RHMU", "Rhizophora mucronata", IF(J4443="BRGY", "Bruguiera gymnorrhiza", IF(J4443="BRSE", "Bruguiera sexangula", IF(J4443="SOOV", "Sonneratia ovata", IF(J4443="SOCA", "Sonneratia caseolaris", IF(J4443="HELI", "Heritiera littoralis", IF(J4443="HESY", "Heritiera sylvatica", IF(J4443="NYFR", "Nypa fruticans", IF(J4443="CYRA", "Cynometra ramiflora", IF(J4443="PHPA", "Phoenix paludosa", IF(J4443="SCHY", "Scyphiphora hydrophyllacea", IF(J4443="DIMA", "Diospyros maritima", IF(J4443="POPI", "Pongamia pinnata", IF(J4443="MAPS", "Maniltoa psilogyne", IF(J4443="INBI", "Intsia bijuga", IF(J4443="ACEB", "Acanthus ebracteatus", IF(J4443="CAER", "Calamus erinaceus", IF(J4443="UNUN", "Unknown unknown",  IF(J4443="SOAL", "Sonneratia alba",  IF(J4443="AECO", "Aegiceras corniculatum", "" )) )))))))))))))))))))))))))))))</f>
        <v>Excoecaria agallocha</v>
      </c>
      <c r="J4443" s="23" t="s">
        <v>162</v>
      </c>
      <c r="K4443" s="68" t="n">
        <v>10.4</v>
      </c>
      <c r="L4443" s="30"/>
      <c r="N4443" s="38"/>
    </row>
    <row r="4444" customFormat="false" ht="13.8" hidden="false" customHeight="false" outlineLevel="0" collapsed="false">
      <c r="A4444" s="23" t="s">
        <v>138</v>
      </c>
      <c r="B4444" s="43" t="n">
        <v>41398</v>
      </c>
      <c r="C4444" s="1" t="s">
        <v>544</v>
      </c>
      <c r="D4444" s="1" t="s">
        <v>140</v>
      </c>
      <c r="E4444" s="1" t="s">
        <v>544</v>
      </c>
      <c r="F4444" s="1" t="s">
        <v>20</v>
      </c>
      <c r="G4444" s="1" t="s">
        <v>179</v>
      </c>
      <c r="H4444" s="1" t="n">
        <v>6</v>
      </c>
      <c r="I4444" s="23" t="str">
        <f aca="false">IF(J4444="RHAP", "Rhizophora apiculata", IF(J4444="EXAG", "Excoecaria agallocha", IF(J4444="BRPA", "Bruguiera parviflora", IF(J4444="XYMO", "Xylocarpus moluccensis", IF(J4444="BRCY", "Bruguiera cylindrica", IF(J4444="AVAL", "Avicennia alba", IF(J4444="AVOF", "Avicennia officinalis", IF(J4444="LURA", "Lumnitzera racemosa", IF(J4444="CETA", "Ceriops tagal", IF(J4444="XYGR", "Xylocarpus granatum", IF(J4444="AVMA", "Avicennia marina", IF(J4444="RHMU", "Rhizophora mucronata", IF(J4444="BRGY", "Bruguiera gymnorrhiza", IF(J4444="BRSE", "Bruguiera sexangula", IF(J4444="SOOV", "Sonneratia ovata", IF(J4444="SOCA", "Sonneratia caseolaris", IF(J4444="HELI", "Heritiera littoralis", IF(J4444="HESY", "Heritiera sylvatica", IF(J4444="NYFR", "Nypa fruticans", IF(J4444="CYRA", "Cynometra ramiflora", IF(J4444="PHPA", "Phoenix paludosa", IF(J4444="SCHY", "Scyphiphora hydrophyllacea", IF(J4444="DIMA", "Diospyros maritima", IF(J4444="POPI", "Pongamia pinnata", IF(J4444="MAPS", "Maniltoa psilogyne", IF(J4444="INBI", "Intsia bijuga", IF(J4444="ACEB", "Acanthus ebracteatus", IF(J4444="CAER", "Calamus erinaceus", IF(J4444="UNUN", "Unknown unknown",  IF(J4444="SOAL", "Sonneratia alba",  IF(J4444="AECO", "Aegiceras corniculatum", "" )) )))))))))))))))))))))))))))))</f>
        <v>Avicennia alba</v>
      </c>
      <c r="J4444" s="23" t="s">
        <v>27</v>
      </c>
      <c r="K4444" s="68" t="n">
        <v>11.3</v>
      </c>
      <c r="L4444" s="30"/>
      <c r="N4444" s="38"/>
      <c r="P4444" s="23"/>
    </row>
    <row r="4445" customFormat="false" ht="13.8" hidden="false" customHeight="false" outlineLevel="0" collapsed="false">
      <c r="A4445" s="72" t="s">
        <v>138</v>
      </c>
      <c r="B4445" s="43" t="n">
        <v>41398</v>
      </c>
      <c r="C4445" s="1" t="s">
        <v>544</v>
      </c>
      <c r="D4445" s="1" t="s">
        <v>140</v>
      </c>
      <c r="E4445" s="1" t="s">
        <v>544</v>
      </c>
      <c r="F4445" s="1" t="s">
        <v>20</v>
      </c>
      <c r="G4445" s="1" t="s">
        <v>179</v>
      </c>
      <c r="H4445" s="1" t="n">
        <v>6</v>
      </c>
      <c r="I4445" s="23" t="str">
        <f aca="false">IF(J4445="RHAP", "Rhizophora apiculata", IF(J4445="EXAG", "Excoecaria agallocha", IF(J4445="BRPA", "Bruguiera parviflora", IF(J4445="XYMO", "Xylocarpus moluccensis", IF(J4445="BRCY", "Bruguiera cylindrica", IF(J4445="AVAL", "Avicennia alba", IF(J4445="AVOF", "Avicennia officinalis", IF(J4445="LURA", "Lumnitzera racemosa", IF(J4445="CETA", "Ceriops tagal", IF(J4445="XYGR", "Xylocarpus granatum", IF(J4445="AVMA", "Avicennia marina", IF(J4445="RHMU", "Rhizophora mucronata", IF(J4445="BRGY", "Bruguiera gymnorrhiza", IF(J4445="BRSE", "Bruguiera sexangula", IF(J4445="SOOV", "Sonneratia ovata", IF(J4445="SOCA", "Sonneratia caseolaris", IF(J4445="HELI", "Heritiera littoralis", IF(J4445="HESY", "Heritiera sylvatica", IF(J4445="NYFR", "Nypa fruticans", IF(J4445="CYRA", "Cynometra ramiflora", IF(J4445="PHPA", "Phoenix paludosa", IF(J4445="SCHY", "Scyphiphora hydrophyllacea", IF(J4445="DIMA", "Diospyros maritima", IF(J4445="POPI", "Pongamia pinnata", IF(J4445="MAPS", "Maniltoa psilogyne", IF(J4445="INBI", "Intsia bijuga", IF(J4445="ACEB", "Acanthus ebracteatus", IF(J4445="CAER", "Calamus erinaceus", IF(J4445="UNUN", "Unknown unknown",  IF(J4445="SOAL", "Sonneratia alba",  IF(J4445="AECO", "Aegiceras corniculatum", "" )) )))))))))))))))))))))))))))))</f>
        <v>Excoecaria agallocha</v>
      </c>
      <c r="J4445" s="23" t="s">
        <v>162</v>
      </c>
      <c r="K4445" s="68" t="n">
        <v>14.6</v>
      </c>
      <c r="L4445" s="30"/>
      <c r="N4445" s="38"/>
    </row>
    <row r="4446" customFormat="false" ht="13.8" hidden="false" customHeight="false" outlineLevel="0" collapsed="false">
      <c r="A4446" s="23" t="s">
        <v>138</v>
      </c>
      <c r="B4446" s="43" t="n">
        <v>41398</v>
      </c>
      <c r="C4446" s="1" t="s">
        <v>544</v>
      </c>
      <c r="D4446" s="1" t="s">
        <v>140</v>
      </c>
      <c r="E4446" s="1" t="s">
        <v>544</v>
      </c>
      <c r="F4446" s="1" t="s">
        <v>20</v>
      </c>
      <c r="G4446" s="1" t="s">
        <v>179</v>
      </c>
      <c r="H4446" s="1" t="n">
        <v>6</v>
      </c>
      <c r="I4446" s="23" t="str">
        <f aca="false">IF(J4446="RHAP", "Rhizophora apiculata", IF(J4446="EXAG", "Excoecaria agallocha", IF(J4446="BRPA", "Bruguiera parviflora", IF(J4446="XYMO", "Xylocarpus moluccensis", IF(J4446="BRCY", "Bruguiera cylindrica", IF(J4446="AVAL", "Avicennia alba", IF(J4446="AVOF", "Avicennia officinalis", IF(J4446="LURA", "Lumnitzera racemosa", IF(J4446="CETA", "Ceriops tagal", IF(J4446="XYGR", "Xylocarpus granatum", IF(J4446="AVMA", "Avicennia marina", IF(J4446="RHMU", "Rhizophora mucronata", IF(J4446="BRGY", "Bruguiera gymnorrhiza", IF(J4446="BRSE", "Bruguiera sexangula", IF(J4446="SOOV", "Sonneratia ovata", IF(J4446="SOCA", "Sonneratia caseolaris", IF(J4446="HELI", "Heritiera littoralis", IF(J4446="HESY", "Heritiera sylvatica", IF(J4446="NYFR", "Nypa fruticans", IF(J4446="CYRA", "Cynometra ramiflora", IF(J4446="PHPA", "Phoenix paludosa", IF(J4446="SCHY", "Scyphiphora hydrophyllacea", IF(J4446="DIMA", "Diospyros maritima", IF(J4446="POPI", "Pongamia pinnata", IF(J4446="MAPS", "Maniltoa psilogyne", IF(J4446="INBI", "Intsia bijuga", IF(J4446="ACEB", "Acanthus ebracteatus", IF(J4446="CAER", "Calamus erinaceus", IF(J4446="UNUN", "Unknown unknown",  IF(J4446="SOAL", "Sonneratia alba",  IF(J4446="AECO", "Aegiceras corniculatum", "" )) )))))))))))))))))))))))))))))</f>
        <v>Xylocarpus moluccensis</v>
      </c>
      <c r="J4446" s="23" t="s">
        <v>146</v>
      </c>
      <c r="K4446" s="68" t="n">
        <v>18.9</v>
      </c>
      <c r="P4446" s="23"/>
    </row>
    <row r="4447" customFormat="false" ht="13.8" hidden="false" customHeight="false" outlineLevel="0" collapsed="false">
      <c r="A4447" s="23" t="s">
        <v>138</v>
      </c>
      <c r="B4447" s="43" t="n">
        <v>41398</v>
      </c>
      <c r="C4447" s="1" t="s">
        <v>544</v>
      </c>
      <c r="D4447" s="1" t="s">
        <v>140</v>
      </c>
      <c r="E4447" s="1" t="s">
        <v>544</v>
      </c>
      <c r="F4447" s="1" t="s">
        <v>20</v>
      </c>
      <c r="G4447" s="1" t="s">
        <v>179</v>
      </c>
      <c r="H4447" s="1" t="n">
        <v>6</v>
      </c>
      <c r="I4447" s="23" t="str">
        <f aca="false">IF(J4447="RHAP", "Rhizophora apiculata", IF(J4447="EXAG", "Excoecaria agallocha", IF(J4447="BRPA", "Bruguiera parviflora", IF(J4447="XYMO", "Xylocarpus moluccensis", IF(J4447="BRCY", "Bruguiera cylindrica", IF(J4447="AVAL", "Avicennia alba", IF(J4447="AVOF", "Avicennia officinalis", IF(J4447="LURA", "Lumnitzera racemosa", IF(J4447="CETA", "Ceriops tagal", IF(J4447="XYGR", "Xylocarpus granatum", IF(J4447="AVMA", "Avicennia marina", IF(J4447="RHMU", "Rhizophora mucronata", IF(J4447="BRGY", "Bruguiera gymnorrhiza", IF(J4447="BRSE", "Bruguiera sexangula", IF(J4447="SOOV", "Sonneratia ovata", IF(J4447="SOCA", "Sonneratia caseolaris", IF(J4447="HELI", "Heritiera littoralis", IF(J4447="HESY", "Heritiera sylvatica", IF(J4447="NYFR", "Nypa fruticans", IF(J4447="CYRA", "Cynometra ramiflora", IF(J4447="PHPA", "Phoenix paludosa", IF(J4447="SCHY", "Scyphiphora hydrophyllacea", IF(J4447="DIMA", "Diospyros maritima", IF(J4447="POPI", "Pongamia pinnata", IF(J4447="MAPS", "Maniltoa psilogyne", IF(J4447="INBI", "Intsia bijuga", IF(J4447="ACEB", "Acanthus ebracteatus", IF(J4447="CAER", "Calamus erinaceus", IF(J4447="UNUN", "Unknown unknown",  IF(J4447="SOAL", "Sonneratia alba",  IF(J4447="AECO", "Aegiceras corniculatum", "" )) )))))))))))))))))))))))))))))</f>
        <v>Xylocarpus moluccensis</v>
      </c>
      <c r="J4447" s="23" t="s">
        <v>146</v>
      </c>
      <c r="K4447" s="68" t="n">
        <v>24.8</v>
      </c>
      <c r="P4447" s="23"/>
    </row>
    <row r="4448" customFormat="false" ht="13.8" hidden="false" customHeight="false" outlineLevel="0" collapsed="false">
      <c r="A4448" s="23" t="s">
        <v>138</v>
      </c>
      <c r="B4448" s="43" t="n">
        <v>41398</v>
      </c>
      <c r="C4448" s="1" t="s">
        <v>544</v>
      </c>
      <c r="D4448" s="1" t="s">
        <v>140</v>
      </c>
      <c r="E4448" s="1" t="s">
        <v>544</v>
      </c>
      <c r="F4448" s="1" t="s">
        <v>20</v>
      </c>
      <c r="G4448" s="1" t="s">
        <v>179</v>
      </c>
      <c r="H4448" s="1" t="n">
        <v>6</v>
      </c>
      <c r="I4448" s="23" t="str">
        <f aca="false">IF(J4448="RHAP", "Rhizophora apiculata", IF(J4448="EXAG", "Excoecaria agallocha", IF(J4448="BRPA", "Bruguiera parviflora", IF(J4448="XYMO", "Xylocarpus moluccensis", IF(J4448="BRCY", "Bruguiera cylindrica", IF(J4448="AVAL", "Avicennia alba", IF(J4448="AVOF", "Avicennia officinalis", IF(J4448="LURA", "Lumnitzera racemosa", IF(J4448="CETA", "Ceriops tagal", IF(J4448="XYGR", "Xylocarpus granatum", IF(J4448="AVMA", "Avicennia marina", IF(J4448="RHMU", "Rhizophora mucronata", IF(J4448="BRGY", "Bruguiera gymnorrhiza", IF(J4448="BRSE", "Bruguiera sexangula", IF(J4448="SOOV", "Sonneratia ovata", IF(J4448="SOCA", "Sonneratia caseolaris", IF(J4448="HELI", "Heritiera littoralis", IF(J4448="HESY", "Heritiera sylvatica", IF(J4448="NYFR", "Nypa fruticans", IF(J4448="CYRA", "Cynometra ramiflora", IF(J4448="PHPA", "Phoenix paludosa", IF(J4448="SCHY", "Scyphiphora hydrophyllacea", IF(J4448="DIMA", "Diospyros maritima", IF(J4448="POPI", "Pongamia pinnata", IF(J4448="MAPS", "Maniltoa psilogyne", IF(J4448="INBI", "Intsia bijuga", IF(J4448="ACEB", "Acanthus ebracteatus", IF(J4448="CAER", "Calamus erinaceus", IF(J4448="UNUN", "Unknown unknown",  IF(J4448="SOAL", "Sonneratia alba",  IF(J4448="AECO", "Aegiceras corniculatum", "" )) )))))))))))))))))))))))))))))</f>
        <v>Xylocarpus moluccensis</v>
      </c>
      <c r="J4448" s="23" t="s">
        <v>146</v>
      </c>
      <c r="K4448" s="68" t="n">
        <v>29.2</v>
      </c>
      <c r="P4448" s="23"/>
    </row>
    <row r="4449" customFormat="false" ht="13.8" hidden="false" customHeight="false" outlineLevel="0" collapsed="false">
      <c r="A4449" s="23" t="s">
        <v>138</v>
      </c>
      <c r="B4449" s="43" t="n">
        <v>41398</v>
      </c>
      <c r="C4449" s="1" t="s">
        <v>544</v>
      </c>
      <c r="D4449" s="1" t="s">
        <v>140</v>
      </c>
      <c r="E4449" s="1" t="s">
        <v>544</v>
      </c>
      <c r="F4449" s="1" t="s">
        <v>20</v>
      </c>
      <c r="G4449" s="1" t="s">
        <v>179</v>
      </c>
      <c r="H4449" s="1" t="n">
        <v>6</v>
      </c>
      <c r="I4449" s="23" t="str">
        <f aca="false">IF(J4449="RHAP", "Rhizophora apiculata", IF(J4449="EXAG", "Excoecaria agallocha", IF(J4449="BRPA", "Bruguiera parviflora", IF(J4449="XYMO", "Xylocarpus moluccensis", IF(J4449="BRCY", "Bruguiera cylindrica", IF(J4449="AVAL", "Avicennia alba", IF(J4449="AVOF", "Avicennia officinalis", IF(J4449="LURA", "Lumnitzera racemosa", IF(J4449="CETA", "Ceriops tagal", IF(J4449="XYGR", "Xylocarpus granatum", IF(J4449="AVMA", "Avicennia marina", IF(J4449="RHMU", "Rhizophora mucronata", IF(J4449="BRGY", "Bruguiera gymnorrhiza", IF(J4449="BRSE", "Bruguiera sexangula", IF(J4449="SOOV", "Sonneratia ovata", IF(J4449="SOCA", "Sonneratia caseolaris", IF(J4449="HELI", "Heritiera littoralis", IF(J4449="HESY", "Heritiera sylvatica", IF(J4449="NYFR", "Nypa fruticans", IF(J4449="CYRA", "Cynometra ramiflora", IF(J4449="PHPA", "Phoenix paludosa", IF(J4449="SCHY", "Scyphiphora hydrophyllacea", IF(J4449="DIMA", "Diospyros maritima", IF(J4449="POPI", "Pongamia pinnata", IF(J4449="MAPS", "Maniltoa psilogyne", IF(J4449="INBI", "Intsia bijuga", IF(J4449="ACEB", "Acanthus ebracteatus", IF(J4449="CAER", "Calamus erinaceus", IF(J4449="UNUN", "Unknown unknown",  IF(J4449="SOAL", "Sonneratia alba",  IF(J4449="AECO", "Aegiceras corniculatum", "" )) )))))))))))))))))))))))))))))</f>
        <v>Xylocarpus moluccensis</v>
      </c>
      <c r="J4449" s="23" t="s">
        <v>146</v>
      </c>
      <c r="K4449" s="68" t="n">
        <v>41.4</v>
      </c>
      <c r="P4449" s="23"/>
    </row>
    <row r="4450" customFormat="false" ht="13.8" hidden="false" customHeight="false" outlineLevel="0" collapsed="false">
      <c r="A4450" s="23" t="s">
        <v>138</v>
      </c>
      <c r="B4450" s="43" t="n">
        <v>41398</v>
      </c>
      <c r="C4450" s="1" t="s">
        <v>544</v>
      </c>
      <c r="D4450" s="1" t="s">
        <v>140</v>
      </c>
      <c r="E4450" s="1" t="s">
        <v>544</v>
      </c>
      <c r="F4450" s="1" t="s">
        <v>20</v>
      </c>
      <c r="G4450" s="1" t="s">
        <v>185</v>
      </c>
      <c r="H4450" s="1" t="n">
        <v>1</v>
      </c>
      <c r="I4450" s="23" t="str">
        <f aca="false">IF(J4450="RHAP", "Rhizophora apiculata", IF(J4450="EXAG", "Excoecaria agallocha", IF(J4450="BRPA", "Bruguiera parviflora", IF(J4450="XYMO", "Xylocarpus moluccensis", IF(J4450="BRCY", "Bruguiera cylindrica", IF(J4450="AVAL", "Avicennia alba", IF(J4450="AVOF", "Avicennia officinalis", IF(J4450="LURA", "Lumnitzera racemosa", IF(J4450="CETA", "Ceriops tagal", IF(J4450="XYGR", "Xylocarpus granatum", IF(J4450="AVMA", "Avicennia marina", IF(J4450="RHMU", "Rhizophora mucronata", IF(J4450="BRGY", "Bruguiera gymnorrhiza", IF(J4450="BRSE", "Bruguiera sexangula", IF(J4450="SOOV", "Sonneratia ovata", IF(J4450="SOCA", "Sonneratia caseolaris", IF(J4450="HELI", "Heritiera littoralis", IF(J4450="HESY", "Heritiera sylvatica", IF(J4450="NYFR", "Nypa fruticans", IF(J4450="CYRA", "Cynometra ramiflora", IF(J4450="PHPA", "Phoenix paludosa", IF(J4450="SCHY", "Scyphiphora hydrophyllacea", IF(J4450="DIMA", "Diospyros maritima", IF(J4450="POPI", "Pongamia pinnata", IF(J4450="MAPS", "Maniltoa psilogyne", IF(J4450="INBI", "Intsia bijuga", IF(J4450="ACEB", "Acanthus ebracteatus", IF(J4450="CAER", "Calamus erinaceus", IF(J4450="UNUN", "Unknown unknown",  IF(J4450="SOAL", "Sonneratia alba",  IF(J4450="AECO", "Aegiceras corniculatum", "" )) )))))))))))))))))))))))))))))</f>
        <v>Avicennia alba</v>
      </c>
      <c r="J4450" s="23" t="s">
        <v>27</v>
      </c>
      <c r="K4450" s="68" t="n">
        <v>8</v>
      </c>
      <c r="L4450" s="30"/>
      <c r="N4450" s="38"/>
      <c r="P4450" s="23"/>
    </row>
    <row r="4451" customFormat="false" ht="13.8" hidden="false" customHeight="false" outlineLevel="0" collapsed="false">
      <c r="A4451" s="72" t="s">
        <v>138</v>
      </c>
      <c r="B4451" s="43" t="n">
        <v>41398</v>
      </c>
      <c r="C4451" s="1" t="s">
        <v>544</v>
      </c>
      <c r="D4451" s="1" t="s">
        <v>140</v>
      </c>
      <c r="E4451" s="1" t="s">
        <v>544</v>
      </c>
      <c r="F4451" s="1" t="s">
        <v>20</v>
      </c>
      <c r="G4451" s="1" t="s">
        <v>185</v>
      </c>
      <c r="H4451" s="1" t="n">
        <v>1</v>
      </c>
      <c r="I4451" s="23" t="str">
        <f aca="false">IF(J4451="RHAP", "Rhizophora apiculata", IF(J4451="EXAG", "Excoecaria agallocha", IF(J4451="BRPA", "Bruguiera parviflora", IF(J4451="XYMO", "Xylocarpus moluccensis", IF(J4451="BRCY", "Bruguiera cylindrica", IF(J4451="AVAL", "Avicennia alba", IF(J4451="AVOF", "Avicennia officinalis", IF(J4451="LURA", "Lumnitzera racemosa", IF(J4451="CETA", "Ceriops tagal", IF(J4451="XYGR", "Xylocarpus granatum", IF(J4451="AVMA", "Avicennia marina", IF(J4451="RHMU", "Rhizophora mucronata", IF(J4451="BRGY", "Bruguiera gymnorrhiza", IF(J4451="BRSE", "Bruguiera sexangula", IF(J4451="SOOV", "Sonneratia ovata", IF(J4451="SOCA", "Sonneratia caseolaris", IF(J4451="HELI", "Heritiera littoralis", IF(J4451="HESY", "Heritiera sylvatica", IF(J4451="NYFR", "Nypa fruticans", IF(J4451="CYRA", "Cynometra ramiflora", IF(J4451="PHPA", "Phoenix paludosa", IF(J4451="SCHY", "Scyphiphora hydrophyllacea", IF(J4451="DIMA", "Diospyros maritima", IF(J4451="POPI", "Pongamia pinnata", IF(J4451="MAPS", "Maniltoa psilogyne", IF(J4451="INBI", "Intsia bijuga", IF(J4451="ACEB", "Acanthus ebracteatus", IF(J4451="CAER", "Calamus erinaceus", IF(J4451="UNUN", "Unknown unknown",  IF(J4451="SOAL", "Sonneratia alba",  IF(J4451="AECO", "Aegiceras corniculatum", "" )) )))))))))))))))))))))))))))))</f>
        <v>Excoecaria agallocha</v>
      </c>
      <c r="J4451" s="23" t="s">
        <v>162</v>
      </c>
      <c r="K4451" s="68" t="n">
        <v>9</v>
      </c>
      <c r="L4451" s="30"/>
      <c r="N4451" s="38"/>
    </row>
    <row r="4452" customFormat="false" ht="13.8" hidden="false" customHeight="false" outlineLevel="0" collapsed="false">
      <c r="A4452" s="23" t="s">
        <v>138</v>
      </c>
      <c r="B4452" s="43" t="n">
        <v>41398</v>
      </c>
      <c r="C4452" s="1" t="s">
        <v>544</v>
      </c>
      <c r="D4452" s="1" t="s">
        <v>140</v>
      </c>
      <c r="E4452" s="1" t="s">
        <v>544</v>
      </c>
      <c r="F4452" s="1" t="s">
        <v>20</v>
      </c>
      <c r="G4452" s="1" t="s">
        <v>185</v>
      </c>
      <c r="H4452" s="1" t="n">
        <v>1</v>
      </c>
      <c r="I4452" s="23" t="str">
        <f aca="false">IF(J4452="RHAP", "Rhizophora apiculata", IF(J4452="EXAG", "Excoecaria agallocha", IF(J4452="BRPA", "Bruguiera parviflora", IF(J4452="XYMO", "Xylocarpus moluccensis", IF(J4452="BRCY", "Bruguiera cylindrica", IF(J4452="AVAL", "Avicennia alba", IF(J4452="AVOF", "Avicennia officinalis", IF(J4452="LURA", "Lumnitzera racemosa", IF(J4452="CETA", "Ceriops tagal", IF(J4452="XYGR", "Xylocarpus granatum", IF(J4452="AVMA", "Avicennia marina", IF(J4452="RHMU", "Rhizophora mucronata", IF(J4452="BRGY", "Bruguiera gymnorrhiza", IF(J4452="BRSE", "Bruguiera sexangula", IF(J4452="SOOV", "Sonneratia ovata", IF(J4452="SOCA", "Sonneratia caseolaris", IF(J4452="HELI", "Heritiera littoralis", IF(J4452="HESY", "Heritiera sylvatica", IF(J4452="NYFR", "Nypa fruticans", IF(J4452="CYRA", "Cynometra ramiflora", IF(J4452="PHPA", "Phoenix paludosa", IF(J4452="SCHY", "Scyphiphora hydrophyllacea", IF(J4452="DIMA", "Diospyros maritima", IF(J4452="POPI", "Pongamia pinnata", IF(J4452="MAPS", "Maniltoa psilogyne", IF(J4452="INBI", "Intsia bijuga", IF(J4452="ACEB", "Acanthus ebracteatus", IF(J4452="CAER", "Calamus erinaceus", IF(J4452="UNUN", "Unknown unknown",  IF(J4452="SOAL", "Sonneratia alba",  IF(J4452="AECO", "Aegiceras corniculatum", "" )) )))))))))))))))))))))))))))))</f>
        <v>Unknown unknown</v>
      </c>
      <c r="J4452" s="23" t="s">
        <v>1028</v>
      </c>
      <c r="K4452" s="68" t="n">
        <v>10</v>
      </c>
      <c r="L4452" s="30"/>
      <c r="N4452" s="38"/>
      <c r="P4452" s="23"/>
    </row>
    <row r="4453" customFormat="false" ht="13.8" hidden="false" customHeight="false" outlineLevel="0" collapsed="false">
      <c r="A4453" s="72" t="s">
        <v>138</v>
      </c>
      <c r="B4453" s="43" t="n">
        <v>41398</v>
      </c>
      <c r="C4453" s="1" t="s">
        <v>544</v>
      </c>
      <c r="D4453" s="1" t="s">
        <v>140</v>
      </c>
      <c r="E4453" s="1" t="s">
        <v>544</v>
      </c>
      <c r="F4453" s="1" t="s">
        <v>20</v>
      </c>
      <c r="G4453" s="1" t="s">
        <v>185</v>
      </c>
      <c r="H4453" s="1" t="n">
        <v>1</v>
      </c>
      <c r="I4453" s="23" t="str">
        <f aca="false">IF(J4453="RHAP", "Rhizophora apiculata", IF(J4453="EXAG", "Excoecaria agallocha", IF(J4453="BRPA", "Bruguiera parviflora", IF(J4453="XYMO", "Xylocarpus moluccensis", IF(J4453="BRCY", "Bruguiera cylindrica", IF(J4453="AVAL", "Avicennia alba", IF(J4453="AVOF", "Avicennia officinalis", IF(J4453="LURA", "Lumnitzera racemosa", IF(J4453="CETA", "Ceriops tagal", IF(J4453="XYGR", "Xylocarpus granatum", IF(J4453="AVMA", "Avicennia marina", IF(J4453="RHMU", "Rhizophora mucronata", IF(J4453="BRGY", "Bruguiera gymnorrhiza", IF(J4453="BRSE", "Bruguiera sexangula", IF(J4453="SOOV", "Sonneratia ovata", IF(J4453="SOCA", "Sonneratia caseolaris", IF(J4453="HELI", "Heritiera littoralis", IF(J4453="HESY", "Heritiera sylvatica", IF(J4453="NYFR", "Nypa fruticans", IF(J4453="CYRA", "Cynometra ramiflora", IF(J4453="PHPA", "Phoenix paludosa", IF(J4453="SCHY", "Scyphiphora hydrophyllacea", IF(J4453="DIMA", "Diospyros maritima", IF(J4453="POPI", "Pongamia pinnata", IF(J4453="MAPS", "Maniltoa psilogyne", IF(J4453="INBI", "Intsia bijuga", IF(J4453="ACEB", "Acanthus ebracteatus", IF(J4453="CAER", "Calamus erinaceus", IF(J4453="UNUN", "Unknown unknown",  IF(J4453="SOAL", "Sonneratia alba",  IF(J4453="AECO", "Aegiceras corniculatum", "" )) )))))))))))))))))))))))))))))</f>
        <v>Excoecaria agallocha</v>
      </c>
      <c r="J4453" s="23" t="s">
        <v>162</v>
      </c>
      <c r="K4453" s="68" t="n">
        <v>15</v>
      </c>
      <c r="L4453" s="30"/>
      <c r="N4453" s="38"/>
    </row>
    <row r="4454" customFormat="false" ht="13.8" hidden="false" customHeight="false" outlineLevel="0" collapsed="false">
      <c r="A4454" s="23" t="s">
        <v>138</v>
      </c>
      <c r="B4454" s="43" t="n">
        <v>41398</v>
      </c>
      <c r="C4454" s="1" t="s">
        <v>544</v>
      </c>
      <c r="D4454" s="1" t="s">
        <v>140</v>
      </c>
      <c r="E4454" s="1" t="s">
        <v>544</v>
      </c>
      <c r="F4454" s="1" t="s">
        <v>20</v>
      </c>
      <c r="G4454" s="1" t="s">
        <v>185</v>
      </c>
      <c r="H4454" s="1" t="n">
        <v>1</v>
      </c>
      <c r="I4454" s="23" t="str">
        <f aca="false">IF(J4454="RHAP", "Rhizophora apiculata", IF(J4454="EXAG", "Excoecaria agallocha", IF(J4454="BRPA", "Bruguiera parviflora", IF(J4454="XYMO", "Xylocarpus moluccensis", IF(J4454="BRCY", "Bruguiera cylindrica", IF(J4454="AVAL", "Avicennia alba", IF(J4454="AVOF", "Avicennia officinalis", IF(J4454="LURA", "Lumnitzera racemosa", IF(J4454="CETA", "Ceriops tagal", IF(J4454="XYGR", "Xylocarpus granatum", IF(J4454="AVMA", "Avicennia marina", IF(J4454="RHMU", "Rhizophora mucronata", IF(J4454="BRGY", "Bruguiera gymnorrhiza", IF(J4454="BRSE", "Bruguiera sexangula", IF(J4454="SOOV", "Sonneratia ovata", IF(J4454="SOCA", "Sonneratia caseolaris", IF(J4454="HELI", "Heritiera littoralis", IF(J4454="HESY", "Heritiera sylvatica", IF(J4454="NYFR", "Nypa fruticans", IF(J4454="CYRA", "Cynometra ramiflora", IF(J4454="PHPA", "Phoenix paludosa", IF(J4454="SCHY", "Scyphiphora hydrophyllacea", IF(J4454="DIMA", "Diospyros maritima", IF(J4454="POPI", "Pongamia pinnata", IF(J4454="MAPS", "Maniltoa psilogyne", IF(J4454="INBI", "Intsia bijuga", IF(J4454="ACEB", "Acanthus ebracteatus", IF(J4454="CAER", "Calamus erinaceus", IF(J4454="UNUN", "Unknown unknown",  IF(J4454="SOAL", "Sonneratia alba",  IF(J4454="AECO", "Aegiceras corniculatum", "" )) )))))))))))))))))))))))))))))</f>
        <v>Xylocarpus moluccensis</v>
      </c>
      <c r="J4454" s="23" t="s">
        <v>146</v>
      </c>
      <c r="K4454" s="68" t="n">
        <v>20.5</v>
      </c>
    </row>
    <row r="4455" customFormat="false" ht="13.8" hidden="false" customHeight="false" outlineLevel="0" collapsed="false">
      <c r="A4455" s="72" t="s">
        <v>138</v>
      </c>
      <c r="B4455" s="43" t="n">
        <v>41398</v>
      </c>
      <c r="C4455" s="1" t="s">
        <v>544</v>
      </c>
      <c r="D4455" s="1" t="s">
        <v>140</v>
      </c>
      <c r="E4455" s="1" t="s">
        <v>544</v>
      </c>
      <c r="F4455" s="1" t="s">
        <v>20</v>
      </c>
      <c r="G4455" s="1" t="s">
        <v>185</v>
      </c>
      <c r="H4455" s="1" t="n">
        <v>1</v>
      </c>
      <c r="I4455" s="23" t="str">
        <f aca="false">IF(J4455="RHAP", "Rhizophora apiculata", IF(J4455="EXAG", "Excoecaria agallocha", IF(J4455="BRPA", "Bruguiera parviflora", IF(J4455="XYMO", "Xylocarpus moluccensis", IF(J4455="BRCY", "Bruguiera cylindrica", IF(J4455="AVAL", "Avicennia alba", IF(J4455="AVOF", "Avicennia officinalis", IF(J4455="LURA", "Lumnitzera racemosa", IF(J4455="CETA", "Ceriops tagal", IF(J4455="XYGR", "Xylocarpus granatum", IF(J4455="AVMA", "Avicennia marina", IF(J4455="RHMU", "Rhizophora mucronata", IF(J4455="BRGY", "Bruguiera gymnorrhiza", IF(J4455="BRSE", "Bruguiera sexangula", IF(J4455="SOOV", "Sonneratia ovata", IF(J4455="SOCA", "Sonneratia caseolaris", IF(J4455="HELI", "Heritiera littoralis", IF(J4455="HESY", "Heritiera sylvatica", IF(J4455="NYFR", "Nypa fruticans", IF(J4455="CYRA", "Cynometra ramiflora", IF(J4455="PHPA", "Phoenix paludosa", IF(J4455="SCHY", "Scyphiphora hydrophyllacea", IF(J4455="DIMA", "Diospyros maritima", IF(J4455="POPI", "Pongamia pinnata", IF(J4455="MAPS", "Maniltoa psilogyne", IF(J4455="INBI", "Intsia bijuga", IF(J4455="ACEB", "Acanthus ebracteatus", IF(J4455="CAER", "Calamus erinaceus", IF(J4455="UNUN", "Unknown unknown",  IF(J4455="SOAL", "Sonneratia alba",  IF(J4455="AECO", "Aegiceras corniculatum", "" )) )))))))))))))))))))))))))))))</f>
        <v>Excoecaria agallocha</v>
      </c>
      <c r="J4455" s="23" t="s">
        <v>162</v>
      </c>
      <c r="K4455" s="68" t="n">
        <v>23</v>
      </c>
      <c r="L4455" s="30"/>
      <c r="N4455" s="38"/>
    </row>
    <row r="4456" customFormat="false" ht="13.8" hidden="false" customHeight="false" outlineLevel="0" collapsed="false">
      <c r="A4456" s="23" t="s">
        <v>138</v>
      </c>
      <c r="B4456" s="43" t="n">
        <v>41398</v>
      </c>
      <c r="C4456" s="1" t="s">
        <v>544</v>
      </c>
      <c r="D4456" s="1" t="s">
        <v>140</v>
      </c>
      <c r="E4456" s="1" t="s">
        <v>544</v>
      </c>
      <c r="F4456" s="1" t="s">
        <v>20</v>
      </c>
      <c r="G4456" s="1" t="s">
        <v>185</v>
      </c>
      <c r="H4456" s="1" t="n">
        <v>1</v>
      </c>
      <c r="I4456" s="23" t="str">
        <f aca="false">IF(J4456="RHAP", "Rhizophora apiculata", IF(J4456="EXAG", "Excoecaria agallocha", IF(J4456="BRPA", "Bruguiera parviflora", IF(J4456="XYMO", "Xylocarpus moluccensis", IF(J4456="BRCY", "Bruguiera cylindrica", IF(J4456="AVAL", "Avicennia alba", IF(J4456="AVOF", "Avicennia officinalis", IF(J4456="LURA", "Lumnitzera racemosa", IF(J4456="CETA", "Ceriops tagal", IF(J4456="XYGR", "Xylocarpus granatum", IF(J4456="AVMA", "Avicennia marina", IF(J4456="RHMU", "Rhizophora mucronata", IF(J4456="BRGY", "Bruguiera gymnorrhiza", IF(J4456="BRSE", "Bruguiera sexangula", IF(J4456="SOOV", "Sonneratia ovata", IF(J4456="SOCA", "Sonneratia caseolaris", IF(J4456="HELI", "Heritiera littoralis", IF(J4456="HESY", "Heritiera sylvatica", IF(J4456="NYFR", "Nypa fruticans", IF(J4456="CYRA", "Cynometra ramiflora", IF(J4456="PHPA", "Phoenix paludosa", IF(J4456="SCHY", "Scyphiphora hydrophyllacea", IF(J4456="DIMA", "Diospyros maritima", IF(J4456="POPI", "Pongamia pinnata", IF(J4456="MAPS", "Maniltoa psilogyne", IF(J4456="INBI", "Intsia bijuga", IF(J4456="ACEB", "Acanthus ebracteatus", IF(J4456="CAER", "Calamus erinaceus", IF(J4456="UNUN", "Unknown unknown",  IF(J4456="SOAL", "Sonneratia alba",  IF(J4456="AECO", "Aegiceras corniculatum", "" )) )))))))))))))))))))))))))))))</f>
        <v>Xylocarpus moluccensis</v>
      </c>
      <c r="J4456" s="23" t="s">
        <v>146</v>
      </c>
      <c r="K4456" s="68" t="n">
        <v>23</v>
      </c>
    </row>
    <row r="4457" customFormat="false" ht="13.8" hidden="false" customHeight="false" outlineLevel="0" collapsed="false">
      <c r="A4457" s="23" t="s">
        <v>138</v>
      </c>
      <c r="B4457" s="43" t="n">
        <v>41398</v>
      </c>
      <c r="C4457" s="1" t="s">
        <v>544</v>
      </c>
      <c r="D4457" s="1" t="s">
        <v>140</v>
      </c>
      <c r="E4457" s="1" t="s">
        <v>544</v>
      </c>
      <c r="F4457" s="1" t="s">
        <v>20</v>
      </c>
      <c r="G4457" s="1" t="s">
        <v>185</v>
      </c>
      <c r="H4457" s="1" t="n">
        <v>1</v>
      </c>
      <c r="I4457" s="23" t="str">
        <f aca="false">IF(J4457="RHAP", "Rhizophora apiculata", IF(J4457="EXAG", "Excoecaria agallocha", IF(J4457="BRPA", "Bruguiera parviflora", IF(J4457="XYMO", "Xylocarpus moluccensis", IF(J4457="BRCY", "Bruguiera cylindrica", IF(J4457="AVAL", "Avicennia alba", IF(J4457="AVOF", "Avicennia officinalis", IF(J4457="LURA", "Lumnitzera racemosa", IF(J4457="CETA", "Ceriops tagal", IF(J4457="XYGR", "Xylocarpus granatum", IF(J4457="AVMA", "Avicennia marina", IF(J4457="RHMU", "Rhizophora mucronata", IF(J4457="BRGY", "Bruguiera gymnorrhiza", IF(J4457="BRSE", "Bruguiera sexangula", IF(J4457="SOOV", "Sonneratia ovata", IF(J4457="SOCA", "Sonneratia caseolaris", IF(J4457="HELI", "Heritiera littoralis", IF(J4457="HESY", "Heritiera sylvatica", IF(J4457="NYFR", "Nypa fruticans", IF(J4457="CYRA", "Cynometra ramiflora", IF(J4457="PHPA", "Phoenix paludosa", IF(J4457="SCHY", "Scyphiphora hydrophyllacea", IF(J4457="DIMA", "Diospyros maritima", IF(J4457="POPI", "Pongamia pinnata", IF(J4457="MAPS", "Maniltoa psilogyne", IF(J4457="INBI", "Intsia bijuga", IF(J4457="ACEB", "Acanthus ebracteatus", IF(J4457="CAER", "Calamus erinaceus", IF(J4457="UNUN", "Unknown unknown",  IF(J4457="SOAL", "Sonneratia alba",  IF(J4457="AECO", "Aegiceras corniculatum", "" )) )))))))))))))))))))))))))))))</f>
        <v>Xylocarpus moluccensis</v>
      </c>
      <c r="J4457" s="23" t="s">
        <v>146</v>
      </c>
      <c r="K4457" s="68" t="n">
        <v>38</v>
      </c>
    </row>
    <row r="4458" customFormat="false" ht="13.8" hidden="false" customHeight="false" outlineLevel="0" collapsed="false">
      <c r="A4458" s="72" t="s">
        <v>138</v>
      </c>
      <c r="B4458" s="43" t="n">
        <v>41398</v>
      </c>
      <c r="C4458" s="1" t="s">
        <v>544</v>
      </c>
      <c r="D4458" s="1" t="s">
        <v>140</v>
      </c>
      <c r="E4458" s="1" t="s">
        <v>544</v>
      </c>
      <c r="F4458" s="1" t="s">
        <v>20</v>
      </c>
      <c r="G4458" s="1" t="s">
        <v>185</v>
      </c>
      <c r="H4458" s="1" t="n">
        <v>1</v>
      </c>
      <c r="I4458" s="23" t="str">
        <f aca="false">IF(J4458="RHAP", "Rhizophora apiculata", IF(J4458="EXAG", "Excoecaria agallocha", IF(J4458="BRPA", "Bruguiera parviflora", IF(J4458="XYMO", "Xylocarpus moluccensis", IF(J4458="BRCY", "Bruguiera cylindrica", IF(J4458="AVAL", "Avicennia alba", IF(J4458="AVOF", "Avicennia officinalis", IF(J4458="LURA", "Lumnitzera racemosa", IF(J4458="CETA", "Ceriops tagal", IF(J4458="XYGR", "Xylocarpus granatum", IF(J4458="AVMA", "Avicennia marina", IF(J4458="RHMU", "Rhizophora mucronata", IF(J4458="BRGY", "Bruguiera gymnorrhiza", IF(J4458="BRSE", "Bruguiera sexangula", IF(J4458="SOOV", "Sonneratia ovata", IF(J4458="SOCA", "Sonneratia caseolaris", IF(J4458="HELI", "Heritiera littoralis", IF(J4458="HESY", "Heritiera sylvatica", IF(J4458="NYFR", "Nypa fruticans", IF(J4458="CYRA", "Cynometra ramiflora", IF(J4458="PHPA", "Phoenix paludosa", IF(J4458="SCHY", "Scyphiphora hydrophyllacea", IF(J4458="DIMA", "Diospyros maritima", IF(J4458="POPI", "Pongamia pinnata", IF(J4458="MAPS", "Maniltoa psilogyne", IF(J4458="INBI", "Intsia bijuga", IF(J4458="ACEB", "Acanthus ebracteatus", IF(J4458="CAER", "Calamus erinaceus", IF(J4458="UNUN", "Unknown unknown",  IF(J4458="SOAL", "Sonneratia alba",  IF(J4458="AECO", "Aegiceras corniculatum", "" )) )))))))))))))))))))))))))))))</f>
        <v>Excoecaria agallocha</v>
      </c>
      <c r="J4458" s="23" t="s">
        <v>162</v>
      </c>
      <c r="K4458" s="68" t="n">
        <v>40</v>
      </c>
      <c r="L4458" s="30"/>
      <c r="N4458" s="38"/>
    </row>
    <row r="4459" customFormat="false" ht="13.8" hidden="false" customHeight="false" outlineLevel="0" collapsed="false">
      <c r="A4459" s="72" t="s">
        <v>138</v>
      </c>
      <c r="B4459" s="43" t="n">
        <v>41398</v>
      </c>
      <c r="C4459" s="1" t="s">
        <v>544</v>
      </c>
      <c r="D4459" s="1" t="s">
        <v>140</v>
      </c>
      <c r="E4459" s="1" t="s">
        <v>544</v>
      </c>
      <c r="F4459" s="1" t="s">
        <v>20</v>
      </c>
      <c r="G4459" s="1" t="s">
        <v>185</v>
      </c>
      <c r="H4459" s="1" t="n">
        <v>1</v>
      </c>
      <c r="I4459" s="23" t="str">
        <f aca="false">IF(J4459="RHAP", "Rhizophora apiculata", IF(J4459="EXAG", "Excoecaria agallocha", IF(J4459="BRPA", "Bruguiera parviflora", IF(J4459="XYMO", "Xylocarpus moluccensis", IF(J4459="BRCY", "Bruguiera cylindrica", IF(J4459="AVAL", "Avicennia alba", IF(J4459="AVOF", "Avicennia officinalis", IF(J4459="LURA", "Lumnitzera racemosa", IF(J4459="CETA", "Ceriops tagal", IF(J4459="XYGR", "Xylocarpus granatum", IF(J4459="AVMA", "Avicennia marina", IF(J4459="RHMU", "Rhizophora mucronata", IF(J4459="BRGY", "Bruguiera gymnorrhiza", IF(J4459="BRSE", "Bruguiera sexangula", IF(J4459="SOOV", "Sonneratia ovata", IF(J4459="SOCA", "Sonneratia caseolaris", IF(J4459="HELI", "Heritiera littoralis", IF(J4459="HESY", "Heritiera sylvatica", IF(J4459="NYFR", "Nypa fruticans", IF(J4459="CYRA", "Cynometra ramiflora", IF(J4459="PHPA", "Phoenix paludosa", IF(J4459="SCHY", "Scyphiphora hydrophyllacea", IF(J4459="DIMA", "Diospyros maritima", IF(J4459="POPI", "Pongamia pinnata", IF(J4459="MAPS", "Maniltoa psilogyne", IF(J4459="INBI", "Intsia bijuga", IF(J4459="ACEB", "Acanthus ebracteatus", IF(J4459="CAER", "Calamus erinaceus", IF(J4459="UNUN", "Unknown unknown",  IF(J4459="SOAL", "Sonneratia alba",  IF(J4459="AECO", "Aegiceras corniculatum", "" )) )))))))))))))))))))))))))))))</f>
        <v>Excoecaria agallocha</v>
      </c>
      <c r="J4459" s="23" t="s">
        <v>162</v>
      </c>
      <c r="K4459" s="68" t="n">
        <v>40</v>
      </c>
      <c r="L4459" s="30"/>
      <c r="N4459" s="38"/>
    </row>
    <row r="4460" customFormat="false" ht="13.8" hidden="false" customHeight="false" outlineLevel="0" collapsed="false">
      <c r="A4460" s="72" t="s">
        <v>138</v>
      </c>
      <c r="B4460" s="43" t="n">
        <v>41398</v>
      </c>
      <c r="C4460" s="1" t="s">
        <v>544</v>
      </c>
      <c r="D4460" s="1" t="s">
        <v>140</v>
      </c>
      <c r="E4460" s="1" t="s">
        <v>544</v>
      </c>
      <c r="F4460" s="1" t="s">
        <v>20</v>
      </c>
      <c r="G4460" s="1" t="s">
        <v>185</v>
      </c>
      <c r="H4460" s="1" t="n">
        <v>1</v>
      </c>
      <c r="I4460" s="23" t="str">
        <f aca="false">IF(J4460="RHAP", "Rhizophora apiculata", IF(J4460="EXAG", "Excoecaria agallocha", IF(J4460="BRPA", "Bruguiera parviflora", IF(J4460="XYMO", "Xylocarpus moluccensis", IF(J4460="BRCY", "Bruguiera cylindrica", IF(J4460="AVAL", "Avicennia alba", IF(J4460="AVOF", "Avicennia officinalis", IF(J4460="LURA", "Lumnitzera racemosa", IF(J4460="CETA", "Ceriops tagal", IF(J4460="XYGR", "Xylocarpus granatum", IF(J4460="AVMA", "Avicennia marina", IF(J4460="RHMU", "Rhizophora mucronata", IF(J4460="BRGY", "Bruguiera gymnorrhiza", IF(J4460="BRSE", "Bruguiera sexangula", IF(J4460="SOOV", "Sonneratia ovata", IF(J4460="SOCA", "Sonneratia caseolaris", IF(J4460="HELI", "Heritiera littoralis", IF(J4460="HESY", "Heritiera sylvatica", IF(J4460="NYFR", "Nypa fruticans", IF(J4460="CYRA", "Cynometra ramiflora", IF(J4460="PHPA", "Phoenix paludosa", IF(J4460="SCHY", "Scyphiphora hydrophyllacea", IF(J4460="DIMA", "Diospyros maritima", IF(J4460="POPI", "Pongamia pinnata", IF(J4460="MAPS", "Maniltoa psilogyne", IF(J4460="INBI", "Intsia bijuga", IF(J4460="ACEB", "Acanthus ebracteatus", IF(J4460="CAER", "Calamus erinaceus", IF(J4460="UNUN", "Unknown unknown",  IF(J4460="SOAL", "Sonneratia alba",  IF(J4460="AECO", "Aegiceras corniculatum", "" )) )))))))))))))))))))))))))))))</f>
        <v>Excoecaria agallocha</v>
      </c>
      <c r="J4460" s="23" t="s">
        <v>162</v>
      </c>
      <c r="K4460" s="68" t="n">
        <v>40</v>
      </c>
      <c r="L4460" s="30"/>
      <c r="N4460" s="38"/>
    </row>
    <row r="4461" customFormat="false" ht="13.8" hidden="false" customHeight="false" outlineLevel="0" collapsed="false">
      <c r="A4461" s="23" t="s">
        <v>138</v>
      </c>
      <c r="B4461" s="43" t="n">
        <v>41398</v>
      </c>
      <c r="C4461" s="1" t="s">
        <v>544</v>
      </c>
      <c r="D4461" s="1" t="s">
        <v>140</v>
      </c>
      <c r="E4461" s="1" t="s">
        <v>544</v>
      </c>
      <c r="F4461" s="1" t="s">
        <v>20</v>
      </c>
      <c r="G4461" s="1" t="s">
        <v>185</v>
      </c>
      <c r="H4461" s="1" t="n">
        <v>1</v>
      </c>
      <c r="I4461" s="23" t="str">
        <f aca="false">IF(J4461="RHAP", "Rhizophora apiculata", IF(J4461="EXAG", "Excoecaria agallocha", IF(J4461="BRPA", "Bruguiera parviflora", IF(J4461="XYMO", "Xylocarpus moluccensis", IF(J4461="BRCY", "Bruguiera cylindrica", IF(J4461="AVAL", "Avicennia alba", IF(J4461="AVOF", "Avicennia officinalis", IF(J4461="LURA", "Lumnitzera racemosa", IF(J4461="CETA", "Ceriops tagal", IF(J4461="XYGR", "Xylocarpus granatum", IF(J4461="AVMA", "Avicennia marina", IF(J4461="RHMU", "Rhizophora mucronata", IF(J4461="BRGY", "Bruguiera gymnorrhiza", IF(J4461="BRSE", "Bruguiera sexangula", IF(J4461="SOOV", "Sonneratia ovata", IF(J4461="SOCA", "Sonneratia caseolaris", IF(J4461="HELI", "Heritiera littoralis", IF(J4461="HESY", "Heritiera sylvatica", IF(J4461="NYFR", "Nypa fruticans", IF(J4461="CYRA", "Cynometra ramiflora", IF(J4461="PHPA", "Phoenix paludosa", IF(J4461="SCHY", "Scyphiphora hydrophyllacea", IF(J4461="DIMA", "Diospyros maritima", IF(J4461="POPI", "Pongamia pinnata", IF(J4461="MAPS", "Maniltoa psilogyne", IF(J4461="INBI", "Intsia bijuga", IF(J4461="ACEB", "Acanthus ebracteatus", IF(J4461="CAER", "Calamus erinaceus", IF(J4461="UNUN", "Unknown unknown",  IF(J4461="SOAL", "Sonneratia alba",  IF(J4461="AECO", "Aegiceras corniculatum", "" )) )))))))))))))))))))))))))))))</f>
        <v>Xylocarpus moluccensis</v>
      </c>
      <c r="J4461" s="23" t="s">
        <v>146</v>
      </c>
      <c r="K4461" s="68" t="n">
        <v>65</v>
      </c>
    </row>
    <row r="4462" customFormat="false" ht="13.8" hidden="false" customHeight="false" outlineLevel="0" collapsed="false">
      <c r="A4462" s="72" t="s">
        <v>138</v>
      </c>
      <c r="B4462" s="43" t="n">
        <v>41398</v>
      </c>
      <c r="C4462" s="1" t="s">
        <v>544</v>
      </c>
      <c r="D4462" s="1" t="s">
        <v>140</v>
      </c>
      <c r="E4462" s="1" t="s">
        <v>544</v>
      </c>
      <c r="F4462" s="1" t="s">
        <v>20</v>
      </c>
      <c r="G4462" s="1" t="s">
        <v>185</v>
      </c>
      <c r="H4462" s="1" t="n">
        <v>2</v>
      </c>
      <c r="I4462" s="23" t="str">
        <f aca="false">IF(J4462="RHAP", "Rhizophora apiculata", IF(J4462="EXAG", "Excoecaria agallocha", IF(J4462="BRPA", "Bruguiera parviflora", IF(J4462="XYMO", "Xylocarpus moluccensis", IF(J4462="BRCY", "Bruguiera cylindrica", IF(J4462="AVAL", "Avicennia alba", IF(J4462="AVOF", "Avicennia officinalis", IF(J4462="LURA", "Lumnitzera racemosa", IF(J4462="CETA", "Ceriops tagal", IF(J4462="XYGR", "Xylocarpus granatum", IF(J4462="AVMA", "Avicennia marina", IF(J4462="RHMU", "Rhizophora mucronata", IF(J4462="BRGY", "Bruguiera gymnorrhiza", IF(J4462="BRSE", "Bruguiera sexangula", IF(J4462="SOOV", "Sonneratia ovata", IF(J4462="SOCA", "Sonneratia caseolaris", IF(J4462="HELI", "Heritiera littoralis", IF(J4462="HESY", "Heritiera sylvatica", IF(J4462="NYFR", "Nypa fruticans", IF(J4462="CYRA", "Cynometra ramiflora", IF(J4462="PHPA", "Phoenix paludosa", IF(J4462="SCHY", "Scyphiphora hydrophyllacea", IF(J4462="DIMA", "Diospyros maritima", IF(J4462="POPI", "Pongamia pinnata", IF(J4462="MAPS", "Maniltoa psilogyne", IF(J4462="INBI", "Intsia bijuga", IF(J4462="ACEB", "Acanthus ebracteatus", IF(J4462="CAER", "Calamus erinaceus", IF(J4462="UNUN", "Unknown unknown",  IF(J4462="SOAL", "Sonneratia alba",  IF(J4462="AECO", "Aegiceras corniculatum", "" )) )))))))))))))))))))))))))))))</f>
        <v>Phoenix paludosa</v>
      </c>
      <c r="J4462" s="23" t="s">
        <v>1082</v>
      </c>
      <c r="K4462" s="23" t="n">
        <v>6</v>
      </c>
      <c r="L4462" s="30" t="n">
        <v>2.5</v>
      </c>
      <c r="N4462" s="0"/>
      <c r="P4462" s="38" t="s">
        <v>1098</v>
      </c>
    </row>
    <row r="4463" customFormat="false" ht="13.8" hidden="false" customHeight="false" outlineLevel="0" collapsed="false">
      <c r="A4463" s="72" t="s">
        <v>138</v>
      </c>
      <c r="B4463" s="43" t="n">
        <v>41398</v>
      </c>
      <c r="C4463" s="1" t="s">
        <v>544</v>
      </c>
      <c r="D4463" s="1" t="s">
        <v>140</v>
      </c>
      <c r="E4463" s="1" t="s">
        <v>544</v>
      </c>
      <c r="F4463" s="1" t="s">
        <v>20</v>
      </c>
      <c r="G4463" s="1" t="s">
        <v>185</v>
      </c>
      <c r="H4463" s="1" t="n">
        <v>2</v>
      </c>
      <c r="I4463" s="23" t="str">
        <f aca="false">IF(J4463="RHAP", "Rhizophora apiculata", IF(J4463="EXAG", "Excoecaria agallocha", IF(J4463="BRPA", "Bruguiera parviflora", IF(J4463="XYMO", "Xylocarpus moluccensis", IF(J4463="BRCY", "Bruguiera cylindrica", IF(J4463="AVAL", "Avicennia alba", IF(J4463="AVOF", "Avicennia officinalis", IF(J4463="LURA", "Lumnitzera racemosa", IF(J4463="CETA", "Ceriops tagal", IF(J4463="XYGR", "Xylocarpus granatum", IF(J4463="AVMA", "Avicennia marina", IF(J4463="RHMU", "Rhizophora mucronata", IF(J4463="BRGY", "Bruguiera gymnorrhiza", IF(J4463="BRSE", "Bruguiera sexangula", IF(J4463="SOOV", "Sonneratia ovata", IF(J4463="SOCA", "Sonneratia caseolaris", IF(J4463="HELI", "Heritiera littoralis", IF(J4463="HESY", "Heritiera sylvatica", IF(J4463="NYFR", "Nypa fruticans", IF(J4463="CYRA", "Cynometra ramiflora", IF(J4463="PHPA", "Phoenix paludosa", IF(J4463="SCHY", "Scyphiphora hydrophyllacea", IF(J4463="DIMA", "Diospyros maritima", IF(J4463="POPI", "Pongamia pinnata", IF(J4463="MAPS", "Maniltoa psilogyne", IF(J4463="INBI", "Intsia bijuga", IF(J4463="ACEB", "Acanthus ebracteatus", IF(J4463="CAER", "Calamus erinaceus", IF(J4463="UNUN", "Unknown unknown",  IF(J4463="SOAL", "Sonneratia alba",  IF(J4463="AECO", "Aegiceras corniculatum", "" )) )))))))))))))))))))))))))))))</f>
        <v>Ceriops tagal</v>
      </c>
      <c r="J4463" s="23" t="s">
        <v>175</v>
      </c>
      <c r="K4463" s="68" t="n">
        <v>7</v>
      </c>
      <c r="L4463" s="30"/>
      <c r="N4463" s="38"/>
    </row>
    <row r="4464" customFormat="false" ht="13.8" hidden="false" customHeight="false" outlineLevel="0" collapsed="false">
      <c r="A4464" s="72" t="s">
        <v>138</v>
      </c>
      <c r="B4464" s="43" t="n">
        <v>41398</v>
      </c>
      <c r="C4464" s="1" t="s">
        <v>544</v>
      </c>
      <c r="D4464" s="1" t="s">
        <v>140</v>
      </c>
      <c r="E4464" s="1" t="s">
        <v>544</v>
      </c>
      <c r="F4464" s="1" t="s">
        <v>20</v>
      </c>
      <c r="G4464" s="1" t="s">
        <v>185</v>
      </c>
      <c r="H4464" s="1" t="n">
        <v>2</v>
      </c>
      <c r="I4464" s="23" t="str">
        <f aca="false">IF(J4464="RHAP", "Rhizophora apiculata", IF(J4464="EXAG", "Excoecaria agallocha", IF(J4464="BRPA", "Bruguiera parviflora", IF(J4464="XYMO", "Xylocarpus moluccensis", IF(J4464="BRCY", "Bruguiera cylindrica", IF(J4464="AVAL", "Avicennia alba", IF(J4464="AVOF", "Avicennia officinalis", IF(J4464="LURA", "Lumnitzera racemosa", IF(J4464="CETA", "Ceriops tagal", IF(J4464="XYGR", "Xylocarpus granatum", IF(J4464="AVMA", "Avicennia marina", IF(J4464="RHMU", "Rhizophora mucronata", IF(J4464="BRGY", "Bruguiera gymnorrhiza", IF(J4464="BRSE", "Bruguiera sexangula", IF(J4464="SOOV", "Sonneratia ovata", IF(J4464="SOCA", "Sonneratia caseolaris", IF(J4464="HELI", "Heritiera littoralis", IF(J4464="HESY", "Heritiera sylvatica", IF(J4464="NYFR", "Nypa fruticans", IF(J4464="CYRA", "Cynometra ramiflora", IF(J4464="PHPA", "Phoenix paludosa", IF(J4464="SCHY", "Scyphiphora hydrophyllacea", IF(J4464="DIMA", "Diospyros maritima", IF(J4464="POPI", "Pongamia pinnata", IF(J4464="MAPS", "Maniltoa psilogyne", IF(J4464="INBI", "Intsia bijuga", IF(J4464="ACEB", "Acanthus ebracteatus", IF(J4464="CAER", "Calamus erinaceus", IF(J4464="UNUN", "Unknown unknown",  IF(J4464="SOAL", "Sonneratia alba",  IF(J4464="AECO", "Aegiceras corniculatum", "" )) )))))))))))))))))))))))))))))</f>
        <v>Ceriops tagal</v>
      </c>
      <c r="J4464" s="23" t="s">
        <v>175</v>
      </c>
      <c r="K4464" s="68" t="n">
        <v>10</v>
      </c>
      <c r="L4464" s="30"/>
      <c r="N4464" s="38"/>
    </row>
    <row r="4465" customFormat="false" ht="13.8" hidden="false" customHeight="false" outlineLevel="0" collapsed="false">
      <c r="A4465" s="72" t="s">
        <v>138</v>
      </c>
      <c r="B4465" s="43" t="n">
        <v>41398</v>
      </c>
      <c r="C4465" s="1" t="s">
        <v>544</v>
      </c>
      <c r="D4465" s="1" t="s">
        <v>140</v>
      </c>
      <c r="E4465" s="1" t="s">
        <v>544</v>
      </c>
      <c r="F4465" s="1" t="s">
        <v>20</v>
      </c>
      <c r="G4465" s="1" t="s">
        <v>185</v>
      </c>
      <c r="H4465" s="1" t="n">
        <v>2</v>
      </c>
      <c r="I4465" s="23" t="str">
        <f aca="false">IF(J4465="RHAP", "Rhizophora apiculata", IF(J4465="EXAG", "Excoecaria agallocha", IF(J4465="BRPA", "Bruguiera parviflora", IF(J4465="XYMO", "Xylocarpus moluccensis", IF(J4465="BRCY", "Bruguiera cylindrica", IF(J4465="AVAL", "Avicennia alba", IF(J4465="AVOF", "Avicennia officinalis", IF(J4465="LURA", "Lumnitzera racemosa", IF(J4465="CETA", "Ceriops tagal", IF(J4465="XYGR", "Xylocarpus granatum", IF(J4465="AVMA", "Avicennia marina", IF(J4465="RHMU", "Rhizophora mucronata", IF(J4465="BRGY", "Bruguiera gymnorrhiza", IF(J4465="BRSE", "Bruguiera sexangula", IF(J4465="SOOV", "Sonneratia ovata", IF(J4465="SOCA", "Sonneratia caseolaris", IF(J4465="HELI", "Heritiera littoralis", IF(J4465="HESY", "Heritiera sylvatica", IF(J4465="NYFR", "Nypa fruticans", IF(J4465="CYRA", "Cynometra ramiflora", IF(J4465="PHPA", "Phoenix paludosa", IF(J4465="SCHY", "Scyphiphora hydrophyllacea", IF(J4465="DIMA", "Diospyros maritima", IF(J4465="POPI", "Pongamia pinnata", IF(J4465="MAPS", "Maniltoa psilogyne", IF(J4465="INBI", "Intsia bijuga", IF(J4465="ACEB", "Acanthus ebracteatus", IF(J4465="CAER", "Calamus erinaceus", IF(J4465="UNUN", "Unknown unknown",  IF(J4465="SOAL", "Sonneratia alba",  IF(J4465="AECO", "Aegiceras corniculatum", "" )) )))))))))))))))))))))))))))))</f>
        <v>Excoecaria agallocha</v>
      </c>
      <c r="J4465" s="23" t="s">
        <v>162</v>
      </c>
      <c r="K4465" s="68" t="n">
        <v>10</v>
      </c>
      <c r="L4465" s="30"/>
      <c r="N4465" s="38"/>
    </row>
    <row r="4466" customFormat="false" ht="13.8" hidden="false" customHeight="false" outlineLevel="0" collapsed="false">
      <c r="A4466" s="72" t="s">
        <v>138</v>
      </c>
      <c r="B4466" s="43" t="n">
        <v>41398</v>
      </c>
      <c r="C4466" s="1" t="s">
        <v>544</v>
      </c>
      <c r="D4466" s="1" t="s">
        <v>140</v>
      </c>
      <c r="E4466" s="1" t="s">
        <v>544</v>
      </c>
      <c r="F4466" s="1" t="s">
        <v>20</v>
      </c>
      <c r="G4466" s="1" t="s">
        <v>185</v>
      </c>
      <c r="H4466" s="1" t="n">
        <v>2</v>
      </c>
      <c r="I4466" s="23" t="str">
        <f aca="false">IF(J4466="RHAP", "Rhizophora apiculata", IF(J4466="EXAG", "Excoecaria agallocha", IF(J4466="BRPA", "Bruguiera parviflora", IF(J4466="XYMO", "Xylocarpus moluccensis", IF(J4466="BRCY", "Bruguiera cylindrica", IF(J4466="AVAL", "Avicennia alba", IF(J4466="AVOF", "Avicennia officinalis", IF(J4466="LURA", "Lumnitzera racemosa", IF(J4466="CETA", "Ceriops tagal", IF(J4466="XYGR", "Xylocarpus granatum", IF(J4466="AVMA", "Avicennia marina", IF(J4466="RHMU", "Rhizophora mucronata", IF(J4466="BRGY", "Bruguiera gymnorrhiza", IF(J4466="BRSE", "Bruguiera sexangula", IF(J4466="SOOV", "Sonneratia ovata", IF(J4466="SOCA", "Sonneratia caseolaris", IF(J4466="HELI", "Heritiera littoralis", IF(J4466="HESY", "Heritiera sylvatica", IF(J4466="NYFR", "Nypa fruticans", IF(J4466="CYRA", "Cynometra ramiflora", IF(J4466="PHPA", "Phoenix paludosa", IF(J4466="SCHY", "Scyphiphora hydrophyllacea", IF(J4466="DIMA", "Diospyros maritima", IF(J4466="POPI", "Pongamia pinnata", IF(J4466="MAPS", "Maniltoa psilogyne", IF(J4466="INBI", "Intsia bijuga", IF(J4466="ACEB", "Acanthus ebracteatus", IF(J4466="CAER", "Calamus erinaceus", IF(J4466="UNUN", "Unknown unknown",  IF(J4466="SOAL", "Sonneratia alba",  IF(J4466="AECO", "Aegiceras corniculatum", "" )) )))))))))))))))))))))))))))))</f>
        <v>Phoenix paludosa</v>
      </c>
      <c r="J4466" s="23" t="s">
        <v>1082</v>
      </c>
      <c r="K4466" s="23" t="n">
        <v>10</v>
      </c>
      <c r="L4466" s="30"/>
      <c r="N4466" s="0"/>
      <c r="P4466" s="38" t="s">
        <v>1099</v>
      </c>
    </row>
    <row r="4467" customFormat="false" ht="13.8" hidden="false" customHeight="false" outlineLevel="0" collapsed="false">
      <c r="A4467" s="23" t="s">
        <v>138</v>
      </c>
      <c r="B4467" s="43" t="n">
        <v>41398</v>
      </c>
      <c r="C4467" s="1" t="s">
        <v>544</v>
      </c>
      <c r="D4467" s="1" t="s">
        <v>140</v>
      </c>
      <c r="E4467" s="1" t="s">
        <v>544</v>
      </c>
      <c r="F4467" s="1" t="s">
        <v>20</v>
      </c>
      <c r="G4467" s="1" t="s">
        <v>185</v>
      </c>
      <c r="H4467" s="1" t="n">
        <v>2</v>
      </c>
      <c r="I4467" s="23" t="str">
        <f aca="false">IF(J4467="RHAP", "Rhizophora apiculata", IF(J4467="EXAG", "Excoecaria agallocha", IF(J4467="BRPA", "Bruguiera parviflora", IF(J4467="XYMO", "Xylocarpus moluccensis", IF(J4467="BRCY", "Bruguiera cylindrica", IF(J4467="AVAL", "Avicennia alba", IF(J4467="AVOF", "Avicennia officinalis", IF(J4467="LURA", "Lumnitzera racemosa", IF(J4467="CETA", "Ceriops tagal", IF(J4467="XYGR", "Xylocarpus granatum", IF(J4467="AVMA", "Avicennia marina", IF(J4467="RHMU", "Rhizophora mucronata", IF(J4467="BRGY", "Bruguiera gymnorrhiza", IF(J4467="BRSE", "Bruguiera sexangula", IF(J4467="SOOV", "Sonneratia ovata", IF(J4467="SOCA", "Sonneratia caseolaris", IF(J4467="HELI", "Heritiera littoralis", IF(J4467="HESY", "Heritiera sylvatica", IF(J4467="NYFR", "Nypa fruticans", IF(J4467="CYRA", "Cynometra ramiflora", IF(J4467="PHPA", "Phoenix paludosa", IF(J4467="SCHY", "Scyphiphora hydrophyllacea", IF(J4467="DIMA", "Diospyros maritima", IF(J4467="POPI", "Pongamia pinnata", IF(J4467="MAPS", "Maniltoa psilogyne", IF(J4467="INBI", "Intsia bijuga", IF(J4467="ACEB", "Acanthus ebracteatus", IF(J4467="CAER", "Calamus erinaceus", IF(J4467="UNUN", "Unknown unknown",  IF(J4467="SOAL", "Sonneratia alba",  IF(J4467="AECO", "Aegiceras corniculatum", "" )) )))))))))))))))))))))))))))))</f>
        <v>Unknown unknown</v>
      </c>
      <c r="J4467" s="23" t="s">
        <v>1028</v>
      </c>
      <c r="K4467" s="68" t="n">
        <v>10</v>
      </c>
      <c r="L4467" s="30"/>
      <c r="N4467" s="38"/>
      <c r="P4467" s="23"/>
    </row>
    <row r="4468" customFormat="false" ht="13.8" hidden="false" customHeight="false" outlineLevel="0" collapsed="false">
      <c r="A4468" s="72" t="s">
        <v>138</v>
      </c>
      <c r="B4468" s="43" t="n">
        <v>41398</v>
      </c>
      <c r="C4468" s="1" t="s">
        <v>544</v>
      </c>
      <c r="D4468" s="1" t="s">
        <v>140</v>
      </c>
      <c r="E4468" s="1" t="s">
        <v>544</v>
      </c>
      <c r="F4468" s="1" t="s">
        <v>20</v>
      </c>
      <c r="G4468" s="1" t="s">
        <v>185</v>
      </c>
      <c r="H4468" s="1" t="n">
        <v>2</v>
      </c>
      <c r="I4468" s="23" t="str">
        <f aca="false">IF(J4468="RHAP", "Rhizophora apiculata", IF(J4468="EXAG", "Excoecaria agallocha", IF(J4468="BRPA", "Bruguiera parviflora", IF(J4468="XYMO", "Xylocarpus moluccensis", IF(J4468="BRCY", "Bruguiera cylindrica", IF(J4468="AVAL", "Avicennia alba", IF(J4468="AVOF", "Avicennia officinalis", IF(J4468="LURA", "Lumnitzera racemosa", IF(J4468="CETA", "Ceriops tagal", IF(J4468="XYGR", "Xylocarpus granatum", IF(J4468="AVMA", "Avicennia marina", IF(J4468="RHMU", "Rhizophora mucronata", IF(J4468="BRGY", "Bruguiera gymnorrhiza", IF(J4468="BRSE", "Bruguiera sexangula", IF(J4468="SOOV", "Sonneratia ovata", IF(J4468="SOCA", "Sonneratia caseolaris", IF(J4468="HELI", "Heritiera littoralis", IF(J4468="HESY", "Heritiera sylvatica", IF(J4468="NYFR", "Nypa fruticans", IF(J4468="CYRA", "Cynometra ramiflora", IF(J4468="PHPA", "Phoenix paludosa", IF(J4468="SCHY", "Scyphiphora hydrophyllacea", IF(J4468="DIMA", "Diospyros maritima", IF(J4468="POPI", "Pongamia pinnata", IF(J4468="MAPS", "Maniltoa psilogyne", IF(J4468="INBI", "Intsia bijuga", IF(J4468="ACEB", "Acanthus ebracteatus", IF(J4468="CAER", "Calamus erinaceus", IF(J4468="UNUN", "Unknown unknown",  IF(J4468="SOAL", "Sonneratia alba",  IF(J4468="AECO", "Aegiceras corniculatum", "" )) )))))))))))))))))))))))))))))</f>
        <v>Ceriops tagal</v>
      </c>
      <c r="J4468" s="23" t="s">
        <v>175</v>
      </c>
      <c r="K4468" s="68" t="n">
        <v>13</v>
      </c>
      <c r="L4468" s="30"/>
      <c r="N4468" s="38"/>
    </row>
    <row r="4469" customFormat="false" ht="13.8" hidden="false" customHeight="false" outlineLevel="0" collapsed="false">
      <c r="A4469" s="72" t="s">
        <v>138</v>
      </c>
      <c r="B4469" s="43" t="n">
        <v>41398</v>
      </c>
      <c r="C4469" s="1" t="s">
        <v>544</v>
      </c>
      <c r="D4469" s="1" t="s">
        <v>140</v>
      </c>
      <c r="E4469" s="1" t="s">
        <v>544</v>
      </c>
      <c r="F4469" s="1" t="s">
        <v>20</v>
      </c>
      <c r="G4469" s="1" t="s">
        <v>185</v>
      </c>
      <c r="H4469" s="1" t="n">
        <v>2</v>
      </c>
      <c r="I4469" s="23" t="str">
        <f aca="false">IF(J4469="RHAP", "Rhizophora apiculata", IF(J4469="EXAG", "Excoecaria agallocha", IF(J4469="BRPA", "Bruguiera parviflora", IF(J4469="XYMO", "Xylocarpus moluccensis", IF(J4469="BRCY", "Bruguiera cylindrica", IF(J4469="AVAL", "Avicennia alba", IF(J4469="AVOF", "Avicennia officinalis", IF(J4469="LURA", "Lumnitzera racemosa", IF(J4469="CETA", "Ceriops tagal", IF(J4469="XYGR", "Xylocarpus granatum", IF(J4469="AVMA", "Avicennia marina", IF(J4469="RHMU", "Rhizophora mucronata", IF(J4469="BRGY", "Bruguiera gymnorrhiza", IF(J4469="BRSE", "Bruguiera sexangula", IF(J4469="SOOV", "Sonneratia ovata", IF(J4469="SOCA", "Sonneratia caseolaris", IF(J4469="HELI", "Heritiera littoralis", IF(J4469="HESY", "Heritiera sylvatica", IF(J4469="NYFR", "Nypa fruticans", IF(J4469="CYRA", "Cynometra ramiflora", IF(J4469="PHPA", "Phoenix paludosa", IF(J4469="SCHY", "Scyphiphora hydrophyllacea", IF(J4469="DIMA", "Diospyros maritima", IF(J4469="POPI", "Pongamia pinnata", IF(J4469="MAPS", "Maniltoa psilogyne", IF(J4469="INBI", "Intsia bijuga", IF(J4469="ACEB", "Acanthus ebracteatus", IF(J4469="CAER", "Calamus erinaceus", IF(J4469="UNUN", "Unknown unknown",  IF(J4469="SOAL", "Sonneratia alba",  IF(J4469="AECO", "Aegiceras corniculatum", "" )) )))))))))))))))))))))))))))))</f>
        <v>Ceriops tagal</v>
      </c>
      <c r="J4469" s="23" t="s">
        <v>175</v>
      </c>
      <c r="K4469" s="68" t="n">
        <v>14.5</v>
      </c>
      <c r="L4469" s="30"/>
      <c r="N4469" s="38"/>
    </row>
    <row r="4470" customFormat="false" ht="13.8" hidden="false" customHeight="false" outlineLevel="0" collapsed="false">
      <c r="A4470" s="72" t="s">
        <v>138</v>
      </c>
      <c r="B4470" s="43" t="n">
        <v>41398</v>
      </c>
      <c r="C4470" s="1" t="s">
        <v>544</v>
      </c>
      <c r="D4470" s="1" t="s">
        <v>140</v>
      </c>
      <c r="E4470" s="1" t="s">
        <v>544</v>
      </c>
      <c r="F4470" s="1" t="s">
        <v>20</v>
      </c>
      <c r="G4470" s="1" t="s">
        <v>185</v>
      </c>
      <c r="H4470" s="1" t="n">
        <v>2</v>
      </c>
      <c r="I4470" s="23" t="str">
        <f aca="false">IF(J4470="RHAP", "Rhizophora apiculata", IF(J4470="EXAG", "Excoecaria agallocha", IF(J4470="BRPA", "Bruguiera parviflora", IF(J4470="XYMO", "Xylocarpus moluccensis", IF(J4470="BRCY", "Bruguiera cylindrica", IF(J4470="AVAL", "Avicennia alba", IF(J4470="AVOF", "Avicennia officinalis", IF(J4470="LURA", "Lumnitzera racemosa", IF(J4470="CETA", "Ceriops tagal", IF(J4470="XYGR", "Xylocarpus granatum", IF(J4470="AVMA", "Avicennia marina", IF(J4470="RHMU", "Rhizophora mucronata", IF(J4470="BRGY", "Bruguiera gymnorrhiza", IF(J4470="BRSE", "Bruguiera sexangula", IF(J4470="SOOV", "Sonneratia ovata", IF(J4470="SOCA", "Sonneratia caseolaris", IF(J4470="HELI", "Heritiera littoralis", IF(J4470="HESY", "Heritiera sylvatica", IF(J4470="NYFR", "Nypa fruticans", IF(J4470="CYRA", "Cynometra ramiflora", IF(J4470="PHPA", "Phoenix paludosa", IF(J4470="SCHY", "Scyphiphora hydrophyllacea", IF(J4470="DIMA", "Diospyros maritima", IF(J4470="POPI", "Pongamia pinnata", IF(J4470="MAPS", "Maniltoa psilogyne", IF(J4470="INBI", "Intsia bijuga", IF(J4470="ACEB", "Acanthus ebracteatus", IF(J4470="CAER", "Calamus erinaceus", IF(J4470="UNUN", "Unknown unknown",  IF(J4470="SOAL", "Sonneratia alba",  IF(J4470="AECO", "Aegiceras corniculatum", "" )) )))))))))))))))))))))))))))))</f>
        <v>Ceriops tagal</v>
      </c>
      <c r="J4470" s="23" t="s">
        <v>175</v>
      </c>
      <c r="K4470" s="68" t="n">
        <v>15</v>
      </c>
      <c r="L4470" s="30"/>
      <c r="N4470" s="38"/>
    </row>
    <row r="4471" customFormat="false" ht="13.8" hidden="false" customHeight="false" outlineLevel="0" collapsed="false">
      <c r="A4471" s="23" t="s">
        <v>138</v>
      </c>
      <c r="B4471" s="43" t="n">
        <v>41398</v>
      </c>
      <c r="C4471" s="1" t="s">
        <v>544</v>
      </c>
      <c r="D4471" s="1" t="s">
        <v>140</v>
      </c>
      <c r="E4471" s="1" t="s">
        <v>544</v>
      </c>
      <c r="F4471" s="1" t="s">
        <v>20</v>
      </c>
      <c r="G4471" s="1" t="s">
        <v>185</v>
      </c>
      <c r="H4471" s="1" t="n">
        <v>2</v>
      </c>
      <c r="I4471" s="23" t="str">
        <f aca="false">IF(J4471="RHAP", "Rhizophora apiculata", IF(J4471="EXAG", "Excoecaria agallocha", IF(J4471="BRPA", "Bruguiera parviflora", IF(J4471="XYMO", "Xylocarpus moluccensis", IF(J4471="BRCY", "Bruguiera cylindrica", IF(J4471="AVAL", "Avicennia alba", IF(J4471="AVOF", "Avicennia officinalis", IF(J4471="LURA", "Lumnitzera racemosa", IF(J4471="CETA", "Ceriops tagal", IF(J4471="XYGR", "Xylocarpus granatum", IF(J4471="AVMA", "Avicennia marina", IF(J4471="RHMU", "Rhizophora mucronata", IF(J4471="BRGY", "Bruguiera gymnorrhiza", IF(J4471="BRSE", "Bruguiera sexangula", IF(J4471="SOOV", "Sonneratia ovata", IF(J4471="SOCA", "Sonneratia caseolaris", IF(J4471="HELI", "Heritiera littoralis", IF(J4471="HESY", "Heritiera sylvatica", IF(J4471="NYFR", "Nypa fruticans", IF(J4471="CYRA", "Cynometra ramiflora", IF(J4471="PHPA", "Phoenix paludosa", IF(J4471="SCHY", "Scyphiphora hydrophyllacea", IF(J4471="DIMA", "Diospyros maritima", IF(J4471="POPI", "Pongamia pinnata", IF(J4471="MAPS", "Maniltoa psilogyne", IF(J4471="INBI", "Intsia bijuga", IF(J4471="ACEB", "Acanthus ebracteatus", IF(J4471="CAER", "Calamus erinaceus", IF(J4471="UNUN", "Unknown unknown",  IF(J4471="SOAL", "Sonneratia alba",  IF(J4471="AECO", "Aegiceras corniculatum", "" )) )))))))))))))))))))))))))))))</f>
        <v>Unknown unknown</v>
      </c>
      <c r="J4471" s="23" t="s">
        <v>1028</v>
      </c>
      <c r="K4471" s="68" t="n">
        <v>17</v>
      </c>
      <c r="L4471" s="30"/>
      <c r="N4471" s="38"/>
      <c r="P4471" s="23"/>
    </row>
    <row r="4472" customFormat="false" ht="13.8" hidden="false" customHeight="false" outlineLevel="0" collapsed="false">
      <c r="A4472" s="23" t="s">
        <v>138</v>
      </c>
      <c r="B4472" s="43" t="n">
        <v>41398</v>
      </c>
      <c r="C4472" s="1" t="s">
        <v>544</v>
      </c>
      <c r="D4472" s="1" t="s">
        <v>140</v>
      </c>
      <c r="E4472" s="1" t="s">
        <v>544</v>
      </c>
      <c r="F4472" s="1" t="s">
        <v>20</v>
      </c>
      <c r="G4472" s="1" t="s">
        <v>185</v>
      </c>
      <c r="H4472" s="1" t="n">
        <v>2</v>
      </c>
      <c r="I4472" s="23" t="str">
        <f aca="false">IF(J4472="RHAP", "Rhizophora apiculata", IF(J4472="EXAG", "Excoecaria agallocha", IF(J4472="BRPA", "Bruguiera parviflora", IF(J4472="XYMO", "Xylocarpus moluccensis", IF(J4472="BRCY", "Bruguiera cylindrica", IF(J4472="AVAL", "Avicennia alba", IF(J4472="AVOF", "Avicennia officinalis", IF(J4472="LURA", "Lumnitzera racemosa", IF(J4472="CETA", "Ceriops tagal", IF(J4472="XYGR", "Xylocarpus granatum", IF(J4472="AVMA", "Avicennia marina", IF(J4472="RHMU", "Rhizophora mucronata", IF(J4472="BRGY", "Bruguiera gymnorrhiza", IF(J4472="BRSE", "Bruguiera sexangula", IF(J4472="SOOV", "Sonneratia ovata", IF(J4472="SOCA", "Sonneratia caseolaris", IF(J4472="HELI", "Heritiera littoralis", IF(J4472="HESY", "Heritiera sylvatica", IF(J4472="NYFR", "Nypa fruticans", IF(J4472="CYRA", "Cynometra ramiflora", IF(J4472="PHPA", "Phoenix paludosa", IF(J4472="SCHY", "Scyphiphora hydrophyllacea", IF(J4472="DIMA", "Diospyros maritima", IF(J4472="POPI", "Pongamia pinnata", IF(J4472="MAPS", "Maniltoa psilogyne", IF(J4472="INBI", "Intsia bijuga", IF(J4472="ACEB", "Acanthus ebracteatus", IF(J4472="CAER", "Calamus erinaceus", IF(J4472="UNUN", "Unknown unknown",  IF(J4472="SOAL", "Sonneratia alba",  IF(J4472="AECO", "Aegiceras corniculatum", "" )) )))))))))))))))))))))))))))))</f>
        <v>Unknown unknown</v>
      </c>
      <c r="J4472" s="23" t="s">
        <v>1028</v>
      </c>
      <c r="K4472" s="68" t="n">
        <v>18</v>
      </c>
      <c r="L4472" s="30"/>
      <c r="N4472" s="38"/>
      <c r="P4472" s="23"/>
    </row>
    <row r="4473" customFormat="false" ht="13.8" hidden="false" customHeight="false" outlineLevel="0" collapsed="false">
      <c r="A4473" s="72" t="s">
        <v>138</v>
      </c>
      <c r="B4473" s="43" t="n">
        <v>41398</v>
      </c>
      <c r="C4473" s="1" t="s">
        <v>544</v>
      </c>
      <c r="D4473" s="1" t="s">
        <v>140</v>
      </c>
      <c r="E4473" s="1" t="s">
        <v>544</v>
      </c>
      <c r="F4473" s="1" t="s">
        <v>20</v>
      </c>
      <c r="G4473" s="1" t="s">
        <v>185</v>
      </c>
      <c r="H4473" s="1" t="n">
        <v>2</v>
      </c>
      <c r="I4473" s="23" t="str">
        <f aca="false">IF(J4473="RHAP", "Rhizophora apiculata", IF(J4473="EXAG", "Excoecaria agallocha", IF(J4473="BRPA", "Bruguiera parviflora", IF(J4473="XYMO", "Xylocarpus moluccensis", IF(J4473="BRCY", "Bruguiera cylindrica", IF(J4473="AVAL", "Avicennia alba", IF(J4473="AVOF", "Avicennia officinalis", IF(J4473="LURA", "Lumnitzera racemosa", IF(J4473="CETA", "Ceriops tagal", IF(J4473="XYGR", "Xylocarpus granatum", IF(J4473="AVMA", "Avicennia marina", IF(J4473="RHMU", "Rhizophora mucronata", IF(J4473="BRGY", "Bruguiera gymnorrhiza", IF(J4473="BRSE", "Bruguiera sexangula", IF(J4473="SOOV", "Sonneratia ovata", IF(J4473="SOCA", "Sonneratia caseolaris", IF(J4473="HELI", "Heritiera littoralis", IF(J4473="HESY", "Heritiera sylvatica", IF(J4473="NYFR", "Nypa fruticans", IF(J4473="CYRA", "Cynometra ramiflora", IF(J4473="PHPA", "Phoenix paludosa", IF(J4473="SCHY", "Scyphiphora hydrophyllacea", IF(J4473="DIMA", "Diospyros maritima", IF(J4473="POPI", "Pongamia pinnata", IF(J4473="MAPS", "Maniltoa psilogyne", IF(J4473="INBI", "Intsia bijuga", IF(J4473="ACEB", "Acanthus ebracteatus", IF(J4473="CAER", "Calamus erinaceus", IF(J4473="UNUN", "Unknown unknown",  IF(J4473="SOAL", "Sonneratia alba",  IF(J4473="AECO", "Aegiceras corniculatum", "" )) )))))))))))))))))))))))))))))</f>
        <v>Phoenix paludosa</v>
      </c>
      <c r="J4473" s="23" t="s">
        <v>1082</v>
      </c>
      <c r="K4473" s="23" t="n">
        <v>20</v>
      </c>
      <c r="L4473" s="30"/>
      <c r="N4473" s="0"/>
      <c r="P4473" s="38" t="s">
        <v>1100</v>
      </c>
    </row>
    <row r="4474" customFormat="false" ht="13.8" hidden="false" customHeight="false" outlineLevel="0" collapsed="false">
      <c r="A4474" s="23" t="s">
        <v>138</v>
      </c>
      <c r="B4474" s="43" t="n">
        <v>41398</v>
      </c>
      <c r="C4474" s="1" t="s">
        <v>544</v>
      </c>
      <c r="D4474" s="1" t="s">
        <v>140</v>
      </c>
      <c r="E4474" s="1" t="s">
        <v>544</v>
      </c>
      <c r="F4474" s="1" t="s">
        <v>20</v>
      </c>
      <c r="G4474" s="1" t="s">
        <v>185</v>
      </c>
      <c r="H4474" s="1" t="n">
        <v>2</v>
      </c>
      <c r="I4474" s="23" t="str">
        <f aca="false">IF(J4474="RHAP", "Rhizophora apiculata", IF(J4474="EXAG", "Excoecaria agallocha", IF(J4474="BRPA", "Bruguiera parviflora", IF(J4474="XYMO", "Xylocarpus moluccensis", IF(J4474="BRCY", "Bruguiera cylindrica", IF(J4474="AVAL", "Avicennia alba", IF(J4474="AVOF", "Avicennia officinalis", IF(J4474="LURA", "Lumnitzera racemosa", IF(J4474="CETA", "Ceriops tagal", IF(J4474="XYGR", "Xylocarpus granatum", IF(J4474="AVMA", "Avicennia marina", IF(J4474="RHMU", "Rhizophora mucronata", IF(J4474="BRGY", "Bruguiera gymnorrhiza", IF(J4474="BRSE", "Bruguiera sexangula", IF(J4474="SOOV", "Sonneratia ovata", IF(J4474="SOCA", "Sonneratia caseolaris", IF(J4474="HELI", "Heritiera littoralis", IF(J4474="HESY", "Heritiera sylvatica", IF(J4474="NYFR", "Nypa fruticans", IF(J4474="CYRA", "Cynometra ramiflora", IF(J4474="PHPA", "Phoenix paludosa", IF(J4474="SCHY", "Scyphiphora hydrophyllacea", IF(J4474="DIMA", "Diospyros maritima", IF(J4474="POPI", "Pongamia pinnata", IF(J4474="MAPS", "Maniltoa psilogyne", IF(J4474="INBI", "Intsia bijuga", IF(J4474="ACEB", "Acanthus ebracteatus", IF(J4474="CAER", "Calamus erinaceus", IF(J4474="UNUN", "Unknown unknown",  IF(J4474="SOAL", "Sonneratia alba",  IF(J4474="AECO", "Aegiceras corniculatum", "" )) )))))))))))))))))))))))))))))</f>
        <v>Calamus erinaceus</v>
      </c>
      <c r="J4474" s="23" t="s">
        <v>1087</v>
      </c>
      <c r="K4474" s="68" t="n">
        <v>30</v>
      </c>
      <c r="L4474" s="30"/>
      <c r="N4474" s="0"/>
      <c r="P4474" s="38" t="s">
        <v>1101</v>
      </c>
    </row>
    <row r="4475" customFormat="false" ht="13.8" hidden="false" customHeight="false" outlineLevel="0" collapsed="false">
      <c r="A4475" s="23" t="s">
        <v>138</v>
      </c>
      <c r="B4475" s="43" t="n">
        <v>41398</v>
      </c>
      <c r="C4475" s="1" t="s">
        <v>544</v>
      </c>
      <c r="D4475" s="1" t="s">
        <v>140</v>
      </c>
      <c r="E4475" s="1" t="s">
        <v>544</v>
      </c>
      <c r="F4475" s="1" t="s">
        <v>20</v>
      </c>
      <c r="G4475" s="1" t="s">
        <v>185</v>
      </c>
      <c r="H4475" s="1" t="n">
        <v>2</v>
      </c>
      <c r="I4475" s="23" t="str">
        <f aca="false">IF(J4475="RHAP", "Rhizophora apiculata", IF(J4475="EXAG", "Excoecaria agallocha", IF(J4475="BRPA", "Bruguiera parviflora", IF(J4475="XYMO", "Xylocarpus moluccensis", IF(J4475="BRCY", "Bruguiera cylindrica", IF(J4475="AVAL", "Avicennia alba", IF(J4475="AVOF", "Avicennia officinalis", IF(J4475="LURA", "Lumnitzera racemosa", IF(J4475="CETA", "Ceriops tagal", IF(J4475="XYGR", "Xylocarpus granatum", IF(J4475="AVMA", "Avicennia marina", IF(J4475="RHMU", "Rhizophora mucronata", IF(J4475="BRGY", "Bruguiera gymnorrhiza", IF(J4475="BRSE", "Bruguiera sexangula", IF(J4475="SOOV", "Sonneratia ovata", IF(J4475="SOCA", "Sonneratia caseolaris", IF(J4475="HELI", "Heritiera littoralis", IF(J4475="HESY", "Heritiera sylvatica", IF(J4475="NYFR", "Nypa fruticans", IF(J4475="CYRA", "Cynometra ramiflora", IF(J4475="PHPA", "Phoenix paludosa", IF(J4475="SCHY", "Scyphiphora hydrophyllacea", IF(J4475="DIMA", "Diospyros maritima", IF(J4475="POPI", "Pongamia pinnata", IF(J4475="MAPS", "Maniltoa psilogyne", IF(J4475="INBI", "Intsia bijuga", IF(J4475="ACEB", "Acanthus ebracteatus", IF(J4475="CAER", "Calamus erinaceus", IF(J4475="UNUN", "Unknown unknown",  IF(J4475="SOAL", "Sonneratia alba",  IF(J4475="AECO", "Aegiceras corniculatum", "" )) )))))))))))))))))))))))))))))</f>
        <v>Calamus erinaceus</v>
      </c>
      <c r="J4475" s="23" t="s">
        <v>1087</v>
      </c>
      <c r="K4475" s="68" t="n">
        <v>30</v>
      </c>
      <c r="L4475" s="30"/>
      <c r="N4475" s="0"/>
      <c r="P4475" s="38" t="s">
        <v>1101</v>
      </c>
    </row>
    <row r="4476" customFormat="false" ht="13.8" hidden="false" customHeight="false" outlineLevel="0" collapsed="false">
      <c r="A4476" s="72" t="s">
        <v>138</v>
      </c>
      <c r="B4476" s="43" t="n">
        <v>41398</v>
      </c>
      <c r="C4476" s="1" t="s">
        <v>544</v>
      </c>
      <c r="D4476" s="1" t="s">
        <v>140</v>
      </c>
      <c r="E4476" s="1" t="s">
        <v>544</v>
      </c>
      <c r="F4476" s="1" t="s">
        <v>20</v>
      </c>
      <c r="G4476" s="1" t="s">
        <v>185</v>
      </c>
      <c r="H4476" s="1" t="n">
        <v>2</v>
      </c>
      <c r="I4476" s="23" t="str">
        <f aca="false">IF(J4476="RHAP", "Rhizophora apiculata", IF(J4476="EXAG", "Excoecaria agallocha", IF(J4476="BRPA", "Bruguiera parviflora", IF(J4476="XYMO", "Xylocarpus moluccensis", IF(J4476="BRCY", "Bruguiera cylindrica", IF(J4476="AVAL", "Avicennia alba", IF(J4476="AVOF", "Avicennia officinalis", IF(J4476="LURA", "Lumnitzera racemosa", IF(J4476="CETA", "Ceriops tagal", IF(J4476="XYGR", "Xylocarpus granatum", IF(J4476="AVMA", "Avicennia marina", IF(J4476="RHMU", "Rhizophora mucronata", IF(J4476="BRGY", "Bruguiera gymnorrhiza", IF(J4476="BRSE", "Bruguiera sexangula", IF(J4476="SOOV", "Sonneratia ovata", IF(J4476="SOCA", "Sonneratia caseolaris", IF(J4476="HELI", "Heritiera littoralis", IF(J4476="HESY", "Heritiera sylvatica", IF(J4476="NYFR", "Nypa fruticans", IF(J4476="CYRA", "Cynometra ramiflora", IF(J4476="PHPA", "Phoenix paludosa", IF(J4476="SCHY", "Scyphiphora hydrophyllacea", IF(J4476="DIMA", "Diospyros maritima", IF(J4476="POPI", "Pongamia pinnata", IF(J4476="MAPS", "Maniltoa psilogyne", IF(J4476="INBI", "Intsia bijuga", IF(J4476="ACEB", "Acanthus ebracteatus", IF(J4476="CAER", "Calamus erinaceus", IF(J4476="UNUN", "Unknown unknown",  IF(J4476="SOAL", "Sonneratia alba",  IF(J4476="AECO", "Aegiceras corniculatum", "" )) )))))))))))))))))))))))))))))</f>
        <v>Phoenix paludosa</v>
      </c>
      <c r="J4476" s="23" t="s">
        <v>1082</v>
      </c>
      <c r="K4476" s="23" t="n">
        <v>40</v>
      </c>
      <c r="L4476" s="30" t="n">
        <v>2</v>
      </c>
      <c r="N4476" s="0"/>
      <c r="P4476" s="38" t="s">
        <v>1102</v>
      </c>
    </row>
    <row r="4477" customFormat="false" ht="13.8" hidden="false" customHeight="false" outlineLevel="0" collapsed="false">
      <c r="A4477" s="23" t="s">
        <v>138</v>
      </c>
      <c r="B4477" s="43" t="n">
        <v>41398</v>
      </c>
      <c r="C4477" s="1" t="s">
        <v>544</v>
      </c>
      <c r="D4477" s="1" t="s">
        <v>140</v>
      </c>
      <c r="E4477" s="1" t="s">
        <v>544</v>
      </c>
      <c r="F4477" s="1" t="s">
        <v>20</v>
      </c>
      <c r="G4477" s="1" t="s">
        <v>185</v>
      </c>
      <c r="H4477" s="1" t="n">
        <v>2</v>
      </c>
      <c r="I4477" s="23" t="str">
        <f aca="false">IF(J4477="RHAP", "Rhizophora apiculata", IF(J4477="EXAG", "Excoecaria agallocha", IF(J4477="BRPA", "Bruguiera parviflora", IF(J4477="XYMO", "Xylocarpus moluccensis", IF(J4477="BRCY", "Bruguiera cylindrica", IF(J4477="AVAL", "Avicennia alba", IF(J4477="AVOF", "Avicennia officinalis", IF(J4477="LURA", "Lumnitzera racemosa", IF(J4477="CETA", "Ceriops tagal", IF(J4477="XYGR", "Xylocarpus granatum", IF(J4477="AVMA", "Avicennia marina", IF(J4477="RHMU", "Rhizophora mucronata", IF(J4477="BRGY", "Bruguiera gymnorrhiza", IF(J4477="BRSE", "Bruguiera sexangula", IF(J4477="SOOV", "Sonneratia ovata", IF(J4477="SOCA", "Sonneratia caseolaris", IF(J4477="HELI", "Heritiera littoralis", IF(J4477="HESY", "Heritiera sylvatica", IF(J4477="NYFR", "Nypa fruticans", IF(J4477="CYRA", "Cynometra ramiflora", IF(J4477="PHPA", "Phoenix paludosa", IF(J4477="SCHY", "Scyphiphora hydrophyllacea", IF(J4477="DIMA", "Diospyros maritima", IF(J4477="POPI", "Pongamia pinnata", IF(J4477="MAPS", "Maniltoa psilogyne", IF(J4477="INBI", "Intsia bijuga", IF(J4477="ACEB", "Acanthus ebracteatus", IF(J4477="CAER", "Calamus erinaceus", IF(J4477="UNUN", "Unknown unknown",  IF(J4477="SOAL", "Sonneratia alba",  IF(J4477="AECO", "Aegiceras corniculatum", "" )) )))))))))))))))))))))))))))))</f>
        <v>Xylocarpus moluccensis</v>
      </c>
      <c r="J4477" s="23" t="s">
        <v>146</v>
      </c>
      <c r="K4477" s="68" t="n">
        <v>60</v>
      </c>
    </row>
    <row r="4478" customFormat="false" ht="13.8" hidden="false" customHeight="false" outlineLevel="0" collapsed="false">
      <c r="A4478" s="72" t="s">
        <v>138</v>
      </c>
      <c r="B4478" s="43" t="n">
        <v>41398</v>
      </c>
      <c r="C4478" s="1" t="s">
        <v>544</v>
      </c>
      <c r="D4478" s="1" t="s">
        <v>140</v>
      </c>
      <c r="E4478" s="1" t="s">
        <v>544</v>
      </c>
      <c r="F4478" s="1" t="s">
        <v>20</v>
      </c>
      <c r="G4478" s="1" t="s">
        <v>185</v>
      </c>
      <c r="H4478" s="1" t="n">
        <v>3</v>
      </c>
      <c r="I4478" s="23" t="str">
        <f aca="false">IF(J4478="RHAP", "Rhizophora apiculata", IF(J4478="EXAG", "Excoecaria agallocha", IF(J4478="BRPA", "Bruguiera parviflora", IF(J4478="XYMO", "Xylocarpus moluccensis", IF(J4478="BRCY", "Bruguiera cylindrica", IF(J4478="AVAL", "Avicennia alba", IF(J4478="AVOF", "Avicennia officinalis", IF(J4478="LURA", "Lumnitzera racemosa", IF(J4478="CETA", "Ceriops tagal", IF(J4478="XYGR", "Xylocarpus granatum", IF(J4478="AVMA", "Avicennia marina", IF(J4478="RHMU", "Rhizophora mucronata", IF(J4478="BRGY", "Bruguiera gymnorrhiza", IF(J4478="BRSE", "Bruguiera sexangula", IF(J4478="SOOV", "Sonneratia ovata", IF(J4478="SOCA", "Sonneratia caseolaris", IF(J4478="HELI", "Heritiera littoralis", IF(J4478="HESY", "Heritiera sylvatica", IF(J4478="NYFR", "Nypa fruticans", IF(J4478="CYRA", "Cynometra ramiflora", IF(J4478="PHPA", "Phoenix paludosa", IF(J4478="SCHY", "Scyphiphora hydrophyllacea", IF(J4478="DIMA", "Diospyros maritima", IF(J4478="POPI", "Pongamia pinnata", IF(J4478="MAPS", "Maniltoa psilogyne", IF(J4478="INBI", "Intsia bijuga", IF(J4478="ACEB", "Acanthus ebracteatus", IF(J4478="CAER", "Calamus erinaceus", IF(J4478="UNUN", "Unknown unknown",  IF(J4478="SOAL", "Sonneratia alba",  IF(J4478="AECO", "Aegiceras corniculatum", "" )) )))))))))))))))))))))))))))))</f>
        <v>Nypa fruticans</v>
      </c>
      <c r="J4478" s="23" t="s">
        <v>152</v>
      </c>
      <c r="K4478" s="68" t="n">
        <v>8</v>
      </c>
      <c r="L4478" s="30"/>
      <c r="N4478" s="0"/>
      <c r="P4478" s="38" t="s">
        <v>1103</v>
      </c>
    </row>
    <row r="4479" customFormat="false" ht="13.8" hidden="false" customHeight="false" outlineLevel="0" collapsed="false">
      <c r="A4479" s="72" t="s">
        <v>138</v>
      </c>
      <c r="B4479" s="43" t="n">
        <v>41398</v>
      </c>
      <c r="C4479" s="1" t="s">
        <v>544</v>
      </c>
      <c r="D4479" s="1" t="s">
        <v>140</v>
      </c>
      <c r="E4479" s="1" t="s">
        <v>544</v>
      </c>
      <c r="F4479" s="1" t="s">
        <v>20</v>
      </c>
      <c r="G4479" s="1" t="s">
        <v>185</v>
      </c>
      <c r="H4479" s="1" t="n">
        <v>3</v>
      </c>
      <c r="I4479" s="23" t="str">
        <f aca="false">IF(J4479="RHAP", "Rhizophora apiculata", IF(J4479="EXAG", "Excoecaria agallocha", IF(J4479="BRPA", "Bruguiera parviflora", IF(J4479="XYMO", "Xylocarpus moluccensis", IF(J4479="BRCY", "Bruguiera cylindrica", IF(J4479="AVAL", "Avicennia alba", IF(J4479="AVOF", "Avicennia officinalis", IF(J4479="LURA", "Lumnitzera racemosa", IF(J4479="CETA", "Ceriops tagal", IF(J4479="XYGR", "Xylocarpus granatum", IF(J4479="AVMA", "Avicennia marina", IF(J4479="RHMU", "Rhizophora mucronata", IF(J4479="BRGY", "Bruguiera gymnorrhiza", IF(J4479="BRSE", "Bruguiera sexangula", IF(J4479="SOOV", "Sonneratia ovata", IF(J4479="SOCA", "Sonneratia caseolaris", IF(J4479="HELI", "Heritiera littoralis", IF(J4479="HESY", "Heritiera sylvatica", IF(J4479="NYFR", "Nypa fruticans", IF(J4479="CYRA", "Cynometra ramiflora", IF(J4479="PHPA", "Phoenix paludosa", IF(J4479="SCHY", "Scyphiphora hydrophyllacea", IF(J4479="DIMA", "Diospyros maritima", IF(J4479="POPI", "Pongamia pinnata", IF(J4479="MAPS", "Maniltoa psilogyne", IF(J4479="INBI", "Intsia bijuga", IF(J4479="ACEB", "Acanthus ebracteatus", IF(J4479="CAER", "Calamus erinaceus", IF(J4479="UNUN", "Unknown unknown",  IF(J4479="SOAL", "Sonneratia alba",  IF(J4479="AECO", "Aegiceras corniculatum", "" )) )))))))))))))))))))))))))))))</f>
        <v>Nypa fruticans</v>
      </c>
      <c r="J4479" s="23" t="s">
        <v>152</v>
      </c>
      <c r="K4479" s="68" t="n">
        <v>8</v>
      </c>
      <c r="N4479" s="0"/>
      <c r="P4479" s="38" t="s">
        <v>1103</v>
      </c>
    </row>
    <row r="4480" customFormat="false" ht="13.8" hidden="false" customHeight="false" outlineLevel="0" collapsed="false">
      <c r="A4480" s="72" t="s">
        <v>138</v>
      </c>
      <c r="B4480" s="43" t="n">
        <v>41398</v>
      </c>
      <c r="C4480" s="1" t="s">
        <v>544</v>
      </c>
      <c r="D4480" s="1" t="s">
        <v>140</v>
      </c>
      <c r="E4480" s="1" t="s">
        <v>544</v>
      </c>
      <c r="F4480" s="1" t="s">
        <v>20</v>
      </c>
      <c r="G4480" s="1" t="s">
        <v>185</v>
      </c>
      <c r="H4480" s="1" t="n">
        <v>3</v>
      </c>
      <c r="I4480" s="23" t="str">
        <f aca="false">IF(J4480="RHAP", "Rhizophora apiculata", IF(J4480="EXAG", "Excoecaria agallocha", IF(J4480="BRPA", "Bruguiera parviflora", IF(J4480="XYMO", "Xylocarpus moluccensis", IF(J4480="BRCY", "Bruguiera cylindrica", IF(J4480="AVAL", "Avicennia alba", IF(J4480="AVOF", "Avicennia officinalis", IF(J4480="LURA", "Lumnitzera racemosa", IF(J4480="CETA", "Ceriops tagal", IF(J4480="XYGR", "Xylocarpus granatum", IF(J4480="AVMA", "Avicennia marina", IF(J4480="RHMU", "Rhizophora mucronata", IF(J4480="BRGY", "Bruguiera gymnorrhiza", IF(J4480="BRSE", "Bruguiera sexangula", IF(J4480="SOOV", "Sonneratia ovata", IF(J4480="SOCA", "Sonneratia caseolaris", IF(J4480="HELI", "Heritiera littoralis", IF(J4480="HESY", "Heritiera sylvatica", IF(J4480="NYFR", "Nypa fruticans", IF(J4480="CYRA", "Cynometra ramiflora", IF(J4480="PHPA", "Phoenix paludosa", IF(J4480="SCHY", "Scyphiphora hydrophyllacea", IF(J4480="DIMA", "Diospyros maritima", IF(J4480="POPI", "Pongamia pinnata", IF(J4480="MAPS", "Maniltoa psilogyne", IF(J4480="INBI", "Intsia bijuga", IF(J4480="ACEB", "Acanthus ebracteatus", IF(J4480="CAER", "Calamus erinaceus", IF(J4480="UNUN", "Unknown unknown",  IF(J4480="SOAL", "Sonneratia alba",  IF(J4480="AECO", "Aegiceras corniculatum", "" )) )))))))))))))))))))))))))))))</f>
        <v>Excoecaria agallocha</v>
      </c>
      <c r="J4480" s="23" t="s">
        <v>162</v>
      </c>
      <c r="K4480" s="68" t="n">
        <v>10</v>
      </c>
      <c r="L4480" s="30"/>
      <c r="N4480" s="38"/>
    </row>
    <row r="4481" customFormat="false" ht="13.8" hidden="false" customHeight="false" outlineLevel="0" collapsed="false">
      <c r="A4481" s="72" t="s">
        <v>138</v>
      </c>
      <c r="B4481" s="43" t="n">
        <v>41398</v>
      </c>
      <c r="C4481" s="1" t="s">
        <v>544</v>
      </c>
      <c r="D4481" s="1" t="s">
        <v>140</v>
      </c>
      <c r="E4481" s="1" t="s">
        <v>544</v>
      </c>
      <c r="F4481" s="1" t="s">
        <v>20</v>
      </c>
      <c r="G4481" s="1" t="s">
        <v>185</v>
      </c>
      <c r="H4481" s="1" t="n">
        <v>3</v>
      </c>
      <c r="I4481" s="23" t="str">
        <f aca="false">IF(J4481="RHAP", "Rhizophora apiculata", IF(J4481="EXAG", "Excoecaria agallocha", IF(J4481="BRPA", "Bruguiera parviflora", IF(J4481="XYMO", "Xylocarpus moluccensis", IF(J4481="BRCY", "Bruguiera cylindrica", IF(J4481="AVAL", "Avicennia alba", IF(J4481="AVOF", "Avicennia officinalis", IF(J4481="LURA", "Lumnitzera racemosa", IF(J4481="CETA", "Ceriops tagal", IF(J4481="XYGR", "Xylocarpus granatum", IF(J4481="AVMA", "Avicennia marina", IF(J4481="RHMU", "Rhizophora mucronata", IF(J4481="BRGY", "Bruguiera gymnorrhiza", IF(J4481="BRSE", "Bruguiera sexangula", IF(J4481="SOOV", "Sonneratia ovata", IF(J4481="SOCA", "Sonneratia caseolaris", IF(J4481="HELI", "Heritiera littoralis", IF(J4481="HESY", "Heritiera sylvatica", IF(J4481="NYFR", "Nypa fruticans", IF(J4481="CYRA", "Cynometra ramiflora", IF(J4481="PHPA", "Phoenix paludosa", IF(J4481="SCHY", "Scyphiphora hydrophyllacea", IF(J4481="DIMA", "Diospyros maritima", IF(J4481="POPI", "Pongamia pinnata", IF(J4481="MAPS", "Maniltoa psilogyne", IF(J4481="INBI", "Intsia bijuga", IF(J4481="ACEB", "Acanthus ebracteatus", IF(J4481="CAER", "Calamus erinaceus", IF(J4481="UNUN", "Unknown unknown",  IF(J4481="SOAL", "Sonneratia alba",  IF(J4481="AECO", "Aegiceras corniculatum", "" )) )))))))))))))))))))))))))))))</f>
        <v>Excoecaria agallocha</v>
      </c>
      <c r="J4481" s="23" t="s">
        <v>162</v>
      </c>
      <c r="K4481" s="68" t="n">
        <v>10</v>
      </c>
      <c r="L4481" s="30"/>
      <c r="N4481" s="38"/>
    </row>
    <row r="4482" customFormat="false" ht="13.8" hidden="false" customHeight="false" outlineLevel="0" collapsed="false">
      <c r="A4482" s="72" t="s">
        <v>138</v>
      </c>
      <c r="B4482" s="43" t="n">
        <v>41398</v>
      </c>
      <c r="C4482" s="1" t="s">
        <v>544</v>
      </c>
      <c r="D4482" s="1" t="s">
        <v>140</v>
      </c>
      <c r="E4482" s="1" t="s">
        <v>544</v>
      </c>
      <c r="F4482" s="1" t="s">
        <v>20</v>
      </c>
      <c r="G4482" s="1" t="s">
        <v>185</v>
      </c>
      <c r="H4482" s="1" t="n">
        <v>3</v>
      </c>
      <c r="I4482" s="23" t="str">
        <f aca="false">IF(J4482="RHAP", "Rhizophora apiculata", IF(J4482="EXAG", "Excoecaria agallocha", IF(J4482="BRPA", "Bruguiera parviflora", IF(J4482="XYMO", "Xylocarpus moluccensis", IF(J4482="BRCY", "Bruguiera cylindrica", IF(J4482="AVAL", "Avicennia alba", IF(J4482="AVOF", "Avicennia officinalis", IF(J4482="LURA", "Lumnitzera racemosa", IF(J4482="CETA", "Ceriops tagal", IF(J4482="XYGR", "Xylocarpus granatum", IF(J4482="AVMA", "Avicennia marina", IF(J4482="RHMU", "Rhizophora mucronata", IF(J4482="BRGY", "Bruguiera gymnorrhiza", IF(J4482="BRSE", "Bruguiera sexangula", IF(J4482="SOOV", "Sonneratia ovata", IF(J4482="SOCA", "Sonneratia caseolaris", IF(J4482="HELI", "Heritiera littoralis", IF(J4482="HESY", "Heritiera sylvatica", IF(J4482="NYFR", "Nypa fruticans", IF(J4482="CYRA", "Cynometra ramiflora", IF(J4482="PHPA", "Phoenix paludosa", IF(J4482="SCHY", "Scyphiphora hydrophyllacea", IF(J4482="DIMA", "Diospyros maritima", IF(J4482="POPI", "Pongamia pinnata", IF(J4482="MAPS", "Maniltoa psilogyne", IF(J4482="INBI", "Intsia bijuga", IF(J4482="ACEB", "Acanthus ebracteatus", IF(J4482="CAER", "Calamus erinaceus", IF(J4482="UNUN", "Unknown unknown",  IF(J4482="SOAL", "Sonneratia alba",  IF(J4482="AECO", "Aegiceras corniculatum", "" )) )))))))))))))))))))))))))))))</f>
        <v>Nypa fruticans</v>
      </c>
      <c r="J4482" s="23" t="s">
        <v>152</v>
      </c>
      <c r="K4482" s="68" t="n">
        <v>10</v>
      </c>
      <c r="N4482" s="0"/>
      <c r="P4482" s="38" t="s">
        <v>1099</v>
      </c>
    </row>
    <row r="4483" customFormat="false" ht="13.8" hidden="false" customHeight="false" outlineLevel="0" collapsed="false">
      <c r="A4483" s="72" t="s">
        <v>138</v>
      </c>
      <c r="B4483" s="43" t="n">
        <v>41398</v>
      </c>
      <c r="C4483" s="1" t="s">
        <v>544</v>
      </c>
      <c r="D4483" s="1" t="s">
        <v>140</v>
      </c>
      <c r="E4483" s="1" t="s">
        <v>544</v>
      </c>
      <c r="F4483" s="1" t="s">
        <v>20</v>
      </c>
      <c r="G4483" s="1" t="s">
        <v>185</v>
      </c>
      <c r="H4483" s="1" t="n">
        <v>3</v>
      </c>
      <c r="I4483" s="23" t="str">
        <f aca="false">IF(J4483="RHAP", "Rhizophora apiculata", IF(J4483="EXAG", "Excoecaria agallocha", IF(J4483="BRPA", "Bruguiera parviflora", IF(J4483="XYMO", "Xylocarpus moluccensis", IF(J4483="BRCY", "Bruguiera cylindrica", IF(J4483="AVAL", "Avicennia alba", IF(J4483="AVOF", "Avicennia officinalis", IF(J4483="LURA", "Lumnitzera racemosa", IF(J4483="CETA", "Ceriops tagal", IF(J4483="XYGR", "Xylocarpus granatum", IF(J4483="AVMA", "Avicennia marina", IF(J4483="RHMU", "Rhizophora mucronata", IF(J4483="BRGY", "Bruguiera gymnorrhiza", IF(J4483="BRSE", "Bruguiera sexangula", IF(J4483="SOOV", "Sonneratia ovata", IF(J4483="SOCA", "Sonneratia caseolaris", IF(J4483="HELI", "Heritiera littoralis", IF(J4483="HESY", "Heritiera sylvatica", IF(J4483="NYFR", "Nypa fruticans", IF(J4483="CYRA", "Cynometra ramiflora", IF(J4483="PHPA", "Phoenix paludosa", IF(J4483="SCHY", "Scyphiphora hydrophyllacea", IF(J4483="DIMA", "Diospyros maritima", IF(J4483="POPI", "Pongamia pinnata", IF(J4483="MAPS", "Maniltoa psilogyne", IF(J4483="INBI", "Intsia bijuga", IF(J4483="ACEB", "Acanthus ebracteatus", IF(J4483="CAER", "Calamus erinaceus", IF(J4483="UNUN", "Unknown unknown",  IF(J4483="SOAL", "Sonneratia alba",  IF(J4483="AECO", "Aegiceras corniculatum", "" )) )))))))))))))))))))))))))))))</f>
        <v>Excoecaria agallocha</v>
      </c>
      <c r="J4483" s="23" t="s">
        <v>162</v>
      </c>
      <c r="K4483" s="68" t="n">
        <v>15</v>
      </c>
      <c r="L4483" s="30"/>
      <c r="N4483" s="38"/>
    </row>
    <row r="4484" customFormat="false" ht="13.8" hidden="false" customHeight="false" outlineLevel="0" collapsed="false">
      <c r="A4484" s="72" t="s">
        <v>138</v>
      </c>
      <c r="B4484" s="43" t="n">
        <v>41398</v>
      </c>
      <c r="C4484" s="1" t="s">
        <v>544</v>
      </c>
      <c r="D4484" s="1" t="s">
        <v>140</v>
      </c>
      <c r="E4484" s="1" t="s">
        <v>544</v>
      </c>
      <c r="F4484" s="1" t="s">
        <v>20</v>
      </c>
      <c r="G4484" s="1" t="s">
        <v>185</v>
      </c>
      <c r="H4484" s="1" t="n">
        <v>3</v>
      </c>
      <c r="I4484" s="23" t="str">
        <f aca="false">IF(J4484="RHAP", "Rhizophora apiculata", IF(J4484="EXAG", "Excoecaria agallocha", IF(J4484="BRPA", "Bruguiera parviflora", IF(J4484="XYMO", "Xylocarpus moluccensis", IF(J4484="BRCY", "Bruguiera cylindrica", IF(J4484="AVAL", "Avicennia alba", IF(J4484="AVOF", "Avicennia officinalis", IF(J4484="LURA", "Lumnitzera racemosa", IF(J4484="CETA", "Ceriops tagal", IF(J4484="XYGR", "Xylocarpus granatum", IF(J4484="AVMA", "Avicennia marina", IF(J4484="RHMU", "Rhizophora mucronata", IF(J4484="BRGY", "Bruguiera gymnorrhiza", IF(J4484="BRSE", "Bruguiera sexangula", IF(J4484="SOOV", "Sonneratia ovata", IF(J4484="SOCA", "Sonneratia caseolaris", IF(J4484="HELI", "Heritiera littoralis", IF(J4484="HESY", "Heritiera sylvatica", IF(J4484="NYFR", "Nypa fruticans", IF(J4484="CYRA", "Cynometra ramiflora", IF(J4484="PHPA", "Phoenix paludosa", IF(J4484="SCHY", "Scyphiphora hydrophyllacea", IF(J4484="DIMA", "Diospyros maritima", IF(J4484="POPI", "Pongamia pinnata", IF(J4484="MAPS", "Maniltoa psilogyne", IF(J4484="INBI", "Intsia bijuga", IF(J4484="ACEB", "Acanthus ebracteatus", IF(J4484="CAER", "Calamus erinaceus", IF(J4484="UNUN", "Unknown unknown",  IF(J4484="SOAL", "Sonneratia alba",  IF(J4484="AECO", "Aegiceras corniculatum", "" )) )))))))))))))))))))))))))))))</f>
        <v>Excoecaria agallocha</v>
      </c>
      <c r="J4484" s="23" t="s">
        <v>162</v>
      </c>
      <c r="K4484" s="68" t="n">
        <v>18</v>
      </c>
      <c r="L4484" s="30"/>
      <c r="N4484" s="38"/>
    </row>
    <row r="4485" customFormat="false" ht="13.8" hidden="false" customHeight="false" outlineLevel="0" collapsed="false">
      <c r="A4485" s="72" t="s">
        <v>138</v>
      </c>
      <c r="B4485" s="43" t="n">
        <v>41398</v>
      </c>
      <c r="C4485" s="1" t="s">
        <v>544</v>
      </c>
      <c r="D4485" s="1" t="s">
        <v>140</v>
      </c>
      <c r="E4485" s="1" t="s">
        <v>544</v>
      </c>
      <c r="F4485" s="1" t="s">
        <v>20</v>
      </c>
      <c r="G4485" s="1" t="s">
        <v>185</v>
      </c>
      <c r="H4485" s="1" t="n">
        <v>3</v>
      </c>
      <c r="I4485" s="23" t="str">
        <f aca="false">IF(J4485="RHAP", "Rhizophora apiculata", IF(J4485="EXAG", "Excoecaria agallocha", IF(J4485="BRPA", "Bruguiera parviflora", IF(J4485="XYMO", "Xylocarpus moluccensis", IF(J4485="BRCY", "Bruguiera cylindrica", IF(J4485="AVAL", "Avicennia alba", IF(J4485="AVOF", "Avicennia officinalis", IF(J4485="LURA", "Lumnitzera racemosa", IF(J4485="CETA", "Ceriops tagal", IF(J4485="XYGR", "Xylocarpus granatum", IF(J4485="AVMA", "Avicennia marina", IF(J4485="RHMU", "Rhizophora mucronata", IF(J4485="BRGY", "Bruguiera gymnorrhiza", IF(J4485="BRSE", "Bruguiera sexangula", IF(J4485="SOOV", "Sonneratia ovata", IF(J4485="SOCA", "Sonneratia caseolaris", IF(J4485="HELI", "Heritiera littoralis", IF(J4485="HESY", "Heritiera sylvatica", IF(J4485="NYFR", "Nypa fruticans", IF(J4485="CYRA", "Cynometra ramiflora", IF(J4485="PHPA", "Phoenix paludosa", IF(J4485="SCHY", "Scyphiphora hydrophyllacea", IF(J4485="DIMA", "Diospyros maritima", IF(J4485="POPI", "Pongamia pinnata", IF(J4485="MAPS", "Maniltoa psilogyne", IF(J4485="INBI", "Intsia bijuga", IF(J4485="ACEB", "Acanthus ebracteatus", IF(J4485="CAER", "Calamus erinaceus", IF(J4485="UNUN", "Unknown unknown",  IF(J4485="SOAL", "Sonneratia alba",  IF(J4485="AECO", "Aegiceras corniculatum", "" )) )))))))))))))))))))))))))))))</f>
        <v>Excoecaria agallocha</v>
      </c>
      <c r="J4485" s="23" t="s">
        <v>162</v>
      </c>
      <c r="K4485" s="68" t="n">
        <v>18</v>
      </c>
      <c r="L4485" s="30"/>
      <c r="N4485" s="38"/>
    </row>
    <row r="4486" customFormat="false" ht="13.8" hidden="false" customHeight="false" outlineLevel="0" collapsed="false">
      <c r="A4486" s="72" t="s">
        <v>138</v>
      </c>
      <c r="B4486" s="43" t="n">
        <v>41398</v>
      </c>
      <c r="C4486" s="1" t="s">
        <v>544</v>
      </c>
      <c r="D4486" s="1" t="s">
        <v>140</v>
      </c>
      <c r="E4486" s="1" t="s">
        <v>544</v>
      </c>
      <c r="F4486" s="1" t="s">
        <v>20</v>
      </c>
      <c r="G4486" s="1" t="s">
        <v>185</v>
      </c>
      <c r="H4486" s="1" t="n">
        <v>3</v>
      </c>
      <c r="I4486" s="23" t="str">
        <f aca="false">IF(J4486="RHAP", "Rhizophora apiculata", IF(J4486="EXAG", "Excoecaria agallocha", IF(J4486="BRPA", "Bruguiera parviflora", IF(J4486="XYMO", "Xylocarpus moluccensis", IF(J4486="BRCY", "Bruguiera cylindrica", IF(J4486="AVAL", "Avicennia alba", IF(J4486="AVOF", "Avicennia officinalis", IF(J4486="LURA", "Lumnitzera racemosa", IF(J4486="CETA", "Ceriops tagal", IF(J4486="XYGR", "Xylocarpus granatum", IF(J4486="AVMA", "Avicennia marina", IF(J4486="RHMU", "Rhizophora mucronata", IF(J4486="BRGY", "Bruguiera gymnorrhiza", IF(J4486="BRSE", "Bruguiera sexangula", IF(J4486="SOOV", "Sonneratia ovata", IF(J4486="SOCA", "Sonneratia caseolaris", IF(J4486="HELI", "Heritiera littoralis", IF(J4486="HESY", "Heritiera sylvatica", IF(J4486="NYFR", "Nypa fruticans", IF(J4486="CYRA", "Cynometra ramiflora", IF(J4486="PHPA", "Phoenix paludosa", IF(J4486="SCHY", "Scyphiphora hydrophyllacea", IF(J4486="DIMA", "Diospyros maritima", IF(J4486="POPI", "Pongamia pinnata", IF(J4486="MAPS", "Maniltoa psilogyne", IF(J4486="INBI", "Intsia bijuga", IF(J4486="ACEB", "Acanthus ebracteatus", IF(J4486="CAER", "Calamus erinaceus", IF(J4486="UNUN", "Unknown unknown",  IF(J4486="SOAL", "Sonneratia alba",  IF(J4486="AECO", "Aegiceras corniculatum", "" )) )))))))))))))))))))))))))))))</f>
        <v>Excoecaria agallocha</v>
      </c>
      <c r="J4486" s="23" t="s">
        <v>162</v>
      </c>
      <c r="K4486" s="68" t="n">
        <v>18</v>
      </c>
      <c r="L4486" s="30"/>
      <c r="N4486" s="38"/>
    </row>
    <row r="4487" customFormat="false" ht="13.8" hidden="false" customHeight="false" outlineLevel="0" collapsed="false">
      <c r="A4487" s="23" t="s">
        <v>138</v>
      </c>
      <c r="B4487" s="43" t="n">
        <v>41398</v>
      </c>
      <c r="C4487" s="1" t="s">
        <v>544</v>
      </c>
      <c r="D4487" s="1" t="s">
        <v>140</v>
      </c>
      <c r="E4487" s="1" t="s">
        <v>544</v>
      </c>
      <c r="F4487" s="1" t="s">
        <v>20</v>
      </c>
      <c r="G4487" s="1" t="s">
        <v>185</v>
      </c>
      <c r="H4487" s="1" t="n">
        <v>4</v>
      </c>
      <c r="I4487" s="23" t="str">
        <f aca="false">IF(J4487="RHAP", "Rhizophora apiculata", IF(J4487="EXAG", "Excoecaria agallocha", IF(J4487="BRPA", "Bruguiera parviflora", IF(J4487="XYMO", "Xylocarpus moluccensis", IF(J4487="BRCY", "Bruguiera cylindrica", IF(J4487="AVAL", "Avicennia alba", IF(J4487="AVOF", "Avicennia officinalis", IF(J4487="LURA", "Lumnitzera racemosa", IF(J4487="CETA", "Ceriops tagal", IF(J4487="XYGR", "Xylocarpus granatum", IF(J4487="AVMA", "Avicennia marina", IF(J4487="RHMU", "Rhizophora mucronata", IF(J4487="BRGY", "Bruguiera gymnorrhiza", IF(J4487="BRSE", "Bruguiera sexangula", IF(J4487="SOOV", "Sonneratia ovata", IF(J4487="SOCA", "Sonneratia caseolaris", IF(J4487="HELI", "Heritiera littoralis", IF(J4487="HESY", "Heritiera sylvatica", IF(J4487="NYFR", "Nypa fruticans", IF(J4487="CYRA", "Cynometra ramiflora", IF(J4487="PHPA", "Phoenix paludosa", IF(J4487="SCHY", "Scyphiphora hydrophyllacea", IF(J4487="DIMA", "Diospyros maritima", IF(J4487="POPI", "Pongamia pinnata", IF(J4487="MAPS", "Maniltoa psilogyne", IF(J4487="INBI", "Intsia bijuga", IF(J4487="ACEB", "Acanthus ebracteatus", IF(J4487="CAER", "Calamus erinaceus", IF(J4487="UNUN", "Unknown unknown",  IF(J4487="SOAL", "Sonneratia alba",  IF(J4487="AECO", "Aegiceras corniculatum", "" )) )))))))))))))))))))))))))))))</f>
        <v>Nypa fruticans</v>
      </c>
      <c r="J4487" s="23" t="s">
        <v>152</v>
      </c>
      <c r="K4487" s="55" t="n">
        <v>4</v>
      </c>
      <c r="L4487" s="30"/>
      <c r="N4487" s="38"/>
      <c r="P4487" s="68" t="s">
        <v>1097</v>
      </c>
    </row>
    <row r="4488" customFormat="false" ht="13.8" hidden="false" customHeight="false" outlineLevel="0" collapsed="false">
      <c r="A4488" s="23" t="s">
        <v>138</v>
      </c>
      <c r="B4488" s="43" t="n">
        <v>41398</v>
      </c>
      <c r="C4488" s="1" t="s">
        <v>544</v>
      </c>
      <c r="D4488" s="1" t="s">
        <v>140</v>
      </c>
      <c r="E4488" s="1" t="s">
        <v>544</v>
      </c>
      <c r="F4488" s="1" t="s">
        <v>20</v>
      </c>
      <c r="G4488" s="1" t="s">
        <v>185</v>
      </c>
      <c r="H4488" s="1" t="n">
        <v>4</v>
      </c>
      <c r="I4488" s="23" t="str">
        <f aca="false">IF(J4488="RHAP", "Rhizophora apiculata", IF(J4488="EXAG", "Excoecaria agallocha", IF(J4488="BRPA", "Bruguiera parviflora", IF(J4488="XYMO", "Xylocarpus moluccensis", IF(J4488="BRCY", "Bruguiera cylindrica", IF(J4488="AVAL", "Avicennia alba", IF(J4488="AVOF", "Avicennia officinalis", IF(J4488="LURA", "Lumnitzera racemosa", IF(J4488="CETA", "Ceriops tagal", IF(J4488="XYGR", "Xylocarpus granatum", IF(J4488="AVMA", "Avicennia marina", IF(J4488="RHMU", "Rhizophora mucronata", IF(J4488="BRGY", "Bruguiera gymnorrhiza", IF(J4488="BRSE", "Bruguiera sexangula", IF(J4488="SOOV", "Sonneratia ovata", IF(J4488="SOCA", "Sonneratia caseolaris", IF(J4488="HELI", "Heritiera littoralis", IF(J4488="HESY", "Heritiera sylvatica", IF(J4488="NYFR", "Nypa fruticans", IF(J4488="CYRA", "Cynometra ramiflora", IF(J4488="PHPA", "Phoenix paludosa", IF(J4488="SCHY", "Scyphiphora hydrophyllacea", IF(J4488="DIMA", "Diospyros maritima", IF(J4488="POPI", "Pongamia pinnata", IF(J4488="MAPS", "Maniltoa psilogyne", IF(J4488="INBI", "Intsia bijuga", IF(J4488="ACEB", "Acanthus ebracteatus", IF(J4488="CAER", "Calamus erinaceus", IF(J4488="UNUN", "Unknown unknown",  IF(J4488="SOAL", "Sonneratia alba",  IF(J4488="AECO", "Aegiceras corniculatum", "" )) )))))))))))))))))))))))))))))</f>
        <v>Excoecaria agallocha</v>
      </c>
      <c r="J4488" s="23" t="s">
        <v>162</v>
      </c>
      <c r="K4488" s="68" t="n">
        <v>5.5</v>
      </c>
      <c r="L4488" s="30"/>
      <c r="N4488" s="38"/>
      <c r="P4488" s="23"/>
    </row>
    <row r="4489" customFormat="false" ht="13.8" hidden="false" customHeight="false" outlineLevel="0" collapsed="false">
      <c r="A4489" s="72" t="s">
        <v>138</v>
      </c>
      <c r="B4489" s="43" t="n">
        <v>41398</v>
      </c>
      <c r="C4489" s="1" t="s">
        <v>544</v>
      </c>
      <c r="D4489" s="1" t="s">
        <v>140</v>
      </c>
      <c r="E4489" s="1" t="s">
        <v>544</v>
      </c>
      <c r="F4489" s="1" t="s">
        <v>20</v>
      </c>
      <c r="G4489" s="1" t="s">
        <v>185</v>
      </c>
      <c r="H4489" s="1" t="n">
        <v>4</v>
      </c>
      <c r="I4489" s="23" t="str">
        <f aca="false">IF(J4489="RHAP", "Rhizophora apiculata", IF(J4489="EXAG", "Excoecaria agallocha", IF(J4489="BRPA", "Bruguiera parviflora", IF(J4489="XYMO", "Xylocarpus moluccensis", IF(J4489="BRCY", "Bruguiera cylindrica", IF(J4489="AVAL", "Avicennia alba", IF(J4489="AVOF", "Avicennia officinalis", IF(J4489="LURA", "Lumnitzera racemosa", IF(J4489="CETA", "Ceriops tagal", IF(J4489="XYGR", "Xylocarpus granatum", IF(J4489="AVMA", "Avicennia marina", IF(J4489="RHMU", "Rhizophora mucronata", IF(J4489="BRGY", "Bruguiera gymnorrhiza", IF(J4489="BRSE", "Bruguiera sexangula", IF(J4489="SOOV", "Sonneratia ovata", IF(J4489="SOCA", "Sonneratia caseolaris", IF(J4489="HELI", "Heritiera littoralis", IF(J4489="HESY", "Heritiera sylvatica", IF(J4489="NYFR", "Nypa fruticans", IF(J4489="CYRA", "Cynometra ramiflora", IF(J4489="PHPA", "Phoenix paludosa", IF(J4489="SCHY", "Scyphiphora hydrophyllacea", IF(J4489="DIMA", "Diospyros maritima", IF(J4489="POPI", "Pongamia pinnata", IF(J4489="MAPS", "Maniltoa psilogyne", IF(J4489="INBI", "Intsia bijuga", IF(J4489="ACEB", "Acanthus ebracteatus", IF(J4489="CAER", "Calamus erinaceus", IF(J4489="UNUN", "Unknown unknown",  IF(J4489="SOAL", "Sonneratia alba",  IF(J4489="AECO", "Aegiceras corniculatum", "" )) )))))))))))))))))))))))))))))</f>
        <v>Nypa fruticans</v>
      </c>
      <c r="J4489" s="23" t="s">
        <v>152</v>
      </c>
      <c r="K4489" s="68" t="n">
        <v>6</v>
      </c>
      <c r="N4489" s="0"/>
      <c r="P4489" s="38" t="s">
        <v>1098</v>
      </c>
    </row>
    <row r="4490" customFormat="false" ht="13.8" hidden="false" customHeight="false" outlineLevel="0" collapsed="false">
      <c r="A4490" s="72" t="s">
        <v>138</v>
      </c>
      <c r="B4490" s="43" t="n">
        <v>41398</v>
      </c>
      <c r="C4490" s="1" t="s">
        <v>544</v>
      </c>
      <c r="D4490" s="1" t="s">
        <v>140</v>
      </c>
      <c r="E4490" s="1" t="s">
        <v>544</v>
      </c>
      <c r="F4490" s="1" t="s">
        <v>20</v>
      </c>
      <c r="G4490" s="1" t="s">
        <v>185</v>
      </c>
      <c r="H4490" s="1" t="n">
        <v>4</v>
      </c>
      <c r="I4490" s="23" t="str">
        <f aca="false">IF(J4490="RHAP", "Rhizophora apiculata", IF(J4490="EXAG", "Excoecaria agallocha", IF(J4490="BRPA", "Bruguiera parviflora", IF(J4490="XYMO", "Xylocarpus moluccensis", IF(J4490="BRCY", "Bruguiera cylindrica", IF(J4490="AVAL", "Avicennia alba", IF(J4490="AVOF", "Avicennia officinalis", IF(J4490="LURA", "Lumnitzera racemosa", IF(J4490="CETA", "Ceriops tagal", IF(J4490="XYGR", "Xylocarpus granatum", IF(J4490="AVMA", "Avicennia marina", IF(J4490="RHMU", "Rhizophora mucronata", IF(J4490="BRGY", "Bruguiera gymnorrhiza", IF(J4490="BRSE", "Bruguiera sexangula", IF(J4490="SOOV", "Sonneratia ovata", IF(J4490="SOCA", "Sonneratia caseolaris", IF(J4490="HELI", "Heritiera littoralis", IF(J4490="HESY", "Heritiera sylvatica", IF(J4490="NYFR", "Nypa fruticans", IF(J4490="CYRA", "Cynometra ramiflora", IF(J4490="PHPA", "Phoenix paludosa", IF(J4490="SCHY", "Scyphiphora hydrophyllacea", IF(J4490="DIMA", "Diospyros maritima", IF(J4490="POPI", "Pongamia pinnata", IF(J4490="MAPS", "Maniltoa psilogyne", IF(J4490="INBI", "Intsia bijuga", IF(J4490="ACEB", "Acanthus ebracteatus", IF(J4490="CAER", "Calamus erinaceus", IF(J4490="UNUN", "Unknown unknown",  IF(J4490="SOAL", "Sonneratia alba",  IF(J4490="AECO", "Aegiceras corniculatum", "" )) )))))))))))))))))))))))))))))</f>
        <v>Excoecaria agallocha</v>
      </c>
      <c r="J4490" s="23" t="s">
        <v>162</v>
      </c>
      <c r="K4490" s="68" t="n">
        <v>7</v>
      </c>
      <c r="L4490" s="30"/>
      <c r="N4490" s="38"/>
    </row>
    <row r="4491" customFormat="false" ht="13.8" hidden="false" customHeight="false" outlineLevel="0" collapsed="false">
      <c r="A4491" s="72" t="s">
        <v>138</v>
      </c>
      <c r="B4491" s="43" t="n">
        <v>41398</v>
      </c>
      <c r="C4491" s="1" t="s">
        <v>544</v>
      </c>
      <c r="D4491" s="1" t="s">
        <v>140</v>
      </c>
      <c r="E4491" s="1" t="s">
        <v>544</v>
      </c>
      <c r="F4491" s="1" t="s">
        <v>20</v>
      </c>
      <c r="G4491" s="1" t="s">
        <v>185</v>
      </c>
      <c r="H4491" s="1" t="n">
        <v>4</v>
      </c>
      <c r="I4491" s="23" t="str">
        <f aca="false">IF(J4491="RHAP", "Rhizophora apiculata", IF(J4491="EXAG", "Excoecaria agallocha", IF(J4491="BRPA", "Bruguiera parviflora", IF(J4491="XYMO", "Xylocarpus moluccensis", IF(J4491="BRCY", "Bruguiera cylindrica", IF(J4491="AVAL", "Avicennia alba", IF(J4491="AVOF", "Avicennia officinalis", IF(J4491="LURA", "Lumnitzera racemosa", IF(J4491="CETA", "Ceriops tagal", IF(J4491="XYGR", "Xylocarpus granatum", IF(J4491="AVMA", "Avicennia marina", IF(J4491="RHMU", "Rhizophora mucronata", IF(J4491="BRGY", "Bruguiera gymnorrhiza", IF(J4491="BRSE", "Bruguiera sexangula", IF(J4491="SOOV", "Sonneratia ovata", IF(J4491="SOCA", "Sonneratia caseolaris", IF(J4491="HELI", "Heritiera littoralis", IF(J4491="HESY", "Heritiera sylvatica", IF(J4491="NYFR", "Nypa fruticans", IF(J4491="CYRA", "Cynometra ramiflora", IF(J4491="PHPA", "Phoenix paludosa", IF(J4491="SCHY", "Scyphiphora hydrophyllacea", IF(J4491="DIMA", "Diospyros maritima", IF(J4491="POPI", "Pongamia pinnata", IF(J4491="MAPS", "Maniltoa psilogyne", IF(J4491="INBI", "Intsia bijuga", IF(J4491="ACEB", "Acanthus ebracteatus", IF(J4491="CAER", "Calamus erinaceus", IF(J4491="UNUN", "Unknown unknown",  IF(J4491="SOAL", "Sonneratia alba",  IF(J4491="AECO", "Aegiceras corniculatum", "" )) )))))))))))))))))))))))))))))</f>
        <v>Excoecaria agallocha</v>
      </c>
      <c r="J4491" s="23" t="s">
        <v>162</v>
      </c>
      <c r="K4491" s="68" t="n">
        <v>9</v>
      </c>
      <c r="L4491" s="30"/>
      <c r="N4491" s="38"/>
    </row>
    <row r="4492" customFormat="false" ht="13.8" hidden="false" customHeight="false" outlineLevel="0" collapsed="false">
      <c r="A4492" s="23" t="s">
        <v>138</v>
      </c>
      <c r="B4492" s="43" t="n">
        <v>41398</v>
      </c>
      <c r="C4492" s="1" t="s">
        <v>544</v>
      </c>
      <c r="D4492" s="1" t="s">
        <v>140</v>
      </c>
      <c r="E4492" s="1" t="s">
        <v>544</v>
      </c>
      <c r="F4492" s="1" t="s">
        <v>20</v>
      </c>
      <c r="G4492" s="1" t="s">
        <v>185</v>
      </c>
      <c r="H4492" s="1" t="n">
        <v>4</v>
      </c>
      <c r="I4492" s="23" t="str">
        <f aca="false">IF(J4492="RHAP", "Rhizophora apiculata", IF(J4492="EXAG", "Excoecaria agallocha", IF(J4492="BRPA", "Bruguiera parviflora", IF(J4492="XYMO", "Xylocarpus moluccensis", IF(J4492="BRCY", "Bruguiera cylindrica", IF(J4492="AVAL", "Avicennia alba", IF(J4492="AVOF", "Avicennia officinalis", IF(J4492="LURA", "Lumnitzera racemosa", IF(J4492="CETA", "Ceriops tagal", IF(J4492="XYGR", "Xylocarpus granatum", IF(J4492="AVMA", "Avicennia marina", IF(J4492="RHMU", "Rhizophora mucronata", IF(J4492="BRGY", "Bruguiera gymnorrhiza", IF(J4492="BRSE", "Bruguiera sexangula", IF(J4492="SOOV", "Sonneratia ovata", IF(J4492="SOCA", "Sonneratia caseolaris", IF(J4492="HELI", "Heritiera littoralis", IF(J4492="HESY", "Heritiera sylvatica", IF(J4492="NYFR", "Nypa fruticans", IF(J4492="CYRA", "Cynometra ramiflora", IF(J4492="PHPA", "Phoenix paludosa", IF(J4492="SCHY", "Scyphiphora hydrophyllacea", IF(J4492="DIMA", "Diospyros maritima", IF(J4492="POPI", "Pongamia pinnata", IF(J4492="MAPS", "Maniltoa psilogyne", IF(J4492="INBI", "Intsia bijuga", IF(J4492="ACEB", "Acanthus ebracteatus", IF(J4492="CAER", "Calamus erinaceus", IF(J4492="UNUN", "Unknown unknown",  IF(J4492="SOAL", "Sonneratia alba",  IF(J4492="AECO", "Aegiceras corniculatum", "" )) )))))))))))))))))))))))))))))</f>
        <v>Excoecaria agallocha</v>
      </c>
      <c r="J4492" s="23" t="s">
        <v>162</v>
      </c>
      <c r="K4492" s="68" t="n">
        <v>9</v>
      </c>
      <c r="L4492" s="30"/>
      <c r="N4492" s="38"/>
      <c r="P4492" s="23"/>
    </row>
    <row r="4493" customFormat="false" ht="13.8" hidden="false" customHeight="false" outlineLevel="0" collapsed="false">
      <c r="A4493" s="72" t="s">
        <v>138</v>
      </c>
      <c r="B4493" s="43" t="n">
        <v>41398</v>
      </c>
      <c r="C4493" s="1" t="s">
        <v>544</v>
      </c>
      <c r="D4493" s="1" t="s">
        <v>140</v>
      </c>
      <c r="E4493" s="1" t="s">
        <v>544</v>
      </c>
      <c r="F4493" s="1" t="s">
        <v>20</v>
      </c>
      <c r="G4493" s="1" t="s">
        <v>185</v>
      </c>
      <c r="H4493" s="1" t="n">
        <v>4</v>
      </c>
      <c r="I4493" s="23" t="str">
        <f aca="false">IF(J4493="RHAP", "Rhizophora apiculata", IF(J4493="EXAG", "Excoecaria agallocha", IF(J4493="BRPA", "Bruguiera parviflora", IF(J4493="XYMO", "Xylocarpus moluccensis", IF(J4493="BRCY", "Bruguiera cylindrica", IF(J4493="AVAL", "Avicennia alba", IF(J4493="AVOF", "Avicennia officinalis", IF(J4493="LURA", "Lumnitzera racemosa", IF(J4493="CETA", "Ceriops tagal", IF(J4493="XYGR", "Xylocarpus granatum", IF(J4493="AVMA", "Avicennia marina", IF(J4493="RHMU", "Rhizophora mucronata", IF(J4493="BRGY", "Bruguiera gymnorrhiza", IF(J4493="BRSE", "Bruguiera sexangula", IF(J4493="SOOV", "Sonneratia ovata", IF(J4493="SOCA", "Sonneratia caseolaris", IF(J4493="HELI", "Heritiera littoralis", IF(J4493="HESY", "Heritiera sylvatica", IF(J4493="NYFR", "Nypa fruticans", IF(J4493="CYRA", "Cynometra ramiflora", IF(J4493="PHPA", "Phoenix paludosa", IF(J4493="SCHY", "Scyphiphora hydrophyllacea", IF(J4493="DIMA", "Diospyros maritima", IF(J4493="POPI", "Pongamia pinnata", IF(J4493="MAPS", "Maniltoa psilogyne", IF(J4493="INBI", "Intsia bijuga", IF(J4493="ACEB", "Acanthus ebracteatus", IF(J4493="CAER", "Calamus erinaceus", IF(J4493="UNUN", "Unknown unknown",  IF(J4493="SOAL", "Sonneratia alba",  IF(J4493="AECO", "Aegiceras corniculatum", "" )) )))))))))))))))))))))))))))))</f>
        <v>Nypa fruticans</v>
      </c>
      <c r="J4493" s="23" t="s">
        <v>152</v>
      </c>
      <c r="K4493" s="68" t="n">
        <v>10</v>
      </c>
      <c r="N4493" s="0"/>
      <c r="P4493" s="38" t="s">
        <v>1099</v>
      </c>
    </row>
    <row r="4494" customFormat="false" ht="13.8" hidden="false" customHeight="false" outlineLevel="0" collapsed="false">
      <c r="A4494" s="23" t="s">
        <v>138</v>
      </c>
      <c r="B4494" s="43" t="n">
        <v>41398</v>
      </c>
      <c r="C4494" s="1" t="s">
        <v>544</v>
      </c>
      <c r="D4494" s="1" t="s">
        <v>140</v>
      </c>
      <c r="E4494" s="1" t="s">
        <v>544</v>
      </c>
      <c r="F4494" s="1" t="s">
        <v>20</v>
      </c>
      <c r="G4494" s="1" t="s">
        <v>185</v>
      </c>
      <c r="H4494" s="1" t="n">
        <v>4</v>
      </c>
      <c r="I4494" s="23" t="str">
        <f aca="false">IF(J4494="RHAP", "Rhizophora apiculata", IF(J4494="EXAG", "Excoecaria agallocha", IF(J4494="BRPA", "Bruguiera parviflora", IF(J4494="XYMO", "Xylocarpus moluccensis", IF(J4494="BRCY", "Bruguiera cylindrica", IF(J4494="AVAL", "Avicennia alba", IF(J4494="AVOF", "Avicennia officinalis", IF(J4494="LURA", "Lumnitzera racemosa", IF(J4494="CETA", "Ceriops tagal", IF(J4494="XYGR", "Xylocarpus granatum", IF(J4494="AVMA", "Avicennia marina", IF(J4494="RHMU", "Rhizophora mucronata", IF(J4494="BRGY", "Bruguiera gymnorrhiza", IF(J4494="BRSE", "Bruguiera sexangula", IF(J4494="SOOV", "Sonneratia ovata", IF(J4494="SOCA", "Sonneratia caseolaris", IF(J4494="HELI", "Heritiera littoralis", IF(J4494="HESY", "Heritiera sylvatica", IF(J4494="NYFR", "Nypa fruticans", IF(J4494="CYRA", "Cynometra ramiflora", IF(J4494="PHPA", "Phoenix paludosa", IF(J4494="SCHY", "Scyphiphora hydrophyllacea", IF(J4494="DIMA", "Diospyros maritima", IF(J4494="POPI", "Pongamia pinnata", IF(J4494="MAPS", "Maniltoa psilogyne", IF(J4494="INBI", "Intsia bijuga", IF(J4494="ACEB", "Acanthus ebracteatus", IF(J4494="CAER", "Calamus erinaceus", IF(J4494="UNUN", "Unknown unknown",  IF(J4494="SOAL", "Sonneratia alba",  IF(J4494="AECO", "Aegiceras corniculatum", "" )) )))))))))))))))))))))))))))))</f>
        <v>Excoecaria agallocha</v>
      </c>
      <c r="J4494" s="23" t="s">
        <v>162</v>
      </c>
      <c r="K4494" s="68" t="n">
        <v>10</v>
      </c>
      <c r="L4494" s="30"/>
      <c r="N4494" s="38"/>
      <c r="P4494" s="23"/>
    </row>
    <row r="4495" customFormat="false" ht="13.8" hidden="false" customHeight="false" outlineLevel="0" collapsed="false">
      <c r="A4495" s="23" t="s">
        <v>138</v>
      </c>
      <c r="B4495" s="43" t="n">
        <v>41398</v>
      </c>
      <c r="C4495" s="1" t="s">
        <v>544</v>
      </c>
      <c r="D4495" s="1" t="s">
        <v>140</v>
      </c>
      <c r="E4495" s="1" t="s">
        <v>544</v>
      </c>
      <c r="F4495" s="1" t="s">
        <v>20</v>
      </c>
      <c r="G4495" s="1" t="s">
        <v>185</v>
      </c>
      <c r="H4495" s="1" t="n">
        <v>4</v>
      </c>
      <c r="I4495" s="23" t="str">
        <f aca="false">IF(J4495="RHAP", "Rhizophora apiculata", IF(J4495="EXAG", "Excoecaria agallocha", IF(J4495="BRPA", "Bruguiera parviflora", IF(J4495="XYMO", "Xylocarpus moluccensis", IF(J4495="BRCY", "Bruguiera cylindrica", IF(J4495="AVAL", "Avicennia alba", IF(J4495="AVOF", "Avicennia officinalis", IF(J4495="LURA", "Lumnitzera racemosa", IF(J4495="CETA", "Ceriops tagal", IF(J4495="XYGR", "Xylocarpus granatum", IF(J4495="AVMA", "Avicennia marina", IF(J4495="RHMU", "Rhizophora mucronata", IF(J4495="BRGY", "Bruguiera gymnorrhiza", IF(J4495="BRSE", "Bruguiera sexangula", IF(J4495="SOOV", "Sonneratia ovata", IF(J4495="SOCA", "Sonneratia caseolaris", IF(J4495="HELI", "Heritiera littoralis", IF(J4495="HESY", "Heritiera sylvatica", IF(J4495="NYFR", "Nypa fruticans", IF(J4495="CYRA", "Cynometra ramiflora", IF(J4495="PHPA", "Phoenix paludosa", IF(J4495="SCHY", "Scyphiphora hydrophyllacea", IF(J4495="DIMA", "Diospyros maritima", IF(J4495="POPI", "Pongamia pinnata", IF(J4495="MAPS", "Maniltoa psilogyne", IF(J4495="INBI", "Intsia bijuga", IF(J4495="ACEB", "Acanthus ebracteatus", IF(J4495="CAER", "Calamus erinaceus", IF(J4495="UNUN", "Unknown unknown",  IF(J4495="SOAL", "Sonneratia alba",  IF(J4495="AECO", "Aegiceras corniculatum", "" )) )))))))))))))))))))))))))))))</f>
        <v>Excoecaria agallocha</v>
      </c>
      <c r="J4495" s="23" t="s">
        <v>162</v>
      </c>
      <c r="K4495" s="68" t="n">
        <v>11</v>
      </c>
      <c r="L4495" s="30"/>
      <c r="N4495" s="38"/>
      <c r="P4495" s="23"/>
    </row>
    <row r="4496" customFormat="false" ht="13.8" hidden="false" customHeight="false" outlineLevel="0" collapsed="false">
      <c r="A4496" s="23" t="s">
        <v>138</v>
      </c>
      <c r="B4496" s="43" t="n">
        <v>41398</v>
      </c>
      <c r="C4496" s="1" t="s">
        <v>544</v>
      </c>
      <c r="D4496" s="1" t="s">
        <v>140</v>
      </c>
      <c r="E4496" s="1" t="s">
        <v>544</v>
      </c>
      <c r="F4496" s="1" t="s">
        <v>20</v>
      </c>
      <c r="G4496" s="1" t="s">
        <v>185</v>
      </c>
      <c r="H4496" s="1" t="n">
        <v>4</v>
      </c>
      <c r="I4496" s="23" t="str">
        <f aca="false">IF(J4496="RHAP", "Rhizophora apiculata", IF(J4496="EXAG", "Excoecaria agallocha", IF(J4496="BRPA", "Bruguiera parviflora", IF(J4496="XYMO", "Xylocarpus moluccensis", IF(J4496="BRCY", "Bruguiera cylindrica", IF(J4496="AVAL", "Avicennia alba", IF(J4496="AVOF", "Avicennia officinalis", IF(J4496="LURA", "Lumnitzera racemosa", IF(J4496="CETA", "Ceriops tagal", IF(J4496="XYGR", "Xylocarpus granatum", IF(J4496="AVMA", "Avicennia marina", IF(J4496="RHMU", "Rhizophora mucronata", IF(J4496="BRGY", "Bruguiera gymnorrhiza", IF(J4496="BRSE", "Bruguiera sexangula", IF(J4496="SOOV", "Sonneratia ovata", IF(J4496="SOCA", "Sonneratia caseolaris", IF(J4496="HELI", "Heritiera littoralis", IF(J4496="HESY", "Heritiera sylvatica", IF(J4496="NYFR", "Nypa fruticans", IF(J4496="CYRA", "Cynometra ramiflora", IF(J4496="PHPA", "Phoenix paludosa", IF(J4496="SCHY", "Scyphiphora hydrophyllacea", IF(J4496="DIMA", "Diospyros maritima", IF(J4496="POPI", "Pongamia pinnata", IF(J4496="MAPS", "Maniltoa psilogyne", IF(J4496="INBI", "Intsia bijuga", IF(J4496="ACEB", "Acanthus ebracteatus", IF(J4496="CAER", "Calamus erinaceus", IF(J4496="UNUN", "Unknown unknown",  IF(J4496="SOAL", "Sonneratia alba",  IF(J4496="AECO", "Aegiceras corniculatum", "" )) )))))))))))))))))))))))))))))</f>
        <v>Excoecaria agallocha</v>
      </c>
      <c r="J4496" s="23" t="s">
        <v>162</v>
      </c>
      <c r="K4496" s="68" t="n">
        <v>12.5</v>
      </c>
      <c r="L4496" s="30"/>
      <c r="N4496" s="38"/>
      <c r="P4496" s="23"/>
    </row>
    <row r="4497" customFormat="false" ht="13.8" hidden="false" customHeight="false" outlineLevel="0" collapsed="false">
      <c r="A4497" s="72" t="s">
        <v>138</v>
      </c>
      <c r="B4497" s="43" t="n">
        <v>41398</v>
      </c>
      <c r="C4497" s="1" t="s">
        <v>544</v>
      </c>
      <c r="D4497" s="1" t="s">
        <v>140</v>
      </c>
      <c r="E4497" s="1" t="s">
        <v>544</v>
      </c>
      <c r="F4497" s="1" t="s">
        <v>20</v>
      </c>
      <c r="G4497" s="1" t="s">
        <v>185</v>
      </c>
      <c r="H4497" s="1" t="n">
        <v>4</v>
      </c>
      <c r="I4497" s="23" t="str">
        <f aca="false">IF(J4497="RHAP", "Rhizophora apiculata", IF(J4497="EXAG", "Excoecaria agallocha", IF(J4497="BRPA", "Bruguiera parviflora", IF(J4497="XYMO", "Xylocarpus moluccensis", IF(J4497="BRCY", "Bruguiera cylindrica", IF(J4497="AVAL", "Avicennia alba", IF(J4497="AVOF", "Avicennia officinalis", IF(J4497="LURA", "Lumnitzera racemosa", IF(J4497="CETA", "Ceriops tagal", IF(J4497="XYGR", "Xylocarpus granatum", IF(J4497="AVMA", "Avicennia marina", IF(J4497="RHMU", "Rhizophora mucronata", IF(J4497="BRGY", "Bruguiera gymnorrhiza", IF(J4497="BRSE", "Bruguiera sexangula", IF(J4497="SOOV", "Sonneratia ovata", IF(J4497="SOCA", "Sonneratia caseolaris", IF(J4497="HELI", "Heritiera littoralis", IF(J4497="HESY", "Heritiera sylvatica", IF(J4497="NYFR", "Nypa fruticans", IF(J4497="CYRA", "Cynometra ramiflora", IF(J4497="PHPA", "Phoenix paludosa", IF(J4497="SCHY", "Scyphiphora hydrophyllacea", IF(J4497="DIMA", "Diospyros maritima", IF(J4497="POPI", "Pongamia pinnata", IF(J4497="MAPS", "Maniltoa psilogyne", IF(J4497="INBI", "Intsia bijuga", IF(J4497="ACEB", "Acanthus ebracteatus", IF(J4497="CAER", "Calamus erinaceus", IF(J4497="UNUN", "Unknown unknown",  IF(J4497="SOAL", "Sonneratia alba",  IF(J4497="AECO", "Aegiceras corniculatum", "" )) )))))))))))))))))))))))))))))</f>
        <v>Excoecaria agallocha</v>
      </c>
      <c r="J4497" s="23" t="s">
        <v>162</v>
      </c>
      <c r="K4497" s="68" t="n">
        <v>13</v>
      </c>
      <c r="L4497" s="30"/>
      <c r="N4497" s="38"/>
    </row>
    <row r="4498" customFormat="false" ht="13.8" hidden="false" customHeight="false" outlineLevel="0" collapsed="false">
      <c r="A4498" s="72" t="s">
        <v>138</v>
      </c>
      <c r="B4498" s="43" t="n">
        <v>41398</v>
      </c>
      <c r="C4498" s="1" t="s">
        <v>544</v>
      </c>
      <c r="D4498" s="1" t="s">
        <v>140</v>
      </c>
      <c r="E4498" s="1" t="s">
        <v>544</v>
      </c>
      <c r="F4498" s="1" t="s">
        <v>20</v>
      </c>
      <c r="G4498" s="1" t="s">
        <v>185</v>
      </c>
      <c r="H4498" s="1" t="n">
        <v>4</v>
      </c>
      <c r="I4498" s="23" t="str">
        <f aca="false">IF(J4498="RHAP", "Rhizophora apiculata", IF(J4498="EXAG", "Excoecaria agallocha", IF(J4498="BRPA", "Bruguiera parviflora", IF(J4498="XYMO", "Xylocarpus moluccensis", IF(J4498="BRCY", "Bruguiera cylindrica", IF(J4498="AVAL", "Avicennia alba", IF(J4498="AVOF", "Avicennia officinalis", IF(J4498="LURA", "Lumnitzera racemosa", IF(J4498="CETA", "Ceriops tagal", IF(J4498="XYGR", "Xylocarpus granatum", IF(J4498="AVMA", "Avicennia marina", IF(J4498="RHMU", "Rhizophora mucronata", IF(J4498="BRGY", "Bruguiera gymnorrhiza", IF(J4498="BRSE", "Bruguiera sexangula", IF(J4498="SOOV", "Sonneratia ovata", IF(J4498="SOCA", "Sonneratia caseolaris", IF(J4498="HELI", "Heritiera littoralis", IF(J4498="HESY", "Heritiera sylvatica", IF(J4498="NYFR", "Nypa fruticans", IF(J4498="CYRA", "Cynometra ramiflora", IF(J4498="PHPA", "Phoenix paludosa", IF(J4498="SCHY", "Scyphiphora hydrophyllacea", IF(J4498="DIMA", "Diospyros maritima", IF(J4498="POPI", "Pongamia pinnata", IF(J4498="MAPS", "Maniltoa psilogyne", IF(J4498="INBI", "Intsia bijuga", IF(J4498="ACEB", "Acanthus ebracteatus", IF(J4498="CAER", "Calamus erinaceus", IF(J4498="UNUN", "Unknown unknown",  IF(J4498="SOAL", "Sonneratia alba",  IF(J4498="AECO", "Aegiceras corniculatum", "" )) )))))))))))))))))))))))))))))</f>
        <v>Excoecaria agallocha</v>
      </c>
      <c r="J4498" s="23" t="s">
        <v>162</v>
      </c>
      <c r="K4498" s="68" t="n">
        <v>15</v>
      </c>
      <c r="L4498" s="30"/>
      <c r="N4498" s="38"/>
    </row>
    <row r="4499" customFormat="false" ht="13.8" hidden="false" customHeight="false" outlineLevel="0" collapsed="false">
      <c r="A4499" s="72" t="s">
        <v>138</v>
      </c>
      <c r="B4499" s="43" t="n">
        <v>41398</v>
      </c>
      <c r="C4499" s="1" t="s">
        <v>544</v>
      </c>
      <c r="D4499" s="1" t="s">
        <v>140</v>
      </c>
      <c r="E4499" s="1" t="s">
        <v>544</v>
      </c>
      <c r="F4499" s="1" t="s">
        <v>20</v>
      </c>
      <c r="G4499" s="1" t="s">
        <v>185</v>
      </c>
      <c r="H4499" s="1" t="n">
        <v>4</v>
      </c>
      <c r="I4499" s="23" t="str">
        <f aca="false">IF(J4499="RHAP", "Rhizophora apiculata", IF(J4499="EXAG", "Excoecaria agallocha", IF(J4499="BRPA", "Bruguiera parviflora", IF(J4499="XYMO", "Xylocarpus moluccensis", IF(J4499="BRCY", "Bruguiera cylindrica", IF(J4499="AVAL", "Avicennia alba", IF(J4499="AVOF", "Avicennia officinalis", IF(J4499="LURA", "Lumnitzera racemosa", IF(J4499="CETA", "Ceriops tagal", IF(J4499="XYGR", "Xylocarpus granatum", IF(J4499="AVMA", "Avicennia marina", IF(J4499="RHMU", "Rhizophora mucronata", IF(J4499="BRGY", "Bruguiera gymnorrhiza", IF(J4499="BRSE", "Bruguiera sexangula", IF(J4499="SOOV", "Sonneratia ovata", IF(J4499="SOCA", "Sonneratia caseolaris", IF(J4499="HELI", "Heritiera littoralis", IF(J4499="HESY", "Heritiera sylvatica", IF(J4499="NYFR", "Nypa fruticans", IF(J4499="CYRA", "Cynometra ramiflora", IF(J4499="PHPA", "Phoenix paludosa", IF(J4499="SCHY", "Scyphiphora hydrophyllacea", IF(J4499="DIMA", "Diospyros maritima", IF(J4499="POPI", "Pongamia pinnata", IF(J4499="MAPS", "Maniltoa psilogyne", IF(J4499="INBI", "Intsia bijuga", IF(J4499="ACEB", "Acanthus ebracteatus", IF(J4499="CAER", "Calamus erinaceus", IF(J4499="UNUN", "Unknown unknown",  IF(J4499="SOAL", "Sonneratia alba",  IF(J4499="AECO", "Aegiceras corniculatum", "" )) )))))))))))))))))))))))))))))</f>
        <v>Excoecaria agallocha</v>
      </c>
      <c r="J4499" s="23" t="s">
        <v>162</v>
      </c>
      <c r="K4499" s="68" t="n">
        <v>17.5</v>
      </c>
      <c r="L4499" s="30"/>
      <c r="N4499" s="38"/>
    </row>
    <row r="4500" customFormat="false" ht="13.8" hidden="false" customHeight="false" outlineLevel="0" collapsed="false">
      <c r="A4500" s="23" t="s">
        <v>138</v>
      </c>
      <c r="B4500" s="43" t="n">
        <v>41398</v>
      </c>
      <c r="C4500" s="1" t="s">
        <v>544</v>
      </c>
      <c r="D4500" s="1" t="s">
        <v>140</v>
      </c>
      <c r="E4500" s="1" t="s">
        <v>544</v>
      </c>
      <c r="F4500" s="1" t="s">
        <v>20</v>
      </c>
      <c r="G4500" s="1" t="s">
        <v>185</v>
      </c>
      <c r="H4500" s="1" t="n">
        <v>4</v>
      </c>
      <c r="I4500" s="23" t="str">
        <f aca="false">IF(J4500="RHAP", "Rhizophora apiculata", IF(J4500="EXAG", "Excoecaria agallocha", IF(J4500="BRPA", "Bruguiera parviflora", IF(J4500="XYMO", "Xylocarpus moluccensis", IF(J4500="BRCY", "Bruguiera cylindrica", IF(J4500="AVAL", "Avicennia alba", IF(J4500="AVOF", "Avicennia officinalis", IF(J4500="LURA", "Lumnitzera racemosa", IF(J4500="CETA", "Ceriops tagal", IF(J4500="XYGR", "Xylocarpus granatum", IF(J4500="AVMA", "Avicennia marina", IF(J4500="RHMU", "Rhizophora mucronata", IF(J4500="BRGY", "Bruguiera gymnorrhiza", IF(J4500="BRSE", "Bruguiera sexangula", IF(J4500="SOOV", "Sonneratia ovata", IF(J4500="SOCA", "Sonneratia caseolaris", IF(J4500="HELI", "Heritiera littoralis", IF(J4500="HESY", "Heritiera sylvatica", IF(J4500="NYFR", "Nypa fruticans", IF(J4500="CYRA", "Cynometra ramiflora", IF(J4500="PHPA", "Phoenix paludosa", IF(J4500="SCHY", "Scyphiphora hydrophyllacea", IF(J4500="DIMA", "Diospyros maritima", IF(J4500="POPI", "Pongamia pinnata", IF(J4500="MAPS", "Maniltoa psilogyne", IF(J4500="INBI", "Intsia bijuga", IF(J4500="ACEB", "Acanthus ebracteatus", IF(J4500="CAER", "Calamus erinaceus", IF(J4500="UNUN", "Unknown unknown",  IF(J4500="SOAL", "Sonneratia alba",  IF(J4500="AECO", "Aegiceras corniculatum", "" )) )))))))))))))))))))))))))))))</f>
        <v>Excoecaria agallocha</v>
      </c>
      <c r="J4500" s="23" t="s">
        <v>162</v>
      </c>
      <c r="K4500" s="68" t="n">
        <v>19.7</v>
      </c>
      <c r="L4500" s="30"/>
      <c r="N4500" s="38"/>
      <c r="P4500" s="23"/>
    </row>
    <row r="4501" customFormat="false" ht="13.8" hidden="false" customHeight="false" outlineLevel="0" collapsed="false">
      <c r="A4501" s="72" t="s">
        <v>138</v>
      </c>
      <c r="B4501" s="43" t="n">
        <v>41398</v>
      </c>
      <c r="C4501" s="1" t="s">
        <v>544</v>
      </c>
      <c r="D4501" s="1" t="s">
        <v>140</v>
      </c>
      <c r="E4501" s="1" t="s">
        <v>544</v>
      </c>
      <c r="F4501" s="1" t="s">
        <v>20</v>
      </c>
      <c r="G4501" s="1" t="s">
        <v>185</v>
      </c>
      <c r="H4501" s="1" t="n">
        <v>4</v>
      </c>
      <c r="I4501" s="23" t="str">
        <f aca="false">IF(J4501="RHAP", "Rhizophora apiculata", IF(J4501="EXAG", "Excoecaria agallocha", IF(J4501="BRPA", "Bruguiera parviflora", IF(J4501="XYMO", "Xylocarpus moluccensis", IF(J4501="BRCY", "Bruguiera cylindrica", IF(J4501="AVAL", "Avicennia alba", IF(J4501="AVOF", "Avicennia officinalis", IF(J4501="LURA", "Lumnitzera racemosa", IF(J4501="CETA", "Ceriops tagal", IF(J4501="XYGR", "Xylocarpus granatum", IF(J4501="AVMA", "Avicennia marina", IF(J4501="RHMU", "Rhizophora mucronata", IF(J4501="BRGY", "Bruguiera gymnorrhiza", IF(J4501="BRSE", "Bruguiera sexangula", IF(J4501="SOOV", "Sonneratia ovata", IF(J4501="SOCA", "Sonneratia caseolaris", IF(J4501="HELI", "Heritiera littoralis", IF(J4501="HESY", "Heritiera sylvatica", IF(J4501="NYFR", "Nypa fruticans", IF(J4501="CYRA", "Cynometra ramiflora", IF(J4501="PHPA", "Phoenix paludosa", IF(J4501="SCHY", "Scyphiphora hydrophyllacea", IF(J4501="DIMA", "Diospyros maritima", IF(J4501="POPI", "Pongamia pinnata", IF(J4501="MAPS", "Maniltoa psilogyne", IF(J4501="INBI", "Intsia bijuga", IF(J4501="ACEB", "Acanthus ebracteatus", IF(J4501="CAER", "Calamus erinaceus", IF(J4501="UNUN", "Unknown unknown",  IF(J4501="SOAL", "Sonneratia alba",  IF(J4501="AECO", "Aegiceras corniculatum", "" )) )))))))))))))))))))))))))))))</f>
        <v>Excoecaria agallocha</v>
      </c>
      <c r="J4501" s="23" t="s">
        <v>162</v>
      </c>
      <c r="K4501" s="68" t="n">
        <v>21</v>
      </c>
      <c r="L4501" s="30"/>
      <c r="N4501" s="38"/>
    </row>
    <row r="4502" customFormat="false" ht="13.8" hidden="false" customHeight="false" outlineLevel="0" collapsed="false">
      <c r="A4502" s="72" t="s">
        <v>138</v>
      </c>
      <c r="B4502" s="43" t="n">
        <v>41398</v>
      </c>
      <c r="C4502" s="1" t="s">
        <v>544</v>
      </c>
      <c r="D4502" s="1" t="s">
        <v>140</v>
      </c>
      <c r="E4502" s="1" t="s">
        <v>544</v>
      </c>
      <c r="F4502" s="1" t="s">
        <v>20</v>
      </c>
      <c r="G4502" s="1" t="s">
        <v>185</v>
      </c>
      <c r="H4502" s="1" t="n">
        <v>4</v>
      </c>
      <c r="I4502" s="23" t="str">
        <f aca="false">IF(J4502="RHAP", "Rhizophora apiculata", IF(J4502="EXAG", "Excoecaria agallocha", IF(J4502="BRPA", "Bruguiera parviflora", IF(J4502="XYMO", "Xylocarpus moluccensis", IF(J4502="BRCY", "Bruguiera cylindrica", IF(J4502="AVAL", "Avicennia alba", IF(J4502="AVOF", "Avicennia officinalis", IF(J4502="LURA", "Lumnitzera racemosa", IF(J4502="CETA", "Ceriops tagal", IF(J4502="XYGR", "Xylocarpus granatum", IF(J4502="AVMA", "Avicennia marina", IF(J4502="RHMU", "Rhizophora mucronata", IF(J4502="BRGY", "Bruguiera gymnorrhiza", IF(J4502="BRSE", "Bruguiera sexangula", IF(J4502="SOOV", "Sonneratia ovata", IF(J4502="SOCA", "Sonneratia caseolaris", IF(J4502="HELI", "Heritiera littoralis", IF(J4502="HESY", "Heritiera sylvatica", IF(J4502="NYFR", "Nypa fruticans", IF(J4502="CYRA", "Cynometra ramiflora", IF(J4502="PHPA", "Phoenix paludosa", IF(J4502="SCHY", "Scyphiphora hydrophyllacea", IF(J4502="DIMA", "Diospyros maritima", IF(J4502="POPI", "Pongamia pinnata", IF(J4502="MAPS", "Maniltoa psilogyne", IF(J4502="INBI", "Intsia bijuga", IF(J4502="ACEB", "Acanthus ebracteatus", IF(J4502="CAER", "Calamus erinaceus", IF(J4502="UNUN", "Unknown unknown",  IF(J4502="SOAL", "Sonneratia alba",  IF(J4502="AECO", "Aegiceras corniculatum", "" )) )))))))))))))))))))))))))))))</f>
        <v>Excoecaria agallocha</v>
      </c>
      <c r="J4502" s="23" t="s">
        <v>162</v>
      </c>
      <c r="K4502" s="68" t="n">
        <v>25</v>
      </c>
      <c r="L4502" s="30"/>
      <c r="N4502" s="38"/>
    </row>
    <row r="4503" customFormat="false" ht="13.8" hidden="false" customHeight="false" outlineLevel="0" collapsed="false">
      <c r="A4503" s="72" t="s">
        <v>138</v>
      </c>
      <c r="B4503" s="43" t="n">
        <v>41398</v>
      </c>
      <c r="C4503" s="1" t="s">
        <v>544</v>
      </c>
      <c r="D4503" s="1" t="s">
        <v>140</v>
      </c>
      <c r="E4503" s="1" t="s">
        <v>544</v>
      </c>
      <c r="F4503" s="1" t="s">
        <v>20</v>
      </c>
      <c r="G4503" s="1" t="s">
        <v>185</v>
      </c>
      <c r="H4503" s="1" t="n">
        <v>4</v>
      </c>
      <c r="I4503" s="23" t="str">
        <f aca="false">IF(J4503="RHAP", "Rhizophora apiculata", IF(J4503="EXAG", "Excoecaria agallocha", IF(J4503="BRPA", "Bruguiera parviflora", IF(J4503="XYMO", "Xylocarpus moluccensis", IF(J4503="BRCY", "Bruguiera cylindrica", IF(J4503="AVAL", "Avicennia alba", IF(J4503="AVOF", "Avicennia officinalis", IF(J4503="LURA", "Lumnitzera racemosa", IF(J4503="CETA", "Ceriops tagal", IF(J4503="XYGR", "Xylocarpus granatum", IF(J4503="AVMA", "Avicennia marina", IF(J4503="RHMU", "Rhizophora mucronata", IF(J4503="BRGY", "Bruguiera gymnorrhiza", IF(J4503="BRSE", "Bruguiera sexangula", IF(J4503="SOOV", "Sonneratia ovata", IF(J4503="SOCA", "Sonneratia caseolaris", IF(J4503="HELI", "Heritiera littoralis", IF(J4503="HESY", "Heritiera sylvatica", IF(J4503="NYFR", "Nypa fruticans", IF(J4503="CYRA", "Cynometra ramiflora", IF(J4503="PHPA", "Phoenix paludosa", IF(J4503="SCHY", "Scyphiphora hydrophyllacea", IF(J4503="DIMA", "Diospyros maritima", IF(J4503="POPI", "Pongamia pinnata", IF(J4503="MAPS", "Maniltoa psilogyne", IF(J4503="INBI", "Intsia bijuga", IF(J4503="ACEB", "Acanthus ebracteatus", IF(J4503="CAER", "Calamus erinaceus", IF(J4503="UNUN", "Unknown unknown",  IF(J4503="SOAL", "Sonneratia alba",  IF(J4503="AECO", "Aegiceras corniculatum", "" )) )))))))))))))))))))))))))))))</f>
        <v>Excoecaria agallocha</v>
      </c>
      <c r="J4503" s="23" t="s">
        <v>162</v>
      </c>
      <c r="K4503" s="68" t="n">
        <v>29.3</v>
      </c>
      <c r="L4503" s="38"/>
      <c r="N4503" s="38"/>
    </row>
    <row r="4504" customFormat="false" ht="13.8" hidden="false" customHeight="false" outlineLevel="0" collapsed="false">
      <c r="A4504" s="72" t="s">
        <v>138</v>
      </c>
      <c r="B4504" s="43" t="n">
        <v>41398</v>
      </c>
      <c r="C4504" s="1" t="s">
        <v>544</v>
      </c>
      <c r="D4504" s="1" t="s">
        <v>140</v>
      </c>
      <c r="E4504" s="1" t="s">
        <v>544</v>
      </c>
      <c r="F4504" s="1" t="s">
        <v>20</v>
      </c>
      <c r="G4504" s="1" t="s">
        <v>185</v>
      </c>
      <c r="H4504" s="1" t="n">
        <v>4</v>
      </c>
      <c r="I4504" s="23" t="str">
        <f aca="false">IF(J4504="RHAP", "Rhizophora apiculata", IF(J4504="EXAG", "Excoecaria agallocha", IF(J4504="BRPA", "Bruguiera parviflora", IF(J4504="XYMO", "Xylocarpus moluccensis", IF(J4504="BRCY", "Bruguiera cylindrica", IF(J4504="AVAL", "Avicennia alba", IF(J4504="AVOF", "Avicennia officinalis", IF(J4504="LURA", "Lumnitzera racemosa", IF(J4504="CETA", "Ceriops tagal", IF(J4504="XYGR", "Xylocarpus granatum", IF(J4504="AVMA", "Avicennia marina", IF(J4504="RHMU", "Rhizophora mucronata", IF(J4504="BRGY", "Bruguiera gymnorrhiza", IF(J4504="BRSE", "Bruguiera sexangula", IF(J4504="SOOV", "Sonneratia ovata", IF(J4504="SOCA", "Sonneratia caseolaris", IF(J4504="HELI", "Heritiera littoralis", IF(J4504="HESY", "Heritiera sylvatica", IF(J4504="NYFR", "Nypa fruticans", IF(J4504="CYRA", "Cynometra ramiflora", IF(J4504="PHPA", "Phoenix paludosa", IF(J4504="SCHY", "Scyphiphora hydrophyllacea", IF(J4504="DIMA", "Diospyros maritima", IF(J4504="POPI", "Pongamia pinnata", IF(J4504="MAPS", "Maniltoa psilogyne", IF(J4504="INBI", "Intsia bijuga", IF(J4504="ACEB", "Acanthus ebracteatus", IF(J4504="CAER", "Calamus erinaceus", IF(J4504="UNUN", "Unknown unknown",  IF(J4504="SOAL", "Sonneratia alba",  IF(J4504="AECO", "Aegiceras corniculatum", "" )) )))))))))))))))))))))))))))))</f>
        <v>Nypa fruticans</v>
      </c>
      <c r="J4504" s="23" t="s">
        <v>152</v>
      </c>
      <c r="K4504" s="68" t="n">
        <v>32</v>
      </c>
      <c r="N4504" s="30"/>
      <c r="P4504" s="1" t="s">
        <v>1083</v>
      </c>
    </row>
    <row r="4505" customFormat="false" ht="13.8" hidden="false" customHeight="false" outlineLevel="0" collapsed="false">
      <c r="A4505" s="72" t="s">
        <v>138</v>
      </c>
      <c r="B4505" s="43" t="n">
        <v>41398</v>
      </c>
      <c r="C4505" s="1" t="s">
        <v>544</v>
      </c>
      <c r="D4505" s="1" t="s">
        <v>140</v>
      </c>
      <c r="E4505" s="1" t="s">
        <v>544</v>
      </c>
      <c r="F4505" s="1" t="s">
        <v>20</v>
      </c>
      <c r="G4505" s="1" t="s">
        <v>185</v>
      </c>
      <c r="H4505" s="1" t="n">
        <v>5</v>
      </c>
      <c r="I4505" s="23" t="str">
        <f aca="false">IF(J4505="RHAP", "Rhizophora apiculata", IF(J4505="EXAG", "Excoecaria agallocha", IF(J4505="BRPA", "Bruguiera parviflora", IF(J4505="XYMO", "Xylocarpus moluccensis", IF(J4505="BRCY", "Bruguiera cylindrica", IF(J4505="AVAL", "Avicennia alba", IF(J4505="AVOF", "Avicennia officinalis", IF(J4505="LURA", "Lumnitzera racemosa", IF(J4505="CETA", "Ceriops tagal", IF(J4505="XYGR", "Xylocarpus granatum", IF(J4505="AVMA", "Avicennia marina", IF(J4505="RHMU", "Rhizophora mucronata", IF(J4505="BRGY", "Bruguiera gymnorrhiza", IF(J4505="BRSE", "Bruguiera sexangula", IF(J4505="SOOV", "Sonneratia ovata", IF(J4505="SOCA", "Sonneratia caseolaris", IF(J4505="HELI", "Heritiera littoralis", IF(J4505="HESY", "Heritiera sylvatica", IF(J4505="NYFR", "Nypa fruticans", IF(J4505="CYRA", "Cynometra ramiflora", IF(J4505="PHPA", "Phoenix paludosa", IF(J4505="SCHY", "Scyphiphora hydrophyllacea", IF(J4505="DIMA", "Diospyros maritima", IF(J4505="POPI", "Pongamia pinnata", IF(J4505="MAPS", "Maniltoa psilogyne", IF(J4505="INBI", "Intsia bijuga", IF(J4505="ACEB", "Acanthus ebracteatus", IF(J4505="CAER", "Calamus erinaceus", IF(J4505="UNUN", "Unknown unknown",  IF(J4505="SOAL", "Sonneratia alba",  IF(J4505="AECO", "Aegiceras corniculatum", "" )) )))))))))))))))))))))))))))))</f>
        <v>Excoecaria agallocha</v>
      </c>
      <c r="J4505" s="23" t="s">
        <v>162</v>
      </c>
      <c r="K4505" s="68" t="n">
        <v>5</v>
      </c>
      <c r="L4505" s="30"/>
      <c r="N4505" s="38"/>
    </row>
    <row r="4506" customFormat="false" ht="13.8" hidden="false" customHeight="false" outlineLevel="0" collapsed="false">
      <c r="A4506" s="72" t="s">
        <v>138</v>
      </c>
      <c r="B4506" s="43" t="n">
        <v>41398</v>
      </c>
      <c r="C4506" s="1" t="s">
        <v>544</v>
      </c>
      <c r="D4506" s="1" t="s">
        <v>140</v>
      </c>
      <c r="E4506" s="1" t="s">
        <v>544</v>
      </c>
      <c r="F4506" s="1" t="s">
        <v>20</v>
      </c>
      <c r="G4506" s="1" t="s">
        <v>185</v>
      </c>
      <c r="H4506" s="1" t="n">
        <v>5</v>
      </c>
      <c r="I4506" s="23" t="str">
        <f aca="false">IF(J4506="RHAP", "Rhizophora apiculata", IF(J4506="EXAG", "Excoecaria agallocha", IF(J4506="BRPA", "Bruguiera parviflora", IF(J4506="XYMO", "Xylocarpus moluccensis", IF(J4506="BRCY", "Bruguiera cylindrica", IF(J4506="AVAL", "Avicennia alba", IF(J4506="AVOF", "Avicennia officinalis", IF(J4506="LURA", "Lumnitzera racemosa", IF(J4506="CETA", "Ceriops tagal", IF(J4506="XYGR", "Xylocarpus granatum", IF(J4506="AVMA", "Avicennia marina", IF(J4506="RHMU", "Rhizophora mucronata", IF(J4506="BRGY", "Bruguiera gymnorrhiza", IF(J4506="BRSE", "Bruguiera sexangula", IF(J4506="SOOV", "Sonneratia ovata", IF(J4506="SOCA", "Sonneratia caseolaris", IF(J4506="HELI", "Heritiera littoralis", IF(J4506="HESY", "Heritiera sylvatica", IF(J4506="NYFR", "Nypa fruticans", IF(J4506="CYRA", "Cynometra ramiflora", IF(J4506="PHPA", "Phoenix paludosa", IF(J4506="SCHY", "Scyphiphora hydrophyllacea", IF(J4506="DIMA", "Diospyros maritima", IF(J4506="POPI", "Pongamia pinnata", IF(J4506="MAPS", "Maniltoa psilogyne", IF(J4506="INBI", "Intsia bijuga", IF(J4506="ACEB", "Acanthus ebracteatus", IF(J4506="CAER", "Calamus erinaceus", IF(J4506="UNUN", "Unknown unknown",  IF(J4506="SOAL", "Sonneratia alba",  IF(J4506="AECO", "Aegiceras corniculatum", "" )) )))))))))))))))))))))))))))))</f>
        <v>Excoecaria agallocha</v>
      </c>
      <c r="J4506" s="23" t="s">
        <v>162</v>
      </c>
      <c r="K4506" s="68" t="n">
        <v>8</v>
      </c>
      <c r="L4506" s="30"/>
      <c r="N4506" s="38"/>
    </row>
    <row r="4507" customFormat="false" ht="13.8" hidden="false" customHeight="false" outlineLevel="0" collapsed="false">
      <c r="A4507" s="23" t="s">
        <v>138</v>
      </c>
      <c r="B4507" s="43" t="n">
        <v>41398</v>
      </c>
      <c r="C4507" s="1" t="s">
        <v>544</v>
      </c>
      <c r="D4507" s="1" t="s">
        <v>140</v>
      </c>
      <c r="E4507" s="1" t="s">
        <v>544</v>
      </c>
      <c r="F4507" s="1" t="s">
        <v>20</v>
      </c>
      <c r="G4507" s="1" t="s">
        <v>185</v>
      </c>
      <c r="H4507" s="1" t="n">
        <v>5</v>
      </c>
      <c r="I4507" s="23" t="str">
        <f aca="false">IF(J4507="RHAP", "Rhizophora apiculata", IF(J4507="EXAG", "Excoecaria agallocha", IF(J4507="BRPA", "Bruguiera parviflora", IF(J4507="XYMO", "Xylocarpus moluccensis", IF(J4507="BRCY", "Bruguiera cylindrica", IF(J4507="AVAL", "Avicennia alba", IF(J4507="AVOF", "Avicennia officinalis", IF(J4507="LURA", "Lumnitzera racemosa", IF(J4507="CETA", "Ceriops tagal", IF(J4507="XYGR", "Xylocarpus granatum", IF(J4507="AVMA", "Avicennia marina", IF(J4507="RHMU", "Rhizophora mucronata", IF(J4507="BRGY", "Bruguiera gymnorrhiza", IF(J4507="BRSE", "Bruguiera sexangula", IF(J4507="SOOV", "Sonneratia ovata", IF(J4507="SOCA", "Sonneratia caseolaris", IF(J4507="HELI", "Heritiera littoralis", IF(J4507="HESY", "Heritiera sylvatica", IF(J4507="NYFR", "Nypa fruticans", IF(J4507="CYRA", "Cynometra ramiflora", IF(J4507="PHPA", "Phoenix paludosa", IF(J4507="SCHY", "Scyphiphora hydrophyllacea", IF(J4507="DIMA", "Diospyros maritima", IF(J4507="POPI", "Pongamia pinnata", IF(J4507="MAPS", "Maniltoa psilogyne", IF(J4507="INBI", "Intsia bijuga", IF(J4507="ACEB", "Acanthus ebracteatus", IF(J4507="CAER", "Calamus erinaceus", IF(J4507="UNUN", "Unknown unknown",  IF(J4507="SOAL", "Sonneratia alba",  IF(J4507="AECO", "Aegiceras corniculatum", "" )) )))))))))))))))))))))))))))))</f>
        <v>Unknown unknown</v>
      </c>
      <c r="J4507" s="23" t="s">
        <v>1028</v>
      </c>
      <c r="K4507" s="68" t="n">
        <v>8</v>
      </c>
      <c r="L4507" s="30"/>
      <c r="N4507" s="38"/>
      <c r="P4507" s="23" t="s">
        <v>1104</v>
      </c>
    </row>
    <row r="4508" customFormat="false" ht="13.8" hidden="false" customHeight="false" outlineLevel="0" collapsed="false">
      <c r="A4508" s="23" t="s">
        <v>138</v>
      </c>
      <c r="B4508" s="43" t="n">
        <v>41398</v>
      </c>
      <c r="C4508" s="1" t="s">
        <v>544</v>
      </c>
      <c r="D4508" s="1" t="s">
        <v>140</v>
      </c>
      <c r="E4508" s="1" t="s">
        <v>544</v>
      </c>
      <c r="F4508" s="1" t="s">
        <v>20</v>
      </c>
      <c r="G4508" s="1" t="s">
        <v>185</v>
      </c>
      <c r="H4508" s="1" t="n">
        <v>5</v>
      </c>
      <c r="I4508" s="23" t="str">
        <f aca="false">IF(J4508="RHAP", "Rhizophora apiculata", IF(J4508="EXAG", "Excoecaria agallocha", IF(J4508="BRPA", "Bruguiera parviflora", IF(J4508="XYMO", "Xylocarpus moluccensis", IF(J4508="BRCY", "Bruguiera cylindrica", IF(J4508="AVAL", "Avicennia alba", IF(J4508="AVOF", "Avicennia officinalis", IF(J4508="LURA", "Lumnitzera racemosa", IF(J4508="CETA", "Ceriops tagal", IF(J4508="XYGR", "Xylocarpus granatum", IF(J4508="AVMA", "Avicennia marina", IF(J4508="RHMU", "Rhizophora mucronata", IF(J4508="BRGY", "Bruguiera gymnorrhiza", IF(J4508="BRSE", "Bruguiera sexangula", IF(J4508="SOOV", "Sonneratia ovata", IF(J4508="SOCA", "Sonneratia caseolaris", IF(J4508="HELI", "Heritiera littoralis", IF(J4508="HESY", "Heritiera sylvatica", IF(J4508="NYFR", "Nypa fruticans", IF(J4508="CYRA", "Cynometra ramiflora", IF(J4508="PHPA", "Phoenix paludosa", IF(J4508="SCHY", "Scyphiphora hydrophyllacea", IF(J4508="DIMA", "Diospyros maritima", IF(J4508="POPI", "Pongamia pinnata", IF(J4508="MAPS", "Maniltoa psilogyne", IF(J4508="INBI", "Intsia bijuga", IF(J4508="ACEB", "Acanthus ebracteatus", IF(J4508="CAER", "Calamus erinaceus", IF(J4508="UNUN", "Unknown unknown",  IF(J4508="SOAL", "Sonneratia alba",  IF(J4508="AECO", "Aegiceras corniculatum", "" )) )))))))))))))))))))))))))))))</f>
        <v>Unknown unknown</v>
      </c>
      <c r="J4508" s="23" t="s">
        <v>1028</v>
      </c>
      <c r="K4508" s="68" t="n">
        <v>9</v>
      </c>
      <c r="L4508" s="30"/>
      <c r="N4508" s="38"/>
      <c r="P4508" s="23" t="s">
        <v>1104</v>
      </c>
    </row>
    <row r="4509" customFormat="false" ht="13.8" hidden="false" customHeight="false" outlineLevel="0" collapsed="false">
      <c r="A4509" s="72" t="s">
        <v>138</v>
      </c>
      <c r="B4509" s="43" t="n">
        <v>41398</v>
      </c>
      <c r="C4509" s="1" t="s">
        <v>544</v>
      </c>
      <c r="D4509" s="1" t="s">
        <v>140</v>
      </c>
      <c r="E4509" s="1" t="s">
        <v>544</v>
      </c>
      <c r="F4509" s="1" t="s">
        <v>20</v>
      </c>
      <c r="G4509" s="1" t="s">
        <v>185</v>
      </c>
      <c r="H4509" s="1" t="n">
        <v>5</v>
      </c>
      <c r="I4509" s="23" t="str">
        <f aca="false">IF(J4509="RHAP", "Rhizophora apiculata", IF(J4509="EXAG", "Excoecaria agallocha", IF(J4509="BRPA", "Bruguiera parviflora", IF(J4509="XYMO", "Xylocarpus moluccensis", IF(J4509="BRCY", "Bruguiera cylindrica", IF(J4509="AVAL", "Avicennia alba", IF(J4509="AVOF", "Avicennia officinalis", IF(J4509="LURA", "Lumnitzera racemosa", IF(J4509="CETA", "Ceriops tagal", IF(J4509="XYGR", "Xylocarpus granatum", IF(J4509="AVMA", "Avicennia marina", IF(J4509="RHMU", "Rhizophora mucronata", IF(J4509="BRGY", "Bruguiera gymnorrhiza", IF(J4509="BRSE", "Bruguiera sexangula", IF(J4509="SOOV", "Sonneratia ovata", IF(J4509="SOCA", "Sonneratia caseolaris", IF(J4509="HELI", "Heritiera littoralis", IF(J4509="HESY", "Heritiera sylvatica", IF(J4509="NYFR", "Nypa fruticans", IF(J4509="CYRA", "Cynometra ramiflora", IF(J4509="PHPA", "Phoenix paludosa", IF(J4509="SCHY", "Scyphiphora hydrophyllacea", IF(J4509="DIMA", "Diospyros maritima", IF(J4509="POPI", "Pongamia pinnata", IF(J4509="MAPS", "Maniltoa psilogyne", IF(J4509="INBI", "Intsia bijuga", IF(J4509="ACEB", "Acanthus ebracteatus", IF(J4509="CAER", "Calamus erinaceus", IF(J4509="UNUN", "Unknown unknown",  IF(J4509="SOAL", "Sonneratia alba",  IF(J4509="AECO", "Aegiceras corniculatum", "" )) )))))))))))))))))))))))))))))</f>
        <v>Excoecaria agallocha</v>
      </c>
      <c r="J4509" s="23" t="s">
        <v>162</v>
      </c>
      <c r="K4509" s="68" t="n">
        <v>10</v>
      </c>
      <c r="L4509" s="30"/>
      <c r="N4509" s="38"/>
    </row>
    <row r="4510" customFormat="false" ht="13.8" hidden="false" customHeight="false" outlineLevel="0" collapsed="false">
      <c r="A4510" s="72" t="s">
        <v>138</v>
      </c>
      <c r="B4510" s="43" t="n">
        <v>41398</v>
      </c>
      <c r="C4510" s="1" t="s">
        <v>544</v>
      </c>
      <c r="D4510" s="1" t="s">
        <v>140</v>
      </c>
      <c r="E4510" s="1" t="s">
        <v>544</v>
      </c>
      <c r="F4510" s="1" t="s">
        <v>20</v>
      </c>
      <c r="G4510" s="1" t="s">
        <v>185</v>
      </c>
      <c r="H4510" s="1" t="n">
        <v>5</v>
      </c>
      <c r="I4510" s="23" t="str">
        <f aca="false">IF(J4510="RHAP", "Rhizophora apiculata", IF(J4510="EXAG", "Excoecaria agallocha", IF(J4510="BRPA", "Bruguiera parviflora", IF(J4510="XYMO", "Xylocarpus moluccensis", IF(J4510="BRCY", "Bruguiera cylindrica", IF(J4510="AVAL", "Avicennia alba", IF(J4510="AVOF", "Avicennia officinalis", IF(J4510="LURA", "Lumnitzera racemosa", IF(J4510="CETA", "Ceriops tagal", IF(J4510="XYGR", "Xylocarpus granatum", IF(J4510="AVMA", "Avicennia marina", IF(J4510="RHMU", "Rhizophora mucronata", IF(J4510="BRGY", "Bruguiera gymnorrhiza", IF(J4510="BRSE", "Bruguiera sexangula", IF(J4510="SOOV", "Sonneratia ovata", IF(J4510="SOCA", "Sonneratia caseolaris", IF(J4510="HELI", "Heritiera littoralis", IF(J4510="HESY", "Heritiera sylvatica", IF(J4510="NYFR", "Nypa fruticans", IF(J4510="CYRA", "Cynometra ramiflora", IF(J4510="PHPA", "Phoenix paludosa", IF(J4510="SCHY", "Scyphiphora hydrophyllacea", IF(J4510="DIMA", "Diospyros maritima", IF(J4510="POPI", "Pongamia pinnata", IF(J4510="MAPS", "Maniltoa psilogyne", IF(J4510="INBI", "Intsia bijuga", IF(J4510="ACEB", "Acanthus ebracteatus", IF(J4510="CAER", "Calamus erinaceus", IF(J4510="UNUN", "Unknown unknown",  IF(J4510="SOAL", "Sonneratia alba",  IF(J4510="AECO", "Aegiceras corniculatum", "" )) )))))))))))))))))))))))))))))</f>
        <v>Excoecaria agallocha</v>
      </c>
      <c r="J4510" s="23" t="s">
        <v>162</v>
      </c>
      <c r="K4510" s="68" t="n">
        <v>10</v>
      </c>
      <c r="L4510" s="30"/>
      <c r="N4510" s="38"/>
    </row>
    <row r="4511" customFormat="false" ht="13.8" hidden="false" customHeight="false" outlineLevel="0" collapsed="false">
      <c r="A4511" s="72" t="s">
        <v>138</v>
      </c>
      <c r="B4511" s="43" t="n">
        <v>41398</v>
      </c>
      <c r="C4511" s="1" t="s">
        <v>544</v>
      </c>
      <c r="D4511" s="1" t="s">
        <v>140</v>
      </c>
      <c r="E4511" s="1" t="s">
        <v>544</v>
      </c>
      <c r="F4511" s="1" t="s">
        <v>20</v>
      </c>
      <c r="G4511" s="1" t="s">
        <v>185</v>
      </c>
      <c r="H4511" s="1" t="n">
        <v>5</v>
      </c>
      <c r="I4511" s="23" t="str">
        <f aca="false">IF(J4511="RHAP", "Rhizophora apiculata", IF(J4511="EXAG", "Excoecaria agallocha", IF(J4511="BRPA", "Bruguiera parviflora", IF(J4511="XYMO", "Xylocarpus moluccensis", IF(J4511="BRCY", "Bruguiera cylindrica", IF(J4511="AVAL", "Avicennia alba", IF(J4511="AVOF", "Avicennia officinalis", IF(J4511="LURA", "Lumnitzera racemosa", IF(J4511="CETA", "Ceriops tagal", IF(J4511="XYGR", "Xylocarpus granatum", IF(J4511="AVMA", "Avicennia marina", IF(J4511="RHMU", "Rhizophora mucronata", IF(J4511="BRGY", "Bruguiera gymnorrhiza", IF(J4511="BRSE", "Bruguiera sexangula", IF(J4511="SOOV", "Sonneratia ovata", IF(J4511="SOCA", "Sonneratia caseolaris", IF(J4511="HELI", "Heritiera littoralis", IF(J4511="HESY", "Heritiera sylvatica", IF(J4511="NYFR", "Nypa fruticans", IF(J4511="CYRA", "Cynometra ramiflora", IF(J4511="PHPA", "Phoenix paludosa", IF(J4511="SCHY", "Scyphiphora hydrophyllacea", IF(J4511="DIMA", "Diospyros maritima", IF(J4511="POPI", "Pongamia pinnata", IF(J4511="MAPS", "Maniltoa psilogyne", IF(J4511="INBI", "Intsia bijuga", IF(J4511="ACEB", "Acanthus ebracteatus", IF(J4511="CAER", "Calamus erinaceus", IF(J4511="UNUN", "Unknown unknown",  IF(J4511="SOAL", "Sonneratia alba",  IF(J4511="AECO", "Aegiceras corniculatum", "" )) )))))))))))))))))))))))))))))</f>
        <v>Excoecaria agallocha</v>
      </c>
      <c r="J4511" s="23" t="s">
        <v>162</v>
      </c>
      <c r="K4511" s="68" t="n">
        <v>11</v>
      </c>
      <c r="L4511" s="30"/>
      <c r="N4511" s="38"/>
    </row>
    <row r="4512" customFormat="false" ht="13.8" hidden="false" customHeight="false" outlineLevel="0" collapsed="false">
      <c r="A4512" s="72" t="s">
        <v>138</v>
      </c>
      <c r="B4512" s="43" t="n">
        <v>41398</v>
      </c>
      <c r="C4512" s="1" t="s">
        <v>544</v>
      </c>
      <c r="D4512" s="1" t="s">
        <v>140</v>
      </c>
      <c r="E4512" s="1" t="s">
        <v>544</v>
      </c>
      <c r="F4512" s="1" t="s">
        <v>20</v>
      </c>
      <c r="G4512" s="1" t="s">
        <v>185</v>
      </c>
      <c r="H4512" s="1" t="n">
        <v>5</v>
      </c>
      <c r="I4512" s="23" t="str">
        <f aca="false">IF(J4512="RHAP", "Rhizophora apiculata", IF(J4512="EXAG", "Excoecaria agallocha", IF(J4512="BRPA", "Bruguiera parviflora", IF(J4512="XYMO", "Xylocarpus moluccensis", IF(J4512="BRCY", "Bruguiera cylindrica", IF(J4512="AVAL", "Avicennia alba", IF(J4512="AVOF", "Avicennia officinalis", IF(J4512="LURA", "Lumnitzera racemosa", IF(J4512="CETA", "Ceriops tagal", IF(J4512="XYGR", "Xylocarpus granatum", IF(J4512="AVMA", "Avicennia marina", IF(J4512="RHMU", "Rhizophora mucronata", IF(J4512="BRGY", "Bruguiera gymnorrhiza", IF(J4512="BRSE", "Bruguiera sexangula", IF(J4512="SOOV", "Sonneratia ovata", IF(J4512="SOCA", "Sonneratia caseolaris", IF(J4512="HELI", "Heritiera littoralis", IF(J4512="HESY", "Heritiera sylvatica", IF(J4512="NYFR", "Nypa fruticans", IF(J4512="CYRA", "Cynometra ramiflora", IF(J4512="PHPA", "Phoenix paludosa", IF(J4512="SCHY", "Scyphiphora hydrophyllacea", IF(J4512="DIMA", "Diospyros maritima", IF(J4512="POPI", "Pongamia pinnata", IF(J4512="MAPS", "Maniltoa psilogyne", IF(J4512="INBI", "Intsia bijuga", IF(J4512="ACEB", "Acanthus ebracteatus", IF(J4512="CAER", "Calamus erinaceus", IF(J4512="UNUN", "Unknown unknown",  IF(J4512="SOAL", "Sonneratia alba",  IF(J4512="AECO", "Aegiceras corniculatum", "" )) )))))))))))))))))))))))))))))</f>
        <v>Excoecaria agallocha</v>
      </c>
      <c r="J4512" s="23" t="s">
        <v>162</v>
      </c>
      <c r="K4512" s="68" t="n">
        <v>11</v>
      </c>
      <c r="L4512" s="30"/>
      <c r="N4512" s="38"/>
    </row>
    <row r="4513" customFormat="false" ht="13.8" hidden="false" customHeight="false" outlineLevel="0" collapsed="false">
      <c r="A4513" s="72" t="s">
        <v>138</v>
      </c>
      <c r="B4513" s="43" t="n">
        <v>41398</v>
      </c>
      <c r="C4513" s="1" t="s">
        <v>544</v>
      </c>
      <c r="D4513" s="1" t="s">
        <v>140</v>
      </c>
      <c r="E4513" s="1" t="s">
        <v>544</v>
      </c>
      <c r="F4513" s="1" t="s">
        <v>20</v>
      </c>
      <c r="G4513" s="1" t="s">
        <v>185</v>
      </c>
      <c r="H4513" s="1" t="n">
        <v>5</v>
      </c>
      <c r="I4513" s="23" t="str">
        <f aca="false">IF(J4513="RHAP", "Rhizophora apiculata", IF(J4513="EXAG", "Excoecaria agallocha", IF(J4513="BRPA", "Bruguiera parviflora", IF(J4513="XYMO", "Xylocarpus moluccensis", IF(J4513="BRCY", "Bruguiera cylindrica", IF(J4513="AVAL", "Avicennia alba", IF(J4513="AVOF", "Avicennia officinalis", IF(J4513="LURA", "Lumnitzera racemosa", IF(J4513="CETA", "Ceriops tagal", IF(J4513="XYGR", "Xylocarpus granatum", IF(J4513="AVMA", "Avicennia marina", IF(J4513="RHMU", "Rhizophora mucronata", IF(J4513="BRGY", "Bruguiera gymnorrhiza", IF(J4513="BRSE", "Bruguiera sexangula", IF(J4513="SOOV", "Sonneratia ovata", IF(J4513="SOCA", "Sonneratia caseolaris", IF(J4513="HELI", "Heritiera littoralis", IF(J4513="HESY", "Heritiera sylvatica", IF(J4513="NYFR", "Nypa fruticans", IF(J4513="CYRA", "Cynometra ramiflora", IF(J4513="PHPA", "Phoenix paludosa", IF(J4513="SCHY", "Scyphiphora hydrophyllacea", IF(J4513="DIMA", "Diospyros maritima", IF(J4513="POPI", "Pongamia pinnata", IF(J4513="MAPS", "Maniltoa psilogyne", IF(J4513="INBI", "Intsia bijuga", IF(J4513="ACEB", "Acanthus ebracteatus", IF(J4513="CAER", "Calamus erinaceus", IF(J4513="UNUN", "Unknown unknown",  IF(J4513="SOAL", "Sonneratia alba",  IF(J4513="AECO", "Aegiceras corniculatum", "" )) )))))))))))))))))))))))))))))</f>
        <v>Excoecaria agallocha</v>
      </c>
      <c r="J4513" s="23" t="s">
        <v>162</v>
      </c>
      <c r="K4513" s="68" t="n">
        <v>13</v>
      </c>
      <c r="L4513" s="30"/>
      <c r="N4513" s="38"/>
    </row>
    <row r="4514" customFormat="false" ht="13.8" hidden="false" customHeight="false" outlineLevel="0" collapsed="false">
      <c r="A4514" s="23" t="s">
        <v>138</v>
      </c>
      <c r="B4514" s="43" t="n">
        <v>41398</v>
      </c>
      <c r="C4514" s="1" t="s">
        <v>544</v>
      </c>
      <c r="D4514" s="1" t="s">
        <v>140</v>
      </c>
      <c r="E4514" s="1" t="s">
        <v>544</v>
      </c>
      <c r="F4514" s="1" t="s">
        <v>20</v>
      </c>
      <c r="G4514" s="1" t="s">
        <v>185</v>
      </c>
      <c r="H4514" s="1" t="n">
        <v>5</v>
      </c>
      <c r="I4514" s="23" t="str">
        <f aca="false">IF(J4514="RHAP", "Rhizophora apiculata", IF(J4514="EXAG", "Excoecaria agallocha", IF(J4514="BRPA", "Bruguiera parviflora", IF(J4514="XYMO", "Xylocarpus moluccensis", IF(J4514="BRCY", "Bruguiera cylindrica", IF(J4514="AVAL", "Avicennia alba", IF(J4514="AVOF", "Avicennia officinalis", IF(J4514="LURA", "Lumnitzera racemosa", IF(J4514="CETA", "Ceriops tagal", IF(J4514="XYGR", "Xylocarpus granatum", IF(J4514="AVMA", "Avicennia marina", IF(J4514="RHMU", "Rhizophora mucronata", IF(J4514="BRGY", "Bruguiera gymnorrhiza", IF(J4514="BRSE", "Bruguiera sexangula", IF(J4514="SOOV", "Sonneratia ovata", IF(J4514="SOCA", "Sonneratia caseolaris", IF(J4514="HELI", "Heritiera littoralis", IF(J4514="HESY", "Heritiera sylvatica", IF(J4514="NYFR", "Nypa fruticans", IF(J4514="CYRA", "Cynometra ramiflora", IF(J4514="PHPA", "Phoenix paludosa", IF(J4514="SCHY", "Scyphiphora hydrophyllacea", IF(J4514="DIMA", "Diospyros maritima", IF(J4514="POPI", "Pongamia pinnata", IF(J4514="MAPS", "Maniltoa psilogyne", IF(J4514="INBI", "Intsia bijuga", IF(J4514="ACEB", "Acanthus ebracteatus", IF(J4514="CAER", "Calamus erinaceus", IF(J4514="UNUN", "Unknown unknown",  IF(J4514="SOAL", "Sonneratia alba",  IF(J4514="AECO", "Aegiceras corniculatum", "" )) )))))))))))))))))))))))))))))</f>
        <v>Unknown unknown</v>
      </c>
      <c r="J4514" s="23" t="s">
        <v>1028</v>
      </c>
      <c r="K4514" s="68" t="n">
        <v>18.3</v>
      </c>
      <c r="L4514" s="30"/>
      <c r="N4514" s="38"/>
      <c r="P4514" s="23" t="s">
        <v>1104</v>
      </c>
    </row>
    <row r="4515" customFormat="false" ht="13.8" hidden="false" customHeight="false" outlineLevel="0" collapsed="false">
      <c r="A4515" s="72" t="s">
        <v>138</v>
      </c>
      <c r="B4515" s="43" t="n">
        <v>41398</v>
      </c>
      <c r="C4515" s="1" t="s">
        <v>544</v>
      </c>
      <c r="D4515" s="1" t="s">
        <v>140</v>
      </c>
      <c r="E4515" s="1" t="s">
        <v>544</v>
      </c>
      <c r="F4515" s="1" t="s">
        <v>20</v>
      </c>
      <c r="G4515" s="1" t="s">
        <v>185</v>
      </c>
      <c r="H4515" s="1" t="n">
        <v>5</v>
      </c>
      <c r="I4515" s="23" t="str">
        <f aca="false">IF(J4515="RHAP", "Rhizophora apiculata", IF(J4515="EXAG", "Excoecaria agallocha", IF(J4515="BRPA", "Bruguiera parviflora", IF(J4515="XYMO", "Xylocarpus moluccensis", IF(J4515="BRCY", "Bruguiera cylindrica", IF(J4515="AVAL", "Avicennia alba", IF(J4515="AVOF", "Avicennia officinalis", IF(J4515="LURA", "Lumnitzera racemosa", IF(J4515="CETA", "Ceriops tagal", IF(J4515="XYGR", "Xylocarpus granatum", IF(J4515="AVMA", "Avicennia marina", IF(J4515="RHMU", "Rhizophora mucronata", IF(J4515="BRGY", "Bruguiera gymnorrhiza", IF(J4515="BRSE", "Bruguiera sexangula", IF(J4515="SOOV", "Sonneratia ovata", IF(J4515="SOCA", "Sonneratia caseolaris", IF(J4515="HELI", "Heritiera littoralis", IF(J4515="HESY", "Heritiera sylvatica", IF(J4515="NYFR", "Nypa fruticans", IF(J4515="CYRA", "Cynometra ramiflora", IF(J4515="PHPA", "Phoenix paludosa", IF(J4515="SCHY", "Scyphiphora hydrophyllacea", IF(J4515="DIMA", "Diospyros maritima", IF(J4515="POPI", "Pongamia pinnata", IF(J4515="MAPS", "Maniltoa psilogyne", IF(J4515="INBI", "Intsia bijuga", IF(J4515="ACEB", "Acanthus ebracteatus", IF(J4515="CAER", "Calamus erinaceus", IF(J4515="UNUN", "Unknown unknown",  IF(J4515="SOAL", "Sonneratia alba",  IF(J4515="AECO", "Aegiceras corniculatum", "" )) )))))))))))))))))))))))))))))</f>
        <v>Nypa fruticans</v>
      </c>
      <c r="J4515" s="23" t="s">
        <v>152</v>
      </c>
      <c r="K4515" s="68" t="n">
        <v>19</v>
      </c>
      <c r="N4515" s="0"/>
      <c r="P4515" s="38" t="s">
        <v>1105</v>
      </c>
    </row>
    <row r="4516" customFormat="false" ht="13.8" hidden="false" customHeight="false" outlineLevel="0" collapsed="false">
      <c r="A4516" s="72" t="s">
        <v>138</v>
      </c>
      <c r="B4516" s="43" t="n">
        <v>41398</v>
      </c>
      <c r="C4516" s="1" t="s">
        <v>544</v>
      </c>
      <c r="D4516" s="1" t="s">
        <v>140</v>
      </c>
      <c r="E4516" s="1" t="s">
        <v>544</v>
      </c>
      <c r="F4516" s="1" t="s">
        <v>20</v>
      </c>
      <c r="G4516" s="1" t="s">
        <v>185</v>
      </c>
      <c r="H4516" s="1" t="n">
        <v>5</v>
      </c>
      <c r="I4516" s="23" t="str">
        <f aca="false">IF(J4516="RHAP", "Rhizophora apiculata", IF(J4516="EXAG", "Excoecaria agallocha", IF(J4516="BRPA", "Bruguiera parviflora", IF(J4516="XYMO", "Xylocarpus moluccensis", IF(J4516="BRCY", "Bruguiera cylindrica", IF(J4516="AVAL", "Avicennia alba", IF(J4516="AVOF", "Avicennia officinalis", IF(J4516="LURA", "Lumnitzera racemosa", IF(J4516="CETA", "Ceriops tagal", IF(J4516="XYGR", "Xylocarpus granatum", IF(J4516="AVMA", "Avicennia marina", IF(J4516="RHMU", "Rhizophora mucronata", IF(J4516="BRGY", "Bruguiera gymnorrhiza", IF(J4516="BRSE", "Bruguiera sexangula", IF(J4516="SOOV", "Sonneratia ovata", IF(J4516="SOCA", "Sonneratia caseolaris", IF(J4516="HELI", "Heritiera littoralis", IF(J4516="HESY", "Heritiera sylvatica", IF(J4516="NYFR", "Nypa fruticans", IF(J4516="CYRA", "Cynometra ramiflora", IF(J4516="PHPA", "Phoenix paludosa", IF(J4516="SCHY", "Scyphiphora hydrophyllacea", IF(J4516="DIMA", "Diospyros maritima", IF(J4516="POPI", "Pongamia pinnata", IF(J4516="MAPS", "Maniltoa psilogyne", IF(J4516="INBI", "Intsia bijuga", IF(J4516="ACEB", "Acanthus ebracteatus", IF(J4516="CAER", "Calamus erinaceus", IF(J4516="UNUN", "Unknown unknown",  IF(J4516="SOAL", "Sonneratia alba",  IF(J4516="AECO", "Aegiceras corniculatum", "" )) )))))))))))))))))))))))))))))</f>
        <v>Excoecaria agallocha</v>
      </c>
      <c r="J4516" s="23" t="s">
        <v>162</v>
      </c>
      <c r="K4516" s="68" t="n">
        <v>26</v>
      </c>
      <c r="L4516" s="30"/>
      <c r="N4516" s="38"/>
    </row>
    <row r="4517" customFormat="false" ht="13.8" hidden="false" customHeight="false" outlineLevel="0" collapsed="false">
      <c r="A4517" s="72" t="s">
        <v>138</v>
      </c>
      <c r="B4517" s="43" t="n">
        <v>41398</v>
      </c>
      <c r="C4517" s="1" t="s">
        <v>544</v>
      </c>
      <c r="D4517" s="1" t="s">
        <v>140</v>
      </c>
      <c r="E4517" s="1" t="s">
        <v>544</v>
      </c>
      <c r="F4517" s="1" t="s">
        <v>20</v>
      </c>
      <c r="G4517" s="1" t="s">
        <v>185</v>
      </c>
      <c r="H4517" s="1" t="n">
        <v>6</v>
      </c>
      <c r="I4517" s="23" t="str">
        <f aca="false">IF(J4517="RHAP", "Rhizophora apiculata", IF(J4517="EXAG", "Excoecaria agallocha", IF(J4517="BRPA", "Bruguiera parviflora", IF(J4517="XYMO", "Xylocarpus moluccensis", IF(J4517="BRCY", "Bruguiera cylindrica", IF(J4517="AVAL", "Avicennia alba", IF(J4517="AVOF", "Avicennia officinalis", IF(J4517="LURA", "Lumnitzera racemosa", IF(J4517="CETA", "Ceriops tagal", IF(J4517="XYGR", "Xylocarpus granatum", IF(J4517="AVMA", "Avicennia marina", IF(J4517="RHMU", "Rhizophora mucronata", IF(J4517="BRGY", "Bruguiera gymnorrhiza", IF(J4517="BRSE", "Bruguiera sexangula", IF(J4517="SOOV", "Sonneratia ovata", IF(J4517="SOCA", "Sonneratia caseolaris", IF(J4517="HELI", "Heritiera littoralis", IF(J4517="HESY", "Heritiera sylvatica", IF(J4517="NYFR", "Nypa fruticans", IF(J4517="CYRA", "Cynometra ramiflora", IF(J4517="PHPA", "Phoenix paludosa", IF(J4517="SCHY", "Scyphiphora hydrophyllacea", IF(J4517="DIMA", "Diospyros maritima", IF(J4517="POPI", "Pongamia pinnata", IF(J4517="MAPS", "Maniltoa psilogyne", IF(J4517="INBI", "Intsia bijuga", IF(J4517="ACEB", "Acanthus ebracteatus", IF(J4517="CAER", "Calamus erinaceus", IF(J4517="UNUN", "Unknown unknown",  IF(J4517="SOAL", "Sonneratia alba",  IF(J4517="AECO", "Aegiceras corniculatum", "" )) )))))))))))))))))))))))))))))</f>
        <v>Excoecaria agallocha</v>
      </c>
      <c r="J4517" s="23" t="s">
        <v>162</v>
      </c>
      <c r="K4517" s="68" t="n">
        <v>5</v>
      </c>
      <c r="L4517" s="30"/>
      <c r="N4517" s="38"/>
    </row>
    <row r="4518" customFormat="false" ht="13.8" hidden="false" customHeight="false" outlineLevel="0" collapsed="false">
      <c r="A4518" s="72" t="s">
        <v>138</v>
      </c>
      <c r="B4518" s="43" t="n">
        <v>41398</v>
      </c>
      <c r="C4518" s="1" t="s">
        <v>544</v>
      </c>
      <c r="D4518" s="1" t="s">
        <v>140</v>
      </c>
      <c r="E4518" s="1" t="s">
        <v>544</v>
      </c>
      <c r="F4518" s="1" t="s">
        <v>20</v>
      </c>
      <c r="G4518" s="1" t="s">
        <v>185</v>
      </c>
      <c r="H4518" s="1" t="n">
        <v>6</v>
      </c>
      <c r="I4518" s="23" t="str">
        <f aca="false">IF(J4518="RHAP", "Rhizophora apiculata", IF(J4518="EXAG", "Excoecaria agallocha", IF(J4518="BRPA", "Bruguiera parviflora", IF(J4518="XYMO", "Xylocarpus moluccensis", IF(J4518="BRCY", "Bruguiera cylindrica", IF(J4518="AVAL", "Avicennia alba", IF(J4518="AVOF", "Avicennia officinalis", IF(J4518="LURA", "Lumnitzera racemosa", IF(J4518="CETA", "Ceriops tagal", IF(J4518="XYGR", "Xylocarpus granatum", IF(J4518="AVMA", "Avicennia marina", IF(J4518="RHMU", "Rhizophora mucronata", IF(J4518="BRGY", "Bruguiera gymnorrhiza", IF(J4518="BRSE", "Bruguiera sexangula", IF(J4518="SOOV", "Sonneratia ovata", IF(J4518="SOCA", "Sonneratia caseolaris", IF(J4518="HELI", "Heritiera littoralis", IF(J4518="HESY", "Heritiera sylvatica", IF(J4518="NYFR", "Nypa fruticans", IF(J4518="CYRA", "Cynometra ramiflora", IF(J4518="PHPA", "Phoenix paludosa", IF(J4518="SCHY", "Scyphiphora hydrophyllacea", IF(J4518="DIMA", "Diospyros maritima", IF(J4518="POPI", "Pongamia pinnata", IF(J4518="MAPS", "Maniltoa psilogyne", IF(J4518="INBI", "Intsia bijuga", IF(J4518="ACEB", "Acanthus ebracteatus", IF(J4518="CAER", "Calamus erinaceus", IF(J4518="UNUN", "Unknown unknown",  IF(J4518="SOAL", "Sonneratia alba",  IF(J4518="AECO", "Aegiceras corniculatum", "" )) )))))))))))))))))))))))))))))</f>
        <v>Excoecaria agallocha</v>
      </c>
      <c r="J4518" s="23" t="s">
        <v>162</v>
      </c>
      <c r="K4518" s="1" t="n">
        <v>5.5</v>
      </c>
      <c r="L4518" s="30"/>
      <c r="N4518" s="38"/>
    </row>
    <row r="4519" customFormat="false" ht="13.8" hidden="false" customHeight="false" outlineLevel="0" collapsed="false">
      <c r="A4519" s="72" t="s">
        <v>138</v>
      </c>
      <c r="B4519" s="43" t="n">
        <v>41398</v>
      </c>
      <c r="C4519" s="1" t="s">
        <v>544</v>
      </c>
      <c r="D4519" s="1" t="s">
        <v>140</v>
      </c>
      <c r="E4519" s="1" t="s">
        <v>544</v>
      </c>
      <c r="F4519" s="1" t="s">
        <v>20</v>
      </c>
      <c r="G4519" s="1" t="s">
        <v>185</v>
      </c>
      <c r="H4519" s="1" t="n">
        <v>6</v>
      </c>
      <c r="I4519" s="23" t="str">
        <f aca="false">IF(J4519="RHAP", "Rhizophora apiculata", IF(J4519="EXAG", "Excoecaria agallocha", IF(J4519="BRPA", "Bruguiera parviflora", IF(J4519="XYMO", "Xylocarpus moluccensis", IF(J4519="BRCY", "Bruguiera cylindrica", IF(J4519="AVAL", "Avicennia alba", IF(J4519="AVOF", "Avicennia officinalis", IF(J4519="LURA", "Lumnitzera racemosa", IF(J4519="CETA", "Ceriops tagal", IF(J4519="XYGR", "Xylocarpus granatum", IF(J4519="AVMA", "Avicennia marina", IF(J4519="RHMU", "Rhizophora mucronata", IF(J4519="BRGY", "Bruguiera gymnorrhiza", IF(J4519="BRSE", "Bruguiera sexangula", IF(J4519="SOOV", "Sonneratia ovata", IF(J4519="SOCA", "Sonneratia caseolaris", IF(J4519="HELI", "Heritiera littoralis", IF(J4519="HESY", "Heritiera sylvatica", IF(J4519="NYFR", "Nypa fruticans", IF(J4519="CYRA", "Cynometra ramiflora", IF(J4519="PHPA", "Phoenix paludosa", IF(J4519="SCHY", "Scyphiphora hydrophyllacea", IF(J4519="DIMA", "Diospyros maritima", IF(J4519="POPI", "Pongamia pinnata", IF(J4519="MAPS", "Maniltoa psilogyne", IF(J4519="INBI", "Intsia bijuga", IF(J4519="ACEB", "Acanthus ebracteatus", IF(J4519="CAER", "Calamus erinaceus", IF(J4519="UNUN", "Unknown unknown",  IF(J4519="SOAL", "Sonneratia alba",  IF(J4519="AECO", "Aegiceras corniculatum", "" )) )))))))))))))))))))))))))))))</f>
        <v>Excoecaria agallocha</v>
      </c>
      <c r="J4519" s="23" t="s">
        <v>162</v>
      </c>
      <c r="K4519" s="1" t="n">
        <v>5.8</v>
      </c>
      <c r="L4519" s="30"/>
      <c r="M4519" s="0"/>
      <c r="N4519" s="38"/>
    </row>
    <row r="4520" customFormat="false" ht="13.8" hidden="false" customHeight="false" outlineLevel="0" collapsed="false">
      <c r="A4520" s="72" t="s">
        <v>138</v>
      </c>
      <c r="B4520" s="43" t="n">
        <v>41398</v>
      </c>
      <c r="C4520" s="1" t="s">
        <v>544</v>
      </c>
      <c r="D4520" s="1" t="s">
        <v>140</v>
      </c>
      <c r="E4520" s="1" t="s">
        <v>544</v>
      </c>
      <c r="F4520" s="1" t="s">
        <v>20</v>
      </c>
      <c r="G4520" s="1" t="s">
        <v>185</v>
      </c>
      <c r="H4520" s="1" t="n">
        <v>6</v>
      </c>
      <c r="I4520" s="23" t="str">
        <f aca="false">IF(J4520="RHAP", "Rhizophora apiculata", IF(J4520="EXAG", "Excoecaria agallocha", IF(J4520="BRPA", "Bruguiera parviflora", IF(J4520="XYMO", "Xylocarpus moluccensis", IF(J4520="BRCY", "Bruguiera cylindrica", IF(J4520="AVAL", "Avicennia alba", IF(J4520="AVOF", "Avicennia officinalis", IF(J4520="LURA", "Lumnitzera racemosa", IF(J4520="CETA", "Ceriops tagal", IF(J4520="XYGR", "Xylocarpus granatum", IF(J4520="AVMA", "Avicennia marina", IF(J4520="RHMU", "Rhizophora mucronata", IF(J4520="BRGY", "Bruguiera gymnorrhiza", IF(J4520="BRSE", "Bruguiera sexangula", IF(J4520="SOOV", "Sonneratia ovata", IF(J4520="SOCA", "Sonneratia caseolaris", IF(J4520="HELI", "Heritiera littoralis", IF(J4520="HESY", "Heritiera sylvatica", IF(J4520="NYFR", "Nypa fruticans", IF(J4520="CYRA", "Cynometra ramiflora", IF(J4520="PHPA", "Phoenix paludosa", IF(J4520="SCHY", "Scyphiphora hydrophyllacea", IF(J4520="DIMA", "Diospyros maritima", IF(J4520="POPI", "Pongamia pinnata", IF(J4520="MAPS", "Maniltoa psilogyne", IF(J4520="INBI", "Intsia bijuga", IF(J4520="ACEB", "Acanthus ebracteatus", IF(J4520="CAER", "Calamus erinaceus", IF(J4520="UNUN", "Unknown unknown",  IF(J4520="SOAL", "Sonneratia alba",  IF(J4520="AECO", "Aegiceras corniculatum", "" )) )))))))))))))))))))))))))))))</f>
        <v>Excoecaria agallocha</v>
      </c>
      <c r="J4520" s="23" t="s">
        <v>162</v>
      </c>
      <c r="K4520" s="68" t="n">
        <v>6</v>
      </c>
      <c r="L4520" s="30"/>
      <c r="N4520" s="38"/>
    </row>
    <row r="4521" customFormat="false" ht="13.8" hidden="false" customHeight="false" outlineLevel="0" collapsed="false">
      <c r="A4521" s="72" t="s">
        <v>138</v>
      </c>
      <c r="B4521" s="43" t="n">
        <v>41398</v>
      </c>
      <c r="C4521" s="1" t="s">
        <v>544</v>
      </c>
      <c r="D4521" s="1" t="s">
        <v>140</v>
      </c>
      <c r="E4521" s="1" t="s">
        <v>544</v>
      </c>
      <c r="F4521" s="1" t="s">
        <v>20</v>
      </c>
      <c r="G4521" s="1" t="s">
        <v>185</v>
      </c>
      <c r="H4521" s="1" t="n">
        <v>6</v>
      </c>
      <c r="I4521" s="23" t="str">
        <f aca="false">IF(J4521="RHAP", "Rhizophora apiculata", IF(J4521="EXAG", "Excoecaria agallocha", IF(J4521="BRPA", "Bruguiera parviflora", IF(J4521="XYMO", "Xylocarpus moluccensis", IF(J4521="BRCY", "Bruguiera cylindrica", IF(J4521="AVAL", "Avicennia alba", IF(J4521="AVOF", "Avicennia officinalis", IF(J4521="LURA", "Lumnitzera racemosa", IF(J4521="CETA", "Ceriops tagal", IF(J4521="XYGR", "Xylocarpus granatum", IF(J4521="AVMA", "Avicennia marina", IF(J4521="RHMU", "Rhizophora mucronata", IF(J4521="BRGY", "Bruguiera gymnorrhiza", IF(J4521="BRSE", "Bruguiera sexangula", IF(J4521="SOOV", "Sonneratia ovata", IF(J4521="SOCA", "Sonneratia caseolaris", IF(J4521="HELI", "Heritiera littoralis", IF(J4521="HESY", "Heritiera sylvatica", IF(J4521="NYFR", "Nypa fruticans", IF(J4521="CYRA", "Cynometra ramiflora", IF(J4521="PHPA", "Phoenix paludosa", IF(J4521="SCHY", "Scyphiphora hydrophyllacea", IF(J4521="DIMA", "Diospyros maritima", IF(J4521="POPI", "Pongamia pinnata", IF(J4521="MAPS", "Maniltoa psilogyne", IF(J4521="INBI", "Intsia bijuga", IF(J4521="ACEB", "Acanthus ebracteatus", IF(J4521="CAER", "Calamus erinaceus", IF(J4521="UNUN", "Unknown unknown",  IF(J4521="SOAL", "Sonneratia alba",  IF(J4521="AECO", "Aegiceras corniculatum", "" )) )))))))))))))))))))))))))))))</f>
        <v>Excoecaria agallocha</v>
      </c>
      <c r="J4521" s="23" t="s">
        <v>162</v>
      </c>
      <c r="K4521" s="1" t="n">
        <v>6.5</v>
      </c>
      <c r="L4521" s="30"/>
      <c r="M4521" s="0"/>
      <c r="N4521" s="38"/>
    </row>
    <row r="4522" customFormat="false" ht="13.8" hidden="false" customHeight="false" outlineLevel="0" collapsed="false">
      <c r="A4522" s="23" t="s">
        <v>138</v>
      </c>
      <c r="B4522" s="43" t="n">
        <v>41398</v>
      </c>
      <c r="C4522" s="1" t="s">
        <v>544</v>
      </c>
      <c r="D4522" s="1" t="s">
        <v>140</v>
      </c>
      <c r="E4522" s="1" t="s">
        <v>544</v>
      </c>
      <c r="F4522" s="1" t="s">
        <v>20</v>
      </c>
      <c r="G4522" s="1" t="s">
        <v>185</v>
      </c>
      <c r="H4522" s="1" t="n">
        <v>6</v>
      </c>
      <c r="I4522" s="23" t="str">
        <f aca="false">IF(J4522="RHAP", "Rhizophora apiculata", IF(J4522="EXAG", "Excoecaria agallocha", IF(J4522="BRPA", "Bruguiera parviflora", IF(J4522="XYMO", "Xylocarpus moluccensis", IF(J4522="BRCY", "Bruguiera cylindrica", IF(J4522="AVAL", "Avicennia alba", IF(J4522="AVOF", "Avicennia officinalis", IF(J4522="LURA", "Lumnitzera racemosa", IF(J4522="CETA", "Ceriops tagal", IF(J4522="XYGR", "Xylocarpus granatum", IF(J4522="AVMA", "Avicennia marina", IF(J4522="RHMU", "Rhizophora mucronata", IF(J4522="BRGY", "Bruguiera gymnorrhiza", IF(J4522="BRSE", "Bruguiera sexangula", IF(J4522="SOOV", "Sonneratia ovata", IF(J4522="SOCA", "Sonneratia caseolaris", IF(J4522="HELI", "Heritiera littoralis", IF(J4522="HESY", "Heritiera sylvatica", IF(J4522="NYFR", "Nypa fruticans", IF(J4522="CYRA", "Cynometra ramiflora", IF(J4522="PHPA", "Phoenix paludosa", IF(J4522="SCHY", "Scyphiphora hydrophyllacea", IF(J4522="DIMA", "Diospyros maritima", IF(J4522="POPI", "Pongamia pinnata", IF(J4522="MAPS", "Maniltoa psilogyne", IF(J4522="INBI", "Intsia bijuga", IF(J4522="ACEB", "Acanthus ebracteatus", IF(J4522="CAER", "Calamus erinaceus", IF(J4522="UNUN", "Unknown unknown",  IF(J4522="SOAL", "Sonneratia alba",  IF(J4522="AECO", "Aegiceras corniculatum", "" )) )))))))))))))))))))))))))))))</f>
        <v>Rhizophora apiculata</v>
      </c>
      <c r="J4522" s="23" t="s">
        <v>21</v>
      </c>
      <c r="K4522" s="68" t="n">
        <v>6.5</v>
      </c>
      <c r="L4522" s="30"/>
      <c r="N4522" s="38"/>
    </row>
    <row r="4523" customFormat="false" ht="13.8" hidden="false" customHeight="false" outlineLevel="0" collapsed="false">
      <c r="A4523" s="72" t="s">
        <v>138</v>
      </c>
      <c r="B4523" s="43" t="n">
        <v>41398</v>
      </c>
      <c r="C4523" s="1" t="s">
        <v>544</v>
      </c>
      <c r="D4523" s="1" t="s">
        <v>140</v>
      </c>
      <c r="E4523" s="1" t="s">
        <v>544</v>
      </c>
      <c r="F4523" s="1" t="s">
        <v>20</v>
      </c>
      <c r="G4523" s="1" t="s">
        <v>185</v>
      </c>
      <c r="H4523" s="1" t="n">
        <v>6</v>
      </c>
      <c r="I4523" s="23" t="str">
        <f aca="false">IF(J4523="RHAP", "Rhizophora apiculata", IF(J4523="EXAG", "Excoecaria agallocha", IF(J4523="BRPA", "Bruguiera parviflora", IF(J4523="XYMO", "Xylocarpus moluccensis", IF(J4523="BRCY", "Bruguiera cylindrica", IF(J4523="AVAL", "Avicennia alba", IF(J4523="AVOF", "Avicennia officinalis", IF(J4523="LURA", "Lumnitzera racemosa", IF(J4523="CETA", "Ceriops tagal", IF(J4523="XYGR", "Xylocarpus granatum", IF(J4523="AVMA", "Avicennia marina", IF(J4523="RHMU", "Rhizophora mucronata", IF(J4523="BRGY", "Bruguiera gymnorrhiza", IF(J4523="BRSE", "Bruguiera sexangula", IF(J4523="SOOV", "Sonneratia ovata", IF(J4523="SOCA", "Sonneratia caseolaris", IF(J4523="HELI", "Heritiera littoralis", IF(J4523="HESY", "Heritiera sylvatica", IF(J4523="NYFR", "Nypa fruticans", IF(J4523="CYRA", "Cynometra ramiflora", IF(J4523="PHPA", "Phoenix paludosa", IF(J4523="SCHY", "Scyphiphora hydrophyllacea", IF(J4523="DIMA", "Diospyros maritima", IF(J4523="POPI", "Pongamia pinnata", IF(J4523="MAPS", "Maniltoa psilogyne", IF(J4523="INBI", "Intsia bijuga", IF(J4523="ACEB", "Acanthus ebracteatus", IF(J4523="CAER", "Calamus erinaceus", IF(J4523="UNUN", "Unknown unknown",  IF(J4523="SOAL", "Sonneratia alba",  IF(J4523="AECO", "Aegiceras corniculatum", "" )) )))))))))))))))))))))))))))))</f>
        <v>Excoecaria agallocha</v>
      </c>
      <c r="J4523" s="23" t="s">
        <v>162</v>
      </c>
      <c r="K4523" s="68" t="n">
        <v>7</v>
      </c>
      <c r="L4523" s="30"/>
      <c r="M4523" s="0"/>
      <c r="N4523" s="38"/>
    </row>
    <row r="4524" customFormat="false" ht="13.8" hidden="false" customHeight="false" outlineLevel="0" collapsed="false">
      <c r="A4524" s="72" t="s">
        <v>138</v>
      </c>
      <c r="B4524" s="43" t="n">
        <v>41398</v>
      </c>
      <c r="C4524" s="1" t="s">
        <v>544</v>
      </c>
      <c r="D4524" s="1" t="s">
        <v>140</v>
      </c>
      <c r="E4524" s="1" t="s">
        <v>544</v>
      </c>
      <c r="F4524" s="1" t="s">
        <v>20</v>
      </c>
      <c r="G4524" s="1" t="s">
        <v>185</v>
      </c>
      <c r="H4524" s="1" t="n">
        <v>6</v>
      </c>
      <c r="I4524" s="23" t="str">
        <f aca="false">IF(J4524="RHAP", "Rhizophora apiculata", IF(J4524="EXAG", "Excoecaria agallocha", IF(J4524="BRPA", "Bruguiera parviflora", IF(J4524="XYMO", "Xylocarpus moluccensis", IF(J4524="BRCY", "Bruguiera cylindrica", IF(J4524="AVAL", "Avicennia alba", IF(J4524="AVOF", "Avicennia officinalis", IF(J4524="LURA", "Lumnitzera racemosa", IF(J4524="CETA", "Ceriops tagal", IF(J4524="XYGR", "Xylocarpus granatum", IF(J4524="AVMA", "Avicennia marina", IF(J4524="RHMU", "Rhizophora mucronata", IF(J4524="BRGY", "Bruguiera gymnorrhiza", IF(J4524="BRSE", "Bruguiera sexangula", IF(J4524="SOOV", "Sonneratia ovata", IF(J4524="SOCA", "Sonneratia caseolaris", IF(J4524="HELI", "Heritiera littoralis", IF(J4524="HESY", "Heritiera sylvatica", IF(J4524="NYFR", "Nypa fruticans", IF(J4524="CYRA", "Cynometra ramiflora", IF(J4524="PHPA", "Phoenix paludosa", IF(J4524="SCHY", "Scyphiphora hydrophyllacea", IF(J4524="DIMA", "Diospyros maritima", IF(J4524="POPI", "Pongamia pinnata", IF(J4524="MAPS", "Maniltoa psilogyne", IF(J4524="INBI", "Intsia bijuga", IF(J4524="ACEB", "Acanthus ebracteatus", IF(J4524="CAER", "Calamus erinaceus", IF(J4524="UNUN", "Unknown unknown",  IF(J4524="SOAL", "Sonneratia alba",  IF(J4524="AECO", "Aegiceras corniculatum", "" )) )))))))))))))))))))))))))))))</f>
        <v>Excoecaria agallocha</v>
      </c>
      <c r="J4524" s="23" t="s">
        <v>162</v>
      </c>
      <c r="K4524" s="68" t="n">
        <v>7</v>
      </c>
      <c r="L4524" s="30"/>
      <c r="M4524" s="0"/>
      <c r="N4524" s="38"/>
    </row>
    <row r="4525" customFormat="false" ht="13.8" hidden="false" customHeight="false" outlineLevel="0" collapsed="false">
      <c r="A4525" s="72" t="s">
        <v>138</v>
      </c>
      <c r="B4525" s="43" t="n">
        <v>41398</v>
      </c>
      <c r="C4525" s="1" t="s">
        <v>544</v>
      </c>
      <c r="D4525" s="1" t="s">
        <v>140</v>
      </c>
      <c r="E4525" s="1" t="s">
        <v>544</v>
      </c>
      <c r="F4525" s="1" t="s">
        <v>20</v>
      </c>
      <c r="G4525" s="1" t="s">
        <v>185</v>
      </c>
      <c r="H4525" s="1" t="n">
        <v>6</v>
      </c>
      <c r="I4525" s="23" t="str">
        <f aca="false">IF(J4525="RHAP", "Rhizophora apiculata", IF(J4525="EXAG", "Excoecaria agallocha", IF(J4525="BRPA", "Bruguiera parviflora", IF(J4525="XYMO", "Xylocarpus moluccensis", IF(J4525="BRCY", "Bruguiera cylindrica", IF(J4525="AVAL", "Avicennia alba", IF(J4525="AVOF", "Avicennia officinalis", IF(J4525="LURA", "Lumnitzera racemosa", IF(J4525="CETA", "Ceriops tagal", IF(J4525="XYGR", "Xylocarpus granatum", IF(J4525="AVMA", "Avicennia marina", IF(J4525="RHMU", "Rhizophora mucronata", IF(J4525="BRGY", "Bruguiera gymnorrhiza", IF(J4525="BRSE", "Bruguiera sexangula", IF(J4525="SOOV", "Sonneratia ovata", IF(J4525="SOCA", "Sonneratia caseolaris", IF(J4525="HELI", "Heritiera littoralis", IF(J4525="HESY", "Heritiera sylvatica", IF(J4525="NYFR", "Nypa fruticans", IF(J4525="CYRA", "Cynometra ramiflora", IF(J4525="PHPA", "Phoenix paludosa", IF(J4525="SCHY", "Scyphiphora hydrophyllacea", IF(J4525="DIMA", "Diospyros maritima", IF(J4525="POPI", "Pongamia pinnata", IF(J4525="MAPS", "Maniltoa psilogyne", IF(J4525="INBI", "Intsia bijuga", IF(J4525="ACEB", "Acanthus ebracteatus", IF(J4525="CAER", "Calamus erinaceus", IF(J4525="UNUN", "Unknown unknown",  IF(J4525="SOAL", "Sonneratia alba",  IF(J4525="AECO", "Aegiceras corniculatum", "" )) )))))))))))))))))))))))))))))</f>
        <v>Excoecaria agallocha</v>
      </c>
      <c r="J4525" s="23" t="s">
        <v>162</v>
      </c>
      <c r="K4525" s="68" t="n">
        <v>7</v>
      </c>
      <c r="L4525" s="30"/>
      <c r="N4525" s="38"/>
    </row>
    <row r="4526" customFormat="false" ht="13.8" hidden="false" customHeight="false" outlineLevel="0" collapsed="false">
      <c r="A4526" s="72" t="s">
        <v>138</v>
      </c>
      <c r="B4526" s="43" t="n">
        <v>41398</v>
      </c>
      <c r="C4526" s="1" t="s">
        <v>544</v>
      </c>
      <c r="D4526" s="1" t="s">
        <v>140</v>
      </c>
      <c r="E4526" s="1" t="s">
        <v>544</v>
      </c>
      <c r="F4526" s="1" t="s">
        <v>20</v>
      </c>
      <c r="G4526" s="1" t="s">
        <v>185</v>
      </c>
      <c r="H4526" s="1" t="n">
        <v>6</v>
      </c>
      <c r="I4526" s="23" t="str">
        <f aca="false">IF(J4526="RHAP", "Rhizophora apiculata", IF(J4526="EXAG", "Excoecaria agallocha", IF(J4526="BRPA", "Bruguiera parviflora", IF(J4526="XYMO", "Xylocarpus moluccensis", IF(J4526="BRCY", "Bruguiera cylindrica", IF(J4526="AVAL", "Avicennia alba", IF(J4526="AVOF", "Avicennia officinalis", IF(J4526="LURA", "Lumnitzera racemosa", IF(J4526="CETA", "Ceriops tagal", IF(J4526="XYGR", "Xylocarpus granatum", IF(J4526="AVMA", "Avicennia marina", IF(J4526="RHMU", "Rhizophora mucronata", IF(J4526="BRGY", "Bruguiera gymnorrhiza", IF(J4526="BRSE", "Bruguiera sexangula", IF(J4526="SOOV", "Sonneratia ovata", IF(J4526="SOCA", "Sonneratia caseolaris", IF(J4526="HELI", "Heritiera littoralis", IF(J4526="HESY", "Heritiera sylvatica", IF(J4526="NYFR", "Nypa fruticans", IF(J4526="CYRA", "Cynometra ramiflora", IF(J4526="PHPA", "Phoenix paludosa", IF(J4526="SCHY", "Scyphiphora hydrophyllacea", IF(J4526="DIMA", "Diospyros maritima", IF(J4526="POPI", "Pongamia pinnata", IF(J4526="MAPS", "Maniltoa psilogyne", IF(J4526="INBI", "Intsia bijuga", IF(J4526="ACEB", "Acanthus ebracteatus", IF(J4526="CAER", "Calamus erinaceus", IF(J4526="UNUN", "Unknown unknown",  IF(J4526="SOAL", "Sonneratia alba",  IF(J4526="AECO", "Aegiceras corniculatum", "" )) )))))))))))))))))))))))))))))</f>
        <v>Excoecaria agallocha</v>
      </c>
      <c r="J4526" s="23" t="s">
        <v>162</v>
      </c>
      <c r="K4526" s="1" t="n">
        <v>10.5</v>
      </c>
      <c r="L4526" s="30"/>
      <c r="M4526" s="0"/>
      <c r="N4526" s="38"/>
    </row>
    <row r="4527" customFormat="false" ht="13.8" hidden="false" customHeight="false" outlineLevel="0" collapsed="false">
      <c r="A4527" s="72" t="s">
        <v>138</v>
      </c>
      <c r="B4527" s="43" t="n">
        <v>41398</v>
      </c>
      <c r="C4527" s="1" t="s">
        <v>544</v>
      </c>
      <c r="D4527" s="1" t="s">
        <v>140</v>
      </c>
      <c r="E4527" s="1" t="s">
        <v>544</v>
      </c>
      <c r="F4527" s="1" t="s">
        <v>20</v>
      </c>
      <c r="G4527" s="1" t="s">
        <v>185</v>
      </c>
      <c r="H4527" s="1" t="n">
        <v>6</v>
      </c>
      <c r="I4527" s="23" t="str">
        <f aca="false">IF(J4527="RHAP", "Rhizophora apiculata", IF(J4527="EXAG", "Excoecaria agallocha", IF(J4527="BRPA", "Bruguiera parviflora", IF(J4527="XYMO", "Xylocarpus moluccensis", IF(J4527="BRCY", "Bruguiera cylindrica", IF(J4527="AVAL", "Avicennia alba", IF(J4527="AVOF", "Avicennia officinalis", IF(J4527="LURA", "Lumnitzera racemosa", IF(J4527="CETA", "Ceriops tagal", IF(J4527="XYGR", "Xylocarpus granatum", IF(J4527="AVMA", "Avicennia marina", IF(J4527="RHMU", "Rhizophora mucronata", IF(J4527="BRGY", "Bruguiera gymnorrhiza", IF(J4527="BRSE", "Bruguiera sexangula", IF(J4527="SOOV", "Sonneratia ovata", IF(J4527="SOCA", "Sonneratia caseolaris", IF(J4527="HELI", "Heritiera littoralis", IF(J4527="HESY", "Heritiera sylvatica", IF(J4527="NYFR", "Nypa fruticans", IF(J4527="CYRA", "Cynometra ramiflora", IF(J4527="PHPA", "Phoenix paludosa", IF(J4527="SCHY", "Scyphiphora hydrophyllacea", IF(J4527="DIMA", "Diospyros maritima", IF(J4527="POPI", "Pongamia pinnata", IF(J4527="MAPS", "Maniltoa psilogyne", IF(J4527="INBI", "Intsia bijuga", IF(J4527="ACEB", "Acanthus ebracteatus", IF(J4527="CAER", "Calamus erinaceus", IF(J4527="UNUN", "Unknown unknown",  IF(J4527="SOAL", "Sonneratia alba",  IF(J4527="AECO", "Aegiceras corniculatum", "" )) )))))))))))))))))))))))))))))</f>
        <v>Excoecaria agallocha</v>
      </c>
      <c r="J4527" s="23" t="s">
        <v>162</v>
      </c>
      <c r="K4527" s="68" t="n">
        <v>11</v>
      </c>
      <c r="L4527" s="30"/>
      <c r="N4527" s="38"/>
    </row>
    <row r="4528" customFormat="false" ht="13.8" hidden="false" customHeight="false" outlineLevel="0" collapsed="false">
      <c r="A4528" s="72" t="s">
        <v>138</v>
      </c>
      <c r="B4528" s="43" t="n">
        <v>41398</v>
      </c>
      <c r="C4528" s="1" t="s">
        <v>544</v>
      </c>
      <c r="D4528" s="1" t="s">
        <v>140</v>
      </c>
      <c r="E4528" s="1" t="s">
        <v>544</v>
      </c>
      <c r="F4528" s="1" t="s">
        <v>20</v>
      </c>
      <c r="G4528" s="1" t="s">
        <v>185</v>
      </c>
      <c r="H4528" s="1" t="n">
        <v>6</v>
      </c>
      <c r="I4528" s="23" t="str">
        <f aca="false">IF(J4528="RHAP", "Rhizophora apiculata", IF(J4528="EXAG", "Excoecaria agallocha", IF(J4528="BRPA", "Bruguiera parviflora", IF(J4528="XYMO", "Xylocarpus moluccensis", IF(J4528="BRCY", "Bruguiera cylindrica", IF(J4528="AVAL", "Avicennia alba", IF(J4528="AVOF", "Avicennia officinalis", IF(J4528="LURA", "Lumnitzera racemosa", IF(J4528="CETA", "Ceriops tagal", IF(J4528="XYGR", "Xylocarpus granatum", IF(J4528="AVMA", "Avicennia marina", IF(J4528="RHMU", "Rhizophora mucronata", IF(J4528="BRGY", "Bruguiera gymnorrhiza", IF(J4528="BRSE", "Bruguiera sexangula", IF(J4528="SOOV", "Sonneratia ovata", IF(J4528="SOCA", "Sonneratia caseolaris", IF(J4528="HELI", "Heritiera littoralis", IF(J4528="HESY", "Heritiera sylvatica", IF(J4528="NYFR", "Nypa fruticans", IF(J4528="CYRA", "Cynometra ramiflora", IF(J4528="PHPA", "Phoenix paludosa", IF(J4528="SCHY", "Scyphiphora hydrophyllacea", IF(J4528="DIMA", "Diospyros maritima", IF(J4528="POPI", "Pongamia pinnata", IF(J4528="MAPS", "Maniltoa psilogyne", IF(J4528="INBI", "Intsia bijuga", IF(J4528="ACEB", "Acanthus ebracteatus", IF(J4528="CAER", "Calamus erinaceus", IF(J4528="UNUN", "Unknown unknown",  IF(J4528="SOAL", "Sonneratia alba",  IF(J4528="AECO", "Aegiceras corniculatum", "" )) )))))))))))))))))))))))))))))</f>
        <v>Excoecaria agallocha</v>
      </c>
      <c r="J4528" s="23" t="s">
        <v>162</v>
      </c>
      <c r="K4528" s="1" t="n">
        <v>11.3</v>
      </c>
      <c r="L4528" s="30"/>
      <c r="N4528" s="38"/>
    </row>
    <row r="4529" customFormat="false" ht="13.8" hidden="false" customHeight="false" outlineLevel="0" collapsed="false">
      <c r="A4529" s="72" t="s">
        <v>138</v>
      </c>
      <c r="B4529" s="43" t="n">
        <v>41398</v>
      </c>
      <c r="C4529" s="1" t="s">
        <v>544</v>
      </c>
      <c r="D4529" s="1" t="s">
        <v>140</v>
      </c>
      <c r="E4529" s="1" t="s">
        <v>544</v>
      </c>
      <c r="F4529" s="1" t="s">
        <v>20</v>
      </c>
      <c r="G4529" s="1" t="s">
        <v>185</v>
      </c>
      <c r="H4529" s="1" t="n">
        <v>6</v>
      </c>
      <c r="I4529" s="23" t="str">
        <f aca="false">IF(J4529="RHAP", "Rhizophora apiculata", IF(J4529="EXAG", "Excoecaria agallocha", IF(J4529="BRPA", "Bruguiera parviflora", IF(J4529="XYMO", "Xylocarpus moluccensis", IF(J4529="BRCY", "Bruguiera cylindrica", IF(J4529="AVAL", "Avicennia alba", IF(J4529="AVOF", "Avicennia officinalis", IF(J4529="LURA", "Lumnitzera racemosa", IF(J4529="CETA", "Ceriops tagal", IF(J4529="XYGR", "Xylocarpus granatum", IF(J4529="AVMA", "Avicennia marina", IF(J4529="RHMU", "Rhizophora mucronata", IF(J4529="BRGY", "Bruguiera gymnorrhiza", IF(J4529="BRSE", "Bruguiera sexangula", IF(J4529="SOOV", "Sonneratia ovata", IF(J4529="SOCA", "Sonneratia caseolaris", IF(J4529="HELI", "Heritiera littoralis", IF(J4529="HESY", "Heritiera sylvatica", IF(J4529="NYFR", "Nypa fruticans", IF(J4529="CYRA", "Cynometra ramiflora", IF(J4529="PHPA", "Phoenix paludosa", IF(J4529="SCHY", "Scyphiphora hydrophyllacea", IF(J4529="DIMA", "Diospyros maritima", IF(J4529="POPI", "Pongamia pinnata", IF(J4529="MAPS", "Maniltoa psilogyne", IF(J4529="INBI", "Intsia bijuga", IF(J4529="ACEB", "Acanthus ebracteatus", IF(J4529="CAER", "Calamus erinaceus", IF(J4529="UNUN", "Unknown unknown",  IF(J4529="SOAL", "Sonneratia alba",  IF(J4529="AECO", "Aegiceras corniculatum", "" )) )))))))))))))))))))))))))))))</f>
        <v>Excoecaria agallocha</v>
      </c>
      <c r="J4529" s="23" t="s">
        <v>162</v>
      </c>
      <c r="K4529" s="68" t="n">
        <v>13</v>
      </c>
      <c r="L4529" s="30"/>
      <c r="N4529" s="38"/>
    </row>
    <row r="4530" customFormat="false" ht="13.8" hidden="false" customHeight="false" outlineLevel="0" collapsed="false">
      <c r="A4530" s="72" t="s">
        <v>138</v>
      </c>
      <c r="B4530" s="43" t="n">
        <v>41398</v>
      </c>
      <c r="C4530" s="1" t="s">
        <v>544</v>
      </c>
      <c r="D4530" s="1" t="s">
        <v>140</v>
      </c>
      <c r="E4530" s="1" t="s">
        <v>544</v>
      </c>
      <c r="F4530" s="1" t="s">
        <v>20</v>
      </c>
      <c r="G4530" s="1" t="s">
        <v>185</v>
      </c>
      <c r="H4530" s="1" t="n">
        <v>6</v>
      </c>
      <c r="I4530" s="23" t="str">
        <f aca="false">IF(J4530="RHAP", "Rhizophora apiculata", IF(J4530="EXAG", "Excoecaria agallocha", IF(J4530="BRPA", "Bruguiera parviflora", IF(J4530="XYMO", "Xylocarpus moluccensis", IF(J4530="BRCY", "Bruguiera cylindrica", IF(J4530="AVAL", "Avicennia alba", IF(J4530="AVOF", "Avicennia officinalis", IF(J4530="LURA", "Lumnitzera racemosa", IF(J4530="CETA", "Ceriops tagal", IF(J4530="XYGR", "Xylocarpus granatum", IF(J4530="AVMA", "Avicennia marina", IF(J4530="RHMU", "Rhizophora mucronata", IF(J4530="BRGY", "Bruguiera gymnorrhiza", IF(J4530="BRSE", "Bruguiera sexangula", IF(J4530="SOOV", "Sonneratia ovata", IF(J4530="SOCA", "Sonneratia caseolaris", IF(J4530="HELI", "Heritiera littoralis", IF(J4530="HESY", "Heritiera sylvatica", IF(J4530="NYFR", "Nypa fruticans", IF(J4530="CYRA", "Cynometra ramiflora", IF(J4530="PHPA", "Phoenix paludosa", IF(J4530="SCHY", "Scyphiphora hydrophyllacea", IF(J4530="DIMA", "Diospyros maritima", IF(J4530="POPI", "Pongamia pinnata", IF(J4530="MAPS", "Maniltoa psilogyne", IF(J4530="INBI", "Intsia bijuga", IF(J4530="ACEB", "Acanthus ebracteatus", IF(J4530="CAER", "Calamus erinaceus", IF(J4530="UNUN", "Unknown unknown",  IF(J4530="SOAL", "Sonneratia alba",  IF(J4530="AECO", "Aegiceras corniculatum", "" )) )))))))))))))))))))))))))))))</f>
        <v>Excoecaria agallocha</v>
      </c>
      <c r="J4530" s="23" t="s">
        <v>162</v>
      </c>
      <c r="K4530" s="68" t="n">
        <v>13</v>
      </c>
      <c r="L4530" s="30"/>
      <c r="N4530" s="38"/>
    </row>
    <row r="4531" customFormat="false" ht="13.8" hidden="false" customHeight="false" outlineLevel="0" collapsed="false">
      <c r="A4531" s="23" t="s">
        <v>138</v>
      </c>
      <c r="B4531" s="43" t="n">
        <v>41398</v>
      </c>
      <c r="C4531" s="1" t="s">
        <v>544</v>
      </c>
      <c r="D4531" s="1" t="s">
        <v>140</v>
      </c>
      <c r="E4531" s="1" t="s">
        <v>544</v>
      </c>
      <c r="F4531" s="1" t="s">
        <v>20</v>
      </c>
      <c r="G4531" s="1" t="s">
        <v>185</v>
      </c>
      <c r="H4531" s="1" t="n">
        <v>6</v>
      </c>
      <c r="I4531" s="23" t="str">
        <f aca="false">IF(J4531="RHAP", "Rhizophora apiculata", IF(J4531="EXAG", "Excoecaria agallocha", IF(J4531="BRPA", "Bruguiera parviflora", IF(J4531="XYMO", "Xylocarpus moluccensis", IF(J4531="BRCY", "Bruguiera cylindrica", IF(J4531="AVAL", "Avicennia alba", IF(J4531="AVOF", "Avicennia officinalis", IF(J4531="LURA", "Lumnitzera racemosa", IF(J4531="CETA", "Ceriops tagal", IF(J4531="XYGR", "Xylocarpus granatum", IF(J4531="AVMA", "Avicennia marina", IF(J4531="RHMU", "Rhizophora mucronata", IF(J4531="BRGY", "Bruguiera gymnorrhiza", IF(J4531="BRSE", "Bruguiera sexangula", IF(J4531="SOOV", "Sonneratia ovata", IF(J4531="SOCA", "Sonneratia caseolaris", IF(J4531="HELI", "Heritiera littoralis", IF(J4531="HESY", "Heritiera sylvatica", IF(J4531="NYFR", "Nypa fruticans", IF(J4531="CYRA", "Cynometra ramiflora", IF(J4531="PHPA", "Phoenix paludosa", IF(J4531="SCHY", "Scyphiphora hydrophyllacea", IF(J4531="DIMA", "Diospyros maritima", IF(J4531="POPI", "Pongamia pinnata", IF(J4531="MAPS", "Maniltoa psilogyne", IF(J4531="INBI", "Intsia bijuga", IF(J4531="ACEB", "Acanthus ebracteatus", IF(J4531="CAER", "Calamus erinaceus", IF(J4531="UNUN", "Unknown unknown",  IF(J4531="SOAL", "Sonneratia alba",  IF(J4531="AECO", "Aegiceras corniculatum", "" )) )))))))))))))))))))))))))))))</f>
        <v>Xylocarpus granatum</v>
      </c>
      <c r="J4531" s="23" t="s">
        <v>1022</v>
      </c>
      <c r="K4531" s="68" t="n">
        <v>14</v>
      </c>
    </row>
    <row r="4532" customFormat="false" ht="13.8" hidden="false" customHeight="false" outlineLevel="0" collapsed="false">
      <c r="A4532" s="23" t="s">
        <v>138</v>
      </c>
      <c r="B4532" s="43" t="n">
        <v>41398</v>
      </c>
      <c r="C4532" s="1" t="s">
        <v>544</v>
      </c>
      <c r="D4532" s="1" t="s">
        <v>140</v>
      </c>
      <c r="E4532" s="1" t="s">
        <v>544</v>
      </c>
      <c r="F4532" s="1" t="s">
        <v>20</v>
      </c>
      <c r="G4532" s="1" t="s">
        <v>185</v>
      </c>
      <c r="H4532" s="1" t="n">
        <v>6</v>
      </c>
      <c r="I4532" s="23" t="str">
        <f aca="false">IF(J4532="RHAP", "Rhizophora apiculata", IF(J4532="EXAG", "Excoecaria agallocha", IF(J4532="BRPA", "Bruguiera parviflora", IF(J4532="XYMO", "Xylocarpus moluccensis", IF(J4532="BRCY", "Bruguiera cylindrica", IF(J4532="AVAL", "Avicennia alba", IF(J4532="AVOF", "Avicennia officinalis", IF(J4532="LURA", "Lumnitzera racemosa", IF(J4532="CETA", "Ceriops tagal", IF(J4532="XYGR", "Xylocarpus granatum", IF(J4532="AVMA", "Avicennia marina", IF(J4532="RHMU", "Rhizophora mucronata", IF(J4532="BRGY", "Bruguiera gymnorrhiza", IF(J4532="BRSE", "Bruguiera sexangula", IF(J4532="SOOV", "Sonneratia ovata", IF(J4532="SOCA", "Sonneratia caseolaris", IF(J4532="HELI", "Heritiera littoralis", IF(J4532="HESY", "Heritiera sylvatica", IF(J4532="NYFR", "Nypa fruticans", IF(J4532="CYRA", "Cynometra ramiflora", IF(J4532="PHPA", "Phoenix paludosa", IF(J4532="SCHY", "Scyphiphora hydrophyllacea", IF(J4532="DIMA", "Diospyros maritima", IF(J4532="POPI", "Pongamia pinnata", IF(J4532="MAPS", "Maniltoa psilogyne", IF(J4532="INBI", "Intsia bijuga", IF(J4532="ACEB", "Acanthus ebracteatus", IF(J4532="CAER", "Calamus erinaceus", IF(J4532="UNUN", "Unknown unknown",  IF(J4532="SOAL", "Sonneratia alba",  IF(J4532="AECO", "Aegiceras corniculatum", "" )) )))))))))))))))))))))))))))))</f>
        <v>Rhizophora apiculata</v>
      </c>
      <c r="J4532" s="23" t="s">
        <v>21</v>
      </c>
      <c r="K4532" s="68" t="n">
        <v>14.5</v>
      </c>
      <c r="L4532" s="30"/>
      <c r="N4532" s="38"/>
    </row>
    <row r="4533" customFormat="false" ht="13.8" hidden="false" customHeight="false" outlineLevel="0" collapsed="false">
      <c r="A4533" s="23" t="s">
        <v>138</v>
      </c>
      <c r="B4533" s="43" t="n">
        <v>41398</v>
      </c>
      <c r="C4533" s="1" t="s">
        <v>544</v>
      </c>
      <c r="D4533" s="1" t="s">
        <v>140</v>
      </c>
      <c r="E4533" s="1" t="s">
        <v>544</v>
      </c>
      <c r="F4533" s="1" t="s">
        <v>20</v>
      </c>
      <c r="G4533" s="1" t="s">
        <v>185</v>
      </c>
      <c r="H4533" s="1" t="n">
        <v>6</v>
      </c>
      <c r="I4533" s="23" t="str">
        <f aca="false">IF(J4533="RHAP", "Rhizophora apiculata", IF(J4533="EXAG", "Excoecaria agallocha", IF(J4533="BRPA", "Bruguiera parviflora", IF(J4533="XYMO", "Xylocarpus moluccensis", IF(J4533="BRCY", "Bruguiera cylindrica", IF(J4533="AVAL", "Avicennia alba", IF(J4533="AVOF", "Avicennia officinalis", IF(J4533="LURA", "Lumnitzera racemosa", IF(J4533="CETA", "Ceriops tagal", IF(J4533="XYGR", "Xylocarpus granatum", IF(J4533="AVMA", "Avicennia marina", IF(J4533="RHMU", "Rhizophora mucronata", IF(J4533="BRGY", "Bruguiera gymnorrhiza", IF(J4533="BRSE", "Bruguiera sexangula", IF(J4533="SOOV", "Sonneratia ovata", IF(J4533="SOCA", "Sonneratia caseolaris", IF(J4533="HELI", "Heritiera littoralis", IF(J4533="HESY", "Heritiera sylvatica", IF(J4533="NYFR", "Nypa fruticans", IF(J4533="CYRA", "Cynometra ramiflora", IF(J4533="PHPA", "Phoenix paludosa", IF(J4533="SCHY", "Scyphiphora hydrophyllacea", IF(J4533="DIMA", "Diospyros maritima", IF(J4533="POPI", "Pongamia pinnata", IF(J4533="MAPS", "Maniltoa psilogyne", IF(J4533="INBI", "Intsia bijuga", IF(J4533="ACEB", "Acanthus ebracteatus", IF(J4533="CAER", "Calamus erinaceus", IF(J4533="UNUN", "Unknown unknown",  IF(J4533="SOAL", "Sonneratia alba",  IF(J4533="AECO", "Aegiceras corniculatum", "" )) )))))))))))))))))))))))))))))</f>
        <v>Rhizophora apiculata</v>
      </c>
      <c r="J4533" s="23" t="s">
        <v>21</v>
      </c>
      <c r="K4533" s="68" t="n">
        <v>17</v>
      </c>
      <c r="L4533" s="30"/>
      <c r="N4533" s="38"/>
    </row>
    <row r="4534" customFormat="false" ht="13.8" hidden="false" customHeight="false" outlineLevel="0" collapsed="false">
      <c r="A4534" s="23" t="s">
        <v>138</v>
      </c>
      <c r="B4534" s="43" t="n">
        <v>41398</v>
      </c>
      <c r="C4534" s="1" t="s">
        <v>544</v>
      </c>
      <c r="D4534" s="1" t="s">
        <v>140</v>
      </c>
      <c r="E4534" s="1" t="s">
        <v>544</v>
      </c>
      <c r="F4534" s="1" t="s">
        <v>20</v>
      </c>
      <c r="G4534" s="1" t="s">
        <v>185</v>
      </c>
      <c r="H4534" s="1" t="n">
        <v>6</v>
      </c>
      <c r="I4534" s="23" t="str">
        <f aca="false">IF(J4534="RHAP", "Rhizophora apiculata", IF(J4534="EXAG", "Excoecaria agallocha", IF(J4534="BRPA", "Bruguiera parviflora", IF(J4534="XYMO", "Xylocarpus moluccensis", IF(J4534="BRCY", "Bruguiera cylindrica", IF(J4534="AVAL", "Avicennia alba", IF(J4534="AVOF", "Avicennia officinalis", IF(J4534="LURA", "Lumnitzera racemosa", IF(J4534="CETA", "Ceriops tagal", IF(J4534="XYGR", "Xylocarpus granatum", IF(J4534="AVMA", "Avicennia marina", IF(J4534="RHMU", "Rhizophora mucronata", IF(J4534="BRGY", "Bruguiera gymnorrhiza", IF(J4534="BRSE", "Bruguiera sexangula", IF(J4534="SOOV", "Sonneratia ovata", IF(J4534="SOCA", "Sonneratia caseolaris", IF(J4534="HELI", "Heritiera littoralis", IF(J4534="HESY", "Heritiera sylvatica", IF(J4534="NYFR", "Nypa fruticans", IF(J4534="CYRA", "Cynometra ramiflora", IF(J4534="PHPA", "Phoenix paludosa", IF(J4534="SCHY", "Scyphiphora hydrophyllacea", IF(J4534="DIMA", "Diospyros maritima", IF(J4534="POPI", "Pongamia pinnata", IF(J4534="MAPS", "Maniltoa psilogyne", IF(J4534="INBI", "Intsia bijuga", IF(J4534="ACEB", "Acanthus ebracteatus", IF(J4534="CAER", "Calamus erinaceus", IF(J4534="UNUN", "Unknown unknown",  IF(J4534="SOAL", "Sonneratia alba",  IF(J4534="AECO", "Aegiceras corniculatum", "" )) )))))))))))))))))))))))))))))</f>
        <v>Rhizophora apiculata</v>
      </c>
      <c r="J4534" s="23" t="s">
        <v>21</v>
      </c>
      <c r="K4534" s="68" t="n">
        <v>17</v>
      </c>
      <c r="L4534" s="30"/>
      <c r="N4534" s="38"/>
    </row>
    <row r="4535" customFormat="false" ht="13.8" hidden="false" customHeight="false" outlineLevel="0" collapsed="false">
      <c r="A4535" s="23" t="s">
        <v>138</v>
      </c>
      <c r="B4535" s="43" t="n">
        <v>41398</v>
      </c>
      <c r="C4535" s="1" t="s">
        <v>544</v>
      </c>
      <c r="D4535" s="1" t="s">
        <v>140</v>
      </c>
      <c r="E4535" s="1" t="s">
        <v>544</v>
      </c>
      <c r="F4535" s="1" t="s">
        <v>20</v>
      </c>
      <c r="G4535" s="1" t="s">
        <v>185</v>
      </c>
      <c r="H4535" s="1" t="n">
        <v>6</v>
      </c>
      <c r="I4535" s="23" t="str">
        <f aca="false">IF(J4535="RHAP", "Rhizophora apiculata", IF(J4535="EXAG", "Excoecaria agallocha", IF(J4535="BRPA", "Bruguiera parviflora", IF(J4535="XYMO", "Xylocarpus moluccensis", IF(J4535="BRCY", "Bruguiera cylindrica", IF(J4535="AVAL", "Avicennia alba", IF(J4535="AVOF", "Avicennia officinalis", IF(J4535="LURA", "Lumnitzera racemosa", IF(J4535="CETA", "Ceriops tagal", IF(J4535="XYGR", "Xylocarpus granatum", IF(J4535="AVMA", "Avicennia marina", IF(J4535="RHMU", "Rhizophora mucronata", IF(J4535="BRGY", "Bruguiera gymnorrhiza", IF(J4535="BRSE", "Bruguiera sexangula", IF(J4535="SOOV", "Sonneratia ovata", IF(J4535="SOCA", "Sonneratia caseolaris", IF(J4535="HELI", "Heritiera littoralis", IF(J4535="HESY", "Heritiera sylvatica", IF(J4535="NYFR", "Nypa fruticans", IF(J4535="CYRA", "Cynometra ramiflora", IF(J4535="PHPA", "Phoenix paludosa", IF(J4535="SCHY", "Scyphiphora hydrophyllacea", IF(J4535="DIMA", "Diospyros maritima", IF(J4535="POPI", "Pongamia pinnata", IF(J4535="MAPS", "Maniltoa psilogyne", IF(J4535="INBI", "Intsia bijuga", IF(J4535="ACEB", "Acanthus ebracteatus", IF(J4535="CAER", "Calamus erinaceus", IF(J4535="UNUN", "Unknown unknown",  IF(J4535="SOAL", "Sonneratia alba",  IF(J4535="AECO", "Aegiceras corniculatum", "" )) )))))))))))))))))))))))))))))</f>
        <v>Rhizophora apiculata</v>
      </c>
      <c r="J4535" s="23" t="s">
        <v>21</v>
      </c>
      <c r="K4535" s="68" t="n">
        <v>17</v>
      </c>
      <c r="L4535" s="30"/>
      <c r="N4535" s="38"/>
    </row>
    <row r="4536" customFormat="false" ht="13.8" hidden="false" customHeight="false" outlineLevel="0" collapsed="false">
      <c r="A4536" s="23" t="s">
        <v>138</v>
      </c>
      <c r="B4536" s="43" t="n">
        <v>41398</v>
      </c>
      <c r="C4536" s="1" t="s">
        <v>544</v>
      </c>
      <c r="D4536" s="1" t="s">
        <v>140</v>
      </c>
      <c r="E4536" s="1" t="s">
        <v>544</v>
      </c>
      <c r="F4536" s="1" t="s">
        <v>20</v>
      </c>
      <c r="G4536" s="1" t="s">
        <v>185</v>
      </c>
      <c r="H4536" s="1" t="n">
        <v>6</v>
      </c>
      <c r="I4536" s="23" t="str">
        <f aca="false">IF(J4536="RHAP", "Rhizophora apiculata", IF(J4536="EXAG", "Excoecaria agallocha", IF(J4536="BRPA", "Bruguiera parviflora", IF(J4536="XYMO", "Xylocarpus moluccensis", IF(J4536="BRCY", "Bruguiera cylindrica", IF(J4536="AVAL", "Avicennia alba", IF(J4536="AVOF", "Avicennia officinalis", IF(J4536="LURA", "Lumnitzera racemosa", IF(J4536="CETA", "Ceriops tagal", IF(J4536="XYGR", "Xylocarpus granatum", IF(J4536="AVMA", "Avicennia marina", IF(J4536="RHMU", "Rhizophora mucronata", IF(J4536="BRGY", "Bruguiera gymnorrhiza", IF(J4536="BRSE", "Bruguiera sexangula", IF(J4536="SOOV", "Sonneratia ovata", IF(J4536="SOCA", "Sonneratia caseolaris", IF(J4536="HELI", "Heritiera littoralis", IF(J4536="HESY", "Heritiera sylvatica", IF(J4536="NYFR", "Nypa fruticans", IF(J4536="CYRA", "Cynometra ramiflora", IF(J4536="PHPA", "Phoenix paludosa", IF(J4536="SCHY", "Scyphiphora hydrophyllacea", IF(J4536="DIMA", "Diospyros maritima", IF(J4536="POPI", "Pongamia pinnata", IF(J4536="MAPS", "Maniltoa psilogyne", IF(J4536="INBI", "Intsia bijuga", IF(J4536="ACEB", "Acanthus ebracteatus", IF(J4536="CAER", "Calamus erinaceus", IF(J4536="UNUN", "Unknown unknown",  IF(J4536="SOAL", "Sonneratia alba",  IF(J4536="AECO", "Aegiceras corniculatum", "" )) )))))))))))))))))))))))))))))</f>
        <v>Rhizophora apiculata</v>
      </c>
      <c r="J4536" s="23" t="s">
        <v>21</v>
      </c>
      <c r="K4536" s="68" t="n">
        <v>18</v>
      </c>
      <c r="L4536" s="30"/>
      <c r="N4536" s="38"/>
    </row>
    <row r="4537" customFormat="false" ht="13.8" hidden="false" customHeight="false" outlineLevel="0" collapsed="false">
      <c r="A4537" s="23" t="s">
        <v>138</v>
      </c>
      <c r="B4537" s="43" t="n">
        <v>41398</v>
      </c>
      <c r="C4537" s="1" t="s">
        <v>544</v>
      </c>
      <c r="D4537" s="1" t="s">
        <v>140</v>
      </c>
      <c r="E4537" s="1" t="s">
        <v>544</v>
      </c>
      <c r="F4537" s="1" t="s">
        <v>20</v>
      </c>
      <c r="G4537" s="1" t="s">
        <v>185</v>
      </c>
      <c r="H4537" s="1" t="n">
        <v>6</v>
      </c>
      <c r="I4537" s="23" t="str">
        <f aca="false">IF(J4537="RHAP", "Rhizophora apiculata", IF(J4537="EXAG", "Excoecaria agallocha", IF(J4537="BRPA", "Bruguiera parviflora", IF(J4537="XYMO", "Xylocarpus moluccensis", IF(J4537="BRCY", "Bruguiera cylindrica", IF(J4537="AVAL", "Avicennia alba", IF(J4537="AVOF", "Avicennia officinalis", IF(J4537="LURA", "Lumnitzera racemosa", IF(J4537="CETA", "Ceriops tagal", IF(J4537="XYGR", "Xylocarpus granatum", IF(J4537="AVMA", "Avicennia marina", IF(J4537="RHMU", "Rhizophora mucronata", IF(J4537="BRGY", "Bruguiera gymnorrhiza", IF(J4537="BRSE", "Bruguiera sexangula", IF(J4537="SOOV", "Sonneratia ovata", IF(J4537="SOCA", "Sonneratia caseolaris", IF(J4537="HELI", "Heritiera littoralis", IF(J4537="HESY", "Heritiera sylvatica", IF(J4537="NYFR", "Nypa fruticans", IF(J4537="CYRA", "Cynometra ramiflora", IF(J4537="PHPA", "Phoenix paludosa", IF(J4537="SCHY", "Scyphiphora hydrophyllacea", IF(J4537="DIMA", "Diospyros maritima", IF(J4537="POPI", "Pongamia pinnata", IF(J4537="MAPS", "Maniltoa psilogyne", IF(J4537="INBI", "Intsia bijuga", IF(J4537="ACEB", "Acanthus ebracteatus", IF(J4537="CAER", "Calamus erinaceus", IF(J4537="UNUN", "Unknown unknown",  IF(J4537="SOAL", "Sonneratia alba",  IF(J4537="AECO", "Aegiceras corniculatum", "" )) )))))))))))))))))))))))))))))</f>
        <v>Rhizophora apiculata</v>
      </c>
      <c r="J4537" s="23" t="s">
        <v>21</v>
      </c>
      <c r="K4537" s="68" t="n">
        <v>18.5</v>
      </c>
      <c r="L4537" s="30"/>
      <c r="N4537" s="38"/>
    </row>
    <row r="4538" customFormat="false" ht="13.8" hidden="false" customHeight="false" outlineLevel="0" collapsed="false">
      <c r="A4538" s="23" t="s">
        <v>138</v>
      </c>
      <c r="B4538" s="43" t="n">
        <v>41398</v>
      </c>
      <c r="C4538" s="1" t="s">
        <v>544</v>
      </c>
      <c r="D4538" s="1" t="s">
        <v>140</v>
      </c>
      <c r="E4538" s="1" t="s">
        <v>544</v>
      </c>
      <c r="F4538" s="1" t="s">
        <v>20</v>
      </c>
      <c r="G4538" s="1" t="s">
        <v>185</v>
      </c>
      <c r="H4538" s="1" t="n">
        <v>6</v>
      </c>
      <c r="I4538" s="23" t="str">
        <f aca="false">IF(J4538="RHAP", "Rhizophora apiculata", IF(J4538="EXAG", "Excoecaria agallocha", IF(J4538="BRPA", "Bruguiera parviflora", IF(J4538="XYMO", "Xylocarpus moluccensis", IF(J4538="BRCY", "Bruguiera cylindrica", IF(J4538="AVAL", "Avicennia alba", IF(J4538="AVOF", "Avicennia officinalis", IF(J4538="LURA", "Lumnitzera racemosa", IF(J4538="CETA", "Ceriops tagal", IF(J4538="XYGR", "Xylocarpus granatum", IF(J4538="AVMA", "Avicennia marina", IF(J4538="RHMU", "Rhizophora mucronata", IF(J4538="BRGY", "Bruguiera gymnorrhiza", IF(J4538="BRSE", "Bruguiera sexangula", IF(J4538="SOOV", "Sonneratia ovata", IF(J4538="SOCA", "Sonneratia caseolaris", IF(J4538="HELI", "Heritiera littoralis", IF(J4538="HESY", "Heritiera sylvatica", IF(J4538="NYFR", "Nypa fruticans", IF(J4538="CYRA", "Cynometra ramiflora", IF(J4538="PHPA", "Phoenix paludosa", IF(J4538="SCHY", "Scyphiphora hydrophyllacea", IF(J4538="DIMA", "Diospyros maritima", IF(J4538="POPI", "Pongamia pinnata", IF(J4538="MAPS", "Maniltoa psilogyne", IF(J4538="INBI", "Intsia bijuga", IF(J4538="ACEB", "Acanthus ebracteatus", IF(J4538="CAER", "Calamus erinaceus", IF(J4538="UNUN", "Unknown unknown",  IF(J4538="SOAL", "Sonneratia alba",  IF(J4538="AECO", "Aegiceras corniculatum", "" )) )))))))))))))))))))))))))))))</f>
        <v>Rhizophora apiculata</v>
      </c>
      <c r="J4538" s="23" t="s">
        <v>21</v>
      </c>
      <c r="K4538" s="68" t="n">
        <v>19</v>
      </c>
      <c r="L4538" s="30"/>
      <c r="N4538" s="38"/>
    </row>
    <row r="4539" customFormat="false" ht="13.8" hidden="false" customHeight="false" outlineLevel="0" collapsed="false">
      <c r="A4539" s="72" t="s">
        <v>138</v>
      </c>
      <c r="B4539" s="43" t="n">
        <v>41398</v>
      </c>
      <c r="C4539" s="1" t="s">
        <v>544</v>
      </c>
      <c r="D4539" s="1" t="s">
        <v>140</v>
      </c>
      <c r="E4539" s="1" t="s">
        <v>544</v>
      </c>
      <c r="F4539" s="1" t="s">
        <v>20</v>
      </c>
      <c r="G4539" s="1" t="s">
        <v>190</v>
      </c>
      <c r="H4539" s="1" t="n">
        <v>1</v>
      </c>
      <c r="I4539" s="23" t="str">
        <f aca="false">IF(J4539="RHAP", "Rhizophora apiculata", IF(J4539="EXAG", "Excoecaria agallocha", IF(J4539="BRPA", "Bruguiera parviflora", IF(J4539="XYMO", "Xylocarpus moluccensis", IF(J4539="BRCY", "Bruguiera cylindrica", IF(J4539="AVAL", "Avicennia alba", IF(J4539="AVOF", "Avicennia officinalis", IF(J4539="LURA", "Lumnitzera racemosa", IF(J4539="CETA", "Ceriops tagal", IF(J4539="XYGR", "Xylocarpus granatum", IF(J4539="AVMA", "Avicennia marina", IF(J4539="RHMU", "Rhizophora mucronata", IF(J4539="BRGY", "Bruguiera gymnorrhiza", IF(J4539="BRSE", "Bruguiera sexangula", IF(J4539="SOOV", "Sonneratia ovata", IF(J4539="SOCA", "Sonneratia caseolaris", IF(J4539="HELI", "Heritiera littoralis", IF(J4539="HESY", "Heritiera sylvatica", IF(J4539="NYFR", "Nypa fruticans", IF(J4539="CYRA", "Cynometra ramiflora", IF(J4539="PHPA", "Phoenix paludosa", IF(J4539="SCHY", "Scyphiphora hydrophyllacea", IF(J4539="DIMA", "Diospyros maritima", IF(J4539="POPI", "Pongamia pinnata", IF(J4539="MAPS", "Maniltoa psilogyne", IF(J4539="INBI", "Intsia bijuga", IF(J4539="ACEB", "Acanthus ebracteatus", IF(J4539="CAER", "Calamus erinaceus", IF(J4539="UNUN", "Unknown unknown",  IF(J4539="SOAL", "Sonneratia alba",  IF(J4539="AECO", "Aegiceras corniculatum", "" )) )))))))))))))))))))))))))))))</f>
        <v>Heritiera sylvatica</v>
      </c>
      <c r="J4539" s="23" t="s">
        <v>195</v>
      </c>
      <c r="K4539" s="68" t="n">
        <v>5.3</v>
      </c>
      <c r="L4539" s="30"/>
      <c r="N4539" s="38"/>
    </row>
    <row r="4540" customFormat="false" ht="13.8" hidden="false" customHeight="false" outlineLevel="0" collapsed="false">
      <c r="A4540" s="72" t="s">
        <v>138</v>
      </c>
      <c r="B4540" s="43" t="n">
        <v>41398</v>
      </c>
      <c r="C4540" s="1" t="s">
        <v>544</v>
      </c>
      <c r="D4540" s="1" t="s">
        <v>140</v>
      </c>
      <c r="E4540" s="1" t="s">
        <v>544</v>
      </c>
      <c r="F4540" s="1" t="s">
        <v>20</v>
      </c>
      <c r="G4540" s="1" t="s">
        <v>190</v>
      </c>
      <c r="H4540" s="1" t="n">
        <v>1</v>
      </c>
      <c r="I4540" s="23" t="str">
        <f aca="false">IF(J4540="RHAP", "Rhizophora apiculata", IF(J4540="EXAG", "Excoecaria agallocha", IF(J4540="BRPA", "Bruguiera parviflora", IF(J4540="XYMO", "Xylocarpus moluccensis", IF(J4540="BRCY", "Bruguiera cylindrica", IF(J4540="AVAL", "Avicennia alba", IF(J4540="AVOF", "Avicennia officinalis", IF(J4540="LURA", "Lumnitzera racemosa", IF(J4540="CETA", "Ceriops tagal", IF(J4540="XYGR", "Xylocarpus granatum", IF(J4540="AVMA", "Avicennia marina", IF(J4540="RHMU", "Rhizophora mucronata", IF(J4540="BRGY", "Bruguiera gymnorrhiza", IF(J4540="BRSE", "Bruguiera sexangula", IF(J4540="SOOV", "Sonneratia ovata", IF(J4540="SOCA", "Sonneratia caseolaris", IF(J4540="HELI", "Heritiera littoralis", IF(J4540="HESY", "Heritiera sylvatica", IF(J4540="NYFR", "Nypa fruticans", IF(J4540="CYRA", "Cynometra ramiflora", IF(J4540="PHPA", "Phoenix paludosa", IF(J4540="SCHY", "Scyphiphora hydrophyllacea", IF(J4540="DIMA", "Diospyros maritima", IF(J4540="POPI", "Pongamia pinnata", IF(J4540="MAPS", "Maniltoa psilogyne", IF(J4540="INBI", "Intsia bijuga", IF(J4540="ACEB", "Acanthus ebracteatus", IF(J4540="CAER", "Calamus erinaceus", IF(J4540="UNUN", "Unknown unknown",  IF(J4540="SOAL", "Sonneratia alba",  IF(J4540="AECO", "Aegiceras corniculatum", "" )) )))))))))))))))))))))))))))))</f>
        <v>Heritiera sylvatica</v>
      </c>
      <c r="J4540" s="23" t="s">
        <v>195</v>
      </c>
      <c r="K4540" s="68" t="n">
        <v>5.6</v>
      </c>
      <c r="L4540" s="30"/>
      <c r="N4540" s="38"/>
    </row>
    <row r="4541" customFormat="false" ht="13.8" hidden="false" customHeight="false" outlineLevel="0" collapsed="false">
      <c r="A4541" s="72" t="s">
        <v>138</v>
      </c>
      <c r="B4541" s="43" t="n">
        <v>41398</v>
      </c>
      <c r="C4541" s="1" t="s">
        <v>544</v>
      </c>
      <c r="D4541" s="1" t="s">
        <v>140</v>
      </c>
      <c r="E4541" s="1" t="s">
        <v>544</v>
      </c>
      <c r="F4541" s="1" t="s">
        <v>20</v>
      </c>
      <c r="G4541" s="1" t="s">
        <v>190</v>
      </c>
      <c r="H4541" s="1" t="n">
        <v>1</v>
      </c>
      <c r="I4541" s="23" t="str">
        <f aca="false">IF(J4541="RHAP", "Rhizophora apiculata", IF(J4541="EXAG", "Excoecaria agallocha", IF(J4541="BRPA", "Bruguiera parviflora", IF(J4541="XYMO", "Xylocarpus moluccensis", IF(J4541="BRCY", "Bruguiera cylindrica", IF(J4541="AVAL", "Avicennia alba", IF(J4541="AVOF", "Avicennia officinalis", IF(J4541="LURA", "Lumnitzera racemosa", IF(J4541="CETA", "Ceriops tagal", IF(J4541="XYGR", "Xylocarpus granatum", IF(J4541="AVMA", "Avicennia marina", IF(J4541="RHMU", "Rhizophora mucronata", IF(J4541="BRGY", "Bruguiera gymnorrhiza", IF(J4541="BRSE", "Bruguiera sexangula", IF(J4541="SOOV", "Sonneratia ovata", IF(J4541="SOCA", "Sonneratia caseolaris", IF(J4541="HELI", "Heritiera littoralis", IF(J4541="HESY", "Heritiera sylvatica", IF(J4541="NYFR", "Nypa fruticans", IF(J4541="CYRA", "Cynometra ramiflora", IF(J4541="PHPA", "Phoenix paludosa", IF(J4541="SCHY", "Scyphiphora hydrophyllacea", IF(J4541="DIMA", "Diospyros maritima", IF(J4541="POPI", "Pongamia pinnata", IF(J4541="MAPS", "Maniltoa psilogyne", IF(J4541="INBI", "Intsia bijuga", IF(J4541="ACEB", "Acanthus ebracteatus", IF(J4541="CAER", "Calamus erinaceus", IF(J4541="UNUN", "Unknown unknown",  IF(J4541="SOAL", "Sonneratia alba",  IF(J4541="AECO", "Aegiceras corniculatum", "" )) )))))))))))))))))))))))))))))</f>
        <v>Pongamia pinnata</v>
      </c>
      <c r="J4541" s="23" t="s">
        <v>1106</v>
      </c>
      <c r="K4541" s="68" t="n">
        <v>5.7</v>
      </c>
      <c r="L4541" s="30"/>
      <c r="N4541" s="38"/>
    </row>
    <row r="4542" customFormat="false" ht="13.8" hidden="false" customHeight="false" outlineLevel="0" collapsed="false">
      <c r="A4542" s="72" t="s">
        <v>138</v>
      </c>
      <c r="B4542" s="43" t="n">
        <v>41398</v>
      </c>
      <c r="C4542" s="1" t="s">
        <v>544</v>
      </c>
      <c r="D4542" s="1" t="s">
        <v>140</v>
      </c>
      <c r="E4542" s="1" t="s">
        <v>544</v>
      </c>
      <c r="F4542" s="1" t="s">
        <v>20</v>
      </c>
      <c r="G4542" s="1" t="s">
        <v>190</v>
      </c>
      <c r="H4542" s="1" t="n">
        <v>1</v>
      </c>
      <c r="I4542" s="23" t="str">
        <f aca="false">IF(J4542="RHAP", "Rhizophora apiculata", IF(J4542="EXAG", "Excoecaria agallocha", IF(J4542="BRPA", "Bruguiera parviflora", IF(J4542="XYMO", "Xylocarpus moluccensis", IF(J4542="BRCY", "Bruguiera cylindrica", IF(J4542="AVAL", "Avicennia alba", IF(J4542="AVOF", "Avicennia officinalis", IF(J4542="LURA", "Lumnitzera racemosa", IF(J4542="CETA", "Ceriops tagal", IF(J4542="XYGR", "Xylocarpus granatum", IF(J4542="AVMA", "Avicennia marina", IF(J4542="RHMU", "Rhizophora mucronata", IF(J4542="BRGY", "Bruguiera gymnorrhiza", IF(J4542="BRSE", "Bruguiera sexangula", IF(J4542="SOOV", "Sonneratia ovata", IF(J4542="SOCA", "Sonneratia caseolaris", IF(J4542="HELI", "Heritiera littoralis", IF(J4542="HESY", "Heritiera sylvatica", IF(J4542="NYFR", "Nypa fruticans", IF(J4542="CYRA", "Cynometra ramiflora", IF(J4542="PHPA", "Phoenix paludosa", IF(J4542="SCHY", "Scyphiphora hydrophyllacea", IF(J4542="DIMA", "Diospyros maritima", IF(J4542="POPI", "Pongamia pinnata", IF(J4542="MAPS", "Maniltoa psilogyne", IF(J4542="INBI", "Intsia bijuga", IF(J4542="ACEB", "Acanthus ebracteatus", IF(J4542="CAER", "Calamus erinaceus", IF(J4542="UNUN", "Unknown unknown",  IF(J4542="SOAL", "Sonneratia alba",  IF(J4542="AECO", "Aegiceras corniculatum", "" )) )))))))))))))))))))))))))))))</f>
        <v>Heritiera sylvatica</v>
      </c>
      <c r="J4542" s="23" t="s">
        <v>195</v>
      </c>
      <c r="K4542" s="68" t="n">
        <v>6.2</v>
      </c>
      <c r="L4542" s="30"/>
      <c r="N4542" s="38"/>
    </row>
    <row r="4543" customFormat="false" ht="13.8" hidden="false" customHeight="false" outlineLevel="0" collapsed="false">
      <c r="A4543" s="72" t="s">
        <v>138</v>
      </c>
      <c r="B4543" s="43" t="n">
        <v>41398</v>
      </c>
      <c r="C4543" s="1" t="s">
        <v>544</v>
      </c>
      <c r="D4543" s="1" t="s">
        <v>140</v>
      </c>
      <c r="E4543" s="1" t="s">
        <v>544</v>
      </c>
      <c r="F4543" s="1" t="s">
        <v>20</v>
      </c>
      <c r="G4543" s="1" t="s">
        <v>190</v>
      </c>
      <c r="H4543" s="1" t="n">
        <v>1</v>
      </c>
      <c r="I4543" s="23" t="str">
        <f aca="false">IF(J4543="RHAP", "Rhizophora apiculata", IF(J4543="EXAG", "Excoecaria agallocha", IF(J4543="BRPA", "Bruguiera parviflora", IF(J4543="XYMO", "Xylocarpus moluccensis", IF(J4543="BRCY", "Bruguiera cylindrica", IF(J4543="AVAL", "Avicennia alba", IF(J4543="AVOF", "Avicennia officinalis", IF(J4543="LURA", "Lumnitzera racemosa", IF(J4543="CETA", "Ceriops tagal", IF(J4543="XYGR", "Xylocarpus granatum", IF(J4543="AVMA", "Avicennia marina", IF(J4543="RHMU", "Rhizophora mucronata", IF(J4543="BRGY", "Bruguiera gymnorrhiza", IF(J4543="BRSE", "Bruguiera sexangula", IF(J4543="SOOV", "Sonneratia ovata", IF(J4543="SOCA", "Sonneratia caseolaris", IF(J4543="HELI", "Heritiera littoralis", IF(J4543="HESY", "Heritiera sylvatica", IF(J4543="NYFR", "Nypa fruticans", IF(J4543="CYRA", "Cynometra ramiflora", IF(J4543="PHPA", "Phoenix paludosa", IF(J4543="SCHY", "Scyphiphora hydrophyllacea", IF(J4543="DIMA", "Diospyros maritima", IF(J4543="POPI", "Pongamia pinnata", IF(J4543="MAPS", "Maniltoa psilogyne", IF(J4543="INBI", "Intsia bijuga", IF(J4543="ACEB", "Acanthus ebracteatus", IF(J4543="CAER", "Calamus erinaceus", IF(J4543="UNUN", "Unknown unknown",  IF(J4543="SOAL", "Sonneratia alba",  IF(J4543="AECO", "Aegiceras corniculatum", "" )) )))))))))))))))))))))))))))))</f>
        <v>Heritiera sylvatica</v>
      </c>
      <c r="J4543" s="23" t="s">
        <v>195</v>
      </c>
      <c r="K4543" s="68" t="n">
        <v>6.2</v>
      </c>
      <c r="L4543" s="30"/>
      <c r="N4543" s="38"/>
    </row>
    <row r="4544" customFormat="false" ht="13.8" hidden="false" customHeight="false" outlineLevel="0" collapsed="false">
      <c r="A4544" s="72" t="s">
        <v>138</v>
      </c>
      <c r="B4544" s="43" t="n">
        <v>41398</v>
      </c>
      <c r="C4544" s="1" t="s">
        <v>544</v>
      </c>
      <c r="D4544" s="1" t="s">
        <v>140</v>
      </c>
      <c r="E4544" s="1" t="s">
        <v>544</v>
      </c>
      <c r="F4544" s="1" t="s">
        <v>20</v>
      </c>
      <c r="G4544" s="1" t="s">
        <v>190</v>
      </c>
      <c r="H4544" s="1" t="n">
        <v>1</v>
      </c>
      <c r="I4544" s="23" t="str">
        <f aca="false">IF(J4544="RHAP", "Rhizophora apiculata", IF(J4544="EXAG", "Excoecaria agallocha", IF(J4544="BRPA", "Bruguiera parviflora", IF(J4544="XYMO", "Xylocarpus moluccensis", IF(J4544="BRCY", "Bruguiera cylindrica", IF(J4544="AVAL", "Avicennia alba", IF(J4544="AVOF", "Avicennia officinalis", IF(J4544="LURA", "Lumnitzera racemosa", IF(J4544="CETA", "Ceriops tagal", IF(J4544="XYGR", "Xylocarpus granatum", IF(J4544="AVMA", "Avicennia marina", IF(J4544="RHMU", "Rhizophora mucronata", IF(J4544="BRGY", "Bruguiera gymnorrhiza", IF(J4544="BRSE", "Bruguiera sexangula", IF(J4544="SOOV", "Sonneratia ovata", IF(J4544="SOCA", "Sonneratia caseolaris", IF(J4544="HELI", "Heritiera littoralis", IF(J4544="HESY", "Heritiera sylvatica", IF(J4544="NYFR", "Nypa fruticans", IF(J4544="CYRA", "Cynometra ramiflora", IF(J4544="PHPA", "Phoenix paludosa", IF(J4544="SCHY", "Scyphiphora hydrophyllacea", IF(J4544="DIMA", "Diospyros maritima", IF(J4544="POPI", "Pongamia pinnata", IF(J4544="MAPS", "Maniltoa psilogyne", IF(J4544="INBI", "Intsia bijuga", IF(J4544="ACEB", "Acanthus ebracteatus", IF(J4544="CAER", "Calamus erinaceus", IF(J4544="UNUN", "Unknown unknown",  IF(J4544="SOAL", "Sonneratia alba",  IF(J4544="AECO", "Aegiceras corniculatum", "" )) )))))))))))))))))))))))))))))</f>
        <v>Heritiera sylvatica</v>
      </c>
      <c r="J4544" s="23" t="s">
        <v>195</v>
      </c>
      <c r="K4544" s="68" t="n">
        <v>6.5</v>
      </c>
      <c r="L4544" s="30"/>
      <c r="N4544" s="38"/>
    </row>
    <row r="4545" customFormat="false" ht="13.8" hidden="false" customHeight="false" outlineLevel="0" collapsed="false">
      <c r="A4545" s="72" t="s">
        <v>138</v>
      </c>
      <c r="B4545" s="43" t="n">
        <v>41398</v>
      </c>
      <c r="C4545" s="1" t="s">
        <v>544</v>
      </c>
      <c r="D4545" s="1" t="s">
        <v>140</v>
      </c>
      <c r="E4545" s="1" t="s">
        <v>544</v>
      </c>
      <c r="F4545" s="1" t="s">
        <v>20</v>
      </c>
      <c r="G4545" s="1" t="s">
        <v>190</v>
      </c>
      <c r="H4545" s="1" t="n">
        <v>1</v>
      </c>
      <c r="I4545" s="23" t="str">
        <f aca="false">IF(J4545="RHAP", "Rhizophora apiculata", IF(J4545="EXAG", "Excoecaria agallocha", IF(J4545="BRPA", "Bruguiera parviflora", IF(J4545="XYMO", "Xylocarpus moluccensis", IF(J4545="BRCY", "Bruguiera cylindrica", IF(J4545="AVAL", "Avicennia alba", IF(J4545="AVOF", "Avicennia officinalis", IF(J4545="LURA", "Lumnitzera racemosa", IF(J4545="CETA", "Ceriops tagal", IF(J4545="XYGR", "Xylocarpus granatum", IF(J4545="AVMA", "Avicennia marina", IF(J4545="RHMU", "Rhizophora mucronata", IF(J4545="BRGY", "Bruguiera gymnorrhiza", IF(J4545="BRSE", "Bruguiera sexangula", IF(J4545="SOOV", "Sonneratia ovata", IF(J4545="SOCA", "Sonneratia caseolaris", IF(J4545="HELI", "Heritiera littoralis", IF(J4545="HESY", "Heritiera sylvatica", IF(J4545="NYFR", "Nypa fruticans", IF(J4545="CYRA", "Cynometra ramiflora", IF(J4545="PHPA", "Phoenix paludosa", IF(J4545="SCHY", "Scyphiphora hydrophyllacea", IF(J4545="DIMA", "Diospyros maritima", IF(J4545="POPI", "Pongamia pinnata", IF(J4545="MAPS", "Maniltoa psilogyne", IF(J4545="INBI", "Intsia bijuga", IF(J4545="ACEB", "Acanthus ebracteatus", IF(J4545="CAER", "Calamus erinaceus", IF(J4545="UNUN", "Unknown unknown",  IF(J4545="SOAL", "Sonneratia alba",  IF(J4545="AECO", "Aegiceras corniculatum", "" )) )))))))))))))))))))))))))))))</f>
        <v>Pongamia pinnata</v>
      </c>
      <c r="J4545" s="23" t="s">
        <v>1106</v>
      </c>
      <c r="K4545" s="68" t="n">
        <v>6.6</v>
      </c>
      <c r="L4545" s="30"/>
      <c r="N4545" s="38"/>
    </row>
    <row r="4546" customFormat="false" ht="13.8" hidden="false" customHeight="false" outlineLevel="0" collapsed="false">
      <c r="A4546" s="72" t="s">
        <v>138</v>
      </c>
      <c r="B4546" s="43" t="n">
        <v>41398</v>
      </c>
      <c r="C4546" s="1" t="s">
        <v>544</v>
      </c>
      <c r="D4546" s="1" t="s">
        <v>140</v>
      </c>
      <c r="E4546" s="1" t="s">
        <v>544</v>
      </c>
      <c r="F4546" s="1" t="s">
        <v>20</v>
      </c>
      <c r="G4546" s="1" t="s">
        <v>190</v>
      </c>
      <c r="H4546" s="1" t="n">
        <v>1</v>
      </c>
      <c r="I4546" s="23" t="str">
        <f aca="false">IF(J4546="RHAP", "Rhizophora apiculata", IF(J4546="EXAG", "Excoecaria agallocha", IF(J4546="BRPA", "Bruguiera parviflora", IF(J4546="XYMO", "Xylocarpus moluccensis", IF(J4546="BRCY", "Bruguiera cylindrica", IF(J4546="AVAL", "Avicennia alba", IF(J4546="AVOF", "Avicennia officinalis", IF(J4546="LURA", "Lumnitzera racemosa", IF(J4546="CETA", "Ceriops tagal", IF(J4546="XYGR", "Xylocarpus granatum", IF(J4546="AVMA", "Avicennia marina", IF(J4546="RHMU", "Rhizophora mucronata", IF(J4546="BRGY", "Bruguiera gymnorrhiza", IF(J4546="BRSE", "Bruguiera sexangula", IF(J4546="SOOV", "Sonneratia ovata", IF(J4546="SOCA", "Sonneratia caseolaris", IF(J4546="HELI", "Heritiera littoralis", IF(J4546="HESY", "Heritiera sylvatica", IF(J4546="NYFR", "Nypa fruticans", IF(J4546="CYRA", "Cynometra ramiflora", IF(J4546="PHPA", "Phoenix paludosa", IF(J4546="SCHY", "Scyphiphora hydrophyllacea", IF(J4546="DIMA", "Diospyros maritima", IF(J4546="POPI", "Pongamia pinnata", IF(J4546="MAPS", "Maniltoa psilogyne", IF(J4546="INBI", "Intsia bijuga", IF(J4546="ACEB", "Acanthus ebracteatus", IF(J4546="CAER", "Calamus erinaceus", IF(J4546="UNUN", "Unknown unknown",  IF(J4546="SOAL", "Sonneratia alba",  IF(J4546="AECO", "Aegiceras corniculatum", "" )) )))))))))))))))))))))))))))))</f>
        <v>Heritiera sylvatica</v>
      </c>
      <c r="J4546" s="23" t="s">
        <v>195</v>
      </c>
      <c r="K4546" s="68" t="n">
        <v>6.8</v>
      </c>
      <c r="L4546" s="30"/>
      <c r="N4546" s="38"/>
    </row>
    <row r="4547" customFormat="false" ht="13.8" hidden="false" customHeight="false" outlineLevel="0" collapsed="false">
      <c r="A4547" s="23" t="s">
        <v>138</v>
      </c>
      <c r="B4547" s="43" t="n">
        <v>41398</v>
      </c>
      <c r="C4547" s="1" t="s">
        <v>544</v>
      </c>
      <c r="D4547" s="1" t="s">
        <v>140</v>
      </c>
      <c r="E4547" s="1" t="s">
        <v>544</v>
      </c>
      <c r="F4547" s="1" t="s">
        <v>20</v>
      </c>
      <c r="G4547" s="1" t="s">
        <v>190</v>
      </c>
      <c r="H4547" s="1" t="n">
        <v>1</v>
      </c>
      <c r="I4547" s="23" t="str">
        <f aca="false">IF(J4547="RHAP", "Rhizophora apiculata", IF(J4547="EXAG", "Excoecaria agallocha", IF(J4547="BRPA", "Bruguiera parviflora", IF(J4547="XYMO", "Xylocarpus moluccensis", IF(J4547="BRCY", "Bruguiera cylindrica", IF(J4547="AVAL", "Avicennia alba", IF(J4547="AVOF", "Avicennia officinalis", IF(J4547="LURA", "Lumnitzera racemosa", IF(J4547="CETA", "Ceriops tagal", IF(J4547="XYGR", "Xylocarpus granatum", IF(J4547="AVMA", "Avicennia marina", IF(J4547="RHMU", "Rhizophora mucronata", IF(J4547="BRGY", "Bruguiera gymnorrhiza", IF(J4547="BRSE", "Bruguiera sexangula", IF(J4547="SOOV", "Sonneratia ovata", IF(J4547="SOCA", "Sonneratia caseolaris", IF(J4547="HELI", "Heritiera littoralis", IF(J4547="HESY", "Heritiera sylvatica", IF(J4547="NYFR", "Nypa fruticans", IF(J4547="CYRA", "Cynometra ramiflora", IF(J4547="PHPA", "Phoenix paludosa", IF(J4547="SCHY", "Scyphiphora hydrophyllacea", IF(J4547="DIMA", "Diospyros maritima", IF(J4547="POPI", "Pongamia pinnata", IF(J4547="MAPS", "Maniltoa psilogyne", IF(J4547="INBI", "Intsia bijuga", IF(J4547="ACEB", "Acanthus ebracteatus", IF(J4547="CAER", "Calamus erinaceus", IF(J4547="UNUN", "Unknown unknown",  IF(J4547="SOAL", "Sonneratia alba",  IF(J4547="AECO", "Aegiceras corniculatum", "" )) )))))))))))))))))))))))))))))</f>
        <v>Rhizophora apiculata</v>
      </c>
      <c r="J4547" s="23" t="s">
        <v>21</v>
      </c>
      <c r="K4547" s="68" t="n">
        <v>7.7</v>
      </c>
      <c r="L4547" s="30"/>
      <c r="N4547" s="38"/>
    </row>
    <row r="4548" customFormat="false" ht="13.8" hidden="false" customHeight="false" outlineLevel="0" collapsed="false">
      <c r="A4548" s="72" t="s">
        <v>138</v>
      </c>
      <c r="B4548" s="43" t="n">
        <v>41398</v>
      </c>
      <c r="C4548" s="1" t="s">
        <v>544</v>
      </c>
      <c r="D4548" s="1" t="s">
        <v>140</v>
      </c>
      <c r="E4548" s="1" t="s">
        <v>544</v>
      </c>
      <c r="F4548" s="1" t="s">
        <v>20</v>
      </c>
      <c r="G4548" s="1" t="s">
        <v>190</v>
      </c>
      <c r="H4548" s="1" t="n">
        <v>1</v>
      </c>
      <c r="I4548" s="23" t="str">
        <f aca="false">IF(J4548="RHAP", "Rhizophora apiculata", IF(J4548="EXAG", "Excoecaria agallocha", IF(J4548="BRPA", "Bruguiera parviflora", IF(J4548="XYMO", "Xylocarpus moluccensis", IF(J4548="BRCY", "Bruguiera cylindrica", IF(J4548="AVAL", "Avicennia alba", IF(J4548="AVOF", "Avicennia officinalis", IF(J4548="LURA", "Lumnitzera racemosa", IF(J4548="CETA", "Ceriops tagal", IF(J4548="XYGR", "Xylocarpus granatum", IF(J4548="AVMA", "Avicennia marina", IF(J4548="RHMU", "Rhizophora mucronata", IF(J4548="BRGY", "Bruguiera gymnorrhiza", IF(J4548="BRSE", "Bruguiera sexangula", IF(J4548="SOOV", "Sonneratia ovata", IF(J4548="SOCA", "Sonneratia caseolaris", IF(J4548="HELI", "Heritiera littoralis", IF(J4548="HESY", "Heritiera sylvatica", IF(J4548="NYFR", "Nypa fruticans", IF(J4548="CYRA", "Cynometra ramiflora", IF(J4548="PHPA", "Phoenix paludosa", IF(J4548="SCHY", "Scyphiphora hydrophyllacea", IF(J4548="DIMA", "Diospyros maritima", IF(J4548="POPI", "Pongamia pinnata", IF(J4548="MAPS", "Maniltoa psilogyne", IF(J4548="INBI", "Intsia bijuga", IF(J4548="ACEB", "Acanthus ebracteatus", IF(J4548="CAER", "Calamus erinaceus", IF(J4548="UNUN", "Unknown unknown",  IF(J4548="SOAL", "Sonneratia alba",  IF(J4548="AECO", "Aegiceras corniculatum", "" )) )))))))))))))))))))))))))))))</f>
        <v>Pongamia pinnata</v>
      </c>
      <c r="J4548" s="23" t="s">
        <v>1106</v>
      </c>
      <c r="K4548" s="68" t="n">
        <v>7.9</v>
      </c>
      <c r="L4548" s="30"/>
      <c r="N4548" s="38"/>
    </row>
    <row r="4549" customFormat="false" ht="13.8" hidden="false" customHeight="false" outlineLevel="0" collapsed="false">
      <c r="A4549" s="72" t="s">
        <v>138</v>
      </c>
      <c r="B4549" s="43" t="n">
        <v>41398</v>
      </c>
      <c r="C4549" s="1" t="s">
        <v>544</v>
      </c>
      <c r="D4549" s="1" t="s">
        <v>140</v>
      </c>
      <c r="E4549" s="1" t="s">
        <v>544</v>
      </c>
      <c r="F4549" s="1" t="s">
        <v>20</v>
      </c>
      <c r="G4549" s="1" t="s">
        <v>190</v>
      </c>
      <c r="H4549" s="1" t="n">
        <v>1</v>
      </c>
      <c r="I4549" s="23" t="str">
        <f aca="false">IF(J4549="RHAP", "Rhizophora apiculata", IF(J4549="EXAG", "Excoecaria agallocha", IF(J4549="BRPA", "Bruguiera parviflora", IF(J4549="XYMO", "Xylocarpus moluccensis", IF(J4549="BRCY", "Bruguiera cylindrica", IF(J4549="AVAL", "Avicennia alba", IF(J4549="AVOF", "Avicennia officinalis", IF(J4549="LURA", "Lumnitzera racemosa", IF(J4549="CETA", "Ceriops tagal", IF(J4549="XYGR", "Xylocarpus granatum", IF(J4549="AVMA", "Avicennia marina", IF(J4549="RHMU", "Rhizophora mucronata", IF(J4549="BRGY", "Bruguiera gymnorrhiza", IF(J4549="BRSE", "Bruguiera sexangula", IF(J4549="SOOV", "Sonneratia ovata", IF(J4549="SOCA", "Sonneratia caseolaris", IF(J4549="HELI", "Heritiera littoralis", IF(J4549="HESY", "Heritiera sylvatica", IF(J4549="NYFR", "Nypa fruticans", IF(J4549="CYRA", "Cynometra ramiflora", IF(J4549="PHPA", "Phoenix paludosa", IF(J4549="SCHY", "Scyphiphora hydrophyllacea", IF(J4549="DIMA", "Diospyros maritima", IF(J4549="POPI", "Pongamia pinnata", IF(J4549="MAPS", "Maniltoa psilogyne", IF(J4549="INBI", "Intsia bijuga", IF(J4549="ACEB", "Acanthus ebracteatus", IF(J4549="CAER", "Calamus erinaceus", IF(J4549="UNUN", "Unknown unknown",  IF(J4549="SOAL", "Sonneratia alba",  IF(J4549="AECO", "Aegiceras corniculatum", "" )) )))))))))))))))))))))))))))))</f>
        <v>Heritiera sylvatica</v>
      </c>
      <c r="J4549" s="23" t="s">
        <v>195</v>
      </c>
      <c r="K4549" s="68" t="n">
        <v>8.1</v>
      </c>
      <c r="L4549" s="30"/>
      <c r="N4549" s="38"/>
    </row>
    <row r="4550" customFormat="false" ht="13.8" hidden="false" customHeight="false" outlineLevel="0" collapsed="false">
      <c r="A4550" s="72" t="s">
        <v>138</v>
      </c>
      <c r="B4550" s="43" t="n">
        <v>41398</v>
      </c>
      <c r="C4550" s="1" t="s">
        <v>544</v>
      </c>
      <c r="D4550" s="1" t="s">
        <v>140</v>
      </c>
      <c r="E4550" s="1" t="s">
        <v>544</v>
      </c>
      <c r="F4550" s="1" t="s">
        <v>20</v>
      </c>
      <c r="G4550" s="1" t="s">
        <v>190</v>
      </c>
      <c r="H4550" s="1" t="n">
        <v>1</v>
      </c>
      <c r="I4550" s="23" t="str">
        <f aca="false">IF(J4550="RHAP", "Rhizophora apiculata", IF(J4550="EXAG", "Excoecaria agallocha", IF(J4550="BRPA", "Bruguiera parviflora", IF(J4550="XYMO", "Xylocarpus moluccensis", IF(J4550="BRCY", "Bruguiera cylindrica", IF(J4550="AVAL", "Avicennia alba", IF(J4550="AVOF", "Avicennia officinalis", IF(J4550="LURA", "Lumnitzera racemosa", IF(J4550="CETA", "Ceriops tagal", IF(J4550="XYGR", "Xylocarpus granatum", IF(J4550="AVMA", "Avicennia marina", IF(J4550="RHMU", "Rhizophora mucronata", IF(J4550="BRGY", "Bruguiera gymnorrhiza", IF(J4550="BRSE", "Bruguiera sexangula", IF(J4550="SOOV", "Sonneratia ovata", IF(J4550="SOCA", "Sonneratia caseolaris", IF(J4550="HELI", "Heritiera littoralis", IF(J4550="HESY", "Heritiera sylvatica", IF(J4550="NYFR", "Nypa fruticans", IF(J4550="CYRA", "Cynometra ramiflora", IF(J4550="PHPA", "Phoenix paludosa", IF(J4550="SCHY", "Scyphiphora hydrophyllacea", IF(J4550="DIMA", "Diospyros maritima", IF(J4550="POPI", "Pongamia pinnata", IF(J4550="MAPS", "Maniltoa psilogyne", IF(J4550="INBI", "Intsia bijuga", IF(J4550="ACEB", "Acanthus ebracteatus", IF(J4550="CAER", "Calamus erinaceus", IF(J4550="UNUN", "Unknown unknown",  IF(J4550="SOAL", "Sonneratia alba",  IF(J4550="AECO", "Aegiceras corniculatum", "" )) )))))))))))))))))))))))))))))</f>
        <v>Heritiera sylvatica</v>
      </c>
      <c r="J4550" s="23" t="s">
        <v>195</v>
      </c>
      <c r="K4550" s="68" t="n">
        <v>8.6</v>
      </c>
      <c r="L4550" s="30"/>
      <c r="N4550" s="38"/>
    </row>
    <row r="4551" customFormat="false" ht="13.8" hidden="false" customHeight="false" outlineLevel="0" collapsed="false">
      <c r="A4551" s="72" t="s">
        <v>138</v>
      </c>
      <c r="B4551" s="43" t="n">
        <v>41398</v>
      </c>
      <c r="C4551" s="1" t="s">
        <v>544</v>
      </c>
      <c r="D4551" s="1" t="s">
        <v>140</v>
      </c>
      <c r="E4551" s="1" t="s">
        <v>544</v>
      </c>
      <c r="F4551" s="1" t="s">
        <v>20</v>
      </c>
      <c r="G4551" s="1" t="s">
        <v>190</v>
      </c>
      <c r="H4551" s="1" t="n">
        <v>1</v>
      </c>
      <c r="I4551" s="23" t="str">
        <f aca="false">IF(J4551="RHAP", "Rhizophora apiculata", IF(J4551="EXAG", "Excoecaria agallocha", IF(J4551="BRPA", "Bruguiera parviflora", IF(J4551="XYMO", "Xylocarpus moluccensis", IF(J4551="BRCY", "Bruguiera cylindrica", IF(J4551="AVAL", "Avicennia alba", IF(J4551="AVOF", "Avicennia officinalis", IF(J4551="LURA", "Lumnitzera racemosa", IF(J4551="CETA", "Ceriops tagal", IF(J4551="XYGR", "Xylocarpus granatum", IF(J4551="AVMA", "Avicennia marina", IF(J4551="RHMU", "Rhizophora mucronata", IF(J4551="BRGY", "Bruguiera gymnorrhiza", IF(J4551="BRSE", "Bruguiera sexangula", IF(J4551="SOOV", "Sonneratia ovata", IF(J4551="SOCA", "Sonneratia caseolaris", IF(J4551="HELI", "Heritiera littoralis", IF(J4551="HESY", "Heritiera sylvatica", IF(J4551="NYFR", "Nypa fruticans", IF(J4551="CYRA", "Cynometra ramiflora", IF(J4551="PHPA", "Phoenix paludosa", IF(J4551="SCHY", "Scyphiphora hydrophyllacea", IF(J4551="DIMA", "Diospyros maritima", IF(J4551="POPI", "Pongamia pinnata", IF(J4551="MAPS", "Maniltoa psilogyne", IF(J4551="INBI", "Intsia bijuga", IF(J4551="ACEB", "Acanthus ebracteatus", IF(J4551="CAER", "Calamus erinaceus", IF(J4551="UNUN", "Unknown unknown",  IF(J4551="SOAL", "Sonneratia alba",  IF(J4551="AECO", "Aegiceras corniculatum", "" )) )))))))))))))))))))))))))))))</f>
        <v>Heritiera sylvatica</v>
      </c>
      <c r="J4551" s="23" t="s">
        <v>195</v>
      </c>
      <c r="K4551" s="68" t="n">
        <v>8.7</v>
      </c>
      <c r="L4551" s="30"/>
      <c r="N4551" s="38"/>
    </row>
    <row r="4552" customFormat="false" ht="13.8" hidden="false" customHeight="false" outlineLevel="0" collapsed="false">
      <c r="A4552" s="72" t="s">
        <v>138</v>
      </c>
      <c r="B4552" s="43" t="n">
        <v>41398</v>
      </c>
      <c r="C4552" s="1" t="s">
        <v>544</v>
      </c>
      <c r="D4552" s="1" t="s">
        <v>140</v>
      </c>
      <c r="E4552" s="1" t="s">
        <v>544</v>
      </c>
      <c r="F4552" s="1" t="s">
        <v>20</v>
      </c>
      <c r="G4552" s="1" t="s">
        <v>190</v>
      </c>
      <c r="H4552" s="1" t="n">
        <v>1</v>
      </c>
      <c r="I4552" s="23" t="str">
        <f aca="false">IF(J4552="RHAP", "Rhizophora apiculata", IF(J4552="EXAG", "Excoecaria agallocha", IF(J4552="BRPA", "Bruguiera parviflora", IF(J4552="XYMO", "Xylocarpus moluccensis", IF(J4552="BRCY", "Bruguiera cylindrica", IF(J4552="AVAL", "Avicennia alba", IF(J4552="AVOF", "Avicennia officinalis", IF(J4552="LURA", "Lumnitzera racemosa", IF(J4552="CETA", "Ceriops tagal", IF(J4552="XYGR", "Xylocarpus granatum", IF(J4552="AVMA", "Avicennia marina", IF(J4552="RHMU", "Rhizophora mucronata", IF(J4552="BRGY", "Bruguiera gymnorrhiza", IF(J4552="BRSE", "Bruguiera sexangula", IF(J4552="SOOV", "Sonneratia ovata", IF(J4552="SOCA", "Sonneratia caseolaris", IF(J4552="HELI", "Heritiera littoralis", IF(J4552="HESY", "Heritiera sylvatica", IF(J4552="NYFR", "Nypa fruticans", IF(J4552="CYRA", "Cynometra ramiflora", IF(J4552="PHPA", "Phoenix paludosa", IF(J4552="SCHY", "Scyphiphora hydrophyllacea", IF(J4552="DIMA", "Diospyros maritima", IF(J4552="POPI", "Pongamia pinnata", IF(J4552="MAPS", "Maniltoa psilogyne", IF(J4552="INBI", "Intsia bijuga", IF(J4552="ACEB", "Acanthus ebracteatus", IF(J4552="CAER", "Calamus erinaceus", IF(J4552="UNUN", "Unknown unknown",  IF(J4552="SOAL", "Sonneratia alba",  IF(J4552="AECO", "Aegiceras corniculatum", "" )) )))))))))))))))))))))))))))))</f>
        <v>Maniltoa psilogyne</v>
      </c>
      <c r="J4552" s="23" t="s">
        <v>1047</v>
      </c>
      <c r="K4552" s="68" t="n">
        <v>8.7</v>
      </c>
      <c r="L4552" s="30"/>
      <c r="N4552" s="38"/>
      <c r="P4552" s="23"/>
    </row>
    <row r="4553" customFormat="false" ht="13.8" hidden="false" customHeight="false" outlineLevel="0" collapsed="false">
      <c r="A4553" s="72" t="s">
        <v>138</v>
      </c>
      <c r="B4553" s="43" t="n">
        <v>41398</v>
      </c>
      <c r="C4553" s="1" t="s">
        <v>544</v>
      </c>
      <c r="D4553" s="1" t="s">
        <v>140</v>
      </c>
      <c r="E4553" s="1" t="s">
        <v>544</v>
      </c>
      <c r="F4553" s="1" t="s">
        <v>20</v>
      </c>
      <c r="G4553" s="1" t="s">
        <v>190</v>
      </c>
      <c r="H4553" s="1" t="n">
        <v>1</v>
      </c>
      <c r="I4553" s="23" t="str">
        <f aca="false">IF(J4553="RHAP", "Rhizophora apiculata", IF(J4553="EXAG", "Excoecaria agallocha", IF(J4553="BRPA", "Bruguiera parviflora", IF(J4553="XYMO", "Xylocarpus moluccensis", IF(J4553="BRCY", "Bruguiera cylindrica", IF(J4553="AVAL", "Avicennia alba", IF(J4553="AVOF", "Avicennia officinalis", IF(J4553="LURA", "Lumnitzera racemosa", IF(J4553="CETA", "Ceriops tagal", IF(J4553="XYGR", "Xylocarpus granatum", IF(J4553="AVMA", "Avicennia marina", IF(J4553="RHMU", "Rhizophora mucronata", IF(J4553="BRGY", "Bruguiera gymnorrhiza", IF(J4553="BRSE", "Bruguiera sexangula", IF(J4553="SOOV", "Sonneratia ovata", IF(J4553="SOCA", "Sonneratia caseolaris", IF(J4553="HELI", "Heritiera littoralis", IF(J4553="HESY", "Heritiera sylvatica", IF(J4553="NYFR", "Nypa fruticans", IF(J4553="CYRA", "Cynometra ramiflora", IF(J4553="PHPA", "Phoenix paludosa", IF(J4553="SCHY", "Scyphiphora hydrophyllacea", IF(J4553="DIMA", "Diospyros maritima", IF(J4553="POPI", "Pongamia pinnata", IF(J4553="MAPS", "Maniltoa psilogyne", IF(J4553="INBI", "Intsia bijuga", IF(J4553="ACEB", "Acanthus ebracteatus", IF(J4553="CAER", "Calamus erinaceus", IF(J4553="UNUN", "Unknown unknown",  IF(J4553="SOAL", "Sonneratia alba",  IF(J4553="AECO", "Aegiceras corniculatum", "" )) )))))))))))))))))))))))))))))</f>
        <v>Heritiera sylvatica</v>
      </c>
      <c r="J4553" s="23" t="s">
        <v>195</v>
      </c>
      <c r="K4553" s="68" t="n">
        <v>10.3</v>
      </c>
      <c r="L4553" s="30"/>
      <c r="N4553" s="38"/>
    </row>
    <row r="4554" customFormat="false" ht="13.8" hidden="false" customHeight="false" outlineLevel="0" collapsed="false">
      <c r="A4554" s="72" t="s">
        <v>138</v>
      </c>
      <c r="B4554" s="43" t="n">
        <v>41398</v>
      </c>
      <c r="C4554" s="1" t="s">
        <v>544</v>
      </c>
      <c r="D4554" s="1" t="s">
        <v>140</v>
      </c>
      <c r="E4554" s="1" t="s">
        <v>544</v>
      </c>
      <c r="F4554" s="1" t="s">
        <v>20</v>
      </c>
      <c r="G4554" s="1" t="s">
        <v>190</v>
      </c>
      <c r="H4554" s="1" t="n">
        <v>1</v>
      </c>
      <c r="I4554" s="23" t="str">
        <f aca="false">IF(J4554="RHAP", "Rhizophora apiculata", IF(J4554="EXAG", "Excoecaria agallocha", IF(J4554="BRPA", "Bruguiera parviflora", IF(J4554="XYMO", "Xylocarpus moluccensis", IF(J4554="BRCY", "Bruguiera cylindrica", IF(J4554="AVAL", "Avicennia alba", IF(J4554="AVOF", "Avicennia officinalis", IF(J4554="LURA", "Lumnitzera racemosa", IF(J4554="CETA", "Ceriops tagal", IF(J4554="XYGR", "Xylocarpus granatum", IF(J4554="AVMA", "Avicennia marina", IF(J4554="RHMU", "Rhizophora mucronata", IF(J4554="BRGY", "Bruguiera gymnorrhiza", IF(J4554="BRSE", "Bruguiera sexangula", IF(J4554="SOOV", "Sonneratia ovata", IF(J4554="SOCA", "Sonneratia caseolaris", IF(J4554="HELI", "Heritiera littoralis", IF(J4554="HESY", "Heritiera sylvatica", IF(J4554="NYFR", "Nypa fruticans", IF(J4554="CYRA", "Cynometra ramiflora", IF(J4554="PHPA", "Phoenix paludosa", IF(J4554="SCHY", "Scyphiphora hydrophyllacea", IF(J4554="DIMA", "Diospyros maritima", IF(J4554="POPI", "Pongamia pinnata", IF(J4554="MAPS", "Maniltoa psilogyne", IF(J4554="INBI", "Intsia bijuga", IF(J4554="ACEB", "Acanthus ebracteatus", IF(J4554="CAER", "Calamus erinaceus", IF(J4554="UNUN", "Unknown unknown",  IF(J4554="SOAL", "Sonneratia alba",  IF(J4554="AECO", "Aegiceras corniculatum", "" )) )))))))))))))))))))))))))))))</f>
        <v>Heritiera sylvatica</v>
      </c>
      <c r="J4554" s="23" t="s">
        <v>195</v>
      </c>
      <c r="K4554" s="68" t="n">
        <v>10.7</v>
      </c>
      <c r="L4554" s="30"/>
      <c r="N4554" s="38"/>
    </row>
    <row r="4555" customFormat="false" ht="13.8" hidden="false" customHeight="false" outlineLevel="0" collapsed="false">
      <c r="A4555" s="72" t="s">
        <v>138</v>
      </c>
      <c r="B4555" s="43" t="n">
        <v>41398</v>
      </c>
      <c r="C4555" s="1" t="s">
        <v>544</v>
      </c>
      <c r="D4555" s="1" t="s">
        <v>140</v>
      </c>
      <c r="E4555" s="1" t="s">
        <v>544</v>
      </c>
      <c r="F4555" s="1" t="s">
        <v>20</v>
      </c>
      <c r="G4555" s="1" t="s">
        <v>190</v>
      </c>
      <c r="H4555" s="1" t="n">
        <v>1</v>
      </c>
      <c r="I4555" s="23" t="str">
        <f aca="false">IF(J4555="RHAP", "Rhizophora apiculata", IF(J4555="EXAG", "Excoecaria agallocha", IF(J4555="BRPA", "Bruguiera parviflora", IF(J4555="XYMO", "Xylocarpus moluccensis", IF(J4555="BRCY", "Bruguiera cylindrica", IF(J4555="AVAL", "Avicennia alba", IF(J4555="AVOF", "Avicennia officinalis", IF(J4555="LURA", "Lumnitzera racemosa", IF(J4555="CETA", "Ceriops tagal", IF(J4555="XYGR", "Xylocarpus granatum", IF(J4555="AVMA", "Avicennia marina", IF(J4555="RHMU", "Rhizophora mucronata", IF(J4555="BRGY", "Bruguiera gymnorrhiza", IF(J4555="BRSE", "Bruguiera sexangula", IF(J4555="SOOV", "Sonneratia ovata", IF(J4555="SOCA", "Sonneratia caseolaris", IF(J4555="HELI", "Heritiera littoralis", IF(J4555="HESY", "Heritiera sylvatica", IF(J4555="NYFR", "Nypa fruticans", IF(J4555="CYRA", "Cynometra ramiflora", IF(J4555="PHPA", "Phoenix paludosa", IF(J4555="SCHY", "Scyphiphora hydrophyllacea", IF(J4555="DIMA", "Diospyros maritima", IF(J4555="POPI", "Pongamia pinnata", IF(J4555="MAPS", "Maniltoa psilogyne", IF(J4555="INBI", "Intsia bijuga", IF(J4555="ACEB", "Acanthus ebracteatus", IF(J4555="CAER", "Calamus erinaceus", IF(J4555="UNUN", "Unknown unknown",  IF(J4555="SOAL", "Sonneratia alba",  IF(J4555="AECO", "Aegiceras corniculatum", "" )) )))))))))))))))))))))))))))))</f>
        <v>Heritiera sylvatica</v>
      </c>
      <c r="J4555" s="23" t="s">
        <v>195</v>
      </c>
      <c r="K4555" s="68" t="n">
        <v>11</v>
      </c>
      <c r="L4555" s="30"/>
      <c r="N4555" s="38"/>
    </row>
    <row r="4556" customFormat="false" ht="13.8" hidden="false" customHeight="false" outlineLevel="0" collapsed="false">
      <c r="A4556" s="72" t="s">
        <v>138</v>
      </c>
      <c r="B4556" s="43" t="n">
        <v>41398</v>
      </c>
      <c r="C4556" s="1" t="s">
        <v>544</v>
      </c>
      <c r="D4556" s="1" t="s">
        <v>140</v>
      </c>
      <c r="E4556" s="1" t="s">
        <v>544</v>
      </c>
      <c r="F4556" s="1" t="s">
        <v>20</v>
      </c>
      <c r="G4556" s="1" t="s">
        <v>190</v>
      </c>
      <c r="H4556" s="1" t="n">
        <v>1</v>
      </c>
      <c r="I4556" s="23" t="str">
        <f aca="false">IF(J4556="RHAP", "Rhizophora apiculata", IF(J4556="EXAG", "Excoecaria agallocha", IF(J4556="BRPA", "Bruguiera parviflora", IF(J4556="XYMO", "Xylocarpus moluccensis", IF(J4556="BRCY", "Bruguiera cylindrica", IF(J4556="AVAL", "Avicennia alba", IF(J4556="AVOF", "Avicennia officinalis", IF(J4556="LURA", "Lumnitzera racemosa", IF(J4556="CETA", "Ceriops tagal", IF(J4556="XYGR", "Xylocarpus granatum", IF(J4556="AVMA", "Avicennia marina", IF(J4556="RHMU", "Rhizophora mucronata", IF(J4556="BRGY", "Bruguiera gymnorrhiza", IF(J4556="BRSE", "Bruguiera sexangula", IF(J4556="SOOV", "Sonneratia ovata", IF(J4556="SOCA", "Sonneratia caseolaris", IF(J4556="HELI", "Heritiera littoralis", IF(J4556="HESY", "Heritiera sylvatica", IF(J4556="NYFR", "Nypa fruticans", IF(J4556="CYRA", "Cynometra ramiflora", IF(J4556="PHPA", "Phoenix paludosa", IF(J4556="SCHY", "Scyphiphora hydrophyllacea", IF(J4556="DIMA", "Diospyros maritima", IF(J4556="POPI", "Pongamia pinnata", IF(J4556="MAPS", "Maniltoa psilogyne", IF(J4556="INBI", "Intsia bijuga", IF(J4556="ACEB", "Acanthus ebracteatus", IF(J4556="CAER", "Calamus erinaceus", IF(J4556="UNUN", "Unknown unknown",  IF(J4556="SOAL", "Sonneratia alba",  IF(J4556="AECO", "Aegiceras corniculatum", "" )) )))))))))))))))))))))))))))))</f>
        <v>Heritiera sylvatica</v>
      </c>
      <c r="J4556" s="23" t="s">
        <v>195</v>
      </c>
      <c r="K4556" s="68" t="n">
        <v>13</v>
      </c>
      <c r="L4556" s="30"/>
      <c r="N4556" s="38"/>
    </row>
    <row r="4557" customFormat="false" ht="13.8" hidden="false" customHeight="false" outlineLevel="0" collapsed="false">
      <c r="A4557" s="72" t="s">
        <v>138</v>
      </c>
      <c r="B4557" s="43" t="n">
        <v>41398</v>
      </c>
      <c r="C4557" s="1" t="s">
        <v>544</v>
      </c>
      <c r="D4557" s="1" t="s">
        <v>140</v>
      </c>
      <c r="E4557" s="1" t="s">
        <v>544</v>
      </c>
      <c r="F4557" s="1" t="s">
        <v>20</v>
      </c>
      <c r="G4557" s="1" t="s">
        <v>190</v>
      </c>
      <c r="H4557" s="1" t="n">
        <v>1</v>
      </c>
      <c r="I4557" s="23" t="str">
        <f aca="false">IF(J4557="RHAP", "Rhizophora apiculata", IF(J4557="EXAG", "Excoecaria agallocha", IF(J4557="BRPA", "Bruguiera parviflora", IF(J4557="XYMO", "Xylocarpus moluccensis", IF(J4557="BRCY", "Bruguiera cylindrica", IF(J4557="AVAL", "Avicennia alba", IF(J4557="AVOF", "Avicennia officinalis", IF(J4557="LURA", "Lumnitzera racemosa", IF(J4557="CETA", "Ceriops tagal", IF(J4557="XYGR", "Xylocarpus granatum", IF(J4557="AVMA", "Avicennia marina", IF(J4557="RHMU", "Rhizophora mucronata", IF(J4557="BRGY", "Bruguiera gymnorrhiza", IF(J4557="BRSE", "Bruguiera sexangula", IF(J4557="SOOV", "Sonneratia ovata", IF(J4557="SOCA", "Sonneratia caseolaris", IF(J4557="HELI", "Heritiera littoralis", IF(J4557="HESY", "Heritiera sylvatica", IF(J4557="NYFR", "Nypa fruticans", IF(J4557="CYRA", "Cynometra ramiflora", IF(J4557="PHPA", "Phoenix paludosa", IF(J4557="SCHY", "Scyphiphora hydrophyllacea", IF(J4557="DIMA", "Diospyros maritima", IF(J4557="POPI", "Pongamia pinnata", IF(J4557="MAPS", "Maniltoa psilogyne", IF(J4557="INBI", "Intsia bijuga", IF(J4557="ACEB", "Acanthus ebracteatus", IF(J4557="CAER", "Calamus erinaceus", IF(J4557="UNUN", "Unknown unknown",  IF(J4557="SOAL", "Sonneratia alba",  IF(J4557="AECO", "Aegiceras corniculatum", "" )) )))))))))))))))))))))))))))))</f>
        <v>Heritiera sylvatica</v>
      </c>
      <c r="J4557" s="23" t="s">
        <v>195</v>
      </c>
      <c r="K4557" s="68" t="n">
        <v>14.2</v>
      </c>
      <c r="L4557" s="30"/>
      <c r="N4557" s="38"/>
    </row>
    <row r="4558" customFormat="false" ht="13.8" hidden="false" customHeight="false" outlineLevel="0" collapsed="false">
      <c r="A4558" s="72" t="s">
        <v>138</v>
      </c>
      <c r="B4558" s="43" t="n">
        <v>41398</v>
      </c>
      <c r="C4558" s="1" t="s">
        <v>544</v>
      </c>
      <c r="D4558" s="1" t="s">
        <v>140</v>
      </c>
      <c r="E4558" s="1" t="s">
        <v>544</v>
      </c>
      <c r="F4558" s="1" t="s">
        <v>20</v>
      </c>
      <c r="G4558" s="1" t="s">
        <v>190</v>
      </c>
      <c r="H4558" s="1" t="n">
        <v>1</v>
      </c>
      <c r="I4558" s="23" t="str">
        <f aca="false">IF(J4558="RHAP", "Rhizophora apiculata", IF(J4558="EXAG", "Excoecaria agallocha", IF(J4558="BRPA", "Bruguiera parviflora", IF(J4558="XYMO", "Xylocarpus moluccensis", IF(J4558="BRCY", "Bruguiera cylindrica", IF(J4558="AVAL", "Avicennia alba", IF(J4558="AVOF", "Avicennia officinalis", IF(J4558="LURA", "Lumnitzera racemosa", IF(J4558="CETA", "Ceriops tagal", IF(J4558="XYGR", "Xylocarpus granatum", IF(J4558="AVMA", "Avicennia marina", IF(J4558="RHMU", "Rhizophora mucronata", IF(J4558="BRGY", "Bruguiera gymnorrhiza", IF(J4558="BRSE", "Bruguiera sexangula", IF(J4558="SOOV", "Sonneratia ovata", IF(J4558="SOCA", "Sonneratia caseolaris", IF(J4558="HELI", "Heritiera littoralis", IF(J4558="HESY", "Heritiera sylvatica", IF(J4558="NYFR", "Nypa fruticans", IF(J4558="CYRA", "Cynometra ramiflora", IF(J4558="PHPA", "Phoenix paludosa", IF(J4558="SCHY", "Scyphiphora hydrophyllacea", IF(J4558="DIMA", "Diospyros maritima", IF(J4558="POPI", "Pongamia pinnata", IF(J4558="MAPS", "Maniltoa psilogyne", IF(J4558="INBI", "Intsia bijuga", IF(J4558="ACEB", "Acanthus ebracteatus", IF(J4558="CAER", "Calamus erinaceus", IF(J4558="UNUN", "Unknown unknown",  IF(J4558="SOAL", "Sonneratia alba",  IF(J4558="AECO", "Aegiceras corniculatum", "" )) )))))))))))))))))))))))))))))</f>
        <v>Heritiera sylvatica</v>
      </c>
      <c r="J4558" s="23" t="s">
        <v>195</v>
      </c>
      <c r="K4558" s="68" t="n">
        <v>14.7</v>
      </c>
      <c r="L4558" s="30"/>
      <c r="N4558" s="38"/>
    </row>
    <row r="4559" customFormat="false" ht="13.8" hidden="false" customHeight="false" outlineLevel="0" collapsed="false">
      <c r="A4559" s="72" t="s">
        <v>138</v>
      </c>
      <c r="B4559" s="43" t="n">
        <v>41398</v>
      </c>
      <c r="C4559" s="1" t="s">
        <v>544</v>
      </c>
      <c r="D4559" s="1" t="s">
        <v>140</v>
      </c>
      <c r="E4559" s="1" t="s">
        <v>544</v>
      </c>
      <c r="F4559" s="1" t="s">
        <v>20</v>
      </c>
      <c r="G4559" s="1" t="s">
        <v>190</v>
      </c>
      <c r="H4559" s="1" t="n">
        <v>1</v>
      </c>
      <c r="I4559" s="23" t="str">
        <f aca="false">IF(J4559="RHAP", "Rhizophora apiculata", IF(J4559="EXAG", "Excoecaria agallocha", IF(J4559="BRPA", "Bruguiera parviflora", IF(J4559="XYMO", "Xylocarpus moluccensis", IF(J4559="BRCY", "Bruguiera cylindrica", IF(J4559="AVAL", "Avicennia alba", IF(J4559="AVOF", "Avicennia officinalis", IF(J4559="LURA", "Lumnitzera racemosa", IF(J4559="CETA", "Ceriops tagal", IF(J4559="XYGR", "Xylocarpus granatum", IF(J4559="AVMA", "Avicennia marina", IF(J4559="RHMU", "Rhizophora mucronata", IF(J4559="BRGY", "Bruguiera gymnorrhiza", IF(J4559="BRSE", "Bruguiera sexangula", IF(J4559="SOOV", "Sonneratia ovata", IF(J4559="SOCA", "Sonneratia caseolaris", IF(J4559="HELI", "Heritiera littoralis", IF(J4559="HESY", "Heritiera sylvatica", IF(J4559="NYFR", "Nypa fruticans", IF(J4559="CYRA", "Cynometra ramiflora", IF(J4559="PHPA", "Phoenix paludosa", IF(J4559="SCHY", "Scyphiphora hydrophyllacea", IF(J4559="DIMA", "Diospyros maritima", IF(J4559="POPI", "Pongamia pinnata", IF(J4559="MAPS", "Maniltoa psilogyne", IF(J4559="INBI", "Intsia bijuga", IF(J4559="ACEB", "Acanthus ebracteatus", IF(J4559="CAER", "Calamus erinaceus", IF(J4559="UNUN", "Unknown unknown",  IF(J4559="SOAL", "Sonneratia alba",  IF(J4559="AECO", "Aegiceras corniculatum", "" )) )))))))))))))))))))))))))))))</f>
        <v>Heritiera sylvatica</v>
      </c>
      <c r="J4559" s="23" t="s">
        <v>195</v>
      </c>
      <c r="K4559" s="68" t="n">
        <v>16.9</v>
      </c>
      <c r="L4559" s="30"/>
      <c r="N4559" s="38"/>
    </row>
    <row r="4560" customFormat="false" ht="13.8" hidden="false" customHeight="false" outlineLevel="0" collapsed="false">
      <c r="A4560" s="72" t="s">
        <v>138</v>
      </c>
      <c r="B4560" s="43" t="n">
        <v>41398</v>
      </c>
      <c r="C4560" s="1" t="s">
        <v>544</v>
      </c>
      <c r="D4560" s="1" t="s">
        <v>140</v>
      </c>
      <c r="E4560" s="1" t="s">
        <v>544</v>
      </c>
      <c r="F4560" s="1" t="s">
        <v>20</v>
      </c>
      <c r="G4560" s="1" t="s">
        <v>190</v>
      </c>
      <c r="H4560" s="1" t="n">
        <v>1</v>
      </c>
      <c r="I4560" s="23" t="str">
        <f aca="false">IF(J4560="RHAP", "Rhizophora apiculata", IF(J4560="EXAG", "Excoecaria agallocha", IF(J4560="BRPA", "Bruguiera parviflora", IF(J4560="XYMO", "Xylocarpus moluccensis", IF(J4560="BRCY", "Bruguiera cylindrica", IF(J4560="AVAL", "Avicennia alba", IF(J4560="AVOF", "Avicennia officinalis", IF(J4560="LURA", "Lumnitzera racemosa", IF(J4560="CETA", "Ceriops tagal", IF(J4560="XYGR", "Xylocarpus granatum", IF(J4560="AVMA", "Avicennia marina", IF(J4560="RHMU", "Rhizophora mucronata", IF(J4560="BRGY", "Bruguiera gymnorrhiza", IF(J4560="BRSE", "Bruguiera sexangula", IF(J4560="SOOV", "Sonneratia ovata", IF(J4560="SOCA", "Sonneratia caseolaris", IF(J4560="HELI", "Heritiera littoralis", IF(J4560="HESY", "Heritiera sylvatica", IF(J4560="NYFR", "Nypa fruticans", IF(J4560="CYRA", "Cynometra ramiflora", IF(J4560="PHPA", "Phoenix paludosa", IF(J4560="SCHY", "Scyphiphora hydrophyllacea", IF(J4560="DIMA", "Diospyros maritima", IF(J4560="POPI", "Pongamia pinnata", IF(J4560="MAPS", "Maniltoa psilogyne", IF(J4560="INBI", "Intsia bijuga", IF(J4560="ACEB", "Acanthus ebracteatus", IF(J4560="CAER", "Calamus erinaceus", IF(J4560="UNUN", "Unknown unknown",  IF(J4560="SOAL", "Sonneratia alba",  IF(J4560="AECO", "Aegiceras corniculatum", "" )) )))))))))))))))))))))))))))))</f>
        <v>Heritiera sylvatica</v>
      </c>
      <c r="J4560" s="23" t="s">
        <v>195</v>
      </c>
      <c r="K4560" s="68" t="n">
        <v>18.7</v>
      </c>
      <c r="L4560" s="30"/>
      <c r="N4560" s="38"/>
    </row>
    <row r="4561" customFormat="false" ht="13.8" hidden="false" customHeight="false" outlineLevel="0" collapsed="false">
      <c r="A4561" s="72" t="s">
        <v>138</v>
      </c>
      <c r="B4561" s="43" t="n">
        <v>41398</v>
      </c>
      <c r="C4561" s="1" t="s">
        <v>544</v>
      </c>
      <c r="D4561" s="1" t="s">
        <v>140</v>
      </c>
      <c r="E4561" s="1" t="s">
        <v>544</v>
      </c>
      <c r="F4561" s="1" t="s">
        <v>20</v>
      </c>
      <c r="G4561" s="1" t="s">
        <v>190</v>
      </c>
      <c r="H4561" s="1" t="n">
        <v>1</v>
      </c>
      <c r="I4561" s="23" t="str">
        <f aca="false">IF(J4561="RHAP", "Rhizophora apiculata", IF(J4561="EXAG", "Excoecaria agallocha", IF(J4561="BRPA", "Bruguiera parviflora", IF(J4561="XYMO", "Xylocarpus moluccensis", IF(J4561="BRCY", "Bruguiera cylindrica", IF(J4561="AVAL", "Avicennia alba", IF(J4561="AVOF", "Avicennia officinalis", IF(J4561="LURA", "Lumnitzera racemosa", IF(J4561="CETA", "Ceriops tagal", IF(J4561="XYGR", "Xylocarpus granatum", IF(J4561="AVMA", "Avicennia marina", IF(J4561="RHMU", "Rhizophora mucronata", IF(J4561="BRGY", "Bruguiera gymnorrhiza", IF(J4561="BRSE", "Bruguiera sexangula", IF(J4561="SOOV", "Sonneratia ovata", IF(J4561="SOCA", "Sonneratia caseolaris", IF(J4561="HELI", "Heritiera littoralis", IF(J4561="HESY", "Heritiera sylvatica", IF(J4561="NYFR", "Nypa fruticans", IF(J4561="CYRA", "Cynometra ramiflora", IF(J4561="PHPA", "Phoenix paludosa", IF(J4561="SCHY", "Scyphiphora hydrophyllacea", IF(J4561="DIMA", "Diospyros maritima", IF(J4561="POPI", "Pongamia pinnata", IF(J4561="MAPS", "Maniltoa psilogyne", IF(J4561="INBI", "Intsia bijuga", IF(J4561="ACEB", "Acanthus ebracteatus", IF(J4561="CAER", "Calamus erinaceus", IF(J4561="UNUN", "Unknown unknown",  IF(J4561="SOAL", "Sonneratia alba",  IF(J4561="AECO", "Aegiceras corniculatum", "" )) )))))))))))))))))))))))))))))</f>
        <v>Heritiera sylvatica</v>
      </c>
      <c r="J4561" s="23" t="s">
        <v>195</v>
      </c>
      <c r="K4561" s="68" t="n">
        <v>18.8</v>
      </c>
      <c r="L4561" s="30"/>
      <c r="N4561" s="38"/>
    </row>
    <row r="4562" customFormat="false" ht="13.8" hidden="false" customHeight="false" outlineLevel="0" collapsed="false">
      <c r="A4562" s="72" t="s">
        <v>138</v>
      </c>
      <c r="B4562" s="43" t="n">
        <v>41398</v>
      </c>
      <c r="C4562" s="1" t="s">
        <v>544</v>
      </c>
      <c r="D4562" s="1" t="s">
        <v>140</v>
      </c>
      <c r="E4562" s="1" t="s">
        <v>544</v>
      </c>
      <c r="F4562" s="1" t="s">
        <v>20</v>
      </c>
      <c r="G4562" s="1" t="s">
        <v>190</v>
      </c>
      <c r="H4562" s="1" t="n">
        <v>1</v>
      </c>
      <c r="I4562" s="23" t="str">
        <f aca="false">IF(J4562="RHAP", "Rhizophora apiculata", IF(J4562="EXAG", "Excoecaria agallocha", IF(J4562="BRPA", "Bruguiera parviflora", IF(J4562="XYMO", "Xylocarpus moluccensis", IF(J4562="BRCY", "Bruguiera cylindrica", IF(J4562="AVAL", "Avicennia alba", IF(J4562="AVOF", "Avicennia officinalis", IF(J4562="LURA", "Lumnitzera racemosa", IF(J4562="CETA", "Ceriops tagal", IF(J4562="XYGR", "Xylocarpus granatum", IF(J4562="AVMA", "Avicennia marina", IF(J4562="RHMU", "Rhizophora mucronata", IF(J4562="BRGY", "Bruguiera gymnorrhiza", IF(J4562="BRSE", "Bruguiera sexangula", IF(J4562="SOOV", "Sonneratia ovata", IF(J4562="SOCA", "Sonneratia caseolaris", IF(J4562="HELI", "Heritiera littoralis", IF(J4562="HESY", "Heritiera sylvatica", IF(J4562="NYFR", "Nypa fruticans", IF(J4562="CYRA", "Cynometra ramiflora", IF(J4562="PHPA", "Phoenix paludosa", IF(J4562="SCHY", "Scyphiphora hydrophyllacea", IF(J4562="DIMA", "Diospyros maritima", IF(J4562="POPI", "Pongamia pinnata", IF(J4562="MAPS", "Maniltoa psilogyne", IF(J4562="INBI", "Intsia bijuga", IF(J4562="ACEB", "Acanthus ebracteatus", IF(J4562="CAER", "Calamus erinaceus", IF(J4562="UNUN", "Unknown unknown",  IF(J4562="SOAL", "Sonneratia alba",  IF(J4562="AECO", "Aegiceras corniculatum", "" )) )))))))))))))))))))))))))))))</f>
        <v>Heritiera sylvatica</v>
      </c>
      <c r="J4562" s="23" t="s">
        <v>195</v>
      </c>
      <c r="K4562" s="68" t="n">
        <v>21.5</v>
      </c>
      <c r="L4562" s="30"/>
      <c r="N4562" s="38"/>
    </row>
    <row r="4563" customFormat="false" ht="13.8" hidden="false" customHeight="false" outlineLevel="0" collapsed="false">
      <c r="A4563" s="23" t="s">
        <v>138</v>
      </c>
      <c r="B4563" s="43" t="n">
        <v>41398</v>
      </c>
      <c r="C4563" s="1" t="s">
        <v>544</v>
      </c>
      <c r="D4563" s="1" t="s">
        <v>140</v>
      </c>
      <c r="E4563" s="1" t="s">
        <v>544</v>
      </c>
      <c r="F4563" s="1" t="s">
        <v>20</v>
      </c>
      <c r="G4563" s="1" t="s">
        <v>190</v>
      </c>
      <c r="H4563" s="1" t="n">
        <v>1</v>
      </c>
      <c r="I4563" s="23" t="str">
        <f aca="false">IF(J4563="RHAP", "Rhizophora apiculata", IF(J4563="EXAG", "Excoecaria agallocha", IF(J4563="BRPA", "Bruguiera parviflora", IF(J4563="XYMO", "Xylocarpus moluccensis", IF(J4563="BRCY", "Bruguiera cylindrica", IF(J4563="AVAL", "Avicennia alba", IF(J4563="AVOF", "Avicennia officinalis", IF(J4563="LURA", "Lumnitzera racemosa", IF(J4563="CETA", "Ceriops tagal", IF(J4563="XYGR", "Xylocarpus granatum", IF(J4563="AVMA", "Avicennia marina", IF(J4563="RHMU", "Rhizophora mucronata", IF(J4563="BRGY", "Bruguiera gymnorrhiza", IF(J4563="BRSE", "Bruguiera sexangula", IF(J4563="SOOV", "Sonneratia ovata", IF(J4563="SOCA", "Sonneratia caseolaris", IF(J4563="HELI", "Heritiera littoralis", IF(J4563="HESY", "Heritiera sylvatica", IF(J4563="NYFR", "Nypa fruticans", IF(J4563="CYRA", "Cynometra ramiflora", IF(J4563="PHPA", "Phoenix paludosa", IF(J4563="SCHY", "Scyphiphora hydrophyllacea", IF(J4563="DIMA", "Diospyros maritima", IF(J4563="POPI", "Pongamia pinnata", IF(J4563="MAPS", "Maniltoa psilogyne", IF(J4563="INBI", "Intsia bijuga", IF(J4563="ACEB", "Acanthus ebracteatus", IF(J4563="CAER", "Calamus erinaceus", IF(J4563="UNUN", "Unknown unknown",  IF(J4563="SOAL", "Sonneratia alba",  IF(J4563="AECO", "Aegiceras corniculatum", "" )) )))))))))))))))))))))))))))))</f>
        <v>Rhizophora apiculata</v>
      </c>
      <c r="J4563" s="23" t="s">
        <v>21</v>
      </c>
      <c r="K4563" s="68" t="n">
        <v>21.6</v>
      </c>
      <c r="L4563" s="30"/>
      <c r="N4563" s="38"/>
    </row>
    <row r="4564" customFormat="false" ht="13.8" hidden="false" customHeight="false" outlineLevel="0" collapsed="false">
      <c r="A4564" s="72" t="s">
        <v>138</v>
      </c>
      <c r="B4564" s="43" t="n">
        <v>41398</v>
      </c>
      <c r="C4564" s="1" t="s">
        <v>544</v>
      </c>
      <c r="D4564" s="1" t="s">
        <v>140</v>
      </c>
      <c r="E4564" s="1" t="s">
        <v>544</v>
      </c>
      <c r="F4564" s="1" t="s">
        <v>20</v>
      </c>
      <c r="G4564" s="1" t="s">
        <v>190</v>
      </c>
      <c r="H4564" s="1" t="n">
        <v>1</v>
      </c>
      <c r="I4564" s="23" t="str">
        <f aca="false">IF(J4564="RHAP", "Rhizophora apiculata", IF(J4564="EXAG", "Excoecaria agallocha", IF(J4564="BRPA", "Bruguiera parviflora", IF(J4564="XYMO", "Xylocarpus moluccensis", IF(J4564="BRCY", "Bruguiera cylindrica", IF(J4564="AVAL", "Avicennia alba", IF(J4564="AVOF", "Avicennia officinalis", IF(J4564="LURA", "Lumnitzera racemosa", IF(J4564="CETA", "Ceriops tagal", IF(J4564="XYGR", "Xylocarpus granatum", IF(J4564="AVMA", "Avicennia marina", IF(J4564="RHMU", "Rhizophora mucronata", IF(J4564="BRGY", "Bruguiera gymnorrhiza", IF(J4564="BRSE", "Bruguiera sexangula", IF(J4564="SOOV", "Sonneratia ovata", IF(J4564="SOCA", "Sonneratia caseolaris", IF(J4564="HELI", "Heritiera littoralis", IF(J4564="HESY", "Heritiera sylvatica", IF(J4564="NYFR", "Nypa fruticans", IF(J4564="CYRA", "Cynometra ramiflora", IF(J4564="PHPA", "Phoenix paludosa", IF(J4564="SCHY", "Scyphiphora hydrophyllacea", IF(J4564="DIMA", "Diospyros maritima", IF(J4564="POPI", "Pongamia pinnata", IF(J4564="MAPS", "Maniltoa psilogyne", IF(J4564="INBI", "Intsia bijuga", IF(J4564="ACEB", "Acanthus ebracteatus", IF(J4564="CAER", "Calamus erinaceus", IF(J4564="UNUN", "Unknown unknown",  IF(J4564="SOAL", "Sonneratia alba",  IF(J4564="AECO", "Aegiceras corniculatum", "" )) )))))))))))))))))))))))))))))</f>
        <v>Heritiera sylvatica</v>
      </c>
      <c r="J4564" s="23" t="s">
        <v>195</v>
      </c>
      <c r="K4564" s="68" t="n">
        <v>24.5</v>
      </c>
      <c r="L4564" s="30"/>
      <c r="N4564" s="38"/>
    </row>
    <row r="4565" customFormat="false" ht="13.8" hidden="false" customHeight="false" outlineLevel="0" collapsed="false">
      <c r="A4565" s="23" t="s">
        <v>138</v>
      </c>
      <c r="B4565" s="43" t="n">
        <v>41398</v>
      </c>
      <c r="C4565" s="1" t="s">
        <v>544</v>
      </c>
      <c r="D4565" s="1" t="s">
        <v>140</v>
      </c>
      <c r="E4565" s="1" t="s">
        <v>544</v>
      </c>
      <c r="F4565" s="1" t="s">
        <v>20</v>
      </c>
      <c r="G4565" s="1" t="s">
        <v>190</v>
      </c>
      <c r="H4565" s="1" t="n">
        <v>2</v>
      </c>
      <c r="I4565" s="23" t="str">
        <f aca="false">IF(J4565="RHAP", "Rhizophora apiculata", IF(J4565="EXAG", "Excoecaria agallocha", IF(J4565="BRPA", "Bruguiera parviflora", IF(J4565="XYMO", "Xylocarpus moluccensis", IF(J4565="BRCY", "Bruguiera cylindrica", IF(J4565="AVAL", "Avicennia alba", IF(J4565="AVOF", "Avicennia officinalis", IF(J4565="LURA", "Lumnitzera racemosa", IF(J4565="CETA", "Ceriops tagal", IF(J4565="XYGR", "Xylocarpus granatum", IF(J4565="AVMA", "Avicennia marina", IF(J4565="RHMU", "Rhizophora mucronata", IF(J4565="BRGY", "Bruguiera gymnorrhiza", IF(J4565="BRSE", "Bruguiera sexangula", IF(J4565="SOOV", "Sonneratia ovata", IF(J4565="SOCA", "Sonneratia caseolaris", IF(J4565="HELI", "Heritiera littoralis", IF(J4565="HESY", "Heritiera sylvatica", IF(J4565="NYFR", "Nypa fruticans", IF(J4565="CYRA", "Cynometra ramiflora", IF(J4565="PHPA", "Phoenix paludosa", IF(J4565="SCHY", "Scyphiphora hydrophyllacea", IF(J4565="DIMA", "Diospyros maritima", IF(J4565="POPI", "Pongamia pinnata", IF(J4565="MAPS", "Maniltoa psilogyne", IF(J4565="INBI", "Intsia bijuga", IF(J4565="ACEB", "Acanthus ebracteatus", IF(J4565="CAER", "Calamus erinaceus", IF(J4565="UNUN", "Unknown unknown",  IF(J4565="SOAL", "Sonneratia alba",  IF(J4565="AECO", "Aegiceras corniculatum", "" )) )))))))))))))))))))))))))))))</f>
        <v>Rhizophora apiculata</v>
      </c>
      <c r="J4565" s="23" t="s">
        <v>21</v>
      </c>
      <c r="K4565" s="68" t="n">
        <v>5.1</v>
      </c>
      <c r="L4565" s="30"/>
      <c r="N4565" s="38"/>
    </row>
    <row r="4566" customFormat="false" ht="13.8" hidden="false" customHeight="false" outlineLevel="0" collapsed="false">
      <c r="A4566" s="23" t="s">
        <v>138</v>
      </c>
      <c r="B4566" s="43" t="n">
        <v>41398</v>
      </c>
      <c r="C4566" s="1" t="s">
        <v>544</v>
      </c>
      <c r="D4566" s="1" t="s">
        <v>140</v>
      </c>
      <c r="E4566" s="1" t="s">
        <v>544</v>
      </c>
      <c r="F4566" s="1" t="s">
        <v>20</v>
      </c>
      <c r="G4566" s="1" t="s">
        <v>190</v>
      </c>
      <c r="H4566" s="1" t="n">
        <v>2</v>
      </c>
      <c r="I4566" s="23" t="str">
        <f aca="false">IF(J4566="RHAP", "Rhizophora apiculata", IF(J4566="EXAG", "Excoecaria agallocha", IF(J4566="BRPA", "Bruguiera parviflora", IF(J4566="XYMO", "Xylocarpus moluccensis", IF(J4566="BRCY", "Bruguiera cylindrica", IF(J4566="AVAL", "Avicennia alba", IF(J4566="AVOF", "Avicennia officinalis", IF(J4566="LURA", "Lumnitzera racemosa", IF(J4566="CETA", "Ceriops tagal", IF(J4566="XYGR", "Xylocarpus granatum", IF(J4566="AVMA", "Avicennia marina", IF(J4566="RHMU", "Rhizophora mucronata", IF(J4566="BRGY", "Bruguiera gymnorrhiza", IF(J4566="BRSE", "Bruguiera sexangula", IF(J4566="SOOV", "Sonneratia ovata", IF(J4566="SOCA", "Sonneratia caseolaris", IF(J4566="HELI", "Heritiera littoralis", IF(J4566="HESY", "Heritiera sylvatica", IF(J4566="NYFR", "Nypa fruticans", IF(J4566="CYRA", "Cynometra ramiflora", IF(J4566="PHPA", "Phoenix paludosa", IF(J4566="SCHY", "Scyphiphora hydrophyllacea", IF(J4566="DIMA", "Diospyros maritima", IF(J4566="POPI", "Pongamia pinnata", IF(J4566="MAPS", "Maniltoa psilogyne", IF(J4566="INBI", "Intsia bijuga", IF(J4566="ACEB", "Acanthus ebracteatus", IF(J4566="CAER", "Calamus erinaceus", IF(J4566="UNUN", "Unknown unknown",  IF(J4566="SOAL", "Sonneratia alba",  IF(J4566="AECO", "Aegiceras corniculatum", "" )) )))))))))))))))))))))))))))))</f>
        <v>Rhizophora apiculata</v>
      </c>
      <c r="J4566" s="23" t="s">
        <v>21</v>
      </c>
      <c r="K4566" s="68" t="n">
        <v>5.3</v>
      </c>
      <c r="L4566" s="30"/>
      <c r="N4566" s="38"/>
    </row>
    <row r="4567" customFormat="false" ht="13.8" hidden="false" customHeight="false" outlineLevel="0" collapsed="false">
      <c r="A4567" s="72" t="s">
        <v>138</v>
      </c>
      <c r="B4567" s="43" t="n">
        <v>41398</v>
      </c>
      <c r="C4567" s="1" t="s">
        <v>544</v>
      </c>
      <c r="D4567" s="1" t="s">
        <v>140</v>
      </c>
      <c r="E4567" s="1" t="s">
        <v>544</v>
      </c>
      <c r="F4567" s="1" t="s">
        <v>20</v>
      </c>
      <c r="G4567" s="1" t="s">
        <v>190</v>
      </c>
      <c r="H4567" s="1" t="n">
        <v>2</v>
      </c>
      <c r="I4567" s="23" t="str">
        <f aca="false">IF(J4567="RHAP", "Rhizophora apiculata", IF(J4567="EXAG", "Excoecaria agallocha", IF(J4567="BRPA", "Bruguiera parviflora", IF(J4567="XYMO", "Xylocarpus moluccensis", IF(J4567="BRCY", "Bruguiera cylindrica", IF(J4567="AVAL", "Avicennia alba", IF(J4567="AVOF", "Avicennia officinalis", IF(J4567="LURA", "Lumnitzera racemosa", IF(J4567="CETA", "Ceriops tagal", IF(J4567="XYGR", "Xylocarpus granatum", IF(J4567="AVMA", "Avicennia marina", IF(J4567="RHMU", "Rhizophora mucronata", IF(J4567="BRGY", "Bruguiera gymnorrhiza", IF(J4567="BRSE", "Bruguiera sexangula", IF(J4567="SOOV", "Sonneratia ovata", IF(J4567="SOCA", "Sonneratia caseolaris", IF(J4567="HELI", "Heritiera littoralis", IF(J4567="HESY", "Heritiera sylvatica", IF(J4567="NYFR", "Nypa fruticans", IF(J4567="CYRA", "Cynometra ramiflora", IF(J4567="PHPA", "Phoenix paludosa", IF(J4567="SCHY", "Scyphiphora hydrophyllacea", IF(J4567="DIMA", "Diospyros maritima", IF(J4567="POPI", "Pongamia pinnata", IF(J4567="MAPS", "Maniltoa psilogyne", IF(J4567="INBI", "Intsia bijuga", IF(J4567="ACEB", "Acanthus ebracteatus", IF(J4567="CAER", "Calamus erinaceus", IF(J4567="UNUN", "Unknown unknown",  IF(J4567="SOAL", "Sonneratia alba",  IF(J4567="AECO", "Aegiceras corniculatum", "" )) )))))))))))))))))))))))))))))</f>
        <v>Maniltoa psilogyne</v>
      </c>
      <c r="J4567" s="23" t="s">
        <v>1047</v>
      </c>
      <c r="K4567" s="68" t="n">
        <v>6.6</v>
      </c>
      <c r="L4567" s="30"/>
      <c r="N4567" s="38"/>
      <c r="P4567" s="23"/>
    </row>
    <row r="4568" customFormat="false" ht="13.8" hidden="false" customHeight="false" outlineLevel="0" collapsed="false">
      <c r="A4568" s="72" t="s">
        <v>138</v>
      </c>
      <c r="B4568" s="43" t="n">
        <v>41398</v>
      </c>
      <c r="C4568" s="1" t="s">
        <v>544</v>
      </c>
      <c r="D4568" s="1" t="s">
        <v>140</v>
      </c>
      <c r="E4568" s="1" t="s">
        <v>544</v>
      </c>
      <c r="F4568" s="1" t="s">
        <v>20</v>
      </c>
      <c r="G4568" s="1" t="s">
        <v>190</v>
      </c>
      <c r="H4568" s="1" t="n">
        <v>2</v>
      </c>
      <c r="I4568" s="23" t="str">
        <f aca="false">IF(J4568="RHAP", "Rhizophora apiculata", IF(J4568="EXAG", "Excoecaria agallocha", IF(J4568="BRPA", "Bruguiera parviflora", IF(J4568="XYMO", "Xylocarpus moluccensis", IF(J4568="BRCY", "Bruguiera cylindrica", IF(J4568="AVAL", "Avicennia alba", IF(J4568="AVOF", "Avicennia officinalis", IF(J4568="LURA", "Lumnitzera racemosa", IF(J4568="CETA", "Ceriops tagal", IF(J4568="XYGR", "Xylocarpus granatum", IF(J4568="AVMA", "Avicennia marina", IF(J4568="RHMU", "Rhizophora mucronata", IF(J4568="BRGY", "Bruguiera gymnorrhiza", IF(J4568="BRSE", "Bruguiera sexangula", IF(J4568="SOOV", "Sonneratia ovata", IF(J4568="SOCA", "Sonneratia caseolaris", IF(J4568="HELI", "Heritiera littoralis", IF(J4568="HESY", "Heritiera sylvatica", IF(J4568="NYFR", "Nypa fruticans", IF(J4568="CYRA", "Cynometra ramiflora", IF(J4568="PHPA", "Phoenix paludosa", IF(J4568="SCHY", "Scyphiphora hydrophyllacea", IF(J4568="DIMA", "Diospyros maritima", IF(J4568="POPI", "Pongamia pinnata", IF(J4568="MAPS", "Maniltoa psilogyne", IF(J4568="INBI", "Intsia bijuga", IF(J4568="ACEB", "Acanthus ebracteatus", IF(J4568="CAER", "Calamus erinaceus", IF(J4568="UNUN", "Unknown unknown",  IF(J4568="SOAL", "Sonneratia alba",  IF(J4568="AECO", "Aegiceras corniculatum", "" )) )))))))))))))))))))))))))))))</f>
        <v>Ceriops tagal</v>
      </c>
      <c r="J4568" s="23" t="s">
        <v>175</v>
      </c>
      <c r="K4568" s="68" t="n">
        <v>6.7</v>
      </c>
      <c r="L4568" s="30"/>
      <c r="N4568" s="38"/>
    </row>
    <row r="4569" customFormat="false" ht="13.8" hidden="false" customHeight="false" outlineLevel="0" collapsed="false">
      <c r="A4569" s="72" t="s">
        <v>138</v>
      </c>
      <c r="B4569" s="43" t="n">
        <v>41398</v>
      </c>
      <c r="C4569" s="1" t="s">
        <v>544</v>
      </c>
      <c r="D4569" s="1" t="s">
        <v>140</v>
      </c>
      <c r="E4569" s="1" t="s">
        <v>544</v>
      </c>
      <c r="F4569" s="1" t="s">
        <v>20</v>
      </c>
      <c r="G4569" s="1" t="s">
        <v>190</v>
      </c>
      <c r="H4569" s="1" t="n">
        <v>2</v>
      </c>
      <c r="I4569" s="23" t="str">
        <f aca="false">IF(J4569="RHAP", "Rhizophora apiculata", IF(J4569="EXAG", "Excoecaria agallocha", IF(J4569="BRPA", "Bruguiera parviflora", IF(J4569="XYMO", "Xylocarpus moluccensis", IF(J4569="BRCY", "Bruguiera cylindrica", IF(J4569="AVAL", "Avicennia alba", IF(J4569="AVOF", "Avicennia officinalis", IF(J4569="LURA", "Lumnitzera racemosa", IF(J4569="CETA", "Ceriops tagal", IF(J4569="XYGR", "Xylocarpus granatum", IF(J4569="AVMA", "Avicennia marina", IF(J4569="RHMU", "Rhizophora mucronata", IF(J4569="BRGY", "Bruguiera gymnorrhiza", IF(J4569="BRSE", "Bruguiera sexangula", IF(J4569="SOOV", "Sonneratia ovata", IF(J4569="SOCA", "Sonneratia caseolaris", IF(J4569="HELI", "Heritiera littoralis", IF(J4569="HESY", "Heritiera sylvatica", IF(J4569="NYFR", "Nypa fruticans", IF(J4569="CYRA", "Cynometra ramiflora", IF(J4569="PHPA", "Phoenix paludosa", IF(J4569="SCHY", "Scyphiphora hydrophyllacea", IF(J4569="DIMA", "Diospyros maritima", IF(J4569="POPI", "Pongamia pinnata", IF(J4569="MAPS", "Maniltoa psilogyne", IF(J4569="INBI", "Intsia bijuga", IF(J4569="ACEB", "Acanthus ebracteatus", IF(J4569="CAER", "Calamus erinaceus", IF(J4569="UNUN", "Unknown unknown",  IF(J4569="SOAL", "Sonneratia alba",  IF(J4569="AECO", "Aegiceras corniculatum", "" )) )))))))))))))))))))))))))))))</f>
        <v>Bruguiera gymnorrhiza</v>
      </c>
      <c r="J4569" s="23" t="s">
        <v>1027</v>
      </c>
      <c r="K4569" s="68" t="n">
        <v>6.8</v>
      </c>
      <c r="L4569" s="30"/>
      <c r="N4569" s="38"/>
    </row>
    <row r="4570" customFormat="false" ht="13.8" hidden="false" customHeight="false" outlineLevel="0" collapsed="false">
      <c r="A4570" s="72" t="s">
        <v>138</v>
      </c>
      <c r="B4570" s="43" t="n">
        <v>41398</v>
      </c>
      <c r="C4570" s="1" t="s">
        <v>544</v>
      </c>
      <c r="D4570" s="1" t="s">
        <v>140</v>
      </c>
      <c r="E4570" s="1" t="s">
        <v>544</v>
      </c>
      <c r="F4570" s="1" t="s">
        <v>20</v>
      </c>
      <c r="G4570" s="1" t="s">
        <v>190</v>
      </c>
      <c r="H4570" s="1" t="n">
        <v>2</v>
      </c>
      <c r="I4570" s="23" t="str">
        <f aca="false">IF(J4570="RHAP", "Rhizophora apiculata", IF(J4570="EXAG", "Excoecaria agallocha", IF(J4570="BRPA", "Bruguiera parviflora", IF(J4570="XYMO", "Xylocarpus moluccensis", IF(J4570="BRCY", "Bruguiera cylindrica", IF(J4570="AVAL", "Avicennia alba", IF(J4570="AVOF", "Avicennia officinalis", IF(J4570="LURA", "Lumnitzera racemosa", IF(J4570="CETA", "Ceriops tagal", IF(J4570="XYGR", "Xylocarpus granatum", IF(J4570="AVMA", "Avicennia marina", IF(J4570="RHMU", "Rhizophora mucronata", IF(J4570="BRGY", "Bruguiera gymnorrhiza", IF(J4570="BRSE", "Bruguiera sexangula", IF(J4570="SOOV", "Sonneratia ovata", IF(J4570="SOCA", "Sonneratia caseolaris", IF(J4570="HELI", "Heritiera littoralis", IF(J4570="HESY", "Heritiera sylvatica", IF(J4570="NYFR", "Nypa fruticans", IF(J4570="CYRA", "Cynometra ramiflora", IF(J4570="PHPA", "Phoenix paludosa", IF(J4570="SCHY", "Scyphiphora hydrophyllacea", IF(J4570="DIMA", "Diospyros maritima", IF(J4570="POPI", "Pongamia pinnata", IF(J4570="MAPS", "Maniltoa psilogyne", IF(J4570="INBI", "Intsia bijuga", IF(J4570="ACEB", "Acanthus ebracteatus", IF(J4570="CAER", "Calamus erinaceus", IF(J4570="UNUN", "Unknown unknown",  IF(J4570="SOAL", "Sonneratia alba",  IF(J4570="AECO", "Aegiceras corniculatum", "" )) )))))))))))))))))))))))))))))</f>
        <v>Maniltoa psilogyne</v>
      </c>
      <c r="J4570" s="23" t="s">
        <v>1047</v>
      </c>
      <c r="K4570" s="68" t="n">
        <v>7.1</v>
      </c>
      <c r="L4570" s="30"/>
      <c r="N4570" s="38"/>
      <c r="P4570" s="23"/>
    </row>
    <row r="4571" customFormat="false" ht="13.8" hidden="false" customHeight="false" outlineLevel="0" collapsed="false">
      <c r="A4571" s="23" t="s">
        <v>138</v>
      </c>
      <c r="B4571" s="43" t="n">
        <v>41398</v>
      </c>
      <c r="C4571" s="1" t="s">
        <v>544</v>
      </c>
      <c r="D4571" s="1" t="s">
        <v>140</v>
      </c>
      <c r="E4571" s="1" t="s">
        <v>544</v>
      </c>
      <c r="F4571" s="1" t="s">
        <v>20</v>
      </c>
      <c r="G4571" s="1" t="s">
        <v>190</v>
      </c>
      <c r="H4571" s="1" t="n">
        <v>2</v>
      </c>
      <c r="I4571" s="23" t="str">
        <f aca="false">IF(J4571="RHAP", "Rhizophora apiculata", IF(J4571="EXAG", "Excoecaria agallocha", IF(J4571="BRPA", "Bruguiera parviflora", IF(J4571="XYMO", "Xylocarpus moluccensis", IF(J4571="BRCY", "Bruguiera cylindrica", IF(J4571="AVAL", "Avicennia alba", IF(J4571="AVOF", "Avicennia officinalis", IF(J4571="LURA", "Lumnitzera racemosa", IF(J4571="CETA", "Ceriops tagal", IF(J4571="XYGR", "Xylocarpus granatum", IF(J4571="AVMA", "Avicennia marina", IF(J4571="RHMU", "Rhizophora mucronata", IF(J4571="BRGY", "Bruguiera gymnorrhiza", IF(J4571="BRSE", "Bruguiera sexangula", IF(J4571="SOOV", "Sonneratia ovata", IF(J4571="SOCA", "Sonneratia caseolaris", IF(J4571="HELI", "Heritiera littoralis", IF(J4571="HESY", "Heritiera sylvatica", IF(J4571="NYFR", "Nypa fruticans", IF(J4571="CYRA", "Cynometra ramiflora", IF(J4571="PHPA", "Phoenix paludosa", IF(J4571="SCHY", "Scyphiphora hydrophyllacea", IF(J4571="DIMA", "Diospyros maritima", IF(J4571="POPI", "Pongamia pinnata", IF(J4571="MAPS", "Maniltoa psilogyne", IF(J4571="INBI", "Intsia bijuga", IF(J4571="ACEB", "Acanthus ebracteatus", IF(J4571="CAER", "Calamus erinaceus", IF(J4571="UNUN", "Unknown unknown",  IF(J4571="SOAL", "Sonneratia alba",  IF(J4571="AECO", "Aegiceras corniculatum", "" )) )))))))))))))))))))))))))))))</f>
        <v>Rhizophora apiculata</v>
      </c>
      <c r="J4571" s="23" t="s">
        <v>21</v>
      </c>
      <c r="K4571" s="68" t="n">
        <v>7.3</v>
      </c>
      <c r="L4571" s="30"/>
      <c r="N4571" s="38"/>
    </row>
    <row r="4572" customFormat="false" ht="13.8" hidden="false" customHeight="false" outlineLevel="0" collapsed="false">
      <c r="A4572" s="72" t="s">
        <v>138</v>
      </c>
      <c r="B4572" s="43" t="n">
        <v>41398</v>
      </c>
      <c r="C4572" s="1" t="s">
        <v>544</v>
      </c>
      <c r="D4572" s="1" t="s">
        <v>140</v>
      </c>
      <c r="E4572" s="1" t="s">
        <v>544</v>
      </c>
      <c r="F4572" s="1" t="s">
        <v>20</v>
      </c>
      <c r="G4572" s="1" t="s">
        <v>190</v>
      </c>
      <c r="H4572" s="1" t="n">
        <v>2</v>
      </c>
      <c r="I4572" s="23" t="str">
        <f aca="false">IF(J4572="RHAP", "Rhizophora apiculata", IF(J4572="EXAG", "Excoecaria agallocha", IF(J4572="BRPA", "Bruguiera parviflora", IF(J4572="XYMO", "Xylocarpus moluccensis", IF(J4572="BRCY", "Bruguiera cylindrica", IF(J4572="AVAL", "Avicennia alba", IF(J4572="AVOF", "Avicennia officinalis", IF(J4572="LURA", "Lumnitzera racemosa", IF(J4572="CETA", "Ceriops tagal", IF(J4572="XYGR", "Xylocarpus granatum", IF(J4572="AVMA", "Avicennia marina", IF(J4572="RHMU", "Rhizophora mucronata", IF(J4572="BRGY", "Bruguiera gymnorrhiza", IF(J4572="BRSE", "Bruguiera sexangula", IF(J4572="SOOV", "Sonneratia ovata", IF(J4572="SOCA", "Sonneratia caseolaris", IF(J4572="HELI", "Heritiera littoralis", IF(J4572="HESY", "Heritiera sylvatica", IF(J4572="NYFR", "Nypa fruticans", IF(J4572="CYRA", "Cynometra ramiflora", IF(J4572="PHPA", "Phoenix paludosa", IF(J4572="SCHY", "Scyphiphora hydrophyllacea", IF(J4572="DIMA", "Diospyros maritima", IF(J4572="POPI", "Pongamia pinnata", IF(J4572="MAPS", "Maniltoa psilogyne", IF(J4572="INBI", "Intsia bijuga", IF(J4572="ACEB", "Acanthus ebracteatus", IF(J4572="CAER", "Calamus erinaceus", IF(J4572="UNUN", "Unknown unknown",  IF(J4572="SOAL", "Sonneratia alba",  IF(J4572="AECO", "Aegiceras corniculatum", "" )) )))))))))))))))))))))))))))))</f>
        <v>Maniltoa psilogyne</v>
      </c>
      <c r="J4572" s="23" t="s">
        <v>1047</v>
      </c>
      <c r="K4572" s="68" t="n">
        <v>7.8</v>
      </c>
      <c r="L4572" s="30"/>
      <c r="N4572" s="38"/>
      <c r="P4572" s="23"/>
    </row>
    <row r="4573" customFormat="false" ht="13.8" hidden="false" customHeight="false" outlineLevel="0" collapsed="false">
      <c r="A4573" s="72" t="s">
        <v>138</v>
      </c>
      <c r="B4573" s="43" t="n">
        <v>41398</v>
      </c>
      <c r="C4573" s="1" t="s">
        <v>544</v>
      </c>
      <c r="D4573" s="1" t="s">
        <v>140</v>
      </c>
      <c r="E4573" s="1" t="s">
        <v>544</v>
      </c>
      <c r="F4573" s="1" t="s">
        <v>20</v>
      </c>
      <c r="G4573" s="1" t="s">
        <v>190</v>
      </c>
      <c r="H4573" s="1" t="n">
        <v>2</v>
      </c>
      <c r="I4573" s="23" t="str">
        <f aca="false">IF(J4573="RHAP", "Rhizophora apiculata", IF(J4573="EXAG", "Excoecaria agallocha", IF(J4573="BRPA", "Bruguiera parviflora", IF(J4573="XYMO", "Xylocarpus moluccensis", IF(J4573="BRCY", "Bruguiera cylindrica", IF(J4573="AVAL", "Avicennia alba", IF(J4573="AVOF", "Avicennia officinalis", IF(J4573="LURA", "Lumnitzera racemosa", IF(J4573="CETA", "Ceriops tagal", IF(J4573="XYGR", "Xylocarpus granatum", IF(J4573="AVMA", "Avicennia marina", IF(J4573="RHMU", "Rhizophora mucronata", IF(J4573="BRGY", "Bruguiera gymnorrhiza", IF(J4573="BRSE", "Bruguiera sexangula", IF(J4573="SOOV", "Sonneratia ovata", IF(J4573="SOCA", "Sonneratia caseolaris", IF(J4573="HELI", "Heritiera littoralis", IF(J4573="HESY", "Heritiera sylvatica", IF(J4573="NYFR", "Nypa fruticans", IF(J4573="CYRA", "Cynometra ramiflora", IF(J4573="PHPA", "Phoenix paludosa", IF(J4573="SCHY", "Scyphiphora hydrophyllacea", IF(J4573="DIMA", "Diospyros maritima", IF(J4573="POPI", "Pongamia pinnata", IF(J4573="MAPS", "Maniltoa psilogyne", IF(J4573="INBI", "Intsia bijuga", IF(J4573="ACEB", "Acanthus ebracteatus", IF(J4573="CAER", "Calamus erinaceus", IF(J4573="UNUN", "Unknown unknown",  IF(J4573="SOAL", "Sonneratia alba",  IF(J4573="AECO", "Aegiceras corniculatum", "" )) )))))))))))))))))))))))))))))</f>
        <v>Heritiera sylvatica</v>
      </c>
      <c r="J4573" s="23" t="s">
        <v>195</v>
      </c>
      <c r="K4573" s="68" t="n">
        <v>7.9</v>
      </c>
      <c r="L4573" s="30"/>
      <c r="N4573" s="38"/>
    </row>
    <row r="4574" customFormat="false" ht="13.8" hidden="false" customHeight="false" outlineLevel="0" collapsed="false">
      <c r="A4574" s="72" t="s">
        <v>138</v>
      </c>
      <c r="B4574" s="43" t="n">
        <v>41398</v>
      </c>
      <c r="C4574" s="1" t="s">
        <v>544</v>
      </c>
      <c r="D4574" s="1" t="s">
        <v>140</v>
      </c>
      <c r="E4574" s="1" t="s">
        <v>544</v>
      </c>
      <c r="F4574" s="1" t="s">
        <v>20</v>
      </c>
      <c r="G4574" s="1" t="s">
        <v>190</v>
      </c>
      <c r="H4574" s="1" t="n">
        <v>2</v>
      </c>
      <c r="I4574" s="23" t="str">
        <f aca="false">IF(J4574="RHAP", "Rhizophora apiculata", IF(J4574="EXAG", "Excoecaria agallocha", IF(J4574="BRPA", "Bruguiera parviflora", IF(J4574="XYMO", "Xylocarpus moluccensis", IF(J4574="BRCY", "Bruguiera cylindrica", IF(J4574="AVAL", "Avicennia alba", IF(J4574="AVOF", "Avicennia officinalis", IF(J4574="LURA", "Lumnitzera racemosa", IF(J4574="CETA", "Ceriops tagal", IF(J4574="XYGR", "Xylocarpus granatum", IF(J4574="AVMA", "Avicennia marina", IF(J4574="RHMU", "Rhizophora mucronata", IF(J4574="BRGY", "Bruguiera gymnorrhiza", IF(J4574="BRSE", "Bruguiera sexangula", IF(J4574="SOOV", "Sonneratia ovata", IF(J4574="SOCA", "Sonneratia caseolaris", IF(J4574="HELI", "Heritiera littoralis", IF(J4574="HESY", "Heritiera sylvatica", IF(J4574="NYFR", "Nypa fruticans", IF(J4574="CYRA", "Cynometra ramiflora", IF(J4574="PHPA", "Phoenix paludosa", IF(J4574="SCHY", "Scyphiphora hydrophyllacea", IF(J4574="DIMA", "Diospyros maritima", IF(J4574="POPI", "Pongamia pinnata", IF(J4574="MAPS", "Maniltoa psilogyne", IF(J4574="INBI", "Intsia bijuga", IF(J4574="ACEB", "Acanthus ebracteatus", IF(J4574="CAER", "Calamus erinaceus", IF(J4574="UNUN", "Unknown unknown",  IF(J4574="SOAL", "Sonneratia alba",  IF(J4574="AECO", "Aegiceras corniculatum", "" )) )))))))))))))))))))))))))))))</f>
        <v>Heritiera sylvatica</v>
      </c>
      <c r="J4574" s="23" t="s">
        <v>195</v>
      </c>
      <c r="K4574" s="68" t="n">
        <v>8.1</v>
      </c>
      <c r="L4574" s="30"/>
      <c r="N4574" s="38"/>
    </row>
    <row r="4575" customFormat="false" ht="13.8" hidden="false" customHeight="false" outlineLevel="0" collapsed="false">
      <c r="A4575" s="72" t="s">
        <v>138</v>
      </c>
      <c r="B4575" s="43" t="n">
        <v>41398</v>
      </c>
      <c r="C4575" s="1" t="s">
        <v>544</v>
      </c>
      <c r="D4575" s="1" t="s">
        <v>140</v>
      </c>
      <c r="E4575" s="1" t="s">
        <v>544</v>
      </c>
      <c r="F4575" s="1" t="s">
        <v>20</v>
      </c>
      <c r="G4575" s="1" t="s">
        <v>190</v>
      </c>
      <c r="H4575" s="1" t="n">
        <v>2</v>
      </c>
      <c r="I4575" s="23" t="str">
        <f aca="false">IF(J4575="RHAP", "Rhizophora apiculata", IF(J4575="EXAG", "Excoecaria agallocha", IF(J4575="BRPA", "Bruguiera parviflora", IF(J4575="XYMO", "Xylocarpus moluccensis", IF(J4575="BRCY", "Bruguiera cylindrica", IF(J4575="AVAL", "Avicennia alba", IF(J4575="AVOF", "Avicennia officinalis", IF(J4575="LURA", "Lumnitzera racemosa", IF(J4575="CETA", "Ceriops tagal", IF(J4575="XYGR", "Xylocarpus granatum", IF(J4575="AVMA", "Avicennia marina", IF(J4575="RHMU", "Rhizophora mucronata", IF(J4575="BRGY", "Bruguiera gymnorrhiza", IF(J4575="BRSE", "Bruguiera sexangula", IF(J4575="SOOV", "Sonneratia ovata", IF(J4575="SOCA", "Sonneratia caseolaris", IF(J4575="HELI", "Heritiera littoralis", IF(J4575="HESY", "Heritiera sylvatica", IF(J4575="NYFR", "Nypa fruticans", IF(J4575="CYRA", "Cynometra ramiflora", IF(J4575="PHPA", "Phoenix paludosa", IF(J4575="SCHY", "Scyphiphora hydrophyllacea", IF(J4575="DIMA", "Diospyros maritima", IF(J4575="POPI", "Pongamia pinnata", IF(J4575="MAPS", "Maniltoa psilogyne", IF(J4575="INBI", "Intsia bijuga", IF(J4575="ACEB", "Acanthus ebracteatus", IF(J4575="CAER", "Calamus erinaceus", IF(J4575="UNUN", "Unknown unknown",  IF(J4575="SOAL", "Sonneratia alba",  IF(J4575="AECO", "Aegiceras corniculatum", "" )) )))))))))))))))))))))))))))))</f>
        <v>Maniltoa psilogyne</v>
      </c>
      <c r="J4575" s="23" t="s">
        <v>1047</v>
      </c>
      <c r="K4575" s="68" t="n">
        <v>9.2</v>
      </c>
      <c r="L4575" s="30"/>
      <c r="N4575" s="38"/>
      <c r="P4575" s="23"/>
    </row>
    <row r="4576" customFormat="false" ht="13.8" hidden="false" customHeight="false" outlineLevel="0" collapsed="false">
      <c r="A4576" s="23" t="s">
        <v>138</v>
      </c>
      <c r="B4576" s="43" t="n">
        <v>41398</v>
      </c>
      <c r="C4576" s="1" t="s">
        <v>544</v>
      </c>
      <c r="D4576" s="1" t="s">
        <v>140</v>
      </c>
      <c r="E4576" s="1" t="s">
        <v>544</v>
      </c>
      <c r="F4576" s="1" t="s">
        <v>20</v>
      </c>
      <c r="G4576" s="1" t="s">
        <v>190</v>
      </c>
      <c r="H4576" s="1" t="n">
        <v>2</v>
      </c>
      <c r="I4576" s="23" t="str">
        <f aca="false">IF(J4576="RHAP", "Rhizophora apiculata", IF(J4576="EXAG", "Excoecaria agallocha", IF(J4576="BRPA", "Bruguiera parviflora", IF(J4576="XYMO", "Xylocarpus moluccensis", IF(J4576="BRCY", "Bruguiera cylindrica", IF(J4576="AVAL", "Avicennia alba", IF(J4576="AVOF", "Avicennia officinalis", IF(J4576="LURA", "Lumnitzera racemosa", IF(J4576="CETA", "Ceriops tagal", IF(J4576="XYGR", "Xylocarpus granatum", IF(J4576="AVMA", "Avicennia marina", IF(J4576="RHMU", "Rhizophora mucronata", IF(J4576="BRGY", "Bruguiera gymnorrhiza", IF(J4576="BRSE", "Bruguiera sexangula", IF(J4576="SOOV", "Sonneratia ovata", IF(J4576="SOCA", "Sonneratia caseolaris", IF(J4576="HELI", "Heritiera littoralis", IF(J4576="HESY", "Heritiera sylvatica", IF(J4576="NYFR", "Nypa fruticans", IF(J4576="CYRA", "Cynometra ramiflora", IF(J4576="PHPA", "Phoenix paludosa", IF(J4576="SCHY", "Scyphiphora hydrophyllacea", IF(J4576="DIMA", "Diospyros maritima", IF(J4576="POPI", "Pongamia pinnata", IF(J4576="MAPS", "Maniltoa psilogyne", IF(J4576="INBI", "Intsia bijuga", IF(J4576="ACEB", "Acanthus ebracteatus", IF(J4576="CAER", "Calamus erinaceus", IF(J4576="UNUN", "Unknown unknown",  IF(J4576="SOAL", "Sonneratia alba",  IF(J4576="AECO", "Aegiceras corniculatum", "" )) )))))))))))))))))))))))))))))</f>
        <v>Rhizophora apiculata</v>
      </c>
      <c r="J4576" s="23" t="s">
        <v>21</v>
      </c>
      <c r="K4576" s="68" t="n">
        <v>12.7</v>
      </c>
      <c r="L4576" s="30"/>
      <c r="N4576" s="38"/>
    </row>
    <row r="4577" customFormat="false" ht="13.8" hidden="false" customHeight="false" outlineLevel="0" collapsed="false">
      <c r="A4577" s="72" t="s">
        <v>138</v>
      </c>
      <c r="B4577" s="43" t="n">
        <v>41398</v>
      </c>
      <c r="C4577" s="1" t="s">
        <v>544</v>
      </c>
      <c r="D4577" s="1" t="s">
        <v>140</v>
      </c>
      <c r="E4577" s="1" t="s">
        <v>544</v>
      </c>
      <c r="F4577" s="1" t="s">
        <v>20</v>
      </c>
      <c r="G4577" s="1" t="s">
        <v>190</v>
      </c>
      <c r="H4577" s="1" t="n">
        <v>2</v>
      </c>
      <c r="I4577" s="23" t="str">
        <f aca="false">IF(J4577="RHAP", "Rhizophora apiculata", IF(J4577="EXAG", "Excoecaria agallocha", IF(J4577="BRPA", "Bruguiera parviflora", IF(J4577="XYMO", "Xylocarpus moluccensis", IF(J4577="BRCY", "Bruguiera cylindrica", IF(J4577="AVAL", "Avicennia alba", IF(J4577="AVOF", "Avicennia officinalis", IF(J4577="LURA", "Lumnitzera racemosa", IF(J4577="CETA", "Ceriops tagal", IF(J4577="XYGR", "Xylocarpus granatum", IF(J4577="AVMA", "Avicennia marina", IF(J4577="RHMU", "Rhizophora mucronata", IF(J4577="BRGY", "Bruguiera gymnorrhiza", IF(J4577="BRSE", "Bruguiera sexangula", IF(J4577="SOOV", "Sonneratia ovata", IF(J4577="SOCA", "Sonneratia caseolaris", IF(J4577="HELI", "Heritiera littoralis", IF(J4577="HESY", "Heritiera sylvatica", IF(J4577="NYFR", "Nypa fruticans", IF(J4577="CYRA", "Cynometra ramiflora", IF(J4577="PHPA", "Phoenix paludosa", IF(J4577="SCHY", "Scyphiphora hydrophyllacea", IF(J4577="DIMA", "Diospyros maritima", IF(J4577="POPI", "Pongamia pinnata", IF(J4577="MAPS", "Maniltoa psilogyne", IF(J4577="INBI", "Intsia bijuga", IF(J4577="ACEB", "Acanthus ebracteatus", IF(J4577="CAER", "Calamus erinaceus", IF(J4577="UNUN", "Unknown unknown",  IF(J4577="SOAL", "Sonneratia alba",  IF(J4577="AECO", "Aegiceras corniculatum", "" )) )))))))))))))))))))))))))))))</f>
        <v>Heritiera sylvatica</v>
      </c>
      <c r="J4577" s="23" t="s">
        <v>195</v>
      </c>
      <c r="K4577" s="68" t="n">
        <v>13.3</v>
      </c>
      <c r="L4577" s="30"/>
      <c r="N4577" s="38"/>
    </row>
    <row r="4578" customFormat="false" ht="13.8" hidden="false" customHeight="false" outlineLevel="0" collapsed="false">
      <c r="A4578" s="72" t="s">
        <v>138</v>
      </c>
      <c r="B4578" s="43" t="n">
        <v>41398</v>
      </c>
      <c r="C4578" s="1" t="s">
        <v>544</v>
      </c>
      <c r="D4578" s="1" t="s">
        <v>140</v>
      </c>
      <c r="E4578" s="1" t="s">
        <v>544</v>
      </c>
      <c r="F4578" s="1" t="s">
        <v>20</v>
      </c>
      <c r="G4578" s="1" t="s">
        <v>190</v>
      </c>
      <c r="H4578" s="1" t="n">
        <v>2</v>
      </c>
      <c r="I4578" s="23" t="str">
        <f aca="false">IF(J4578="RHAP", "Rhizophora apiculata", IF(J4578="EXAG", "Excoecaria agallocha", IF(J4578="BRPA", "Bruguiera parviflora", IF(J4578="XYMO", "Xylocarpus moluccensis", IF(J4578="BRCY", "Bruguiera cylindrica", IF(J4578="AVAL", "Avicennia alba", IF(J4578="AVOF", "Avicennia officinalis", IF(J4578="LURA", "Lumnitzera racemosa", IF(J4578="CETA", "Ceriops tagal", IF(J4578="XYGR", "Xylocarpus granatum", IF(J4578="AVMA", "Avicennia marina", IF(J4578="RHMU", "Rhizophora mucronata", IF(J4578="BRGY", "Bruguiera gymnorrhiza", IF(J4578="BRSE", "Bruguiera sexangula", IF(J4578="SOOV", "Sonneratia ovata", IF(J4578="SOCA", "Sonneratia caseolaris", IF(J4578="HELI", "Heritiera littoralis", IF(J4578="HESY", "Heritiera sylvatica", IF(J4578="NYFR", "Nypa fruticans", IF(J4578="CYRA", "Cynometra ramiflora", IF(J4578="PHPA", "Phoenix paludosa", IF(J4578="SCHY", "Scyphiphora hydrophyllacea", IF(J4578="DIMA", "Diospyros maritima", IF(J4578="POPI", "Pongamia pinnata", IF(J4578="MAPS", "Maniltoa psilogyne", IF(J4578="INBI", "Intsia bijuga", IF(J4578="ACEB", "Acanthus ebracteatus", IF(J4578="CAER", "Calamus erinaceus", IF(J4578="UNUN", "Unknown unknown",  IF(J4578="SOAL", "Sonneratia alba",  IF(J4578="AECO", "Aegiceras corniculatum", "" )) )))))))))))))))))))))))))))))</f>
        <v>Diospyros maritima</v>
      </c>
      <c r="J4578" s="23" t="s">
        <v>1046</v>
      </c>
      <c r="K4578" s="68" t="n">
        <v>13.6</v>
      </c>
      <c r="L4578" s="30"/>
      <c r="N4578" s="38"/>
    </row>
    <row r="4579" customFormat="false" ht="13.8" hidden="false" customHeight="false" outlineLevel="0" collapsed="false">
      <c r="A4579" s="72" t="s">
        <v>138</v>
      </c>
      <c r="B4579" s="43" t="n">
        <v>41398</v>
      </c>
      <c r="C4579" s="1" t="s">
        <v>544</v>
      </c>
      <c r="D4579" s="1" t="s">
        <v>140</v>
      </c>
      <c r="E4579" s="1" t="s">
        <v>544</v>
      </c>
      <c r="F4579" s="1" t="s">
        <v>20</v>
      </c>
      <c r="G4579" s="1" t="s">
        <v>190</v>
      </c>
      <c r="H4579" s="1" t="n">
        <v>2</v>
      </c>
      <c r="I4579" s="23" t="str">
        <f aca="false">IF(J4579="RHAP", "Rhizophora apiculata", IF(J4579="EXAG", "Excoecaria agallocha", IF(J4579="BRPA", "Bruguiera parviflora", IF(J4579="XYMO", "Xylocarpus moluccensis", IF(J4579="BRCY", "Bruguiera cylindrica", IF(J4579="AVAL", "Avicennia alba", IF(J4579="AVOF", "Avicennia officinalis", IF(J4579="LURA", "Lumnitzera racemosa", IF(J4579="CETA", "Ceriops tagal", IF(J4579="XYGR", "Xylocarpus granatum", IF(J4579="AVMA", "Avicennia marina", IF(J4579="RHMU", "Rhizophora mucronata", IF(J4579="BRGY", "Bruguiera gymnorrhiza", IF(J4579="BRSE", "Bruguiera sexangula", IF(J4579="SOOV", "Sonneratia ovata", IF(J4579="SOCA", "Sonneratia caseolaris", IF(J4579="HELI", "Heritiera littoralis", IF(J4579="HESY", "Heritiera sylvatica", IF(J4579="NYFR", "Nypa fruticans", IF(J4579="CYRA", "Cynometra ramiflora", IF(J4579="PHPA", "Phoenix paludosa", IF(J4579="SCHY", "Scyphiphora hydrophyllacea", IF(J4579="DIMA", "Diospyros maritima", IF(J4579="POPI", "Pongamia pinnata", IF(J4579="MAPS", "Maniltoa psilogyne", IF(J4579="INBI", "Intsia bijuga", IF(J4579="ACEB", "Acanthus ebracteatus", IF(J4579="CAER", "Calamus erinaceus", IF(J4579="UNUN", "Unknown unknown",  IF(J4579="SOAL", "Sonneratia alba",  IF(J4579="AECO", "Aegiceras corniculatum", "" )) )))))))))))))))))))))))))))))</f>
        <v>Diospyros maritima</v>
      </c>
      <c r="J4579" s="23" t="s">
        <v>1046</v>
      </c>
      <c r="K4579" s="68" t="n">
        <v>16.9</v>
      </c>
      <c r="L4579" s="30"/>
      <c r="N4579" s="38"/>
    </row>
    <row r="4580" customFormat="false" ht="13.8" hidden="false" customHeight="false" outlineLevel="0" collapsed="false">
      <c r="A4580" s="23" t="s">
        <v>138</v>
      </c>
      <c r="B4580" s="43" t="n">
        <v>41398</v>
      </c>
      <c r="C4580" s="1" t="s">
        <v>544</v>
      </c>
      <c r="D4580" s="1" t="s">
        <v>140</v>
      </c>
      <c r="E4580" s="1" t="s">
        <v>544</v>
      </c>
      <c r="F4580" s="1" t="s">
        <v>20</v>
      </c>
      <c r="G4580" s="1" t="s">
        <v>190</v>
      </c>
      <c r="H4580" s="1" t="n">
        <v>2</v>
      </c>
      <c r="I4580" s="23" t="str">
        <f aca="false">IF(J4580="RHAP", "Rhizophora apiculata", IF(J4580="EXAG", "Excoecaria agallocha", IF(J4580="BRPA", "Bruguiera parviflora", IF(J4580="XYMO", "Xylocarpus moluccensis", IF(J4580="BRCY", "Bruguiera cylindrica", IF(J4580="AVAL", "Avicennia alba", IF(J4580="AVOF", "Avicennia officinalis", IF(J4580="LURA", "Lumnitzera racemosa", IF(J4580="CETA", "Ceriops tagal", IF(J4580="XYGR", "Xylocarpus granatum", IF(J4580="AVMA", "Avicennia marina", IF(J4580="RHMU", "Rhizophora mucronata", IF(J4580="BRGY", "Bruguiera gymnorrhiza", IF(J4580="BRSE", "Bruguiera sexangula", IF(J4580="SOOV", "Sonneratia ovata", IF(J4580="SOCA", "Sonneratia caseolaris", IF(J4580="HELI", "Heritiera littoralis", IF(J4580="HESY", "Heritiera sylvatica", IF(J4580="NYFR", "Nypa fruticans", IF(J4580="CYRA", "Cynometra ramiflora", IF(J4580="PHPA", "Phoenix paludosa", IF(J4580="SCHY", "Scyphiphora hydrophyllacea", IF(J4580="DIMA", "Diospyros maritima", IF(J4580="POPI", "Pongamia pinnata", IF(J4580="MAPS", "Maniltoa psilogyne", IF(J4580="INBI", "Intsia bijuga", IF(J4580="ACEB", "Acanthus ebracteatus", IF(J4580="CAER", "Calamus erinaceus", IF(J4580="UNUN", "Unknown unknown",  IF(J4580="SOAL", "Sonneratia alba",  IF(J4580="AECO", "Aegiceras corniculatum", "" )) )))))))))))))))))))))))))))))</f>
        <v>Rhizophora apiculata</v>
      </c>
      <c r="J4580" s="23" t="s">
        <v>21</v>
      </c>
      <c r="K4580" s="68" t="n">
        <v>17.9</v>
      </c>
      <c r="L4580" s="30"/>
      <c r="N4580" s="38"/>
    </row>
    <row r="4581" customFormat="false" ht="13.8" hidden="false" customHeight="false" outlineLevel="0" collapsed="false">
      <c r="A4581" s="72" t="s">
        <v>138</v>
      </c>
      <c r="B4581" s="43" t="n">
        <v>41398</v>
      </c>
      <c r="C4581" s="1" t="s">
        <v>544</v>
      </c>
      <c r="D4581" s="1" t="s">
        <v>140</v>
      </c>
      <c r="E4581" s="1" t="s">
        <v>544</v>
      </c>
      <c r="F4581" s="1" t="s">
        <v>20</v>
      </c>
      <c r="G4581" s="1" t="s">
        <v>190</v>
      </c>
      <c r="H4581" s="1" t="n">
        <v>2</v>
      </c>
      <c r="I4581" s="23" t="str">
        <f aca="false">IF(J4581="RHAP", "Rhizophora apiculata", IF(J4581="EXAG", "Excoecaria agallocha", IF(J4581="BRPA", "Bruguiera parviflora", IF(J4581="XYMO", "Xylocarpus moluccensis", IF(J4581="BRCY", "Bruguiera cylindrica", IF(J4581="AVAL", "Avicennia alba", IF(J4581="AVOF", "Avicennia officinalis", IF(J4581="LURA", "Lumnitzera racemosa", IF(J4581="CETA", "Ceriops tagal", IF(J4581="XYGR", "Xylocarpus granatum", IF(J4581="AVMA", "Avicennia marina", IF(J4581="RHMU", "Rhizophora mucronata", IF(J4581="BRGY", "Bruguiera gymnorrhiza", IF(J4581="BRSE", "Bruguiera sexangula", IF(J4581="SOOV", "Sonneratia ovata", IF(J4581="SOCA", "Sonneratia caseolaris", IF(J4581="HELI", "Heritiera littoralis", IF(J4581="HESY", "Heritiera sylvatica", IF(J4581="NYFR", "Nypa fruticans", IF(J4581="CYRA", "Cynometra ramiflora", IF(J4581="PHPA", "Phoenix paludosa", IF(J4581="SCHY", "Scyphiphora hydrophyllacea", IF(J4581="DIMA", "Diospyros maritima", IF(J4581="POPI", "Pongamia pinnata", IF(J4581="MAPS", "Maniltoa psilogyne", IF(J4581="INBI", "Intsia bijuga", IF(J4581="ACEB", "Acanthus ebracteatus", IF(J4581="CAER", "Calamus erinaceus", IF(J4581="UNUN", "Unknown unknown",  IF(J4581="SOAL", "Sonneratia alba",  IF(J4581="AECO", "Aegiceras corniculatum", "" )) )))))))))))))))))))))))))))))</f>
        <v>Diospyros maritima</v>
      </c>
      <c r="J4581" s="23" t="s">
        <v>1046</v>
      </c>
      <c r="K4581" s="68" t="n">
        <v>23.7</v>
      </c>
      <c r="L4581" s="30"/>
      <c r="N4581" s="38"/>
    </row>
    <row r="4582" customFormat="false" ht="13.8" hidden="false" customHeight="false" outlineLevel="0" collapsed="false">
      <c r="A4582" s="23" t="s">
        <v>138</v>
      </c>
      <c r="B4582" s="43" t="n">
        <v>41398</v>
      </c>
      <c r="C4582" s="1" t="s">
        <v>544</v>
      </c>
      <c r="D4582" s="1" t="s">
        <v>140</v>
      </c>
      <c r="E4582" s="1" t="s">
        <v>544</v>
      </c>
      <c r="F4582" s="1" t="s">
        <v>20</v>
      </c>
      <c r="G4582" s="1" t="s">
        <v>190</v>
      </c>
      <c r="H4582" s="1" t="n">
        <v>2</v>
      </c>
      <c r="I4582" s="23" t="str">
        <f aca="false">IF(J4582="RHAP", "Rhizophora apiculata", IF(J4582="EXAG", "Excoecaria agallocha", IF(J4582="BRPA", "Bruguiera parviflora", IF(J4582="XYMO", "Xylocarpus moluccensis", IF(J4582="BRCY", "Bruguiera cylindrica", IF(J4582="AVAL", "Avicennia alba", IF(J4582="AVOF", "Avicennia officinalis", IF(J4582="LURA", "Lumnitzera racemosa", IF(J4582="CETA", "Ceriops tagal", IF(J4582="XYGR", "Xylocarpus granatum", IF(J4582="AVMA", "Avicennia marina", IF(J4582="RHMU", "Rhizophora mucronata", IF(J4582="BRGY", "Bruguiera gymnorrhiza", IF(J4582="BRSE", "Bruguiera sexangula", IF(J4582="SOOV", "Sonneratia ovata", IF(J4582="SOCA", "Sonneratia caseolaris", IF(J4582="HELI", "Heritiera littoralis", IF(J4582="HESY", "Heritiera sylvatica", IF(J4582="NYFR", "Nypa fruticans", IF(J4582="CYRA", "Cynometra ramiflora", IF(J4582="PHPA", "Phoenix paludosa", IF(J4582="SCHY", "Scyphiphora hydrophyllacea", IF(J4582="DIMA", "Diospyros maritima", IF(J4582="POPI", "Pongamia pinnata", IF(J4582="MAPS", "Maniltoa psilogyne", IF(J4582="INBI", "Intsia bijuga", IF(J4582="ACEB", "Acanthus ebracteatus", IF(J4582="CAER", "Calamus erinaceus", IF(J4582="UNUN", "Unknown unknown",  IF(J4582="SOAL", "Sonneratia alba",  IF(J4582="AECO", "Aegiceras corniculatum", "" )) )))))))))))))))))))))))))))))</f>
        <v>Rhizophora apiculata</v>
      </c>
      <c r="J4582" s="23" t="s">
        <v>21</v>
      </c>
      <c r="K4582" s="68" t="n">
        <v>24.7</v>
      </c>
      <c r="L4582" s="30"/>
      <c r="N4582" s="38"/>
    </row>
    <row r="4583" customFormat="false" ht="13.8" hidden="false" customHeight="false" outlineLevel="0" collapsed="false">
      <c r="A4583" s="72" t="s">
        <v>138</v>
      </c>
      <c r="B4583" s="43" t="n">
        <v>41398</v>
      </c>
      <c r="C4583" s="1" t="s">
        <v>544</v>
      </c>
      <c r="D4583" s="1" t="s">
        <v>140</v>
      </c>
      <c r="E4583" s="1" t="s">
        <v>544</v>
      </c>
      <c r="F4583" s="1" t="s">
        <v>20</v>
      </c>
      <c r="G4583" s="1" t="s">
        <v>190</v>
      </c>
      <c r="H4583" s="1" t="n">
        <v>3</v>
      </c>
      <c r="I4583" s="23" t="str">
        <f aca="false">IF(J4583="RHAP", "Rhizophora apiculata", IF(J4583="EXAG", "Excoecaria agallocha", IF(J4583="BRPA", "Bruguiera parviflora", IF(J4583="XYMO", "Xylocarpus moluccensis", IF(J4583="BRCY", "Bruguiera cylindrica", IF(J4583="AVAL", "Avicennia alba", IF(J4583="AVOF", "Avicennia officinalis", IF(J4583="LURA", "Lumnitzera racemosa", IF(J4583="CETA", "Ceriops tagal", IF(J4583="XYGR", "Xylocarpus granatum", IF(J4583="AVMA", "Avicennia marina", IF(J4583="RHMU", "Rhizophora mucronata", IF(J4583="BRGY", "Bruguiera gymnorrhiza", IF(J4583="BRSE", "Bruguiera sexangula", IF(J4583="SOOV", "Sonneratia ovata", IF(J4583="SOCA", "Sonneratia caseolaris", IF(J4583="HELI", "Heritiera littoralis", IF(J4583="HESY", "Heritiera sylvatica", IF(J4583="NYFR", "Nypa fruticans", IF(J4583="CYRA", "Cynometra ramiflora", IF(J4583="PHPA", "Phoenix paludosa", IF(J4583="SCHY", "Scyphiphora hydrophyllacea", IF(J4583="DIMA", "Diospyros maritima", IF(J4583="POPI", "Pongamia pinnata", IF(J4583="MAPS", "Maniltoa psilogyne", IF(J4583="INBI", "Intsia bijuga", IF(J4583="ACEB", "Acanthus ebracteatus", IF(J4583="CAER", "Calamus erinaceus", IF(J4583="UNUN", "Unknown unknown",  IF(J4583="SOAL", "Sonneratia alba",  IF(J4583="AECO", "Aegiceras corniculatum", "" )) )))))))))))))))))))))))))))))</f>
        <v>Maniltoa psilogyne</v>
      </c>
      <c r="J4583" s="23" t="s">
        <v>1047</v>
      </c>
      <c r="K4583" s="68" t="n">
        <v>5.4</v>
      </c>
      <c r="L4583" s="30"/>
      <c r="N4583" s="38"/>
      <c r="P4583" s="23"/>
    </row>
    <row r="4584" customFormat="false" ht="13.8" hidden="false" customHeight="false" outlineLevel="0" collapsed="false">
      <c r="A4584" s="23" t="s">
        <v>138</v>
      </c>
      <c r="B4584" s="43" t="n">
        <v>41398</v>
      </c>
      <c r="C4584" s="1" t="s">
        <v>544</v>
      </c>
      <c r="D4584" s="1" t="s">
        <v>140</v>
      </c>
      <c r="E4584" s="1" t="s">
        <v>544</v>
      </c>
      <c r="F4584" s="1" t="s">
        <v>20</v>
      </c>
      <c r="G4584" s="1" t="s">
        <v>190</v>
      </c>
      <c r="H4584" s="1" t="n">
        <v>3</v>
      </c>
      <c r="I4584" s="23" t="str">
        <f aca="false">IF(J4584="RHAP", "Rhizophora apiculata", IF(J4584="EXAG", "Excoecaria agallocha", IF(J4584="BRPA", "Bruguiera parviflora", IF(J4584="XYMO", "Xylocarpus moluccensis", IF(J4584="BRCY", "Bruguiera cylindrica", IF(J4584="AVAL", "Avicennia alba", IF(J4584="AVOF", "Avicennia officinalis", IF(J4584="LURA", "Lumnitzera racemosa", IF(J4584="CETA", "Ceriops tagal", IF(J4584="XYGR", "Xylocarpus granatum", IF(J4584="AVMA", "Avicennia marina", IF(J4584="RHMU", "Rhizophora mucronata", IF(J4584="BRGY", "Bruguiera gymnorrhiza", IF(J4584="BRSE", "Bruguiera sexangula", IF(J4584="SOOV", "Sonneratia ovata", IF(J4584="SOCA", "Sonneratia caseolaris", IF(J4584="HELI", "Heritiera littoralis", IF(J4584="HESY", "Heritiera sylvatica", IF(J4584="NYFR", "Nypa fruticans", IF(J4584="CYRA", "Cynometra ramiflora", IF(J4584="PHPA", "Phoenix paludosa", IF(J4584="SCHY", "Scyphiphora hydrophyllacea", IF(J4584="DIMA", "Diospyros maritima", IF(J4584="POPI", "Pongamia pinnata", IF(J4584="MAPS", "Maniltoa psilogyne", IF(J4584="INBI", "Intsia bijuga", IF(J4584="ACEB", "Acanthus ebracteatus", IF(J4584="CAER", "Calamus erinaceus", IF(J4584="UNUN", "Unknown unknown",  IF(J4584="SOAL", "Sonneratia alba",  IF(J4584="AECO", "Aegiceras corniculatum", "" )) )))))))))))))))))))))))))))))</f>
        <v>Unknown unknown</v>
      </c>
      <c r="J4584" s="23" t="s">
        <v>1028</v>
      </c>
      <c r="K4584" s="68" t="n">
        <v>6.1</v>
      </c>
      <c r="L4584" s="30"/>
      <c r="N4584" s="38"/>
      <c r="P4584" s="23"/>
    </row>
    <row r="4585" customFormat="false" ht="13.8" hidden="false" customHeight="false" outlineLevel="0" collapsed="false">
      <c r="A4585" s="23" t="s">
        <v>138</v>
      </c>
      <c r="B4585" s="43" t="n">
        <v>41398</v>
      </c>
      <c r="C4585" s="1" t="s">
        <v>544</v>
      </c>
      <c r="D4585" s="1" t="s">
        <v>140</v>
      </c>
      <c r="E4585" s="1" t="s">
        <v>544</v>
      </c>
      <c r="F4585" s="1" t="s">
        <v>20</v>
      </c>
      <c r="G4585" s="1" t="s">
        <v>190</v>
      </c>
      <c r="H4585" s="1" t="n">
        <v>3</v>
      </c>
      <c r="I4585" s="23" t="str">
        <f aca="false">IF(J4585="RHAP", "Rhizophora apiculata", IF(J4585="EXAG", "Excoecaria agallocha", IF(J4585="BRPA", "Bruguiera parviflora", IF(J4585="XYMO", "Xylocarpus moluccensis", IF(J4585="BRCY", "Bruguiera cylindrica", IF(J4585="AVAL", "Avicennia alba", IF(J4585="AVOF", "Avicennia officinalis", IF(J4585="LURA", "Lumnitzera racemosa", IF(J4585="CETA", "Ceriops tagal", IF(J4585="XYGR", "Xylocarpus granatum", IF(J4585="AVMA", "Avicennia marina", IF(J4585="RHMU", "Rhizophora mucronata", IF(J4585="BRGY", "Bruguiera gymnorrhiza", IF(J4585="BRSE", "Bruguiera sexangula", IF(J4585="SOOV", "Sonneratia ovata", IF(J4585="SOCA", "Sonneratia caseolaris", IF(J4585="HELI", "Heritiera littoralis", IF(J4585="HESY", "Heritiera sylvatica", IF(J4585="NYFR", "Nypa fruticans", IF(J4585="CYRA", "Cynometra ramiflora", IF(J4585="PHPA", "Phoenix paludosa", IF(J4585="SCHY", "Scyphiphora hydrophyllacea", IF(J4585="DIMA", "Diospyros maritima", IF(J4585="POPI", "Pongamia pinnata", IF(J4585="MAPS", "Maniltoa psilogyne", IF(J4585="INBI", "Intsia bijuga", IF(J4585="ACEB", "Acanthus ebracteatus", IF(J4585="CAER", "Calamus erinaceus", IF(J4585="UNUN", "Unknown unknown",  IF(J4585="SOAL", "Sonneratia alba",  IF(J4585="AECO", "Aegiceras corniculatum", "" )) )))))))))))))))))))))))))))))</f>
        <v>Unknown unknown</v>
      </c>
      <c r="J4585" s="23" t="s">
        <v>1028</v>
      </c>
      <c r="K4585" s="68" t="n">
        <v>6.2</v>
      </c>
      <c r="L4585" s="30" t="n">
        <v>1.37</v>
      </c>
      <c r="N4585" s="38" t="n">
        <v>3</v>
      </c>
      <c r="P4585" s="23"/>
    </row>
    <row r="4586" customFormat="false" ht="13.8" hidden="false" customHeight="false" outlineLevel="0" collapsed="false">
      <c r="A4586" s="23" t="s">
        <v>138</v>
      </c>
      <c r="B4586" s="43" t="n">
        <v>41398</v>
      </c>
      <c r="C4586" s="1" t="s">
        <v>544</v>
      </c>
      <c r="D4586" s="1" t="s">
        <v>140</v>
      </c>
      <c r="E4586" s="1" t="s">
        <v>544</v>
      </c>
      <c r="F4586" s="1" t="s">
        <v>20</v>
      </c>
      <c r="G4586" s="1" t="s">
        <v>190</v>
      </c>
      <c r="H4586" s="1" t="n">
        <v>3</v>
      </c>
      <c r="I4586" s="23" t="str">
        <f aca="false">IF(J4586="RHAP", "Rhizophora apiculata", IF(J4586="EXAG", "Excoecaria agallocha", IF(J4586="BRPA", "Bruguiera parviflora", IF(J4586="XYMO", "Xylocarpus moluccensis", IF(J4586="BRCY", "Bruguiera cylindrica", IF(J4586="AVAL", "Avicennia alba", IF(J4586="AVOF", "Avicennia officinalis", IF(J4586="LURA", "Lumnitzera racemosa", IF(J4586="CETA", "Ceriops tagal", IF(J4586="XYGR", "Xylocarpus granatum", IF(J4586="AVMA", "Avicennia marina", IF(J4586="RHMU", "Rhizophora mucronata", IF(J4586="BRGY", "Bruguiera gymnorrhiza", IF(J4586="BRSE", "Bruguiera sexangula", IF(J4586="SOOV", "Sonneratia ovata", IF(J4586="SOCA", "Sonneratia caseolaris", IF(J4586="HELI", "Heritiera littoralis", IF(J4586="HESY", "Heritiera sylvatica", IF(J4586="NYFR", "Nypa fruticans", IF(J4586="CYRA", "Cynometra ramiflora", IF(J4586="PHPA", "Phoenix paludosa", IF(J4586="SCHY", "Scyphiphora hydrophyllacea", IF(J4586="DIMA", "Diospyros maritima", IF(J4586="POPI", "Pongamia pinnata", IF(J4586="MAPS", "Maniltoa psilogyne", IF(J4586="INBI", "Intsia bijuga", IF(J4586="ACEB", "Acanthus ebracteatus", IF(J4586="CAER", "Calamus erinaceus", IF(J4586="UNUN", "Unknown unknown",  IF(J4586="SOAL", "Sonneratia alba",  IF(J4586="AECO", "Aegiceras corniculatum", "" )) )))))))))))))))))))))))))))))</f>
        <v>Unknown unknown</v>
      </c>
      <c r="J4586" s="23" t="s">
        <v>1028</v>
      </c>
      <c r="K4586" s="68" t="n">
        <v>7.1</v>
      </c>
      <c r="L4586" s="30"/>
      <c r="N4586" s="38"/>
      <c r="P4586" s="23"/>
    </row>
    <row r="4587" customFormat="false" ht="13.8" hidden="false" customHeight="false" outlineLevel="0" collapsed="false">
      <c r="A4587" s="72" t="s">
        <v>138</v>
      </c>
      <c r="B4587" s="43" t="n">
        <v>41398</v>
      </c>
      <c r="C4587" s="1" t="s">
        <v>544</v>
      </c>
      <c r="D4587" s="1" t="s">
        <v>140</v>
      </c>
      <c r="E4587" s="1" t="s">
        <v>544</v>
      </c>
      <c r="F4587" s="1" t="s">
        <v>20</v>
      </c>
      <c r="G4587" s="1" t="s">
        <v>190</v>
      </c>
      <c r="H4587" s="1" t="n">
        <v>3</v>
      </c>
      <c r="I4587" s="23" t="str">
        <f aca="false">IF(J4587="RHAP", "Rhizophora apiculata", IF(J4587="EXAG", "Excoecaria agallocha", IF(J4587="BRPA", "Bruguiera parviflora", IF(J4587="XYMO", "Xylocarpus moluccensis", IF(J4587="BRCY", "Bruguiera cylindrica", IF(J4587="AVAL", "Avicennia alba", IF(J4587="AVOF", "Avicennia officinalis", IF(J4587="LURA", "Lumnitzera racemosa", IF(J4587="CETA", "Ceriops tagal", IF(J4587="XYGR", "Xylocarpus granatum", IF(J4587="AVMA", "Avicennia marina", IF(J4587="RHMU", "Rhizophora mucronata", IF(J4587="BRGY", "Bruguiera gymnorrhiza", IF(J4587="BRSE", "Bruguiera sexangula", IF(J4587="SOOV", "Sonneratia ovata", IF(J4587="SOCA", "Sonneratia caseolaris", IF(J4587="HELI", "Heritiera littoralis", IF(J4587="HESY", "Heritiera sylvatica", IF(J4587="NYFR", "Nypa fruticans", IF(J4587="CYRA", "Cynometra ramiflora", IF(J4587="PHPA", "Phoenix paludosa", IF(J4587="SCHY", "Scyphiphora hydrophyllacea", IF(J4587="DIMA", "Diospyros maritima", IF(J4587="POPI", "Pongamia pinnata", IF(J4587="MAPS", "Maniltoa psilogyne", IF(J4587="INBI", "Intsia bijuga", IF(J4587="ACEB", "Acanthus ebracteatus", IF(J4587="CAER", "Calamus erinaceus", IF(J4587="UNUN", "Unknown unknown",  IF(J4587="SOAL", "Sonneratia alba",  IF(J4587="AECO", "Aegiceras corniculatum", "" )) )))))))))))))))))))))))))))))</f>
        <v>Pongamia pinnata</v>
      </c>
      <c r="J4587" s="23" t="s">
        <v>1106</v>
      </c>
      <c r="K4587" s="68" t="n">
        <v>7.3</v>
      </c>
      <c r="L4587" s="30"/>
      <c r="N4587" s="38"/>
    </row>
    <row r="4588" customFormat="false" ht="13.8" hidden="false" customHeight="false" outlineLevel="0" collapsed="false">
      <c r="A4588" s="72" t="s">
        <v>138</v>
      </c>
      <c r="B4588" s="43" t="n">
        <v>41398</v>
      </c>
      <c r="C4588" s="1" t="s">
        <v>544</v>
      </c>
      <c r="D4588" s="1" t="s">
        <v>140</v>
      </c>
      <c r="E4588" s="1" t="s">
        <v>544</v>
      </c>
      <c r="F4588" s="1" t="s">
        <v>20</v>
      </c>
      <c r="G4588" s="1" t="s">
        <v>190</v>
      </c>
      <c r="H4588" s="1" t="n">
        <v>3</v>
      </c>
      <c r="I4588" s="23" t="str">
        <f aca="false">IF(J4588="RHAP", "Rhizophora apiculata", IF(J4588="EXAG", "Excoecaria agallocha", IF(J4588="BRPA", "Bruguiera parviflora", IF(J4588="XYMO", "Xylocarpus moluccensis", IF(J4588="BRCY", "Bruguiera cylindrica", IF(J4588="AVAL", "Avicennia alba", IF(J4588="AVOF", "Avicennia officinalis", IF(J4588="LURA", "Lumnitzera racemosa", IF(J4588="CETA", "Ceriops tagal", IF(J4588="XYGR", "Xylocarpus granatum", IF(J4588="AVMA", "Avicennia marina", IF(J4588="RHMU", "Rhizophora mucronata", IF(J4588="BRGY", "Bruguiera gymnorrhiza", IF(J4588="BRSE", "Bruguiera sexangula", IF(J4588="SOOV", "Sonneratia ovata", IF(J4588="SOCA", "Sonneratia caseolaris", IF(J4588="HELI", "Heritiera littoralis", IF(J4588="HESY", "Heritiera sylvatica", IF(J4588="NYFR", "Nypa fruticans", IF(J4588="CYRA", "Cynometra ramiflora", IF(J4588="PHPA", "Phoenix paludosa", IF(J4588="SCHY", "Scyphiphora hydrophyllacea", IF(J4588="DIMA", "Diospyros maritima", IF(J4588="POPI", "Pongamia pinnata", IF(J4588="MAPS", "Maniltoa psilogyne", IF(J4588="INBI", "Intsia bijuga", IF(J4588="ACEB", "Acanthus ebracteatus", IF(J4588="CAER", "Calamus erinaceus", IF(J4588="UNUN", "Unknown unknown",  IF(J4588="SOAL", "Sonneratia alba",  IF(J4588="AECO", "Aegiceras corniculatum", "" )) )))))))))))))))))))))))))))))</f>
        <v>Heritiera sylvatica</v>
      </c>
      <c r="J4588" s="23" t="s">
        <v>195</v>
      </c>
      <c r="K4588" s="68" t="n">
        <v>8.1</v>
      </c>
      <c r="L4588" s="30"/>
      <c r="N4588" s="38"/>
    </row>
    <row r="4589" customFormat="false" ht="13.8" hidden="false" customHeight="false" outlineLevel="0" collapsed="false">
      <c r="A4589" s="72" t="s">
        <v>138</v>
      </c>
      <c r="B4589" s="43" t="n">
        <v>41398</v>
      </c>
      <c r="C4589" s="1" t="s">
        <v>544</v>
      </c>
      <c r="D4589" s="1" t="s">
        <v>140</v>
      </c>
      <c r="E4589" s="1" t="s">
        <v>544</v>
      </c>
      <c r="F4589" s="1" t="s">
        <v>20</v>
      </c>
      <c r="G4589" s="1" t="s">
        <v>190</v>
      </c>
      <c r="H4589" s="1" t="n">
        <v>3</v>
      </c>
      <c r="I4589" s="23" t="str">
        <f aca="false">IF(J4589="RHAP", "Rhizophora apiculata", IF(J4589="EXAG", "Excoecaria agallocha", IF(J4589="BRPA", "Bruguiera parviflora", IF(J4589="XYMO", "Xylocarpus moluccensis", IF(J4589="BRCY", "Bruguiera cylindrica", IF(J4589="AVAL", "Avicennia alba", IF(J4589="AVOF", "Avicennia officinalis", IF(J4589="LURA", "Lumnitzera racemosa", IF(J4589="CETA", "Ceriops tagal", IF(J4589="XYGR", "Xylocarpus granatum", IF(J4589="AVMA", "Avicennia marina", IF(J4589="RHMU", "Rhizophora mucronata", IF(J4589="BRGY", "Bruguiera gymnorrhiza", IF(J4589="BRSE", "Bruguiera sexangula", IF(J4589="SOOV", "Sonneratia ovata", IF(J4589="SOCA", "Sonneratia caseolaris", IF(J4589="HELI", "Heritiera littoralis", IF(J4589="HESY", "Heritiera sylvatica", IF(J4589="NYFR", "Nypa fruticans", IF(J4589="CYRA", "Cynometra ramiflora", IF(J4589="PHPA", "Phoenix paludosa", IF(J4589="SCHY", "Scyphiphora hydrophyllacea", IF(J4589="DIMA", "Diospyros maritima", IF(J4589="POPI", "Pongamia pinnata", IF(J4589="MAPS", "Maniltoa psilogyne", IF(J4589="INBI", "Intsia bijuga", IF(J4589="ACEB", "Acanthus ebracteatus", IF(J4589="CAER", "Calamus erinaceus", IF(J4589="UNUN", "Unknown unknown",  IF(J4589="SOAL", "Sonneratia alba",  IF(J4589="AECO", "Aegiceras corniculatum", "" )) )))))))))))))))))))))))))))))</f>
        <v>Heritiera sylvatica</v>
      </c>
      <c r="J4589" s="23" t="s">
        <v>195</v>
      </c>
      <c r="K4589" s="68" t="n">
        <v>8.5</v>
      </c>
      <c r="L4589" s="30"/>
      <c r="N4589" s="38"/>
    </row>
    <row r="4590" customFormat="false" ht="13.8" hidden="false" customHeight="false" outlineLevel="0" collapsed="false">
      <c r="A4590" s="72" t="s">
        <v>138</v>
      </c>
      <c r="B4590" s="43" t="n">
        <v>41398</v>
      </c>
      <c r="C4590" s="1" t="s">
        <v>544</v>
      </c>
      <c r="D4590" s="1" t="s">
        <v>140</v>
      </c>
      <c r="E4590" s="1" t="s">
        <v>544</v>
      </c>
      <c r="F4590" s="1" t="s">
        <v>20</v>
      </c>
      <c r="G4590" s="1" t="s">
        <v>190</v>
      </c>
      <c r="H4590" s="1" t="n">
        <v>3</v>
      </c>
      <c r="I4590" s="23" t="str">
        <f aca="false">IF(J4590="RHAP", "Rhizophora apiculata", IF(J4590="EXAG", "Excoecaria agallocha", IF(J4590="BRPA", "Bruguiera parviflora", IF(J4590="XYMO", "Xylocarpus moluccensis", IF(J4590="BRCY", "Bruguiera cylindrica", IF(J4590="AVAL", "Avicennia alba", IF(J4590="AVOF", "Avicennia officinalis", IF(J4590="LURA", "Lumnitzera racemosa", IF(J4590="CETA", "Ceriops tagal", IF(J4590="XYGR", "Xylocarpus granatum", IF(J4590="AVMA", "Avicennia marina", IF(J4590="RHMU", "Rhizophora mucronata", IF(J4590="BRGY", "Bruguiera gymnorrhiza", IF(J4590="BRSE", "Bruguiera sexangula", IF(J4590="SOOV", "Sonneratia ovata", IF(J4590="SOCA", "Sonneratia caseolaris", IF(J4590="HELI", "Heritiera littoralis", IF(J4590="HESY", "Heritiera sylvatica", IF(J4590="NYFR", "Nypa fruticans", IF(J4590="CYRA", "Cynometra ramiflora", IF(J4590="PHPA", "Phoenix paludosa", IF(J4590="SCHY", "Scyphiphora hydrophyllacea", IF(J4590="DIMA", "Diospyros maritima", IF(J4590="POPI", "Pongamia pinnata", IF(J4590="MAPS", "Maniltoa psilogyne", IF(J4590="INBI", "Intsia bijuga", IF(J4590="ACEB", "Acanthus ebracteatus", IF(J4590="CAER", "Calamus erinaceus", IF(J4590="UNUN", "Unknown unknown",  IF(J4590="SOAL", "Sonneratia alba",  IF(J4590="AECO", "Aegiceras corniculatum", "" )) )))))))))))))))))))))))))))))</f>
        <v>Pongamia pinnata</v>
      </c>
      <c r="J4590" s="23" t="s">
        <v>1106</v>
      </c>
      <c r="K4590" s="68" t="n">
        <v>8.5</v>
      </c>
      <c r="L4590" s="30"/>
      <c r="N4590" s="38"/>
    </row>
    <row r="4591" customFormat="false" ht="13.8" hidden="false" customHeight="false" outlineLevel="0" collapsed="false">
      <c r="A4591" s="72" t="s">
        <v>138</v>
      </c>
      <c r="B4591" s="43" t="n">
        <v>41398</v>
      </c>
      <c r="C4591" s="1" t="s">
        <v>544</v>
      </c>
      <c r="D4591" s="1" t="s">
        <v>140</v>
      </c>
      <c r="E4591" s="1" t="s">
        <v>544</v>
      </c>
      <c r="F4591" s="1" t="s">
        <v>20</v>
      </c>
      <c r="G4591" s="1" t="s">
        <v>190</v>
      </c>
      <c r="H4591" s="1" t="n">
        <v>3</v>
      </c>
      <c r="I4591" s="23" t="str">
        <f aca="false">IF(J4591="RHAP", "Rhizophora apiculata", IF(J4591="EXAG", "Excoecaria agallocha", IF(J4591="BRPA", "Bruguiera parviflora", IF(J4591="XYMO", "Xylocarpus moluccensis", IF(J4591="BRCY", "Bruguiera cylindrica", IF(J4591="AVAL", "Avicennia alba", IF(J4591="AVOF", "Avicennia officinalis", IF(J4591="LURA", "Lumnitzera racemosa", IF(J4591="CETA", "Ceriops tagal", IF(J4591="XYGR", "Xylocarpus granatum", IF(J4591="AVMA", "Avicennia marina", IF(J4591="RHMU", "Rhizophora mucronata", IF(J4591="BRGY", "Bruguiera gymnorrhiza", IF(J4591="BRSE", "Bruguiera sexangula", IF(J4591="SOOV", "Sonneratia ovata", IF(J4591="SOCA", "Sonneratia caseolaris", IF(J4591="HELI", "Heritiera littoralis", IF(J4591="HESY", "Heritiera sylvatica", IF(J4591="NYFR", "Nypa fruticans", IF(J4591="CYRA", "Cynometra ramiflora", IF(J4591="PHPA", "Phoenix paludosa", IF(J4591="SCHY", "Scyphiphora hydrophyllacea", IF(J4591="DIMA", "Diospyros maritima", IF(J4591="POPI", "Pongamia pinnata", IF(J4591="MAPS", "Maniltoa psilogyne", IF(J4591="INBI", "Intsia bijuga", IF(J4591="ACEB", "Acanthus ebracteatus", IF(J4591="CAER", "Calamus erinaceus", IF(J4591="UNUN", "Unknown unknown",  IF(J4591="SOAL", "Sonneratia alba",  IF(J4591="AECO", "Aegiceras corniculatum", "" )) )))))))))))))))))))))))))))))</f>
        <v>Pongamia pinnata</v>
      </c>
      <c r="J4591" s="23" t="s">
        <v>1106</v>
      </c>
      <c r="K4591" s="68" t="n">
        <v>15.5</v>
      </c>
      <c r="L4591" s="30"/>
      <c r="N4591" s="38"/>
    </row>
    <row r="4592" customFormat="false" ht="13.8" hidden="false" customHeight="false" outlineLevel="0" collapsed="false">
      <c r="A4592" s="72" t="s">
        <v>138</v>
      </c>
      <c r="B4592" s="43" t="n">
        <v>41398</v>
      </c>
      <c r="C4592" s="1" t="s">
        <v>544</v>
      </c>
      <c r="D4592" s="1" t="s">
        <v>140</v>
      </c>
      <c r="E4592" s="1" t="s">
        <v>544</v>
      </c>
      <c r="F4592" s="1" t="s">
        <v>20</v>
      </c>
      <c r="G4592" s="1" t="s">
        <v>190</v>
      </c>
      <c r="H4592" s="1" t="n">
        <v>3</v>
      </c>
      <c r="I4592" s="23" t="str">
        <f aca="false">IF(J4592="RHAP", "Rhizophora apiculata", IF(J4592="EXAG", "Excoecaria agallocha", IF(J4592="BRPA", "Bruguiera parviflora", IF(J4592="XYMO", "Xylocarpus moluccensis", IF(J4592="BRCY", "Bruguiera cylindrica", IF(J4592="AVAL", "Avicennia alba", IF(J4592="AVOF", "Avicennia officinalis", IF(J4592="LURA", "Lumnitzera racemosa", IF(J4592="CETA", "Ceriops tagal", IF(J4592="XYGR", "Xylocarpus granatum", IF(J4592="AVMA", "Avicennia marina", IF(J4592="RHMU", "Rhizophora mucronata", IF(J4592="BRGY", "Bruguiera gymnorrhiza", IF(J4592="BRSE", "Bruguiera sexangula", IF(J4592="SOOV", "Sonneratia ovata", IF(J4592="SOCA", "Sonneratia caseolaris", IF(J4592="HELI", "Heritiera littoralis", IF(J4592="HESY", "Heritiera sylvatica", IF(J4592="NYFR", "Nypa fruticans", IF(J4592="CYRA", "Cynometra ramiflora", IF(J4592="PHPA", "Phoenix paludosa", IF(J4592="SCHY", "Scyphiphora hydrophyllacea", IF(J4592="DIMA", "Diospyros maritima", IF(J4592="POPI", "Pongamia pinnata", IF(J4592="MAPS", "Maniltoa psilogyne", IF(J4592="INBI", "Intsia bijuga", IF(J4592="ACEB", "Acanthus ebracteatus", IF(J4592="CAER", "Calamus erinaceus", IF(J4592="UNUN", "Unknown unknown",  IF(J4592="SOAL", "Sonneratia alba",  IF(J4592="AECO", "Aegiceras corniculatum", "" )) )))))))))))))))))))))))))))))</f>
        <v>Diospyros maritima</v>
      </c>
      <c r="J4592" s="23" t="s">
        <v>1046</v>
      </c>
      <c r="K4592" s="68" t="n">
        <v>17.2</v>
      </c>
      <c r="L4592" s="30"/>
      <c r="N4592" s="38"/>
    </row>
    <row r="4593" customFormat="false" ht="13.8" hidden="false" customHeight="false" outlineLevel="0" collapsed="false">
      <c r="A4593" s="23" t="s">
        <v>138</v>
      </c>
      <c r="B4593" s="43" t="n">
        <v>41398</v>
      </c>
      <c r="C4593" s="1" t="s">
        <v>544</v>
      </c>
      <c r="D4593" s="1" t="s">
        <v>140</v>
      </c>
      <c r="E4593" s="1" t="s">
        <v>544</v>
      </c>
      <c r="F4593" s="1" t="s">
        <v>20</v>
      </c>
      <c r="G4593" s="1" t="s">
        <v>190</v>
      </c>
      <c r="H4593" s="1" t="n">
        <v>3</v>
      </c>
      <c r="I4593" s="23" t="str">
        <f aca="false">IF(J4593="RHAP", "Rhizophora apiculata", IF(J4593="EXAG", "Excoecaria agallocha", IF(J4593="BRPA", "Bruguiera parviflora", IF(J4593="XYMO", "Xylocarpus moluccensis", IF(J4593="BRCY", "Bruguiera cylindrica", IF(J4593="AVAL", "Avicennia alba", IF(J4593="AVOF", "Avicennia officinalis", IF(J4593="LURA", "Lumnitzera racemosa", IF(J4593="CETA", "Ceriops tagal", IF(J4593="XYGR", "Xylocarpus granatum", IF(J4593="AVMA", "Avicennia marina", IF(J4593="RHMU", "Rhizophora mucronata", IF(J4593="BRGY", "Bruguiera gymnorrhiza", IF(J4593="BRSE", "Bruguiera sexangula", IF(J4593="SOOV", "Sonneratia ovata", IF(J4593="SOCA", "Sonneratia caseolaris", IF(J4593="HELI", "Heritiera littoralis", IF(J4593="HESY", "Heritiera sylvatica", IF(J4593="NYFR", "Nypa fruticans", IF(J4593="CYRA", "Cynometra ramiflora", IF(J4593="PHPA", "Phoenix paludosa", IF(J4593="SCHY", "Scyphiphora hydrophyllacea", IF(J4593="DIMA", "Diospyros maritima", IF(J4593="POPI", "Pongamia pinnata", IF(J4593="MAPS", "Maniltoa psilogyne", IF(J4593="INBI", "Intsia bijuga", IF(J4593="ACEB", "Acanthus ebracteatus", IF(J4593="CAER", "Calamus erinaceus", IF(J4593="UNUN", "Unknown unknown",  IF(J4593="SOAL", "Sonneratia alba",  IF(J4593="AECO", "Aegiceras corniculatum", "" )) )))))))))))))))))))))))))))))</f>
        <v>Rhizophora apiculata</v>
      </c>
      <c r="J4593" s="23" t="s">
        <v>21</v>
      </c>
      <c r="K4593" s="68" t="n">
        <v>19.7</v>
      </c>
      <c r="L4593" s="30"/>
      <c r="N4593" s="38"/>
    </row>
    <row r="4594" customFormat="false" ht="13.8" hidden="false" customHeight="false" outlineLevel="0" collapsed="false">
      <c r="A4594" s="72" t="s">
        <v>138</v>
      </c>
      <c r="B4594" s="43" t="n">
        <v>41398</v>
      </c>
      <c r="C4594" s="1" t="s">
        <v>544</v>
      </c>
      <c r="D4594" s="1" t="s">
        <v>140</v>
      </c>
      <c r="E4594" s="1" t="s">
        <v>544</v>
      </c>
      <c r="F4594" s="1" t="s">
        <v>20</v>
      </c>
      <c r="G4594" s="1" t="s">
        <v>190</v>
      </c>
      <c r="H4594" s="1" t="n">
        <v>4</v>
      </c>
      <c r="I4594" s="23" t="str">
        <f aca="false">IF(J4594="RHAP", "Rhizophora apiculata", IF(J4594="EXAG", "Excoecaria agallocha", IF(J4594="BRPA", "Bruguiera parviflora", IF(J4594="XYMO", "Xylocarpus moluccensis", IF(J4594="BRCY", "Bruguiera cylindrica", IF(J4594="AVAL", "Avicennia alba", IF(J4594="AVOF", "Avicennia officinalis", IF(J4594="LURA", "Lumnitzera racemosa", IF(J4594="CETA", "Ceriops tagal", IF(J4594="XYGR", "Xylocarpus granatum", IF(J4594="AVMA", "Avicennia marina", IF(J4594="RHMU", "Rhizophora mucronata", IF(J4594="BRGY", "Bruguiera gymnorrhiza", IF(J4594="BRSE", "Bruguiera sexangula", IF(J4594="SOOV", "Sonneratia ovata", IF(J4594="SOCA", "Sonneratia caseolaris", IF(J4594="HELI", "Heritiera littoralis", IF(J4594="HESY", "Heritiera sylvatica", IF(J4594="NYFR", "Nypa fruticans", IF(J4594="CYRA", "Cynometra ramiflora", IF(J4594="PHPA", "Phoenix paludosa", IF(J4594="SCHY", "Scyphiphora hydrophyllacea", IF(J4594="DIMA", "Diospyros maritima", IF(J4594="POPI", "Pongamia pinnata", IF(J4594="MAPS", "Maniltoa psilogyne", IF(J4594="INBI", "Intsia bijuga", IF(J4594="ACEB", "Acanthus ebracteatus", IF(J4594="CAER", "Calamus erinaceus", IF(J4594="UNUN", "Unknown unknown",  IF(J4594="SOAL", "Sonneratia alba",  IF(J4594="AECO", "Aegiceras corniculatum", "" )) )))))))))))))))))))))))))))))</f>
        <v>Excoecaria agallocha</v>
      </c>
      <c r="J4594" s="23" t="s">
        <v>162</v>
      </c>
      <c r="K4594" s="68" t="n">
        <v>7.1</v>
      </c>
      <c r="L4594" s="30"/>
      <c r="N4594" s="38"/>
    </row>
    <row r="4595" customFormat="false" ht="13.8" hidden="false" customHeight="false" outlineLevel="0" collapsed="false">
      <c r="A4595" s="72" t="s">
        <v>138</v>
      </c>
      <c r="B4595" s="43" t="n">
        <v>41398</v>
      </c>
      <c r="C4595" s="1" t="s">
        <v>544</v>
      </c>
      <c r="D4595" s="1" t="s">
        <v>140</v>
      </c>
      <c r="E4595" s="1" t="s">
        <v>544</v>
      </c>
      <c r="F4595" s="1" t="s">
        <v>20</v>
      </c>
      <c r="G4595" s="1" t="s">
        <v>190</v>
      </c>
      <c r="H4595" s="1" t="n">
        <v>4</v>
      </c>
      <c r="I4595" s="23" t="str">
        <f aca="false">IF(J4595="RHAP", "Rhizophora apiculata", IF(J4595="EXAG", "Excoecaria agallocha", IF(J4595="BRPA", "Bruguiera parviflora", IF(J4595="XYMO", "Xylocarpus moluccensis", IF(J4595="BRCY", "Bruguiera cylindrica", IF(J4595="AVAL", "Avicennia alba", IF(J4595="AVOF", "Avicennia officinalis", IF(J4595="LURA", "Lumnitzera racemosa", IF(J4595="CETA", "Ceriops tagal", IF(J4595="XYGR", "Xylocarpus granatum", IF(J4595="AVMA", "Avicennia marina", IF(J4595="RHMU", "Rhizophora mucronata", IF(J4595="BRGY", "Bruguiera gymnorrhiza", IF(J4595="BRSE", "Bruguiera sexangula", IF(J4595="SOOV", "Sonneratia ovata", IF(J4595="SOCA", "Sonneratia caseolaris", IF(J4595="HELI", "Heritiera littoralis", IF(J4595="HESY", "Heritiera sylvatica", IF(J4595="NYFR", "Nypa fruticans", IF(J4595="CYRA", "Cynometra ramiflora", IF(J4595="PHPA", "Phoenix paludosa", IF(J4595="SCHY", "Scyphiphora hydrophyllacea", IF(J4595="DIMA", "Diospyros maritima", IF(J4595="POPI", "Pongamia pinnata", IF(J4595="MAPS", "Maniltoa psilogyne", IF(J4595="INBI", "Intsia bijuga", IF(J4595="ACEB", "Acanthus ebracteatus", IF(J4595="CAER", "Calamus erinaceus", IF(J4595="UNUN", "Unknown unknown",  IF(J4595="SOAL", "Sonneratia alba",  IF(J4595="AECO", "Aegiceras corniculatum", "" )) )))))))))))))))))))))))))))))</f>
        <v>Heritiera sylvatica</v>
      </c>
      <c r="J4595" s="23" t="s">
        <v>195</v>
      </c>
      <c r="K4595" s="68" t="n">
        <v>7.5</v>
      </c>
      <c r="L4595" s="30"/>
      <c r="N4595" s="38"/>
    </row>
    <row r="4596" customFormat="false" ht="13.8" hidden="false" customHeight="false" outlineLevel="0" collapsed="false">
      <c r="A4596" s="72" t="s">
        <v>138</v>
      </c>
      <c r="B4596" s="43" t="n">
        <v>41398</v>
      </c>
      <c r="C4596" s="1" t="s">
        <v>544</v>
      </c>
      <c r="D4596" s="1" t="s">
        <v>140</v>
      </c>
      <c r="E4596" s="1" t="s">
        <v>544</v>
      </c>
      <c r="F4596" s="1" t="s">
        <v>20</v>
      </c>
      <c r="G4596" s="1" t="s">
        <v>190</v>
      </c>
      <c r="H4596" s="1" t="n">
        <v>4</v>
      </c>
      <c r="I4596" s="23" t="str">
        <f aca="false">IF(J4596="RHAP", "Rhizophora apiculata", IF(J4596="EXAG", "Excoecaria agallocha", IF(J4596="BRPA", "Bruguiera parviflora", IF(J4596="XYMO", "Xylocarpus moluccensis", IF(J4596="BRCY", "Bruguiera cylindrica", IF(J4596="AVAL", "Avicennia alba", IF(J4596="AVOF", "Avicennia officinalis", IF(J4596="LURA", "Lumnitzera racemosa", IF(J4596="CETA", "Ceriops tagal", IF(J4596="XYGR", "Xylocarpus granatum", IF(J4596="AVMA", "Avicennia marina", IF(J4596="RHMU", "Rhizophora mucronata", IF(J4596="BRGY", "Bruguiera gymnorrhiza", IF(J4596="BRSE", "Bruguiera sexangula", IF(J4596="SOOV", "Sonneratia ovata", IF(J4596="SOCA", "Sonneratia caseolaris", IF(J4596="HELI", "Heritiera littoralis", IF(J4596="HESY", "Heritiera sylvatica", IF(J4596="NYFR", "Nypa fruticans", IF(J4596="CYRA", "Cynometra ramiflora", IF(J4596="PHPA", "Phoenix paludosa", IF(J4596="SCHY", "Scyphiphora hydrophyllacea", IF(J4596="DIMA", "Diospyros maritima", IF(J4596="POPI", "Pongamia pinnata", IF(J4596="MAPS", "Maniltoa psilogyne", IF(J4596="INBI", "Intsia bijuga", IF(J4596="ACEB", "Acanthus ebracteatus", IF(J4596="CAER", "Calamus erinaceus", IF(J4596="UNUN", "Unknown unknown",  IF(J4596="SOAL", "Sonneratia alba",  IF(J4596="AECO", "Aegiceras corniculatum", "" )) )))))))))))))))))))))))))))))</f>
        <v>Heritiera sylvatica</v>
      </c>
      <c r="J4596" s="23" t="s">
        <v>195</v>
      </c>
      <c r="K4596" s="68" t="n">
        <v>7.6</v>
      </c>
      <c r="L4596" s="30"/>
      <c r="N4596" s="38"/>
    </row>
    <row r="4597" customFormat="false" ht="13.8" hidden="false" customHeight="false" outlineLevel="0" collapsed="false">
      <c r="A4597" s="72" t="s">
        <v>138</v>
      </c>
      <c r="B4597" s="43" t="n">
        <v>41398</v>
      </c>
      <c r="C4597" s="1" t="s">
        <v>544</v>
      </c>
      <c r="D4597" s="1" t="s">
        <v>140</v>
      </c>
      <c r="E4597" s="1" t="s">
        <v>544</v>
      </c>
      <c r="F4597" s="1" t="s">
        <v>20</v>
      </c>
      <c r="G4597" s="1" t="s">
        <v>190</v>
      </c>
      <c r="H4597" s="1" t="n">
        <v>4</v>
      </c>
      <c r="I4597" s="23" t="str">
        <f aca="false">IF(J4597="RHAP", "Rhizophora apiculata", IF(J4597="EXAG", "Excoecaria agallocha", IF(J4597="BRPA", "Bruguiera parviflora", IF(J4597="XYMO", "Xylocarpus moluccensis", IF(J4597="BRCY", "Bruguiera cylindrica", IF(J4597="AVAL", "Avicennia alba", IF(J4597="AVOF", "Avicennia officinalis", IF(J4597="LURA", "Lumnitzera racemosa", IF(J4597="CETA", "Ceriops tagal", IF(J4597="XYGR", "Xylocarpus granatum", IF(J4597="AVMA", "Avicennia marina", IF(J4597="RHMU", "Rhizophora mucronata", IF(J4597="BRGY", "Bruguiera gymnorrhiza", IF(J4597="BRSE", "Bruguiera sexangula", IF(J4597="SOOV", "Sonneratia ovata", IF(J4597="SOCA", "Sonneratia caseolaris", IF(J4597="HELI", "Heritiera littoralis", IF(J4597="HESY", "Heritiera sylvatica", IF(J4597="NYFR", "Nypa fruticans", IF(J4597="CYRA", "Cynometra ramiflora", IF(J4597="PHPA", "Phoenix paludosa", IF(J4597="SCHY", "Scyphiphora hydrophyllacea", IF(J4597="DIMA", "Diospyros maritima", IF(J4597="POPI", "Pongamia pinnata", IF(J4597="MAPS", "Maniltoa psilogyne", IF(J4597="INBI", "Intsia bijuga", IF(J4597="ACEB", "Acanthus ebracteatus", IF(J4597="CAER", "Calamus erinaceus", IF(J4597="UNUN", "Unknown unknown",  IF(J4597="SOAL", "Sonneratia alba",  IF(J4597="AECO", "Aegiceras corniculatum", "" )) )))))))))))))))))))))))))))))</f>
        <v>Heritiera sylvatica</v>
      </c>
      <c r="J4597" s="23" t="s">
        <v>195</v>
      </c>
      <c r="K4597" s="68" t="n">
        <v>8.9</v>
      </c>
      <c r="L4597" s="30"/>
      <c r="N4597" s="38"/>
    </row>
    <row r="4598" customFormat="false" ht="13.8" hidden="false" customHeight="false" outlineLevel="0" collapsed="false">
      <c r="A4598" s="72" t="s">
        <v>138</v>
      </c>
      <c r="B4598" s="43" t="n">
        <v>41398</v>
      </c>
      <c r="C4598" s="1" t="s">
        <v>544</v>
      </c>
      <c r="D4598" s="1" t="s">
        <v>140</v>
      </c>
      <c r="E4598" s="1" t="s">
        <v>544</v>
      </c>
      <c r="F4598" s="1" t="s">
        <v>20</v>
      </c>
      <c r="G4598" s="1" t="s">
        <v>190</v>
      </c>
      <c r="H4598" s="1" t="n">
        <v>4</v>
      </c>
      <c r="I4598" s="23" t="str">
        <f aca="false">IF(J4598="RHAP", "Rhizophora apiculata", IF(J4598="EXAG", "Excoecaria agallocha", IF(J4598="BRPA", "Bruguiera parviflora", IF(J4598="XYMO", "Xylocarpus moluccensis", IF(J4598="BRCY", "Bruguiera cylindrica", IF(J4598="AVAL", "Avicennia alba", IF(J4598="AVOF", "Avicennia officinalis", IF(J4598="LURA", "Lumnitzera racemosa", IF(J4598="CETA", "Ceriops tagal", IF(J4598="XYGR", "Xylocarpus granatum", IF(J4598="AVMA", "Avicennia marina", IF(J4598="RHMU", "Rhizophora mucronata", IF(J4598="BRGY", "Bruguiera gymnorrhiza", IF(J4598="BRSE", "Bruguiera sexangula", IF(J4598="SOOV", "Sonneratia ovata", IF(J4598="SOCA", "Sonneratia caseolaris", IF(J4598="HELI", "Heritiera littoralis", IF(J4598="HESY", "Heritiera sylvatica", IF(J4598="NYFR", "Nypa fruticans", IF(J4598="CYRA", "Cynometra ramiflora", IF(J4598="PHPA", "Phoenix paludosa", IF(J4598="SCHY", "Scyphiphora hydrophyllacea", IF(J4598="DIMA", "Diospyros maritima", IF(J4598="POPI", "Pongamia pinnata", IF(J4598="MAPS", "Maniltoa psilogyne", IF(J4598="INBI", "Intsia bijuga", IF(J4598="ACEB", "Acanthus ebracteatus", IF(J4598="CAER", "Calamus erinaceus", IF(J4598="UNUN", "Unknown unknown",  IF(J4598="SOAL", "Sonneratia alba",  IF(J4598="AECO", "Aegiceras corniculatum", "" )) )))))))))))))))))))))))))))))</f>
        <v>Heritiera sylvatica</v>
      </c>
      <c r="J4598" s="23" t="s">
        <v>195</v>
      </c>
      <c r="K4598" s="68" t="n">
        <v>9</v>
      </c>
      <c r="L4598" s="30"/>
      <c r="N4598" s="38"/>
    </row>
    <row r="4599" customFormat="false" ht="13.8" hidden="false" customHeight="false" outlineLevel="0" collapsed="false">
      <c r="A4599" s="72" t="s">
        <v>138</v>
      </c>
      <c r="B4599" s="43" t="n">
        <v>41398</v>
      </c>
      <c r="C4599" s="1" t="s">
        <v>544</v>
      </c>
      <c r="D4599" s="1" t="s">
        <v>140</v>
      </c>
      <c r="E4599" s="1" t="s">
        <v>544</v>
      </c>
      <c r="F4599" s="1" t="s">
        <v>20</v>
      </c>
      <c r="G4599" s="1" t="s">
        <v>190</v>
      </c>
      <c r="H4599" s="1" t="n">
        <v>4</v>
      </c>
      <c r="I4599" s="23" t="str">
        <f aca="false">IF(J4599="RHAP", "Rhizophora apiculata", IF(J4599="EXAG", "Excoecaria agallocha", IF(J4599="BRPA", "Bruguiera parviflora", IF(J4599="XYMO", "Xylocarpus moluccensis", IF(J4599="BRCY", "Bruguiera cylindrica", IF(J4599="AVAL", "Avicennia alba", IF(J4599="AVOF", "Avicennia officinalis", IF(J4599="LURA", "Lumnitzera racemosa", IF(J4599="CETA", "Ceriops tagal", IF(J4599="XYGR", "Xylocarpus granatum", IF(J4599="AVMA", "Avicennia marina", IF(J4599="RHMU", "Rhizophora mucronata", IF(J4599="BRGY", "Bruguiera gymnorrhiza", IF(J4599="BRSE", "Bruguiera sexangula", IF(J4599="SOOV", "Sonneratia ovata", IF(J4599="SOCA", "Sonneratia caseolaris", IF(J4599="HELI", "Heritiera littoralis", IF(J4599="HESY", "Heritiera sylvatica", IF(J4599="NYFR", "Nypa fruticans", IF(J4599="CYRA", "Cynometra ramiflora", IF(J4599="PHPA", "Phoenix paludosa", IF(J4599="SCHY", "Scyphiphora hydrophyllacea", IF(J4599="DIMA", "Diospyros maritima", IF(J4599="POPI", "Pongamia pinnata", IF(J4599="MAPS", "Maniltoa psilogyne", IF(J4599="INBI", "Intsia bijuga", IF(J4599="ACEB", "Acanthus ebracteatus", IF(J4599="CAER", "Calamus erinaceus", IF(J4599="UNUN", "Unknown unknown",  IF(J4599="SOAL", "Sonneratia alba",  IF(J4599="AECO", "Aegiceras corniculatum", "" )) )))))))))))))))))))))))))))))</f>
        <v>Heritiera sylvatica</v>
      </c>
      <c r="J4599" s="23" t="s">
        <v>195</v>
      </c>
      <c r="K4599" s="68" t="n">
        <v>9.1</v>
      </c>
      <c r="L4599" s="30"/>
      <c r="N4599" s="38"/>
    </row>
    <row r="4600" customFormat="false" ht="13.8" hidden="false" customHeight="false" outlineLevel="0" collapsed="false">
      <c r="A4600" s="72" t="s">
        <v>138</v>
      </c>
      <c r="B4600" s="43" t="n">
        <v>41398</v>
      </c>
      <c r="C4600" s="1" t="s">
        <v>544</v>
      </c>
      <c r="D4600" s="1" t="s">
        <v>140</v>
      </c>
      <c r="E4600" s="1" t="s">
        <v>544</v>
      </c>
      <c r="F4600" s="1" t="s">
        <v>20</v>
      </c>
      <c r="G4600" s="1" t="s">
        <v>190</v>
      </c>
      <c r="H4600" s="1" t="n">
        <v>4</v>
      </c>
      <c r="I4600" s="23" t="str">
        <f aca="false">IF(J4600="RHAP", "Rhizophora apiculata", IF(J4600="EXAG", "Excoecaria agallocha", IF(J4600="BRPA", "Bruguiera parviflora", IF(J4600="XYMO", "Xylocarpus moluccensis", IF(J4600="BRCY", "Bruguiera cylindrica", IF(J4600="AVAL", "Avicennia alba", IF(J4600="AVOF", "Avicennia officinalis", IF(J4600="LURA", "Lumnitzera racemosa", IF(J4600="CETA", "Ceriops tagal", IF(J4600="XYGR", "Xylocarpus granatum", IF(J4600="AVMA", "Avicennia marina", IF(J4600="RHMU", "Rhizophora mucronata", IF(J4600="BRGY", "Bruguiera gymnorrhiza", IF(J4600="BRSE", "Bruguiera sexangula", IF(J4600="SOOV", "Sonneratia ovata", IF(J4600="SOCA", "Sonneratia caseolaris", IF(J4600="HELI", "Heritiera littoralis", IF(J4600="HESY", "Heritiera sylvatica", IF(J4600="NYFR", "Nypa fruticans", IF(J4600="CYRA", "Cynometra ramiflora", IF(J4600="PHPA", "Phoenix paludosa", IF(J4600="SCHY", "Scyphiphora hydrophyllacea", IF(J4600="DIMA", "Diospyros maritima", IF(J4600="POPI", "Pongamia pinnata", IF(J4600="MAPS", "Maniltoa psilogyne", IF(J4600="INBI", "Intsia bijuga", IF(J4600="ACEB", "Acanthus ebracteatus", IF(J4600="CAER", "Calamus erinaceus", IF(J4600="UNUN", "Unknown unknown",  IF(J4600="SOAL", "Sonneratia alba",  IF(J4600="AECO", "Aegiceras corniculatum", "" )) )))))))))))))))))))))))))))))</f>
        <v>Heritiera sylvatica</v>
      </c>
      <c r="J4600" s="23" t="s">
        <v>195</v>
      </c>
      <c r="K4600" s="68" t="n">
        <v>9.3</v>
      </c>
      <c r="L4600" s="30"/>
      <c r="N4600" s="38"/>
    </row>
    <row r="4601" customFormat="false" ht="13.8" hidden="false" customHeight="false" outlineLevel="0" collapsed="false">
      <c r="A4601" s="72" t="s">
        <v>138</v>
      </c>
      <c r="B4601" s="43" t="n">
        <v>41398</v>
      </c>
      <c r="C4601" s="1" t="s">
        <v>544</v>
      </c>
      <c r="D4601" s="1" t="s">
        <v>140</v>
      </c>
      <c r="E4601" s="1" t="s">
        <v>544</v>
      </c>
      <c r="F4601" s="1" t="s">
        <v>20</v>
      </c>
      <c r="G4601" s="1" t="s">
        <v>190</v>
      </c>
      <c r="H4601" s="1" t="n">
        <v>4</v>
      </c>
      <c r="I4601" s="23" t="str">
        <f aca="false">IF(J4601="RHAP", "Rhizophora apiculata", IF(J4601="EXAG", "Excoecaria agallocha", IF(J4601="BRPA", "Bruguiera parviflora", IF(J4601="XYMO", "Xylocarpus moluccensis", IF(J4601="BRCY", "Bruguiera cylindrica", IF(J4601="AVAL", "Avicennia alba", IF(J4601="AVOF", "Avicennia officinalis", IF(J4601="LURA", "Lumnitzera racemosa", IF(J4601="CETA", "Ceriops tagal", IF(J4601="XYGR", "Xylocarpus granatum", IF(J4601="AVMA", "Avicennia marina", IF(J4601="RHMU", "Rhizophora mucronata", IF(J4601="BRGY", "Bruguiera gymnorrhiza", IF(J4601="BRSE", "Bruguiera sexangula", IF(J4601="SOOV", "Sonneratia ovata", IF(J4601="SOCA", "Sonneratia caseolaris", IF(J4601="HELI", "Heritiera littoralis", IF(J4601="HESY", "Heritiera sylvatica", IF(J4601="NYFR", "Nypa fruticans", IF(J4601="CYRA", "Cynometra ramiflora", IF(J4601="PHPA", "Phoenix paludosa", IF(J4601="SCHY", "Scyphiphora hydrophyllacea", IF(J4601="DIMA", "Diospyros maritima", IF(J4601="POPI", "Pongamia pinnata", IF(J4601="MAPS", "Maniltoa psilogyne", IF(J4601="INBI", "Intsia bijuga", IF(J4601="ACEB", "Acanthus ebracteatus", IF(J4601="CAER", "Calamus erinaceus", IF(J4601="UNUN", "Unknown unknown",  IF(J4601="SOAL", "Sonneratia alba",  IF(J4601="AECO", "Aegiceras corniculatum", "" )) )))))))))))))))))))))))))))))</f>
        <v>Diospyros maritima</v>
      </c>
      <c r="J4601" s="23" t="s">
        <v>1046</v>
      </c>
      <c r="K4601" s="68" t="n">
        <v>9.4</v>
      </c>
      <c r="L4601" s="30"/>
      <c r="N4601" s="38"/>
    </row>
    <row r="4602" customFormat="false" ht="13.8" hidden="false" customHeight="false" outlineLevel="0" collapsed="false">
      <c r="A4602" s="72" t="s">
        <v>138</v>
      </c>
      <c r="B4602" s="43" t="n">
        <v>41398</v>
      </c>
      <c r="C4602" s="1" t="s">
        <v>544</v>
      </c>
      <c r="D4602" s="1" t="s">
        <v>140</v>
      </c>
      <c r="E4602" s="1" t="s">
        <v>544</v>
      </c>
      <c r="F4602" s="1" t="s">
        <v>20</v>
      </c>
      <c r="G4602" s="1" t="s">
        <v>190</v>
      </c>
      <c r="H4602" s="1" t="n">
        <v>4</v>
      </c>
      <c r="I4602" s="23" t="str">
        <f aca="false">IF(J4602="RHAP", "Rhizophora apiculata", IF(J4602="EXAG", "Excoecaria agallocha", IF(J4602="BRPA", "Bruguiera parviflora", IF(J4602="XYMO", "Xylocarpus moluccensis", IF(J4602="BRCY", "Bruguiera cylindrica", IF(J4602="AVAL", "Avicennia alba", IF(J4602="AVOF", "Avicennia officinalis", IF(J4602="LURA", "Lumnitzera racemosa", IF(J4602="CETA", "Ceriops tagal", IF(J4602="XYGR", "Xylocarpus granatum", IF(J4602="AVMA", "Avicennia marina", IF(J4602="RHMU", "Rhizophora mucronata", IF(J4602="BRGY", "Bruguiera gymnorrhiza", IF(J4602="BRSE", "Bruguiera sexangula", IF(J4602="SOOV", "Sonneratia ovata", IF(J4602="SOCA", "Sonneratia caseolaris", IF(J4602="HELI", "Heritiera littoralis", IF(J4602="HESY", "Heritiera sylvatica", IF(J4602="NYFR", "Nypa fruticans", IF(J4602="CYRA", "Cynometra ramiflora", IF(J4602="PHPA", "Phoenix paludosa", IF(J4602="SCHY", "Scyphiphora hydrophyllacea", IF(J4602="DIMA", "Diospyros maritima", IF(J4602="POPI", "Pongamia pinnata", IF(J4602="MAPS", "Maniltoa psilogyne", IF(J4602="INBI", "Intsia bijuga", IF(J4602="ACEB", "Acanthus ebracteatus", IF(J4602="CAER", "Calamus erinaceus", IF(J4602="UNUN", "Unknown unknown",  IF(J4602="SOAL", "Sonneratia alba",  IF(J4602="AECO", "Aegiceras corniculatum", "" )) )))))))))))))))))))))))))))))</f>
        <v>Excoecaria agallocha</v>
      </c>
      <c r="J4602" s="23" t="s">
        <v>162</v>
      </c>
      <c r="K4602" s="68" t="n">
        <v>9.6</v>
      </c>
      <c r="L4602" s="30"/>
      <c r="N4602" s="38"/>
    </row>
    <row r="4603" customFormat="false" ht="13.8" hidden="false" customHeight="false" outlineLevel="0" collapsed="false">
      <c r="A4603" s="72" t="s">
        <v>138</v>
      </c>
      <c r="B4603" s="43" t="n">
        <v>41398</v>
      </c>
      <c r="C4603" s="1" t="s">
        <v>544</v>
      </c>
      <c r="D4603" s="1" t="s">
        <v>140</v>
      </c>
      <c r="E4603" s="1" t="s">
        <v>544</v>
      </c>
      <c r="F4603" s="1" t="s">
        <v>20</v>
      </c>
      <c r="G4603" s="1" t="s">
        <v>190</v>
      </c>
      <c r="H4603" s="1" t="n">
        <v>4</v>
      </c>
      <c r="I4603" s="23" t="str">
        <f aca="false">IF(J4603="RHAP", "Rhizophora apiculata", IF(J4603="EXAG", "Excoecaria agallocha", IF(J4603="BRPA", "Bruguiera parviflora", IF(J4603="XYMO", "Xylocarpus moluccensis", IF(J4603="BRCY", "Bruguiera cylindrica", IF(J4603="AVAL", "Avicennia alba", IF(J4603="AVOF", "Avicennia officinalis", IF(J4603="LURA", "Lumnitzera racemosa", IF(J4603="CETA", "Ceriops tagal", IF(J4603="XYGR", "Xylocarpus granatum", IF(J4603="AVMA", "Avicennia marina", IF(J4603="RHMU", "Rhizophora mucronata", IF(J4603="BRGY", "Bruguiera gymnorrhiza", IF(J4603="BRSE", "Bruguiera sexangula", IF(J4603="SOOV", "Sonneratia ovata", IF(J4603="SOCA", "Sonneratia caseolaris", IF(J4603="HELI", "Heritiera littoralis", IF(J4603="HESY", "Heritiera sylvatica", IF(J4603="NYFR", "Nypa fruticans", IF(J4603="CYRA", "Cynometra ramiflora", IF(J4603="PHPA", "Phoenix paludosa", IF(J4603="SCHY", "Scyphiphora hydrophyllacea", IF(J4603="DIMA", "Diospyros maritima", IF(J4603="POPI", "Pongamia pinnata", IF(J4603="MAPS", "Maniltoa psilogyne", IF(J4603="INBI", "Intsia bijuga", IF(J4603="ACEB", "Acanthus ebracteatus", IF(J4603="CAER", "Calamus erinaceus", IF(J4603="UNUN", "Unknown unknown",  IF(J4603="SOAL", "Sonneratia alba",  IF(J4603="AECO", "Aegiceras corniculatum", "" )) )))))))))))))))))))))))))))))</f>
        <v>Heritiera sylvatica</v>
      </c>
      <c r="J4603" s="23" t="s">
        <v>195</v>
      </c>
      <c r="K4603" s="68" t="n">
        <v>9.6</v>
      </c>
      <c r="L4603" s="30"/>
      <c r="N4603" s="38"/>
    </row>
    <row r="4604" customFormat="false" ht="13.8" hidden="false" customHeight="false" outlineLevel="0" collapsed="false">
      <c r="A4604" s="72" t="s">
        <v>138</v>
      </c>
      <c r="B4604" s="43" t="n">
        <v>41398</v>
      </c>
      <c r="C4604" s="1" t="s">
        <v>544</v>
      </c>
      <c r="D4604" s="1" t="s">
        <v>140</v>
      </c>
      <c r="E4604" s="1" t="s">
        <v>544</v>
      </c>
      <c r="F4604" s="1" t="s">
        <v>20</v>
      </c>
      <c r="G4604" s="1" t="s">
        <v>190</v>
      </c>
      <c r="H4604" s="1" t="n">
        <v>4</v>
      </c>
      <c r="I4604" s="23" t="str">
        <f aca="false">IF(J4604="RHAP", "Rhizophora apiculata", IF(J4604="EXAG", "Excoecaria agallocha", IF(J4604="BRPA", "Bruguiera parviflora", IF(J4604="XYMO", "Xylocarpus moluccensis", IF(J4604="BRCY", "Bruguiera cylindrica", IF(J4604="AVAL", "Avicennia alba", IF(J4604="AVOF", "Avicennia officinalis", IF(J4604="LURA", "Lumnitzera racemosa", IF(J4604="CETA", "Ceriops tagal", IF(J4604="XYGR", "Xylocarpus granatum", IF(J4604="AVMA", "Avicennia marina", IF(J4604="RHMU", "Rhizophora mucronata", IF(J4604="BRGY", "Bruguiera gymnorrhiza", IF(J4604="BRSE", "Bruguiera sexangula", IF(J4604="SOOV", "Sonneratia ovata", IF(J4604="SOCA", "Sonneratia caseolaris", IF(J4604="HELI", "Heritiera littoralis", IF(J4604="HESY", "Heritiera sylvatica", IF(J4604="NYFR", "Nypa fruticans", IF(J4604="CYRA", "Cynometra ramiflora", IF(J4604="PHPA", "Phoenix paludosa", IF(J4604="SCHY", "Scyphiphora hydrophyllacea", IF(J4604="DIMA", "Diospyros maritima", IF(J4604="POPI", "Pongamia pinnata", IF(J4604="MAPS", "Maniltoa psilogyne", IF(J4604="INBI", "Intsia bijuga", IF(J4604="ACEB", "Acanthus ebracteatus", IF(J4604="CAER", "Calamus erinaceus", IF(J4604="UNUN", "Unknown unknown",  IF(J4604="SOAL", "Sonneratia alba",  IF(J4604="AECO", "Aegiceras corniculatum", "" )) )))))))))))))))))))))))))))))</f>
        <v>Heritiera sylvatica</v>
      </c>
      <c r="J4604" s="23" t="s">
        <v>195</v>
      </c>
      <c r="K4604" s="68" t="n">
        <v>10.1</v>
      </c>
      <c r="L4604" s="30"/>
      <c r="N4604" s="38"/>
    </row>
    <row r="4605" customFormat="false" ht="13.8" hidden="false" customHeight="false" outlineLevel="0" collapsed="false">
      <c r="A4605" s="72" t="s">
        <v>138</v>
      </c>
      <c r="B4605" s="43" t="n">
        <v>41398</v>
      </c>
      <c r="C4605" s="1" t="s">
        <v>544</v>
      </c>
      <c r="D4605" s="1" t="s">
        <v>140</v>
      </c>
      <c r="E4605" s="1" t="s">
        <v>544</v>
      </c>
      <c r="F4605" s="1" t="s">
        <v>20</v>
      </c>
      <c r="G4605" s="1" t="s">
        <v>190</v>
      </c>
      <c r="H4605" s="1" t="n">
        <v>4</v>
      </c>
      <c r="I4605" s="23" t="str">
        <f aca="false">IF(J4605="RHAP", "Rhizophora apiculata", IF(J4605="EXAG", "Excoecaria agallocha", IF(J4605="BRPA", "Bruguiera parviflora", IF(J4605="XYMO", "Xylocarpus moluccensis", IF(J4605="BRCY", "Bruguiera cylindrica", IF(J4605="AVAL", "Avicennia alba", IF(J4605="AVOF", "Avicennia officinalis", IF(J4605="LURA", "Lumnitzera racemosa", IF(J4605="CETA", "Ceriops tagal", IF(J4605="XYGR", "Xylocarpus granatum", IF(J4605="AVMA", "Avicennia marina", IF(J4605="RHMU", "Rhizophora mucronata", IF(J4605="BRGY", "Bruguiera gymnorrhiza", IF(J4605="BRSE", "Bruguiera sexangula", IF(J4605="SOOV", "Sonneratia ovata", IF(J4605="SOCA", "Sonneratia caseolaris", IF(J4605="HELI", "Heritiera littoralis", IF(J4605="HESY", "Heritiera sylvatica", IF(J4605="NYFR", "Nypa fruticans", IF(J4605="CYRA", "Cynometra ramiflora", IF(J4605="PHPA", "Phoenix paludosa", IF(J4605="SCHY", "Scyphiphora hydrophyllacea", IF(J4605="DIMA", "Diospyros maritima", IF(J4605="POPI", "Pongamia pinnata", IF(J4605="MAPS", "Maniltoa psilogyne", IF(J4605="INBI", "Intsia bijuga", IF(J4605="ACEB", "Acanthus ebracteatus", IF(J4605="CAER", "Calamus erinaceus", IF(J4605="UNUN", "Unknown unknown",  IF(J4605="SOAL", "Sonneratia alba",  IF(J4605="AECO", "Aegiceras corniculatum", "" )) )))))))))))))))))))))))))))))</f>
        <v>Diospyros maritima</v>
      </c>
      <c r="J4605" s="23" t="s">
        <v>1046</v>
      </c>
      <c r="K4605" s="68" t="n">
        <v>10.8</v>
      </c>
      <c r="L4605" s="30"/>
      <c r="N4605" s="38"/>
    </row>
    <row r="4606" customFormat="false" ht="13.8" hidden="false" customHeight="false" outlineLevel="0" collapsed="false">
      <c r="A4606" s="72" t="s">
        <v>138</v>
      </c>
      <c r="B4606" s="43" t="n">
        <v>41398</v>
      </c>
      <c r="C4606" s="1" t="s">
        <v>544</v>
      </c>
      <c r="D4606" s="1" t="s">
        <v>140</v>
      </c>
      <c r="E4606" s="1" t="s">
        <v>544</v>
      </c>
      <c r="F4606" s="1" t="s">
        <v>20</v>
      </c>
      <c r="G4606" s="1" t="s">
        <v>190</v>
      </c>
      <c r="H4606" s="1" t="n">
        <v>4</v>
      </c>
      <c r="I4606" s="23" t="str">
        <f aca="false">IF(J4606="RHAP", "Rhizophora apiculata", IF(J4606="EXAG", "Excoecaria agallocha", IF(J4606="BRPA", "Bruguiera parviflora", IF(J4606="XYMO", "Xylocarpus moluccensis", IF(J4606="BRCY", "Bruguiera cylindrica", IF(J4606="AVAL", "Avicennia alba", IF(J4606="AVOF", "Avicennia officinalis", IF(J4606="LURA", "Lumnitzera racemosa", IF(J4606="CETA", "Ceriops tagal", IF(J4606="XYGR", "Xylocarpus granatum", IF(J4606="AVMA", "Avicennia marina", IF(J4606="RHMU", "Rhizophora mucronata", IF(J4606="BRGY", "Bruguiera gymnorrhiza", IF(J4606="BRSE", "Bruguiera sexangula", IF(J4606="SOOV", "Sonneratia ovata", IF(J4606="SOCA", "Sonneratia caseolaris", IF(J4606="HELI", "Heritiera littoralis", IF(J4606="HESY", "Heritiera sylvatica", IF(J4606="NYFR", "Nypa fruticans", IF(J4606="CYRA", "Cynometra ramiflora", IF(J4606="PHPA", "Phoenix paludosa", IF(J4606="SCHY", "Scyphiphora hydrophyllacea", IF(J4606="DIMA", "Diospyros maritima", IF(J4606="POPI", "Pongamia pinnata", IF(J4606="MAPS", "Maniltoa psilogyne", IF(J4606="INBI", "Intsia bijuga", IF(J4606="ACEB", "Acanthus ebracteatus", IF(J4606="CAER", "Calamus erinaceus", IF(J4606="UNUN", "Unknown unknown",  IF(J4606="SOAL", "Sonneratia alba",  IF(J4606="AECO", "Aegiceras corniculatum", "" )) )))))))))))))))))))))))))))))</f>
        <v>Heritiera sylvatica</v>
      </c>
      <c r="J4606" s="23" t="s">
        <v>195</v>
      </c>
      <c r="K4606" s="68" t="n">
        <v>10.8</v>
      </c>
      <c r="L4606" s="30"/>
      <c r="N4606" s="38"/>
    </row>
    <row r="4607" customFormat="false" ht="13.8" hidden="false" customHeight="false" outlineLevel="0" collapsed="false">
      <c r="A4607" s="72" t="s">
        <v>138</v>
      </c>
      <c r="B4607" s="43" t="n">
        <v>41398</v>
      </c>
      <c r="C4607" s="1" t="s">
        <v>544</v>
      </c>
      <c r="D4607" s="1" t="s">
        <v>140</v>
      </c>
      <c r="E4607" s="1" t="s">
        <v>544</v>
      </c>
      <c r="F4607" s="1" t="s">
        <v>20</v>
      </c>
      <c r="G4607" s="1" t="s">
        <v>190</v>
      </c>
      <c r="H4607" s="1" t="n">
        <v>4</v>
      </c>
      <c r="I4607" s="23" t="str">
        <f aca="false">IF(J4607="RHAP", "Rhizophora apiculata", IF(J4607="EXAG", "Excoecaria agallocha", IF(J4607="BRPA", "Bruguiera parviflora", IF(J4607="XYMO", "Xylocarpus moluccensis", IF(J4607="BRCY", "Bruguiera cylindrica", IF(J4607="AVAL", "Avicennia alba", IF(J4607="AVOF", "Avicennia officinalis", IF(J4607="LURA", "Lumnitzera racemosa", IF(J4607="CETA", "Ceriops tagal", IF(J4607="XYGR", "Xylocarpus granatum", IF(J4607="AVMA", "Avicennia marina", IF(J4607="RHMU", "Rhizophora mucronata", IF(J4607="BRGY", "Bruguiera gymnorrhiza", IF(J4607="BRSE", "Bruguiera sexangula", IF(J4607="SOOV", "Sonneratia ovata", IF(J4607="SOCA", "Sonneratia caseolaris", IF(J4607="HELI", "Heritiera littoralis", IF(J4607="HESY", "Heritiera sylvatica", IF(J4607="NYFR", "Nypa fruticans", IF(J4607="CYRA", "Cynometra ramiflora", IF(J4607="PHPA", "Phoenix paludosa", IF(J4607="SCHY", "Scyphiphora hydrophyllacea", IF(J4607="DIMA", "Diospyros maritima", IF(J4607="POPI", "Pongamia pinnata", IF(J4607="MAPS", "Maniltoa psilogyne", IF(J4607="INBI", "Intsia bijuga", IF(J4607="ACEB", "Acanthus ebracteatus", IF(J4607="CAER", "Calamus erinaceus", IF(J4607="UNUN", "Unknown unknown",  IF(J4607="SOAL", "Sonneratia alba",  IF(J4607="AECO", "Aegiceras corniculatum", "" )) )))))))))))))))))))))))))))))</f>
        <v>Excoecaria agallocha</v>
      </c>
      <c r="J4607" s="23" t="s">
        <v>162</v>
      </c>
      <c r="K4607" s="68" t="n">
        <v>11.5</v>
      </c>
      <c r="L4607" s="30"/>
      <c r="N4607" s="38"/>
    </row>
    <row r="4608" customFormat="false" ht="13.8" hidden="false" customHeight="false" outlineLevel="0" collapsed="false">
      <c r="A4608" s="72" t="s">
        <v>138</v>
      </c>
      <c r="B4608" s="43" t="n">
        <v>41398</v>
      </c>
      <c r="C4608" s="1" t="s">
        <v>544</v>
      </c>
      <c r="D4608" s="1" t="s">
        <v>140</v>
      </c>
      <c r="E4608" s="1" t="s">
        <v>544</v>
      </c>
      <c r="F4608" s="1" t="s">
        <v>20</v>
      </c>
      <c r="G4608" s="1" t="s">
        <v>190</v>
      </c>
      <c r="H4608" s="1" t="n">
        <v>4</v>
      </c>
      <c r="I4608" s="23" t="str">
        <f aca="false">IF(J4608="RHAP", "Rhizophora apiculata", IF(J4608="EXAG", "Excoecaria agallocha", IF(J4608="BRPA", "Bruguiera parviflora", IF(J4608="XYMO", "Xylocarpus moluccensis", IF(J4608="BRCY", "Bruguiera cylindrica", IF(J4608="AVAL", "Avicennia alba", IF(J4608="AVOF", "Avicennia officinalis", IF(J4608="LURA", "Lumnitzera racemosa", IF(J4608="CETA", "Ceriops tagal", IF(J4608="XYGR", "Xylocarpus granatum", IF(J4608="AVMA", "Avicennia marina", IF(J4608="RHMU", "Rhizophora mucronata", IF(J4608="BRGY", "Bruguiera gymnorrhiza", IF(J4608="BRSE", "Bruguiera sexangula", IF(J4608="SOOV", "Sonneratia ovata", IF(J4608="SOCA", "Sonneratia caseolaris", IF(J4608="HELI", "Heritiera littoralis", IF(J4608="HESY", "Heritiera sylvatica", IF(J4608="NYFR", "Nypa fruticans", IF(J4608="CYRA", "Cynometra ramiflora", IF(J4608="PHPA", "Phoenix paludosa", IF(J4608="SCHY", "Scyphiphora hydrophyllacea", IF(J4608="DIMA", "Diospyros maritima", IF(J4608="POPI", "Pongamia pinnata", IF(J4608="MAPS", "Maniltoa psilogyne", IF(J4608="INBI", "Intsia bijuga", IF(J4608="ACEB", "Acanthus ebracteatus", IF(J4608="CAER", "Calamus erinaceus", IF(J4608="UNUN", "Unknown unknown",  IF(J4608="SOAL", "Sonneratia alba",  IF(J4608="AECO", "Aegiceras corniculatum", "" )) )))))))))))))))))))))))))))))</f>
        <v>Maniltoa psilogyne</v>
      </c>
      <c r="J4608" s="23" t="s">
        <v>1047</v>
      </c>
      <c r="K4608" s="68" t="n">
        <v>14.9</v>
      </c>
      <c r="L4608" s="30"/>
      <c r="N4608" s="38"/>
      <c r="P4608" s="23"/>
    </row>
    <row r="4609" customFormat="false" ht="13.8" hidden="false" customHeight="false" outlineLevel="0" collapsed="false">
      <c r="A4609" s="72" t="s">
        <v>138</v>
      </c>
      <c r="B4609" s="43" t="n">
        <v>41398</v>
      </c>
      <c r="C4609" s="1" t="s">
        <v>544</v>
      </c>
      <c r="D4609" s="1" t="s">
        <v>140</v>
      </c>
      <c r="E4609" s="1" t="s">
        <v>544</v>
      </c>
      <c r="F4609" s="1" t="s">
        <v>20</v>
      </c>
      <c r="G4609" s="1" t="s">
        <v>190</v>
      </c>
      <c r="H4609" s="1" t="n">
        <v>4</v>
      </c>
      <c r="I4609" s="23" t="str">
        <f aca="false">IF(J4609="RHAP", "Rhizophora apiculata", IF(J4609="EXAG", "Excoecaria agallocha", IF(J4609="BRPA", "Bruguiera parviflora", IF(J4609="XYMO", "Xylocarpus moluccensis", IF(J4609="BRCY", "Bruguiera cylindrica", IF(J4609="AVAL", "Avicennia alba", IF(J4609="AVOF", "Avicennia officinalis", IF(J4609="LURA", "Lumnitzera racemosa", IF(J4609="CETA", "Ceriops tagal", IF(J4609="XYGR", "Xylocarpus granatum", IF(J4609="AVMA", "Avicennia marina", IF(J4609="RHMU", "Rhizophora mucronata", IF(J4609="BRGY", "Bruguiera gymnorrhiza", IF(J4609="BRSE", "Bruguiera sexangula", IF(J4609="SOOV", "Sonneratia ovata", IF(J4609="SOCA", "Sonneratia caseolaris", IF(J4609="HELI", "Heritiera littoralis", IF(J4609="HESY", "Heritiera sylvatica", IF(J4609="NYFR", "Nypa fruticans", IF(J4609="CYRA", "Cynometra ramiflora", IF(J4609="PHPA", "Phoenix paludosa", IF(J4609="SCHY", "Scyphiphora hydrophyllacea", IF(J4609="DIMA", "Diospyros maritima", IF(J4609="POPI", "Pongamia pinnata", IF(J4609="MAPS", "Maniltoa psilogyne", IF(J4609="INBI", "Intsia bijuga", IF(J4609="ACEB", "Acanthus ebracteatus", IF(J4609="CAER", "Calamus erinaceus", IF(J4609="UNUN", "Unknown unknown",  IF(J4609="SOAL", "Sonneratia alba",  IF(J4609="AECO", "Aegiceras corniculatum", "" )) )))))))))))))))))))))))))))))</f>
        <v>Maniltoa psilogyne</v>
      </c>
      <c r="J4609" s="23" t="s">
        <v>1047</v>
      </c>
      <c r="K4609" s="68" t="n">
        <v>19.3</v>
      </c>
      <c r="L4609" s="30"/>
      <c r="N4609" s="38"/>
      <c r="P4609" s="23"/>
    </row>
    <row r="4610" customFormat="false" ht="13.8" hidden="false" customHeight="false" outlineLevel="0" collapsed="false">
      <c r="A4610" s="72" t="s">
        <v>138</v>
      </c>
      <c r="B4610" s="43" t="n">
        <v>41398</v>
      </c>
      <c r="C4610" s="1" t="s">
        <v>544</v>
      </c>
      <c r="D4610" s="1" t="s">
        <v>140</v>
      </c>
      <c r="E4610" s="1" t="s">
        <v>544</v>
      </c>
      <c r="F4610" s="1" t="s">
        <v>20</v>
      </c>
      <c r="G4610" s="1" t="s">
        <v>190</v>
      </c>
      <c r="H4610" s="1" t="n">
        <v>4</v>
      </c>
      <c r="I4610" s="23" t="str">
        <f aca="false">IF(J4610="RHAP", "Rhizophora apiculata", IF(J4610="EXAG", "Excoecaria agallocha", IF(J4610="BRPA", "Bruguiera parviflora", IF(J4610="XYMO", "Xylocarpus moluccensis", IF(J4610="BRCY", "Bruguiera cylindrica", IF(J4610="AVAL", "Avicennia alba", IF(J4610="AVOF", "Avicennia officinalis", IF(J4610="LURA", "Lumnitzera racemosa", IF(J4610="CETA", "Ceriops tagal", IF(J4610="XYGR", "Xylocarpus granatum", IF(J4610="AVMA", "Avicennia marina", IF(J4610="RHMU", "Rhizophora mucronata", IF(J4610="BRGY", "Bruguiera gymnorrhiza", IF(J4610="BRSE", "Bruguiera sexangula", IF(J4610="SOOV", "Sonneratia ovata", IF(J4610="SOCA", "Sonneratia caseolaris", IF(J4610="HELI", "Heritiera littoralis", IF(J4610="HESY", "Heritiera sylvatica", IF(J4610="NYFR", "Nypa fruticans", IF(J4610="CYRA", "Cynometra ramiflora", IF(J4610="PHPA", "Phoenix paludosa", IF(J4610="SCHY", "Scyphiphora hydrophyllacea", IF(J4610="DIMA", "Diospyros maritima", IF(J4610="POPI", "Pongamia pinnata", IF(J4610="MAPS", "Maniltoa psilogyne", IF(J4610="INBI", "Intsia bijuga", IF(J4610="ACEB", "Acanthus ebracteatus", IF(J4610="CAER", "Calamus erinaceus", IF(J4610="UNUN", "Unknown unknown",  IF(J4610="SOAL", "Sonneratia alba",  IF(J4610="AECO", "Aegiceras corniculatum", "" )) )))))))))))))))))))))))))))))</f>
        <v>Excoecaria agallocha</v>
      </c>
      <c r="J4610" s="23" t="s">
        <v>162</v>
      </c>
      <c r="K4610" s="68" t="n">
        <v>25</v>
      </c>
      <c r="L4610" s="30"/>
      <c r="N4610" s="38"/>
    </row>
    <row r="4611" customFormat="false" ht="13.8" hidden="false" customHeight="false" outlineLevel="0" collapsed="false">
      <c r="A4611" s="23" t="s">
        <v>138</v>
      </c>
      <c r="B4611" s="43" t="n">
        <v>41398</v>
      </c>
      <c r="C4611" s="1" t="s">
        <v>544</v>
      </c>
      <c r="D4611" s="1" t="s">
        <v>140</v>
      </c>
      <c r="E4611" s="1" t="s">
        <v>544</v>
      </c>
      <c r="F4611" s="1" t="s">
        <v>20</v>
      </c>
      <c r="G4611" s="1" t="s">
        <v>190</v>
      </c>
      <c r="H4611" s="1" t="n">
        <v>4</v>
      </c>
      <c r="I4611" s="23" t="str">
        <f aca="false">IF(J4611="RHAP", "Rhizophora apiculata", IF(J4611="EXAG", "Excoecaria agallocha", IF(J4611="BRPA", "Bruguiera parviflora", IF(J4611="XYMO", "Xylocarpus moluccensis", IF(J4611="BRCY", "Bruguiera cylindrica", IF(J4611="AVAL", "Avicennia alba", IF(J4611="AVOF", "Avicennia officinalis", IF(J4611="LURA", "Lumnitzera racemosa", IF(J4611="CETA", "Ceriops tagal", IF(J4611="XYGR", "Xylocarpus granatum", IF(J4611="AVMA", "Avicennia marina", IF(J4611="RHMU", "Rhizophora mucronata", IF(J4611="BRGY", "Bruguiera gymnorrhiza", IF(J4611="BRSE", "Bruguiera sexangula", IF(J4611="SOOV", "Sonneratia ovata", IF(J4611="SOCA", "Sonneratia caseolaris", IF(J4611="HELI", "Heritiera littoralis", IF(J4611="HESY", "Heritiera sylvatica", IF(J4611="NYFR", "Nypa fruticans", IF(J4611="CYRA", "Cynometra ramiflora", IF(J4611="PHPA", "Phoenix paludosa", IF(J4611="SCHY", "Scyphiphora hydrophyllacea", IF(J4611="DIMA", "Diospyros maritima", IF(J4611="POPI", "Pongamia pinnata", IF(J4611="MAPS", "Maniltoa psilogyne", IF(J4611="INBI", "Intsia bijuga", IF(J4611="ACEB", "Acanthus ebracteatus", IF(J4611="CAER", "Calamus erinaceus", IF(J4611="UNUN", "Unknown unknown",  IF(J4611="SOAL", "Sonneratia alba",  IF(J4611="AECO", "Aegiceras corniculatum", "" )) )))))))))))))))))))))))))))))</f>
        <v>Unknown unknown</v>
      </c>
      <c r="J4611" s="23" t="s">
        <v>1028</v>
      </c>
      <c r="K4611" s="68" t="n">
        <v>33</v>
      </c>
      <c r="L4611" s="30"/>
      <c r="N4611" s="38"/>
      <c r="P4611" s="23"/>
    </row>
    <row r="4612" customFormat="false" ht="13.8" hidden="false" customHeight="false" outlineLevel="0" collapsed="false">
      <c r="A4612" s="72" t="s">
        <v>138</v>
      </c>
      <c r="B4612" s="43" t="n">
        <v>41398</v>
      </c>
      <c r="C4612" s="1" t="s">
        <v>544</v>
      </c>
      <c r="D4612" s="1" t="s">
        <v>140</v>
      </c>
      <c r="E4612" s="1" t="s">
        <v>544</v>
      </c>
      <c r="F4612" s="1" t="s">
        <v>20</v>
      </c>
      <c r="G4612" s="1" t="s">
        <v>190</v>
      </c>
      <c r="H4612" s="1" t="n">
        <v>5</v>
      </c>
      <c r="I4612" s="23" t="str">
        <f aca="false">IF(J4612="RHAP", "Rhizophora apiculata", IF(J4612="EXAG", "Excoecaria agallocha", IF(J4612="BRPA", "Bruguiera parviflora", IF(J4612="XYMO", "Xylocarpus moluccensis", IF(J4612="BRCY", "Bruguiera cylindrica", IF(J4612="AVAL", "Avicennia alba", IF(J4612="AVOF", "Avicennia officinalis", IF(J4612="LURA", "Lumnitzera racemosa", IF(J4612="CETA", "Ceriops tagal", IF(J4612="XYGR", "Xylocarpus granatum", IF(J4612="AVMA", "Avicennia marina", IF(J4612="RHMU", "Rhizophora mucronata", IF(J4612="BRGY", "Bruguiera gymnorrhiza", IF(J4612="BRSE", "Bruguiera sexangula", IF(J4612="SOOV", "Sonneratia ovata", IF(J4612="SOCA", "Sonneratia caseolaris", IF(J4612="HELI", "Heritiera littoralis", IF(J4612="HESY", "Heritiera sylvatica", IF(J4612="NYFR", "Nypa fruticans", IF(J4612="CYRA", "Cynometra ramiflora", IF(J4612="PHPA", "Phoenix paludosa", IF(J4612="SCHY", "Scyphiphora hydrophyllacea", IF(J4612="DIMA", "Diospyros maritima", IF(J4612="POPI", "Pongamia pinnata", IF(J4612="MAPS", "Maniltoa psilogyne", IF(J4612="INBI", "Intsia bijuga", IF(J4612="ACEB", "Acanthus ebracteatus", IF(J4612="CAER", "Calamus erinaceus", IF(J4612="UNUN", "Unknown unknown",  IF(J4612="SOAL", "Sonneratia alba",  IF(J4612="AECO", "Aegiceras corniculatum", "" )) )))))))))))))))))))))))))))))</f>
        <v>Ceriops tagal</v>
      </c>
      <c r="J4612" s="23" t="s">
        <v>175</v>
      </c>
      <c r="K4612" s="68" t="n">
        <v>5.5</v>
      </c>
      <c r="L4612" s="30"/>
      <c r="N4612" s="38"/>
    </row>
    <row r="4613" customFormat="false" ht="13.8" hidden="false" customHeight="false" outlineLevel="0" collapsed="false">
      <c r="A4613" s="72" t="s">
        <v>138</v>
      </c>
      <c r="B4613" s="43" t="n">
        <v>41398</v>
      </c>
      <c r="C4613" s="1" t="s">
        <v>544</v>
      </c>
      <c r="D4613" s="1" t="s">
        <v>140</v>
      </c>
      <c r="E4613" s="1" t="s">
        <v>544</v>
      </c>
      <c r="F4613" s="1" t="s">
        <v>20</v>
      </c>
      <c r="G4613" s="1" t="s">
        <v>190</v>
      </c>
      <c r="H4613" s="1" t="n">
        <v>5</v>
      </c>
      <c r="I4613" s="23" t="str">
        <f aca="false">IF(J4613="RHAP", "Rhizophora apiculata", IF(J4613="EXAG", "Excoecaria agallocha", IF(J4613="BRPA", "Bruguiera parviflora", IF(J4613="XYMO", "Xylocarpus moluccensis", IF(J4613="BRCY", "Bruguiera cylindrica", IF(J4613="AVAL", "Avicennia alba", IF(J4613="AVOF", "Avicennia officinalis", IF(J4613="LURA", "Lumnitzera racemosa", IF(J4613="CETA", "Ceriops tagal", IF(J4613="XYGR", "Xylocarpus granatum", IF(J4613="AVMA", "Avicennia marina", IF(J4613="RHMU", "Rhizophora mucronata", IF(J4613="BRGY", "Bruguiera gymnorrhiza", IF(J4613="BRSE", "Bruguiera sexangula", IF(J4613="SOOV", "Sonneratia ovata", IF(J4613="SOCA", "Sonneratia caseolaris", IF(J4613="HELI", "Heritiera littoralis", IF(J4613="HESY", "Heritiera sylvatica", IF(J4613="NYFR", "Nypa fruticans", IF(J4613="CYRA", "Cynometra ramiflora", IF(J4613="PHPA", "Phoenix paludosa", IF(J4613="SCHY", "Scyphiphora hydrophyllacea", IF(J4613="DIMA", "Diospyros maritima", IF(J4613="POPI", "Pongamia pinnata", IF(J4613="MAPS", "Maniltoa psilogyne", IF(J4613="INBI", "Intsia bijuga", IF(J4613="ACEB", "Acanthus ebracteatus", IF(J4613="CAER", "Calamus erinaceus", IF(J4613="UNUN", "Unknown unknown",  IF(J4613="SOAL", "Sonneratia alba",  IF(J4613="AECO", "Aegiceras corniculatum", "" )) )))))))))))))))))))))))))))))</f>
        <v>Ceriops tagal</v>
      </c>
      <c r="J4613" s="23" t="s">
        <v>175</v>
      </c>
      <c r="K4613" s="68" t="n">
        <v>5.6</v>
      </c>
      <c r="L4613" s="30"/>
      <c r="N4613" s="38"/>
    </row>
    <row r="4614" customFormat="false" ht="13.8" hidden="false" customHeight="false" outlineLevel="0" collapsed="false">
      <c r="A4614" s="72" t="s">
        <v>138</v>
      </c>
      <c r="B4614" s="43" t="n">
        <v>41398</v>
      </c>
      <c r="C4614" s="1" t="s">
        <v>544</v>
      </c>
      <c r="D4614" s="1" t="s">
        <v>140</v>
      </c>
      <c r="E4614" s="1" t="s">
        <v>544</v>
      </c>
      <c r="F4614" s="1" t="s">
        <v>20</v>
      </c>
      <c r="G4614" s="1" t="s">
        <v>190</v>
      </c>
      <c r="H4614" s="1" t="n">
        <v>5</v>
      </c>
      <c r="I4614" s="23" t="str">
        <f aca="false">IF(J4614="RHAP", "Rhizophora apiculata", IF(J4614="EXAG", "Excoecaria agallocha", IF(J4614="BRPA", "Bruguiera parviflora", IF(J4614="XYMO", "Xylocarpus moluccensis", IF(J4614="BRCY", "Bruguiera cylindrica", IF(J4614="AVAL", "Avicennia alba", IF(J4614="AVOF", "Avicennia officinalis", IF(J4614="LURA", "Lumnitzera racemosa", IF(J4614="CETA", "Ceriops tagal", IF(J4614="XYGR", "Xylocarpus granatum", IF(J4614="AVMA", "Avicennia marina", IF(J4614="RHMU", "Rhizophora mucronata", IF(J4614="BRGY", "Bruguiera gymnorrhiza", IF(J4614="BRSE", "Bruguiera sexangula", IF(J4614="SOOV", "Sonneratia ovata", IF(J4614="SOCA", "Sonneratia caseolaris", IF(J4614="HELI", "Heritiera littoralis", IF(J4614="HESY", "Heritiera sylvatica", IF(J4614="NYFR", "Nypa fruticans", IF(J4614="CYRA", "Cynometra ramiflora", IF(J4614="PHPA", "Phoenix paludosa", IF(J4614="SCHY", "Scyphiphora hydrophyllacea", IF(J4614="DIMA", "Diospyros maritima", IF(J4614="POPI", "Pongamia pinnata", IF(J4614="MAPS", "Maniltoa psilogyne", IF(J4614="INBI", "Intsia bijuga", IF(J4614="ACEB", "Acanthus ebracteatus", IF(J4614="CAER", "Calamus erinaceus", IF(J4614="UNUN", "Unknown unknown",  IF(J4614="SOAL", "Sonneratia alba",  IF(J4614="AECO", "Aegiceras corniculatum", "" )) )))))))))))))))))))))))))))))</f>
        <v>Ceriops tagal</v>
      </c>
      <c r="J4614" s="23" t="s">
        <v>175</v>
      </c>
      <c r="K4614" s="68" t="n">
        <v>7.9</v>
      </c>
      <c r="L4614" s="30"/>
      <c r="N4614" s="38"/>
    </row>
    <row r="4615" customFormat="false" ht="13.8" hidden="false" customHeight="false" outlineLevel="0" collapsed="false">
      <c r="A4615" s="23" t="s">
        <v>138</v>
      </c>
      <c r="B4615" s="43" t="n">
        <v>41398</v>
      </c>
      <c r="C4615" s="1" t="s">
        <v>544</v>
      </c>
      <c r="D4615" s="1" t="s">
        <v>140</v>
      </c>
      <c r="E4615" s="1" t="s">
        <v>544</v>
      </c>
      <c r="F4615" s="1" t="s">
        <v>20</v>
      </c>
      <c r="G4615" s="1" t="s">
        <v>190</v>
      </c>
      <c r="H4615" s="1" t="n">
        <v>5</v>
      </c>
      <c r="I4615" s="23" t="str">
        <f aca="false">IF(J4615="RHAP", "Rhizophora apiculata", IF(J4615="EXAG", "Excoecaria agallocha", IF(J4615="BRPA", "Bruguiera parviflora", IF(J4615="XYMO", "Xylocarpus moluccensis", IF(J4615="BRCY", "Bruguiera cylindrica", IF(J4615="AVAL", "Avicennia alba", IF(J4615="AVOF", "Avicennia officinalis", IF(J4615="LURA", "Lumnitzera racemosa", IF(J4615="CETA", "Ceriops tagal", IF(J4615="XYGR", "Xylocarpus granatum", IF(J4615="AVMA", "Avicennia marina", IF(J4615="RHMU", "Rhizophora mucronata", IF(J4615="BRGY", "Bruguiera gymnorrhiza", IF(J4615="BRSE", "Bruguiera sexangula", IF(J4615="SOOV", "Sonneratia ovata", IF(J4615="SOCA", "Sonneratia caseolaris", IF(J4615="HELI", "Heritiera littoralis", IF(J4615="HESY", "Heritiera sylvatica", IF(J4615="NYFR", "Nypa fruticans", IF(J4615="CYRA", "Cynometra ramiflora", IF(J4615="PHPA", "Phoenix paludosa", IF(J4615="SCHY", "Scyphiphora hydrophyllacea", IF(J4615="DIMA", "Diospyros maritima", IF(J4615="POPI", "Pongamia pinnata", IF(J4615="MAPS", "Maniltoa psilogyne", IF(J4615="INBI", "Intsia bijuga", IF(J4615="ACEB", "Acanthus ebracteatus", IF(J4615="CAER", "Calamus erinaceus", IF(J4615="UNUN", "Unknown unknown",  IF(J4615="SOAL", "Sonneratia alba",  IF(J4615="AECO", "Aegiceras corniculatum", "" )) )))))))))))))))))))))))))))))</f>
        <v>Xylocarpus moluccensis</v>
      </c>
      <c r="J4615" s="23" t="s">
        <v>146</v>
      </c>
      <c r="K4615" s="68" t="n">
        <v>9.4</v>
      </c>
      <c r="L4615" s="30"/>
      <c r="N4615" s="38"/>
    </row>
    <row r="4616" customFormat="false" ht="13.8" hidden="false" customHeight="false" outlineLevel="0" collapsed="false">
      <c r="A4616" s="72" t="s">
        <v>138</v>
      </c>
      <c r="B4616" s="43" t="n">
        <v>41398</v>
      </c>
      <c r="C4616" s="1" t="s">
        <v>544</v>
      </c>
      <c r="D4616" s="1" t="s">
        <v>140</v>
      </c>
      <c r="E4616" s="1" t="s">
        <v>544</v>
      </c>
      <c r="F4616" s="1" t="s">
        <v>20</v>
      </c>
      <c r="G4616" s="1" t="s">
        <v>190</v>
      </c>
      <c r="H4616" s="1" t="n">
        <v>5</v>
      </c>
      <c r="I4616" s="23" t="str">
        <f aca="false">IF(J4616="RHAP", "Rhizophora apiculata", IF(J4616="EXAG", "Excoecaria agallocha", IF(J4616="BRPA", "Bruguiera parviflora", IF(J4616="XYMO", "Xylocarpus moluccensis", IF(J4616="BRCY", "Bruguiera cylindrica", IF(J4616="AVAL", "Avicennia alba", IF(J4616="AVOF", "Avicennia officinalis", IF(J4616="LURA", "Lumnitzera racemosa", IF(J4616="CETA", "Ceriops tagal", IF(J4616="XYGR", "Xylocarpus granatum", IF(J4616="AVMA", "Avicennia marina", IF(J4616="RHMU", "Rhizophora mucronata", IF(J4616="BRGY", "Bruguiera gymnorrhiza", IF(J4616="BRSE", "Bruguiera sexangula", IF(J4616="SOOV", "Sonneratia ovata", IF(J4616="SOCA", "Sonneratia caseolaris", IF(J4616="HELI", "Heritiera littoralis", IF(J4616="HESY", "Heritiera sylvatica", IF(J4616="NYFR", "Nypa fruticans", IF(J4616="CYRA", "Cynometra ramiflora", IF(J4616="PHPA", "Phoenix paludosa", IF(J4616="SCHY", "Scyphiphora hydrophyllacea", IF(J4616="DIMA", "Diospyros maritima", IF(J4616="POPI", "Pongamia pinnata", IF(J4616="MAPS", "Maniltoa psilogyne", IF(J4616="INBI", "Intsia bijuga", IF(J4616="ACEB", "Acanthus ebracteatus", IF(J4616="CAER", "Calamus erinaceus", IF(J4616="UNUN", "Unknown unknown",  IF(J4616="SOAL", "Sonneratia alba",  IF(J4616="AECO", "Aegiceras corniculatum", "" )) )))))))))))))))))))))))))))))</f>
        <v>Heritiera sylvatica</v>
      </c>
      <c r="J4616" s="23" t="s">
        <v>195</v>
      </c>
      <c r="K4616" s="68" t="n">
        <v>10.5</v>
      </c>
      <c r="L4616" s="30"/>
      <c r="N4616" s="38"/>
    </row>
    <row r="4617" customFormat="false" ht="13.8" hidden="false" customHeight="false" outlineLevel="0" collapsed="false">
      <c r="A4617" s="72" t="s">
        <v>138</v>
      </c>
      <c r="B4617" s="43" t="n">
        <v>41398</v>
      </c>
      <c r="C4617" s="1" t="s">
        <v>544</v>
      </c>
      <c r="D4617" s="1" t="s">
        <v>140</v>
      </c>
      <c r="E4617" s="1" t="s">
        <v>544</v>
      </c>
      <c r="F4617" s="1" t="s">
        <v>20</v>
      </c>
      <c r="G4617" s="1" t="s">
        <v>190</v>
      </c>
      <c r="H4617" s="1" t="n">
        <v>5</v>
      </c>
      <c r="I4617" s="23" t="str">
        <f aca="false">IF(J4617="RHAP", "Rhizophora apiculata", IF(J4617="EXAG", "Excoecaria agallocha", IF(J4617="BRPA", "Bruguiera parviflora", IF(J4617="XYMO", "Xylocarpus moluccensis", IF(J4617="BRCY", "Bruguiera cylindrica", IF(J4617="AVAL", "Avicennia alba", IF(J4617="AVOF", "Avicennia officinalis", IF(J4617="LURA", "Lumnitzera racemosa", IF(J4617="CETA", "Ceriops tagal", IF(J4617="XYGR", "Xylocarpus granatum", IF(J4617="AVMA", "Avicennia marina", IF(J4617="RHMU", "Rhizophora mucronata", IF(J4617="BRGY", "Bruguiera gymnorrhiza", IF(J4617="BRSE", "Bruguiera sexangula", IF(J4617="SOOV", "Sonneratia ovata", IF(J4617="SOCA", "Sonneratia caseolaris", IF(J4617="HELI", "Heritiera littoralis", IF(J4617="HESY", "Heritiera sylvatica", IF(J4617="NYFR", "Nypa fruticans", IF(J4617="CYRA", "Cynometra ramiflora", IF(J4617="PHPA", "Phoenix paludosa", IF(J4617="SCHY", "Scyphiphora hydrophyllacea", IF(J4617="DIMA", "Diospyros maritima", IF(J4617="POPI", "Pongamia pinnata", IF(J4617="MAPS", "Maniltoa psilogyne", IF(J4617="INBI", "Intsia bijuga", IF(J4617="ACEB", "Acanthus ebracteatus", IF(J4617="CAER", "Calamus erinaceus", IF(J4617="UNUN", "Unknown unknown",  IF(J4617="SOAL", "Sonneratia alba",  IF(J4617="AECO", "Aegiceras corniculatum", "" )) )))))))))))))))))))))))))))))</f>
        <v>Ceriops tagal</v>
      </c>
      <c r="J4617" s="23" t="s">
        <v>175</v>
      </c>
      <c r="K4617" s="68" t="n">
        <v>10.6</v>
      </c>
      <c r="L4617" s="30"/>
      <c r="N4617" s="23" t="n">
        <v>1</v>
      </c>
      <c r="O4617" s="38" t="s">
        <v>1107</v>
      </c>
    </row>
    <row r="4618" customFormat="false" ht="13.8" hidden="false" customHeight="false" outlineLevel="0" collapsed="false">
      <c r="A4618" s="23" t="s">
        <v>138</v>
      </c>
      <c r="B4618" s="43" t="n">
        <v>41398</v>
      </c>
      <c r="C4618" s="1" t="s">
        <v>544</v>
      </c>
      <c r="D4618" s="1" t="s">
        <v>140</v>
      </c>
      <c r="E4618" s="1" t="s">
        <v>544</v>
      </c>
      <c r="F4618" s="1" t="s">
        <v>20</v>
      </c>
      <c r="G4618" s="1" t="s">
        <v>190</v>
      </c>
      <c r="H4618" s="1" t="n">
        <v>5</v>
      </c>
      <c r="I4618" s="23" t="str">
        <f aca="false">IF(J4618="RHAP", "Rhizophora apiculata", IF(J4618="EXAG", "Excoecaria agallocha", IF(J4618="BRPA", "Bruguiera parviflora", IF(J4618="XYMO", "Xylocarpus moluccensis", IF(J4618="BRCY", "Bruguiera cylindrica", IF(J4618="AVAL", "Avicennia alba", IF(J4618="AVOF", "Avicennia officinalis", IF(J4618="LURA", "Lumnitzera racemosa", IF(J4618="CETA", "Ceriops tagal", IF(J4618="XYGR", "Xylocarpus granatum", IF(J4618="AVMA", "Avicennia marina", IF(J4618="RHMU", "Rhizophora mucronata", IF(J4618="BRGY", "Bruguiera gymnorrhiza", IF(J4618="BRSE", "Bruguiera sexangula", IF(J4618="SOOV", "Sonneratia ovata", IF(J4618="SOCA", "Sonneratia caseolaris", IF(J4618="HELI", "Heritiera littoralis", IF(J4618="HESY", "Heritiera sylvatica", IF(J4618="NYFR", "Nypa fruticans", IF(J4618="CYRA", "Cynometra ramiflora", IF(J4618="PHPA", "Phoenix paludosa", IF(J4618="SCHY", "Scyphiphora hydrophyllacea", IF(J4618="DIMA", "Diospyros maritima", IF(J4618="POPI", "Pongamia pinnata", IF(J4618="MAPS", "Maniltoa psilogyne", IF(J4618="INBI", "Intsia bijuga", IF(J4618="ACEB", "Acanthus ebracteatus", IF(J4618="CAER", "Calamus erinaceus", IF(J4618="UNUN", "Unknown unknown",  IF(J4618="SOAL", "Sonneratia alba",  IF(J4618="AECO", "Aegiceras corniculatum", "" )) )))))))))))))))))))))))))))))</f>
        <v>Xylocarpus moluccensis</v>
      </c>
      <c r="J4618" s="23" t="s">
        <v>146</v>
      </c>
      <c r="K4618" s="68" t="n">
        <v>14</v>
      </c>
      <c r="L4618" s="30"/>
      <c r="N4618" s="38" t="n">
        <v>2</v>
      </c>
    </row>
    <row r="4619" customFormat="false" ht="13.8" hidden="false" customHeight="false" outlineLevel="0" collapsed="false">
      <c r="A4619" s="23" t="s">
        <v>138</v>
      </c>
      <c r="B4619" s="43" t="n">
        <v>41398</v>
      </c>
      <c r="C4619" s="1" t="s">
        <v>544</v>
      </c>
      <c r="D4619" s="1" t="s">
        <v>140</v>
      </c>
      <c r="E4619" s="1" t="s">
        <v>544</v>
      </c>
      <c r="F4619" s="1" t="s">
        <v>20</v>
      </c>
      <c r="G4619" s="1" t="s">
        <v>190</v>
      </c>
      <c r="H4619" s="1" t="n">
        <v>5</v>
      </c>
      <c r="I4619" s="23" t="str">
        <f aca="false">IF(J4619="RHAP", "Rhizophora apiculata", IF(J4619="EXAG", "Excoecaria agallocha", IF(J4619="BRPA", "Bruguiera parviflora", IF(J4619="XYMO", "Xylocarpus moluccensis", IF(J4619="BRCY", "Bruguiera cylindrica", IF(J4619="AVAL", "Avicennia alba", IF(J4619="AVOF", "Avicennia officinalis", IF(J4619="LURA", "Lumnitzera racemosa", IF(J4619="CETA", "Ceriops tagal", IF(J4619="XYGR", "Xylocarpus granatum", IF(J4619="AVMA", "Avicennia marina", IF(J4619="RHMU", "Rhizophora mucronata", IF(J4619="BRGY", "Bruguiera gymnorrhiza", IF(J4619="BRSE", "Bruguiera sexangula", IF(J4619="SOOV", "Sonneratia ovata", IF(J4619="SOCA", "Sonneratia caseolaris", IF(J4619="HELI", "Heritiera littoralis", IF(J4619="HESY", "Heritiera sylvatica", IF(J4619="NYFR", "Nypa fruticans", IF(J4619="CYRA", "Cynometra ramiflora", IF(J4619="PHPA", "Phoenix paludosa", IF(J4619="SCHY", "Scyphiphora hydrophyllacea", IF(J4619="DIMA", "Diospyros maritima", IF(J4619="POPI", "Pongamia pinnata", IF(J4619="MAPS", "Maniltoa psilogyne", IF(J4619="INBI", "Intsia bijuga", IF(J4619="ACEB", "Acanthus ebracteatus", IF(J4619="CAER", "Calamus erinaceus", IF(J4619="UNUN", "Unknown unknown",  IF(J4619="SOAL", "Sonneratia alba",  IF(J4619="AECO", "Aegiceras corniculatum", "" )) )))))))))))))))))))))))))))))</f>
        <v>Xylocarpus moluccensis</v>
      </c>
      <c r="J4619" s="23" t="s">
        <v>146</v>
      </c>
      <c r="K4619" s="68" t="n">
        <v>14.9</v>
      </c>
      <c r="L4619" s="30"/>
      <c r="N4619" s="38" t="n">
        <v>1</v>
      </c>
    </row>
    <row r="4620" customFormat="false" ht="13.8" hidden="false" customHeight="false" outlineLevel="0" collapsed="false">
      <c r="A4620" s="72" t="s">
        <v>138</v>
      </c>
      <c r="B4620" s="43" t="n">
        <v>41398</v>
      </c>
      <c r="C4620" s="1" t="s">
        <v>544</v>
      </c>
      <c r="D4620" s="1" t="s">
        <v>140</v>
      </c>
      <c r="E4620" s="1" t="s">
        <v>544</v>
      </c>
      <c r="F4620" s="1" t="s">
        <v>20</v>
      </c>
      <c r="G4620" s="1" t="s">
        <v>190</v>
      </c>
      <c r="H4620" s="1" t="n">
        <v>5</v>
      </c>
      <c r="I4620" s="23" t="str">
        <f aca="false">IF(J4620="RHAP", "Rhizophora apiculata", IF(J4620="EXAG", "Excoecaria agallocha", IF(J4620="BRPA", "Bruguiera parviflora", IF(J4620="XYMO", "Xylocarpus moluccensis", IF(J4620="BRCY", "Bruguiera cylindrica", IF(J4620="AVAL", "Avicennia alba", IF(J4620="AVOF", "Avicennia officinalis", IF(J4620="LURA", "Lumnitzera racemosa", IF(J4620="CETA", "Ceriops tagal", IF(J4620="XYGR", "Xylocarpus granatum", IF(J4620="AVMA", "Avicennia marina", IF(J4620="RHMU", "Rhizophora mucronata", IF(J4620="BRGY", "Bruguiera gymnorrhiza", IF(J4620="BRSE", "Bruguiera sexangula", IF(J4620="SOOV", "Sonneratia ovata", IF(J4620="SOCA", "Sonneratia caseolaris", IF(J4620="HELI", "Heritiera littoralis", IF(J4620="HESY", "Heritiera sylvatica", IF(J4620="NYFR", "Nypa fruticans", IF(J4620="CYRA", "Cynometra ramiflora", IF(J4620="PHPA", "Phoenix paludosa", IF(J4620="SCHY", "Scyphiphora hydrophyllacea", IF(J4620="DIMA", "Diospyros maritima", IF(J4620="POPI", "Pongamia pinnata", IF(J4620="MAPS", "Maniltoa psilogyne", IF(J4620="INBI", "Intsia bijuga", IF(J4620="ACEB", "Acanthus ebracteatus", IF(J4620="CAER", "Calamus erinaceus", IF(J4620="UNUN", "Unknown unknown",  IF(J4620="SOAL", "Sonneratia alba",  IF(J4620="AECO", "Aegiceras corniculatum", "" )) )))))))))))))))))))))))))))))</f>
        <v>Ceriops tagal</v>
      </c>
      <c r="J4620" s="23" t="s">
        <v>175</v>
      </c>
      <c r="K4620" s="68" t="n">
        <v>15.2</v>
      </c>
      <c r="L4620" s="30"/>
      <c r="N4620" s="38"/>
    </row>
    <row r="4621" customFormat="false" ht="13.8" hidden="false" customHeight="false" outlineLevel="0" collapsed="false">
      <c r="A4621" s="72" t="s">
        <v>138</v>
      </c>
      <c r="B4621" s="43" t="n">
        <v>41398</v>
      </c>
      <c r="C4621" s="1" t="s">
        <v>544</v>
      </c>
      <c r="D4621" s="1" t="s">
        <v>140</v>
      </c>
      <c r="E4621" s="1" t="s">
        <v>544</v>
      </c>
      <c r="F4621" s="1" t="s">
        <v>20</v>
      </c>
      <c r="G4621" s="1" t="s">
        <v>190</v>
      </c>
      <c r="H4621" s="1" t="n">
        <v>5</v>
      </c>
      <c r="I4621" s="23" t="str">
        <f aca="false">IF(J4621="RHAP", "Rhizophora apiculata", IF(J4621="EXAG", "Excoecaria agallocha", IF(J4621="BRPA", "Bruguiera parviflora", IF(J4621="XYMO", "Xylocarpus moluccensis", IF(J4621="BRCY", "Bruguiera cylindrica", IF(J4621="AVAL", "Avicennia alba", IF(J4621="AVOF", "Avicennia officinalis", IF(J4621="LURA", "Lumnitzera racemosa", IF(J4621="CETA", "Ceriops tagal", IF(J4621="XYGR", "Xylocarpus granatum", IF(J4621="AVMA", "Avicennia marina", IF(J4621="RHMU", "Rhizophora mucronata", IF(J4621="BRGY", "Bruguiera gymnorrhiza", IF(J4621="BRSE", "Bruguiera sexangula", IF(J4621="SOOV", "Sonneratia ovata", IF(J4621="SOCA", "Sonneratia caseolaris", IF(J4621="HELI", "Heritiera littoralis", IF(J4621="HESY", "Heritiera sylvatica", IF(J4621="NYFR", "Nypa fruticans", IF(J4621="CYRA", "Cynometra ramiflora", IF(J4621="PHPA", "Phoenix paludosa", IF(J4621="SCHY", "Scyphiphora hydrophyllacea", IF(J4621="DIMA", "Diospyros maritima", IF(J4621="POPI", "Pongamia pinnata", IF(J4621="MAPS", "Maniltoa psilogyne", IF(J4621="INBI", "Intsia bijuga", IF(J4621="ACEB", "Acanthus ebracteatus", IF(J4621="CAER", "Calamus erinaceus", IF(J4621="UNUN", "Unknown unknown",  IF(J4621="SOAL", "Sonneratia alba",  IF(J4621="AECO", "Aegiceras corniculatum", "" )) )))))))))))))))))))))))))))))</f>
        <v>Ceriops tagal</v>
      </c>
      <c r="J4621" s="23" t="s">
        <v>175</v>
      </c>
      <c r="K4621" s="68" t="n">
        <v>18.4</v>
      </c>
      <c r="L4621" s="30"/>
      <c r="N4621" s="38"/>
    </row>
    <row r="4622" customFormat="false" ht="13.8" hidden="false" customHeight="false" outlineLevel="0" collapsed="false">
      <c r="A4622" s="72" t="s">
        <v>138</v>
      </c>
      <c r="B4622" s="43" t="n">
        <v>41398</v>
      </c>
      <c r="C4622" s="1" t="s">
        <v>544</v>
      </c>
      <c r="D4622" s="1" t="s">
        <v>140</v>
      </c>
      <c r="E4622" s="1" t="s">
        <v>544</v>
      </c>
      <c r="F4622" s="1" t="s">
        <v>20</v>
      </c>
      <c r="G4622" s="1" t="s">
        <v>190</v>
      </c>
      <c r="H4622" s="1" t="n">
        <v>5</v>
      </c>
      <c r="I4622" s="23" t="str">
        <f aca="false">IF(J4622="RHAP", "Rhizophora apiculata", IF(J4622="EXAG", "Excoecaria agallocha", IF(J4622="BRPA", "Bruguiera parviflora", IF(J4622="XYMO", "Xylocarpus moluccensis", IF(J4622="BRCY", "Bruguiera cylindrica", IF(J4622="AVAL", "Avicennia alba", IF(J4622="AVOF", "Avicennia officinalis", IF(J4622="LURA", "Lumnitzera racemosa", IF(J4622="CETA", "Ceriops tagal", IF(J4622="XYGR", "Xylocarpus granatum", IF(J4622="AVMA", "Avicennia marina", IF(J4622="RHMU", "Rhizophora mucronata", IF(J4622="BRGY", "Bruguiera gymnorrhiza", IF(J4622="BRSE", "Bruguiera sexangula", IF(J4622="SOOV", "Sonneratia ovata", IF(J4622="SOCA", "Sonneratia caseolaris", IF(J4622="HELI", "Heritiera littoralis", IF(J4622="HESY", "Heritiera sylvatica", IF(J4622="NYFR", "Nypa fruticans", IF(J4622="CYRA", "Cynometra ramiflora", IF(J4622="PHPA", "Phoenix paludosa", IF(J4622="SCHY", "Scyphiphora hydrophyllacea", IF(J4622="DIMA", "Diospyros maritima", IF(J4622="POPI", "Pongamia pinnata", IF(J4622="MAPS", "Maniltoa psilogyne", IF(J4622="INBI", "Intsia bijuga", IF(J4622="ACEB", "Acanthus ebracteatus", IF(J4622="CAER", "Calamus erinaceus", IF(J4622="UNUN", "Unknown unknown",  IF(J4622="SOAL", "Sonneratia alba",  IF(J4622="AECO", "Aegiceras corniculatum", "" )) )))))))))))))))))))))))))))))</f>
        <v>Ceriops tagal</v>
      </c>
      <c r="J4622" s="23" t="s">
        <v>175</v>
      </c>
      <c r="K4622" s="68" t="n">
        <v>19.4</v>
      </c>
      <c r="L4622" s="30"/>
      <c r="N4622" s="38"/>
    </row>
    <row r="4623" customFormat="false" ht="13.8" hidden="false" customHeight="false" outlineLevel="0" collapsed="false">
      <c r="A4623" s="72" t="s">
        <v>138</v>
      </c>
      <c r="B4623" s="43" t="n">
        <v>41398</v>
      </c>
      <c r="C4623" s="1" t="s">
        <v>544</v>
      </c>
      <c r="D4623" s="1" t="s">
        <v>140</v>
      </c>
      <c r="E4623" s="1" t="s">
        <v>544</v>
      </c>
      <c r="F4623" s="1" t="s">
        <v>20</v>
      </c>
      <c r="G4623" s="1" t="s">
        <v>190</v>
      </c>
      <c r="H4623" s="1" t="n">
        <v>5</v>
      </c>
      <c r="I4623" s="23" t="str">
        <f aca="false">IF(J4623="RHAP", "Rhizophora apiculata", IF(J4623="EXAG", "Excoecaria agallocha", IF(J4623="BRPA", "Bruguiera parviflora", IF(J4623="XYMO", "Xylocarpus moluccensis", IF(J4623="BRCY", "Bruguiera cylindrica", IF(J4623="AVAL", "Avicennia alba", IF(J4623="AVOF", "Avicennia officinalis", IF(J4623="LURA", "Lumnitzera racemosa", IF(J4623="CETA", "Ceriops tagal", IF(J4623="XYGR", "Xylocarpus granatum", IF(J4623="AVMA", "Avicennia marina", IF(J4623="RHMU", "Rhizophora mucronata", IF(J4623="BRGY", "Bruguiera gymnorrhiza", IF(J4623="BRSE", "Bruguiera sexangula", IF(J4623="SOOV", "Sonneratia ovata", IF(J4623="SOCA", "Sonneratia caseolaris", IF(J4623="HELI", "Heritiera littoralis", IF(J4623="HESY", "Heritiera sylvatica", IF(J4623="NYFR", "Nypa fruticans", IF(J4623="CYRA", "Cynometra ramiflora", IF(J4623="PHPA", "Phoenix paludosa", IF(J4623="SCHY", "Scyphiphora hydrophyllacea", IF(J4623="DIMA", "Diospyros maritima", IF(J4623="POPI", "Pongamia pinnata", IF(J4623="MAPS", "Maniltoa psilogyne", IF(J4623="INBI", "Intsia bijuga", IF(J4623="ACEB", "Acanthus ebracteatus", IF(J4623="CAER", "Calamus erinaceus", IF(J4623="UNUN", "Unknown unknown",  IF(J4623="SOAL", "Sonneratia alba",  IF(J4623="AECO", "Aegiceras corniculatum", "" )) )))))))))))))))))))))))))))))</f>
        <v>Ceriops tagal</v>
      </c>
      <c r="J4623" s="23" t="s">
        <v>175</v>
      </c>
      <c r="K4623" s="68" t="n">
        <v>19.8</v>
      </c>
      <c r="L4623" s="30"/>
      <c r="N4623" s="38"/>
    </row>
    <row r="4624" customFormat="false" ht="13.8" hidden="false" customHeight="false" outlineLevel="0" collapsed="false">
      <c r="A4624" s="72" t="s">
        <v>138</v>
      </c>
      <c r="B4624" s="43" t="n">
        <v>41398</v>
      </c>
      <c r="C4624" s="1" t="s">
        <v>544</v>
      </c>
      <c r="D4624" s="1" t="s">
        <v>140</v>
      </c>
      <c r="E4624" s="1" t="s">
        <v>544</v>
      </c>
      <c r="F4624" s="1" t="s">
        <v>20</v>
      </c>
      <c r="G4624" s="1" t="s">
        <v>190</v>
      </c>
      <c r="H4624" s="1" t="n">
        <v>5</v>
      </c>
      <c r="I4624" s="23" t="str">
        <f aca="false">IF(J4624="RHAP", "Rhizophora apiculata", IF(J4624="EXAG", "Excoecaria agallocha", IF(J4624="BRPA", "Bruguiera parviflora", IF(J4624="XYMO", "Xylocarpus moluccensis", IF(J4624="BRCY", "Bruguiera cylindrica", IF(J4624="AVAL", "Avicennia alba", IF(J4624="AVOF", "Avicennia officinalis", IF(J4624="LURA", "Lumnitzera racemosa", IF(J4624="CETA", "Ceriops tagal", IF(J4624="XYGR", "Xylocarpus granatum", IF(J4624="AVMA", "Avicennia marina", IF(J4624="RHMU", "Rhizophora mucronata", IF(J4624="BRGY", "Bruguiera gymnorrhiza", IF(J4624="BRSE", "Bruguiera sexangula", IF(J4624="SOOV", "Sonneratia ovata", IF(J4624="SOCA", "Sonneratia caseolaris", IF(J4624="HELI", "Heritiera littoralis", IF(J4624="HESY", "Heritiera sylvatica", IF(J4624="NYFR", "Nypa fruticans", IF(J4624="CYRA", "Cynometra ramiflora", IF(J4624="PHPA", "Phoenix paludosa", IF(J4624="SCHY", "Scyphiphora hydrophyllacea", IF(J4624="DIMA", "Diospyros maritima", IF(J4624="POPI", "Pongamia pinnata", IF(J4624="MAPS", "Maniltoa psilogyne", IF(J4624="INBI", "Intsia bijuga", IF(J4624="ACEB", "Acanthus ebracteatus", IF(J4624="CAER", "Calamus erinaceus", IF(J4624="UNUN", "Unknown unknown",  IF(J4624="SOAL", "Sonneratia alba",  IF(J4624="AECO", "Aegiceras corniculatum", "" )) )))))))))))))))))))))))))))))</f>
        <v>Ceriops tagal</v>
      </c>
      <c r="J4624" s="23" t="s">
        <v>175</v>
      </c>
      <c r="K4624" s="68" t="n">
        <v>21.2</v>
      </c>
      <c r="L4624" s="30"/>
      <c r="N4624" s="38"/>
    </row>
    <row r="4625" customFormat="false" ht="13.8" hidden="false" customHeight="false" outlineLevel="0" collapsed="false">
      <c r="A4625" s="23" t="s">
        <v>138</v>
      </c>
      <c r="B4625" s="43" t="n">
        <v>41398</v>
      </c>
      <c r="C4625" s="1" t="s">
        <v>544</v>
      </c>
      <c r="D4625" s="1" t="s">
        <v>140</v>
      </c>
      <c r="E4625" s="1" t="s">
        <v>544</v>
      </c>
      <c r="F4625" s="1" t="s">
        <v>20</v>
      </c>
      <c r="G4625" s="1" t="s">
        <v>190</v>
      </c>
      <c r="H4625" s="1" t="n">
        <v>5</v>
      </c>
      <c r="I4625" s="23" t="str">
        <f aca="false">IF(J4625="RHAP", "Rhizophora apiculata", IF(J4625="EXAG", "Excoecaria agallocha", IF(J4625="BRPA", "Bruguiera parviflora", IF(J4625="XYMO", "Xylocarpus moluccensis", IF(J4625="BRCY", "Bruguiera cylindrica", IF(J4625="AVAL", "Avicennia alba", IF(J4625="AVOF", "Avicennia officinalis", IF(J4625="LURA", "Lumnitzera racemosa", IF(J4625="CETA", "Ceriops tagal", IF(J4625="XYGR", "Xylocarpus granatum", IF(J4625="AVMA", "Avicennia marina", IF(J4625="RHMU", "Rhizophora mucronata", IF(J4625="BRGY", "Bruguiera gymnorrhiza", IF(J4625="BRSE", "Bruguiera sexangula", IF(J4625="SOOV", "Sonneratia ovata", IF(J4625="SOCA", "Sonneratia caseolaris", IF(J4625="HELI", "Heritiera littoralis", IF(J4625="HESY", "Heritiera sylvatica", IF(J4625="NYFR", "Nypa fruticans", IF(J4625="CYRA", "Cynometra ramiflora", IF(J4625="PHPA", "Phoenix paludosa", IF(J4625="SCHY", "Scyphiphora hydrophyllacea", IF(J4625="DIMA", "Diospyros maritima", IF(J4625="POPI", "Pongamia pinnata", IF(J4625="MAPS", "Maniltoa psilogyne", IF(J4625="INBI", "Intsia bijuga", IF(J4625="ACEB", "Acanthus ebracteatus", IF(J4625="CAER", "Calamus erinaceus", IF(J4625="UNUN", "Unknown unknown",  IF(J4625="SOAL", "Sonneratia alba",  IF(J4625="AECO", "Aegiceras corniculatum", "" )) )))))))))))))))))))))))))))))</f>
        <v>Xylocarpus moluccensis</v>
      </c>
      <c r="J4625" s="23" t="s">
        <v>146</v>
      </c>
      <c r="K4625" s="68" t="n">
        <v>21.2</v>
      </c>
      <c r="L4625" s="30"/>
      <c r="N4625" s="38" t="n">
        <v>2</v>
      </c>
    </row>
    <row r="4626" customFormat="false" ht="13.8" hidden="false" customHeight="false" outlineLevel="0" collapsed="false">
      <c r="A4626" s="23" t="s">
        <v>138</v>
      </c>
      <c r="B4626" s="43" t="n">
        <v>41398</v>
      </c>
      <c r="C4626" s="1" t="s">
        <v>544</v>
      </c>
      <c r="D4626" s="1" t="s">
        <v>140</v>
      </c>
      <c r="E4626" s="1" t="s">
        <v>544</v>
      </c>
      <c r="F4626" s="1" t="s">
        <v>20</v>
      </c>
      <c r="G4626" s="1" t="s">
        <v>190</v>
      </c>
      <c r="H4626" s="1" t="n">
        <v>5</v>
      </c>
      <c r="I4626" s="23" t="str">
        <f aca="false">IF(J4626="RHAP", "Rhizophora apiculata", IF(J4626="EXAG", "Excoecaria agallocha", IF(J4626="BRPA", "Bruguiera parviflora", IF(J4626="XYMO", "Xylocarpus moluccensis", IF(J4626="BRCY", "Bruguiera cylindrica", IF(J4626="AVAL", "Avicennia alba", IF(J4626="AVOF", "Avicennia officinalis", IF(J4626="LURA", "Lumnitzera racemosa", IF(J4626="CETA", "Ceriops tagal", IF(J4626="XYGR", "Xylocarpus granatum", IF(J4626="AVMA", "Avicennia marina", IF(J4626="RHMU", "Rhizophora mucronata", IF(J4626="BRGY", "Bruguiera gymnorrhiza", IF(J4626="BRSE", "Bruguiera sexangula", IF(J4626="SOOV", "Sonneratia ovata", IF(J4626="SOCA", "Sonneratia caseolaris", IF(J4626="HELI", "Heritiera littoralis", IF(J4626="HESY", "Heritiera sylvatica", IF(J4626="NYFR", "Nypa fruticans", IF(J4626="CYRA", "Cynometra ramiflora", IF(J4626="PHPA", "Phoenix paludosa", IF(J4626="SCHY", "Scyphiphora hydrophyllacea", IF(J4626="DIMA", "Diospyros maritima", IF(J4626="POPI", "Pongamia pinnata", IF(J4626="MAPS", "Maniltoa psilogyne", IF(J4626="INBI", "Intsia bijuga", IF(J4626="ACEB", "Acanthus ebracteatus", IF(J4626="CAER", "Calamus erinaceus", IF(J4626="UNUN", "Unknown unknown",  IF(J4626="SOAL", "Sonneratia alba",  IF(J4626="AECO", "Aegiceras corniculatum", "" )) )))))))))))))))))))))))))))))</f>
        <v>Xylocarpus moluccensis</v>
      </c>
      <c r="J4626" s="23" t="s">
        <v>146</v>
      </c>
      <c r="K4626" s="68" t="n">
        <v>23.6</v>
      </c>
      <c r="L4626" s="30"/>
      <c r="N4626" s="38"/>
    </row>
    <row r="4627" customFormat="false" ht="13.8" hidden="false" customHeight="false" outlineLevel="0" collapsed="false">
      <c r="A4627" s="23" t="s">
        <v>138</v>
      </c>
      <c r="B4627" s="43" t="n">
        <v>41398</v>
      </c>
      <c r="C4627" s="1" t="s">
        <v>544</v>
      </c>
      <c r="D4627" s="1" t="s">
        <v>140</v>
      </c>
      <c r="E4627" s="1" t="s">
        <v>544</v>
      </c>
      <c r="F4627" s="1" t="s">
        <v>20</v>
      </c>
      <c r="G4627" s="1" t="s">
        <v>190</v>
      </c>
      <c r="H4627" s="1" t="n">
        <v>5</v>
      </c>
      <c r="I4627" s="23" t="str">
        <f aca="false">IF(J4627="RHAP", "Rhizophora apiculata", IF(J4627="EXAG", "Excoecaria agallocha", IF(J4627="BRPA", "Bruguiera parviflora", IF(J4627="XYMO", "Xylocarpus moluccensis", IF(J4627="BRCY", "Bruguiera cylindrica", IF(J4627="AVAL", "Avicennia alba", IF(J4627="AVOF", "Avicennia officinalis", IF(J4627="LURA", "Lumnitzera racemosa", IF(J4627="CETA", "Ceriops tagal", IF(J4627="XYGR", "Xylocarpus granatum", IF(J4627="AVMA", "Avicennia marina", IF(J4627="RHMU", "Rhizophora mucronata", IF(J4627="BRGY", "Bruguiera gymnorrhiza", IF(J4627="BRSE", "Bruguiera sexangula", IF(J4627="SOOV", "Sonneratia ovata", IF(J4627="SOCA", "Sonneratia caseolaris", IF(J4627="HELI", "Heritiera littoralis", IF(J4627="HESY", "Heritiera sylvatica", IF(J4627="NYFR", "Nypa fruticans", IF(J4627="CYRA", "Cynometra ramiflora", IF(J4627="PHPA", "Phoenix paludosa", IF(J4627="SCHY", "Scyphiphora hydrophyllacea", IF(J4627="DIMA", "Diospyros maritima", IF(J4627="POPI", "Pongamia pinnata", IF(J4627="MAPS", "Maniltoa psilogyne", IF(J4627="INBI", "Intsia bijuga", IF(J4627="ACEB", "Acanthus ebracteatus", IF(J4627="CAER", "Calamus erinaceus", IF(J4627="UNUN", "Unknown unknown",  IF(J4627="SOAL", "Sonneratia alba",  IF(J4627="AECO", "Aegiceras corniculatum", "" )) )))))))))))))))))))))))))))))</f>
        <v>Xylocarpus moluccensis</v>
      </c>
      <c r="J4627" s="23" t="s">
        <v>146</v>
      </c>
      <c r="K4627" s="68" t="n">
        <v>29.3</v>
      </c>
      <c r="L4627" s="30"/>
      <c r="N4627" s="38"/>
    </row>
    <row r="4628" customFormat="false" ht="13.8" hidden="false" customHeight="false" outlineLevel="0" collapsed="false">
      <c r="A4628" s="23" t="s">
        <v>138</v>
      </c>
      <c r="B4628" s="43" t="n">
        <v>41398</v>
      </c>
      <c r="C4628" s="1" t="s">
        <v>544</v>
      </c>
      <c r="D4628" s="1" t="s">
        <v>140</v>
      </c>
      <c r="E4628" s="1" t="s">
        <v>544</v>
      </c>
      <c r="F4628" s="1" t="s">
        <v>20</v>
      </c>
      <c r="G4628" s="1" t="s">
        <v>190</v>
      </c>
      <c r="H4628" s="1" t="n">
        <v>5</v>
      </c>
      <c r="I4628" s="23" t="str">
        <f aca="false">IF(J4628="RHAP", "Rhizophora apiculata", IF(J4628="EXAG", "Excoecaria agallocha", IF(J4628="BRPA", "Bruguiera parviflora", IF(J4628="XYMO", "Xylocarpus moluccensis", IF(J4628="BRCY", "Bruguiera cylindrica", IF(J4628="AVAL", "Avicennia alba", IF(J4628="AVOF", "Avicennia officinalis", IF(J4628="LURA", "Lumnitzera racemosa", IF(J4628="CETA", "Ceriops tagal", IF(J4628="XYGR", "Xylocarpus granatum", IF(J4628="AVMA", "Avicennia marina", IF(J4628="RHMU", "Rhizophora mucronata", IF(J4628="BRGY", "Bruguiera gymnorrhiza", IF(J4628="BRSE", "Bruguiera sexangula", IF(J4628="SOOV", "Sonneratia ovata", IF(J4628="SOCA", "Sonneratia caseolaris", IF(J4628="HELI", "Heritiera littoralis", IF(J4628="HESY", "Heritiera sylvatica", IF(J4628="NYFR", "Nypa fruticans", IF(J4628="CYRA", "Cynometra ramiflora", IF(J4628="PHPA", "Phoenix paludosa", IF(J4628="SCHY", "Scyphiphora hydrophyllacea", IF(J4628="DIMA", "Diospyros maritima", IF(J4628="POPI", "Pongamia pinnata", IF(J4628="MAPS", "Maniltoa psilogyne", IF(J4628="INBI", "Intsia bijuga", IF(J4628="ACEB", "Acanthus ebracteatus", IF(J4628="CAER", "Calamus erinaceus", IF(J4628="UNUN", "Unknown unknown",  IF(J4628="SOAL", "Sonneratia alba",  IF(J4628="AECO", "Aegiceras corniculatum", "" )) )))))))))))))))))))))))))))))</f>
        <v>Xylocarpus moluccensis</v>
      </c>
      <c r="J4628" s="23" t="s">
        <v>146</v>
      </c>
      <c r="K4628" s="68" t="n">
        <v>29.5</v>
      </c>
      <c r="L4628" s="30" t="n">
        <v>1.37</v>
      </c>
      <c r="N4628" s="38" t="n">
        <v>3</v>
      </c>
    </row>
    <row r="4629" customFormat="false" ht="13.8" hidden="false" customHeight="false" outlineLevel="0" collapsed="false">
      <c r="A4629" s="72" t="s">
        <v>138</v>
      </c>
      <c r="B4629" s="43" t="n">
        <v>41398</v>
      </c>
      <c r="C4629" s="1" t="s">
        <v>544</v>
      </c>
      <c r="D4629" s="1" t="s">
        <v>140</v>
      </c>
      <c r="E4629" s="1" t="s">
        <v>544</v>
      </c>
      <c r="F4629" s="1" t="s">
        <v>20</v>
      </c>
      <c r="G4629" s="1" t="s">
        <v>190</v>
      </c>
      <c r="H4629" s="1" t="n">
        <v>5</v>
      </c>
      <c r="I4629" s="23" t="str">
        <f aca="false">IF(J4629="RHAP", "Rhizophora apiculata", IF(J4629="EXAG", "Excoecaria agallocha", IF(J4629="BRPA", "Bruguiera parviflora", IF(J4629="XYMO", "Xylocarpus moluccensis", IF(J4629="BRCY", "Bruguiera cylindrica", IF(J4629="AVAL", "Avicennia alba", IF(J4629="AVOF", "Avicennia officinalis", IF(J4629="LURA", "Lumnitzera racemosa", IF(J4629="CETA", "Ceriops tagal", IF(J4629="XYGR", "Xylocarpus granatum", IF(J4629="AVMA", "Avicennia marina", IF(J4629="RHMU", "Rhizophora mucronata", IF(J4629="BRGY", "Bruguiera gymnorrhiza", IF(J4629="BRSE", "Bruguiera sexangula", IF(J4629="SOOV", "Sonneratia ovata", IF(J4629="SOCA", "Sonneratia caseolaris", IF(J4629="HELI", "Heritiera littoralis", IF(J4629="HESY", "Heritiera sylvatica", IF(J4629="NYFR", "Nypa fruticans", IF(J4629="CYRA", "Cynometra ramiflora", IF(J4629="PHPA", "Phoenix paludosa", IF(J4629="SCHY", "Scyphiphora hydrophyllacea", IF(J4629="DIMA", "Diospyros maritima", IF(J4629="POPI", "Pongamia pinnata", IF(J4629="MAPS", "Maniltoa psilogyne", IF(J4629="INBI", "Intsia bijuga", IF(J4629="ACEB", "Acanthus ebracteatus", IF(J4629="CAER", "Calamus erinaceus", IF(J4629="UNUN", "Unknown unknown",  IF(J4629="SOAL", "Sonneratia alba",  IF(J4629="AECO", "Aegiceras corniculatum", "" )) )))))))))))))))))))))))))))))</f>
        <v>Ceriops tagal</v>
      </c>
      <c r="J4629" s="23" t="s">
        <v>175</v>
      </c>
      <c r="K4629" s="68" t="n">
        <v>40.7</v>
      </c>
      <c r="L4629" s="30"/>
      <c r="N4629" s="38"/>
    </row>
    <row r="4630" customFormat="false" ht="13.8" hidden="false" customHeight="false" outlineLevel="0" collapsed="false">
      <c r="A4630" s="23" t="s">
        <v>138</v>
      </c>
      <c r="B4630" s="43" t="n">
        <v>41398</v>
      </c>
      <c r="C4630" s="1" t="s">
        <v>544</v>
      </c>
      <c r="D4630" s="1" t="s">
        <v>140</v>
      </c>
      <c r="E4630" s="1" t="s">
        <v>544</v>
      </c>
      <c r="F4630" s="1" t="s">
        <v>20</v>
      </c>
      <c r="G4630" s="1" t="s">
        <v>190</v>
      </c>
      <c r="H4630" s="1" t="n">
        <v>5</v>
      </c>
      <c r="I4630" s="23" t="str">
        <f aca="false">IF(J4630="RHAP", "Rhizophora apiculata", IF(J4630="EXAG", "Excoecaria agallocha", IF(J4630="BRPA", "Bruguiera parviflora", IF(J4630="XYMO", "Xylocarpus moluccensis", IF(J4630="BRCY", "Bruguiera cylindrica", IF(J4630="AVAL", "Avicennia alba", IF(J4630="AVOF", "Avicennia officinalis", IF(J4630="LURA", "Lumnitzera racemosa", IF(J4630="CETA", "Ceriops tagal", IF(J4630="XYGR", "Xylocarpus granatum", IF(J4630="AVMA", "Avicennia marina", IF(J4630="RHMU", "Rhizophora mucronata", IF(J4630="BRGY", "Bruguiera gymnorrhiza", IF(J4630="BRSE", "Bruguiera sexangula", IF(J4630="SOOV", "Sonneratia ovata", IF(J4630="SOCA", "Sonneratia caseolaris", IF(J4630="HELI", "Heritiera littoralis", IF(J4630="HESY", "Heritiera sylvatica", IF(J4630="NYFR", "Nypa fruticans", IF(J4630="CYRA", "Cynometra ramiflora", IF(J4630="PHPA", "Phoenix paludosa", IF(J4630="SCHY", "Scyphiphora hydrophyllacea", IF(J4630="DIMA", "Diospyros maritima", IF(J4630="POPI", "Pongamia pinnata", IF(J4630="MAPS", "Maniltoa psilogyne", IF(J4630="INBI", "Intsia bijuga", IF(J4630="ACEB", "Acanthus ebracteatus", IF(J4630="CAER", "Calamus erinaceus", IF(J4630="UNUN", "Unknown unknown",  IF(J4630="SOAL", "Sonneratia alba",  IF(J4630="AECO", "Aegiceras corniculatum", "" )) )))))))))))))))))))))))))))))</f>
        <v>Xylocarpus moluccensis</v>
      </c>
      <c r="J4630" s="23" t="s">
        <v>146</v>
      </c>
      <c r="K4630" s="68" t="n">
        <v>45.4</v>
      </c>
    </row>
    <row r="4631" customFormat="false" ht="13.8" hidden="false" customHeight="false" outlineLevel="0" collapsed="false">
      <c r="A4631" s="23" t="s">
        <v>138</v>
      </c>
      <c r="B4631" s="43" t="n">
        <v>41398</v>
      </c>
      <c r="C4631" s="1" t="s">
        <v>544</v>
      </c>
      <c r="D4631" s="1" t="s">
        <v>140</v>
      </c>
      <c r="E4631" s="1" t="s">
        <v>544</v>
      </c>
      <c r="F4631" s="1" t="s">
        <v>20</v>
      </c>
      <c r="G4631" s="1" t="s">
        <v>190</v>
      </c>
      <c r="H4631" s="1" t="n">
        <v>5</v>
      </c>
      <c r="I4631" s="23" t="str">
        <f aca="false">IF(J4631="RHAP", "Rhizophora apiculata", IF(J4631="EXAG", "Excoecaria agallocha", IF(J4631="BRPA", "Bruguiera parviflora", IF(J4631="XYMO", "Xylocarpus moluccensis", IF(J4631="BRCY", "Bruguiera cylindrica", IF(J4631="AVAL", "Avicennia alba", IF(J4631="AVOF", "Avicennia officinalis", IF(J4631="LURA", "Lumnitzera racemosa", IF(J4631="CETA", "Ceriops tagal", IF(J4631="XYGR", "Xylocarpus granatum", IF(J4631="AVMA", "Avicennia marina", IF(J4631="RHMU", "Rhizophora mucronata", IF(J4631="BRGY", "Bruguiera gymnorrhiza", IF(J4631="BRSE", "Bruguiera sexangula", IF(J4631="SOOV", "Sonneratia ovata", IF(J4631="SOCA", "Sonneratia caseolaris", IF(J4631="HELI", "Heritiera littoralis", IF(J4631="HESY", "Heritiera sylvatica", IF(J4631="NYFR", "Nypa fruticans", IF(J4631="CYRA", "Cynometra ramiflora", IF(J4631="PHPA", "Phoenix paludosa", IF(J4631="SCHY", "Scyphiphora hydrophyllacea", IF(J4631="DIMA", "Diospyros maritima", IF(J4631="POPI", "Pongamia pinnata", IF(J4631="MAPS", "Maniltoa psilogyne", IF(J4631="INBI", "Intsia bijuga", IF(J4631="ACEB", "Acanthus ebracteatus", IF(J4631="CAER", "Calamus erinaceus", IF(J4631="UNUN", "Unknown unknown",  IF(J4631="SOAL", "Sonneratia alba",  IF(J4631="AECO", "Aegiceras corniculatum", "" )) )))))))))))))))))))))))))))))</f>
        <v>Xylocarpus moluccensis</v>
      </c>
      <c r="J4631" s="23" t="s">
        <v>146</v>
      </c>
      <c r="K4631" s="68" t="n">
        <v>54.6</v>
      </c>
    </row>
    <row r="4632" customFormat="false" ht="13.8" hidden="false" customHeight="false" outlineLevel="0" collapsed="false">
      <c r="A4632" s="23" t="s">
        <v>138</v>
      </c>
      <c r="B4632" s="43" t="n">
        <v>41398</v>
      </c>
      <c r="C4632" s="1" t="s">
        <v>544</v>
      </c>
      <c r="D4632" s="1" t="s">
        <v>140</v>
      </c>
      <c r="E4632" s="1" t="s">
        <v>544</v>
      </c>
      <c r="F4632" s="1" t="s">
        <v>20</v>
      </c>
      <c r="G4632" s="1" t="s">
        <v>190</v>
      </c>
      <c r="H4632" s="1" t="n">
        <v>5</v>
      </c>
      <c r="I4632" s="23" t="str">
        <f aca="false">IF(J4632="RHAP", "Rhizophora apiculata", IF(J4632="EXAG", "Excoecaria agallocha", IF(J4632="BRPA", "Bruguiera parviflora", IF(J4632="XYMO", "Xylocarpus moluccensis", IF(J4632="BRCY", "Bruguiera cylindrica", IF(J4632="AVAL", "Avicennia alba", IF(J4632="AVOF", "Avicennia officinalis", IF(J4632="LURA", "Lumnitzera racemosa", IF(J4632="CETA", "Ceriops tagal", IF(J4632="XYGR", "Xylocarpus granatum", IF(J4632="AVMA", "Avicennia marina", IF(J4632="RHMU", "Rhizophora mucronata", IF(J4632="BRGY", "Bruguiera gymnorrhiza", IF(J4632="BRSE", "Bruguiera sexangula", IF(J4632="SOOV", "Sonneratia ovata", IF(J4632="SOCA", "Sonneratia caseolaris", IF(J4632="HELI", "Heritiera littoralis", IF(J4632="HESY", "Heritiera sylvatica", IF(J4632="NYFR", "Nypa fruticans", IF(J4632="CYRA", "Cynometra ramiflora", IF(J4632="PHPA", "Phoenix paludosa", IF(J4632="SCHY", "Scyphiphora hydrophyllacea", IF(J4632="DIMA", "Diospyros maritima", IF(J4632="POPI", "Pongamia pinnata", IF(J4632="MAPS", "Maniltoa psilogyne", IF(J4632="INBI", "Intsia bijuga", IF(J4632="ACEB", "Acanthus ebracteatus", IF(J4632="CAER", "Calamus erinaceus", IF(J4632="UNUN", "Unknown unknown",  IF(J4632="SOAL", "Sonneratia alba",  IF(J4632="AECO", "Aegiceras corniculatum", "" )) )))))))))))))))))))))))))))))</f>
        <v>Xylocarpus moluccensis</v>
      </c>
      <c r="J4632" s="23" t="s">
        <v>146</v>
      </c>
      <c r="K4632" s="68" t="n">
        <v>81.1</v>
      </c>
    </row>
    <row r="4633" customFormat="false" ht="13.8" hidden="false" customHeight="false" outlineLevel="0" collapsed="false">
      <c r="A4633" s="72" t="s">
        <v>138</v>
      </c>
      <c r="B4633" s="43" t="n">
        <v>41398</v>
      </c>
      <c r="C4633" s="1" t="s">
        <v>544</v>
      </c>
      <c r="D4633" s="1" t="s">
        <v>140</v>
      </c>
      <c r="E4633" s="1" t="s">
        <v>544</v>
      </c>
      <c r="F4633" s="1" t="s">
        <v>20</v>
      </c>
      <c r="G4633" s="1" t="s">
        <v>190</v>
      </c>
      <c r="H4633" s="1" t="n">
        <v>6</v>
      </c>
      <c r="I4633" s="23" t="str">
        <f aca="false">IF(J4633="RHAP", "Rhizophora apiculata", IF(J4633="EXAG", "Excoecaria agallocha", IF(J4633="BRPA", "Bruguiera parviflora", IF(J4633="XYMO", "Xylocarpus moluccensis", IF(J4633="BRCY", "Bruguiera cylindrica", IF(J4633="AVAL", "Avicennia alba", IF(J4633="AVOF", "Avicennia officinalis", IF(J4633="LURA", "Lumnitzera racemosa", IF(J4633="CETA", "Ceriops tagal", IF(J4633="XYGR", "Xylocarpus granatum", IF(J4633="AVMA", "Avicennia marina", IF(J4633="RHMU", "Rhizophora mucronata", IF(J4633="BRGY", "Bruguiera gymnorrhiza", IF(J4633="BRSE", "Bruguiera sexangula", IF(J4633="SOOV", "Sonneratia ovata", IF(J4633="SOCA", "Sonneratia caseolaris", IF(J4633="HELI", "Heritiera littoralis", IF(J4633="HESY", "Heritiera sylvatica", IF(J4633="NYFR", "Nypa fruticans", IF(J4633="CYRA", "Cynometra ramiflora", IF(J4633="PHPA", "Phoenix paludosa", IF(J4633="SCHY", "Scyphiphora hydrophyllacea", IF(J4633="DIMA", "Diospyros maritima", IF(J4633="POPI", "Pongamia pinnata", IF(J4633="MAPS", "Maniltoa psilogyne", IF(J4633="INBI", "Intsia bijuga", IF(J4633="ACEB", "Acanthus ebracteatus", IF(J4633="CAER", "Calamus erinaceus", IF(J4633="UNUN", "Unknown unknown",  IF(J4633="SOAL", "Sonneratia alba",  IF(J4633="AECO", "Aegiceras corniculatum", "" )) )))))))))))))))))))))))))))))</f>
        <v>Maniltoa psilogyne</v>
      </c>
      <c r="J4633" s="23" t="s">
        <v>1047</v>
      </c>
      <c r="K4633" s="68" t="n">
        <v>10.7</v>
      </c>
      <c r="L4633" s="30"/>
      <c r="N4633" s="38"/>
      <c r="P4633" s="23"/>
    </row>
    <row r="4634" customFormat="false" ht="13.8" hidden="false" customHeight="false" outlineLevel="0" collapsed="false">
      <c r="A4634" s="72" t="s">
        <v>138</v>
      </c>
      <c r="B4634" s="43" t="n">
        <v>41398</v>
      </c>
      <c r="C4634" s="1" t="s">
        <v>544</v>
      </c>
      <c r="D4634" s="1" t="s">
        <v>140</v>
      </c>
      <c r="E4634" s="1" t="s">
        <v>544</v>
      </c>
      <c r="F4634" s="1" t="s">
        <v>20</v>
      </c>
      <c r="G4634" s="1" t="s">
        <v>190</v>
      </c>
      <c r="H4634" s="1" t="n">
        <v>6</v>
      </c>
      <c r="I4634" s="23" t="str">
        <f aca="false">IF(J4634="RHAP", "Rhizophora apiculata", IF(J4634="EXAG", "Excoecaria agallocha", IF(J4634="BRPA", "Bruguiera parviflora", IF(J4634="XYMO", "Xylocarpus moluccensis", IF(J4634="BRCY", "Bruguiera cylindrica", IF(J4634="AVAL", "Avicennia alba", IF(J4634="AVOF", "Avicennia officinalis", IF(J4634="LURA", "Lumnitzera racemosa", IF(J4634="CETA", "Ceriops tagal", IF(J4634="XYGR", "Xylocarpus granatum", IF(J4634="AVMA", "Avicennia marina", IF(J4634="RHMU", "Rhizophora mucronata", IF(J4634="BRGY", "Bruguiera gymnorrhiza", IF(J4634="BRSE", "Bruguiera sexangula", IF(J4634="SOOV", "Sonneratia ovata", IF(J4634="SOCA", "Sonneratia caseolaris", IF(J4634="HELI", "Heritiera littoralis", IF(J4634="HESY", "Heritiera sylvatica", IF(J4634="NYFR", "Nypa fruticans", IF(J4634="CYRA", "Cynometra ramiflora", IF(J4634="PHPA", "Phoenix paludosa", IF(J4634="SCHY", "Scyphiphora hydrophyllacea", IF(J4634="DIMA", "Diospyros maritima", IF(J4634="POPI", "Pongamia pinnata", IF(J4634="MAPS", "Maniltoa psilogyne", IF(J4634="INBI", "Intsia bijuga", IF(J4634="ACEB", "Acanthus ebracteatus", IF(J4634="CAER", "Calamus erinaceus", IF(J4634="UNUN", "Unknown unknown",  IF(J4634="SOAL", "Sonneratia alba",  IF(J4634="AECO", "Aegiceras corniculatum", "" )) )))))))))))))))))))))))))))))</f>
        <v>Maniltoa psilogyne</v>
      </c>
      <c r="J4634" s="23" t="s">
        <v>1047</v>
      </c>
      <c r="K4634" s="68" t="n">
        <v>12.7</v>
      </c>
      <c r="L4634" s="30"/>
      <c r="N4634" s="38"/>
      <c r="P4634" s="23"/>
    </row>
    <row r="4635" customFormat="false" ht="13.8" hidden="false" customHeight="false" outlineLevel="0" collapsed="false">
      <c r="A4635" s="23" t="s">
        <v>138</v>
      </c>
      <c r="B4635" s="43" t="n">
        <v>41398</v>
      </c>
      <c r="C4635" s="1" t="s">
        <v>544</v>
      </c>
      <c r="D4635" s="1" t="s">
        <v>140</v>
      </c>
      <c r="E4635" s="1" t="s">
        <v>544</v>
      </c>
      <c r="F4635" s="1" t="s">
        <v>20</v>
      </c>
      <c r="G4635" s="1" t="s">
        <v>190</v>
      </c>
      <c r="H4635" s="1" t="n">
        <v>6</v>
      </c>
      <c r="I4635" s="23" t="str">
        <f aca="false">IF(J4635="RHAP", "Rhizophora apiculata", IF(J4635="EXAG", "Excoecaria agallocha", IF(J4635="BRPA", "Bruguiera parviflora", IF(J4635="XYMO", "Xylocarpus moluccensis", IF(J4635="BRCY", "Bruguiera cylindrica", IF(J4635="AVAL", "Avicennia alba", IF(J4635="AVOF", "Avicennia officinalis", IF(J4635="LURA", "Lumnitzera racemosa", IF(J4635="CETA", "Ceriops tagal", IF(J4635="XYGR", "Xylocarpus granatum", IF(J4635="AVMA", "Avicennia marina", IF(J4635="RHMU", "Rhizophora mucronata", IF(J4635="BRGY", "Bruguiera gymnorrhiza", IF(J4635="BRSE", "Bruguiera sexangula", IF(J4635="SOOV", "Sonneratia ovata", IF(J4635="SOCA", "Sonneratia caseolaris", IF(J4635="HELI", "Heritiera littoralis", IF(J4635="HESY", "Heritiera sylvatica", IF(J4635="NYFR", "Nypa fruticans", IF(J4635="CYRA", "Cynometra ramiflora", IF(J4635="PHPA", "Phoenix paludosa", IF(J4635="SCHY", "Scyphiphora hydrophyllacea", IF(J4635="DIMA", "Diospyros maritima", IF(J4635="POPI", "Pongamia pinnata", IF(J4635="MAPS", "Maniltoa psilogyne", IF(J4635="INBI", "Intsia bijuga", IF(J4635="ACEB", "Acanthus ebracteatus", IF(J4635="CAER", "Calamus erinaceus", IF(J4635="UNUN", "Unknown unknown",  IF(J4635="SOAL", "Sonneratia alba",  IF(J4635="AECO", "Aegiceras corniculatum", "" )) )))))))))))))))))))))))))))))</f>
        <v>Xylocarpus moluccensis</v>
      </c>
      <c r="J4635" s="23" t="s">
        <v>146</v>
      </c>
      <c r="K4635" s="68" t="n">
        <v>16.3</v>
      </c>
    </row>
    <row r="4636" customFormat="false" ht="13.8" hidden="false" customHeight="false" outlineLevel="0" collapsed="false">
      <c r="A4636" s="23" t="s">
        <v>138</v>
      </c>
      <c r="B4636" s="43" t="n">
        <v>41398</v>
      </c>
      <c r="C4636" s="1" t="s">
        <v>544</v>
      </c>
      <c r="D4636" s="1" t="s">
        <v>140</v>
      </c>
      <c r="E4636" s="1" t="s">
        <v>544</v>
      </c>
      <c r="F4636" s="1" t="s">
        <v>20</v>
      </c>
      <c r="G4636" s="1" t="s">
        <v>190</v>
      </c>
      <c r="H4636" s="1" t="n">
        <v>6</v>
      </c>
      <c r="I4636" s="23" t="str">
        <f aca="false">IF(J4636="RHAP", "Rhizophora apiculata", IF(J4636="EXAG", "Excoecaria agallocha", IF(J4636="BRPA", "Bruguiera parviflora", IF(J4636="XYMO", "Xylocarpus moluccensis", IF(J4636="BRCY", "Bruguiera cylindrica", IF(J4636="AVAL", "Avicennia alba", IF(J4636="AVOF", "Avicennia officinalis", IF(J4636="LURA", "Lumnitzera racemosa", IF(J4636="CETA", "Ceriops tagal", IF(J4636="XYGR", "Xylocarpus granatum", IF(J4636="AVMA", "Avicennia marina", IF(J4636="RHMU", "Rhizophora mucronata", IF(J4636="BRGY", "Bruguiera gymnorrhiza", IF(J4636="BRSE", "Bruguiera sexangula", IF(J4636="SOOV", "Sonneratia ovata", IF(J4636="SOCA", "Sonneratia caseolaris", IF(J4636="HELI", "Heritiera littoralis", IF(J4636="HESY", "Heritiera sylvatica", IF(J4636="NYFR", "Nypa fruticans", IF(J4636="CYRA", "Cynometra ramiflora", IF(J4636="PHPA", "Phoenix paludosa", IF(J4636="SCHY", "Scyphiphora hydrophyllacea", IF(J4636="DIMA", "Diospyros maritima", IF(J4636="POPI", "Pongamia pinnata", IF(J4636="MAPS", "Maniltoa psilogyne", IF(J4636="INBI", "Intsia bijuga", IF(J4636="ACEB", "Acanthus ebracteatus", IF(J4636="CAER", "Calamus erinaceus", IF(J4636="UNUN", "Unknown unknown",  IF(J4636="SOAL", "Sonneratia alba",  IF(J4636="AECO", "Aegiceras corniculatum", "" )) )))))))))))))))))))))))))))))</f>
        <v>Xylocarpus moluccensis</v>
      </c>
      <c r="J4636" s="23" t="s">
        <v>146</v>
      </c>
      <c r="K4636" s="68" t="n">
        <v>18.5</v>
      </c>
    </row>
    <row r="4637" customFormat="false" ht="13.8" hidden="false" customHeight="false" outlineLevel="0" collapsed="false">
      <c r="A4637" s="23" t="s">
        <v>138</v>
      </c>
      <c r="B4637" s="43" t="n">
        <v>41398</v>
      </c>
      <c r="C4637" s="1" t="s">
        <v>544</v>
      </c>
      <c r="D4637" s="1" t="s">
        <v>140</v>
      </c>
      <c r="E4637" s="1" t="s">
        <v>544</v>
      </c>
      <c r="F4637" s="1" t="s">
        <v>20</v>
      </c>
      <c r="G4637" s="1" t="s">
        <v>190</v>
      </c>
      <c r="H4637" s="1" t="n">
        <v>6</v>
      </c>
      <c r="I4637" s="23" t="str">
        <f aca="false">IF(J4637="RHAP", "Rhizophora apiculata", IF(J4637="EXAG", "Excoecaria agallocha", IF(J4637="BRPA", "Bruguiera parviflora", IF(J4637="XYMO", "Xylocarpus moluccensis", IF(J4637="BRCY", "Bruguiera cylindrica", IF(J4637="AVAL", "Avicennia alba", IF(J4637="AVOF", "Avicennia officinalis", IF(J4637="LURA", "Lumnitzera racemosa", IF(J4637="CETA", "Ceriops tagal", IF(J4637="XYGR", "Xylocarpus granatum", IF(J4637="AVMA", "Avicennia marina", IF(J4637="RHMU", "Rhizophora mucronata", IF(J4637="BRGY", "Bruguiera gymnorrhiza", IF(J4637="BRSE", "Bruguiera sexangula", IF(J4637="SOOV", "Sonneratia ovata", IF(J4637="SOCA", "Sonneratia caseolaris", IF(J4637="HELI", "Heritiera littoralis", IF(J4637="HESY", "Heritiera sylvatica", IF(J4637="NYFR", "Nypa fruticans", IF(J4637="CYRA", "Cynometra ramiflora", IF(J4637="PHPA", "Phoenix paludosa", IF(J4637="SCHY", "Scyphiphora hydrophyllacea", IF(J4637="DIMA", "Diospyros maritima", IF(J4637="POPI", "Pongamia pinnata", IF(J4637="MAPS", "Maniltoa psilogyne", IF(J4637="INBI", "Intsia bijuga", IF(J4637="ACEB", "Acanthus ebracteatus", IF(J4637="CAER", "Calamus erinaceus", IF(J4637="UNUN", "Unknown unknown",  IF(J4637="SOAL", "Sonneratia alba",  IF(J4637="AECO", "Aegiceras corniculatum", "" )) )))))))))))))))))))))))))))))</f>
        <v>Xylocarpus moluccensis</v>
      </c>
      <c r="J4637" s="23" t="s">
        <v>146</v>
      </c>
      <c r="K4637" s="68" t="n">
        <v>19.2</v>
      </c>
    </row>
    <row r="4638" customFormat="false" ht="13.8" hidden="false" customHeight="false" outlineLevel="0" collapsed="false">
      <c r="A4638" s="23" t="s">
        <v>138</v>
      </c>
      <c r="B4638" s="43" t="n">
        <v>41398</v>
      </c>
      <c r="C4638" s="1" t="s">
        <v>544</v>
      </c>
      <c r="D4638" s="1" t="s">
        <v>140</v>
      </c>
      <c r="E4638" s="1" t="s">
        <v>544</v>
      </c>
      <c r="F4638" s="1" t="s">
        <v>20</v>
      </c>
      <c r="G4638" s="1" t="s">
        <v>190</v>
      </c>
      <c r="H4638" s="1" t="n">
        <v>6</v>
      </c>
      <c r="I4638" s="23" t="str">
        <f aca="false">IF(J4638="RHAP", "Rhizophora apiculata", IF(J4638="EXAG", "Excoecaria agallocha", IF(J4638="BRPA", "Bruguiera parviflora", IF(J4638="XYMO", "Xylocarpus moluccensis", IF(J4638="BRCY", "Bruguiera cylindrica", IF(J4638="AVAL", "Avicennia alba", IF(J4638="AVOF", "Avicennia officinalis", IF(J4638="LURA", "Lumnitzera racemosa", IF(J4638="CETA", "Ceriops tagal", IF(J4638="XYGR", "Xylocarpus granatum", IF(J4638="AVMA", "Avicennia marina", IF(J4638="RHMU", "Rhizophora mucronata", IF(J4638="BRGY", "Bruguiera gymnorrhiza", IF(J4638="BRSE", "Bruguiera sexangula", IF(J4638="SOOV", "Sonneratia ovata", IF(J4638="SOCA", "Sonneratia caseolaris", IF(J4638="HELI", "Heritiera littoralis", IF(J4638="HESY", "Heritiera sylvatica", IF(J4638="NYFR", "Nypa fruticans", IF(J4638="CYRA", "Cynometra ramiflora", IF(J4638="PHPA", "Phoenix paludosa", IF(J4638="SCHY", "Scyphiphora hydrophyllacea", IF(J4638="DIMA", "Diospyros maritima", IF(J4638="POPI", "Pongamia pinnata", IF(J4638="MAPS", "Maniltoa psilogyne", IF(J4638="INBI", "Intsia bijuga", IF(J4638="ACEB", "Acanthus ebracteatus", IF(J4638="CAER", "Calamus erinaceus", IF(J4638="UNUN", "Unknown unknown",  IF(J4638="SOAL", "Sonneratia alba",  IF(J4638="AECO", "Aegiceras corniculatum", "" )) )))))))))))))))))))))))))))))</f>
        <v>Xylocarpus moluccensis</v>
      </c>
      <c r="J4638" s="23" t="s">
        <v>146</v>
      </c>
      <c r="K4638" s="68" t="n">
        <v>20.8</v>
      </c>
    </row>
    <row r="4639" customFormat="false" ht="13.8" hidden="false" customHeight="false" outlineLevel="0" collapsed="false">
      <c r="A4639" s="23" t="s">
        <v>138</v>
      </c>
      <c r="B4639" s="43" t="n">
        <v>41398</v>
      </c>
      <c r="C4639" s="1" t="s">
        <v>544</v>
      </c>
      <c r="D4639" s="1" t="s">
        <v>140</v>
      </c>
      <c r="E4639" s="1" t="s">
        <v>544</v>
      </c>
      <c r="F4639" s="1" t="s">
        <v>20</v>
      </c>
      <c r="G4639" s="1" t="s">
        <v>190</v>
      </c>
      <c r="H4639" s="1" t="n">
        <v>6</v>
      </c>
      <c r="I4639" s="23" t="str">
        <f aca="false">IF(J4639="RHAP", "Rhizophora apiculata", IF(J4639="EXAG", "Excoecaria agallocha", IF(J4639="BRPA", "Bruguiera parviflora", IF(J4639="XYMO", "Xylocarpus moluccensis", IF(J4639="BRCY", "Bruguiera cylindrica", IF(J4639="AVAL", "Avicennia alba", IF(J4639="AVOF", "Avicennia officinalis", IF(J4639="LURA", "Lumnitzera racemosa", IF(J4639="CETA", "Ceriops tagal", IF(J4639="XYGR", "Xylocarpus granatum", IF(J4639="AVMA", "Avicennia marina", IF(J4639="RHMU", "Rhizophora mucronata", IF(J4639="BRGY", "Bruguiera gymnorrhiza", IF(J4639="BRSE", "Bruguiera sexangula", IF(J4639="SOOV", "Sonneratia ovata", IF(J4639="SOCA", "Sonneratia caseolaris", IF(J4639="HELI", "Heritiera littoralis", IF(J4639="HESY", "Heritiera sylvatica", IF(J4639="NYFR", "Nypa fruticans", IF(J4639="CYRA", "Cynometra ramiflora", IF(J4639="PHPA", "Phoenix paludosa", IF(J4639="SCHY", "Scyphiphora hydrophyllacea", IF(J4639="DIMA", "Diospyros maritima", IF(J4639="POPI", "Pongamia pinnata", IF(J4639="MAPS", "Maniltoa psilogyne", IF(J4639="INBI", "Intsia bijuga", IF(J4639="ACEB", "Acanthus ebracteatus", IF(J4639="CAER", "Calamus erinaceus", IF(J4639="UNUN", "Unknown unknown",  IF(J4639="SOAL", "Sonneratia alba",  IF(J4639="AECO", "Aegiceras corniculatum", "" )) )))))))))))))))))))))))))))))</f>
        <v>Xylocarpus moluccensis</v>
      </c>
      <c r="J4639" s="23" t="s">
        <v>146</v>
      </c>
      <c r="K4639" s="68" t="n">
        <v>29</v>
      </c>
    </row>
    <row r="4640" customFormat="false" ht="13.8" hidden="false" customHeight="false" outlineLevel="0" collapsed="false">
      <c r="A4640" s="23" t="s">
        <v>138</v>
      </c>
      <c r="B4640" s="43" t="n">
        <v>41398</v>
      </c>
      <c r="C4640" s="1" t="s">
        <v>544</v>
      </c>
      <c r="D4640" s="1" t="s">
        <v>140</v>
      </c>
      <c r="E4640" s="1" t="s">
        <v>544</v>
      </c>
      <c r="F4640" s="1" t="s">
        <v>20</v>
      </c>
      <c r="G4640" s="1" t="s">
        <v>190</v>
      </c>
      <c r="H4640" s="1" t="n">
        <v>6</v>
      </c>
      <c r="I4640" s="23" t="str">
        <f aca="false">IF(J4640="RHAP", "Rhizophora apiculata", IF(J4640="EXAG", "Excoecaria agallocha", IF(J4640="BRPA", "Bruguiera parviflora", IF(J4640="XYMO", "Xylocarpus moluccensis", IF(J4640="BRCY", "Bruguiera cylindrica", IF(J4640="AVAL", "Avicennia alba", IF(J4640="AVOF", "Avicennia officinalis", IF(J4640="LURA", "Lumnitzera racemosa", IF(J4640="CETA", "Ceriops tagal", IF(J4640="XYGR", "Xylocarpus granatum", IF(J4640="AVMA", "Avicennia marina", IF(J4640="RHMU", "Rhizophora mucronata", IF(J4640="BRGY", "Bruguiera gymnorrhiza", IF(J4640="BRSE", "Bruguiera sexangula", IF(J4640="SOOV", "Sonneratia ovata", IF(J4640="SOCA", "Sonneratia caseolaris", IF(J4640="HELI", "Heritiera littoralis", IF(J4640="HESY", "Heritiera sylvatica", IF(J4640="NYFR", "Nypa fruticans", IF(J4640="CYRA", "Cynometra ramiflora", IF(J4640="PHPA", "Phoenix paludosa", IF(J4640="SCHY", "Scyphiphora hydrophyllacea", IF(J4640="DIMA", "Diospyros maritima", IF(J4640="POPI", "Pongamia pinnata", IF(J4640="MAPS", "Maniltoa psilogyne", IF(J4640="INBI", "Intsia bijuga", IF(J4640="ACEB", "Acanthus ebracteatus", IF(J4640="CAER", "Calamus erinaceus", IF(J4640="UNUN", "Unknown unknown",  IF(J4640="SOAL", "Sonneratia alba",  IF(J4640="AECO", "Aegiceras corniculatum", "" )) )))))))))))))))))))))))))))))</f>
        <v>Xylocarpus moluccensis</v>
      </c>
      <c r="J4640" s="23" t="s">
        <v>146</v>
      </c>
      <c r="K4640" s="68" t="n">
        <v>57.5</v>
      </c>
    </row>
    <row r="4641" customFormat="false" ht="13.8" hidden="false" customHeight="false" outlineLevel="0" collapsed="false">
      <c r="A4641" s="72" t="s">
        <v>138</v>
      </c>
      <c r="B4641" s="27" t="n">
        <v>41395</v>
      </c>
      <c r="C4641" s="1" t="s">
        <v>544</v>
      </c>
      <c r="D4641" s="1" t="s">
        <v>140</v>
      </c>
      <c r="E4641" s="1" t="s">
        <v>544</v>
      </c>
      <c r="F4641" s="1" t="s">
        <v>20</v>
      </c>
      <c r="G4641" s="1" t="s">
        <v>199</v>
      </c>
      <c r="H4641" s="1" t="n">
        <v>4</v>
      </c>
      <c r="I4641" s="23" t="str">
        <f aca="false">IF(J4641="RHAP", "Rhizophora apiculata", IF(J4641="EXAG", "Excoecaria agallocha", IF(J4641="BRPA", "Bruguiera parviflora", IF(J4641="XYMO", "Xylocarpus moluccensis", IF(J4641="BRCY", "Bruguiera cylindrica", IF(J4641="AVAL", "Avicennia alba", IF(J4641="AVOF", "Avicennia officinalis", IF(J4641="LURA", "Lumnitzera racemosa", IF(J4641="CETA", "Ceriops tagal", IF(J4641="XYGR", "Xylocarpus granatum", IF(J4641="AVMA", "Avicennia marina", IF(J4641="RHMU", "Rhizophora mucronata", IF(J4641="BRGY", "Bruguiera gymnorrhiza", IF(J4641="BRSE", "Bruguiera sexangula", IF(J4641="SOOV", "Sonneratia ovata", IF(J4641="SOCA", "Sonneratia caseolaris", IF(J4641="HELI", "Heritiera littoralis", IF(J4641="HESY", "Heritiera sylvatica", IF(J4641="NYFR", "Nypa fruticans", IF(J4641="CYRA", "Cynometra ramiflora", IF(J4641="PHPA", "Phoenix paludosa", IF(J4641="SCHY", "Scyphiphora hydrophyllacea", IF(J4641="DIMA", "Diospyros maritima", IF(J4641="POPI", "Pongamia pinnata", IF(J4641="MAPS", "Maniltoa psilogyne", IF(J4641="INBI", "Intsia bijuga", IF(J4641="ACEB", "Acanthus ebracteatus", IF(J4641="CAER", "Calamus erinaceus", IF(J4641="UNUN", "Unknown unknown",  IF(J4641="SOAL", "Sonneratia alba",  IF(J4641="AECO", "Aegiceras corniculatum", "" )) )))))))))))))))))))))))))))))</f>
        <v>Nypa fruticans</v>
      </c>
      <c r="J4641" s="23" t="s">
        <v>152</v>
      </c>
      <c r="K4641" s="68" t="n">
        <v>3</v>
      </c>
      <c r="N4641" s="0"/>
      <c r="P4641" s="55" t="s">
        <v>1084</v>
      </c>
    </row>
    <row r="4642" customFormat="false" ht="13.8" hidden="false" customHeight="false" outlineLevel="0" collapsed="false">
      <c r="A4642" s="72" t="s">
        <v>138</v>
      </c>
      <c r="B4642" s="27" t="n">
        <v>41395</v>
      </c>
      <c r="C4642" s="1" t="s">
        <v>544</v>
      </c>
      <c r="D4642" s="1" t="s">
        <v>140</v>
      </c>
      <c r="E4642" s="1" t="s">
        <v>544</v>
      </c>
      <c r="F4642" s="1" t="s">
        <v>20</v>
      </c>
      <c r="G4642" s="1" t="s">
        <v>199</v>
      </c>
      <c r="H4642" s="1" t="n">
        <v>4</v>
      </c>
      <c r="I4642" s="23" t="str">
        <f aca="false">IF(J4642="RHAP", "Rhizophora apiculata", IF(J4642="EXAG", "Excoecaria agallocha", IF(J4642="BRPA", "Bruguiera parviflora", IF(J4642="XYMO", "Xylocarpus moluccensis", IF(J4642="BRCY", "Bruguiera cylindrica", IF(J4642="AVAL", "Avicennia alba", IF(J4642="AVOF", "Avicennia officinalis", IF(J4642="LURA", "Lumnitzera racemosa", IF(J4642="CETA", "Ceriops tagal", IF(J4642="XYGR", "Xylocarpus granatum", IF(J4642="AVMA", "Avicennia marina", IF(J4642="RHMU", "Rhizophora mucronata", IF(J4642="BRGY", "Bruguiera gymnorrhiza", IF(J4642="BRSE", "Bruguiera sexangula", IF(J4642="SOOV", "Sonneratia ovata", IF(J4642="SOCA", "Sonneratia caseolaris", IF(J4642="HELI", "Heritiera littoralis", IF(J4642="HESY", "Heritiera sylvatica", IF(J4642="NYFR", "Nypa fruticans", IF(J4642="CYRA", "Cynometra ramiflora", IF(J4642="PHPA", "Phoenix paludosa", IF(J4642="SCHY", "Scyphiphora hydrophyllacea", IF(J4642="DIMA", "Diospyros maritima", IF(J4642="POPI", "Pongamia pinnata", IF(J4642="MAPS", "Maniltoa psilogyne", IF(J4642="INBI", "Intsia bijuga", IF(J4642="ACEB", "Acanthus ebracteatus", IF(J4642="CAER", "Calamus erinaceus", IF(J4642="UNUN", "Unknown unknown",  IF(J4642="SOAL", "Sonneratia alba",  IF(J4642="AECO", "Aegiceras corniculatum", "" )) )))))))))))))))))))))))))))))</f>
        <v>Nypa fruticans</v>
      </c>
      <c r="J4642" s="23" t="s">
        <v>152</v>
      </c>
      <c r="K4642" s="68" t="n">
        <v>3</v>
      </c>
      <c r="N4642" s="0"/>
      <c r="P4642" s="55" t="s">
        <v>1084</v>
      </c>
    </row>
    <row r="4643" customFormat="false" ht="13.8" hidden="false" customHeight="false" outlineLevel="0" collapsed="false">
      <c r="A4643" s="72" t="s">
        <v>138</v>
      </c>
      <c r="B4643" s="27" t="n">
        <v>41395</v>
      </c>
      <c r="C4643" s="1" t="s">
        <v>544</v>
      </c>
      <c r="D4643" s="1" t="s">
        <v>140</v>
      </c>
      <c r="E4643" s="1" t="s">
        <v>544</v>
      </c>
      <c r="F4643" s="1" t="s">
        <v>20</v>
      </c>
      <c r="G4643" s="1" t="s">
        <v>199</v>
      </c>
      <c r="H4643" s="1" t="n">
        <v>4</v>
      </c>
      <c r="I4643" s="23" t="str">
        <f aca="false">IF(J4643="RHAP", "Rhizophora apiculata", IF(J4643="EXAG", "Excoecaria agallocha", IF(J4643="BRPA", "Bruguiera parviflora", IF(J4643="XYMO", "Xylocarpus moluccensis", IF(J4643="BRCY", "Bruguiera cylindrica", IF(J4643="AVAL", "Avicennia alba", IF(J4643="AVOF", "Avicennia officinalis", IF(J4643="LURA", "Lumnitzera racemosa", IF(J4643="CETA", "Ceriops tagal", IF(J4643="XYGR", "Xylocarpus granatum", IF(J4643="AVMA", "Avicennia marina", IF(J4643="RHMU", "Rhizophora mucronata", IF(J4643="BRGY", "Bruguiera gymnorrhiza", IF(J4643="BRSE", "Bruguiera sexangula", IF(J4643="SOOV", "Sonneratia ovata", IF(J4643="SOCA", "Sonneratia caseolaris", IF(J4643="HELI", "Heritiera littoralis", IF(J4643="HESY", "Heritiera sylvatica", IF(J4643="NYFR", "Nypa fruticans", IF(J4643="CYRA", "Cynometra ramiflora", IF(J4643="PHPA", "Phoenix paludosa", IF(J4643="SCHY", "Scyphiphora hydrophyllacea", IF(J4643="DIMA", "Diospyros maritima", IF(J4643="POPI", "Pongamia pinnata", IF(J4643="MAPS", "Maniltoa psilogyne", IF(J4643="INBI", "Intsia bijuga", IF(J4643="ACEB", "Acanthus ebracteatus", IF(J4643="CAER", "Calamus erinaceus", IF(J4643="UNUN", "Unknown unknown",  IF(J4643="SOAL", "Sonneratia alba",  IF(J4643="AECO", "Aegiceras corniculatum", "" )) )))))))))))))))))))))))))))))</f>
        <v>Nypa fruticans</v>
      </c>
      <c r="J4643" s="23" t="s">
        <v>152</v>
      </c>
      <c r="K4643" s="68" t="n">
        <v>3</v>
      </c>
      <c r="N4643" s="0"/>
      <c r="P4643" s="55" t="s">
        <v>1084</v>
      </c>
    </row>
    <row r="4644" customFormat="false" ht="13.8" hidden="false" customHeight="false" outlineLevel="0" collapsed="false">
      <c r="A4644" s="72" t="s">
        <v>138</v>
      </c>
      <c r="B4644" s="27" t="n">
        <v>41395</v>
      </c>
      <c r="C4644" s="1" t="s">
        <v>544</v>
      </c>
      <c r="D4644" s="1" t="s">
        <v>140</v>
      </c>
      <c r="E4644" s="1" t="s">
        <v>544</v>
      </c>
      <c r="F4644" s="1" t="s">
        <v>20</v>
      </c>
      <c r="G4644" s="1" t="s">
        <v>199</v>
      </c>
      <c r="H4644" s="1" t="n">
        <v>4</v>
      </c>
      <c r="I4644" s="23" t="str">
        <f aca="false">IF(J4644="RHAP", "Rhizophora apiculata", IF(J4644="EXAG", "Excoecaria agallocha", IF(J4644="BRPA", "Bruguiera parviflora", IF(J4644="XYMO", "Xylocarpus moluccensis", IF(J4644="BRCY", "Bruguiera cylindrica", IF(J4644="AVAL", "Avicennia alba", IF(J4644="AVOF", "Avicennia officinalis", IF(J4644="LURA", "Lumnitzera racemosa", IF(J4644="CETA", "Ceriops tagal", IF(J4644="XYGR", "Xylocarpus granatum", IF(J4644="AVMA", "Avicennia marina", IF(J4644="RHMU", "Rhizophora mucronata", IF(J4644="BRGY", "Bruguiera gymnorrhiza", IF(J4644="BRSE", "Bruguiera sexangula", IF(J4644="SOOV", "Sonneratia ovata", IF(J4644="SOCA", "Sonneratia caseolaris", IF(J4644="HELI", "Heritiera littoralis", IF(J4644="HESY", "Heritiera sylvatica", IF(J4644="NYFR", "Nypa fruticans", IF(J4644="CYRA", "Cynometra ramiflora", IF(J4644="PHPA", "Phoenix paludosa", IF(J4644="SCHY", "Scyphiphora hydrophyllacea", IF(J4644="DIMA", "Diospyros maritima", IF(J4644="POPI", "Pongamia pinnata", IF(J4644="MAPS", "Maniltoa psilogyne", IF(J4644="INBI", "Intsia bijuga", IF(J4644="ACEB", "Acanthus ebracteatus", IF(J4644="CAER", "Calamus erinaceus", IF(J4644="UNUN", "Unknown unknown",  IF(J4644="SOAL", "Sonneratia alba",  IF(J4644="AECO", "Aegiceras corniculatum", "" )) )))))))))))))))))))))))))))))</f>
        <v>Nypa fruticans</v>
      </c>
      <c r="J4644" s="23" t="s">
        <v>152</v>
      </c>
      <c r="K4644" s="68" t="n">
        <v>4</v>
      </c>
      <c r="N4644" s="0"/>
      <c r="P4644" s="55" t="s">
        <v>1097</v>
      </c>
    </row>
    <row r="4645" customFormat="false" ht="13.8" hidden="false" customHeight="false" outlineLevel="0" collapsed="false">
      <c r="A4645" s="72" t="s">
        <v>138</v>
      </c>
      <c r="B4645" s="27" t="n">
        <v>41395</v>
      </c>
      <c r="C4645" s="1" t="s">
        <v>544</v>
      </c>
      <c r="D4645" s="1" t="s">
        <v>140</v>
      </c>
      <c r="E4645" s="1" t="s">
        <v>544</v>
      </c>
      <c r="F4645" s="1" t="s">
        <v>20</v>
      </c>
      <c r="G4645" s="1" t="s">
        <v>199</v>
      </c>
      <c r="H4645" s="1" t="n">
        <v>4</v>
      </c>
      <c r="I4645" s="23" t="str">
        <f aca="false">IF(J4645="RHAP", "Rhizophora apiculata", IF(J4645="EXAG", "Excoecaria agallocha", IF(J4645="BRPA", "Bruguiera parviflora", IF(J4645="XYMO", "Xylocarpus moluccensis", IF(J4645="BRCY", "Bruguiera cylindrica", IF(J4645="AVAL", "Avicennia alba", IF(J4645="AVOF", "Avicennia officinalis", IF(J4645="LURA", "Lumnitzera racemosa", IF(J4645="CETA", "Ceriops tagal", IF(J4645="XYGR", "Xylocarpus granatum", IF(J4645="AVMA", "Avicennia marina", IF(J4645="RHMU", "Rhizophora mucronata", IF(J4645="BRGY", "Bruguiera gymnorrhiza", IF(J4645="BRSE", "Bruguiera sexangula", IF(J4645="SOOV", "Sonneratia ovata", IF(J4645="SOCA", "Sonneratia caseolaris", IF(J4645="HELI", "Heritiera littoralis", IF(J4645="HESY", "Heritiera sylvatica", IF(J4645="NYFR", "Nypa fruticans", IF(J4645="CYRA", "Cynometra ramiflora", IF(J4645="PHPA", "Phoenix paludosa", IF(J4645="SCHY", "Scyphiphora hydrophyllacea", IF(J4645="DIMA", "Diospyros maritima", IF(J4645="POPI", "Pongamia pinnata", IF(J4645="MAPS", "Maniltoa psilogyne", IF(J4645="INBI", "Intsia bijuga", IF(J4645="ACEB", "Acanthus ebracteatus", IF(J4645="CAER", "Calamus erinaceus", IF(J4645="UNUN", "Unknown unknown",  IF(J4645="SOAL", "Sonneratia alba",  IF(J4645="AECO", "Aegiceras corniculatum", "" )) )))))))))))))))))))))))))))))</f>
        <v>Rhizophora apiculata</v>
      </c>
      <c r="J4645" s="23" t="s">
        <v>21</v>
      </c>
      <c r="K4645" s="68" t="n">
        <v>5.2</v>
      </c>
      <c r="L4645" s="30"/>
      <c r="N4645" s="38"/>
    </row>
    <row r="4646" customFormat="false" ht="13.8" hidden="false" customHeight="false" outlineLevel="0" collapsed="false">
      <c r="A4646" s="72" t="s">
        <v>138</v>
      </c>
      <c r="B4646" s="27" t="n">
        <v>41395</v>
      </c>
      <c r="C4646" s="1" t="s">
        <v>544</v>
      </c>
      <c r="D4646" s="1" t="s">
        <v>140</v>
      </c>
      <c r="E4646" s="1" t="s">
        <v>544</v>
      </c>
      <c r="F4646" s="1" t="s">
        <v>20</v>
      </c>
      <c r="G4646" s="1" t="s">
        <v>199</v>
      </c>
      <c r="H4646" s="1" t="n">
        <v>4</v>
      </c>
      <c r="I4646" s="23" t="str">
        <f aca="false">IF(J4646="RHAP", "Rhizophora apiculata", IF(J4646="EXAG", "Excoecaria agallocha", IF(J4646="BRPA", "Bruguiera parviflora", IF(J4646="XYMO", "Xylocarpus moluccensis", IF(J4646="BRCY", "Bruguiera cylindrica", IF(J4646="AVAL", "Avicennia alba", IF(J4646="AVOF", "Avicennia officinalis", IF(J4646="LURA", "Lumnitzera racemosa", IF(J4646="CETA", "Ceriops tagal", IF(J4646="XYGR", "Xylocarpus granatum", IF(J4646="AVMA", "Avicennia marina", IF(J4646="RHMU", "Rhizophora mucronata", IF(J4646="BRGY", "Bruguiera gymnorrhiza", IF(J4646="BRSE", "Bruguiera sexangula", IF(J4646="SOOV", "Sonneratia ovata", IF(J4646="SOCA", "Sonneratia caseolaris", IF(J4646="HELI", "Heritiera littoralis", IF(J4646="HESY", "Heritiera sylvatica", IF(J4646="NYFR", "Nypa fruticans", IF(J4646="CYRA", "Cynometra ramiflora", IF(J4646="PHPA", "Phoenix paludosa", IF(J4646="SCHY", "Scyphiphora hydrophyllacea", IF(J4646="DIMA", "Diospyros maritima", IF(J4646="POPI", "Pongamia pinnata", IF(J4646="MAPS", "Maniltoa psilogyne", IF(J4646="INBI", "Intsia bijuga", IF(J4646="ACEB", "Acanthus ebracteatus", IF(J4646="CAER", "Calamus erinaceus", IF(J4646="UNUN", "Unknown unknown",  IF(J4646="SOAL", "Sonneratia alba",  IF(J4646="AECO", "Aegiceras corniculatum", "" )) )))))))))))))))))))))))))))))</f>
        <v>Rhizophora apiculata</v>
      </c>
      <c r="J4646" s="23" t="s">
        <v>21</v>
      </c>
      <c r="K4646" s="68" t="n">
        <v>5.5</v>
      </c>
      <c r="L4646" s="30"/>
      <c r="N4646" s="38"/>
    </row>
    <row r="4647" customFormat="false" ht="13.8" hidden="false" customHeight="false" outlineLevel="0" collapsed="false">
      <c r="A4647" s="72" t="s">
        <v>138</v>
      </c>
      <c r="B4647" s="27" t="n">
        <v>41395</v>
      </c>
      <c r="C4647" s="1" t="s">
        <v>544</v>
      </c>
      <c r="D4647" s="1" t="s">
        <v>140</v>
      </c>
      <c r="E4647" s="1" t="s">
        <v>544</v>
      </c>
      <c r="F4647" s="1" t="s">
        <v>20</v>
      </c>
      <c r="G4647" s="1" t="s">
        <v>199</v>
      </c>
      <c r="H4647" s="1" t="n">
        <v>4</v>
      </c>
      <c r="I4647" s="23" t="str">
        <f aca="false">IF(J4647="RHAP", "Rhizophora apiculata", IF(J4647="EXAG", "Excoecaria agallocha", IF(J4647="BRPA", "Bruguiera parviflora", IF(J4647="XYMO", "Xylocarpus moluccensis", IF(J4647="BRCY", "Bruguiera cylindrica", IF(J4647="AVAL", "Avicennia alba", IF(J4647="AVOF", "Avicennia officinalis", IF(J4647="LURA", "Lumnitzera racemosa", IF(J4647="CETA", "Ceriops tagal", IF(J4647="XYGR", "Xylocarpus granatum", IF(J4647="AVMA", "Avicennia marina", IF(J4647="RHMU", "Rhizophora mucronata", IF(J4647="BRGY", "Bruguiera gymnorrhiza", IF(J4647="BRSE", "Bruguiera sexangula", IF(J4647="SOOV", "Sonneratia ovata", IF(J4647="SOCA", "Sonneratia caseolaris", IF(J4647="HELI", "Heritiera littoralis", IF(J4647="HESY", "Heritiera sylvatica", IF(J4647="NYFR", "Nypa fruticans", IF(J4647="CYRA", "Cynometra ramiflora", IF(J4647="PHPA", "Phoenix paludosa", IF(J4647="SCHY", "Scyphiphora hydrophyllacea", IF(J4647="DIMA", "Diospyros maritima", IF(J4647="POPI", "Pongamia pinnata", IF(J4647="MAPS", "Maniltoa psilogyne", IF(J4647="INBI", "Intsia bijuga", IF(J4647="ACEB", "Acanthus ebracteatus", IF(J4647="CAER", "Calamus erinaceus", IF(J4647="UNUN", "Unknown unknown",  IF(J4647="SOAL", "Sonneratia alba",  IF(J4647="AECO", "Aegiceras corniculatum", "" )) )))))))))))))))))))))))))))))</f>
        <v>Rhizophora apiculata</v>
      </c>
      <c r="J4647" s="23" t="s">
        <v>21</v>
      </c>
      <c r="K4647" s="68" t="n">
        <v>5.8</v>
      </c>
      <c r="L4647" s="30"/>
      <c r="N4647" s="38"/>
    </row>
    <row r="4648" customFormat="false" ht="13.8" hidden="false" customHeight="false" outlineLevel="0" collapsed="false">
      <c r="A4648" s="72" t="s">
        <v>138</v>
      </c>
      <c r="B4648" s="27" t="n">
        <v>41395</v>
      </c>
      <c r="C4648" s="1" t="s">
        <v>544</v>
      </c>
      <c r="D4648" s="1" t="s">
        <v>140</v>
      </c>
      <c r="E4648" s="1" t="s">
        <v>544</v>
      </c>
      <c r="F4648" s="1" t="s">
        <v>20</v>
      </c>
      <c r="G4648" s="1" t="s">
        <v>199</v>
      </c>
      <c r="H4648" s="1" t="n">
        <v>4</v>
      </c>
      <c r="I4648" s="23" t="str">
        <f aca="false">IF(J4648="RHAP", "Rhizophora apiculata", IF(J4648="EXAG", "Excoecaria agallocha", IF(J4648="BRPA", "Bruguiera parviflora", IF(J4648="XYMO", "Xylocarpus moluccensis", IF(J4648="BRCY", "Bruguiera cylindrica", IF(J4648="AVAL", "Avicennia alba", IF(J4648="AVOF", "Avicennia officinalis", IF(J4648="LURA", "Lumnitzera racemosa", IF(J4648="CETA", "Ceriops tagal", IF(J4648="XYGR", "Xylocarpus granatum", IF(J4648="AVMA", "Avicennia marina", IF(J4648="RHMU", "Rhizophora mucronata", IF(J4648="BRGY", "Bruguiera gymnorrhiza", IF(J4648="BRSE", "Bruguiera sexangula", IF(J4648="SOOV", "Sonneratia ovata", IF(J4648="SOCA", "Sonneratia caseolaris", IF(J4648="HELI", "Heritiera littoralis", IF(J4648="HESY", "Heritiera sylvatica", IF(J4648="NYFR", "Nypa fruticans", IF(J4648="CYRA", "Cynometra ramiflora", IF(J4648="PHPA", "Phoenix paludosa", IF(J4648="SCHY", "Scyphiphora hydrophyllacea", IF(J4648="DIMA", "Diospyros maritima", IF(J4648="POPI", "Pongamia pinnata", IF(J4648="MAPS", "Maniltoa psilogyne", IF(J4648="INBI", "Intsia bijuga", IF(J4648="ACEB", "Acanthus ebracteatus", IF(J4648="CAER", "Calamus erinaceus", IF(J4648="UNUN", "Unknown unknown",  IF(J4648="SOAL", "Sonneratia alba",  IF(J4648="AECO", "Aegiceras corniculatum", "" )) )))))))))))))))))))))))))))))</f>
        <v>Rhizophora apiculata</v>
      </c>
      <c r="J4648" s="23" t="s">
        <v>21</v>
      </c>
      <c r="K4648" s="68" t="n">
        <v>6.4</v>
      </c>
      <c r="L4648" s="30"/>
      <c r="N4648" s="38"/>
    </row>
    <row r="4649" customFormat="false" ht="13.8" hidden="false" customHeight="false" outlineLevel="0" collapsed="false">
      <c r="A4649" s="72" t="s">
        <v>138</v>
      </c>
      <c r="B4649" s="27" t="n">
        <v>41395</v>
      </c>
      <c r="C4649" s="1" t="s">
        <v>544</v>
      </c>
      <c r="D4649" s="1" t="s">
        <v>140</v>
      </c>
      <c r="E4649" s="1" t="s">
        <v>544</v>
      </c>
      <c r="F4649" s="1" t="s">
        <v>20</v>
      </c>
      <c r="G4649" s="1" t="s">
        <v>199</v>
      </c>
      <c r="H4649" s="1" t="n">
        <v>4</v>
      </c>
      <c r="I4649" s="23" t="str">
        <f aca="false">IF(J4649="RHAP", "Rhizophora apiculata", IF(J4649="EXAG", "Excoecaria agallocha", IF(J4649="BRPA", "Bruguiera parviflora", IF(J4649="XYMO", "Xylocarpus moluccensis", IF(J4649="BRCY", "Bruguiera cylindrica", IF(J4649="AVAL", "Avicennia alba", IF(J4649="AVOF", "Avicennia officinalis", IF(J4649="LURA", "Lumnitzera racemosa", IF(J4649="CETA", "Ceriops tagal", IF(J4649="XYGR", "Xylocarpus granatum", IF(J4649="AVMA", "Avicennia marina", IF(J4649="RHMU", "Rhizophora mucronata", IF(J4649="BRGY", "Bruguiera gymnorrhiza", IF(J4649="BRSE", "Bruguiera sexangula", IF(J4649="SOOV", "Sonneratia ovata", IF(J4649="SOCA", "Sonneratia caseolaris", IF(J4649="HELI", "Heritiera littoralis", IF(J4649="HESY", "Heritiera sylvatica", IF(J4649="NYFR", "Nypa fruticans", IF(J4649="CYRA", "Cynometra ramiflora", IF(J4649="PHPA", "Phoenix paludosa", IF(J4649="SCHY", "Scyphiphora hydrophyllacea", IF(J4649="DIMA", "Diospyros maritima", IF(J4649="POPI", "Pongamia pinnata", IF(J4649="MAPS", "Maniltoa psilogyne", IF(J4649="INBI", "Intsia bijuga", IF(J4649="ACEB", "Acanthus ebracteatus", IF(J4649="CAER", "Calamus erinaceus", IF(J4649="UNUN", "Unknown unknown",  IF(J4649="SOAL", "Sonneratia alba",  IF(J4649="AECO", "Aegiceras corniculatum", "" )) )))))))))))))))))))))))))))))</f>
        <v>Rhizophora apiculata</v>
      </c>
      <c r="J4649" s="23" t="s">
        <v>21</v>
      </c>
      <c r="K4649" s="68" t="n">
        <v>6.4</v>
      </c>
      <c r="L4649" s="30"/>
      <c r="N4649" s="38"/>
    </row>
    <row r="4650" customFormat="false" ht="13.8" hidden="false" customHeight="false" outlineLevel="0" collapsed="false">
      <c r="A4650" s="72" t="s">
        <v>138</v>
      </c>
      <c r="B4650" s="27" t="n">
        <v>41395</v>
      </c>
      <c r="C4650" s="1" t="s">
        <v>544</v>
      </c>
      <c r="D4650" s="1" t="s">
        <v>140</v>
      </c>
      <c r="E4650" s="1" t="s">
        <v>544</v>
      </c>
      <c r="F4650" s="1" t="s">
        <v>20</v>
      </c>
      <c r="G4650" s="1" t="s">
        <v>199</v>
      </c>
      <c r="H4650" s="1" t="n">
        <v>4</v>
      </c>
      <c r="I4650" s="23" t="str">
        <f aca="false">IF(J4650="RHAP", "Rhizophora apiculata", IF(J4650="EXAG", "Excoecaria agallocha", IF(J4650="BRPA", "Bruguiera parviflora", IF(J4650="XYMO", "Xylocarpus moluccensis", IF(J4650="BRCY", "Bruguiera cylindrica", IF(J4650="AVAL", "Avicennia alba", IF(J4650="AVOF", "Avicennia officinalis", IF(J4650="LURA", "Lumnitzera racemosa", IF(J4650="CETA", "Ceriops tagal", IF(J4650="XYGR", "Xylocarpus granatum", IF(J4650="AVMA", "Avicennia marina", IF(J4650="RHMU", "Rhizophora mucronata", IF(J4650="BRGY", "Bruguiera gymnorrhiza", IF(J4650="BRSE", "Bruguiera sexangula", IF(J4650="SOOV", "Sonneratia ovata", IF(J4650="SOCA", "Sonneratia caseolaris", IF(J4650="HELI", "Heritiera littoralis", IF(J4650="HESY", "Heritiera sylvatica", IF(J4650="NYFR", "Nypa fruticans", IF(J4650="CYRA", "Cynometra ramiflora", IF(J4650="PHPA", "Phoenix paludosa", IF(J4650="SCHY", "Scyphiphora hydrophyllacea", IF(J4650="DIMA", "Diospyros maritima", IF(J4650="POPI", "Pongamia pinnata", IF(J4650="MAPS", "Maniltoa psilogyne", IF(J4650="INBI", "Intsia bijuga", IF(J4650="ACEB", "Acanthus ebracteatus", IF(J4650="CAER", "Calamus erinaceus", IF(J4650="UNUN", "Unknown unknown",  IF(J4650="SOAL", "Sonneratia alba",  IF(J4650="AECO", "Aegiceras corniculatum", "" )) )))))))))))))))))))))))))))))</f>
        <v>Rhizophora apiculata</v>
      </c>
      <c r="J4650" s="23" t="s">
        <v>21</v>
      </c>
      <c r="K4650" s="68" t="n">
        <v>6.5</v>
      </c>
      <c r="L4650" s="30"/>
      <c r="N4650" s="38"/>
    </row>
    <row r="4651" customFormat="false" ht="13.8" hidden="false" customHeight="false" outlineLevel="0" collapsed="false">
      <c r="A4651" s="72" t="s">
        <v>138</v>
      </c>
      <c r="B4651" s="27" t="n">
        <v>41395</v>
      </c>
      <c r="C4651" s="1" t="s">
        <v>544</v>
      </c>
      <c r="D4651" s="1" t="s">
        <v>140</v>
      </c>
      <c r="E4651" s="1" t="s">
        <v>544</v>
      </c>
      <c r="F4651" s="1" t="s">
        <v>20</v>
      </c>
      <c r="G4651" s="1" t="s">
        <v>199</v>
      </c>
      <c r="H4651" s="1" t="n">
        <v>4</v>
      </c>
      <c r="I4651" s="23" t="str">
        <f aca="false">IF(J4651="RHAP", "Rhizophora apiculata", IF(J4651="EXAG", "Excoecaria agallocha", IF(J4651="BRPA", "Bruguiera parviflora", IF(J4651="XYMO", "Xylocarpus moluccensis", IF(J4651="BRCY", "Bruguiera cylindrica", IF(J4651="AVAL", "Avicennia alba", IF(J4651="AVOF", "Avicennia officinalis", IF(J4651="LURA", "Lumnitzera racemosa", IF(J4651="CETA", "Ceriops tagal", IF(J4651="XYGR", "Xylocarpus granatum", IF(J4651="AVMA", "Avicennia marina", IF(J4651="RHMU", "Rhizophora mucronata", IF(J4651="BRGY", "Bruguiera gymnorrhiza", IF(J4651="BRSE", "Bruguiera sexangula", IF(J4651="SOOV", "Sonneratia ovata", IF(J4651="SOCA", "Sonneratia caseolaris", IF(J4651="HELI", "Heritiera littoralis", IF(J4651="HESY", "Heritiera sylvatica", IF(J4651="NYFR", "Nypa fruticans", IF(J4651="CYRA", "Cynometra ramiflora", IF(J4651="PHPA", "Phoenix paludosa", IF(J4651="SCHY", "Scyphiphora hydrophyllacea", IF(J4651="DIMA", "Diospyros maritima", IF(J4651="POPI", "Pongamia pinnata", IF(J4651="MAPS", "Maniltoa psilogyne", IF(J4651="INBI", "Intsia bijuga", IF(J4651="ACEB", "Acanthus ebracteatus", IF(J4651="CAER", "Calamus erinaceus", IF(J4651="UNUN", "Unknown unknown",  IF(J4651="SOAL", "Sonneratia alba",  IF(J4651="AECO", "Aegiceras corniculatum", "" )) )))))))))))))))))))))))))))))</f>
        <v>Rhizophora apiculata</v>
      </c>
      <c r="J4651" s="23" t="s">
        <v>21</v>
      </c>
      <c r="K4651" s="68" t="n">
        <v>6.6</v>
      </c>
      <c r="L4651" s="30"/>
      <c r="N4651" s="38"/>
    </row>
    <row r="4652" customFormat="false" ht="13.8" hidden="false" customHeight="false" outlineLevel="0" collapsed="false">
      <c r="A4652" s="72" t="s">
        <v>138</v>
      </c>
      <c r="B4652" s="27" t="n">
        <v>41395</v>
      </c>
      <c r="C4652" s="1" t="s">
        <v>544</v>
      </c>
      <c r="D4652" s="1" t="s">
        <v>140</v>
      </c>
      <c r="E4652" s="1" t="s">
        <v>544</v>
      </c>
      <c r="F4652" s="1" t="s">
        <v>20</v>
      </c>
      <c r="G4652" s="1" t="s">
        <v>199</v>
      </c>
      <c r="H4652" s="1" t="n">
        <v>4</v>
      </c>
      <c r="I4652" s="23" t="str">
        <f aca="false">IF(J4652="RHAP", "Rhizophora apiculata", IF(J4652="EXAG", "Excoecaria agallocha", IF(J4652="BRPA", "Bruguiera parviflora", IF(J4652="XYMO", "Xylocarpus moluccensis", IF(J4652="BRCY", "Bruguiera cylindrica", IF(J4652="AVAL", "Avicennia alba", IF(J4652="AVOF", "Avicennia officinalis", IF(J4652="LURA", "Lumnitzera racemosa", IF(J4652="CETA", "Ceriops tagal", IF(J4652="XYGR", "Xylocarpus granatum", IF(J4652="AVMA", "Avicennia marina", IF(J4652="RHMU", "Rhizophora mucronata", IF(J4652="BRGY", "Bruguiera gymnorrhiza", IF(J4652="BRSE", "Bruguiera sexangula", IF(J4652="SOOV", "Sonneratia ovata", IF(J4652="SOCA", "Sonneratia caseolaris", IF(J4652="HELI", "Heritiera littoralis", IF(J4652="HESY", "Heritiera sylvatica", IF(J4652="NYFR", "Nypa fruticans", IF(J4652="CYRA", "Cynometra ramiflora", IF(J4652="PHPA", "Phoenix paludosa", IF(J4652="SCHY", "Scyphiphora hydrophyllacea", IF(J4652="DIMA", "Diospyros maritima", IF(J4652="POPI", "Pongamia pinnata", IF(J4652="MAPS", "Maniltoa psilogyne", IF(J4652="INBI", "Intsia bijuga", IF(J4652="ACEB", "Acanthus ebracteatus", IF(J4652="CAER", "Calamus erinaceus", IF(J4652="UNUN", "Unknown unknown",  IF(J4652="SOAL", "Sonneratia alba",  IF(J4652="AECO", "Aegiceras corniculatum", "" )) )))))))))))))))))))))))))))))</f>
        <v>Rhizophora apiculata</v>
      </c>
      <c r="J4652" s="23" t="s">
        <v>21</v>
      </c>
      <c r="K4652" s="68" t="n">
        <v>6.7</v>
      </c>
      <c r="L4652" s="30"/>
      <c r="N4652" s="38"/>
    </row>
    <row r="4653" customFormat="false" ht="13.8" hidden="false" customHeight="false" outlineLevel="0" collapsed="false">
      <c r="A4653" s="72" t="s">
        <v>138</v>
      </c>
      <c r="B4653" s="27" t="n">
        <v>41395</v>
      </c>
      <c r="C4653" s="1" t="s">
        <v>544</v>
      </c>
      <c r="D4653" s="1" t="s">
        <v>140</v>
      </c>
      <c r="E4653" s="1" t="s">
        <v>544</v>
      </c>
      <c r="F4653" s="1" t="s">
        <v>20</v>
      </c>
      <c r="G4653" s="1" t="s">
        <v>199</v>
      </c>
      <c r="H4653" s="1" t="n">
        <v>4</v>
      </c>
      <c r="I4653" s="23" t="str">
        <f aca="false">IF(J4653="RHAP", "Rhizophora apiculata", IF(J4653="EXAG", "Excoecaria agallocha", IF(J4653="BRPA", "Bruguiera parviflora", IF(J4653="XYMO", "Xylocarpus moluccensis", IF(J4653="BRCY", "Bruguiera cylindrica", IF(J4653="AVAL", "Avicennia alba", IF(J4653="AVOF", "Avicennia officinalis", IF(J4653="LURA", "Lumnitzera racemosa", IF(J4653="CETA", "Ceriops tagal", IF(J4653="XYGR", "Xylocarpus granatum", IF(J4653="AVMA", "Avicennia marina", IF(J4653="RHMU", "Rhizophora mucronata", IF(J4653="BRGY", "Bruguiera gymnorrhiza", IF(J4653="BRSE", "Bruguiera sexangula", IF(J4653="SOOV", "Sonneratia ovata", IF(J4653="SOCA", "Sonneratia caseolaris", IF(J4653="HELI", "Heritiera littoralis", IF(J4653="HESY", "Heritiera sylvatica", IF(J4653="NYFR", "Nypa fruticans", IF(J4653="CYRA", "Cynometra ramiflora", IF(J4653="PHPA", "Phoenix paludosa", IF(J4653="SCHY", "Scyphiphora hydrophyllacea", IF(J4653="DIMA", "Diospyros maritima", IF(J4653="POPI", "Pongamia pinnata", IF(J4653="MAPS", "Maniltoa psilogyne", IF(J4653="INBI", "Intsia bijuga", IF(J4653="ACEB", "Acanthus ebracteatus", IF(J4653="CAER", "Calamus erinaceus", IF(J4653="UNUN", "Unknown unknown",  IF(J4653="SOAL", "Sonneratia alba",  IF(J4653="AECO", "Aegiceras corniculatum", "" )) )))))))))))))))))))))))))))))</f>
        <v>Rhizophora apiculata</v>
      </c>
      <c r="J4653" s="23" t="s">
        <v>21</v>
      </c>
      <c r="K4653" s="68" t="n">
        <v>6.8</v>
      </c>
      <c r="L4653" s="30"/>
      <c r="N4653" s="38"/>
    </row>
    <row r="4654" customFormat="false" ht="13.8" hidden="false" customHeight="false" outlineLevel="0" collapsed="false">
      <c r="A4654" s="72" t="s">
        <v>138</v>
      </c>
      <c r="B4654" s="27" t="n">
        <v>41395</v>
      </c>
      <c r="C4654" s="1" t="s">
        <v>544</v>
      </c>
      <c r="D4654" s="1" t="s">
        <v>140</v>
      </c>
      <c r="E4654" s="1" t="s">
        <v>544</v>
      </c>
      <c r="F4654" s="1" t="s">
        <v>20</v>
      </c>
      <c r="G4654" s="1" t="s">
        <v>199</v>
      </c>
      <c r="H4654" s="1" t="n">
        <v>4</v>
      </c>
      <c r="I4654" s="23" t="str">
        <f aca="false">IF(J4654="RHAP", "Rhizophora apiculata", IF(J4654="EXAG", "Excoecaria agallocha", IF(J4654="BRPA", "Bruguiera parviflora", IF(J4654="XYMO", "Xylocarpus moluccensis", IF(J4654="BRCY", "Bruguiera cylindrica", IF(J4654="AVAL", "Avicennia alba", IF(J4654="AVOF", "Avicennia officinalis", IF(J4654="LURA", "Lumnitzera racemosa", IF(J4654="CETA", "Ceriops tagal", IF(J4654="XYGR", "Xylocarpus granatum", IF(J4654="AVMA", "Avicennia marina", IF(J4654="RHMU", "Rhizophora mucronata", IF(J4654="BRGY", "Bruguiera gymnorrhiza", IF(J4654="BRSE", "Bruguiera sexangula", IF(J4654="SOOV", "Sonneratia ovata", IF(J4654="SOCA", "Sonneratia caseolaris", IF(J4654="HELI", "Heritiera littoralis", IF(J4654="HESY", "Heritiera sylvatica", IF(J4654="NYFR", "Nypa fruticans", IF(J4654="CYRA", "Cynometra ramiflora", IF(J4654="PHPA", "Phoenix paludosa", IF(J4654="SCHY", "Scyphiphora hydrophyllacea", IF(J4654="DIMA", "Diospyros maritima", IF(J4654="POPI", "Pongamia pinnata", IF(J4654="MAPS", "Maniltoa psilogyne", IF(J4654="INBI", "Intsia bijuga", IF(J4654="ACEB", "Acanthus ebracteatus", IF(J4654="CAER", "Calamus erinaceus", IF(J4654="UNUN", "Unknown unknown",  IF(J4654="SOAL", "Sonneratia alba",  IF(J4654="AECO", "Aegiceras corniculatum", "" )) )))))))))))))))))))))))))))))</f>
        <v>Rhizophora apiculata</v>
      </c>
      <c r="J4654" s="23" t="s">
        <v>21</v>
      </c>
      <c r="K4654" s="68" t="n">
        <v>7</v>
      </c>
      <c r="L4654" s="30"/>
      <c r="N4654" s="38"/>
    </row>
    <row r="4655" customFormat="false" ht="13.8" hidden="false" customHeight="false" outlineLevel="0" collapsed="false">
      <c r="A4655" s="72" t="s">
        <v>138</v>
      </c>
      <c r="B4655" s="27" t="n">
        <v>41395</v>
      </c>
      <c r="C4655" s="1" t="s">
        <v>544</v>
      </c>
      <c r="D4655" s="1" t="s">
        <v>140</v>
      </c>
      <c r="E4655" s="1" t="s">
        <v>544</v>
      </c>
      <c r="F4655" s="1" t="s">
        <v>20</v>
      </c>
      <c r="G4655" s="1" t="s">
        <v>199</v>
      </c>
      <c r="H4655" s="1" t="n">
        <v>4</v>
      </c>
      <c r="I4655" s="23" t="str">
        <f aca="false">IF(J4655="RHAP", "Rhizophora apiculata", IF(J4655="EXAG", "Excoecaria agallocha", IF(J4655="BRPA", "Bruguiera parviflora", IF(J4655="XYMO", "Xylocarpus moluccensis", IF(J4655="BRCY", "Bruguiera cylindrica", IF(J4655="AVAL", "Avicennia alba", IF(J4655="AVOF", "Avicennia officinalis", IF(J4655="LURA", "Lumnitzera racemosa", IF(J4655="CETA", "Ceriops tagal", IF(J4655="XYGR", "Xylocarpus granatum", IF(J4655="AVMA", "Avicennia marina", IF(J4655="RHMU", "Rhizophora mucronata", IF(J4655="BRGY", "Bruguiera gymnorrhiza", IF(J4655="BRSE", "Bruguiera sexangula", IF(J4655="SOOV", "Sonneratia ovata", IF(J4655="SOCA", "Sonneratia caseolaris", IF(J4655="HELI", "Heritiera littoralis", IF(J4655="HESY", "Heritiera sylvatica", IF(J4655="NYFR", "Nypa fruticans", IF(J4655="CYRA", "Cynometra ramiflora", IF(J4655="PHPA", "Phoenix paludosa", IF(J4655="SCHY", "Scyphiphora hydrophyllacea", IF(J4655="DIMA", "Diospyros maritima", IF(J4655="POPI", "Pongamia pinnata", IF(J4655="MAPS", "Maniltoa psilogyne", IF(J4655="INBI", "Intsia bijuga", IF(J4655="ACEB", "Acanthus ebracteatus", IF(J4655="CAER", "Calamus erinaceus", IF(J4655="UNUN", "Unknown unknown",  IF(J4655="SOAL", "Sonneratia alba",  IF(J4655="AECO", "Aegiceras corniculatum", "" )) )))))))))))))))))))))))))))))</f>
        <v>Rhizophora apiculata</v>
      </c>
      <c r="J4655" s="23" t="s">
        <v>21</v>
      </c>
      <c r="K4655" s="68" t="n">
        <v>7</v>
      </c>
      <c r="L4655" s="30"/>
      <c r="N4655" s="38"/>
    </row>
    <row r="4656" customFormat="false" ht="13.8" hidden="false" customHeight="false" outlineLevel="0" collapsed="false">
      <c r="A4656" s="72" t="s">
        <v>138</v>
      </c>
      <c r="B4656" s="27" t="n">
        <v>41395</v>
      </c>
      <c r="C4656" s="1" t="s">
        <v>544</v>
      </c>
      <c r="D4656" s="1" t="s">
        <v>140</v>
      </c>
      <c r="E4656" s="1" t="s">
        <v>544</v>
      </c>
      <c r="F4656" s="1" t="s">
        <v>20</v>
      </c>
      <c r="G4656" s="1" t="s">
        <v>199</v>
      </c>
      <c r="H4656" s="1" t="n">
        <v>4</v>
      </c>
      <c r="I4656" s="23" t="str">
        <f aca="false">IF(J4656="RHAP", "Rhizophora apiculata", IF(J4656="EXAG", "Excoecaria agallocha", IF(J4656="BRPA", "Bruguiera parviflora", IF(J4656="XYMO", "Xylocarpus moluccensis", IF(J4656="BRCY", "Bruguiera cylindrica", IF(J4656="AVAL", "Avicennia alba", IF(J4656="AVOF", "Avicennia officinalis", IF(J4656="LURA", "Lumnitzera racemosa", IF(J4656="CETA", "Ceriops tagal", IF(J4656="XYGR", "Xylocarpus granatum", IF(J4656="AVMA", "Avicennia marina", IF(J4656="RHMU", "Rhizophora mucronata", IF(J4656="BRGY", "Bruguiera gymnorrhiza", IF(J4656="BRSE", "Bruguiera sexangula", IF(J4656="SOOV", "Sonneratia ovata", IF(J4656="SOCA", "Sonneratia caseolaris", IF(J4656="HELI", "Heritiera littoralis", IF(J4656="HESY", "Heritiera sylvatica", IF(J4656="NYFR", "Nypa fruticans", IF(J4656="CYRA", "Cynometra ramiflora", IF(J4656="PHPA", "Phoenix paludosa", IF(J4656="SCHY", "Scyphiphora hydrophyllacea", IF(J4656="DIMA", "Diospyros maritima", IF(J4656="POPI", "Pongamia pinnata", IF(J4656="MAPS", "Maniltoa psilogyne", IF(J4656="INBI", "Intsia bijuga", IF(J4656="ACEB", "Acanthus ebracteatus", IF(J4656="CAER", "Calamus erinaceus", IF(J4656="UNUN", "Unknown unknown",  IF(J4656="SOAL", "Sonneratia alba",  IF(J4656="AECO", "Aegiceras corniculatum", "" )) )))))))))))))))))))))))))))))</f>
        <v>Rhizophora apiculata</v>
      </c>
      <c r="J4656" s="23" t="s">
        <v>21</v>
      </c>
      <c r="K4656" s="68" t="n">
        <v>7.2</v>
      </c>
      <c r="L4656" s="30"/>
      <c r="N4656" s="38"/>
    </row>
    <row r="4657" customFormat="false" ht="13.8" hidden="false" customHeight="false" outlineLevel="0" collapsed="false">
      <c r="A4657" s="72" t="s">
        <v>138</v>
      </c>
      <c r="B4657" s="27" t="n">
        <v>41395</v>
      </c>
      <c r="C4657" s="1" t="s">
        <v>544</v>
      </c>
      <c r="D4657" s="1" t="s">
        <v>140</v>
      </c>
      <c r="E4657" s="1" t="s">
        <v>544</v>
      </c>
      <c r="F4657" s="1" t="s">
        <v>20</v>
      </c>
      <c r="G4657" s="1" t="s">
        <v>199</v>
      </c>
      <c r="H4657" s="1" t="n">
        <v>4</v>
      </c>
      <c r="I4657" s="23" t="str">
        <f aca="false">IF(J4657="RHAP", "Rhizophora apiculata", IF(J4657="EXAG", "Excoecaria agallocha", IF(J4657="BRPA", "Bruguiera parviflora", IF(J4657="XYMO", "Xylocarpus moluccensis", IF(J4657="BRCY", "Bruguiera cylindrica", IF(J4657="AVAL", "Avicennia alba", IF(J4657="AVOF", "Avicennia officinalis", IF(J4657="LURA", "Lumnitzera racemosa", IF(J4657="CETA", "Ceriops tagal", IF(J4657="XYGR", "Xylocarpus granatum", IF(J4657="AVMA", "Avicennia marina", IF(J4657="RHMU", "Rhizophora mucronata", IF(J4657="BRGY", "Bruguiera gymnorrhiza", IF(J4657="BRSE", "Bruguiera sexangula", IF(J4657="SOOV", "Sonneratia ovata", IF(J4657="SOCA", "Sonneratia caseolaris", IF(J4657="HELI", "Heritiera littoralis", IF(J4657="HESY", "Heritiera sylvatica", IF(J4657="NYFR", "Nypa fruticans", IF(J4657="CYRA", "Cynometra ramiflora", IF(J4657="PHPA", "Phoenix paludosa", IF(J4657="SCHY", "Scyphiphora hydrophyllacea", IF(J4657="DIMA", "Diospyros maritima", IF(J4657="POPI", "Pongamia pinnata", IF(J4657="MAPS", "Maniltoa psilogyne", IF(J4657="INBI", "Intsia bijuga", IF(J4657="ACEB", "Acanthus ebracteatus", IF(J4657="CAER", "Calamus erinaceus", IF(J4657="UNUN", "Unknown unknown",  IF(J4657="SOAL", "Sonneratia alba",  IF(J4657="AECO", "Aegiceras corniculatum", "" )) )))))))))))))))))))))))))))))</f>
        <v>Rhizophora apiculata</v>
      </c>
      <c r="J4657" s="23" t="s">
        <v>21</v>
      </c>
      <c r="K4657" s="68" t="n">
        <v>7.3</v>
      </c>
      <c r="L4657" s="30"/>
      <c r="N4657" s="38"/>
    </row>
    <row r="4658" customFormat="false" ht="13.8" hidden="false" customHeight="false" outlineLevel="0" collapsed="false">
      <c r="A4658" s="72" t="s">
        <v>138</v>
      </c>
      <c r="B4658" s="27" t="n">
        <v>41395</v>
      </c>
      <c r="C4658" s="1" t="s">
        <v>544</v>
      </c>
      <c r="D4658" s="1" t="s">
        <v>140</v>
      </c>
      <c r="E4658" s="1" t="s">
        <v>544</v>
      </c>
      <c r="F4658" s="1" t="s">
        <v>20</v>
      </c>
      <c r="G4658" s="1" t="s">
        <v>199</v>
      </c>
      <c r="H4658" s="1" t="n">
        <v>4</v>
      </c>
      <c r="I4658" s="23" t="str">
        <f aca="false">IF(J4658="RHAP", "Rhizophora apiculata", IF(J4658="EXAG", "Excoecaria agallocha", IF(J4658="BRPA", "Bruguiera parviflora", IF(J4658="XYMO", "Xylocarpus moluccensis", IF(J4658="BRCY", "Bruguiera cylindrica", IF(J4658="AVAL", "Avicennia alba", IF(J4658="AVOF", "Avicennia officinalis", IF(J4658="LURA", "Lumnitzera racemosa", IF(J4658="CETA", "Ceriops tagal", IF(J4658="XYGR", "Xylocarpus granatum", IF(J4658="AVMA", "Avicennia marina", IF(J4658="RHMU", "Rhizophora mucronata", IF(J4658="BRGY", "Bruguiera gymnorrhiza", IF(J4658="BRSE", "Bruguiera sexangula", IF(J4658="SOOV", "Sonneratia ovata", IF(J4658="SOCA", "Sonneratia caseolaris", IF(J4658="HELI", "Heritiera littoralis", IF(J4658="HESY", "Heritiera sylvatica", IF(J4658="NYFR", "Nypa fruticans", IF(J4658="CYRA", "Cynometra ramiflora", IF(J4658="PHPA", "Phoenix paludosa", IF(J4658="SCHY", "Scyphiphora hydrophyllacea", IF(J4658="DIMA", "Diospyros maritima", IF(J4658="POPI", "Pongamia pinnata", IF(J4658="MAPS", "Maniltoa psilogyne", IF(J4658="INBI", "Intsia bijuga", IF(J4658="ACEB", "Acanthus ebracteatus", IF(J4658="CAER", "Calamus erinaceus", IF(J4658="UNUN", "Unknown unknown",  IF(J4658="SOAL", "Sonneratia alba",  IF(J4658="AECO", "Aegiceras corniculatum", "" )) )))))))))))))))))))))))))))))</f>
        <v>Rhizophora apiculata</v>
      </c>
      <c r="J4658" s="23" t="s">
        <v>21</v>
      </c>
      <c r="K4658" s="68" t="n">
        <v>7.5</v>
      </c>
      <c r="L4658" s="30"/>
      <c r="N4658" s="38"/>
    </row>
    <row r="4659" customFormat="false" ht="13.8" hidden="false" customHeight="false" outlineLevel="0" collapsed="false">
      <c r="A4659" s="72" t="s">
        <v>138</v>
      </c>
      <c r="B4659" s="27" t="n">
        <v>41395</v>
      </c>
      <c r="C4659" s="1" t="s">
        <v>544</v>
      </c>
      <c r="D4659" s="1" t="s">
        <v>140</v>
      </c>
      <c r="E4659" s="1" t="s">
        <v>544</v>
      </c>
      <c r="F4659" s="1" t="s">
        <v>20</v>
      </c>
      <c r="G4659" s="1" t="s">
        <v>199</v>
      </c>
      <c r="H4659" s="1" t="n">
        <v>4</v>
      </c>
      <c r="I4659" s="23" t="str">
        <f aca="false">IF(J4659="RHAP", "Rhizophora apiculata", IF(J4659="EXAG", "Excoecaria agallocha", IF(J4659="BRPA", "Bruguiera parviflora", IF(J4659="XYMO", "Xylocarpus moluccensis", IF(J4659="BRCY", "Bruguiera cylindrica", IF(J4659="AVAL", "Avicennia alba", IF(J4659="AVOF", "Avicennia officinalis", IF(J4659="LURA", "Lumnitzera racemosa", IF(J4659="CETA", "Ceriops tagal", IF(J4659="XYGR", "Xylocarpus granatum", IF(J4659="AVMA", "Avicennia marina", IF(J4659="RHMU", "Rhizophora mucronata", IF(J4659="BRGY", "Bruguiera gymnorrhiza", IF(J4659="BRSE", "Bruguiera sexangula", IF(J4659="SOOV", "Sonneratia ovata", IF(J4659="SOCA", "Sonneratia caseolaris", IF(J4659="HELI", "Heritiera littoralis", IF(J4659="HESY", "Heritiera sylvatica", IF(J4659="NYFR", "Nypa fruticans", IF(J4659="CYRA", "Cynometra ramiflora", IF(J4659="PHPA", "Phoenix paludosa", IF(J4659="SCHY", "Scyphiphora hydrophyllacea", IF(J4659="DIMA", "Diospyros maritima", IF(J4659="POPI", "Pongamia pinnata", IF(J4659="MAPS", "Maniltoa psilogyne", IF(J4659="INBI", "Intsia bijuga", IF(J4659="ACEB", "Acanthus ebracteatus", IF(J4659="CAER", "Calamus erinaceus", IF(J4659="UNUN", "Unknown unknown",  IF(J4659="SOAL", "Sonneratia alba",  IF(J4659="AECO", "Aegiceras corniculatum", "" )) )))))))))))))))))))))))))))))</f>
        <v>Rhizophora apiculata</v>
      </c>
      <c r="J4659" s="23" t="s">
        <v>21</v>
      </c>
      <c r="K4659" s="68" t="n">
        <v>7.8</v>
      </c>
      <c r="L4659" s="30"/>
      <c r="N4659" s="38"/>
    </row>
    <row r="4660" customFormat="false" ht="13.8" hidden="false" customHeight="false" outlineLevel="0" collapsed="false">
      <c r="A4660" s="72" t="s">
        <v>138</v>
      </c>
      <c r="B4660" s="27" t="n">
        <v>41395</v>
      </c>
      <c r="C4660" s="1" t="s">
        <v>544</v>
      </c>
      <c r="D4660" s="1" t="s">
        <v>140</v>
      </c>
      <c r="E4660" s="1" t="s">
        <v>544</v>
      </c>
      <c r="F4660" s="1" t="s">
        <v>20</v>
      </c>
      <c r="G4660" s="1" t="s">
        <v>199</v>
      </c>
      <c r="H4660" s="1" t="n">
        <v>4</v>
      </c>
      <c r="I4660" s="23" t="str">
        <f aca="false">IF(J4660="RHAP", "Rhizophora apiculata", IF(J4660="EXAG", "Excoecaria agallocha", IF(J4660="BRPA", "Bruguiera parviflora", IF(J4660="XYMO", "Xylocarpus moluccensis", IF(J4660="BRCY", "Bruguiera cylindrica", IF(J4660="AVAL", "Avicennia alba", IF(J4660="AVOF", "Avicennia officinalis", IF(J4660="LURA", "Lumnitzera racemosa", IF(J4660="CETA", "Ceriops tagal", IF(J4660="XYGR", "Xylocarpus granatum", IF(J4660="AVMA", "Avicennia marina", IF(J4660="RHMU", "Rhizophora mucronata", IF(J4660="BRGY", "Bruguiera gymnorrhiza", IF(J4660="BRSE", "Bruguiera sexangula", IF(J4660="SOOV", "Sonneratia ovata", IF(J4660="SOCA", "Sonneratia caseolaris", IF(J4660="HELI", "Heritiera littoralis", IF(J4660="HESY", "Heritiera sylvatica", IF(J4660="NYFR", "Nypa fruticans", IF(J4660="CYRA", "Cynometra ramiflora", IF(J4660="PHPA", "Phoenix paludosa", IF(J4660="SCHY", "Scyphiphora hydrophyllacea", IF(J4660="DIMA", "Diospyros maritima", IF(J4660="POPI", "Pongamia pinnata", IF(J4660="MAPS", "Maniltoa psilogyne", IF(J4660="INBI", "Intsia bijuga", IF(J4660="ACEB", "Acanthus ebracteatus", IF(J4660="CAER", "Calamus erinaceus", IF(J4660="UNUN", "Unknown unknown",  IF(J4660="SOAL", "Sonneratia alba",  IF(J4660="AECO", "Aegiceras corniculatum", "" )) )))))))))))))))))))))))))))))</f>
        <v>Rhizophora apiculata</v>
      </c>
      <c r="J4660" s="23" t="s">
        <v>21</v>
      </c>
      <c r="K4660" s="68" t="n">
        <v>7.8</v>
      </c>
      <c r="L4660" s="30"/>
      <c r="N4660" s="38"/>
    </row>
    <row r="4661" customFormat="false" ht="13.8" hidden="false" customHeight="false" outlineLevel="0" collapsed="false">
      <c r="A4661" s="72" t="s">
        <v>138</v>
      </c>
      <c r="B4661" s="27" t="n">
        <v>41395</v>
      </c>
      <c r="C4661" s="1" t="s">
        <v>544</v>
      </c>
      <c r="D4661" s="1" t="s">
        <v>140</v>
      </c>
      <c r="E4661" s="1" t="s">
        <v>544</v>
      </c>
      <c r="F4661" s="1" t="s">
        <v>20</v>
      </c>
      <c r="G4661" s="1" t="s">
        <v>199</v>
      </c>
      <c r="H4661" s="1" t="n">
        <v>4</v>
      </c>
      <c r="I4661" s="23" t="str">
        <f aca="false">IF(J4661="RHAP", "Rhizophora apiculata", IF(J4661="EXAG", "Excoecaria agallocha", IF(J4661="BRPA", "Bruguiera parviflora", IF(J4661="XYMO", "Xylocarpus moluccensis", IF(J4661="BRCY", "Bruguiera cylindrica", IF(J4661="AVAL", "Avicennia alba", IF(J4661="AVOF", "Avicennia officinalis", IF(J4661="LURA", "Lumnitzera racemosa", IF(J4661="CETA", "Ceriops tagal", IF(J4661="XYGR", "Xylocarpus granatum", IF(J4661="AVMA", "Avicennia marina", IF(J4661="RHMU", "Rhizophora mucronata", IF(J4661="BRGY", "Bruguiera gymnorrhiza", IF(J4661="BRSE", "Bruguiera sexangula", IF(J4661="SOOV", "Sonneratia ovata", IF(J4661="SOCA", "Sonneratia caseolaris", IF(J4661="HELI", "Heritiera littoralis", IF(J4661="HESY", "Heritiera sylvatica", IF(J4661="NYFR", "Nypa fruticans", IF(J4661="CYRA", "Cynometra ramiflora", IF(J4661="PHPA", "Phoenix paludosa", IF(J4661="SCHY", "Scyphiphora hydrophyllacea", IF(J4661="DIMA", "Diospyros maritima", IF(J4661="POPI", "Pongamia pinnata", IF(J4661="MAPS", "Maniltoa psilogyne", IF(J4661="INBI", "Intsia bijuga", IF(J4661="ACEB", "Acanthus ebracteatus", IF(J4661="CAER", "Calamus erinaceus", IF(J4661="UNUN", "Unknown unknown",  IF(J4661="SOAL", "Sonneratia alba",  IF(J4661="AECO", "Aegiceras corniculatum", "" )) )))))))))))))))))))))))))))))</f>
        <v>Rhizophora apiculata</v>
      </c>
      <c r="J4661" s="23" t="s">
        <v>21</v>
      </c>
      <c r="K4661" s="68" t="n">
        <v>7.9</v>
      </c>
      <c r="L4661" s="30"/>
      <c r="N4661" s="38"/>
    </row>
    <row r="4662" customFormat="false" ht="13.8" hidden="false" customHeight="false" outlineLevel="0" collapsed="false">
      <c r="A4662" s="72" t="s">
        <v>138</v>
      </c>
      <c r="B4662" s="27" t="n">
        <v>41395</v>
      </c>
      <c r="C4662" s="1" t="s">
        <v>544</v>
      </c>
      <c r="D4662" s="1" t="s">
        <v>140</v>
      </c>
      <c r="E4662" s="1" t="s">
        <v>544</v>
      </c>
      <c r="F4662" s="1" t="s">
        <v>20</v>
      </c>
      <c r="G4662" s="1" t="s">
        <v>199</v>
      </c>
      <c r="H4662" s="1" t="n">
        <v>4</v>
      </c>
      <c r="I4662" s="23" t="str">
        <f aca="false">IF(J4662="RHAP", "Rhizophora apiculata", IF(J4662="EXAG", "Excoecaria agallocha", IF(J4662="BRPA", "Bruguiera parviflora", IF(J4662="XYMO", "Xylocarpus moluccensis", IF(J4662="BRCY", "Bruguiera cylindrica", IF(J4662="AVAL", "Avicennia alba", IF(J4662="AVOF", "Avicennia officinalis", IF(J4662="LURA", "Lumnitzera racemosa", IF(J4662="CETA", "Ceriops tagal", IF(J4662="XYGR", "Xylocarpus granatum", IF(J4662="AVMA", "Avicennia marina", IF(J4662="RHMU", "Rhizophora mucronata", IF(J4662="BRGY", "Bruguiera gymnorrhiza", IF(J4662="BRSE", "Bruguiera sexangula", IF(J4662="SOOV", "Sonneratia ovata", IF(J4662="SOCA", "Sonneratia caseolaris", IF(J4662="HELI", "Heritiera littoralis", IF(J4662="HESY", "Heritiera sylvatica", IF(J4662="NYFR", "Nypa fruticans", IF(J4662="CYRA", "Cynometra ramiflora", IF(J4662="PHPA", "Phoenix paludosa", IF(J4662="SCHY", "Scyphiphora hydrophyllacea", IF(J4662="DIMA", "Diospyros maritima", IF(J4662="POPI", "Pongamia pinnata", IF(J4662="MAPS", "Maniltoa psilogyne", IF(J4662="INBI", "Intsia bijuga", IF(J4662="ACEB", "Acanthus ebracteatus", IF(J4662="CAER", "Calamus erinaceus", IF(J4662="UNUN", "Unknown unknown",  IF(J4662="SOAL", "Sonneratia alba",  IF(J4662="AECO", "Aegiceras corniculatum", "" )) )))))))))))))))))))))))))))))</f>
        <v>Rhizophora apiculata</v>
      </c>
      <c r="J4662" s="23" t="s">
        <v>21</v>
      </c>
      <c r="K4662" s="68" t="n">
        <v>8</v>
      </c>
      <c r="L4662" s="30"/>
      <c r="N4662" s="38"/>
    </row>
    <row r="4663" customFormat="false" ht="13.8" hidden="false" customHeight="false" outlineLevel="0" collapsed="false">
      <c r="A4663" s="72" t="s">
        <v>138</v>
      </c>
      <c r="B4663" s="27" t="n">
        <v>41395</v>
      </c>
      <c r="C4663" s="1" t="s">
        <v>544</v>
      </c>
      <c r="D4663" s="1" t="s">
        <v>140</v>
      </c>
      <c r="E4663" s="1" t="s">
        <v>544</v>
      </c>
      <c r="F4663" s="1" t="s">
        <v>20</v>
      </c>
      <c r="G4663" s="1" t="s">
        <v>199</v>
      </c>
      <c r="H4663" s="1" t="n">
        <v>4</v>
      </c>
      <c r="I4663" s="23" t="str">
        <f aca="false">IF(J4663="RHAP", "Rhizophora apiculata", IF(J4663="EXAG", "Excoecaria agallocha", IF(J4663="BRPA", "Bruguiera parviflora", IF(J4663="XYMO", "Xylocarpus moluccensis", IF(J4663="BRCY", "Bruguiera cylindrica", IF(J4663="AVAL", "Avicennia alba", IF(J4663="AVOF", "Avicennia officinalis", IF(J4663="LURA", "Lumnitzera racemosa", IF(J4663="CETA", "Ceriops tagal", IF(J4663="XYGR", "Xylocarpus granatum", IF(J4663="AVMA", "Avicennia marina", IF(J4663="RHMU", "Rhizophora mucronata", IF(J4663="BRGY", "Bruguiera gymnorrhiza", IF(J4663="BRSE", "Bruguiera sexangula", IF(J4663="SOOV", "Sonneratia ovata", IF(J4663="SOCA", "Sonneratia caseolaris", IF(J4663="HELI", "Heritiera littoralis", IF(J4663="HESY", "Heritiera sylvatica", IF(J4663="NYFR", "Nypa fruticans", IF(J4663="CYRA", "Cynometra ramiflora", IF(J4663="PHPA", "Phoenix paludosa", IF(J4663="SCHY", "Scyphiphora hydrophyllacea", IF(J4663="DIMA", "Diospyros maritima", IF(J4663="POPI", "Pongamia pinnata", IF(J4663="MAPS", "Maniltoa psilogyne", IF(J4663="INBI", "Intsia bijuga", IF(J4663="ACEB", "Acanthus ebracteatus", IF(J4663="CAER", "Calamus erinaceus", IF(J4663="UNUN", "Unknown unknown",  IF(J4663="SOAL", "Sonneratia alba",  IF(J4663="AECO", "Aegiceras corniculatum", "" )) )))))))))))))))))))))))))))))</f>
        <v>Rhizophora apiculata</v>
      </c>
      <c r="J4663" s="23" t="s">
        <v>21</v>
      </c>
      <c r="K4663" s="68" t="n">
        <v>8.1</v>
      </c>
      <c r="L4663" s="30"/>
      <c r="N4663" s="38"/>
    </row>
    <row r="4664" customFormat="false" ht="13.8" hidden="false" customHeight="false" outlineLevel="0" collapsed="false">
      <c r="A4664" s="72" t="s">
        <v>138</v>
      </c>
      <c r="B4664" s="27" t="n">
        <v>41395</v>
      </c>
      <c r="C4664" s="1" t="s">
        <v>544</v>
      </c>
      <c r="D4664" s="1" t="s">
        <v>140</v>
      </c>
      <c r="E4664" s="1" t="s">
        <v>544</v>
      </c>
      <c r="F4664" s="1" t="s">
        <v>20</v>
      </c>
      <c r="G4664" s="1" t="s">
        <v>199</v>
      </c>
      <c r="H4664" s="1" t="n">
        <v>4</v>
      </c>
      <c r="I4664" s="23" t="str">
        <f aca="false">IF(J4664="RHAP", "Rhizophora apiculata", IF(J4664="EXAG", "Excoecaria agallocha", IF(J4664="BRPA", "Bruguiera parviflora", IF(J4664="XYMO", "Xylocarpus moluccensis", IF(J4664="BRCY", "Bruguiera cylindrica", IF(J4664="AVAL", "Avicennia alba", IF(J4664="AVOF", "Avicennia officinalis", IF(J4664="LURA", "Lumnitzera racemosa", IF(J4664="CETA", "Ceriops tagal", IF(J4664="XYGR", "Xylocarpus granatum", IF(J4664="AVMA", "Avicennia marina", IF(J4664="RHMU", "Rhizophora mucronata", IF(J4664="BRGY", "Bruguiera gymnorrhiza", IF(J4664="BRSE", "Bruguiera sexangula", IF(J4664="SOOV", "Sonneratia ovata", IF(J4664="SOCA", "Sonneratia caseolaris", IF(J4664="HELI", "Heritiera littoralis", IF(J4664="HESY", "Heritiera sylvatica", IF(J4664="NYFR", "Nypa fruticans", IF(J4664="CYRA", "Cynometra ramiflora", IF(J4664="PHPA", "Phoenix paludosa", IF(J4664="SCHY", "Scyphiphora hydrophyllacea", IF(J4664="DIMA", "Diospyros maritima", IF(J4664="POPI", "Pongamia pinnata", IF(J4664="MAPS", "Maniltoa psilogyne", IF(J4664="INBI", "Intsia bijuga", IF(J4664="ACEB", "Acanthus ebracteatus", IF(J4664="CAER", "Calamus erinaceus", IF(J4664="UNUN", "Unknown unknown",  IF(J4664="SOAL", "Sonneratia alba",  IF(J4664="AECO", "Aegiceras corniculatum", "" )) )))))))))))))))))))))))))))))</f>
        <v>Rhizophora apiculata</v>
      </c>
      <c r="J4664" s="23" t="s">
        <v>21</v>
      </c>
      <c r="K4664" s="68" t="n">
        <v>8.2</v>
      </c>
      <c r="L4664" s="30"/>
      <c r="N4664" s="38"/>
    </row>
    <row r="4665" customFormat="false" ht="13.8" hidden="false" customHeight="false" outlineLevel="0" collapsed="false">
      <c r="A4665" s="72" t="s">
        <v>138</v>
      </c>
      <c r="B4665" s="27" t="n">
        <v>41395</v>
      </c>
      <c r="C4665" s="1" t="s">
        <v>544</v>
      </c>
      <c r="D4665" s="1" t="s">
        <v>140</v>
      </c>
      <c r="E4665" s="1" t="s">
        <v>544</v>
      </c>
      <c r="F4665" s="1" t="s">
        <v>20</v>
      </c>
      <c r="G4665" s="1" t="s">
        <v>199</v>
      </c>
      <c r="H4665" s="1" t="n">
        <v>4</v>
      </c>
      <c r="I4665" s="23" t="str">
        <f aca="false">IF(J4665="RHAP", "Rhizophora apiculata", IF(J4665="EXAG", "Excoecaria agallocha", IF(J4665="BRPA", "Bruguiera parviflora", IF(J4665="XYMO", "Xylocarpus moluccensis", IF(J4665="BRCY", "Bruguiera cylindrica", IF(J4665="AVAL", "Avicennia alba", IF(J4665="AVOF", "Avicennia officinalis", IF(J4665="LURA", "Lumnitzera racemosa", IF(J4665="CETA", "Ceriops tagal", IF(J4665="XYGR", "Xylocarpus granatum", IF(J4665="AVMA", "Avicennia marina", IF(J4665="RHMU", "Rhizophora mucronata", IF(J4665="BRGY", "Bruguiera gymnorrhiza", IF(J4665="BRSE", "Bruguiera sexangula", IF(J4665="SOOV", "Sonneratia ovata", IF(J4665="SOCA", "Sonneratia caseolaris", IF(J4665="HELI", "Heritiera littoralis", IF(J4665="HESY", "Heritiera sylvatica", IF(J4665="NYFR", "Nypa fruticans", IF(J4665="CYRA", "Cynometra ramiflora", IF(J4665="PHPA", "Phoenix paludosa", IF(J4665="SCHY", "Scyphiphora hydrophyllacea", IF(J4665="DIMA", "Diospyros maritima", IF(J4665="POPI", "Pongamia pinnata", IF(J4665="MAPS", "Maniltoa psilogyne", IF(J4665="INBI", "Intsia bijuga", IF(J4665="ACEB", "Acanthus ebracteatus", IF(J4665="CAER", "Calamus erinaceus", IF(J4665="UNUN", "Unknown unknown",  IF(J4665="SOAL", "Sonneratia alba",  IF(J4665="AECO", "Aegiceras corniculatum", "" )) )))))))))))))))))))))))))))))</f>
        <v>Rhizophora apiculata</v>
      </c>
      <c r="J4665" s="23" t="s">
        <v>21</v>
      </c>
      <c r="K4665" s="68" t="n">
        <v>8.4</v>
      </c>
      <c r="L4665" s="30"/>
      <c r="N4665" s="38"/>
    </row>
    <row r="4666" customFormat="false" ht="13.8" hidden="false" customHeight="false" outlineLevel="0" collapsed="false">
      <c r="A4666" s="72" t="s">
        <v>138</v>
      </c>
      <c r="B4666" s="27" t="n">
        <v>41395</v>
      </c>
      <c r="C4666" s="1" t="s">
        <v>544</v>
      </c>
      <c r="D4666" s="1" t="s">
        <v>140</v>
      </c>
      <c r="E4666" s="1" t="s">
        <v>544</v>
      </c>
      <c r="F4666" s="1" t="s">
        <v>20</v>
      </c>
      <c r="G4666" s="1" t="s">
        <v>199</v>
      </c>
      <c r="H4666" s="1" t="n">
        <v>4</v>
      </c>
      <c r="I4666" s="23" t="str">
        <f aca="false">IF(J4666="RHAP", "Rhizophora apiculata", IF(J4666="EXAG", "Excoecaria agallocha", IF(J4666="BRPA", "Bruguiera parviflora", IF(J4666="XYMO", "Xylocarpus moluccensis", IF(J4666="BRCY", "Bruguiera cylindrica", IF(J4666="AVAL", "Avicennia alba", IF(J4666="AVOF", "Avicennia officinalis", IF(J4666="LURA", "Lumnitzera racemosa", IF(J4666="CETA", "Ceriops tagal", IF(J4666="XYGR", "Xylocarpus granatum", IF(J4666="AVMA", "Avicennia marina", IF(J4666="RHMU", "Rhizophora mucronata", IF(J4666="BRGY", "Bruguiera gymnorrhiza", IF(J4666="BRSE", "Bruguiera sexangula", IF(J4666="SOOV", "Sonneratia ovata", IF(J4666="SOCA", "Sonneratia caseolaris", IF(J4666="HELI", "Heritiera littoralis", IF(J4666="HESY", "Heritiera sylvatica", IF(J4666="NYFR", "Nypa fruticans", IF(J4666="CYRA", "Cynometra ramiflora", IF(J4666="PHPA", "Phoenix paludosa", IF(J4666="SCHY", "Scyphiphora hydrophyllacea", IF(J4666="DIMA", "Diospyros maritima", IF(J4666="POPI", "Pongamia pinnata", IF(J4666="MAPS", "Maniltoa psilogyne", IF(J4666="INBI", "Intsia bijuga", IF(J4666="ACEB", "Acanthus ebracteatus", IF(J4666="CAER", "Calamus erinaceus", IF(J4666="UNUN", "Unknown unknown",  IF(J4666="SOAL", "Sonneratia alba",  IF(J4666="AECO", "Aegiceras corniculatum", "" )) )))))))))))))))))))))))))))))</f>
        <v>Rhizophora apiculata</v>
      </c>
      <c r="J4666" s="23" t="s">
        <v>21</v>
      </c>
      <c r="K4666" s="68" t="n">
        <v>8.6</v>
      </c>
      <c r="L4666" s="30"/>
      <c r="N4666" s="38"/>
    </row>
    <row r="4667" customFormat="false" ht="13.8" hidden="false" customHeight="false" outlineLevel="0" collapsed="false">
      <c r="A4667" s="72" t="s">
        <v>138</v>
      </c>
      <c r="B4667" s="27" t="n">
        <v>41395</v>
      </c>
      <c r="C4667" s="1" t="s">
        <v>544</v>
      </c>
      <c r="D4667" s="1" t="s">
        <v>140</v>
      </c>
      <c r="E4667" s="1" t="s">
        <v>544</v>
      </c>
      <c r="F4667" s="1" t="s">
        <v>20</v>
      </c>
      <c r="G4667" s="1" t="s">
        <v>199</v>
      </c>
      <c r="H4667" s="1" t="n">
        <v>4</v>
      </c>
      <c r="I4667" s="23" t="str">
        <f aca="false">IF(J4667="RHAP", "Rhizophora apiculata", IF(J4667="EXAG", "Excoecaria agallocha", IF(J4667="BRPA", "Bruguiera parviflora", IF(J4667="XYMO", "Xylocarpus moluccensis", IF(J4667="BRCY", "Bruguiera cylindrica", IF(J4667="AVAL", "Avicennia alba", IF(J4667="AVOF", "Avicennia officinalis", IF(J4667="LURA", "Lumnitzera racemosa", IF(J4667="CETA", "Ceriops tagal", IF(J4667="XYGR", "Xylocarpus granatum", IF(J4667="AVMA", "Avicennia marina", IF(J4667="RHMU", "Rhizophora mucronata", IF(J4667="BRGY", "Bruguiera gymnorrhiza", IF(J4667="BRSE", "Bruguiera sexangula", IF(J4667="SOOV", "Sonneratia ovata", IF(J4667="SOCA", "Sonneratia caseolaris", IF(J4667="HELI", "Heritiera littoralis", IF(J4667="HESY", "Heritiera sylvatica", IF(J4667="NYFR", "Nypa fruticans", IF(J4667="CYRA", "Cynometra ramiflora", IF(J4667="PHPA", "Phoenix paludosa", IF(J4667="SCHY", "Scyphiphora hydrophyllacea", IF(J4667="DIMA", "Diospyros maritima", IF(J4667="POPI", "Pongamia pinnata", IF(J4667="MAPS", "Maniltoa psilogyne", IF(J4667="INBI", "Intsia bijuga", IF(J4667="ACEB", "Acanthus ebracteatus", IF(J4667="CAER", "Calamus erinaceus", IF(J4667="UNUN", "Unknown unknown",  IF(J4667="SOAL", "Sonneratia alba",  IF(J4667="AECO", "Aegiceras corniculatum", "" )) )))))))))))))))))))))))))))))</f>
        <v>Nypa fruticans</v>
      </c>
      <c r="J4667" s="23" t="s">
        <v>152</v>
      </c>
      <c r="K4667" s="68" t="n">
        <v>9</v>
      </c>
      <c r="N4667" s="0"/>
      <c r="P4667" s="55" t="s">
        <v>1108</v>
      </c>
    </row>
    <row r="4668" customFormat="false" ht="13.8" hidden="false" customHeight="false" outlineLevel="0" collapsed="false">
      <c r="A4668" s="72" t="s">
        <v>138</v>
      </c>
      <c r="B4668" s="27" t="n">
        <v>41395</v>
      </c>
      <c r="C4668" s="1" t="s">
        <v>544</v>
      </c>
      <c r="D4668" s="1" t="s">
        <v>140</v>
      </c>
      <c r="E4668" s="1" t="s">
        <v>544</v>
      </c>
      <c r="F4668" s="1" t="s">
        <v>20</v>
      </c>
      <c r="G4668" s="1" t="s">
        <v>199</v>
      </c>
      <c r="H4668" s="1" t="n">
        <v>4</v>
      </c>
      <c r="I4668" s="23" t="str">
        <f aca="false">IF(J4668="RHAP", "Rhizophora apiculata", IF(J4668="EXAG", "Excoecaria agallocha", IF(J4668="BRPA", "Bruguiera parviflora", IF(J4668="XYMO", "Xylocarpus moluccensis", IF(J4668="BRCY", "Bruguiera cylindrica", IF(J4668="AVAL", "Avicennia alba", IF(J4668="AVOF", "Avicennia officinalis", IF(J4668="LURA", "Lumnitzera racemosa", IF(J4668="CETA", "Ceriops tagal", IF(J4668="XYGR", "Xylocarpus granatum", IF(J4668="AVMA", "Avicennia marina", IF(J4668="RHMU", "Rhizophora mucronata", IF(J4668="BRGY", "Bruguiera gymnorrhiza", IF(J4668="BRSE", "Bruguiera sexangula", IF(J4668="SOOV", "Sonneratia ovata", IF(J4668="SOCA", "Sonneratia caseolaris", IF(J4668="HELI", "Heritiera littoralis", IF(J4668="HESY", "Heritiera sylvatica", IF(J4668="NYFR", "Nypa fruticans", IF(J4668="CYRA", "Cynometra ramiflora", IF(J4668="PHPA", "Phoenix paludosa", IF(J4668="SCHY", "Scyphiphora hydrophyllacea", IF(J4668="DIMA", "Diospyros maritima", IF(J4668="POPI", "Pongamia pinnata", IF(J4668="MAPS", "Maniltoa psilogyne", IF(J4668="INBI", "Intsia bijuga", IF(J4668="ACEB", "Acanthus ebracteatus", IF(J4668="CAER", "Calamus erinaceus", IF(J4668="UNUN", "Unknown unknown",  IF(J4668="SOAL", "Sonneratia alba",  IF(J4668="AECO", "Aegiceras corniculatum", "" )) )))))))))))))))))))))))))))))</f>
        <v>Rhizophora apiculata</v>
      </c>
      <c r="J4668" s="23" t="s">
        <v>21</v>
      </c>
      <c r="K4668" s="68" t="n">
        <v>9.1</v>
      </c>
      <c r="L4668" s="30"/>
      <c r="N4668" s="38"/>
    </row>
    <row r="4669" customFormat="false" ht="13.8" hidden="false" customHeight="false" outlineLevel="0" collapsed="false">
      <c r="A4669" s="72" t="s">
        <v>138</v>
      </c>
      <c r="B4669" s="27" t="n">
        <v>41395</v>
      </c>
      <c r="C4669" s="1" t="s">
        <v>544</v>
      </c>
      <c r="D4669" s="1" t="s">
        <v>140</v>
      </c>
      <c r="E4669" s="1" t="s">
        <v>544</v>
      </c>
      <c r="F4669" s="1" t="s">
        <v>20</v>
      </c>
      <c r="G4669" s="1" t="s">
        <v>199</v>
      </c>
      <c r="H4669" s="1" t="n">
        <v>4</v>
      </c>
      <c r="I4669" s="23" t="str">
        <f aca="false">IF(J4669="RHAP", "Rhizophora apiculata", IF(J4669="EXAG", "Excoecaria agallocha", IF(J4669="BRPA", "Bruguiera parviflora", IF(J4669="XYMO", "Xylocarpus moluccensis", IF(J4669="BRCY", "Bruguiera cylindrica", IF(J4669="AVAL", "Avicennia alba", IF(J4669="AVOF", "Avicennia officinalis", IF(J4669="LURA", "Lumnitzera racemosa", IF(J4669="CETA", "Ceriops tagal", IF(J4669="XYGR", "Xylocarpus granatum", IF(J4669="AVMA", "Avicennia marina", IF(J4669="RHMU", "Rhizophora mucronata", IF(J4669="BRGY", "Bruguiera gymnorrhiza", IF(J4669="BRSE", "Bruguiera sexangula", IF(J4669="SOOV", "Sonneratia ovata", IF(J4669="SOCA", "Sonneratia caseolaris", IF(J4669="HELI", "Heritiera littoralis", IF(J4669="HESY", "Heritiera sylvatica", IF(J4669="NYFR", "Nypa fruticans", IF(J4669="CYRA", "Cynometra ramiflora", IF(J4669="PHPA", "Phoenix paludosa", IF(J4669="SCHY", "Scyphiphora hydrophyllacea", IF(J4669="DIMA", "Diospyros maritima", IF(J4669="POPI", "Pongamia pinnata", IF(J4669="MAPS", "Maniltoa psilogyne", IF(J4669="INBI", "Intsia bijuga", IF(J4669="ACEB", "Acanthus ebracteatus", IF(J4669="CAER", "Calamus erinaceus", IF(J4669="UNUN", "Unknown unknown",  IF(J4669="SOAL", "Sonneratia alba",  IF(J4669="AECO", "Aegiceras corniculatum", "" )) )))))))))))))))))))))))))))))</f>
        <v>Rhizophora apiculata</v>
      </c>
      <c r="J4669" s="23" t="s">
        <v>21</v>
      </c>
      <c r="K4669" s="68" t="n">
        <v>9.4</v>
      </c>
      <c r="L4669" s="55"/>
      <c r="N4669" s="38"/>
    </row>
    <row r="4670" customFormat="false" ht="13.8" hidden="false" customHeight="false" outlineLevel="0" collapsed="false">
      <c r="A4670" s="72" t="s">
        <v>138</v>
      </c>
      <c r="B4670" s="27" t="n">
        <v>41395</v>
      </c>
      <c r="C4670" s="1" t="s">
        <v>544</v>
      </c>
      <c r="D4670" s="1" t="s">
        <v>140</v>
      </c>
      <c r="E4670" s="1" t="s">
        <v>544</v>
      </c>
      <c r="F4670" s="1" t="s">
        <v>20</v>
      </c>
      <c r="G4670" s="1" t="s">
        <v>199</v>
      </c>
      <c r="H4670" s="1" t="n">
        <v>4</v>
      </c>
      <c r="I4670" s="23" t="str">
        <f aca="false">IF(J4670="RHAP", "Rhizophora apiculata", IF(J4670="EXAG", "Excoecaria agallocha", IF(J4670="BRPA", "Bruguiera parviflora", IF(J4670="XYMO", "Xylocarpus moluccensis", IF(J4670="BRCY", "Bruguiera cylindrica", IF(J4670="AVAL", "Avicennia alba", IF(J4670="AVOF", "Avicennia officinalis", IF(J4670="LURA", "Lumnitzera racemosa", IF(J4670="CETA", "Ceriops tagal", IF(J4670="XYGR", "Xylocarpus granatum", IF(J4670="AVMA", "Avicennia marina", IF(J4670="RHMU", "Rhizophora mucronata", IF(J4670="BRGY", "Bruguiera gymnorrhiza", IF(J4670="BRSE", "Bruguiera sexangula", IF(J4670="SOOV", "Sonneratia ovata", IF(J4670="SOCA", "Sonneratia caseolaris", IF(J4670="HELI", "Heritiera littoralis", IF(J4670="HESY", "Heritiera sylvatica", IF(J4670="NYFR", "Nypa fruticans", IF(J4670="CYRA", "Cynometra ramiflora", IF(J4670="PHPA", "Phoenix paludosa", IF(J4670="SCHY", "Scyphiphora hydrophyllacea", IF(J4670="DIMA", "Diospyros maritima", IF(J4670="POPI", "Pongamia pinnata", IF(J4670="MAPS", "Maniltoa psilogyne", IF(J4670="INBI", "Intsia bijuga", IF(J4670="ACEB", "Acanthus ebracteatus", IF(J4670="CAER", "Calamus erinaceus", IF(J4670="UNUN", "Unknown unknown",  IF(J4670="SOAL", "Sonneratia alba",  IF(J4670="AECO", "Aegiceras corniculatum", "" )) )))))))))))))))))))))))))))))</f>
        <v>Rhizophora apiculata</v>
      </c>
      <c r="J4670" s="23" t="s">
        <v>21</v>
      </c>
      <c r="K4670" s="68" t="n">
        <v>10</v>
      </c>
      <c r="L4670" s="30"/>
      <c r="N4670" s="38"/>
    </row>
    <row r="4671" customFormat="false" ht="13.8" hidden="false" customHeight="false" outlineLevel="0" collapsed="false">
      <c r="A4671" s="72" t="s">
        <v>138</v>
      </c>
      <c r="B4671" s="27" t="n">
        <v>41395</v>
      </c>
      <c r="C4671" s="1" t="s">
        <v>544</v>
      </c>
      <c r="D4671" s="1" t="s">
        <v>140</v>
      </c>
      <c r="E4671" s="1" t="s">
        <v>544</v>
      </c>
      <c r="F4671" s="1" t="s">
        <v>20</v>
      </c>
      <c r="G4671" s="1" t="s">
        <v>199</v>
      </c>
      <c r="H4671" s="1" t="n">
        <v>4</v>
      </c>
      <c r="I4671" s="23" t="str">
        <f aca="false">IF(J4671="RHAP", "Rhizophora apiculata", IF(J4671="EXAG", "Excoecaria agallocha", IF(J4671="BRPA", "Bruguiera parviflora", IF(J4671="XYMO", "Xylocarpus moluccensis", IF(J4671="BRCY", "Bruguiera cylindrica", IF(J4671="AVAL", "Avicennia alba", IF(J4671="AVOF", "Avicennia officinalis", IF(J4671="LURA", "Lumnitzera racemosa", IF(J4671="CETA", "Ceriops tagal", IF(J4671="XYGR", "Xylocarpus granatum", IF(J4671="AVMA", "Avicennia marina", IF(J4671="RHMU", "Rhizophora mucronata", IF(J4671="BRGY", "Bruguiera gymnorrhiza", IF(J4671="BRSE", "Bruguiera sexangula", IF(J4671="SOOV", "Sonneratia ovata", IF(J4671="SOCA", "Sonneratia caseolaris", IF(J4671="HELI", "Heritiera littoralis", IF(J4671="HESY", "Heritiera sylvatica", IF(J4671="NYFR", "Nypa fruticans", IF(J4671="CYRA", "Cynometra ramiflora", IF(J4671="PHPA", "Phoenix paludosa", IF(J4671="SCHY", "Scyphiphora hydrophyllacea", IF(J4671="DIMA", "Diospyros maritima", IF(J4671="POPI", "Pongamia pinnata", IF(J4671="MAPS", "Maniltoa psilogyne", IF(J4671="INBI", "Intsia bijuga", IF(J4671="ACEB", "Acanthus ebracteatus", IF(J4671="CAER", "Calamus erinaceus", IF(J4671="UNUN", "Unknown unknown",  IF(J4671="SOAL", "Sonneratia alba",  IF(J4671="AECO", "Aegiceras corniculatum", "" )) )))))))))))))))))))))))))))))</f>
        <v>Rhizophora apiculata</v>
      </c>
      <c r="J4671" s="23" t="s">
        <v>21</v>
      </c>
      <c r="K4671" s="68" t="n">
        <v>10.3</v>
      </c>
      <c r="L4671" s="30"/>
      <c r="N4671" s="38"/>
    </row>
    <row r="4672" customFormat="false" ht="13.8" hidden="false" customHeight="false" outlineLevel="0" collapsed="false">
      <c r="A4672" s="72" t="s">
        <v>138</v>
      </c>
      <c r="B4672" s="27" t="n">
        <v>41395</v>
      </c>
      <c r="C4672" s="1" t="s">
        <v>544</v>
      </c>
      <c r="D4672" s="1" t="s">
        <v>140</v>
      </c>
      <c r="E4672" s="1" t="s">
        <v>544</v>
      </c>
      <c r="F4672" s="1" t="s">
        <v>20</v>
      </c>
      <c r="G4672" s="1" t="s">
        <v>199</v>
      </c>
      <c r="H4672" s="1" t="n">
        <v>4</v>
      </c>
      <c r="I4672" s="23" t="str">
        <f aca="false">IF(J4672="RHAP", "Rhizophora apiculata", IF(J4672="EXAG", "Excoecaria agallocha", IF(J4672="BRPA", "Bruguiera parviflora", IF(J4672="XYMO", "Xylocarpus moluccensis", IF(J4672="BRCY", "Bruguiera cylindrica", IF(J4672="AVAL", "Avicennia alba", IF(J4672="AVOF", "Avicennia officinalis", IF(J4672="LURA", "Lumnitzera racemosa", IF(J4672="CETA", "Ceriops tagal", IF(J4672="XYGR", "Xylocarpus granatum", IF(J4672="AVMA", "Avicennia marina", IF(J4672="RHMU", "Rhizophora mucronata", IF(J4672="BRGY", "Bruguiera gymnorrhiza", IF(J4672="BRSE", "Bruguiera sexangula", IF(J4672="SOOV", "Sonneratia ovata", IF(J4672="SOCA", "Sonneratia caseolaris", IF(J4672="HELI", "Heritiera littoralis", IF(J4672="HESY", "Heritiera sylvatica", IF(J4672="NYFR", "Nypa fruticans", IF(J4672="CYRA", "Cynometra ramiflora", IF(J4672="PHPA", "Phoenix paludosa", IF(J4672="SCHY", "Scyphiphora hydrophyllacea", IF(J4672="DIMA", "Diospyros maritima", IF(J4672="POPI", "Pongamia pinnata", IF(J4672="MAPS", "Maniltoa psilogyne", IF(J4672="INBI", "Intsia bijuga", IF(J4672="ACEB", "Acanthus ebracteatus", IF(J4672="CAER", "Calamus erinaceus", IF(J4672="UNUN", "Unknown unknown",  IF(J4672="SOAL", "Sonneratia alba",  IF(J4672="AECO", "Aegiceras corniculatum", "" )) )))))))))))))))))))))))))))))</f>
        <v>Rhizophora apiculata</v>
      </c>
      <c r="J4672" s="23" t="s">
        <v>21</v>
      </c>
      <c r="K4672" s="68" t="n">
        <v>10.8</v>
      </c>
      <c r="L4672" s="30"/>
      <c r="N4672" s="38"/>
    </row>
    <row r="4673" customFormat="false" ht="13.8" hidden="false" customHeight="false" outlineLevel="0" collapsed="false">
      <c r="A4673" s="72" t="s">
        <v>138</v>
      </c>
      <c r="B4673" s="27" t="n">
        <v>41395</v>
      </c>
      <c r="C4673" s="1" t="s">
        <v>544</v>
      </c>
      <c r="D4673" s="1" t="s">
        <v>140</v>
      </c>
      <c r="E4673" s="1" t="s">
        <v>544</v>
      </c>
      <c r="F4673" s="1" t="s">
        <v>20</v>
      </c>
      <c r="G4673" s="1" t="s">
        <v>199</v>
      </c>
      <c r="H4673" s="1" t="n">
        <v>4</v>
      </c>
      <c r="I4673" s="23" t="str">
        <f aca="false">IF(J4673="RHAP", "Rhizophora apiculata", IF(J4673="EXAG", "Excoecaria agallocha", IF(J4673="BRPA", "Bruguiera parviflora", IF(J4673="XYMO", "Xylocarpus moluccensis", IF(J4673="BRCY", "Bruguiera cylindrica", IF(J4673="AVAL", "Avicennia alba", IF(J4673="AVOF", "Avicennia officinalis", IF(J4673="LURA", "Lumnitzera racemosa", IF(J4673="CETA", "Ceriops tagal", IF(J4673="XYGR", "Xylocarpus granatum", IF(J4673="AVMA", "Avicennia marina", IF(J4673="RHMU", "Rhizophora mucronata", IF(J4673="BRGY", "Bruguiera gymnorrhiza", IF(J4673="BRSE", "Bruguiera sexangula", IF(J4673="SOOV", "Sonneratia ovata", IF(J4673="SOCA", "Sonneratia caseolaris", IF(J4673="HELI", "Heritiera littoralis", IF(J4673="HESY", "Heritiera sylvatica", IF(J4673="NYFR", "Nypa fruticans", IF(J4673="CYRA", "Cynometra ramiflora", IF(J4673="PHPA", "Phoenix paludosa", IF(J4673="SCHY", "Scyphiphora hydrophyllacea", IF(J4673="DIMA", "Diospyros maritima", IF(J4673="POPI", "Pongamia pinnata", IF(J4673="MAPS", "Maniltoa psilogyne", IF(J4673="INBI", "Intsia bijuga", IF(J4673="ACEB", "Acanthus ebracteatus", IF(J4673="CAER", "Calamus erinaceus", IF(J4673="UNUN", "Unknown unknown",  IF(J4673="SOAL", "Sonneratia alba",  IF(J4673="AECO", "Aegiceras corniculatum", "" )) )))))))))))))))))))))))))))))</f>
        <v>Rhizophora apiculata</v>
      </c>
      <c r="J4673" s="23" t="s">
        <v>21</v>
      </c>
      <c r="K4673" s="68" t="n">
        <v>10.9</v>
      </c>
      <c r="L4673" s="30"/>
      <c r="N4673" s="38"/>
    </row>
    <row r="4674" customFormat="false" ht="13.8" hidden="false" customHeight="false" outlineLevel="0" collapsed="false">
      <c r="A4674" s="72" t="s">
        <v>138</v>
      </c>
      <c r="B4674" s="27" t="n">
        <v>41395</v>
      </c>
      <c r="C4674" s="1" t="s">
        <v>544</v>
      </c>
      <c r="D4674" s="1" t="s">
        <v>140</v>
      </c>
      <c r="E4674" s="1" t="s">
        <v>544</v>
      </c>
      <c r="F4674" s="1" t="s">
        <v>20</v>
      </c>
      <c r="G4674" s="1" t="s">
        <v>199</v>
      </c>
      <c r="H4674" s="1" t="n">
        <v>4</v>
      </c>
      <c r="I4674" s="23" t="str">
        <f aca="false">IF(J4674="RHAP", "Rhizophora apiculata", IF(J4674="EXAG", "Excoecaria agallocha", IF(J4674="BRPA", "Bruguiera parviflora", IF(J4674="XYMO", "Xylocarpus moluccensis", IF(J4674="BRCY", "Bruguiera cylindrica", IF(J4674="AVAL", "Avicennia alba", IF(J4674="AVOF", "Avicennia officinalis", IF(J4674="LURA", "Lumnitzera racemosa", IF(J4674="CETA", "Ceriops tagal", IF(J4674="XYGR", "Xylocarpus granatum", IF(J4674="AVMA", "Avicennia marina", IF(J4674="RHMU", "Rhizophora mucronata", IF(J4674="BRGY", "Bruguiera gymnorrhiza", IF(J4674="BRSE", "Bruguiera sexangula", IF(J4674="SOOV", "Sonneratia ovata", IF(J4674="SOCA", "Sonneratia caseolaris", IF(J4674="HELI", "Heritiera littoralis", IF(J4674="HESY", "Heritiera sylvatica", IF(J4674="NYFR", "Nypa fruticans", IF(J4674="CYRA", "Cynometra ramiflora", IF(J4674="PHPA", "Phoenix paludosa", IF(J4674="SCHY", "Scyphiphora hydrophyllacea", IF(J4674="DIMA", "Diospyros maritima", IF(J4674="POPI", "Pongamia pinnata", IF(J4674="MAPS", "Maniltoa psilogyne", IF(J4674="INBI", "Intsia bijuga", IF(J4674="ACEB", "Acanthus ebracteatus", IF(J4674="CAER", "Calamus erinaceus", IF(J4674="UNUN", "Unknown unknown",  IF(J4674="SOAL", "Sonneratia alba",  IF(J4674="AECO", "Aegiceras corniculatum", "" )) )))))))))))))))))))))))))))))</f>
        <v>Nypa fruticans</v>
      </c>
      <c r="J4674" s="23" t="s">
        <v>152</v>
      </c>
      <c r="K4674" s="68" t="n">
        <v>11</v>
      </c>
      <c r="N4674" s="0"/>
      <c r="P4674" s="55" t="s">
        <v>1109</v>
      </c>
    </row>
    <row r="4675" customFormat="false" ht="13.8" hidden="false" customHeight="false" outlineLevel="0" collapsed="false">
      <c r="A4675" s="72" t="s">
        <v>138</v>
      </c>
      <c r="B4675" s="27" t="n">
        <v>41395</v>
      </c>
      <c r="C4675" s="1" t="s">
        <v>544</v>
      </c>
      <c r="D4675" s="1" t="s">
        <v>140</v>
      </c>
      <c r="E4675" s="1" t="s">
        <v>544</v>
      </c>
      <c r="F4675" s="1" t="s">
        <v>20</v>
      </c>
      <c r="G4675" s="1" t="s">
        <v>199</v>
      </c>
      <c r="H4675" s="1" t="n">
        <v>4</v>
      </c>
      <c r="I4675" s="23" t="str">
        <f aca="false">IF(J4675="RHAP", "Rhizophora apiculata", IF(J4675="EXAG", "Excoecaria agallocha", IF(J4675="BRPA", "Bruguiera parviflora", IF(J4675="XYMO", "Xylocarpus moluccensis", IF(J4675="BRCY", "Bruguiera cylindrica", IF(J4675="AVAL", "Avicennia alba", IF(J4675="AVOF", "Avicennia officinalis", IF(J4675="LURA", "Lumnitzera racemosa", IF(J4675="CETA", "Ceriops tagal", IF(J4675="XYGR", "Xylocarpus granatum", IF(J4675="AVMA", "Avicennia marina", IF(J4675="RHMU", "Rhizophora mucronata", IF(J4675="BRGY", "Bruguiera gymnorrhiza", IF(J4675="BRSE", "Bruguiera sexangula", IF(J4675="SOOV", "Sonneratia ovata", IF(J4675="SOCA", "Sonneratia caseolaris", IF(J4675="HELI", "Heritiera littoralis", IF(J4675="HESY", "Heritiera sylvatica", IF(J4675="NYFR", "Nypa fruticans", IF(J4675="CYRA", "Cynometra ramiflora", IF(J4675="PHPA", "Phoenix paludosa", IF(J4675="SCHY", "Scyphiphora hydrophyllacea", IF(J4675="DIMA", "Diospyros maritima", IF(J4675="POPI", "Pongamia pinnata", IF(J4675="MAPS", "Maniltoa psilogyne", IF(J4675="INBI", "Intsia bijuga", IF(J4675="ACEB", "Acanthus ebracteatus", IF(J4675="CAER", "Calamus erinaceus", IF(J4675="UNUN", "Unknown unknown",  IF(J4675="SOAL", "Sonneratia alba",  IF(J4675="AECO", "Aegiceras corniculatum", "" )) )))))))))))))))))))))))))))))</f>
        <v>Rhizophora apiculata</v>
      </c>
      <c r="J4675" s="23" t="s">
        <v>21</v>
      </c>
      <c r="K4675" s="68" t="n">
        <v>11.2</v>
      </c>
      <c r="L4675" s="30"/>
      <c r="N4675" s="38"/>
    </row>
    <row r="4676" customFormat="false" ht="13.8" hidden="false" customHeight="false" outlineLevel="0" collapsed="false">
      <c r="A4676" s="72" t="s">
        <v>138</v>
      </c>
      <c r="B4676" s="27" t="n">
        <v>41395</v>
      </c>
      <c r="C4676" s="1" t="s">
        <v>544</v>
      </c>
      <c r="D4676" s="1" t="s">
        <v>140</v>
      </c>
      <c r="E4676" s="1" t="s">
        <v>544</v>
      </c>
      <c r="F4676" s="1" t="s">
        <v>20</v>
      </c>
      <c r="G4676" s="1" t="s">
        <v>199</v>
      </c>
      <c r="H4676" s="1" t="n">
        <v>4</v>
      </c>
      <c r="I4676" s="23" t="str">
        <f aca="false">IF(J4676="RHAP", "Rhizophora apiculata", IF(J4676="EXAG", "Excoecaria agallocha", IF(J4676="BRPA", "Bruguiera parviflora", IF(J4676="XYMO", "Xylocarpus moluccensis", IF(J4676="BRCY", "Bruguiera cylindrica", IF(J4676="AVAL", "Avicennia alba", IF(J4676="AVOF", "Avicennia officinalis", IF(J4676="LURA", "Lumnitzera racemosa", IF(J4676="CETA", "Ceriops tagal", IF(J4676="XYGR", "Xylocarpus granatum", IF(J4676="AVMA", "Avicennia marina", IF(J4676="RHMU", "Rhizophora mucronata", IF(J4676="BRGY", "Bruguiera gymnorrhiza", IF(J4676="BRSE", "Bruguiera sexangula", IF(J4676="SOOV", "Sonneratia ovata", IF(J4676="SOCA", "Sonneratia caseolaris", IF(J4676="HELI", "Heritiera littoralis", IF(J4676="HESY", "Heritiera sylvatica", IF(J4676="NYFR", "Nypa fruticans", IF(J4676="CYRA", "Cynometra ramiflora", IF(J4676="PHPA", "Phoenix paludosa", IF(J4676="SCHY", "Scyphiphora hydrophyllacea", IF(J4676="DIMA", "Diospyros maritima", IF(J4676="POPI", "Pongamia pinnata", IF(J4676="MAPS", "Maniltoa psilogyne", IF(J4676="INBI", "Intsia bijuga", IF(J4676="ACEB", "Acanthus ebracteatus", IF(J4676="CAER", "Calamus erinaceus", IF(J4676="UNUN", "Unknown unknown",  IF(J4676="SOAL", "Sonneratia alba",  IF(J4676="AECO", "Aegiceras corniculatum", "" )) )))))))))))))))))))))))))))))</f>
        <v>Rhizophora apiculata</v>
      </c>
      <c r="J4676" s="23" t="s">
        <v>21</v>
      </c>
      <c r="K4676" s="68" t="n">
        <v>11.3</v>
      </c>
      <c r="L4676" s="30"/>
      <c r="N4676" s="38"/>
    </row>
    <row r="4677" customFormat="false" ht="13.8" hidden="false" customHeight="false" outlineLevel="0" collapsed="false">
      <c r="A4677" s="72" t="s">
        <v>138</v>
      </c>
      <c r="B4677" s="27" t="n">
        <v>41395</v>
      </c>
      <c r="C4677" s="1" t="s">
        <v>544</v>
      </c>
      <c r="D4677" s="1" t="s">
        <v>140</v>
      </c>
      <c r="E4677" s="1" t="s">
        <v>544</v>
      </c>
      <c r="F4677" s="1" t="s">
        <v>20</v>
      </c>
      <c r="G4677" s="1" t="s">
        <v>199</v>
      </c>
      <c r="H4677" s="1" t="n">
        <v>4</v>
      </c>
      <c r="I4677" s="23" t="str">
        <f aca="false">IF(J4677="RHAP", "Rhizophora apiculata", IF(J4677="EXAG", "Excoecaria agallocha", IF(J4677="BRPA", "Bruguiera parviflora", IF(J4677="XYMO", "Xylocarpus moluccensis", IF(J4677="BRCY", "Bruguiera cylindrica", IF(J4677="AVAL", "Avicennia alba", IF(J4677="AVOF", "Avicennia officinalis", IF(J4677="LURA", "Lumnitzera racemosa", IF(J4677="CETA", "Ceriops tagal", IF(J4677="XYGR", "Xylocarpus granatum", IF(J4677="AVMA", "Avicennia marina", IF(J4677="RHMU", "Rhizophora mucronata", IF(J4677="BRGY", "Bruguiera gymnorrhiza", IF(J4677="BRSE", "Bruguiera sexangula", IF(J4677="SOOV", "Sonneratia ovata", IF(J4677="SOCA", "Sonneratia caseolaris", IF(J4677="HELI", "Heritiera littoralis", IF(J4677="HESY", "Heritiera sylvatica", IF(J4677="NYFR", "Nypa fruticans", IF(J4677="CYRA", "Cynometra ramiflora", IF(J4677="PHPA", "Phoenix paludosa", IF(J4677="SCHY", "Scyphiphora hydrophyllacea", IF(J4677="DIMA", "Diospyros maritima", IF(J4677="POPI", "Pongamia pinnata", IF(J4677="MAPS", "Maniltoa psilogyne", IF(J4677="INBI", "Intsia bijuga", IF(J4677="ACEB", "Acanthus ebracteatus", IF(J4677="CAER", "Calamus erinaceus", IF(J4677="UNUN", "Unknown unknown",  IF(J4677="SOAL", "Sonneratia alba",  IF(J4677="AECO", "Aegiceras corniculatum", "" )) )))))))))))))))))))))))))))))</f>
        <v>Rhizophora apiculata</v>
      </c>
      <c r="J4677" s="23" t="s">
        <v>21</v>
      </c>
      <c r="K4677" s="68" t="n">
        <v>11.8</v>
      </c>
      <c r="L4677" s="30"/>
      <c r="N4677" s="38"/>
    </row>
    <row r="4678" customFormat="false" ht="13.8" hidden="false" customHeight="false" outlineLevel="0" collapsed="false">
      <c r="A4678" s="72" t="s">
        <v>138</v>
      </c>
      <c r="B4678" s="27" t="n">
        <v>41395</v>
      </c>
      <c r="C4678" s="1" t="s">
        <v>544</v>
      </c>
      <c r="D4678" s="1" t="s">
        <v>140</v>
      </c>
      <c r="E4678" s="1" t="s">
        <v>544</v>
      </c>
      <c r="F4678" s="1" t="s">
        <v>20</v>
      </c>
      <c r="G4678" s="1" t="s">
        <v>199</v>
      </c>
      <c r="H4678" s="1" t="n">
        <v>4</v>
      </c>
      <c r="I4678" s="23" t="str">
        <f aca="false">IF(J4678="RHAP", "Rhizophora apiculata", IF(J4678="EXAG", "Excoecaria agallocha", IF(J4678="BRPA", "Bruguiera parviflora", IF(J4678="XYMO", "Xylocarpus moluccensis", IF(J4678="BRCY", "Bruguiera cylindrica", IF(J4678="AVAL", "Avicennia alba", IF(J4678="AVOF", "Avicennia officinalis", IF(J4678="LURA", "Lumnitzera racemosa", IF(J4678="CETA", "Ceriops tagal", IF(J4678="XYGR", "Xylocarpus granatum", IF(J4678="AVMA", "Avicennia marina", IF(J4678="RHMU", "Rhizophora mucronata", IF(J4678="BRGY", "Bruguiera gymnorrhiza", IF(J4678="BRSE", "Bruguiera sexangula", IF(J4678="SOOV", "Sonneratia ovata", IF(J4678="SOCA", "Sonneratia caseolaris", IF(J4678="HELI", "Heritiera littoralis", IF(J4678="HESY", "Heritiera sylvatica", IF(J4678="NYFR", "Nypa fruticans", IF(J4678="CYRA", "Cynometra ramiflora", IF(J4678="PHPA", "Phoenix paludosa", IF(J4678="SCHY", "Scyphiphora hydrophyllacea", IF(J4678="DIMA", "Diospyros maritima", IF(J4678="POPI", "Pongamia pinnata", IF(J4678="MAPS", "Maniltoa psilogyne", IF(J4678="INBI", "Intsia bijuga", IF(J4678="ACEB", "Acanthus ebracteatus", IF(J4678="CAER", "Calamus erinaceus", IF(J4678="UNUN", "Unknown unknown",  IF(J4678="SOAL", "Sonneratia alba",  IF(J4678="AECO", "Aegiceras corniculatum", "" )) )))))))))))))))))))))))))))))</f>
        <v>Rhizophora apiculata</v>
      </c>
      <c r="J4678" s="23" t="s">
        <v>21</v>
      </c>
      <c r="K4678" s="68" t="n">
        <v>12.5</v>
      </c>
      <c r="L4678" s="30"/>
      <c r="N4678" s="38"/>
    </row>
    <row r="4679" customFormat="false" ht="13.8" hidden="false" customHeight="false" outlineLevel="0" collapsed="false">
      <c r="A4679" s="72" t="s">
        <v>138</v>
      </c>
      <c r="B4679" s="27" t="n">
        <v>41395</v>
      </c>
      <c r="C4679" s="1" t="s">
        <v>544</v>
      </c>
      <c r="D4679" s="1" t="s">
        <v>140</v>
      </c>
      <c r="E4679" s="1" t="s">
        <v>544</v>
      </c>
      <c r="F4679" s="1" t="s">
        <v>20</v>
      </c>
      <c r="G4679" s="1" t="s">
        <v>199</v>
      </c>
      <c r="H4679" s="1" t="n">
        <v>4</v>
      </c>
      <c r="I4679" s="23" t="str">
        <f aca="false">IF(J4679="RHAP", "Rhizophora apiculata", IF(J4679="EXAG", "Excoecaria agallocha", IF(J4679="BRPA", "Bruguiera parviflora", IF(J4679="XYMO", "Xylocarpus moluccensis", IF(J4679="BRCY", "Bruguiera cylindrica", IF(J4679="AVAL", "Avicennia alba", IF(J4679="AVOF", "Avicennia officinalis", IF(J4679="LURA", "Lumnitzera racemosa", IF(J4679="CETA", "Ceriops tagal", IF(J4679="XYGR", "Xylocarpus granatum", IF(J4679="AVMA", "Avicennia marina", IF(J4679="RHMU", "Rhizophora mucronata", IF(J4679="BRGY", "Bruguiera gymnorrhiza", IF(J4679="BRSE", "Bruguiera sexangula", IF(J4679="SOOV", "Sonneratia ovata", IF(J4679="SOCA", "Sonneratia caseolaris", IF(J4679="HELI", "Heritiera littoralis", IF(J4679="HESY", "Heritiera sylvatica", IF(J4679="NYFR", "Nypa fruticans", IF(J4679="CYRA", "Cynometra ramiflora", IF(J4679="PHPA", "Phoenix paludosa", IF(J4679="SCHY", "Scyphiphora hydrophyllacea", IF(J4679="DIMA", "Diospyros maritima", IF(J4679="POPI", "Pongamia pinnata", IF(J4679="MAPS", "Maniltoa psilogyne", IF(J4679="INBI", "Intsia bijuga", IF(J4679="ACEB", "Acanthus ebracteatus", IF(J4679="CAER", "Calamus erinaceus", IF(J4679="UNUN", "Unknown unknown",  IF(J4679="SOAL", "Sonneratia alba",  IF(J4679="AECO", "Aegiceras corniculatum", "" )) )))))))))))))))))))))))))))))</f>
        <v>Rhizophora apiculata</v>
      </c>
      <c r="J4679" s="23" t="s">
        <v>21</v>
      </c>
      <c r="K4679" s="68" t="n">
        <v>12.7</v>
      </c>
      <c r="L4679" s="30"/>
      <c r="N4679" s="38"/>
    </row>
    <row r="4680" customFormat="false" ht="13.8" hidden="false" customHeight="false" outlineLevel="0" collapsed="false">
      <c r="A4680" s="72" t="s">
        <v>138</v>
      </c>
      <c r="B4680" s="27" t="n">
        <v>41395</v>
      </c>
      <c r="C4680" s="1" t="s">
        <v>544</v>
      </c>
      <c r="D4680" s="1" t="s">
        <v>140</v>
      </c>
      <c r="E4680" s="1" t="s">
        <v>544</v>
      </c>
      <c r="F4680" s="1" t="s">
        <v>20</v>
      </c>
      <c r="G4680" s="1" t="s">
        <v>199</v>
      </c>
      <c r="H4680" s="1" t="n">
        <v>4</v>
      </c>
      <c r="I4680" s="23" t="str">
        <f aca="false">IF(J4680="RHAP", "Rhizophora apiculata", IF(J4680="EXAG", "Excoecaria agallocha", IF(J4680="BRPA", "Bruguiera parviflora", IF(J4680="XYMO", "Xylocarpus moluccensis", IF(J4680="BRCY", "Bruguiera cylindrica", IF(J4680="AVAL", "Avicennia alba", IF(J4680="AVOF", "Avicennia officinalis", IF(J4680="LURA", "Lumnitzera racemosa", IF(J4680="CETA", "Ceriops tagal", IF(J4680="XYGR", "Xylocarpus granatum", IF(J4680="AVMA", "Avicennia marina", IF(J4680="RHMU", "Rhizophora mucronata", IF(J4680="BRGY", "Bruguiera gymnorrhiza", IF(J4680="BRSE", "Bruguiera sexangula", IF(J4680="SOOV", "Sonneratia ovata", IF(J4680="SOCA", "Sonneratia caseolaris", IF(J4680="HELI", "Heritiera littoralis", IF(J4680="HESY", "Heritiera sylvatica", IF(J4680="NYFR", "Nypa fruticans", IF(J4680="CYRA", "Cynometra ramiflora", IF(J4680="PHPA", "Phoenix paludosa", IF(J4680="SCHY", "Scyphiphora hydrophyllacea", IF(J4680="DIMA", "Diospyros maritima", IF(J4680="POPI", "Pongamia pinnata", IF(J4680="MAPS", "Maniltoa psilogyne", IF(J4680="INBI", "Intsia bijuga", IF(J4680="ACEB", "Acanthus ebracteatus", IF(J4680="CAER", "Calamus erinaceus", IF(J4680="UNUN", "Unknown unknown",  IF(J4680="SOAL", "Sonneratia alba",  IF(J4680="AECO", "Aegiceras corniculatum", "" )) )))))))))))))))))))))))))))))</f>
        <v>Rhizophora apiculata</v>
      </c>
      <c r="J4680" s="23" t="s">
        <v>21</v>
      </c>
      <c r="K4680" s="68" t="n">
        <v>13.1</v>
      </c>
      <c r="L4680" s="30"/>
      <c r="N4680" s="38"/>
    </row>
    <row r="4681" customFormat="false" ht="13.8" hidden="false" customHeight="false" outlineLevel="0" collapsed="false">
      <c r="A4681" s="72" t="s">
        <v>138</v>
      </c>
      <c r="B4681" s="27" t="n">
        <v>41395</v>
      </c>
      <c r="C4681" s="1" t="s">
        <v>544</v>
      </c>
      <c r="D4681" s="1" t="s">
        <v>140</v>
      </c>
      <c r="E4681" s="1" t="s">
        <v>544</v>
      </c>
      <c r="F4681" s="1" t="s">
        <v>20</v>
      </c>
      <c r="G4681" s="1" t="s">
        <v>199</v>
      </c>
      <c r="H4681" s="1" t="n">
        <v>5</v>
      </c>
      <c r="I4681" s="23" t="str">
        <f aca="false">IF(J4681="RHAP", "Rhizophora apiculata", IF(J4681="EXAG", "Excoecaria agallocha", IF(J4681="BRPA", "Bruguiera parviflora", IF(J4681="XYMO", "Xylocarpus moluccensis", IF(J4681="BRCY", "Bruguiera cylindrica", IF(J4681="AVAL", "Avicennia alba", IF(J4681="AVOF", "Avicennia officinalis", IF(J4681="LURA", "Lumnitzera racemosa", IF(J4681="CETA", "Ceriops tagal", IF(J4681="XYGR", "Xylocarpus granatum", IF(J4681="AVMA", "Avicennia marina", IF(J4681="RHMU", "Rhizophora mucronata", IF(J4681="BRGY", "Bruguiera gymnorrhiza", IF(J4681="BRSE", "Bruguiera sexangula", IF(J4681="SOOV", "Sonneratia ovata", IF(J4681="SOCA", "Sonneratia caseolaris", IF(J4681="HELI", "Heritiera littoralis", IF(J4681="HESY", "Heritiera sylvatica", IF(J4681="NYFR", "Nypa fruticans", IF(J4681="CYRA", "Cynometra ramiflora", IF(J4681="PHPA", "Phoenix paludosa", IF(J4681="SCHY", "Scyphiphora hydrophyllacea", IF(J4681="DIMA", "Diospyros maritima", IF(J4681="POPI", "Pongamia pinnata", IF(J4681="MAPS", "Maniltoa psilogyne", IF(J4681="INBI", "Intsia bijuga", IF(J4681="ACEB", "Acanthus ebracteatus", IF(J4681="CAER", "Calamus erinaceus", IF(J4681="UNUN", "Unknown unknown",  IF(J4681="SOAL", "Sonneratia alba",  IF(J4681="AECO", "Aegiceras corniculatum", "" )) )))))))))))))))))))))))))))))</f>
        <v>Rhizophora apiculata</v>
      </c>
      <c r="J4681" s="23" t="s">
        <v>21</v>
      </c>
      <c r="K4681" s="68" t="n">
        <v>5</v>
      </c>
      <c r="L4681" s="30"/>
      <c r="N4681" s="38"/>
    </row>
    <row r="4682" customFormat="false" ht="13.8" hidden="false" customHeight="false" outlineLevel="0" collapsed="false">
      <c r="A4682" s="72" t="s">
        <v>138</v>
      </c>
      <c r="B4682" s="27" t="n">
        <v>41395</v>
      </c>
      <c r="C4682" s="1" t="s">
        <v>544</v>
      </c>
      <c r="D4682" s="1" t="s">
        <v>140</v>
      </c>
      <c r="E4682" s="1" t="s">
        <v>544</v>
      </c>
      <c r="F4682" s="1" t="s">
        <v>20</v>
      </c>
      <c r="G4682" s="1" t="s">
        <v>199</v>
      </c>
      <c r="H4682" s="1" t="n">
        <v>5</v>
      </c>
      <c r="I4682" s="23" t="str">
        <f aca="false">IF(J4682="RHAP", "Rhizophora apiculata", IF(J4682="EXAG", "Excoecaria agallocha", IF(J4682="BRPA", "Bruguiera parviflora", IF(J4682="XYMO", "Xylocarpus moluccensis", IF(J4682="BRCY", "Bruguiera cylindrica", IF(J4682="AVAL", "Avicennia alba", IF(J4682="AVOF", "Avicennia officinalis", IF(J4682="LURA", "Lumnitzera racemosa", IF(J4682="CETA", "Ceriops tagal", IF(J4682="XYGR", "Xylocarpus granatum", IF(J4682="AVMA", "Avicennia marina", IF(J4682="RHMU", "Rhizophora mucronata", IF(J4682="BRGY", "Bruguiera gymnorrhiza", IF(J4682="BRSE", "Bruguiera sexangula", IF(J4682="SOOV", "Sonneratia ovata", IF(J4682="SOCA", "Sonneratia caseolaris", IF(J4682="HELI", "Heritiera littoralis", IF(J4682="HESY", "Heritiera sylvatica", IF(J4682="NYFR", "Nypa fruticans", IF(J4682="CYRA", "Cynometra ramiflora", IF(J4682="PHPA", "Phoenix paludosa", IF(J4682="SCHY", "Scyphiphora hydrophyllacea", IF(J4682="DIMA", "Diospyros maritima", IF(J4682="POPI", "Pongamia pinnata", IF(J4682="MAPS", "Maniltoa psilogyne", IF(J4682="INBI", "Intsia bijuga", IF(J4682="ACEB", "Acanthus ebracteatus", IF(J4682="CAER", "Calamus erinaceus", IF(J4682="UNUN", "Unknown unknown",  IF(J4682="SOAL", "Sonneratia alba",  IF(J4682="AECO", "Aegiceras corniculatum", "" )) )))))))))))))))))))))))))))))</f>
        <v>Rhizophora apiculata</v>
      </c>
      <c r="J4682" s="23" t="s">
        <v>21</v>
      </c>
      <c r="K4682" s="68" t="n">
        <v>5</v>
      </c>
      <c r="L4682" s="30"/>
      <c r="N4682" s="38"/>
    </row>
    <row r="4683" customFormat="false" ht="13.8" hidden="false" customHeight="false" outlineLevel="0" collapsed="false">
      <c r="A4683" s="72" t="s">
        <v>138</v>
      </c>
      <c r="B4683" s="27" t="n">
        <v>41395</v>
      </c>
      <c r="C4683" s="1" t="s">
        <v>544</v>
      </c>
      <c r="D4683" s="1" t="s">
        <v>140</v>
      </c>
      <c r="E4683" s="1" t="s">
        <v>544</v>
      </c>
      <c r="F4683" s="1" t="s">
        <v>20</v>
      </c>
      <c r="G4683" s="1" t="s">
        <v>199</v>
      </c>
      <c r="H4683" s="1" t="n">
        <v>5</v>
      </c>
      <c r="I4683" s="23" t="str">
        <f aca="false">IF(J4683="RHAP", "Rhizophora apiculata", IF(J4683="EXAG", "Excoecaria agallocha", IF(J4683="BRPA", "Bruguiera parviflora", IF(J4683="XYMO", "Xylocarpus moluccensis", IF(J4683="BRCY", "Bruguiera cylindrica", IF(J4683="AVAL", "Avicennia alba", IF(J4683="AVOF", "Avicennia officinalis", IF(J4683="LURA", "Lumnitzera racemosa", IF(J4683="CETA", "Ceriops tagal", IF(J4683="XYGR", "Xylocarpus granatum", IF(J4683="AVMA", "Avicennia marina", IF(J4683="RHMU", "Rhizophora mucronata", IF(J4683="BRGY", "Bruguiera gymnorrhiza", IF(J4683="BRSE", "Bruguiera sexangula", IF(J4683="SOOV", "Sonneratia ovata", IF(J4683="SOCA", "Sonneratia caseolaris", IF(J4683="HELI", "Heritiera littoralis", IF(J4683="HESY", "Heritiera sylvatica", IF(J4683="NYFR", "Nypa fruticans", IF(J4683="CYRA", "Cynometra ramiflora", IF(J4683="PHPA", "Phoenix paludosa", IF(J4683="SCHY", "Scyphiphora hydrophyllacea", IF(J4683="DIMA", "Diospyros maritima", IF(J4683="POPI", "Pongamia pinnata", IF(J4683="MAPS", "Maniltoa psilogyne", IF(J4683="INBI", "Intsia bijuga", IF(J4683="ACEB", "Acanthus ebracteatus", IF(J4683="CAER", "Calamus erinaceus", IF(J4683="UNUN", "Unknown unknown",  IF(J4683="SOAL", "Sonneratia alba",  IF(J4683="AECO", "Aegiceras corniculatum", "" )) )))))))))))))))))))))))))))))</f>
        <v>Rhizophora apiculata</v>
      </c>
      <c r="J4683" s="23" t="s">
        <v>21</v>
      </c>
      <c r="K4683" s="68" t="n">
        <v>5.1</v>
      </c>
      <c r="L4683" s="30"/>
      <c r="N4683" s="38"/>
    </row>
    <row r="4684" customFormat="false" ht="13.8" hidden="false" customHeight="false" outlineLevel="0" collapsed="false">
      <c r="A4684" s="72" t="s">
        <v>138</v>
      </c>
      <c r="B4684" s="27" t="n">
        <v>41395</v>
      </c>
      <c r="C4684" s="1" t="s">
        <v>544</v>
      </c>
      <c r="D4684" s="1" t="s">
        <v>140</v>
      </c>
      <c r="E4684" s="1" t="s">
        <v>544</v>
      </c>
      <c r="F4684" s="1" t="s">
        <v>20</v>
      </c>
      <c r="G4684" s="1" t="s">
        <v>199</v>
      </c>
      <c r="H4684" s="1" t="n">
        <v>5</v>
      </c>
      <c r="I4684" s="23" t="str">
        <f aca="false">IF(J4684="RHAP", "Rhizophora apiculata", IF(J4684="EXAG", "Excoecaria agallocha", IF(J4684="BRPA", "Bruguiera parviflora", IF(J4684="XYMO", "Xylocarpus moluccensis", IF(J4684="BRCY", "Bruguiera cylindrica", IF(J4684="AVAL", "Avicennia alba", IF(J4684="AVOF", "Avicennia officinalis", IF(J4684="LURA", "Lumnitzera racemosa", IF(J4684="CETA", "Ceriops tagal", IF(J4684="XYGR", "Xylocarpus granatum", IF(J4684="AVMA", "Avicennia marina", IF(J4684="RHMU", "Rhizophora mucronata", IF(J4684="BRGY", "Bruguiera gymnorrhiza", IF(J4684="BRSE", "Bruguiera sexangula", IF(J4684="SOOV", "Sonneratia ovata", IF(J4684="SOCA", "Sonneratia caseolaris", IF(J4684="HELI", "Heritiera littoralis", IF(J4684="HESY", "Heritiera sylvatica", IF(J4684="NYFR", "Nypa fruticans", IF(J4684="CYRA", "Cynometra ramiflora", IF(J4684="PHPA", "Phoenix paludosa", IF(J4684="SCHY", "Scyphiphora hydrophyllacea", IF(J4684="DIMA", "Diospyros maritima", IF(J4684="POPI", "Pongamia pinnata", IF(J4684="MAPS", "Maniltoa psilogyne", IF(J4684="INBI", "Intsia bijuga", IF(J4684="ACEB", "Acanthus ebracteatus", IF(J4684="CAER", "Calamus erinaceus", IF(J4684="UNUN", "Unknown unknown",  IF(J4684="SOAL", "Sonneratia alba",  IF(J4684="AECO", "Aegiceras corniculatum", "" )) )))))))))))))))))))))))))))))</f>
        <v>Rhizophora apiculata</v>
      </c>
      <c r="J4684" s="23" t="s">
        <v>21</v>
      </c>
      <c r="K4684" s="68" t="n">
        <v>5.3</v>
      </c>
      <c r="L4684" s="30"/>
      <c r="N4684" s="38"/>
    </row>
    <row r="4685" customFormat="false" ht="13.8" hidden="false" customHeight="false" outlineLevel="0" collapsed="false">
      <c r="A4685" s="72" t="s">
        <v>138</v>
      </c>
      <c r="B4685" s="27" t="n">
        <v>41395</v>
      </c>
      <c r="C4685" s="1" t="s">
        <v>544</v>
      </c>
      <c r="D4685" s="1" t="s">
        <v>140</v>
      </c>
      <c r="E4685" s="1" t="s">
        <v>544</v>
      </c>
      <c r="F4685" s="1" t="s">
        <v>20</v>
      </c>
      <c r="G4685" s="1" t="s">
        <v>199</v>
      </c>
      <c r="H4685" s="1" t="n">
        <v>5</v>
      </c>
      <c r="I4685" s="23" t="str">
        <f aca="false">IF(J4685="RHAP", "Rhizophora apiculata", IF(J4685="EXAG", "Excoecaria agallocha", IF(J4685="BRPA", "Bruguiera parviflora", IF(J4685="XYMO", "Xylocarpus moluccensis", IF(J4685="BRCY", "Bruguiera cylindrica", IF(J4685="AVAL", "Avicennia alba", IF(J4685="AVOF", "Avicennia officinalis", IF(J4685="LURA", "Lumnitzera racemosa", IF(J4685="CETA", "Ceriops tagal", IF(J4685="XYGR", "Xylocarpus granatum", IF(J4685="AVMA", "Avicennia marina", IF(J4685="RHMU", "Rhizophora mucronata", IF(J4685="BRGY", "Bruguiera gymnorrhiza", IF(J4685="BRSE", "Bruguiera sexangula", IF(J4685="SOOV", "Sonneratia ovata", IF(J4685="SOCA", "Sonneratia caseolaris", IF(J4685="HELI", "Heritiera littoralis", IF(J4685="HESY", "Heritiera sylvatica", IF(J4685="NYFR", "Nypa fruticans", IF(J4685="CYRA", "Cynometra ramiflora", IF(J4685="PHPA", "Phoenix paludosa", IF(J4685="SCHY", "Scyphiphora hydrophyllacea", IF(J4685="DIMA", "Diospyros maritima", IF(J4685="POPI", "Pongamia pinnata", IF(J4685="MAPS", "Maniltoa psilogyne", IF(J4685="INBI", "Intsia bijuga", IF(J4685="ACEB", "Acanthus ebracteatus", IF(J4685="CAER", "Calamus erinaceus", IF(J4685="UNUN", "Unknown unknown",  IF(J4685="SOAL", "Sonneratia alba",  IF(J4685="AECO", "Aegiceras corniculatum", "" )) )))))))))))))))))))))))))))))</f>
        <v>Rhizophora apiculata</v>
      </c>
      <c r="J4685" s="23" t="s">
        <v>21</v>
      </c>
      <c r="K4685" s="68" t="n">
        <v>5.4</v>
      </c>
      <c r="L4685" s="30"/>
      <c r="N4685" s="38"/>
    </row>
    <row r="4686" customFormat="false" ht="13.8" hidden="false" customHeight="false" outlineLevel="0" collapsed="false">
      <c r="A4686" s="72" t="s">
        <v>138</v>
      </c>
      <c r="B4686" s="27" t="n">
        <v>41395</v>
      </c>
      <c r="C4686" s="1" t="s">
        <v>544</v>
      </c>
      <c r="D4686" s="1" t="s">
        <v>140</v>
      </c>
      <c r="E4686" s="1" t="s">
        <v>544</v>
      </c>
      <c r="F4686" s="1" t="s">
        <v>20</v>
      </c>
      <c r="G4686" s="1" t="s">
        <v>199</v>
      </c>
      <c r="H4686" s="1" t="n">
        <v>5</v>
      </c>
      <c r="I4686" s="23" t="str">
        <f aca="false">IF(J4686="RHAP", "Rhizophora apiculata", IF(J4686="EXAG", "Excoecaria agallocha", IF(J4686="BRPA", "Bruguiera parviflora", IF(J4686="XYMO", "Xylocarpus moluccensis", IF(J4686="BRCY", "Bruguiera cylindrica", IF(J4686="AVAL", "Avicennia alba", IF(J4686="AVOF", "Avicennia officinalis", IF(J4686="LURA", "Lumnitzera racemosa", IF(J4686="CETA", "Ceriops tagal", IF(J4686="XYGR", "Xylocarpus granatum", IF(J4686="AVMA", "Avicennia marina", IF(J4686="RHMU", "Rhizophora mucronata", IF(J4686="BRGY", "Bruguiera gymnorrhiza", IF(J4686="BRSE", "Bruguiera sexangula", IF(J4686="SOOV", "Sonneratia ovata", IF(J4686="SOCA", "Sonneratia caseolaris", IF(J4686="HELI", "Heritiera littoralis", IF(J4686="HESY", "Heritiera sylvatica", IF(J4686="NYFR", "Nypa fruticans", IF(J4686="CYRA", "Cynometra ramiflora", IF(J4686="PHPA", "Phoenix paludosa", IF(J4686="SCHY", "Scyphiphora hydrophyllacea", IF(J4686="DIMA", "Diospyros maritima", IF(J4686="POPI", "Pongamia pinnata", IF(J4686="MAPS", "Maniltoa psilogyne", IF(J4686="INBI", "Intsia bijuga", IF(J4686="ACEB", "Acanthus ebracteatus", IF(J4686="CAER", "Calamus erinaceus", IF(J4686="UNUN", "Unknown unknown",  IF(J4686="SOAL", "Sonneratia alba",  IF(J4686="AECO", "Aegiceras corniculatum", "" )) )))))))))))))))))))))))))))))</f>
        <v>Rhizophora apiculata</v>
      </c>
      <c r="J4686" s="23" t="s">
        <v>21</v>
      </c>
      <c r="K4686" s="68" t="n">
        <v>5.5</v>
      </c>
      <c r="L4686" s="30"/>
      <c r="N4686" s="38"/>
    </row>
    <row r="4687" customFormat="false" ht="13.8" hidden="false" customHeight="false" outlineLevel="0" collapsed="false">
      <c r="A4687" s="72" t="s">
        <v>138</v>
      </c>
      <c r="B4687" s="27" t="n">
        <v>41395</v>
      </c>
      <c r="C4687" s="1" t="s">
        <v>544</v>
      </c>
      <c r="D4687" s="1" t="s">
        <v>140</v>
      </c>
      <c r="E4687" s="1" t="s">
        <v>544</v>
      </c>
      <c r="F4687" s="1" t="s">
        <v>20</v>
      </c>
      <c r="G4687" s="1" t="s">
        <v>199</v>
      </c>
      <c r="H4687" s="1" t="n">
        <v>5</v>
      </c>
      <c r="I4687" s="23" t="str">
        <f aca="false">IF(J4687="RHAP", "Rhizophora apiculata", IF(J4687="EXAG", "Excoecaria agallocha", IF(J4687="BRPA", "Bruguiera parviflora", IF(J4687="XYMO", "Xylocarpus moluccensis", IF(J4687="BRCY", "Bruguiera cylindrica", IF(J4687="AVAL", "Avicennia alba", IF(J4687="AVOF", "Avicennia officinalis", IF(J4687="LURA", "Lumnitzera racemosa", IF(J4687="CETA", "Ceriops tagal", IF(J4687="XYGR", "Xylocarpus granatum", IF(J4687="AVMA", "Avicennia marina", IF(J4687="RHMU", "Rhizophora mucronata", IF(J4687="BRGY", "Bruguiera gymnorrhiza", IF(J4687="BRSE", "Bruguiera sexangula", IF(J4687="SOOV", "Sonneratia ovata", IF(J4687="SOCA", "Sonneratia caseolaris", IF(J4687="HELI", "Heritiera littoralis", IF(J4687="HESY", "Heritiera sylvatica", IF(J4687="NYFR", "Nypa fruticans", IF(J4687="CYRA", "Cynometra ramiflora", IF(J4687="PHPA", "Phoenix paludosa", IF(J4687="SCHY", "Scyphiphora hydrophyllacea", IF(J4687="DIMA", "Diospyros maritima", IF(J4687="POPI", "Pongamia pinnata", IF(J4687="MAPS", "Maniltoa psilogyne", IF(J4687="INBI", "Intsia bijuga", IF(J4687="ACEB", "Acanthus ebracteatus", IF(J4687="CAER", "Calamus erinaceus", IF(J4687="UNUN", "Unknown unknown",  IF(J4687="SOAL", "Sonneratia alba",  IF(J4687="AECO", "Aegiceras corniculatum", "" )) )))))))))))))))))))))))))))))</f>
        <v>Rhizophora apiculata</v>
      </c>
      <c r="J4687" s="23" t="s">
        <v>21</v>
      </c>
      <c r="K4687" s="68" t="n">
        <v>5.6</v>
      </c>
      <c r="L4687" s="30"/>
      <c r="N4687" s="38"/>
    </row>
    <row r="4688" customFormat="false" ht="13.8" hidden="false" customHeight="false" outlineLevel="0" collapsed="false">
      <c r="A4688" s="72" t="s">
        <v>138</v>
      </c>
      <c r="B4688" s="27" t="n">
        <v>41395</v>
      </c>
      <c r="C4688" s="1" t="s">
        <v>544</v>
      </c>
      <c r="D4688" s="1" t="s">
        <v>140</v>
      </c>
      <c r="E4688" s="1" t="s">
        <v>544</v>
      </c>
      <c r="F4688" s="1" t="s">
        <v>20</v>
      </c>
      <c r="G4688" s="1" t="s">
        <v>199</v>
      </c>
      <c r="H4688" s="1" t="n">
        <v>5</v>
      </c>
      <c r="I4688" s="23" t="str">
        <f aca="false">IF(J4688="RHAP", "Rhizophora apiculata", IF(J4688="EXAG", "Excoecaria agallocha", IF(J4688="BRPA", "Bruguiera parviflora", IF(J4688="XYMO", "Xylocarpus moluccensis", IF(J4688="BRCY", "Bruguiera cylindrica", IF(J4688="AVAL", "Avicennia alba", IF(J4688="AVOF", "Avicennia officinalis", IF(J4688="LURA", "Lumnitzera racemosa", IF(J4688="CETA", "Ceriops tagal", IF(J4688="XYGR", "Xylocarpus granatum", IF(J4688="AVMA", "Avicennia marina", IF(J4688="RHMU", "Rhizophora mucronata", IF(J4688="BRGY", "Bruguiera gymnorrhiza", IF(J4688="BRSE", "Bruguiera sexangula", IF(J4688="SOOV", "Sonneratia ovata", IF(J4688="SOCA", "Sonneratia caseolaris", IF(J4688="HELI", "Heritiera littoralis", IF(J4688="HESY", "Heritiera sylvatica", IF(J4688="NYFR", "Nypa fruticans", IF(J4688="CYRA", "Cynometra ramiflora", IF(J4688="PHPA", "Phoenix paludosa", IF(J4688="SCHY", "Scyphiphora hydrophyllacea", IF(J4688="DIMA", "Diospyros maritima", IF(J4688="POPI", "Pongamia pinnata", IF(J4688="MAPS", "Maniltoa psilogyne", IF(J4688="INBI", "Intsia bijuga", IF(J4688="ACEB", "Acanthus ebracteatus", IF(J4688="CAER", "Calamus erinaceus", IF(J4688="UNUN", "Unknown unknown",  IF(J4688="SOAL", "Sonneratia alba",  IF(J4688="AECO", "Aegiceras corniculatum", "" )) )))))))))))))))))))))))))))))</f>
        <v>Rhizophora apiculata</v>
      </c>
      <c r="J4688" s="23" t="s">
        <v>21</v>
      </c>
      <c r="K4688" s="68" t="n">
        <v>5.8</v>
      </c>
      <c r="L4688" s="30"/>
      <c r="N4688" s="38"/>
    </row>
    <row r="4689" customFormat="false" ht="13.8" hidden="false" customHeight="false" outlineLevel="0" collapsed="false">
      <c r="A4689" s="72" t="s">
        <v>138</v>
      </c>
      <c r="B4689" s="27" t="n">
        <v>41395</v>
      </c>
      <c r="C4689" s="1" t="s">
        <v>544</v>
      </c>
      <c r="D4689" s="1" t="s">
        <v>140</v>
      </c>
      <c r="E4689" s="1" t="s">
        <v>544</v>
      </c>
      <c r="F4689" s="1" t="s">
        <v>20</v>
      </c>
      <c r="G4689" s="1" t="s">
        <v>199</v>
      </c>
      <c r="H4689" s="1" t="n">
        <v>5</v>
      </c>
      <c r="I4689" s="23" t="str">
        <f aca="false">IF(J4689="RHAP", "Rhizophora apiculata", IF(J4689="EXAG", "Excoecaria agallocha", IF(J4689="BRPA", "Bruguiera parviflora", IF(J4689="XYMO", "Xylocarpus moluccensis", IF(J4689="BRCY", "Bruguiera cylindrica", IF(J4689="AVAL", "Avicennia alba", IF(J4689="AVOF", "Avicennia officinalis", IF(J4689="LURA", "Lumnitzera racemosa", IF(J4689="CETA", "Ceriops tagal", IF(J4689="XYGR", "Xylocarpus granatum", IF(J4689="AVMA", "Avicennia marina", IF(J4689="RHMU", "Rhizophora mucronata", IF(J4689="BRGY", "Bruguiera gymnorrhiza", IF(J4689="BRSE", "Bruguiera sexangula", IF(J4689="SOOV", "Sonneratia ovata", IF(J4689="SOCA", "Sonneratia caseolaris", IF(J4689="HELI", "Heritiera littoralis", IF(J4689="HESY", "Heritiera sylvatica", IF(J4689="NYFR", "Nypa fruticans", IF(J4689="CYRA", "Cynometra ramiflora", IF(J4689="PHPA", "Phoenix paludosa", IF(J4689="SCHY", "Scyphiphora hydrophyllacea", IF(J4689="DIMA", "Diospyros maritima", IF(J4689="POPI", "Pongamia pinnata", IF(J4689="MAPS", "Maniltoa psilogyne", IF(J4689="INBI", "Intsia bijuga", IF(J4689="ACEB", "Acanthus ebracteatus", IF(J4689="CAER", "Calamus erinaceus", IF(J4689="UNUN", "Unknown unknown",  IF(J4689="SOAL", "Sonneratia alba",  IF(J4689="AECO", "Aegiceras corniculatum", "" )) )))))))))))))))))))))))))))))</f>
        <v>Rhizophora apiculata</v>
      </c>
      <c r="J4689" s="23" t="s">
        <v>21</v>
      </c>
      <c r="K4689" s="68" t="n">
        <v>5.9</v>
      </c>
      <c r="L4689" s="30"/>
      <c r="N4689" s="38"/>
    </row>
    <row r="4690" customFormat="false" ht="13.8" hidden="false" customHeight="false" outlineLevel="0" collapsed="false">
      <c r="A4690" s="72" t="s">
        <v>138</v>
      </c>
      <c r="B4690" s="27" t="n">
        <v>41395</v>
      </c>
      <c r="C4690" s="1" t="s">
        <v>544</v>
      </c>
      <c r="D4690" s="1" t="s">
        <v>140</v>
      </c>
      <c r="E4690" s="1" t="s">
        <v>544</v>
      </c>
      <c r="F4690" s="1" t="s">
        <v>20</v>
      </c>
      <c r="G4690" s="1" t="s">
        <v>199</v>
      </c>
      <c r="H4690" s="1" t="n">
        <v>5</v>
      </c>
      <c r="I4690" s="23" t="str">
        <f aca="false">IF(J4690="RHAP", "Rhizophora apiculata", IF(J4690="EXAG", "Excoecaria agallocha", IF(J4690="BRPA", "Bruguiera parviflora", IF(J4690="XYMO", "Xylocarpus moluccensis", IF(J4690="BRCY", "Bruguiera cylindrica", IF(J4690="AVAL", "Avicennia alba", IF(J4690="AVOF", "Avicennia officinalis", IF(J4690="LURA", "Lumnitzera racemosa", IF(J4690="CETA", "Ceriops tagal", IF(J4690="XYGR", "Xylocarpus granatum", IF(J4690="AVMA", "Avicennia marina", IF(J4690="RHMU", "Rhizophora mucronata", IF(J4690="BRGY", "Bruguiera gymnorrhiza", IF(J4690="BRSE", "Bruguiera sexangula", IF(J4690="SOOV", "Sonneratia ovata", IF(J4690="SOCA", "Sonneratia caseolaris", IF(J4690="HELI", "Heritiera littoralis", IF(J4690="HESY", "Heritiera sylvatica", IF(J4690="NYFR", "Nypa fruticans", IF(J4690="CYRA", "Cynometra ramiflora", IF(J4690="PHPA", "Phoenix paludosa", IF(J4690="SCHY", "Scyphiphora hydrophyllacea", IF(J4690="DIMA", "Diospyros maritima", IF(J4690="POPI", "Pongamia pinnata", IF(J4690="MAPS", "Maniltoa psilogyne", IF(J4690="INBI", "Intsia bijuga", IF(J4690="ACEB", "Acanthus ebracteatus", IF(J4690="CAER", "Calamus erinaceus", IF(J4690="UNUN", "Unknown unknown",  IF(J4690="SOAL", "Sonneratia alba",  IF(J4690="AECO", "Aegiceras corniculatum", "" )) )))))))))))))))))))))))))))))</f>
        <v>Rhizophora apiculata</v>
      </c>
      <c r="J4690" s="23" t="s">
        <v>21</v>
      </c>
      <c r="K4690" s="68" t="n">
        <v>6</v>
      </c>
      <c r="L4690" s="30"/>
      <c r="N4690" s="38"/>
    </row>
    <row r="4691" customFormat="false" ht="13.8" hidden="false" customHeight="false" outlineLevel="0" collapsed="false">
      <c r="A4691" s="72" t="s">
        <v>138</v>
      </c>
      <c r="B4691" s="27" t="n">
        <v>41395</v>
      </c>
      <c r="C4691" s="1" t="s">
        <v>544</v>
      </c>
      <c r="D4691" s="1" t="s">
        <v>140</v>
      </c>
      <c r="E4691" s="1" t="s">
        <v>544</v>
      </c>
      <c r="F4691" s="1" t="s">
        <v>20</v>
      </c>
      <c r="G4691" s="1" t="s">
        <v>199</v>
      </c>
      <c r="H4691" s="1" t="n">
        <v>5</v>
      </c>
      <c r="I4691" s="23" t="str">
        <f aca="false">IF(J4691="RHAP", "Rhizophora apiculata", IF(J4691="EXAG", "Excoecaria agallocha", IF(J4691="BRPA", "Bruguiera parviflora", IF(J4691="XYMO", "Xylocarpus moluccensis", IF(J4691="BRCY", "Bruguiera cylindrica", IF(J4691="AVAL", "Avicennia alba", IF(J4691="AVOF", "Avicennia officinalis", IF(J4691="LURA", "Lumnitzera racemosa", IF(J4691="CETA", "Ceriops tagal", IF(J4691="XYGR", "Xylocarpus granatum", IF(J4691="AVMA", "Avicennia marina", IF(J4691="RHMU", "Rhizophora mucronata", IF(J4691="BRGY", "Bruguiera gymnorrhiza", IF(J4691="BRSE", "Bruguiera sexangula", IF(J4691="SOOV", "Sonneratia ovata", IF(J4691="SOCA", "Sonneratia caseolaris", IF(J4691="HELI", "Heritiera littoralis", IF(J4691="HESY", "Heritiera sylvatica", IF(J4691="NYFR", "Nypa fruticans", IF(J4691="CYRA", "Cynometra ramiflora", IF(J4691="PHPA", "Phoenix paludosa", IF(J4691="SCHY", "Scyphiphora hydrophyllacea", IF(J4691="DIMA", "Diospyros maritima", IF(J4691="POPI", "Pongamia pinnata", IF(J4691="MAPS", "Maniltoa psilogyne", IF(J4691="INBI", "Intsia bijuga", IF(J4691="ACEB", "Acanthus ebracteatus", IF(J4691="CAER", "Calamus erinaceus", IF(J4691="UNUN", "Unknown unknown",  IF(J4691="SOAL", "Sonneratia alba",  IF(J4691="AECO", "Aegiceras corniculatum", "" )) )))))))))))))))))))))))))))))</f>
        <v>Rhizophora apiculata</v>
      </c>
      <c r="J4691" s="23" t="s">
        <v>21</v>
      </c>
      <c r="K4691" s="68" t="n">
        <v>6</v>
      </c>
      <c r="L4691" s="30"/>
      <c r="N4691" s="38"/>
    </row>
    <row r="4692" customFormat="false" ht="13.8" hidden="false" customHeight="false" outlineLevel="0" collapsed="false">
      <c r="A4692" s="72" t="s">
        <v>138</v>
      </c>
      <c r="B4692" s="27" t="n">
        <v>41395</v>
      </c>
      <c r="C4692" s="1" t="s">
        <v>544</v>
      </c>
      <c r="D4692" s="1" t="s">
        <v>140</v>
      </c>
      <c r="E4692" s="1" t="s">
        <v>544</v>
      </c>
      <c r="F4692" s="1" t="s">
        <v>20</v>
      </c>
      <c r="G4692" s="1" t="s">
        <v>199</v>
      </c>
      <c r="H4692" s="1" t="n">
        <v>5</v>
      </c>
      <c r="I4692" s="23" t="str">
        <f aca="false">IF(J4692="RHAP", "Rhizophora apiculata", IF(J4692="EXAG", "Excoecaria agallocha", IF(J4692="BRPA", "Bruguiera parviflora", IF(J4692="XYMO", "Xylocarpus moluccensis", IF(J4692="BRCY", "Bruguiera cylindrica", IF(J4692="AVAL", "Avicennia alba", IF(J4692="AVOF", "Avicennia officinalis", IF(J4692="LURA", "Lumnitzera racemosa", IF(J4692="CETA", "Ceriops tagal", IF(J4692="XYGR", "Xylocarpus granatum", IF(J4692="AVMA", "Avicennia marina", IF(J4692="RHMU", "Rhizophora mucronata", IF(J4692="BRGY", "Bruguiera gymnorrhiza", IF(J4692="BRSE", "Bruguiera sexangula", IF(J4692="SOOV", "Sonneratia ovata", IF(J4692="SOCA", "Sonneratia caseolaris", IF(J4692="HELI", "Heritiera littoralis", IF(J4692="HESY", "Heritiera sylvatica", IF(J4692="NYFR", "Nypa fruticans", IF(J4692="CYRA", "Cynometra ramiflora", IF(J4692="PHPA", "Phoenix paludosa", IF(J4692="SCHY", "Scyphiphora hydrophyllacea", IF(J4692="DIMA", "Diospyros maritima", IF(J4692="POPI", "Pongamia pinnata", IF(J4692="MAPS", "Maniltoa psilogyne", IF(J4692="INBI", "Intsia bijuga", IF(J4692="ACEB", "Acanthus ebracteatus", IF(J4692="CAER", "Calamus erinaceus", IF(J4692="UNUN", "Unknown unknown",  IF(J4692="SOAL", "Sonneratia alba",  IF(J4692="AECO", "Aegiceras corniculatum", "" )) )))))))))))))))))))))))))))))</f>
        <v>Rhizophora apiculata</v>
      </c>
      <c r="J4692" s="23" t="s">
        <v>21</v>
      </c>
      <c r="K4692" s="68" t="n">
        <v>6.2</v>
      </c>
      <c r="L4692" s="30"/>
      <c r="N4692" s="38"/>
    </row>
    <row r="4693" customFormat="false" ht="13.8" hidden="false" customHeight="false" outlineLevel="0" collapsed="false">
      <c r="A4693" s="72" t="s">
        <v>138</v>
      </c>
      <c r="B4693" s="27" t="n">
        <v>41395</v>
      </c>
      <c r="C4693" s="1" t="s">
        <v>544</v>
      </c>
      <c r="D4693" s="1" t="s">
        <v>140</v>
      </c>
      <c r="E4693" s="1" t="s">
        <v>544</v>
      </c>
      <c r="F4693" s="1" t="s">
        <v>20</v>
      </c>
      <c r="G4693" s="1" t="s">
        <v>199</v>
      </c>
      <c r="H4693" s="1" t="n">
        <v>5</v>
      </c>
      <c r="I4693" s="23" t="str">
        <f aca="false">IF(J4693="RHAP", "Rhizophora apiculata", IF(J4693="EXAG", "Excoecaria agallocha", IF(J4693="BRPA", "Bruguiera parviflora", IF(J4693="XYMO", "Xylocarpus moluccensis", IF(J4693="BRCY", "Bruguiera cylindrica", IF(J4693="AVAL", "Avicennia alba", IF(J4693="AVOF", "Avicennia officinalis", IF(J4693="LURA", "Lumnitzera racemosa", IF(J4693="CETA", "Ceriops tagal", IF(J4693="XYGR", "Xylocarpus granatum", IF(J4693="AVMA", "Avicennia marina", IF(J4693="RHMU", "Rhizophora mucronata", IF(J4693="BRGY", "Bruguiera gymnorrhiza", IF(J4693="BRSE", "Bruguiera sexangula", IF(J4693="SOOV", "Sonneratia ovata", IF(J4693="SOCA", "Sonneratia caseolaris", IF(J4693="HELI", "Heritiera littoralis", IF(J4693="HESY", "Heritiera sylvatica", IF(J4693="NYFR", "Nypa fruticans", IF(J4693="CYRA", "Cynometra ramiflora", IF(J4693="PHPA", "Phoenix paludosa", IF(J4693="SCHY", "Scyphiphora hydrophyllacea", IF(J4693="DIMA", "Diospyros maritima", IF(J4693="POPI", "Pongamia pinnata", IF(J4693="MAPS", "Maniltoa psilogyne", IF(J4693="INBI", "Intsia bijuga", IF(J4693="ACEB", "Acanthus ebracteatus", IF(J4693="CAER", "Calamus erinaceus", IF(J4693="UNUN", "Unknown unknown",  IF(J4693="SOAL", "Sonneratia alba",  IF(J4693="AECO", "Aegiceras corniculatum", "" )) )))))))))))))))))))))))))))))</f>
        <v>Rhizophora apiculata</v>
      </c>
      <c r="J4693" s="23" t="s">
        <v>21</v>
      </c>
      <c r="K4693" s="68" t="n">
        <v>6.2</v>
      </c>
      <c r="L4693" s="30"/>
      <c r="N4693" s="38"/>
    </row>
    <row r="4694" customFormat="false" ht="13.8" hidden="false" customHeight="false" outlineLevel="0" collapsed="false">
      <c r="A4694" s="72" t="s">
        <v>138</v>
      </c>
      <c r="B4694" s="27" t="n">
        <v>41395</v>
      </c>
      <c r="C4694" s="1" t="s">
        <v>544</v>
      </c>
      <c r="D4694" s="1" t="s">
        <v>140</v>
      </c>
      <c r="E4694" s="1" t="s">
        <v>544</v>
      </c>
      <c r="F4694" s="1" t="s">
        <v>20</v>
      </c>
      <c r="G4694" s="1" t="s">
        <v>199</v>
      </c>
      <c r="H4694" s="1" t="n">
        <v>5</v>
      </c>
      <c r="I4694" s="23" t="str">
        <f aca="false">IF(J4694="RHAP", "Rhizophora apiculata", IF(J4694="EXAG", "Excoecaria agallocha", IF(J4694="BRPA", "Bruguiera parviflora", IF(J4694="XYMO", "Xylocarpus moluccensis", IF(J4694="BRCY", "Bruguiera cylindrica", IF(J4694="AVAL", "Avicennia alba", IF(J4694="AVOF", "Avicennia officinalis", IF(J4694="LURA", "Lumnitzera racemosa", IF(J4694="CETA", "Ceriops tagal", IF(J4694="XYGR", "Xylocarpus granatum", IF(J4694="AVMA", "Avicennia marina", IF(J4694="RHMU", "Rhizophora mucronata", IF(J4694="BRGY", "Bruguiera gymnorrhiza", IF(J4694="BRSE", "Bruguiera sexangula", IF(J4694="SOOV", "Sonneratia ovata", IF(J4694="SOCA", "Sonneratia caseolaris", IF(J4694="HELI", "Heritiera littoralis", IF(J4694="HESY", "Heritiera sylvatica", IF(J4694="NYFR", "Nypa fruticans", IF(J4694="CYRA", "Cynometra ramiflora", IF(J4694="PHPA", "Phoenix paludosa", IF(J4694="SCHY", "Scyphiphora hydrophyllacea", IF(J4694="DIMA", "Diospyros maritima", IF(J4694="POPI", "Pongamia pinnata", IF(J4694="MAPS", "Maniltoa psilogyne", IF(J4694="INBI", "Intsia bijuga", IF(J4694="ACEB", "Acanthus ebracteatus", IF(J4694="CAER", "Calamus erinaceus", IF(J4694="UNUN", "Unknown unknown",  IF(J4694="SOAL", "Sonneratia alba",  IF(J4694="AECO", "Aegiceras corniculatum", "" )) )))))))))))))))))))))))))))))</f>
        <v>Rhizophora apiculata</v>
      </c>
      <c r="J4694" s="23" t="s">
        <v>21</v>
      </c>
      <c r="K4694" s="68" t="n">
        <v>6.3</v>
      </c>
      <c r="L4694" s="30"/>
      <c r="N4694" s="38"/>
    </row>
    <row r="4695" customFormat="false" ht="13.8" hidden="false" customHeight="false" outlineLevel="0" collapsed="false">
      <c r="A4695" s="72" t="s">
        <v>138</v>
      </c>
      <c r="B4695" s="27" t="n">
        <v>41395</v>
      </c>
      <c r="C4695" s="1" t="s">
        <v>544</v>
      </c>
      <c r="D4695" s="1" t="s">
        <v>140</v>
      </c>
      <c r="E4695" s="1" t="s">
        <v>544</v>
      </c>
      <c r="F4695" s="1" t="s">
        <v>20</v>
      </c>
      <c r="G4695" s="1" t="s">
        <v>199</v>
      </c>
      <c r="H4695" s="1" t="n">
        <v>5</v>
      </c>
      <c r="I4695" s="23" t="str">
        <f aca="false">IF(J4695="RHAP", "Rhizophora apiculata", IF(J4695="EXAG", "Excoecaria agallocha", IF(J4695="BRPA", "Bruguiera parviflora", IF(J4695="XYMO", "Xylocarpus moluccensis", IF(J4695="BRCY", "Bruguiera cylindrica", IF(J4695="AVAL", "Avicennia alba", IF(J4695="AVOF", "Avicennia officinalis", IF(J4695="LURA", "Lumnitzera racemosa", IF(J4695="CETA", "Ceriops tagal", IF(J4695="XYGR", "Xylocarpus granatum", IF(J4695="AVMA", "Avicennia marina", IF(J4695="RHMU", "Rhizophora mucronata", IF(J4695="BRGY", "Bruguiera gymnorrhiza", IF(J4695="BRSE", "Bruguiera sexangula", IF(J4695="SOOV", "Sonneratia ovata", IF(J4695="SOCA", "Sonneratia caseolaris", IF(J4695="HELI", "Heritiera littoralis", IF(J4695="HESY", "Heritiera sylvatica", IF(J4695="NYFR", "Nypa fruticans", IF(J4695="CYRA", "Cynometra ramiflora", IF(J4695="PHPA", "Phoenix paludosa", IF(J4695="SCHY", "Scyphiphora hydrophyllacea", IF(J4695="DIMA", "Diospyros maritima", IF(J4695="POPI", "Pongamia pinnata", IF(J4695="MAPS", "Maniltoa psilogyne", IF(J4695="INBI", "Intsia bijuga", IF(J4695="ACEB", "Acanthus ebracteatus", IF(J4695="CAER", "Calamus erinaceus", IF(J4695="UNUN", "Unknown unknown",  IF(J4695="SOAL", "Sonneratia alba",  IF(J4695="AECO", "Aegiceras corniculatum", "" )) )))))))))))))))))))))))))))))</f>
        <v>Rhizophora apiculata</v>
      </c>
      <c r="J4695" s="23" t="s">
        <v>21</v>
      </c>
      <c r="K4695" s="68" t="n">
        <v>6.5</v>
      </c>
      <c r="L4695" s="30"/>
      <c r="N4695" s="38"/>
    </row>
    <row r="4696" customFormat="false" ht="13.8" hidden="false" customHeight="false" outlineLevel="0" collapsed="false">
      <c r="A4696" s="72" t="s">
        <v>138</v>
      </c>
      <c r="B4696" s="27" t="n">
        <v>41395</v>
      </c>
      <c r="C4696" s="1" t="s">
        <v>544</v>
      </c>
      <c r="D4696" s="1" t="s">
        <v>140</v>
      </c>
      <c r="E4696" s="1" t="s">
        <v>544</v>
      </c>
      <c r="F4696" s="1" t="s">
        <v>20</v>
      </c>
      <c r="G4696" s="1" t="s">
        <v>199</v>
      </c>
      <c r="H4696" s="1" t="n">
        <v>5</v>
      </c>
      <c r="I4696" s="23" t="str">
        <f aca="false">IF(J4696="RHAP", "Rhizophora apiculata", IF(J4696="EXAG", "Excoecaria agallocha", IF(J4696="BRPA", "Bruguiera parviflora", IF(J4696="XYMO", "Xylocarpus moluccensis", IF(J4696="BRCY", "Bruguiera cylindrica", IF(J4696="AVAL", "Avicennia alba", IF(J4696="AVOF", "Avicennia officinalis", IF(J4696="LURA", "Lumnitzera racemosa", IF(J4696="CETA", "Ceriops tagal", IF(J4696="XYGR", "Xylocarpus granatum", IF(J4696="AVMA", "Avicennia marina", IF(J4696="RHMU", "Rhizophora mucronata", IF(J4696="BRGY", "Bruguiera gymnorrhiza", IF(J4696="BRSE", "Bruguiera sexangula", IF(J4696="SOOV", "Sonneratia ovata", IF(J4696="SOCA", "Sonneratia caseolaris", IF(J4696="HELI", "Heritiera littoralis", IF(J4696="HESY", "Heritiera sylvatica", IF(J4696="NYFR", "Nypa fruticans", IF(J4696="CYRA", "Cynometra ramiflora", IF(J4696="PHPA", "Phoenix paludosa", IF(J4696="SCHY", "Scyphiphora hydrophyllacea", IF(J4696="DIMA", "Diospyros maritima", IF(J4696="POPI", "Pongamia pinnata", IF(J4696="MAPS", "Maniltoa psilogyne", IF(J4696="INBI", "Intsia bijuga", IF(J4696="ACEB", "Acanthus ebracteatus", IF(J4696="CAER", "Calamus erinaceus", IF(J4696="UNUN", "Unknown unknown",  IF(J4696="SOAL", "Sonneratia alba",  IF(J4696="AECO", "Aegiceras corniculatum", "" )) )))))))))))))))))))))))))))))</f>
        <v>Rhizophora apiculata</v>
      </c>
      <c r="J4696" s="23" t="s">
        <v>21</v>
      </c>
      <c r="K4696" s="68" t="n">
        <v>6.6</v>
      </c>
      <c r="L4696" s="30"/>
      <c r="N4696" s="38"/>
    </row>
    <row r="4697" customFormat="false" ht="13.8" hidden="false" customHeight="false" outlineLevel="0" collapsed="false">
      <c r="A4697" s="72" t="s">
        <v>138</v>
      </c>
      <c r="B4697" s="27" t="n">
        <v>41395</v>
      </c>
      <c r="C4697" s="1" t="s">
        <v>544</v>
      </c>
      <c r="D4697" s="1" t="s">
        <v>140</v>
      </c>
      <c r="E4697" s="1" t="s">
        <v>544</v>
      </c>
      <c r="F4697" s="1" t="s">
        <v>20</v>
      </c>
      <c r="G4697" s="1" t="s">
        <v>199</v>
      </c>
      <c r="H4697" s="1" t="n">
        <v>5</v>
      </c>
      <c r="I4697" s="23" t="str">
        <f aca="false">IF(J4697="RHAP", "Rhizophora apiculata", IF(J4697="EXAG", "Excoecaria agallocha", IF(J4697="BRPA", "Bruguiera parviflora", IF(J4697="XYMO", "Xylocarpus moluccensis", IF(J4697="BRCY", "Bruguiera cylindrica", IF(J4697="AVAL", "Avicennia alba", IF(J4697="AVOF", "Avicennia officinalis", IF(J4697="LURA", "Lumnitzera racemosa", IF(J4697="CETA", "Ceriops tagal", IF(J4697="XYGR", "Xylocarpus granatum", IF(J4697="AVMA", "Avicennia marina", IF(J4697="RHMU", "Rhizophora mucronata", IF(J4697="BRGY", "Bruguiera gymnorrhiza", IF(J4697="BRSE", "Bruguiera sexangula", IF(J4697="SOOV", "Sonneratia ovata", IF(J4697="SOCA", "Sonneratia caseolaris", IF(J4697="HELI", "Heritiera littoralis", IF(J4697="HESY", "Heritiera sylvatica", IF(J4697="NYFR", "Nypa fruticans", IF(J4697="CYRA", "Cynometra ramiflora", IF(J4697="PHPA", "Phoenix paludosa", IF(J4697="SCHY", "Scyphiphora hydrophyllacea", IF(J4697="DIMA", "Diospyros maritima", IF(J4697="POPI", "Pongamia pinnata", IF(J4697="MAPS", "Maniltoa psilogyne", IF(J4697="INBI", "Intsia bijuga", IF(J4697="ACEB", "Acanthus ebracteatus", IF(J4697="CAER", "Calamus erinaceus", IF(J4697="UNUN", "Unknown unknown",  IF(J4697="SOAL", "Sonneratia alba",  IF(J4697="AECO", "Aegiceras corniculatum", "" )) )))))))))))))))))))))))))))))</f>
        <v>Rhizophora apiculata</v>
      </c>
      <c r="J4697" s="23" t="s">
        <v>21</v>
      </c>
      <c r="K4697" s="68" t="n">
        <v>6.7</v>
      </c>
      <c r="L4697" s="30"/>
      <c r="N4697" s="38"/>
    </row>
    <row r="4698" customFormat="false" ht="13.8" hidden="false" customHeight="false" outlineLevel="0" collapsed="false">
      <c r="A4698" s="72" t="s">
        <v>138</v>
      </c>
      <c r="B4698" s="27" t="n">
        <v>41395</v>
      </c>
      <c r="C4698" s="1" t="s">
        <v>544</v>
      </c>
      <c r="D4698" s="1" t="s">
        <v>140</v>
      </c>
      <c r="E4698" s="1" t="s">
        <v>544</v>
      </c>
      <c r="F4698" s="1" t="s">
        <v>20</v>
      </c>
      <c r="G4698" s="1" t="s">
        <v>199</v>
      </c>
      <c r="H4698" s="1" t="n">
        <v>5</v>
      </c>
      <c r="I4698" s="23" t="str">
        <f aca="false">IF(J4698="RHAP", "Rhizophora apiculata", IF(J4698="EXAG", "Excoecaria agallocha", IF(J4698="BRPA", "Bruguiera parviflora", IF(J4698="XYMO", "Xylocarpus moluccensis", IF(J4698="BRCY", "Bruguiera cylindrica", IF(J4698="AVAL", "Avicennia alba", IF(J4698="AVOF", "Avicennia officinalis", IF(J4698="LURA", "Lumnitzera racemosa", IF(J4698="CETA", "Ceriops tagal", IF(J4698="XYGR", "Xylocarpus granatum", IF(J4698="AVMA", "Avicennia marina", IF(J4698="RHMU", "Rhizophora mucronata", IF(J4698="BRGY", "Bruguiera gymnorrhiza", IF(J4698="BRSE", "Bruguiera sexangula", IF(J4698="SOOV", "Sonneratia ovata", IF(J4698="SOCA", "Sonneratia caseolaris", IF(J4698="HELI", "Heritiera littoralis", IF(J4698="HESY", "Heritiera sylvatica", IF(J4698="NYFR", "Nypa fruticans", IF(J4698="CYRA", "Cynometra ramiflora", IF(J4698="PHPA", "Phoenix paludosa", IF(J4698="SCHY", "Scyphiphora hydrophyllacea", IF(J4698="DIMA", "Diospyros maritima", IF(J4698="POPI", "Pongamia pinnata", IF(J4698="MAPS", "Maniltoa psilogyne", IF(J4698="INBI", "Intsia bijuga", IF(J4698="ACEB", "Acanthus ebracteatus", IF(J4698="CAER", "Calamus erinaceus", IF(J4698="UNUN", "Unknown unknown",  IF(J4698="SOAL", "Sonneratia alba",  IF(J4698="AECO", "Aegiceras corniculatum", "" )) )))))))))))))))))))))))))))))</f>
        <v>Rhizophora apiculata</v>
      </c>
      <c r="J4698" s="23" t="s">
        <v>21</v>
      </c>
      <c r="K4698" s="68" t="n">
        <v>6.9</v>
      </c>
      <c r="L4698" s="30"/>
      <c r="N4698" s="38"/>
    </row>
    <row r="4699" customFormat="false" ht="13.8" hidden="false" customHeight="false" outlineLevel="0" collapsed="false">
      <c r="A4699" s="72" t="s">
        <v>138</v>
      </c>
      <c r="B4699" s="27" t="n">
        <v>41395</v>
      </c>
      <c r="C4699" s="1" t="s">
        <v>544</v>
      </c>
      <c r="D4699" s="1" t="s">
        <v>140</v>
      </c>
      <c r="E4699" s="1" t="s">
        <v>544</v>
      </c>
      <c r="F4699" s="1" t="s">
        <v>20</v>
      </c>
      <c r="G4699" s="1" t="s">
        <v>199</v>
      </c>
      <c r="H4699" s="1" t="n">
        <v>5</v>
      </c>
      <c r="I4699" s="23" t="str">
        <f aca="false">IF(J4699="RHAP", "Rhizophora apiculata", IF(J4699="EXAG", "Excoecaria agallocha", IF(J4699="BRPA", "Bruguiera parviflora", IF(J4699="XYMO", "Xylocarpus moluccensis", IF(J4699="BRCY", "Bruguiera cylindrica", IF(J4699="AVAL", "Avicennia alba", IF(J4699="AVOF", "Avicennia officinalis", IF(J4699="LURA", "Lumnitzera racemosa", IF(J4699="CETA", "Ceriops tagal", IF(J4699="XYGR", "Xylocarpus granatum", IF(J4699="AVMA", "Avicennia marina", IF(J4699="RHMU", "Rhizophora mucronata", IF(J4699="BRGY", "Bruguiera gymnorrhiza", IF(J4699="BRSE", "Bruguiera sexangula", IF(J4699="SOOV", "Sonneratia ovata", IF(J4699="SOCA", "Sonneratia caseolaris", IF(J4699="HELI", "Heritiera littoralis", IF(J4699="HESY", "Heritiera sylvatica", IF(J4699="NYFR", "Nypa fruticans", IF(J4699="CYRA", "Cynometra ramiflora", IF(J4699="PHPA", "Phoenix paludosa", IF(J4699="SCHY", "Scyphiphora hydrophyllacea", IF(J4699="DIMA", "Diospyros maritima", IF(J4699="POPI", "Pongamia pinnata", IF(J4699="MAPS", "Maniltoa psilogyne", IF(J4699="INBI", "Intsia bijuga", IF(J4699="ACEB", "Acanthus ebracteatus", IF(J4699="CAER", "Calamus erinaceus", IF(J4699="UNUN", "Unknown unknown",  IF(J4699="SOAL", "Sonneratia alba",  IF(J4699="AECO", "Aegiceras corniculatum", "" )) )))))))))))))))))))))))))))))</f>
        <v>Rhizophora apiculata</v>
      </c>
      <c r="J4699" s="23" t="s">
        <v>21</v>
      </c>
      <c r="K4699" s="68" t="n">
        <v>6.9</v>
      </c>
      <c r="L4699" s="30"/>
      <c r="N4699" s="38"/>
    </row>
    <row r="4700" customFormat="false" ht="13.8" hidden="false" customHeight="false" outlineLevel="0" collapsed="false">
      <c r="A4700" s="72" t="s">
        <v>138</v>
      </c>
      <c r="B4700" s="27" t="n">
        <v>41395</v>
      </c>
      <c r="C4700" s="1" t="s">
        <v>544</v>
      </c>
      <c r="D4700" s="1" t="s">
        <v>140</v>
      </c>
      <c r="E4700" s="1" t="s">
        <v>544</v>
      </c>
      <c r="F4700" s="1" t="s">
        <v>20</v>
      </c>
      <c r="G4700" s="1" t="s">
        <v>199</v>
      </c>
      <c r="H4700" s="1" t="n">
        <v>5</v>
      </c>
      <c r="I4700" s="23" t="str">
        <f aca="false">IF(J4700="RHAP", "Rhizophora apiculata", IF(J4700="EXAG", "Excoecaria agallocha", IF(J4700="BRPA", "Bruguiera parviflora", IF(J4700="XYMO", "Xylocarpus moluccensis", IF(J4700="BRCY", "Bruguiera cylindrica", IF(J4700="AVAL", "Avicennia alba", IF(J4700="AVOF", "Avicennia officinalis", IF(J4700="LURA", "Lumnitzera racemosa", IF(J4700="CETA", "Ceriops tagal", IF(J4700="XYGR", "Xylocarpus granatum", IF(J4700="AVMA", "Avicennia marina", IF(J4700="RHMU", "Rhizophora mucronata", IF(J4700="BRGY", "Bruguiera gymnorrhiza", IF(J4700="BRSE", "Bruguiera sexangula", IF(J4700="SOOV", "Sonneratia ovata", IF(J4700="SOCA", "Sonneratia caseolaris", IF(J4700="HELI", "Heritiera littoralis", IF(J4700="HESY", "Heritiera sylvatica", IF(J4700="NYFR", "Nypa fruticans", IF(J4700="CYRA", "Cynometra ramiflora", IF(J4700="PHPA", "Phoenix paludosa", IF(J4700="SCHY", "Scyphiphora hydrophyllacea", IF(J4700="DIMA", "Diospyros maritima", IF(J4700="POPI", "Pongamia pinnata", IF(J4700="MAPS", "Maniltoa psilogyne", IF(J4700="INBI", "Intsia bijuga", IF(J4700="ACEB", "Acanthus ebracteatus", IF(J4700="CAER", "Calamus erinaceus", IF(J4700="UNUN", "Unknown unknown",  IF(J4700="SOAL", "Sonneratia alba",  IF(J4700="AECO", "Aegiceras corniculatum", "" )) )))))))))))))))))))))))))))))</f>
        <v>Rhizophora apiculata</v>
      </c>
      <c r="J4700" s="23" t="s">
        <v>21</v>
      </c>
      <c r="K4700" s="68" t="n">
        <v>7</v>
      </c>
      <c r="L4700" s="30"/>
      <c r="N4700" s="38"/>
    </row>
    <row r="4701" customFormat="false" ht="13.8" hidden="false" customHeight="false" outlineLevel="0" collapsed="false">
      <c r="A4701" s="72" t="s">
        <v>138</v>
      </c>
      <c r="B4701" s="27" t="n">
        <v>41395</v>
      </c>
      <c r="C4701" s="1" t="s">
        <v>544</v>
      </c>
      <c r="D4701" s="1" t="s">
        <v>140</v>
      </c>
      <c r="E4701" s="1" t="s">
        <v>544</v>
      </c>
      <c r="F4701" s="1" t="s">
        <v>20</v>
      </c>
      <c r="G4701" s="1" t="s">
        <v>199</v>
      </c>
      <c r="H4701" s="1" t="n">
        <v>5</v>
      </c>
      <c r="I4701" s="23" t="str">
        <f aca="false">IF(J4701="RHAP", "Rhizophora apiculata", IF(J4701="EXAG", "Excoecaria agallocha", IF(J4701="BRPA", "Bruguiera parviflora", IF(J4701="XYMO", "Xylocarpus moluccensis", IF(J4701="BRCY", "Bruguiera cylindrica", IF(J4701="AVAL", "Avicennia alba", IF(J4701="AVOF", "Avicennia officinalis", IF(J4701="LURA", "Lumnitzera racemosa", IF(J4701="CETA", "Ceriops tagal", IF(J4701="XYGR", "Xylocarpus granatum", IF(J4701="AVMA", "Avicennia marina", IF(J4701="RHMU", "Rhizophora mucronata", IF(J4701="BRGY", "Bruguiera gymnorrhiza", IF(J4701="BRSE", "Bruguiera sexangula", IF(J4701="SOOV", "Sonneratia ovata", IF(J4701="SOCA", "Sonneratia caseolaris", IF(J4701="HELI", "Heritiera littoralis", IF(J4701="HESY", "Heritiera sylvatica", IF(J4701="NYFR", "Nypa fruticans", IF(J4701="CYRA", "Cynometra ramiflora", IF(J4701="PHPA", "Phoenix paludosa", IF(J4701="SCHY", "Scyphiphora hydrophyllacea", IF(J4701="DIMA", "Diospyros maritima", IF(J4701="POPI", "Pongamia pinnata", IF(J4701="MAPS", "Maniltoa psilogyne", IF(J4701="INBI", "Intsia bijuga", IF(J4701="ACEB", "Acanthus ebracteatus", IF(J4701="CAER", "Calamus erinaceus", IF(J4701="UNUN", "Unknown unknown",  IF(J4701="SOAL", "Sonneratia alba",  IF(J4701="AECO", "Aegiceras corniculatum", "" )) )))))))))))))))))))))))))))))</f>
        <v>Rhizophora apiculata</v>
      </c>
      <c r="J4701" s="23" t="s">
        <v>21</v>
      </c>
      <c r="K4701" s="68" t="n">
        <v>7</v>
      </c>
      <c r="L4701" s="30"/>
      <c r="N4701" s="38"/>
    </row>
    <row r="4702" customFormat="false" ht="13.8" hidden="false" customHeight="false" outlineLevel="0" collapsed="false">
      <c r="A4702" s="72" t="s">
        <v>138</v>
      </c>
      <c r="B4702" s="27" t="n">
        <v>41395</v>
      </c>
      <c r="C4702" s="1" t="s">
        <v>544</v>
      </c>
      <c r="D4702" s="1" t="s">
        <v>140</v>
      </c>
      <c r="E4702" s="1" t="s">
        <v>544</v>
      </c>
      <c r="F4702" s="1" t="s">
        <v>20</v>
      </c>
      <c r="G4702" s="1" t="s">
        <v>199</v>
      </c>
      <c r="H4702" s="1" t="n">
        <v>5</v>
      </c>
      <c r="I4702" s="23" t="str">
        <f aca="false">IF(J4702="RHAP", "Rhizophora apiculata", IF(J4702="EXAG", "Excoecaria agallocha", IF(J4702="BRPA", "Bruguiera parviflora", IF(J4702="XYMO", "Xylocarpus moluccensis", IF(J4702="BRCY", "Bruguiera cylindrica", IF(J4702="AVAL", "Avicennia alba", IF(J4702="AVOF", "Avicennia officinalis", IF(J4702="LURA", "Lumnitzera racemosa", IF(J4702="CETA", "Ceriops tagal", IF(J4702="XYGR", "Xylocarpus granatum", IF(J4702="AVMA", "Avicennia marina", IF(J4702="RHMU", "Rhizophora mucronata", IF(J4702="BRGY", "Bruguiera gymnorrhiza", IF(J4702="BRSE", "Bruguiera sexangula", IF(J4702="SOOV", "Sonneratia ovata", IF(J4702="SOCA", "Sonneratia caseolaris", IF(J4702="HELI", "Heritiera littoralis", IF(J4702="HESY", "Heritiera sylvatica", IF(J4702="NYFR", "Nypa fruticans", IF(J4702="CYRA", "Cynometra ramiflora", IF(J4702="PHPA", "Phoenix paludosa", IF(J4702="SCHY", "Scyphiphora hydrophyllacea", IF(J4702="DIMA", "Diospyros maritima", IF(J4702="POPI", "Pongamia pinnata", IF(J4702="MAPS", "Maniltoa psilogyne", IF(J4702="INBI", "Intsia bijuga", IF(J4702="ACEB", "Acanthus ebracteatus", IF(J4702="CAER", "Calamus erinaceus", IF(J4702="UNUN", "Unknown unknown",  IF(J4702="SOAL", "Sonneratia alba",  IF(J4702="AECO", "Aegiceras corniculatum", "" )) )))))))))))))))))))))))))))))</f>
        <v>Rhizophora apiculata</v>
      </c>
      <c r="J4702" s="23" t="s">
        <v>21</v>
      </c>
      <c r="K4702" s="68" t="n">
        <v>7</v>
      </c>
      <c r="L4702" s="30"/>
      <c r="N4702" s="38"/>
    </row>
    <row r="4703" customFormat="false" ht="13.8" hidden="false" customHeight="false" outlineLevel="0" collapsed="false">
      <c r="A4703" s="72" t="s">
        <v>138</v>
      </c>
      <c r="B4703" s="27" t="n">
        <v>41395</v>
      </c>
      <c r="C4703" s="1" t="s">
        <v>544</v>
      </c>
      <c r="D4703" s="1" t="s">
        <v>140</v>
      </c>
      <c r="E4703" s="1" t="s">
        <v>544</v>
      </c>
      <c r="F4703" s="1" t="s">
        <v>20</v>
      </c>
      <c r="G4703" s="1" t="s">
        <v>199</v>
      </c>
      <c r="H4703" s="1" t="n">
        <v>5</v>
      </c>
      <c r="I4703" s="23" t="str">
        <f aca="false">IF(J4703="RHAP", "Rhizophora apiculata", IF(J4703="EXAG", "Excoecaria agallocha", IF(J4703="BRPA", "Bruguiera parviflora", IF(J4703="XYMO", "Xylocarpus moluccensis", IF(J4703="BRCY", "Bruguiera cylindrica", IF(J4703="AVAL", "Avicennia alba", IF(J4703="AVOF", "Avicennia officinalis", IF(J4703="LURA", "Lumnitzera racemosa", IF(J4703="CETA", "Ceriops tagal", IF(J4703="XYGR", "Xylocarpus granatum", IF(J4703="AVMA", "Avicennia marina", IF(J4703="RHMU", "Rhizophora mucronata", IF(J4703="BRGY", "Bruguiera gymnorrhiza", IF(J4703="BRSE", "Bruguiera sexangula", IF(J4703="SOOV", "Sonneratia ovata", IF(J4703="SOCA", "Sonneratia caseolaris", IF(J4703="HELI", "Heritiera littoralis", IF(J4703="HESY", "Heritiera sylvatica", IF(J4703="NYFR", "Nypa fruticans", IF(J4703="CYRA", "Cynometra ramiflora", IF(J4703="PHPA", "Phoenix paludosa", IF(J4703="SCHY", "Scyphiphora hydrophyllacea", IF(J4703="DIMA", "Diospyros maritima", IF(J4703="POPI", "Pongamia pinnata", IF(J4703="MAPS", "Maniltoa psilogyne", IF(J4703="INBI", "Intsia bijuga", IF(J4703="ACEB", "Acanthus ebracteatus", IF(J4703="CAER", "Calamus erinaceus", IF(J4703="UNUN", "Unknown unknown",  IF(J4703="SOAL", "Sonneratia alba",  IF(J4703="AECO", "Aegiceras corniculatum", "" )) )))))))))))))))))))))))))))))</f>
        <v>Rhizophora apiculata</v>
      </c>
      <c r="J4703" s="23" t="s">
        <v>21</v>
      </c>
      <c r="K4703" s="68" t="n">
        <v>7.2</v>
      </c>
      <c r="L4703" s="30"/>
      <c r="N4703" s="38"/>
    </row>
    <row r="4704" customFormat="false" ht="13.8" hidden="false" customHeight="false" outlineLevel="0" collapsed="false">
      <c r="A4704" s="72" t="s">
        <v>138</v>
      </c>
      <c r="B4704" s="27" t="n">
        <v>41395</v>
      </c>
      <c r="C4704" s="1" t="s">
        <v>544</v>
      </c>
      <c r="D4704" s="1" t="s">
        <v>140</v>
      </c>
      <c r="E4704" s="1" t="s">
        <v>544</v>
      </c>
      <c r="F4704" s="1" t="s">
        <v>20</v>
      </c>
      <c r="G4704" s="1" t="s">
        <v>199</v>
      </c>
      <c r="H4704" s="1" t="n">
        <v>5</v>
      </c>
      <c r="I4704" s="23" t="str">
        <f aca="false">IF(J4704="RHAP", "Rhizophora apiculata", IF(J4704="EXAG", "Excoecaria agallocha", IF(J4704="BRPA", "Bruguiera parviflora", IF(J4704="XYMO", "Xylocarpus moluccensis", IF(J4704="BRCY", "Bruguiera cylindrica", IF(J4704="AVAL", "Avicennia alba", IF(J4704="AVOF", "Avicennia officinalis", IF(J4704="LURA", "Lumnitzera racemosa", IF(J4704="CETA", "Ceriops tagal", IF(J4704="XYGR", "Xylocarpus granatum", IF(J4704="AVMA", "Avicennia marina", IF(J4704="RHMU", "Rhizophora mucronata", IF(J4704="BRGY", "Bruguiera gymnorrhiza", IF(J4704="BRSE", "Bruguiera sexangula", IF(J4704="SOOV", "Sonneratia ovata", IF(J4704="SOCA", "Sonneratia caseolaris", IF(J4704="HELI", "Heritiera littoralis", IF(J4704="HESY", "Heritiera sylvatica", IF(J4704="NYFR", "Nypa fruticans", IF(J4704="CYRA", "Cynometra ramiflora", IF(J4704="PHPA", "Phoenix paludosa", IF(J4704="SCHY", "Scyphiphora hydrophyllacea", IF(J4704="DIMA", "Diospyros maritima", IF(J4704="POPI", "Pongamia pinnata", IF(J4704="MAPS", "Maniltoa psilogyne", IF(J4704="INBI", "Intsia bijuga", IF(J4704="ACEB", "Acanthus ebracteatus", IF(J4704="CAER", "Calamus erinaceus", IF(J4704="UNUN", "Unknown unknown",  IF(J4704="SOAL", "Sonneratia alba",  IF(J4704="AECO", "Aegiceras corniculatum", "" )) )))))))))))))))))))))))))))))</f>
        <v>Rhizophora apiculata</v>
      </c>
      <c r="J4704" s="23" t="s">
        <v>21</v>
      </c>
      <c r="K4704" s="68" t="n">
        <v>7.3</v>
      </c>
      <c r="L4704" s="30"/>
      <c r="N4704" s="38"/>
    </row>
    <row r="4705" customFormat="false" ht="13.8" hidden="false" customHeight="false" outlineLevel="0" collapsed="false">
      <c r="A4705" s="72" t="s">
        <v>138</v>
      </c>
      <c r="B4705" s="27" t="n">
        <v>41395</v>
      </c>
      <c r="C4705" s="1" t="s">
        <v>544</v>
      </c>
      <c r="D4705" s="1" t="s">
        <v>140</v>
      </c>
      <c r="E4705" s="1" t="s">
        <v>544</v>
      </c>
      <c r="F4705" s="1" t="s">
        <v>20</v>
      </c>
      <c r="G4705" s="1" t="s">
        <v>199</v>
      </c>
      <c r="H4705" s="1" t="n">
        <v>5</v>
      </c>
      <c r="I4705" s="23" t="str">
        <f aca="false">IF(J4705="RHAP", "Rhizophora apiculata", IF(J4705="EXAG", "Excoecaria agallocha", IF(J4705="BRPA", "Bruguiera parviflora", IF(J4705="XYMO", "Xylocarpus moluccensis", IF(J4705="BRCY", "Bruguiera cylindrica", IF(J4705="AVAL", "Avicennia alba", IF(J4705="AVOF", "Avicennia officinalis", IF(J4705="LURA", "Lumnitzera racemosa", IF(J4705="CETA", "Ceriops tagal", IF(J4705="XYGR", "Xylocarpus granatum", IF(J4705="AVMA", "Avicennia marina", IF(J4705="RHMU", "Rhizophora mucronata", IF(J4705="BRGY", "Bruguiera gymnorrhiza", IF(J4705="BRSE", "Bruguiera sexangula", IF(J4705="SOOV", "Sonneratia ovata", IF(J4705="SOCA", "Sonneratia caseolaris", IF(J4705="HELI", "Heritiera littoralis", IF(J4705="HESY", "Heritiera sylvatica", IF(J4705="NYFR", "Nypa fruticans", IF(J4705="CYRA", "Cynometra ramiflora", IF(J4705="PHPA", "Phoenix paludosa", IF(J4705="SCHY", "Scyphiphora hydrophyllacea", IF(J4705="DIMA", "Diospyros maritima", IF(J4705="POPI", "Pongamia pinnata", IF(J4705="MAPS", "Maniltoa psilogyne", IF(J4705="INBI", "Intsia bijuga", IF(J4705="ACEB", "Acanthus ebracteatus", IF(J4705="CAER", "Calamus erinaceus", IF(J4705="UNUN", "Unknown unknown",  IF(J4705="SOAL", "Sonneratia alba",  IF(J4705="AECO", "Aegiceras corniculatum", "" )) )))))))))))))))))))))))))))))</f>
        <v>Rhizophora apiculata</v>
      </c>
      <c r="J4705" s="23" t="s">
        <v>21</v>
      </c>
      <c r="K4705" s="68" t="n">
        <v>7.5</v>
      </c>
      <c r="L4705" s="30"/>
      <c r="N4705" s="38"/>
    </row>
    <row r="4706" customFormat="false" ht="13.8" hidden="false" customHeight="false" outlineLevel="0" collapsed="false">
      <c r="A4706" s="72" t="s">
        <v>138</v>
      </c>
      <c r="B4706" s="27" t="n">
        <v>41395</v>
      </c>
      <c r="C4706" s="1" t="s">
        <v>544</v>
      </c>
      <c r="D4706" s="1" t="s">
        <v>140</v>
      </c>
      <c r="E4706" s="1" t="s">
        <v>544</v>
      </c>
      <c r="F4706" s="1" t="s">
        <v>20</v>
      </c>
      <c r="G4706" s="1" t="s">
        <v>199</v>
      </c>
      <c r="H4706" s="1" t="n">
        <v>5</v>
      </c>
      <c r="I4706" s="23" t="str">
        <f aca="false">IF(J4706="RHAP", "Rhizophora apiculata", IF(J4706="EXAG", "Excoecaria agallocha", IF(J4706="BRPA", "Bruguiera parviflora", IF(J4706="XYMO", "Xylocarpus moluccensis", IF(J4706="BRCY", "Bruguiera cylindrica", IF(J4706="AVAL", "Avicennia alba", IF(J4706="AVOF", "Avicennia officinalis", IF(J4706="LURA", "Lumnitzera racemosa", IF(J4706="CETA", "Ceriops tagal", IF(J4706="XYGR", "Xylocarpus granatum", IF(J4706="AVMA", "Avicennia marina", IF(J4706="RHMU", "Rhizophora mucronata", IF(J4706="BRGY", "Bruguiera gymnorrhiza", IF(J4706="BRSE", "Bruguiera sexangula", IF(J4706="SOOV", "Sonneratia ovata", IF(J4706="SOCA", "Sonneratia caseolaris", IF(J4706="HELI", "Heritiera littoralis", IF(J4706="HESY", "Heritiera sylvatica", IF(J4706="NYFR", "Nypa fruticans", IF(J4706="CYRA", "Cynometra ramiflora", IF(J4706="PHPA", "Phoenix paludosa", IF(J4706="SCHY", "Scyphiphora hydrophyllacea", IF(J4706="DIMA", "Diospyros maritima", IF(J4706="POPI", "Pongamia pinnata", IF(J4706="MAPS", "Maniltoa psilogyne", IF(J4706="INBI", "Intsia bijuga", IF(J4706="ACEB", "Acanthus ebracteatus", IF(J4706="CAER", "Calamus erinaceus", IF(J4706="UNUN", "Unknown unknown",  IF(J4706="SOAL", "Sonneratia alba",  IF(J4706="AECO", "Aegiceras corniculatum", "" )) )))))))))))))))))))))))))))))</f>
        <v>Rhizophora apiculata</v>
      </c>
      <c r="J4706" s="23" t="s">
        <v>21</v>
      </c>
      <c r="K4706" s="68" t="n">
        <v>7.6</v>
      </c>
      <c r="L4706" s="30"/>
      <c r="N4706" s="38"/>
    </row>
    <row r="4707" customFormat="false" ht="13.8" hidden="false" customHeight="false" outlineLevel="0" collapsed="false">
      <c r="A4707" s="72" t="s">
        <v>138</v>
      </c>
      <c r="B4707" s="27" t="n">
        <v>41395</v>
      </c>
      <c r="C4707" s="1" t="s">
        <v>544</v>
      </c>
      <c r="D4707" s="1" t="s">
        <v>140</v>
      </c>
      <c r="E4707" s="1" t="s">
        <v>544</v>
      </c>
      <c r="F4707" s="1" t="s">
        <v>20</v>
      </c>
      <c r="G4707" s="1" t="s">
        <v>199</v>
      </c>
      <c r="H4707" s="1" t="n">
        <v>5</v>
      </c>
      <c r="I4707" s="23" t="str">
        <f aca="false">IF(J4707="RHAP", "Rhizophora apiculata", IF(J4707="EXAG", "Excoecaria agallocha", IF(J4707="BRPA", "Bruguiera parviflora", IF(J4707="XYMO", "Xylocarpus moluccensis", IF(J4707="BRCY", "Bruguiera cylindrica", IF(J4707="AVAL", "Avicennia alba", IF(J4707="AVOF", "Avicennia officinalis", IF(J4707="LURA", "Lumnitzera racemosa", IF(J4707="CETA", "Ceriops tagal", IF(J4707="XYGR", "Xylocarpus granatum", IF(J4707="AVMA", "Avicennia marina", IF(J4707="RHMU", "Rhizophora mucronata", IF(J4707="BRGY", "Bruguiera gymnorrhiza", IF(J4707="BRSE", "Bruguiera sexangula", IF(J4707="SOOV", "Sonneratia ovata", IF(J4707="SOCA", "Sonneratia caseolaris", IF(J4707="HELI", "Heritiera littoralis", IF(J4707="HESY", "Heritiera sylvatica", IF(J4707="NYFR", "Nypa fruticans", IF(J4707="CYRA", "Cynometra ramiflora", IF(J4707="PHPA", "Phoenix paludosa", IF(J4707="SCHY", "Scyphiphora hydrophyllacea", IF(J4707="DIMA", "Diospyros maritima", IF(J4707="POPI", "Pongamia pinnata", IF(J4707="MAPS", "Maniltoa psilogyne", IF(J4707="INBI", "Intsia bijuga", IF(J4707="ACEB", "Acanthus ebracteatus", IF(J4707="CAER", "Calamus erinaceus", IF(J4707="UNUN", "Unknown unknown",  IF(J4707="SOAL", "Sonneratia alba",  IF(J4707="AECO", "Aegiceras corniculatum", "" )) )))))))))))))))))))))))))))))</f>
        <v>Rhizophora apiculata</v>
      </c>
      <c r="J4707" s="23" t="s">
        <v>21</v>
      </c>
      <c r="K4707" s="68" t="n">
        <v>7.7</v>
      </c>
      <c r="L4707" s="30"/>
      <c r="N4707" s="38"/>
    </row>
    <row r="4708" customFormat="false" ht="13.8" hidden="false" customHeight="false" outlineLevel="0" collapsed="false">
      <c r="A4708" s="72" t="s">
        <v>138</v>
      </c>
      <c r="B4708" s="27" t="n">
        <v>41395</v>
      </c>
      <c r="C4708" s="1" t="s">
        <v>544</v>
      </c>
      <c r="D4708" s="1" t="s">
        <v>140</v>
      </c>
      <c r="E4708" s="1" t="s">
        <v>544</v>
      </c>
      <c r="F4708" s="1" t="s">
        <v>20</v>
      </c>
      <c r="G4708" s="1" t="s">
        <v>199</v>
      </c>
      <c r="H4708" s="1" t="n">
        <v>5</v>
      </c>
      <c r="I4708" s="23" t="str">
        <f aca="false">IF(J4708="RHAP", "Rhizophora apiculata", IF(J4708="EXAG", "Excoecaria agallocha", IF(J4708="BRPA", "Bruguiera parviflora", IF(J4708="XYMO", "Xylocarpus moluccensis", IF(J4708="BRCY", "Bruguiera cylindrica", IF(J4708="AVAL", "Avicennia alba", IF(J4708="AVOF", "Avicennia officinalis", IF(J4708="LURA", "Lumnitzera racemosa", IF(J4708="CETA", "Ceriops tagal", IF(J4708="XYGR", "Xylocarpus granatum", IF(J4708="AVMA", "Avicennia marina", IF(J4708="RHMU", "Rhizophora mucronata", IF(J4708="BRGY", "Bruguiera gymnorrhiza", IF(J4708="BRSE", "Bruguiera sexangula", IF(J4708="SOOV", "Sonneratia ovata", IF(J4708="SOCA", "Sonneratia caseolaris", IF(J4708="HELI", "Heritiera littoralis", IF(J4708="HESY", "Heritiera sylvatica", IF(J4708="NYFR", "Nypa fruticans", IF(J4708="CYRA", "Cynometra ramiflora", IF(J4708="PHPA", "Phoenix paludosa", IF(J4708="SCHY", "Scyphiphora hydrophyllacea", IF(J4708="DIMA", "Diospyros maritima", IF(J4708="POPI", "Pongamia pinnata", IF(J4708="MAPS", "Maniltoa psilogyne", IF(J4708="INBI", "Intsia bijuga", IF(J4708="ACEB", "Acanthus ebracteatus", IF(J4708="CAER", "Calamus erinaceus", IF(J4708="UNUN", "Unknown unknown",  IF(J4708="SOAL", "Sonneratia alba",  IF(J4708="AECO", "Aegiceras corniculatum", "" )) )))))))))))))))))))))))))))))</f>
        <v>Rhizophora apiculata</v>
      </c>
      <c r="J4708" s="23" t="s">
        <v>21</v>
      </c>
      <c r="K4708" s="68" t="n">
        <v>7.8</v>
      </c>
      <c r="L4708" s="30"/>
      <c r="N4708" s="38"/>
    </row>
    <row r="4709" customFormat="false" ht="13.8" hidden="false" customHeight="false" outlineLevel="0" collapsed="false">
      <c r="A4709" s="72" t="s">
        <v>138</v>
      </c>
      <c r="B4709" s="27" t="n">
        <v>41395</v>
      </c>
      <c r="C4709" s="1" t="s">
        <v>544</v>
      </c>
      <c r="D4709" s="1" t="s">
        <v>140</v>
      </c>
      <c r="E4709" s="1" t="s">
        <v>544</v>
      </c>
      <c r="F4709" s="1" t="s">
        <v>20</v>
      </c>
      <c r="G4709" s="1" t="s">
        <v>199</v>
      </c>
      <c r="H4709" s="1" t="n">
        <v>5</v>
      </c>
      <c r="I4709" s="23" t="str">
        <f aca="false">IF(J4709="RHAP", "Rhizophora apiculata", IF(J4709="EXAG", "Excoecaria agallocha", IF(J4709="BRPA", "Bruguiera parviflora", IF(J4709="XYMO", "Xylocarpus moluccensis", IF(J4709="BRCY", "Bruguiera cylindrica", IF(J4709="AVAL", "Avicennia alba", IF(J4709="AVOF", "Avicennia officinalis", IF(J4709="LURA", "Lumnitzera racemosa", IF(J4709="CETA", "Ceriops tagal", IF(J4709="XYGR", "Xylocarpus granatum", IF(J4709="AVMA", "Avicennia marina", IF(J4709="RHMU", "Rhizophora mucronata", IF(J4709="BRGY", "Bruguiera gymnorrhiza", IF(J4709="BRSE", "Bruguiera sexangula", IF(J4709="SOOV", "Sonneratia ovata", IF(J4709="SOCA", "Sonneratia caseolaris", IF(J4709="HELI", "Heritiera littoralis", IF(J4709="HESY", "Heritiera sylvatica", IF(J4709="NYFR", "Nypa fruticans", IF(J4709="CYRA", "Cynometra ramiflora", IF(J4709="PHPA", "Phoenix paludosa", IF(J4709="SCHY", "Scyphiphora hydrophyllacea", IF(J4709="DIMA", "Diospyros maritima", IF(J4709="POPI", "Pongamia pinnata", IF(J4709="MAPS", "Maniltoa psilogyne", IF(J4709="INBI", "Intsia bijuga", IF(J4709="ACEB", "Acanthus ebracteatus", IF(J4709="CAER", "Calamus erinaceus", IF(J4709="UNUN", "Unknown unknown",  IF(J4709="SOAL", "Sonneratia alba",  IF(J4709="AECO", "Aegiceras corniculatum", "" )) )))))))))))))))))))))))))))))</f>
        <v>Rhizophora apiculata</v>
      </c>
      <c r="J4709" s="23" t="s">
        <v>21</v>
      </c>
      <c r="K4709" s="68" t="n">
        <v>8</v>
      </c>
      <c r="L4709" s="30"/>
      <c r="N4709" s="38"/>
    </row>
    <row r="4710" customFormat="false" ht="13.8" hidden="false" customHeight="false" outlineLevel="0" collapsed="false">
      <c r="A4710" s="72" t="s">
        <v>138</v>
      </c>
      <c r="B4710" s="27" t="n">
        <v>41395</v>
      </c>
      <c r="C4710" s="1" t="s">
        <v>544</v>
      </c>
      <c r="D4710" s="1" t="s">
        <v>140</v>
      </c>
      <c r="E4710" s="1" t="s">
        <v>544</v>
      </c>
      <c r="F4710" s="1" t="s">
        <v>20</v>
      </c>
      <c r="G4710" s="1" t="s">
        <v>199</v>
      </c>
      <c r="H4710" s="1" t="n">
        <v>5</v>
      </c>
      <c r="I4710" s="23" t="str">
        <f aca="false">IF(J4710="RHAP", "Rhizophora apiculata", IF(J4710="EXAG", "Excoecaria agallocha", IF(J4710="BRPA", "Bruguiera parviflora", IF(J4710="XYMO", "Xylocarpus moluccensis", IF(J4710="BRCY", "Bruguiera cylindrica", IF(J4710="AVAL", "Avicennia alba", IF(J4710="AVOF", "Avicennia officinalis", IF(J4710="LURA", "Lumnitzera racemosa", IF(J4710="CETA", "Ceriops tagal", IF(J4710="XYGR", "Xylocarpus granatum", IF(J4710="AVMA", "Avicennia marina", IF(J4710="RHMU", "Rhizophora mucronata", IF(J4710="BRGY", "Bruguiera gymnorrhiza", IF(J4710="BRSE", "Bruguiera sexangula", IF(J4710="SOOV", "Sonneratia ovata", IF(J4710="SOCA", "Sonneratia caseolaris", IF(J4710="HELI", "Heritiera littoralis", IF(J4710="HESY", "Heritiera sylvatica", IF(J4710="NYFR", "Nypa fruticans", IF(J4710="CYRA", "Cynometra ramiflora", IF(J4710="PHPA", "Phoenix paludosa", IF(J4710="SCHY", "Scyphiphora hydrophyllacea", IF(J4710="DIMA", "Diospyros maritima", IF(J4710="POPI", "Pongamia pinnata", IF(J4710="MAPS", "Maniltoa psilogyne", IF(J4710="INBI", "Intsia bijuga", IF(J4710="ACEB", "Acanthus ebracteatus", IF(J4710="CAER", "Calamus erinaceus", IF(J4710="UNUN", "Unknown unknown",  IF(J4710="SOAL", "Sonneratia alba",  IF(J4710="AECO", "Aegiceras corniculatum", "" )) )))))))))))))))))))))))))))))</f>
        <v>Rhizophora apiculata</v>
      </c>
      <c r="J4710" s="23" t="s">
        <v>21</v>
      </c>
      <c r="K4710" s="68" t="n">
        <v>8</v>
      </c>
      <c r="L4710" s="30"/>
      <c r="N4710" s="38"/>
    </row>
    <row r="4711" customFormat="false" ht="13.8" hidden="false" customHeight="false" outlineLevel="0" collapsed="false">
      <c r="A4711" s="72" t="s">
        <v>138</v>
      </c>
      <c r="B4711" s="27" t="n">
        <v>41395</v>
      </c>
      <c r="C4711" s="1" t="s">
        <v>544</v>
      </c>
      <c r="D4711" s="1" t="s">
        <v>140</v>
      </c>
      <c r="E4711" s="1" t="s">
        <v>544</v>
      </c>
      <c r="F4711" s="1" t="s">
        <v>20</v>
      </c>
      <c r="G4711" s="1" t="s">
        <v>199</v>
      </c>
      <c r="H4711" s="1" t="n">
        <v>5</v>
      </c>
      <c r="I4711" s="23" t="str">
        <f aca="false">IF(J4711="RHAP", "Rhizophora apiculata", IF(J4711="EXAG", "Excoecaria agallocha", IF(J4711="BRPA", "Bruguiera parviflora", IF(J4711="XYMO", "Xylocarpus moluccensis", IF(J4711="BRCY", "Bruguiera cylindrica", IF(J4711="AVAL", "Avicennia alba", IF(J4711="AVOF", "Avicennia officinalis", IF(J4711="LURA", "Lumnitzera racemosa", IF(J4711="CETA", "Ceriops tagal", IF(J4711="XYGR", "Xylocarpus granatum", IF(J4711="AVMA", "Avicennia marina", IF(J4711="RHMU", "Rhizophora mucronata", IF(J4711="BRGY", "Bruguiera gymnorrhiza", IF(J4711="BRSE", "Bruguiera sexangula", IF(J4711="SOOV", "Sonneratia ovata", IF(J4711="SOCA", "Sonneratia caseolaris", IF(J4711="HELI", "Heritiera littoralis", IF(J4711="HESY", "Heritiera sylvatica", IF(J4711="NYFR", "Nypa fruticans", IF(J4711="CYRA", "Cynometra ramiflora", IF(J4711="PHPA", "Phoenix paludosa", IF(J4711="SCHY", "Scyphiphora hydrophyllacea", IF(J4711="DIMA", "Diospyros maritima", IF(J4711="POPI", "Pongamia pinnata", IF(J4711="MAPS", "Maniltoa psilogyne", IF(J4711="INBI", "Intsia bijuga", IF(J4711="ACEB", "Acanthus ebracteatus", IF(J4711="CAER", "Calamus erinaceus", IF(J4711="UNUN", "Unknown unknown",  IF(J4711="SOAL", "Sonneratia alba",  IF(J4711="AECO", "Aegiceras corniculatum", "" )) )))))))))))))))))))))))))))))</f>
        <v>Rhizophora apiculata</v>
      </c>
      <c r="J4711" s="23" t="s">
        <v>21</v>
      </c>
      <c r="K4711" s="68" t="n">
        <v>8.5</v>
      </c>
      <c r="L4711" s="30"/>
      <c r="N4711" s="38"/>
    </row>
    <row r="4712" customFormat="false" ht="13.8" hidden="false" customHeight="false" outlineLevel="0" collapsed="false">
      <c r="A4712" s="72" t="s">
        <v>138</v>
      </c>
      <c r="B4712" s="27" t="n">
        <v>41395</v>
      </c>
      <c r="C4712" s="1" t="s">
        <v>544</v>
      </c>
      <c r="D4712" s="1" t="s">
        <v>140</v>
      </c>
      <c r="E4712" s="1" t="s">
        <v>544</v>
      </c>
      <c r="F4712" s="1" t="s">
        <v>20</v>
      </c>
      <c r="G4712" s="1" t="s">
        <v>199</v>
      </c>
      <c r="H4712" s="1" t="n">
        <v>5</v>
      </c>
      <c r="I4712" s="23" t="str">
        <f aca="false">IF(J4712="RHAP", "Rhizophora apiculata", IF(J4712="EXAG", "Excoecaria agallocha", IF(J4712="BRPA", "Bruguiera parviflora", IF(J4712="XYMO", "Xylocarpus moluccensis", IF(J4712="BRCY", "Bruguiera cylindrica", IF(J4712="AVAL", "Avicennia alba", IF(J4712="AVOF", "Avicennia officinalis", IF(J4712="LURA", "Lumnitzera racemosa", IF(J4712="CETA", "Ceriops tagal", IF(J4712="XYGR", "Xylocarpus granatum", IF(J4712="AVMA", "Avicennia marina", IF(J4712="RHMU", "Rhizophora mucronata", IF(J4712="BRGY", "Bruguiera gymnorrhiza", IF(J4712="BRSE", "Bruguiera sexangula", IF(J4712="SOOV", "Sonneratia ovata", IF(J4712="SOCA", "Sonneratia caseolaris", IF(J4712="HELI", "Heritiera littoralis", IF(J4712="HESY", "Heritiera sylvatica", IF(J4712="NYFR", "Nypa fruticans", IF(J4712="CYRA", "Cynometra ramiflora", IF(J4712="PHPA", "Phoenix paludosa", IF(J4712="SCHY", "Scyphiphora hydrophyllacea", IF(J4712="DIMA", "Diospyros maritima", IF(J4712="POPI", "Pongamia pinnata", IF(J4712="MAPS", "Maniltoa psilogyne", IF(J4712="INBI", "Intsia bijuga", IF(J4712="ACEB", "Acanthus ebracteatus", IF(J4712="CAER", "Calamus erinaceus", IF(J4712="UNUN", "Unknown unknown",  IF(J4712="SOAL", "Sonneratia alba",  IF(J4712="AECO", "Aegiceras corniculatum", "" )) )))))))))))))))))))))))))))))</f>
        <v>Rhizophora apiculata</v>
      </c>
      <c r="J4712" s="23" t="s">
        <v>21</v>
      </c>
      <c r="K4712" s="68" t="n">
        <v>8.5</v>
      </c>
      <c r="L4712" s="30"/>
      <c r="N4712" s="38"/>
    </row>
    <row r="4713" customFormat="false" ht="13.8" hidden="false" customHeight="false" outlineLevel="0" collapsed="false">
      <c r="A4713" s="72" t="s">
        <v>138</v>
      </c>
      <c r="B4713" s="27" t="n">
        <v>41395</v>
      </c>
      <c r="C4713" s="1" t="s">
        <v>544</v>
      </c>
      <c r="D4713" s="1" t="s">
        <v>140</v>
      </c>
      <c r="E4713" s="1" t="s">
        <v>544</v>
      </c>
      <c r="F4713" s="1" t="s">
        <v>20</v>
      </c>
      <c r="G4713" s="1" t="s">
        <v>199</v>
      </c>
      <c r="H4713" s="1" t="n">
        <v>5</v>
      </c>
      <c r="I4713" s="23" t="str">
        <f aca="false">IF(J4713="RHAP", "Rhizophora apiculata", IF(J4713="EXAG", "Excoecaria agallocha", IF(J4713="BRPA", "Bruguiera parviflora", IF(J4713="XYMO", "Xylocarpus moluccensis", IF(J4713="BRCY", "Bruguiera cylindrica", IF(J4713="AVAL", "Avicennia alba", IF(J4713="AVOF", "Avicennia officinalis", IF(J4713="LURA", "Lumnitzera racemosa", IF(J4713="CETA", "Ceriops tagal", IF(J4713="XYGR", "Xylocarpus granatum", IF(J4713="AVMA", "Avicennia marina", IF(J4713="RHMU", "Rhizophora mucronata", IF(J4713="BRGY", "Bruguiera gymnorrhiza", IF(J4713="BRSE", "Bruguiera sexangula", IF(J4713="SOOV", "Sonneratia ovata", IF(J4713="SOCA", "Sonneratia caseolaris", IF(J4713="HELI", "Heritiera littoralis", IF(J4713="HESY", "Heritiera sylvatica", IF(J4713="NYFR", "Nypa fruticans", IF(J4713="CYRA", "Cynometra ramiflora", IF(J4713="PHPA", "Phoenix paludosa", IF(J4713="SCHY", "Scyphiphora hydrophyllacea", IF(J4713="DIMA", "Diospyros maritima", IF(J4713="POPI", "Pongamia pinnata", IF(J4713="MAPS", "Maniltoa psilogyne", IF(J4713="INBI", "Intsia bijuga", IF(J4713="ACEB", "Acanthus ebracteatus", IF(J4713="CAER", "Calamus erinaceus", IF(J4713="UNUN", "Unknown unknown",  IF(J4713="SOAL", "Sonneratia alba",  IF(J4713="AECO", "Aegiceras corniculatum", "" )) )))))))))))))))))))))))))))))</f>
        <v>Rhizophora apiculata</v>
      </c>
      <c r="J4713" s="23" t="s">
        <v>21</v>
      </c>
      <c r="K4713" s="68" t="n">
        <v>8.5</v>
      </c>
      <c r="L4713" s="30"/>
      <c r="N4713" s="38"/>
    </row>
    <row r="4714" customFormat="false" ht="13.8" hidden="false" customHeight="false" outlineLevel="0" collapsed="false">
      <c r="A4714" s="72" t="s">
        <v>138</v>
      </c>
      <c r="B4714" s="27" t="n">
        <v>41395</v>
      </c>
      <c r="C4714" s="1" t="s">
        <v>544</v>
      </c>
      <c r="D4714" s="1" t="s">
        <v>140</v>
      </c>
      <c r="E4714" s="1" t="s">
        <v>544</v>
      </c>
      <c r="F4714" s="1" t="s">
        <v>20</v>
      </c>
      <c r="G4714" s="1" t="s">
        <v>199</v>
      </c>
      <c r="H4714" s="1" t="n">
        <v>5</v>
      </c>
      <c r="I4714" s="23" t="str">
        <f aca="false">IF(J4714="RHAP", "Rhizophora apiculata", IF(J4714="EXAG", "Excoecaria agallocha", IF(J4714="BRPA", "Bruguiera parviflora", IF(J4714="XYMO", "Xylocarpus moluccensis", IF(J4714="BRCY", "Bruguiera cylindrica", IF(J4714="AVAL", "Avicennia alba", IF(J4714="AVOF", "Avicennia officinalis", IF(J4714="LURA", "Lumnitzera racemosa", IF(J4714="CETA", "Ceriops tagal", IF(J4714="XYGR", "Xylocarpus granatum", IF(J4714="AVMA", "Avicennia marina", IF(J4714="RHMU", "Rhizophora mucronata", IF(J4714="BRGY", "Bruguiera gymnorrhiza", IF(J4714="BRSE", "Bruguiera sexangula", IF(J4714="SOOV", "Sonneratia ovata", IF(J4714="SOCA", "Sonneratia caseolaris", IF(J4714="HELI", "Heritiera littoralis", IF(J4714="HESY", "Heritiera sylvatica", IF(J4714="NYFR", "Nypa fruticans", IF(J4714="CYRA", "Cynometra ramiflora", IF(J4714="PHPA", "Phoenix paludosa", IF(J4714="SCHY", "Scyphiphora hydrophyllacea", IF(J4714="DIMA", "Diospyros maritima", IF(J4714="POPI", "Pongamia pinnata", IF(J4714="MAPS", "Maniltoa psilogyne", IF(J4714="INBI", "Intsia bijuga", IF(J4714="ACEB", "Acanthus ebracteatus", IF(J4714="CAER", "Calamus erinaceus", IF(J4714="UNUN", "Unknown unknown",  IF(J4714="SOAL", "Sonneratia alba",  IF(J4714="AECO", "Aegiceras corniculatum", "" )) )))))))))))))))))))))))))))))</f>
        <v>Rhizophora apiculata</v>
      </c>
      <c r="J4714" s="23" t="s">
        <v>21</v>
      </c>
      <c r="K4714" s="68" t="n">
        <v>8.5</v>
      </c>
      <c r="L4714" s="30"/>
      <c r="N4714" s="38"/>
    </row>
    <row r="4715" customFormat="false" ht="13.8" hidden="false" customHeight="false" outlineLevel="0" collapsed="false">
      <c r="A4715" s="72" t="s">
        <v>138</v>
      </c>
      <c r="B4715" s="27" t="n">
        <v>41395</v>
      </c>
      <c r="C4715" s="1" t="s">
        <v>544</v>
      </c>
      <c r="D4715" s="1" t="s">
        <v>140</v>
      </c>
      <c r="E4715" s="1" t="s">
        <v>544</v>
      </c>
      <c r="F4715" s="1" t="s">
        <v>20</v>
      </c>
      <c r="G4715" s="1" t="s">
        <v>199</v>
      </c>
      <c r="H4715" s="1" t="n">
        <v>5</v>
      </c>
      <c r="I4715" s="23" t="str">
        <f aca="false">IF(J4715="RHAP", "Rhizophora apiculata", IF(J4715="EXAG", "Excoecaria agallocha", IF(J4715="BRPA", "Bruguiera parviflora", IF(J4715="XYMO", "Xylocarpus moluccensis", IF(J4715="BRCY", "Bruguiera cylindrica", IF(J4715="AVAL", "Avicennia alba", IF(J4715="AVOF", "Avicennia officinalis", IF(J4715="LURA", "Lumnitzera racemosa", IF(J4715="CETA", "Ceriops tagal", IF(J4715="XYGR", "Xylocarpus granatum", IF(J4715="AVMA", "Avicennia marina", IF(J4715="RHMU", "Rhizophora mucronata", IF(J4715="BRGY", "Bruguiera gymnorrhiza", IF(J4715="BRSE", "Bruguiera sexangula", IF(J4715="SOOV", "Sonneratia ovata", IF(J4715="SOCA", "Sonneratia caseolaris", IF(J4715="HELI", "Heritiera littoralis", IF(J4715="HESY", "Heritiera sylvatica", IF(J4715="NYFR", "Nypa fruticans", IF(J4715="CYRA", "Cynometra ramiflora", IF(J4715="PHPA", "Phoenix paludosa", IF(J4715="SCHY", "Scyphiphora hydrophyllacea", IF(J4715="DIMA", "Diospyros maritima", IF(J4715="POPI", "Pongamia pinnata", IF(J4715="MAPS", "Maniltoa psilogyne", IF(J4715="INBI", "Intsia bijuga", IF(J4715="ACEB", "Acanthus ebracteatus", IF(J4715="CAER", "Calamus erinaceus", IF(J4715="UNUN", "Unknown unknown",  IF(J4715="SOAL", "Sonneratia alba",  IF(J4715="AECO", "Aegiceras corniculatum", "" )) )))))))))))))))))))))))))))))</f>
        <v>Rhizophora apiculata</v>
      </c>
      <c r="J4715" s="23" t="s">
        <v>21</v>
      </c>
      <c r="K4715" s="68" t="n">
        <v>8.8</v>
      </c>
      <c r="L4715" s="30"/>
      <c r="N4715" s="38"/>
    </row>
    <row r="4716" customFormat="false" ht="13.8" hidden="false" customHeight="false" outlineLevel="0" collapsed="false">
      <c r="A4716" s="72" t="s">
        <v>138</v>
      </c>
      <c r="B4716" s="27" t="n">
        <v>41395</v>
      </c>
      <c r="C4716" s="1" t="s">
        <v>544</v>
      </c>
      <c r="D4716" s="1" t="s">
        <v>140</v>
      </c>
      <c r="E4716" s="1" t="s">
        <v>544</v>
      </c>
      <c r="F4716" s="1" t="s">
        <v>20</v>
      </c>
      <c r="G4716" s="1" t="s">
        <v>199</v>
      </c>
      <c r="H4716" s="1" t="n">
        <v>5</v>
      </c>
      <c r="I4716" s="23" t="str">
        <f aca="false">IF(J4716="RHAP", "Rhizophora apiculata", IF(J4716="EXAG", "Excoecaria agallocha", IF(J4716="BRPA", "Bruguiera parviflora", IF(J4716="XYMO", "Xylocarpus moluccensis", IF(J4716="BRCY", "Bruguiera cylindrica", IF(J4716="AVAL", "Avicennia alba", IF(J4716="AVOF", "Avicennia officinalis", IF(J4716="LURA", "Lumnitzera racemosa", IF(J4716="CETA", "Ceriops tagal", IF(J4716="XYGR", "Xylocarpus granatum", IF(J4716="AVMA", "Avicennia marina", IF(J4716="RHMU", "Rhizophora mucronata", IF(J4716="BRGY", "Bruguiera gymnorrhiza", IF(J4716="BRSE", "Bruguiera sexangula", IF(J4716="SOOV", "Sonneratia ovata", IF(J4716="SOCA", "Sonneratia caseolaris", IF(J4716="HELI", "Heritiera littoralis", IF(J4716="HESY", "Heritiera sylvatica", IF(J4716="NYFR", "Nypa fruticans", IF(J4716="CYRA", "Cynometra ramiflora", IF(J4716="PHPA", "Phoenix paludosa", IF(J4716="SCHY", "Scyphiphora hydrophyllacea", IF(J4716="DIMA", "Diospyros maritima", IF(J4716="POPI", "Pongamia pinnata", IF(J4716="MAPS", "Maniltoa psilogyne", IF(J4716="INBI", "Intsia bijuga", IF(J4716="ACEB", "Acanthus ebracteatus", IF(J4716="CAER", "Calamus erinaceus", IF(J4716="UNUN", "Unknown unknown",  IF(J4716="SOAL", "Sonneratia alba",  IF(J4716="AECO", "Aegiceras corniculatum", "" )) )))))))))))))))))))))))))))))</f>
        <v>Rhizophora apiculata</v>
      </c>
      <c r="J4716" s="23" t="s">
        <v>21</v>
      </c>
      <c r="K4716" s="68" t="n">
        <v>9</v>
      </c>
      <c r="L4716" s="30"/>
      <c r="N4716" s="38"/>
    </row>
    <row r="4717" customFormat="false" ht="13.8" hidden="false" customHeight="false" outlineLevel="0" collapsed="false">
      <c r="A4717" s="72" t="s">
        <v>138</v>
      </c>
      <c r="B4717" s="27" t="n">
        <v>41395</v>
      </c>
      <c r="C4717" s="1" t="s">
        <v>544</v>
      </c>
      <c r="D4717" s="1" t="s">
        <v>140</v>
      </c>
      <c r="E4717" s="1" t="s">
        <v>544</v>
      </c>
      <c r="F4717" s="1" t="s">
        <v>20</v>
      </c>
      <c r="G4717" s="1" t="s">
        <v>199</v>
      </c>
      <c r="H4717" s="1" t="n">
        <v>5</v>
      </c>
      <c r="I4717" s="23" t="str">
        <f aca="false">IF(J4717="RHAP", "Rhizophora apiculata", IF(J4717="EXAG", "Excoecaria agallocha", IF(J4717="BRPA", "Bruguiera parviflora", IF(J4717="XYMO", "Xylocarpus moluccensis", IF(J4717="BRCY", "Bruguiera cylindrica", IF(J4717="AVAL", "Avicennia alba", IF(J4717="AVOF", "Avicennia officinalis", IF(J4717="LURA", "Lumnitzera racemosa", IF(J4717="CETA", "Ceriops tagal", IF(J4717="XYGR", "Xylocarpus granatum", IF(J4717="AVMA", "Avicennia marina", IF(J4717="RHMU", "Rhizophora mucronata", IF(J4717="BRGY", "Bruguiera gymnorrhiza", IF(J4717="BRSE", "Bruguiera sexangula", IF(J4717="SOOV", "Sonneratia ovata", IF(J4717="SOCA", "Sonneratia caseolaris", IF(J4717="HELI", "Heritiera littoralis", IF(J4717="HESY", "Heritiera sylvatica", IF(J4717="NYFR", "Nypa fruticans", IF(J4717="CYRA", "Cynometra ramiflora", IF(J4717="PHPA", "Phoenix paludosa", IF(J4717="SCHY", "Scyphiphora hydrophyllacea", IF(J4717="DIMA", "Diospyros maritima", IF(J4717="POPI", "Pongamia pinnata", IF(J4717="MAPS", "Maniltoa psilogyne", IF(J4717="INBI", "Intsia bijuga", IF(J4717="ACEB", "Acanthus ebracteatus", IF(J4717="CAER", "Calamus erinaceus", IF(J4717="UNUN", "Unknown unknown",  IF(J4717="SOAL", "Sonneratia alba",  IF(J4717="AECO", "Aegiceras corniculatum", "" )) )))))))))))))))))))))))))))))</f>
        <v>Rhizophora apiculata</v>
      </c>
      <c r="J4717" s="23" t="s">
        <v>21</v>
      </c>
      <c r="K4717" s="68" t="n">
        <v>9</v>
      </c>
      <c r="L4717" s="30"/>
      <c r="N4717" s="38"/>
    </row>
    <row r="4718" customFormat="false" ht="13.8" hidden="false" customHeight="false" outlineLevel="0" collapsed="false">
      <c r="A4718" s="72" t="s">
        <v>138</v>
      </c>
      <c r="B4718" s="27" t="n">
        <v>41395</v>
      </c>
      <c r="C4718" s="1" t="s">
        <v>544</v>
      </c>
      <c r="D4718" s="1" t="s">
        <v>140</v>
      </c>
      <c r="E4718" s="1" t="s">
        <v>544</v>
      </c>
      <c r="F4718" s="1" t="s">
        <v>20</v>
      </c>
      <c r="G4718" s="1" t="s">
        <v>199</v>
      </c>
      <c r="H4718" s="1" t="n">
        <v>5</v>
      </c>
      <c r="I4718" s="23" t="str">
        <f aca="false">IF(J4718="RHAP", "Rhizophora apiculata", IF(J4718="EXAG", "Excoecaria agallocha", IF(J4718="BRPA", "Bruguiera parviflora", IF(J4718="XYMO", "Xylocarpus moluccensis", IF(J4718="BRCY", "Bruguiera cylindrica", IF(J4718="AVAL", "Avicennia alba", IF(J4718="AVOF", "Avicennia officinalis", IF(J4718="LURA", "Lumnitzera racemosa", IF(J4718="CETA", "Ceriops tagal", IF(J4718="XYGR", "Xylocarpus granatum", IF(J4718="AVMA", "Avicennia marina", IF(J4718="RHMU", "Rhizophora mucronata", IF(J4718="BRGY", "Bruguiera gymnorrhiza", IF(J4718="BRSE", "Bruguiera sexangula", IF(J4718="SOOV", "Sonneratia ovata", IF(J4718="SOCA", "Sonneratia caseolaris", IF(J4718="HELI", "Heritiera littoralis", IF(J4718="HESY", "Heritiera sylvatica", IF(J4718="NYFR", "Nypa fruticans", IF(J4718="CYRA", "Cynometra ramiflora", IF(J4718="PHPA", "Phoenix paludosa", IF(J4718="SCHY", "Scyphiphora hydrophyllacea", IF(J4718="DIMA", "Diospyros maritima", IF(J4718="POPI", "Pongamia pinnata", IF(J4718="MAPS", "Maniltoa psilogyne", IF(J4718="INBI", "Intsia bijuga", IF(J4718="ACEB", "Acanthus ebracteatus", IF(J4718="CAER", "Calamus erinaceus", IF(J4718="UNUN", "Unknown unknown",  IF(J4718="SOAL", "Sonneratia alba",  IF(J4718="AECO", "Aegiceras corniculatum", "" )) )))))))))))))))))))))))))))))</f>
        <v>Rhizophora apiculata</v>
      </c>
      <c r="J4718" s="23" t="s">
        <v>21</v>
      </c>
      <c r="K4718" s="68" t="n">
        <v>9</v>
      </c>
      <c r="L4718" s="30"/>
      <c r="N4718" s="38"/>
    </row>
    <row r="4719" customFormat="false" ht="13.8" hidden="false" customHeight="false" outlineLevel="0" collapsed="false">
      <c r="A4719" s="72" t="s">
        <v>138</v>
      </c>
      <c r="B4719" s="27" t="n">
        <v>41395</v>
      </c>
      <c r="C4719" s="1" t="s">
        <v>544</v>
      </c>
      <c r="D4719" s="1" t="s">
        <v>140</v>
      </c>
      <c r="E4719" s="1" t="s">
        <v>544</v>
      </c>
      <c r="F4719" s="1" t="s">
        <v>20</v>
      </c>
      <c r="G4719" s="1" t="s">
        <v>199</v>
      </c>
      <c r="H4719" s="1" t="n">
        <v>5</v>
      </c>
      <c r="I4719" s="23" t="str">
        <f aca="false">IF(J4719="RHAP", "Rhizophora apiculata", IF(J4719="EXAG", "Excoecaria agallocha", IF(J4719="BRPA", "Bruguiera parviflora", IF(J4719="XYMO", "Xylocarpus moluccensis", IF(J4719="BRCY", "Bruguiera cylindrica", IF(J4719="AVAL", "Avicennia alba", IF(J4719="AVOF", "Avicennia officinalis", IF(J4719="LURA", "Lumnitzera racemosa", IF(J4719="CETA", "Ceriops tagal", IF(J4719="XYGR", "Xylocarpus granatum", IF(J4719="AVMA", "Avicennia marina", IF(J4719="RHMU", "Rhizophora mucronata", IF(J4719="BRGY", "Bruguiera gymnorrhiza", IF(J4719="BRSE", "Bruguiera sexangula", IF(J4719="SOOV", "Sonneratia ovata", IF(J4719="SOCA", "Sonneratia caseolaris", IF(J4719="HELI", "Heritiera littoralis", IF(J4719="HESY", "Heritiera sylvatica", IF(J4719="NYFR", "Nypa fruticans", IF(J4719="CYRA", "Cynometra ramiflora", IF(J4719="PHPA", "Phoenix paludosa", IF(J4719="SCHY", "Scyphiphora hydrophyllacea", IF(J4719="DIMA", "Diospyros maritima", IF(J4719="POPI", "Pongamia pinnata", IF(J4719="MAPS", "Maniltoa psilogyne", IF(J4719="INBI", "Intsia bijuga", IF(J4719="ACEB", "Acanthus ebracteatus", IF(J4719="CAER", "Calamus erinaceus", IF(J4719="UNUN", "Unknown unknown",  IF(J4719="SOAL", "Sonneratia alba",  IF(J4719="AECO", "Aegiceras corniculatum", "" )) )))))))))))))))))))))))))))))</f>
        <v>Rhizophora apiculata</v>
      </c>
      <c r="J4719" s="23" t="s">
        <v>21</v>
      </c>
      <c r="K4719" s="68" t="n">
        <v>9</v>
      </c>
      <c r="L4719" s="30"/>
      <c r="N4719" s="38"/>
    </row>
    <row r="4720" customFormat="false" ht="13.8" hidden="false" customHeight="false" outlineLevel="0" collapsed="false">
      <c r="A4720" s="72" t="s">
        <v>138</v>
      </c>
      <c r="B4720" s="27" t="n">
        <v>41395</v>
      </c>
      <c r="C4720" s="1" t="s">
        <v>544</v>
      </c>
      <c r="D4720" s="1" t="s">
        <v>140</v>
      </c>
      <c r="E4720" s="1" t="s">
        <v>544</v>
      </c>
      <c r="F4720" s="1" t="s">
        <v>20</v>
      </c>
      <c r="G4720" s="1" t="s">
        <v>199</v>
      </c>
      <c r="H4720" s="1" t="n">
        <v>5</v>
      </c>
      <c r="I4720" s="23" t="str">
        <f aca="false">IF(J4720="RHAP", "Rhizophora apiculata", IF(J4720="EXAG", "Excoecaria agallocha", IF(J4720="BRPA", "Bruguiera parviflora", IF(J4720="XYMO", "Xylocarpus moluccensis", IF(J4720="BRCY", "Bruguiera cylindrica", IF(J4720="AVAL", "Avicennia alba", IF(J4720="AVOF", "Avicennia officinalis", IF(J4720="LURA", "Lumnitzera racemosa", IF(J4720="CETA", "Ceriops tagal", IF(J4720="XYGR", "Xylocarpus granatum", IF(J4720="AVMA", "Avicennia marina", IF(J4720="RHMU", "Rhizophora mucronata", IF(J4720="BRGY", "Bruguiera gymnorrhiza", IF(J4720="BRSE", "Bruguiera sexangula", IF(J4720="SOOV", "Sonneratia ovata", IF(J4720="SOCA", "Sonneratia caseolaris", IF(J4720="HELI", "Heritiera littoralis", IF(J4720="HESY", "Heritiera sylvatica", IF(J4720="NYFR", "Nypa fruticans", IF(J4720="CYRA", "Cynometra ramiflora", IF(J4720="PHPA", "Phoenix paludosa", IF(J4720="SCHY", "Scyphiphora hydrophyllacea", IF(J4720="DIMA", "Diospyros maritima", IF(J4720="POPI", "Pongamia pinnata", IF(J4720="MAPS", "Maniltoa psilogyne", IF(J4720="INBI", "Intsia bijuga", IF(J4720="ACEB", "Acanthus ebracteatus", IF(J4720="CAER", "Calamus erinaceus", IF(J4720="UNUN", "Unknown unknown",  IF(J4720="SOAL", "Sonneratia alba",  IF(J4720="AECO", "Aegiceras corniculatum", "" )) )))))))))))))))))))))))))))))</f>
        <v>Rhizophora apiculata</v>
      </c>
      <c r="J4720" s="23" t="s">
        <v>21</v>
      </c>
      <c r="K4720" s="68" t="n">
        <v>9.2</v>
      </c>
      <c r="L4720" s="30"/>
      <c r="N4720" s="38"/>
    </row>
    <row r="4721" customFormat="false" ht="13.8" hidden="false" customHeight="false" outlineLevel="0" collapsed="false">
      <c r="A4721" s="72" t="s">
        <v>138</v>
      </c>
      <c r="B4721" s="27" t="n">
        <v>41395</v>
      </c>
      <c r="C4721" s="1" t="s">
        <v>544</v>
      </c>
      <c r="D4721" s="1" t="s">
        <v>140</v>
      </c>
      <c r="E4721" s="1" t="s">
        <v>544</v>
      </c>
      <c r="F4721" s="1" t="s">
        <v>20</v>
      </c>
      <c r="G4721" s="1" t="s">
        <v>199</v>
      </c>
      <c r="H4721" s="1" t="n">
        <v>5</v>
      </c>
      <c r="I4721" s="23" t="str">
        <f aca="false">IF(J4721="RHAP", "Rhizophora apiculata", IF(J4721="EXAG", "Excoecaria agallocha", IF(J4721="BRPA", "Bruguiera parviflora", IF(J4721="XYMO", "Xylocarpus moluccensis", IF(J4721="BRCY", "Bruguiera cylindrica", IF(J4721="AVAL", "Avicennia alba", IF(J4721="AVOF", "Avicennia officinalis", IF(J4721="LURA", "Lumnitzera racemosa", IF(J4721="CETA", "Ceriops tagal", IF(J4721="XYGR", "Xylocarpus granatum", IF(J4721="AVMA", "Avicennia marina", IF(J4721="RHMU", "Rhizophora mucronata", IF(J4721="BRGY", "Bruguiera gymnorrhiza", IF(J4721="BRSE", "Bruguiera sexangula", IF(J4721="SOOV", "Sonneratia ovata", IF(J4721="SOCA", "Sonneratia caseolaris", IF(J4721="HELI", "Heritiera littoralis", IF(J4721="HESY", "Heritiera sylvatica", IF(J4721="NYFR", "Nypa fruticans", IF(J4721="CYRA", "Cynometra ramiflora", IF(J4721="PHPA", "Phoenix paludosa", IF(J4721="SCHY", "Scyphiphora hydrophyllacea", IF(J4721="DIMA", "Diospyros maritima", IF(J4721="POPI", "Pongamia pinnata", IF(J4721="MAPS", "Maniltoa psilogyne", IF(J4721="INBI", "Intsia bijuga", IF(J4721="ACEB", "Acanthus ebracteatus", IF(J4721="CAER", "Calamus erinaceus", IF(J4721="UNUN", "Unknown unknown",  IF(J4721="SOAL", "Sonneratia alba",  IF(J4721="AECO", "Aegiceras corniculatum", "" )) )))))))))))))))))))))))))))))</f>
        <v>Rhizophora apiculata</v>
      </c>
      <c r="J4721" s="23" t="s">
        <v>21</v>
      </c>
      <c r="K4721" s="68" t="n">
        <v>9.2</v>
      </c>
      <c r="L4721" s="30"/>
      <c r="N4721" s="38"/>
    </row>
    <row r="4722" customFormat="false" ht="13.8" hidden="false" customHeight="false" outlineLevel="0" collapsed="false">
      <c r="A4722" s="72" t="s">
        <v>138</v>
      </c>
      <c r="B4722" s="27" t="n">
        <v>41395</v>
      </c>
      <c r="C4722" s="1" t="s">
        <v>544</v>
      </c>
      <c r="D4722" s="1" t="s">
        <v>140</v>
      </c>
      <c r="E4722" s="1" t="s">
        <v>544</v>
      </c>
      <c r="F4722" s="1" t="s">
        <v>20</v>
      </c>
      <c r="G4722" s="1" t="s">
        <v>199</v>
      </c>
      <c r="H4722" s="1" t="n">
        <v>5</v>
      </c>
      <c r="I4722" s="23" t="str">
        <f aca="false">IF(J4722="RHAP", "Rhizophora apiculata", IF(J4722="EXAG", "Excoecaria agallocha", IF(J4722="BRPA", "Bruguiera parviflora", IF(J4722="XYMO", "Xylocarpus moluccensis", IF(J4722="BRCY", "Bruguiera cylindrica", IF(J4722="AVAL", "Avicennia alba", IF(J4722="AVOF", "Avicennia officinalis", IF(J4722="LURA", "Lumnitzera racemosa", IF(J4722="CETA", "Ceriops tagal", IF(J4722="XYGR", "Xylocarpus granatum", IF(J4722="AVMA", "Avicennia marina", IF(J4722="RHMU", "Rhizophora mucronata", IF(J4722="BRGY", "Bruguiera gymnorrhiza", IF(J4722="BRSE", "Bruguiera sexangula", IF(J4722="SOOV", "Sonneratia ovata", IF(J4722="SOCA", "Sonneratia caseolaris", IF(J4722="HELI", "Heritiera littoralis", IF(J4722="HESY", "Heritiera sylvatica", IF(J4722="NYFR", "Nypa fruticans", IF(J4722="CYRA", "Cynometra ramiflora", IF(J4722="PHPA", "Phoenix paludosa", IF(J4722="SCHY", "Scyphiphora hydrophyllacea", IF(J4722="DIMA", "Diospyros maritima", IF(J4722="POPI", "Pongamia pinnata", IF(J4722="MAPS", "Maniltoa psilogyne", IF(J4722="INBI", "Intsia bijuga", IF(J4722="ACEB", "Acanthus ebracteatus", IF(J4722="CAER", "Calamus erinaceus", IF(J4722="UNUN", "Unknown unknown",  IF(J4722="SOAL", "Sonneratia alba",  IF(J4722="AECO", "Aegiceras corniculatum", "" )) )))))))))))))))))))))))))))))</f>
        <v>Rhizophora apiculata</v>
      </c>
      <c r="J4722" s="23" t="s">
        <v>21</v>
      </c>
      <c r="K4722" s="68" t="n">
        <v>9.3</v>
      </c>
      <c r="L4722" s="30"/>
      <c r="N4722" s="38"/>
    </row>
    <row r="4723" customFormat="false" ht="13.8" hidden="false" customHeight="false" outlineLevel="0" collapsed="false">
      <c r="A4723" s="72" t="s">
        <v>138</v>
      </c>
      <c r="B4723" s="27" t="n">
        <v>41395</v>
      </c>
      <c r="C4723" s="1" t="s">
        <v>544</v>
      </c>
      <c r="D4723" s="1" t="s">
        <v>140</v>
      </c>
      <c r="E4723" s="1" t="s">
        <v>544</v>
      </c>
      <c r="F4723" s="1" t="s">
        <v>20</v>
      </c>
      <c r="G4723" s="1" t="s">
        <v>199</v>
      </c>
      <c r="H4723" s="1" t="n">
        <v>5</v>
      </c>
      <c r="I4723" s="23" t="str">
        <f aca="false">IF(J4723="RHAP", "Rhizophora apiculata", IF(J4723="EXAG", "Excoecaria agallocha", IF(J4723="BRPA", "Bruguiera parviflora", IF(J4723="XYMO", "Xylocarpus moluccensis", IF(J4723="BRCY", "Bruguiera cylindrica", IF(J4723="AVAL", "Avicennia alba", IF(J4723="AVOF", "Avicennia officinalis", IF(J4723="LURA", "Lumnitzera racemosa", IF(J4723="CETA", "Ceriops tagal", IF(J4723="XYGR", "Xylocarpus granatum", IF(J4723="AVMA", "Avicennia marina", IF(J4723="RHMU", "Rhizophora mucronata", IF(J4723="BRGY", "Bruguiera gymnorrhiza", IF(J4723="BRSE", "Bruguiera sexangula", IF(J4723="SOOV", "Sonneratia ovata", IF(J4723="SOCA", "Sonneratia caseolaris", IF(J4723="HELI", "Heritiera littoralis", IF(J4723="HESY", "Heritiera sylvatica", IF(J4723="NYFR", "Nypa fruticans", IF(J4723="CYRA", "Cynometra ramiflora", IF(J4723="PHPA", "Phoenix paludosa", IF(J4723="SCHY", "Scyphiphora hydrophyllacea", IF(J4723="DIMA", "Diospyros maritima", IF(J4723="POPI", "Pongamia pinnata", IF(J4723="MAPS", "Maniltoa psilogyne", IF(J4723="INBI", "Intsia bijuga", IF(J4723="ACEB", "Acanthus ebracteatus", IF(J4723="CAER", "Calamus erinaceus", IF(J4723="UNUN", "Unknown unknown",  IF(J4723="SOAL", "Sonneratia alba",  IF(J4723="AECO", "Aegiceras corniculatum", "" )) )))))))))))))))))))))))))))))</f>
        <v>Rhizophora apiculata</v>
      </c>
      <c r="J4723" s="23" t="s">
        <v>21</v>
      </c>
      <c r="K4723" s="68" t="n">
        <v>9.4</v>
      </c>
      <c r="L4723" s="30"/>
      <c r="N4723" s="38"/>
    </row>
    <row r="4724" customFormat="false" ht="13.8" hidden="false" customHeight="false" outlineLevel="0" collapsed="false">
      <c r="A4724" s="72" t="s">
        <v>138</v>
      </c>
      <c r="B4724" s="27" t="n">
        <v>41395</v>
      </c>
      <c r="C4724" s="1" t="s">
        <v>544</v>
      </c>
      <c r="D4724" s="1" t="s">
        <v>140</v>
      </c>
      <c r="E4724" s="1" t="s">
        <v>544</v>
      </c>
      <c r="F4724" s="1" t="s">
        <v>20</v>
      </c>
      <c r="G4724" s="1" t="s">
        <v>199</v>
      </c>
      <c r="H4724" s="1" t="n">
        <v>5</v>
      </c>
      <c r="I4724" s="23" t="str">
        <f aca="false">IF(J4724="RHAP", "Rhizophora apiculata", IF(J4724="EXAG", "Excoecaria agallocha", IF(J4724="BRPA", "Bruguiera parviflora", IF(J4724="XYMO", "Xylocarpus moluccensis", IF(J4724="BRCY", "Bruguiera cylindrica", IF(J4724="AVAL", "Avicennia alba", IF(J4724="AVOF", "Avicennia officinalis", IF(J4724="LURA", "Lumnitzera racemosa", IF(J4724="CETA", "Ceriops tagal", IF(J4724="XYGR", "Xylocarpus granatum", IF(J4724="AVMA", "Avicennia marina", IF(J4724="RHMU", "Rhizophora mucronata", IF(J4724="BRGY", "Bruguiera gymnorrhiza", IF(J4724="BRSE", "Bruguiera sexangula", IF(J4724="SOOV", "Sonneratia ovata", IF(J4724="SOCA", "Sonneratia caseolaris", IF(J4724="HELI", "Heritiera littoralis", IF(J4724="HESY", "Heritiera sylvatica", IF(J4724="NYFR", "Nypa fruticans", IF(J4724="CYRA", "Cynometra ramiflora", IF(J4724="PHPA", "Phoenix paludosa", IF(J4724="SCHY", "Scyphiphora hydrophyllacea", IF(J4724="DIMA", "Diospyros maritima", IF(J4724="POPI", "Pongamia pinnata", IF(J4724="MAPS", "Maniltoa psilogyne", IF(J4724="INBI", "Intsia bijuga", IF(J4724="ACEB", "Acanthus ebracteatus", IF(J4724="CAER", "Calamus erinaceus", IF(J4724="UNUN", "Unknown unknown",  IF(J4724="SOAL", "Sonneratia alba",  IF(J4724="AECO", "Aegiceras corniculatum", "" )) )))))))))))))))))))))))))))))</f>
        <v>Rhizophora apiculata</v>
      </c>
      <c r="J4724" s="23" t="s">
        <v>21</v>
      </c>
      <c r="K4724" s="68" t="n">
        <v>9.4</v>
      </c>
      <c r="L4724" s="30"/>
      <c r="N4724" s="38"/>
    </row>
    <row r="4725" customFormat="false" ht="13.8" hidden="false" customHeight="false" outlineLevel="0" collapsed="false">
      <c r="A4725" s="72" t="s">
        <v>138</v>
      </c>
      <c r="B4725" s="27" t="n">
        <v>41395</v>
      </c>
      <c r="C4725" s="1" t="s">
        <v>544</v>
      </c>
      <c r="D4725" s="1" t="s">
        <v>140</v>
      </c>
      <c r="E4725" s="1" t="s">
        <v>544</v>
      </c>
      <c r="F4725" s="1" t="s">
        <v>20</v>
      </c>
      <c r="G4725" s="1" t="s">
        <v>199</v>
      </c>
      <c r="H4725" s="1" t="n">
        <v>5</v>
      </c>
      <c r="I4725" s="23" t="str">
        <f aca="false">IF(J4725="RHAP", "Rhizophora apiculata", IF(J4725="EXAG", "Excoecaria agallocha", IF(J4725="BRPA", "Bruguiera parviflora", IF(J4725="XYMO", "Xylocarpus moluccensis", IF(J4725="BRCY", "Bruguiera cylindrica", IF(J4725="AVAL", "Avicennia alba", IF(J4725="AVOF", "Avicennia officinalis", IF(J4725="LURA", "Lumnitzera racemosa", IF(J4725="CETA", "Ceriops tagal", IF(J4725="XYGR", "Xylocarpus granatum", IF(J4725="AVMA", "Avicennia marina", IF(J4725="RHMU", "Rhizophora mucronata", IF(J4725="BRGY", "Bruguiera gymnorrhiza", IF(J4725="BRSE", "Bruguiera sexangula", IF(J4725="SOOV", "Sonneratia ovata", IF(J4725="SOCA", "Sonneratia caseolaris", IF(J4725="HELI", "Heritiera littoralis", IF(J4725="HESY", "Heritiera sylvatica", IF(J4725="NYFR", "Nypa fruticans", IF(J4725="CYRA", "Cynometra ramiflora", IF(J4725="PHPA", "Phoenix paludosa", IF(J4725="SCHY", "Scyphiphora hydrophyllacea", IF(J4725="DIMA", "Diospyros maritima", IF(J4725="POPI", "Pongamia pinnata", IF(J4725="MAPS", "Maniltoa psilogyne", IF(J4725="INBI", "Intsia bijuga", IF(J4725="ACEB", "Acanthus ebracteatus", IF(J4725="CAER", "Calamus erinaceus", IF(J4725="UNUN", "Unknown unknown",  IF(J4725="SOAL", "Sonneratia alba",  IF(J4725="AECO", "Aegiceras corniculatum", "" )) )))))))))))))))))))))))))))))</f>
        <v>Rhizophora apiculata</v>
      </c>
      <c r="J4725" s="23" t="s">
        <v>21</v>
      </c>
      <c r="K4725" s="68" t="n">
        <v>9.5</v>
      </c>
      <c r="L4725" s="30"/>
      <c r="N4725" s="38"/>
    </row>
    <row r="4726" customFormat="false" ht="13.8" hidden="false" customHeight="false" outlineLevel="0" collapsed="false">
      <c r="A4726" s="72" t="s">
        <v>138</v>
      </c>
      <c r="B4726" s="27" t="n">
        <v>41395</v>
      </c>
      <c r="C4726" s="1" t="s">
        <v>544</v>
      </c>
      <c r="D4726" s="1" t="s">
        <v>140</v>
      </c>
      <c r="E4726" s="1" t="s">
        <v>544</v>
      </c>
      <c r="F4726" s="1" t="s">
        <v>20</v>
      </c>
      <c r="G4726" s="1" t="s">
        <v>199</v>
      </c>
      <c r="H4726" s="1" t="n">
        <v>5</v>
      </c>
      <c r="I4726" s="23" t="str">
        <f aca="false">IF(J4726="RHAP", "Rhizophora apiculata", IF(J4726="EXAG", "Excoecaria agallocha", IF(J4726="BRPA", "Bruguiera parviflora", IF(J4726="XYMO", "Xylocarpus moluccensis", IF(J4726="BRCY", "Bruguiera cylindrica", IF(J4726="AVAL", "Avicennia alba", IF(J4726="AVOF", "Avicennia officinalis", IF(J4726="LURA", "Lumnitzera racemosa", IF(J4726="CETA", "Ceriops tagal", IF(J4726="XYGR", "Xylocarpus granatum", IF(J4726="AVMA", "Avicennia marina", IF(J4726="RHMU", "Rhizophora mucronata", IF(J4726="BRGY", "Bruguiera gymnorrhiza", IF(J4726="BRSE", "Bruguiera sexangula", IF(J4726="SOOV", "Sonneratia ovata", IF(J4726="SOCA", "Sonneratia caseolaris", IF(J4726="HELI", "Heritiera littoralis", IF(J4726="HESY", "Heritiera sylvatica", IF(J4726="NYFR", "Nypa fruticans", IF(J4726="CYRA", "Cynometra ramiflora", IF(J4726="PHPA", "Phoenix paludosa", IF(J4726="SCHY", "Scyphiphora hydrophyllacea", IF(J4726="DIMA", "Diospyros maritima", IF(J4726="POPI", "Pongamia pinnata", IF(J4726="MAPS", "Maniltoa psilogyne", IF(J4726="INBI", "Intsia bijuga", IF(J4726="ACEB", "Acanthus ebracteatus", IF(J4726="CAER", "Calamus erinaceus", IF(J4726="UNUN", "Unknown unknown",  IF(J4726="SOAL", "Sonneratia alba",  IF(J4726="AECO", "Aegiceras corniculatum", "" )) )))))))))))))))))))))))))))))</f>
        <v>Rhizophora apiculata</v>
      </c>
      <c r="J4726" s="23" t="s">
        <v>21</v>
      </c>
      <c r="K4726" s="68" t="n">
        <v>9.6</v>
      </c>
      <c r="L4726" s="30"/>
      <c r="N4726" s="38"/>
    </row>
    <row r="4727" customFormat="false" ht="13.8" hidden="false" customHeight="false" outlineLevel="0" collapsed="false">
      <c r="A4727" s="72" t="s">
        <v>138</v>
      </c>
      <c r="B4727" s="27" t="n">
        <v>41395</v>
      </c>
      <c r="C4727" s="1" t="s">
        <v>544</v>
      </c>
      <c r="D4727" s="1" t="s">
        <v>140</v>
      </c>
      <c r="E4727" s="1" t="s">
        <v>544</v>
      </c>
      <c r="F4727" s="1" t="s">
        <v>20</v>
      </c>
      <c r="G4727" s="1" t="s">
        <v>199</v>
      </c>
      <c r="H4727" s="1" t="n">
        <v>5</v>
      </c>
      <c r="I4727" s="23" t="str">
        <f aca="false">IF(J4727="RHAP", "Rhizophora apiculata", IF(J4727="EXAG", "Excoecaria agallocha", IF(J4727="BRPA", "Bruguiera parviflora", IF(J4727="XYMO", "Xylocarpus moluccensis", IF(J4727="BRCY", "Bruguiera cylindrica", IF(J4727="AVAL", "Avicennia alba", IF(J4727="AVOF", "Avicennia officinalis", IF(J4727="LURA", "Lumnitzera racemosa", IF(J4727="CETA", "Ceriops tagal", IF(J4727="XYGR", "Xylocarpus granatum", IF(J4727="AVMA", "Avicennia marina", IF(J4727="RHMU", "Rhizophora mucronata", IF(J4727="BRGY", "Bruguiera gymnorrhiza", IF(J4727="BRSE", "Bruguiera sexangula", IF(J4727="SOOV", "Sonneratia ovata", IF(J4727="SOCA", "Sonneratia caseolaris", IF(J4727="HELI", "Heritiera littoralis", IF(J4727="HESY", "Heritiera sylvatica", IF(J4727="NYFR", "Nypa fruticans", IF(J4727="CYRA", "Cynometra ramiflora", IF(J4727="PHPA", "Phoenix paludosa", IF(J4727="SCHY", "Scyphiphora hydrophyllacea", IF(J4727="DIMA", "Diospyros maritima", IF(J4727="POPI", "Pongamia pinnata", IF(J4727="MAPS", "Maniltoa psilogyne", IF(J4727="INBI", "Intsia bijuga", IF(J4727="ACEB", "Acanthus ebracteatus", IF(J4727="CAER", "Calamus erinaceus", IF(J4727="UNUN", "Unknown unknown",  IF(J4727="SOAL", "Sonneratia alba",  IF(J4727="AECO", "Aegiceras corniculatum", "" )) )))))))))))))))))))))))))))))</f>
        <v>Rhizophora apiculata</v>
      </c>
      <c r="J4727" s="23" t="s">
        <v>21</v>
      </c>
      <c r="K4727" s="68" t="n">
        <v>9.8</v>
      </c>
      <c r="L4727" s="30"/>
      <c r="N4727" s="38"/>
    </row>
    <row r="4728" customFormat="false" ht="13.8" hidden="false" customHeight="false" outlineLevel="0" collapsed="false">
      <c r="A4728" s="72" t="s">
        <v>138</v>
      </c>
      <c r="B4728" s="27" t="n">
        <v>41395</v>
      </c>
      <c r="C4728" s="1" t="s">
        <v>544</v>
      </c>
      <c r="D4728" s="1" t="s">
        <v>140</v>
      </c>
      <c r="E4728" s="1" t="s">
        <v>544</v>
      </c>
      <c r="F4728" s="1" t="s">
        <v>20</v>
      </c>
      <c r="G4728" s="1" t="s">
        <v>199</v>
      </c>
      <c r="H4728" s="1" t="n">
        <v>5</v>
      </c>
      <c r="I4728" s="23" t="str">
        <f aca="false">IF(J4728="RHAP", "Rhizophora apiculata", IF(J4728="EXAG", "Excoecaria agallocha", IF(J4728="BRPA", "Bruguiera parviflora", IF(J4728="XYMO", "Xylocarpus moluccensis", IF(J4728="BRCY", "Bruguiera cylindrica", IF(J4728="AVAL", "Avicennia alba", IF(J4728="AVOF", "Avicennia officinalis", IF(J4728="LURA", "Lumnitzera racemosa", IF(J4728="CETA", "Ceriops tagal", IF(J4728="XYGR", "Xylocarpus granatum", IF(J4728="AVMA", "Avicennia marina", IF(J4728="RHMU", "Rhizophora mucronata", IF(J4728="BRGY", "Bruguiera gymnorrhiza", IF(J4728="BRSE", "Bruguiera sexangula", IF(J4728="SOOV", "Sonneratia ovata", IF(J4728="SOCA", "Sonneratia caseolaris", IF(J4728="HELI", "Heritiera littoralis", IF(J4728="HESY", "Heritiera sylvatica", IF(J4728="NYFR", "Nypa fruticans", IF(J4728="CYRA", "Cynometra ramiflora", IF(J4728="PHPA", "Phoenix paludosa", IF(J4728="SCHY", "Scyphiphora hydrophyllacea", IF(J4728="DIMA", "Diospyros maritima", IF(J4728="POPI", "Pongamia pinnata", IF(J4728="MAPS", "Maniltoa psilogyne", IF(J4728="INBI", "Intsia bijuga", IF(J4728="ACEB", "Acanthus ebracteatus", IF(J4728="CAER", "Calamus erinaceus", IF(J4728="UNUN", "Unknown unknown",  IF(J4728="SOAL", "Sonneratia alba",  IF(J4728="AECO", "Aegiceras corniculatum", "" )) )))))))))))))))))))))))))))))</f>
        <v>Rhizophora apiculata</v>
      </c>
      <c r="J4728" s="23" t="s">
        <v>21</v>
      </c>
      <c r="K4728" s="68" t="n">
        <v>9.9</v>
      </c>
      <c r="L4728" s="30"/>
      <c r="N4728" s="38"/>
    </row>
    <row r="4729" customFormat="false" ht="13.8" hidden="false" customHeight="false" outlineLevel="0" collapsed="false">
      <c r="A4729" s="72" t="s">
        <v>138</v>
      </c>
      <c r="B4729" s="27" t="n">
        <v>41395</v>
      </c>
      <c r="C4729" s="1" t="s">
        <v>544</v>
      </c>
      <c r="D4729" s="1" t="s">
        <v>140</v>
      </c>
      <c r="E4729" s="1" t="s">
        <v>544</v>
      </c>
      <c r="F4729" s="1" t="s">
        <v>20</v>
      </c>
      <c r="G4729" s="1" t="s">
        <v>199</v>
      </c>
      <c r="H4729" s="1" t="n">
        <v>5</v>
      </c>
      <c r="I4729" s="23" t="str">
        <f aca="false">IF(J4729="RHAP", "Rhizophora apiculata", IF(J4729="EXAG", "Excoecaria agallocha", IF(J4729="BRPA", "Bruguiera parviflora", IF(J4729="XYMO", "Xylocarpus moluccensis", IF(J4729="BRCY", "Bruguiera cylindrica", IF(J4729="AVAL", "Avicennia alba", IF(J4729="AVOF", "Avicennia officinalis", IF(J4729="LURA", "Lumnitzera racemosa", IF(J4729="CETA", "Ceriops tagal", IF(J4729="XYGR", "Xylocarpus granatum", IF(J4729="AVMA", "Avicennia marina", IF(J4729="RHMU", "Rhizophora mucronata", IF(J4729="BRGY", "Bruguiera gymnorrhiza", IF(J4729="BRSE", "Bruguiera sexangula", IF(J4729="SOOV", "Sonneratia ovata", IF(J4729="SOCA", "Sonneratia caseolaris", IF(J4729="HELI", "Heritiera littoralis", IF(J4729="HESY", "Heritiera sylvatica", IF(J4729="NYFR", "Nypa fruticans", IF(J4729="CYRA", "Cynometra ramiflora", IF(J4729="PHPA", "Phoenix paludosa", IF(J4729="SCHY", "Scyphiphora hydrophyllacea", IF(J4729="DIMA", "Diospyros maritima", IF(J4729="POPI", "Pongamia pinnata", IF(J4729="MAPS", "Maniltoa psilogyne", IF(J4729="INBI", "Intsia bijuga", IF(J4729="ACEB", "Acanthus ebracteatus", IF(J4729="CAER", "Calamus erinaceus", IF(J4729="UNUN", "Unknown unknown",  IF(J4729="SOAL", "Sonneratia alba",  IF(J4729="AECO", "Aegiceras corniculatum", "" )) )))))))))))))))))))))))))))))</f>
        <v>Rhizophora apiculata</v>
      </c>
      <c r="J4729" s="23" t="s">
        <v>21</v>
      </c>
      <c r="K4729" s="68" t="n">
        <v>10</v>
      </c>
      <c r="L4729" s="30"/>
      <c r="N4729" s="38"/>
    </row>
    <row r="4730" customFormat="false" ht="13.8" hidden="false" customHeight="false" outlineLevel="0" collapsed="false">
      <c r="A4730" s="72" t="s">
        <v>138</v>
      </c>
      <c r="B4730" s="27" t="n">
        <v>41395</v>
      </c>
      <c r="C4730" s="1" t="s">
        <v>544</v>
      </c>
      <c r="D4730" s="1" t="s">
        <v>140</v>
      </c>
      <c r="E4730" s="1" t="s">
        <v>544</v>
      </c>
      <c r="F4730" s="1" t="s">
        <v>20</v>
      </c>
      <c r="G4730" s="1" t="s">
        <v>199</v>
      </c>
      <c r="H4730" s="1" t="n">
        <v>5</v>
      </c>
      <c r="I4730" s="23" t="str">
        <f aca="false">IF(J4730="RHAP", "Rhizophora apiculata", IF(J4730="EXAG", "Excoecaria agallocha", IF(J4730="BRPA", "Bruguiera parviflora", IF(J4730="XYMO", "Xylocarpus moluccensis", IF(J4730="BRCY", "Bruguiera cylindrica", IF(J4730="AVAL", "Avicennia alba", IF(J4730="AVOF", "Avicennia officinalis", IF(J4730="LURA", "Lumnitzera racemosa", IF(J4730="CETA", "Ceriops tagal", IF(J4730="XYGR", "Xylocarpus granatum", IF(J4730="AVMA", "Avicennia marina", IF(J4730="RHMU", "Rhizophora mucronata", IF(J4730="BRGY", "Bruguiera gymnorrhiza", IF(J4730="BRSE", "Bruguiera sexangula", IF(J4730="SOOV", "Sonneratia ovata", IF(J4730="SOCA", "Sonneratia caseolaris", IF(J4730="HELI", "Heritiera littoralis", IF(J4730="HESY", "Heritiera sylvatica", IF(J4730="NYFR", "Nypa fruticans", IF(J4730="CYRA", "Cynometra ramiflora", IF(J4730="PHPA", "Phoenix paludosa", IF(J4730="SCHY", "Scyphiphora hydrophyllacea", IF(J4730="DIMA", "Diospyros maritima", IF(J4730="POPI", "Pongamia pinnata", IF(J4730="MAPS", "Maniltoa psilogyne", IF(J4730="INBI", "Intsia bijuga", IF(J4730="ACEB", "Acanthus ebracteatus", IF(J4730="CAER", "Calamus erinaceus", IF(J4730="UNUN", "Unknown unknown",  IF(J4730="SOAL", "Sonneratia alba",  IF(J4730="AECO", "Aegiceras corniculatum", "" )) )))))))))))))))))))))))))))))</f>
        <v>Rhizophora apiculata</v>
      </c>
      <c r="J4730" s="23" t="s">
        <v>21</v>
      </c>
      <c r="K4730" s="68" t="n">
        <v>10.5</v>
      </c>
      <c r="L4730" s="30"/>
      <c r="N4730" s="38"/>
    </row>
    <row r="4731" customFormat="false" ht="13.8" hidden="false" customHeight="false" outlineLevel="0" collapsed="false">
      <c r="A4731" s="72" t="s">
        <v>138</v>
      </c>
      <c r="B4731" s="27" t="n">
        <v>41395</v>
      </c>
      <c r="C4731" s="1" t="s">
        <v>544</v>
      </c>
      <c r="D4731" s="1" t="s">
        <v>140</v>
      </c>
      <c r="E4731" s="1" t="s">
        <v>544</v>
      </c>
      <c r="F4731" s="1" t="s">
        <v>20</v>
      </c>
      <c r="G4731" s="1" t="s">
        <v>199</v>
      </c>
      <c r="H4731" s="1" t="n">
        <v>5</v>
      </c>
      <c r="I4731" s="23" t="str">
        <f aca="false">IF(J4731="RHAP", "Rhizophora apiculata", IF(J4731="EXAG", "Excoecaria agallocha", IF(J4731="BRPA", "Bruguiera parviflora", IF(J4731="XYMO", "Xylocarpus moluccensis", IF(J4731="BRCY", "Bruguiera cylindrica", IF(J4731="AVAL", "Avicennia alba", IF(J4731="AVOF", "Avicennia officinalis", IF(J4731="LURA", "Lumnitzera racemosa", IF(J4731="CETA", "Ceriops tagal", IF(J4731="XYGR", "Xylocarpus granatum", IF(J4731="AVMA", "Avicennia marina", IF(J4731="RHMU", "Rhizophora mucronata", IF(J4731="BRGY", "Bruguiera gymnorrhiza", IF(J4731="BRSE", "Bruguiera sexangula", IF(J4731="SOOV", "Sonneratia ovata", IF(J4731="SOCA", "Sonneratia caseolaris", IF(J4731="HELI", "Heritiera littoralis", IF(J4731="HESY", "Heritiera sylvatica", IF(J4731="NYFR", "Nypa fruticans", IF(J4731="CYRA", "Cynometra ramiflora", IF(J4731="PHPA", "Phoenix paludosa", IF(J4731="SCHY", "Scyphiphora hydrophyllacea", IF(J4731="DIMA", "Diospyros maritima", IF(J4731="POPI", "Pongamia pinnata", IF(J4731="MAPS", "Maniltoa psilogyne", IF(J4731="INBI", "Intsia bijuga", IF(J4731="ACEB", "Acanthus ebracteatus", IF(J4731="CAER", "Calamus erinaceus", IF(J4731="UNUN", "Unknown unknown",  IF(J4731="SOAL", "Sonneratia alba",  IF(J4731="AECO", "Aegiceras corniculatum", "" )) )))))))))))))))))))))))))))))</f>
        <v>Rhizophora apiculata</v>
      </c>
      <c r="J4731" s="23" t="s">
        <v>21</v>
      </c>
      <c r="K4731" s="68" t="n">
        <v>10.5</v>
      </c>
      <c r="L4731" s="30"/>
      <c r="N4731" s="38"/>
    </row>
    <row r="4732" customFormat="false" ht="13.8" hidden="false" customHeight="false" outlineLevel="0" collapsed="false">
      <c r="A4732" s="72" t="s">
        <v>138</v>
      </c>
      <c r="B4732" s="27" t="n">
        <v>41395</v>
      </c>
      <c r="C4732" s="1" t="s">
        <v>544</v>
      </c>
      <c r="D4732" s="1" t="s">
        <v>140</v>
      </c>
      <c r="E4732" s="1" t="s">
        <v>544</v>
      </c>
      <c r="F4732" s="1" t="s">
        <v>20</v>
      </c>
      <c r="G4732" s="1" t="s">
        <v>199</v>
      </c>
      <c r="H4732" s="1" t="n">
        <v>5</v>
      </c>
      <c r="I4732" s="23" t="str">
        <f aca="false">IF(J4732="RHAP", "Rhizophora apiculata", IF(J4732="EXAG", "Excoecaria agallocha", IF(J4732="BRPA", "Bruguiera parviflora", IF(J4732="XYMO", "Xylocarpus moluccensis", IF(J4732="BRCY", "Bruguiera cylindrica", IF(J4732="AVAL", "Avicennia alba", IF(J4732="AVOF", "Avicennia officinalis", IF(J4732="LURA", "Lumnitzera racemosa", IF(J4732="CETA", "Ceriops tagal", IF(J4732="XYGR", "Xylocarpus granatum", IF(J4732="AVMA", "Avicennia marina", IF(J4732="RHMU", "Rhizophora mucronata", IF(J4732="BRGY", "Bruguiera gymnorrhiza", IF(J4732="BRSE", "Bruguiera sexangula", IF(J4732="SOOV", "Sonneratia ovata", IF(J4732="SOCA", "Sonneratia caseolaris", IF(J4732="HELI", "Heritiera littoralis", IF(J4732="HESY", "Heritiera sylvatica", IF(J4732="NYFR", "Nypa fruticans", IF(J4732="CYRA", "Cynometra ramiflora", IF(J4732="PHPA", "Phoenix paludosa", IF(J4732="SCHY", "Scyphiphora hydrophyllacea", IF(J4732="DIMA", "Diospyros maritima", IF(J4732="POPI", "Pongamia pinnata", IF(J4732="MAPS", "Maniltoa psilogyne", IF(J4732="INBI", "Intsia bijuga", IF(J4732="ACEB", "Acanthus ebracteatus", IF(J4732="CAER", "Calamus erinaceus", IF(J4732="UNUN", "Unknown unknown",  IF(J4732="SOAL", "Sonneratia alba",  IF(J4732="AECO", "Aegiceras corniculatum", "" )) )))))))))))))))))))))))))))))</f>
        <v>Rhizophora apiculata</v>
      </c>
      <c r="J4732" s="23" t="s">
        <v>21</v>
      </c>
      <c r="K4732" s="68" t="n">
        <v>11.3</v>
      </c>
      <c r="L4732" s="30"/>
      <c r="N4732" s="38"/>
    </row>
    <row r="4733" customFormat="false" ht="13.8" hidden="false" customHeight="false" outlineLevel="0" collapsed="false">
      <c r="A4733" s="72" t="s">
        <v>138</v>
      </c>
      <c r="B4733" s="27" t="n">
        <v>41395</v>
      </c>
      <c r="C4733" s="1" t="s">
        <v>544</v>
      </c>
      <c r="D4733" s="1" t="s">
        <v>140</v>
      </c>
      <c r="E4733" s="1" t="s">
        <v>544</v>
      </c>
      <c r="F4733" s="1" t="s">
        <v>20</v>
      </c>
      <c r="G4733" s="1" t="s">
        <v>199</v>
      </c>
      <c r="H4733" s="1" t="n">
        <v>5</v>
      </c>
      <c r="I4733" s="23" t="str">
        <f aca="false">IF(J4733="RHAP", "Rhizophora apiculata", IF(J4733="EXAG", "Excoecaria agallocha", IF(J4733="BRPA", "Bruguiera parviflora", IF(J4733="XYMO", "Xylocarpus moluccensis", IF(J4733="BRCY", "Bruguiera cylindrica", IF(J4733="AVAL", "Avicennia alba", IF(J4733="AVOF", "Avicennia officinalis", IF(J4733="LURA", "Lumnitzera racemosa", IF(J4733="CETA", "Ceriops tagal", IF(J4733="XYGR", "Xylocarpus granatum", IF(J4733="AVMA", "Avicennia marina", IF(J4733="RHMU", "Rhizophora mucronata", IF(J4733="BRGY", "Bruguiera gymnorrhiza", IF(J4733="BRSE", "Bruguiera sexangula", IF(J4733="SOOV", "Sonneratia ovata", IF(J4733="SOCA", "Sonneratia caseolaris", IF(J4733="HELI", "Heritiera littoralis", IF(J4733="HESY", "Heritiera sylvatica", IF(J4733="NYFR", "Nypa fruticans", IF(J4733="CYRA", "Cynometra ramiflora", IF(J4733="PHPA", "Phoenix paludosa", IF(J4733="SCHY", "Scyphiphora hydrophyllacea", IF(J4733="DIMA", "Diospyros maritima", IF(J4733="POPI", "Pongamia pinnata", IF(J4733="MAPS", "Maniltoa psilogyne", IF(J4733="INBI", "Intsia bijuga", IF(J4733="ACEB", "Acanthus ebracteatus", IF(J4733="CAER", "Calamus erinaceus", IF(J4733="UNUN", "Unknown unknown",  IF(J4733="SOAL", "Sonneratia alba",  IF(J4733="AECO", "Aegiceras corniculatum", "" )) )))))))))))))))))))))))))))))</f>
        <v>Rhizophora apiculata</v>
      </c>
      <c r="J4733" s="23" t="s">
        <v>21</v>
      </c>
      <c r="K4733" s="68" t="n">
        <v>11.5</v>
      </c>
      <c r="L4733" s="30"/>
      <c r="N4733" s="38"/>
    </row>
    <row r="4734" customFormat="false" ht="13.8" hidden="false" customHeight="false" outlineLevel="0" collapsed="false">
      <c r="A4734" s="72" t="s">
        <v>138</v>
      </c>
      <c r="B4734" s="27" t="n">
        <v>41395</v>
      </c>
      <c r="C4734" s="1" t="s">
        <v>544</v>
      </c>
      <c r="D4734" s="1" t="s">
        <v>140</v>
      </c>
      <c r="E4734" s="1" t="s">
        <v>544</v>
      </c>
      <c r="F4734" s="1" t="s">
        <v>20</v>
      </c>
      <c r="G4734" s="1" t="s">
        <v>199</v>
      </c>
      <c r="H4734" s="1" t="n">
        <v>5</v>
      </c>
      <c r="I4734" s="23" t="str">
        <f aca="false">IF(J4734="RHAP", "Rhizophora apiculata", IF(J4734="EXAG", "Excoecaria agallocha", IF(J4734="BRPA", "Bruguiera parviflora", IF(J4734="XYMO", "Xylocarpus moluccensis", IF(J4734="BRCY", "Bruguiera cylindrica", IF(J4734="AVAL", "Avicennia alba", IF(J4734="AVOF", "Avicennia officinalis", IF(J4734="LURA", "Lumnitzera racemosa", IF(J4734="CETA", "Ceriops tagal", IF(J4734="XYGR", "Xylocarpus granatum", IF(J4734="AVMA", "Avicennia marina", IF(J4734="RHMU", "Rhizophora mucronata", IF(J4734="BRGY", "Bruguiera gymnorrhiza", IF(J4734="BRSE", "Bruguiera sexangula", IF(J4734="SOOV", "Sonneratia ovata", IF(J4734="SOCA", "Sonneratia caseolaris", IF(J4734="HELI", "Heritiera littoralis", IF(J4734="HESY", "Heritiera sylvatica", IF(J4734="NYFR", "Nypa fruticans", IF(J4734="CYRA", "Cynometra ramiflora", IF(J4734="PHPA", "Phoenix paludosa", IF(J4734="SCHY", "Scyphiphora hydrophyllacea", IF(J4734="DIMA", "Diospyros maritima", IF(J4734="POPI", "Pongamia pinnata", IF(J4734="MAPS", "Maniltoa psilogyne", IF(J4734="INBI", "Intsia bijuga", IF(J4734="ACEB", "Acanthus ebracteatus", IF(J4734="CAER", "Calamus erinaceus", IF(J4734="UNUN", "Unknown unknown",  IF(J4734="SOAL", "Sonneratia alba",  IF(J4734="AECO", "Aegiceras corniculatum", "" )) )))))))))))))))))))))))))))))</f>
        <v>Rhizophora apiculata</v>
      </c>
      <c r="J4734" s="23" t="s">
        <v>21</v>
      </c>
      <c r="K4734" s="68" t="n">
        <v>12.6</v>
      </c>
      <c r="L4734" s="30"/>
      <c r="N4734" s="38"/>
    </row>
    <row r="4735" customFormat="false" ht="13.8" hidden="false" customHeight="false" outlineLevel="0" collapsed="false">
      <c r="A4735" s="72" t="s">
        <v>138</v>
      </c>
      <c r="B4735" s="27" t="n">
        <v>41395</v>
      </c>
      <c r="C4735" s="1" t="s">
        <v>544</v>
      </c>
      <c r="D4735" s="1" t="s">
        <v>140</v>
      </c>
      <c r="E4735" s="1" t="s">
        <v>544</v>
      </c>
      <c r="F4735" s="1" t="s">
        <v>20</v>
      </c>
      <c r="G4735" s="1" t="s">
        <v>199</v>
      </c>
      <c r="H4735" s="1" t="n">
        <v>6</v>
      </c>
      <c r="I4735" s="23" t="str">
        <f aca="false">IF(J4735="RHAP", "Rhizophora apiculata", IF(J4735="EXAG", "Excoecaria agallocha", IF(J4735="BRPA", "Bruguiera parviflora", IF(J4735="XYMO", "Xylocarpus moluccensis", IF(J4735="BRCY", "Bruguiera cylindrica", IF(J4735="AVAL", "Avicennia alba", IF(J4735="AVOF", "Avicennia officinalis", IF(J4735="LURA", "Lumnitzera racemosa", IF(J4735="CETA", "Ceriops tagal", IF(J4735="XYGR", "Xylocarpus granatum", IF(J4735="AVMA", "Avicennia marina", IF(J4735="RHMU", "Rhizophora mucronata", IF(J4735="BRGY", "Bruguiera gymnorrhiza", IF(J4735="BRSE", "Bruguiera sexangula", IF(J4735="SOOV", "Sonneratia ovata", IF(J4735="SOCA", "Sonneratia caseolaris", IF(J4735="HELI", "Heritiera littoralis", IF(J4735="HESY", "Heritiera sylvatica", IF(J4735="NYFR", "Nypa fruticans", IF(J4735="CYRA", "Cynometra ramiflora", IF(J4735="PHPA", "Phoenix paludosa", IF(J4735="SCHY", "Scyphiphora hydrophyllacea", IF(J4735="DIMA", "Diospyros maritima", IF(J4735="POPI", "Pongamia pinnata", IF(J4735="MAPS", "Maniltoa psilogyne", IF(J4735="INBI", "Intsia bijuga", IF(J4735="ACEB", "Acanthus ebracteatus", IF(J4735="CAER", "Calamus erinaceus", IF(J4735="UNUN", "Unknown unknown",  IF(J4735="SOAL", "Sonneratia alba",  IF(J4735="AECO", "Aegiceras corniculatum", "" )) )))))))))))))))))))))))))))))</f>
        <v>Rhizophora apiculata</v>
      </c>
      <c r="J4735" s="23" t="s">
        <v>21</v>
      </c>
      <c r="K4735" s="68" t="n">
        <v>5</v>
      </c>
      <c r="L4735" s="30"/>
      <c r="N4735" s="38"/>
    </row>
    <row r="4736" customFormat="false" ht="13.8" hidden="false" customHeight="false" outlineLevel="0" collapsed="false">
      <c r="A4736" s="23" t="s">
        <v>138</v>
      </c>
      <c r="B4736" s="27" t="n">
        <v>41395</v>
      </c>
      <c r="C4736" s="1" t="s">
        <v>544</v>
      </c>
      <c r="D4736" s="1" t="s">
        <v>140</v>
      </c>
      <c r="E4736" s="1" t="s">
        <v>544</v>
      </c>
      <c r="F4736" s="1" t="s">
        <v>20</v>
      </c>
      <c r="G4736" s="1" t="s">
        <v>199</v>
      </c>
      <c r="H4736" s="1" t="n">
        <v>6</v>
      </c>
      <c r="I4736" s="23" t="str">
        <f aca="false">IF(J4736="RHAP", "Rhizophora apiculata", IF(J4736="EXAG", "Excoecaria agallocha", IF(J4736="BRPA", "Bruguiera parviflora", IF(J4736="XYMO", "Xylocarpus moluccensis", IF(J4736="BRCY", "Bruguiera cylindrica", IF(J4736="AVAL", "Avicennia alba", IF(J4736="AVOF", "Avicennia officinalis", IF(J4736="LURA", "Lumnitzera racemosa", IF(J4736="CETA", "Ceriops tagal", IF(J4736="XYGR", "Xylocarpus granatum", IF(J4736="AVMA", "Avicennia marina", IF(J4736="RHMU", "Rhizophora mucronata", IF(J4736="BRGY", "Bruguiera gymnorrhiza", IF(J4736="BRSE", "Bruguiera sexangula", IF(J4736="SOOV", "Sonneratia ovata", IF(J4736="SOCA", "Sonneratia caseolaris", IF(J4736="HELI", "Heritiera littoralis", IF(J4736="HESY", "Heritiera sylvatica", IF(J4736="NYFR", "Nypa fruticans", IF(J4736="CYRA", "Cynometra ramiflora", IF(J4736="PHPA", "Phoenix paludosa", IF(J4736="SCHY", "Scyphiphora hydrophyllacea", IF(J4736="DIMA", "Diospyros maritima", IF(J4736="POPI", "Pongamia pinnata", IF(J4736="MAPS", "Maniltoa psilogyne", IF(J4736="INBI", "Intsia bijuga", IF(J4736="ACEB", "Acanthus ebracteatus", IF(J4736="CAER", "Calamus erinaceus", IF(J4736="UNUN", "Unknown unknown",  IF(J4736="SOAL", "Sonneratia alba",  IF(J4736="AECO", "Aegiceras corniculatum", "" )) )))))))))))))))))))))))))))))</f>
        <v>Rhizophora apiculata</v>
      </c>
      <c r="J4736" s="23" t="s">
        <v>21</v>
      </c>
      <c r="K4736" s="68" t="n">
        <v>5</v>
      </c>
      <c r="L4736" s="30"/>
      <c r="N4736" s="38"/>
    </row>
    <row r="4737" customFormat="false" ht="13.8" hidden="false" customHeight="false" outlineLevel="0" collapsed="false">
      <c r="A4737" s="72" t="s">
        <v>138</v>
      </c>
      <c r="B4737" s="27" t="n">
        <v>41395</v>
      </c>
      <c r="C4737" s="1" t="s">
        <v>544</v>
      </c>
      <c r="D4737" s="1" t="s">
        <v>140</v>
      </c>
      <c r="E4737" s="1" t="s">
        <v>544</v>
      </c>
      <c r="F4737" s="1" t="s">
        <v>20</v>
      </c>
      <c r="G4737" s="1" t="s">
        <v>199</v>
      </c>
      <c r="H4737" s="1" t="n">
        <v>6</v>
      </c>
      <c r="I4737" s="23" t="str">
        <f aca="false">IF(J4737="RHAP", "Rhizophora apiculata", IF(J4737="EXAG", "Excoecaria agallocha", IF(J4737="BRPA", "Bruguiera parviflora", IF(J4737="XYMO", "Xylocarpus moluccensis", IF(J4737="BRCY", "Bruguiera cylindrica", IF(J4737="AVAL", "Avicennia alba", IF(J4737="AVOF", "Avicennia officinalis", IF(J4737="LURA", "Lumnitzera racemosa", IF(J4737="CETA", "Ceriops tagal", IF(J4737="XYGR", "Xylocarpus granatum", IF(J4737="AVMA", "Avicennia marina", IF(J4737="RHMU", "Rhizophora mucronata", IF(J4737="BRGY", "Bruguiera gymnorrhiza", IF(J4737="BRSE", "Bruguiera sexangula", IF(J4737="SOOV", "Sonneratia ovata", IF(J4737="SOCA", "Sonneratia caseolaris", IF(J4737="HELI", "Heritiera littoralis", IF(J4737="HESY", "Heritiera sylvatica", IF(J4737="NYFR", "Nypa fruticans", IF(J4737="CYRA", "Cynometra ramiflora", IF(J4737="PHPA", "Phoenix paludosa", IF(J4737="SCHY", "Scyphiphora hydrophyllacea", IF(J4737="DIMA", "Diospyros maritima", IF(J4737="POPI", "Pongamia pinnata", IF(J4737="MAPS", "Maniltoa psilogyne", IF(J4737="INBI", "Intsia bijuga", IF(J4737="ACEB", "Acanthus ebracteatus", IF(J4737="CAER", "Calamus erinaceus", IF(J4737="UNUN", "Unknown unknown",  IF(J4737="SOAL", "Sonneratia alba",  IF(J4737="AECO", "Aegiceras corniculatum", "" )) )))))))))))))))))))))))))))))</f>
        <v>Rhizophora apiculata</v>
      </c>
      <c r="J4737" s="23" t="s">
        <v>21</v>
      </c>
      <c r="K4737" s="68" t="n">
        <v>5.1</v>
      </c>
      <c r="L4737" s="30"/>
      <c r="N4737" s="38"/>
    </row>
    <row r="4738" customFormat="false" ht="13.8" hidden="false" customHeight="false" outlineLevel="0" collapsed="false">
      <c r="A4738" s="72" t="s">
        <v>138</v>
      </c>
      <c r="B4738" s="27" t="n">
        <v>41395</v>
      </c>
      <c r="C4738" s="1" t="s">
        <v>544</v>
      </c>
      <c r="D4738" s="1" t="s">
        <v>140</v>
      </c>
      <c r="E4738" s="1" t="s">
        <v>544</v>
      </c>
      <c r="F4738" s="1" t="s">
        <v>20</v>
      </c>
      <c r="G4738" s="1" t="s">
        <v>199</v>
      </c>
      <c r="H4738" s="1" t="n">
        <v>6</v>
      </c>
      <c r="I4738" s="23" t="str">
        <f aca="false">IF(J4738="RHAP", "Rhizophora apiculata", IF(J4738="EXAG", "Excoecaria agallocha", IF(J4738="BRPA", "Bruguiera parviflora", IF(J4738="XYMO", "Xylocarpus moluccensis", IF(J4738="BRCY", "Bruguiera cylindrica", IF(J4738="AVAL", "Avicennia alba", IF(J4738="AVOF", "Avicennia officinalis", IF(J4738="LURA", "Lumnitzera racemosa", IF(J4738="CETA", "Ceriops tagal", IF(J4738="XYGR", "Xylocarpus granatum", IF(J4738="AVMA", "Avicennia marina", IF(J4738="RHMU", "Rhizophora mucronata", IF(J4738="BRGY", "Bruguiera gymnorrhiza", IF(J4738="BRSE", "Bruguiera sexangula", IF(J4738="SOOV", "Sonneratia ovata", IF(J4738="SOCA", "Sonneratia caseolaris", IF(J4738="HELI", "Heritiera littoralis", IF(J4738="HESY", "Heritiera sylvatica", IF(J4738="NYFR", "Nypa fruticans", IF(J4738="CYRA", "Cynometra ramiflora", IF(J4738="PHPA", "Phoenix paludosa", IF(J4738="SCHY", "Scyphiphora hydrophyllacea", IF(J4738="DIMA", "Diospyros maritima", IF(J4738="POPI", "Pongamia pinnata", IF(J4738="MAPS", "Maniltoa psilogyne", IF(J4738="INBI", "Intsia bijuga", IF(J4738="ACEB", "Acanthus ebracteatus", IF(J4738="CAER", "Calamus erinaceus", IF(J4738="UNUN", "Unknown unknown",  IF(J4738="SOAL", "Sonneratia alba",  IF(J4738="AECO", "Aegiceras corniculatum", "" )) )))))))))))))))))))))))))))))</f>
        <v>Rhizophora apiculata</v>
      </c>
      <c r="J4738" s="23" t="s">
        <v>21</v>
      </c>
      <c r="K4738" s="68" t="n">
        <v>5.1</v>
      </c>
      <c r="L4738" s="30"/>
      <c r="N4738" s="38"/>
    </row>
    <row r="4739" customFormat="false" ht="13.8" hidden="false" customHeight="false" outlineLevel="0" collapsed="false">
      <c r="A4739" s="23" t="s">
        <v>138</v>
      </c>
      <c r="B4739" s="27" t="n">
        <v>41395</v>
      </c>
      <c r="C4739" s="1" t="s">
        <v>544</v>
      </c>
      <c r="D4739" s="1" t="s">
        <v>140</v>
      </c>
      <c r="E4739" s="1" t="s">
        <v>544</v>
      </c>
      <c r="F4739" s="1" t="s">
        <v>20</v>
      </c>
      <c r="G4739" s="1" t="s">
        <v>199</v>
      </c>
      <c r="H4739" s="1" t="n">
        <v>6</v>
      </c>
      <c r="I4739" s="23" t="str">
        <f aca="false">IF(J4739="RHAP", "Rhizophora apiculata", IF(J4739="EXAG", "Excoecaria agallocha", IF(J4739="BRPA", "Bruguiera parviflora", IF(J4739="XYMO", "Xylocarpus moluccensis", IF(J4739="BRCY", "Bruguiera cylindrica", IF(J4739="AVAL", "Avicennia alba", IF(J4739="AVOF", "Avicennia officinalis", IF(J4739="LURA", "Lumnitzera racemosa", IF(J4739="CETA", "Ceriops tagal", IF(J4739="XYGR", "Xylocarpus granatum", IF(J4739="AVMA", "Avicennia marina", IF(J4739="RHMU", "Rhizophora mucronata", IF(J4739="BRGY", "Bruguiera gymnorrhiza", IF(J4739="BRSE", "Bruguiera sexangula", IF(J4739="SOOV", "Sonneratia ovata", IF(J4739="SOCA", "Sonneratia caseolaris", IF(J4739="HELI", "Heritiera littoralis", IF(J4739="HESY", "Heritiera sylvatica", IF(J4739="NYFR", "Nypa fruticans", IF(J4739="CYRA", "Cynometra ramiflora", IF(J4739="PHPA", "Phoenix paludosa", IF(J4739="SCHY", "Scyphiphora hydrophyllacea", IF(J4739="DIMA", "Diospyros maritima", IF(J4739="POPI", "Pongamia pinnata", IF(J4739="MAPS", "Maniltoa psilogyne", IF(J4739="INBI", "Intsia bijuga", IF(J4739="ACEB", "Acanthus ebracteatus", IF(J4739="CAER", "Calamus erinaceus", IF(J4739="UNUN", "Unknown unknown",  IF(J4739="SOAL", "Sonneratia alba",  IF(J4739="AECO", "Aegiceras corniculatum", "" )) )))))))))))))))))))))))))))))</f>
        <v>Rhizophora apiculata</v>
      </c>
      <c r="J4739" s="23" t="s">
        <v>21</v>
      </c>
      <c r="K4739" s="68" t="n">
        <v>5.1</v>
      </c>
      <c r="L4739" s="30"/>
      <c r="N4739" s="38"/>
    </row>
    <row r="4740" customFormat="false" ht="13.8" hidden="false" customHeight="false" outlineLevel="0" collapsed="false">
      <c r="A4740" s="23" t="s">
        <v>138</v>
      </c>
      <c r="B4740" s="27" t="n">
        <v>41395</v>
      </c>
      <c r="C4740" s="1" t="s">
        <v>544</v>
      </c>
      <c r="D4740" s="1" t="s">
        <v>140</v>
      </c>
      <c r="E4740" s="1" t="s">
        <v>544</v>
      </c>
      <c r="F4740" s="1" t="s">
        <v>20</v>
      </c>
      <c r="G4740" s="1" t="s">
        <v>199</v>
      </c>
      <c r="H4740" s="1" t="n">
        <v>6</v>
      </c>
      <c r="I4740" s="23" t="str">
        <f aca="false">IF(J4740="RHAP", "Rhizophora apiculata", IF(J4740="EXAG", "Excoecaria agallocha", IF(J4740="BRPA", "Bruguiera parviflora", IF(J4740="XYMO", "Xylocarpus moluccensis", IF(J4740="BRCY", "Bruguiera cylindrica", IF(J4740="AVAL", "Avicennia alba", IF(J4740="AVOF", "Avicennia officinalis", IF(J4740="LURA", "Lumnitzera racemosa", IF(J4740="CETA", "Ceriops tagal", IF(J4740="XYGR", "Xylocarpus granatum", IF(J4740="AVMA", "Avicennia marina", IF(J4740="RHMU", "Rhizophora mucronata", IF(J4740="BRGY", "Bruguiera gymnorrhiza", IF(J4740="BRSE", "Bruguiera sexangula", IF(J4740="SOOV", "Sonneratia ovata", IF(J4740="SOCA", "Sonneratia caseolaris", IF(J4740="HELI", "Heritiera littoralis", IF(J4740="HESY", "Heritiera sylvatica", IF(J4740="NYFR", "Nypa fruticans", IF(J4740="CYRA", "Cynometra ramiflora", IF(J4740="PHPA", "Phoenix paludosa", IF(J4740="SCHY", "Scyphiphora hydrophyllacea", IF(J4740="DIMA", "Diospyros maritima", IF(J4740="POPI", "Pongamia pinnata", IF(J4740="MAPS", "Maniltoa psilogyne", IF(J4740="INBI", "Intsia bijuga", IF(J4740="ACEB", "Acanthus ebracteatus", IF(J4740="CAER", "Calamus erinaceus", IF(J4740="UNUN", "Unknown unknown",  IF(J4740="SOAL", "Sonneratia alba",  IF(J4740="AECO", "Aegiceras corniculatum", "" )) )))))))))))))))))))))))))))))</f>
        <v>Rhizophora apiculata</v>
      </c>
      <c r="J4740" s="23" t="s">
        <v>21</v>
      </c>
      <c r="K4740" s="68" t="n">
        <v>5.1</v>
      </c>
      <c r="L4740" s="30"/>
      <c r="N4740" s="38"/>
    </row>
    <row r="4741" customFormat="false" ht="13.8" hidden="false" customHeight="false" outlineLevel="0" collapsed="false">
      <c r="A4741" s="23" t="s">
        <v>138</v>
      </c>
      <c r="B4741" s="27" t="n">
        <v>41395</v>
      </c>
      <c r="C4741" s="1" t="s">
        <v>544</v>
      </c>
      <c r="D4741" s="1" t="s">
        <v>140</v>
      </c>
      <c r="E4741" s="1" t="s">
        <v>544</v>
      </c>
      <c r="F4741" s="1" t="s">
        <v>20</v>
      </c>
      <c r="G4741" s="1" t="s">
        <v>199</v>
      </c>
      <c r="H4741" s="1" t="n">
        <v>6</v>
      </c>
      <c r="I4741" s="23" t="str">
        <f aca="false">IF(J4741="RHAP", "Rhizophora apiculata", IF(J4741="EXAG", "Excoecaria agallocha", IF(J4741="BRPA", "Bruguiera parviflora", IF(J4741="XYMO", "Xylocarpus moluccensis", IF(J4741="BRCY", "Bruguiera cylindrica", IF(J4741="AVAL", "Avicennia alba", IF(J4741="AVOF", "Avicennia officinalis", IF(J4741="LURA", "Lumnitzera racemosa", IF(J4741="CETA", "Ceriops tagal", IF(J4741="XYGR", "Xylocarpus granatum", IF(J4741="AVMA", "Avicennia marina", IF(J4741="RHMU", "Rhizophora mucronata", IF(J4741="BRGY", "Bruguiera gymnorrhiza", IF(J4741="BRSE", "Bruguiera sexangula", IF(J4741="SOOV", "Sonneratia ovata", IF(J4741="SOCA", "Sonneratia caseolaris", IF(J4741="HELI", "Heritiera littoralis", IF(J4741="HESY", "Heritiera sylvatica", IF(J4741="NYFR", "Nypa fruticans", IF(J4741="CYRA", "Cynometra ramiflora", IF(J4741="PHPA", "Phoenix paludosa", IF(J4741="SCHY", "Scyphiphora hydrophyllacea", IF(J4741="DIMA", "Diospyros maritima", IF(J4741="POPI", "Pongamia pinnata", IF(J4741="MAPS", "Maniltoa psilogyne", IF(J4741="INBI", "Intsia bijuga", IF(J4741="ACEB", "Acanthus ebracteatus", IF(J4741="CAER", "Calamus erinaceus", IF(J4741="UNUN", "Unknown unknown",  IF(J4741="SOAL", "Sonneratia alba",  IF(J4741="AECO", "Aegiceras corniculatum", "" )) )))))))))))))))))))))))))))))</f>
        <v>Rhizophora apiculata</v>
      </c>
      <c r="J4741" s="23" t="s">
        <v>21</v>
      </c>
      <c r="K4741" s="68" t="n">
        <v>5.1</v>
      </c>
      <c r="L4741" s="30"/>
      <c r="N4741" s="38"/>
    </row>
    <row r="4742" customFormat="false" ht="13.8" hidden="false" customHeight="false" outlineLevel="0" collapsed="false">
      <c r="A4742" s="72" t="s">
        <v>138</v>
      </c>
      <c r="B4742" s="27" t="n">
        <v>41395</v>
      </c>
      <c r="C4742" s="1" t="s">
        <v>544</v>
      </c>
      <c r="D4742" s="1" t="s">
        <v>140</v>
      </c>
      <c r="E4742" s="1" t="s">
        <v>544</v>
      </c>
      <c r="F4742" s="1" t="s">
        <v>20</v>
      </c>
      <c r="G4742" s="1" t="s">
        <v>199</v>
      </c>
      <c r="H4742" s="1" t="n">
        <v>6</v>
      </c>
      <c r="I4742" s="23" t="str">
        <f aca="false">IF(J4742="RHAP", "Rhizophora apiculata", IF(J4742="EXAG", "Excoecaria agallocha", IF(J4742="BRPA", "Bruguiera parviflora", IF(J4742="XYMO", "Xylocarpus moluccensis", IF(J4742="BRCY", "Bruguiera cylindrica", IF(J4742="AVAL", "Avicennia alba", IF(J4742="AVOF", "Avicennia officinalis", IF(J4742="LURA", "Lumnitzera racemosa", IF(J4742="CETA", "Ceriops tagal", IF(J4742="XYGR", "Xylocarpus granatum", IF(J4742="AVMA", "Avicennia marina", IF(J4742="RHMU", "Rhizophora mucronata", IF(J4742="BRGY", "Bruguiera gymnorrhiza", IF(J4742="BRSE", "Bruguiera sexangula", IF(J4742="SOOV", "Sonneratia ovata", IF(J4742="SOCA", "Sonneratia caseolaris", IF(J4742="HELI", "Heritiera littoralis", IF(J4742="HESY", "Heritiera sylvatica", IF(J4742="NYFR", "Nypa fruticans", IF(J4742="CYRA", "Cynometra ramiflora", IF(J4742="PHPA", "Phoenix paludosa", IF(J4742="SCHY", "Scyphiphora hydrophyllacea", IF(J4742="DIMA", "Diospyros maritima", IF(J4742="POPI", "Pongamia pinnata", IF(J4742="MAPS", "Maniltoa psilogyne", IF(J4742="INBI", "Intsia bijuga", IF(J4742="ACEB", "Acanthus ebracteatus", IF(J4742="CAER", "Calamus erinaceus", IF(J4742="UNUN", "Unknown unknown",  IF(J4742="SOAL", "Sonneratia alba",  IF(J4742="AECO", "Aegiceras corniculatum", "" )) )))))))))))))))))))))))))))))</f>
        <v>Rhizophora apiculata</v>
      </c>
      <c r="J4742" s="23" t="s">
        <v>21</v>
      </c>
      <c r="K4742" s="68" t="n">
        <v>5.2</v>
      </c>
      <c r="L4742" s="30"/>
      <c r="N4742" s="38"/>
    </row>
    <row r="4743" customFormat="false" ht="13.8" hidden="false" customHeight="false" outlineLevel="0" collapsed="false">
      <c r="A4743" s="72" t="s">
        <v>138</v>
      </c>
      <c r="B4743" s="27" t="n">
        <v>41395</v>
      </c>
      <c r="C4743" s="1" t="s">
        <v>544</v>
      </c>
      <c r="D4743" s="1" t="s">
        <v>140</v>
      </c>
      <c r="E4743" s="1" t="s">
        <v>544</v>
      </c>
      <c r="F4743" s="1" t="s">
        <v>20</v>
      </c>
      <c r="G4743" s="1" t="s">
        <v>199</v>
      </c>
      <c r="H4743" s="1" t="n">
        <v>6</v>
      </c>
      <c r="I4743" s="23" t="str">
        <f aca="false">IF(J4743="RHAP", "Rhizophora apiculata", IF(J4743="EXAG", "Excoecaria agallocha", IF(J4743="BRPA", "Bruguiera parviflora", IF(J4743="XYMO", "Xylocarpus moluccensis", IF(J4743="BRCY", "Bruguiera cylindrica", IF(J4743="AVAL", "Avicennia alba", IF(J4743="AVOF", "Avicennia officinalis", IF(J4743="LURA", "Lumnitzera racemosa", IF(J4743="CETA", "Ceriops tagal", IF(J4743="XYGR", "Xylocarpus granatum", IF(J4743="AVMA", "Avicennia marina", IF(J4743="RHMU", "Rhizophora mucronata", IF(J4743="BRGY", "Bruguiera gymnorrhiza", IF(J4743="BRSE", "Bruguiera sexangula", IF(J4743="SOOV", "Sonneratia ovata", IF(J4743="SOCA", "Sonneratia caseolaris", IF(J4743="HELI", "Heritiera littoralis", IF(J4743="HESY", "Heritiera sylvatica", IF(J4743="NYFR", "Nypa fruticans", IF(J4743="CYRA", "Cynometra ramiflora", IF(J4743="PHPA", "Phoenix paludosa", IF(J4743="SCHY", "Scyphiphora hydrophyllacea", IF(J4743="DIMA", "Diospyros maritima", IF(J4743="POPI", "Pongamia pinnata", IF(J4743="MAPS", "Maniltoa psilogyne", IF(J4743="INBI", "Intsia bijuga", IF(J4743="ACEB", "Acanthus ebracteatus", IF(J4743="CAER", "Calamus erinaceus", IF(J4743="UNUN", "Unknown unknown",  IF(J4743="SOAL", "Sonneratia alba",  IF(J4743="AECO", "Aegiceras corniculatum", "" )) )))))))))))))))))))))))))))))</f>
        <v>Rhizophora apiculata</v>
      </c>
      <c r="J4743" s="23" t="s">
        <v>21</v>
      </c>
      <c r="K4743" s="68" t="n">
        <v>5.2</v>
      </c>
      <c r="L4743" s="30"/>
      <c r="N4743" s="38"/>
    </row>
    <row r="4744" customFormat="false" ht="13.8" hidden="false" customHeight="false" outlineLevel="0" collapsed="false">
      <c r="A4744" s="23" t="s">
        <v>138</v>
      </c>
      <c r="B4744" s="27" t="n">
        <v>41395</v>
      </c>
      <c r="C4744" s="1" t="s">
        <v>544</v>
      </c>
      <c r="D4744" s="1" t="s">
        <v>140</v>
      </c>
      <c r="E4744" s="1" t="s">
        <v>544</v>
      </c>
      <c r="F4744" s="1" t="s">
        <v>20</v>
      </c>
      <c r="G4744" s="1" t="s">
        <v>199</v>
      </c>
      <c r="H4744" s="1" t="n">
        <v>6</v>
      </c>
      <c r="I4744" s="23" t="str">
        <f aca="false">IF(J4744="RHAP", "Rhizophora apiculata", IF(J4744="EXAG", "Excoecaria agallocha", IF(J4744="BRPA", "Bruguiera parviflora", IF(J4744="XYMO", "Xylocarpus moluccensis", IF(J4744="BRCY", "Bruguiera cylindrica", IF(J4744="AVAL", "Avicennia alba", IF(J4744="AVOF", "Avicennia officinalis", IF(J4744="LURA", "Lumnitzera racemosa", IF(J4744="CETA", "Ceriops tagal", IF(J4744="XYGR", "Xylocarpus granatum", IF(J4744="AVMA", "Avicennia marina", IF(J4744="RHMU", "Rhizophora mucronata", IF(J4744="BRGY", "Bruguiera gymnorrhiza", IF(J4744="BRSE", "Bruguiera sexangula", IF(J4744="SOOV", "Sonneratia ovata", IF(J4744="SOCA", "Sonneratia caseolaris", IF(J4744="HELI", "Heritiera littoralis", IF(J4744="HESY", "Heritiera sylvatica", IF(J4744="NYFR", "Nypa fruticans", IF(J4744="CYRA", "Cynometra ramiflora", IF(J4744="PHPA", "Phoenix paludosa", IF(J4744="SCHY", "Scyphiphora hydrophyllacea", IF(J4744="DIMA", "Diospyros maritima", IF(J4744="POPI", "Pongamia pinnata", IF(J4744="MAPS", "Maniltoa psilogyne", IF(J4744="INBI", "Intsia bijuga", IF(J4744="ACEB", "Acanthus ebracteatus", IF(J4744="CAER", "Calamus erinaceus", IF(J4744="UNUN", "Unknown unknown",  IF(J4744="SOAL", "Sonneratia alba",  IF(J4744="AECO", "Aegiceras corniculatum", "" )) )))))))))))))))))))))))))))))</f>
        <v>Rhizophora apiculata</v>
      </c>
      <c r="J4744" s="23" t="s">
        <v>21</v>
      </c>
      <c r="K4744" s="68" t="n">
        <v>5.2</v>
      </c>
      <c r="L4744" s="30"/>
      <c r="N4744" s="38"/>
    </row>
    <row r="4745" customFormat="false" ht="13.8" hidden="false" customHeight="false" outlineLevel="0" collapsed="false">
      <c r="A4745" s="72" t="s">
        <v>138</v>
      </c>
      <c r="B4745" s="27" t="n">
        <v>41395</v>
      </c>
      <c r="C4745" s="1" t="s">
        <v>544</v>
      </c>
      <c r="D4745" s="1" t="s">
        <v>140</v>
      </c>
      <c r="E4745" s="1" t="s">
        <v>544</v>
      </c>
      <c r="F4745" s="1" t="s">
        <v>20</v>
      </c>
      <c r="G4745" s="1" t="s">
        <v>199</v>
      </c>
      <c r="H4745" s="1" t="n">
        <v>6</v>
      </c>
      <c r="I4745" s="23" t="str">
        <f aca="false">IF(J4745="RHAP", "Rhizophora apiculata", IF(J4745="EXAG", "Excoecaria agallocha", IF(J4745="BRPA", "Bruguiera parviflora", IF(J4745="XYMO", "Xylocarpus moluccensis", IF(J4745="BRCY", "Bruguiera cylindrica", IF(J4745="AVAL", "Avicennia alba", IF(J4745="AVOF", "Avicennia officinalis", IF(J4745="LURA", "Lumnitzera racemosa", IF(J4745="CETA", "Ceriops tagal", IF(J4745="XYGR", "Xylocarpus granatum", IF(J4745="AVMA", "Avicennia marina", IF(J4745="RHMU", "Rhizophora mucronata", IF(J4745="BRGY", "Bruguiera gymnorrhiza", IF(J4745="BRSE", "Bruguiera sexangula", IF(J4745="SOOV", "Sonneratia ovata", IF(J4745="SOCA", "Sonneratia caseolaris", IF(J4745="HELI", "Heritiera littoralis", IF(J4745="HESY", "Heritiera sylvatica", IF(J4745="NYFR", "Nypa fruticans", IF(J4745="CYRA", "Cynometra ramiflora", IF(J4745="PHPA", "Phoenix paludosa", IF(J4745="SCHY", "Scyphiphora hydrophyllacea", IF(J4745="DIMA", "Diospyros maritima", IF(J4745="POPI", "Pongamia pinnata", IF(J4745="MAPS", "Maniltoa psilogyne", IF(J4745="INBI", "Intsia bijuga", IF(J4745="ACEB", "Acanthus ebracteatus", IF(J4745="CAER", "Calamus erinaceus", IF(J4745="UNUN", "Unknown unknown",  IF(J4745="SOAL", "Sonneratia alba",  IF(J4745="AECO", "Aegiceras corniculatum", "" )) )))))))))))))))))))))))))))))</f>
        <v>Rhizophora apiculata</v>
      </c>
      <c r="J4745" s="23" t="s">
        <v>21</v>
      </c>
      <c r="K4745" s="68" t="n">
        <v>5.3</v>
      </c>
      <c r="L4745" s="30"/>
      <c r="N4745" s="38"/>
    </row>
    <row r="4746" customFormat="false" ht="13.8" hidden="false" customHeight="false" outlineLevel="0" collapsed="false">
      <c r="A4746" s="72" t="s">
        <v>138</v>
      </c>
      <c r="B4746" s="27" t="n">
        <v>41395</v>
      </c>
      <c r="C4746" s="1" t="s">
        <v>544</v>
      </c>
      <c r="D4746" s="1" t="s">
        <v>140</v>
      </c>
      <c r="E4746" s="1" t="s">
        <v>544</v>
      </c>
      <c r="F4746" s="1" t="s">
        <v>20</v>
      </c>
      <c r="G4746" s="1" t="s">
        <v>199</v>
      </c>
      <c r="H4746" s="1" t="n">
        <v>6</v>
      </c>
      <c r="I4746" s="23" t="str">
        <f aca="false">IF(J4746="RHAP", "Rhizophora apiculata", IF(J4746="EXAG", "Excoecaria agallocha", IF(J4746="BRPA", "Bruguiera parviflora", IF(J4746="XYMO", "Xylocarpus moluccensis", IF(J4746="BRCY", "Bruguiera cylindrica", IF(J4746="AVAL", "Avicennia alba", IF(J4746="AVOF", "Avicennia officinalis", IF(J4746="LURA", "Lumnitzera racemosa", IF(J4746="CETA", "Ceriops tagal", IF(J4746="XYGR", "Xylocarpus granatum", IF(J4746="AVMA", "Avicennia marina", IF(J4746="RHMU", "Rhizophora mucronata", IF(J4746="BRGY", "Bruguiera gymnorrhiza", IF(J4746="BRSE", "Bruguiera sexangula", IF(J4746="SOOV", "Sonneratia ovata", IF(J4746="SOCA", "Sonneratia caseolaris", IF(J4746="HELI", "Heritiera littoralis", IF(J4746="HESY", "Heritiera sylvatica", IF(J4746="NYFR", "Nypa fruticans", IF(J4746="CYRA", "Cynometra ramiflora", IF(J4746="PHPA", "Phoenix paludosa", IF(J4746="SCHY", "Scyphiphora hydrophyllacea", IF(J4746="DIMA", "Diospyros maritima", IF(J4746="POPI", "Pongamia pinnata", IF(J4746="MAPS", "Maniltoa psilogyne", IF(J4746="INBI", "Intsia bijuga", IF(J4746="ACEB", "Acanthus ebracteatus", IF(J4746="CAER", "Calamus erinaceus", IF(J4746="UNUN", "Unknown unknown",  IF(J4746="SOAL", "Sonneratia alba",  IF(J4746="AECO", "Aegiceras corniculatum", "" )) )))))))))))))))))))))))))))))</f>
        <v>Rhizophora apiculata</v>
      </c>
      <c r="J4746" s="23" t="s">
        <v>21</v>
      </c>
      <c r="K4746" s="68" t="n">
        <v>5.3</v>
      </c>
      <c r="L4746" s="30"/>
      <c r="N4746" s="38"/>
    </row>
    <row r="4747" customFormat="false" ht="13.8" hidden="false" customHeight="false" outlineLevel="0" collapsed="false">
      <c r="A4747" s="23" t="s">
        <v>138</v>
      </c>
      <c r="B4747" s="27" t="n">
        <v>41395</v>
      </c>
      <c r="C4747" s="1" t="s">
        <v>544</v>
      </c>
      <c r="D4747" s="1" t="s">
        <v>140</v>
      </c>
      <c r="E4747" s="1" t="s">
        <v>544</v>
      </c>
      <c r="F4747" s="1" t="s">
        <v>20</v>
      </c>
      <c r="G4747" s="1" t="s">
        <v>199</v>
      </c>
      <c r="H4747" s="1" t="n">
        <v>6</v>
      </c>
      <c r="I4747" s="23" t="str">
        <f aca="false">IF(J4747="RHAP", "Rhizophora apiculata", IF(J4747="EXAG", "Excoecaria agallocha", IF(J4747="BRPA", "Bruguiera parviflora", IF(J4747="XYMO", "Xylocarpus moluccensis", IF(J4747="BRCY", "Bruguiera cylindrica", IF(J4747="AVAL", "Avicennia alba", IF(J4747="AVOF", "Avicennia officinalis", IF(J4747="LURA", "Lumnitzera racemosa", IF(J4747="CETA", "Ceriops tagal", IF(J4747="XYGR", "Xylocarpus granatum", IF(J4747="AVMA", "Avicennia marina", IF(J4747="RHMU", "Rhizophora mucronata", IF(J4747="BRGY", "Bruguiera gymnorrhiza", IF(J4747="BRSE", "Bruguiera sexangula", IF(J4747="SOOV", "Sonneratia ovata", IF(J4747="SOCA", "Sonneratia caseolaris", IF(J4747="HELI", "Heritiera littoralis", IF(J4747="HESY", "Heritiera sylvatica", IF(J4747="NYFR", "Nypa fruticans", IF(J4747="CYRA", "Cynometra ramiflora", IF(J4747="PHPA", "Phoenix paludosa", IF(J4747="SCHY", "Scyphiphora hydrophyllacea", IF(J4747="DIMA", "Diospyros maritima", IF(J4747="POPI", "Pongamia pinnata", IF(J4747="MAPS", "Maniltoa psilogyne", IF(J4747="INBI", "Intsia bijuga", IF(J4747="ACEB", "Acanthus ebracteatus", IF(J4747="CAER", "Calamus erinaceus", IF(J4747="UNUN", "Unknown unknown",  IF(J4747="SOAL", "Sonneratia alba",  IF(J4747="AECO", "Aegiceras corniculatum", "" )) )))))))))))))))))))))))))))))</f>
        <v>Rhizophora apiculata</v>
      </c>
      <c r="J4747" s="23" t="s">
        <v>21</v>
      </c>
      <c r="K4747" s="68" t="n">
        <v>5.3</v>
      </c>
      <c r="L4747" s="30"/>
      <c r="N4747" s="38"/>
    </row>
    <row r="4748" customFormat="false" ht="13.8" hidden="false" customHeight="false" outlineLevel="0" collapsed="false">
      <c r="A4748" s="23" t="s">
        <v>138</v>
      </c>
      <c r="B4748" s="27" t="n">
        <v>41395</v>
      </c>
      <c r="C4748" s="1" t="s">
        <v>544</v>
      </c>
      <c r="D4748" s="1" t="s">
        <v>140</v>
      </c>
      <c r="E4748" s="1" t="s">
        <v>544</v>
      </c>
      <c r="F4748" s="1" t="s">
        <v>20</v>
      </c>
      <c r="G4748" s="1" t="s">
        <v>199</v>
      </c>
      <c r="H4748" s="1" t="n">
        <v>6</v>
      </c>
      <c r="I4748" s="23" t="str">
        <f aca="false">IF(J4748="RHAP", "Rhizophora apiculata", IF(J4748="EXAG", "Excoecaria agallocha", IF(J4748="BRPA", "Bruguiera parviflora", IF(J4748="XYMO", "Xylocarpus moluccensis", IF(J4748="BRCY", "Bruguiera cylindrica", IF(J4748="AVAL", "Avicennia alba", IF(J4748="AVOF", "Avicennia officinalis", IF(J4748="LURA", "Lumnitzera racemosa", IF(J4748="CETA", "Ceriops tagal", IF(J4748="XYGR", "Xylocarpus granatum", IF(J4748="AVMA", "Avicennia marina", IF(J4748="RHMU", "Rhizophora mucronata", IF(J4748="BRGY", "Bruguiera gymnorrhiza", IF(J4748="BRSE", "Bruguiera sexangula", IF(J4748="SOOV", "Sonneratia ovata", IF(J4748="SOCA", "Sonneratia caseolaris", IF(J4748="HELI", "Heritiera littoralis", IF(J4748="HESY", "Heritiera sylvatica", IF(J4748="NYFR", "Nypa fruticans", IF(J4748="CYRA", "Cynometra ramiflora", IF(J4748="PHPA", "Phoenix paludosa", IF(J4748="SCHY", "Scyphiphora hydrophyllacea", IF(J4748="DIMA", "Diospyros maritima", IF(J4748="POPI", "Pongamia pinnata", IF(J4748="MAPS", "Maniltoa psilogyne", IF(J4748="INBI", "Intsia bijuga", IF(J4748="ACEB", "Acanthus ebracteatus", IF(J4748="CAER", "Calamus erinaceus", IF(J4748="UNUN", "Unknown unknown",  IF(J4748="SOAL", "Sonneratia alba",  IF(J4748="AECO", "Aegiceras corniculatum", "" )) )))))))))))))))))))))))))))))</f>
        <v>Rhizophora apiculata</v>
      </c>
      <c r="J4748" s="23" t="s">
        <v>21</v>
      </c>
      <c r="K4748" s="68" t="n">
        <v>5.3</v>
      </c>
      <c r="L4748" s="30"/>
      <c r="N4748" s="38"/>
    </row>
    <row r="4749" customFormat="false" ht="13.8" hidden="false" customHeight="false" outlineLevel="0" collapsed="false">
      <c r="A4749" s="72" t="s">
        <v>138</v>
      </c>
      <c r="B4749" s="27" t="n">
        <v>41395</v>
      </c>
      <c r="C4749" s="1" t="s">
        <v>544</v>
      </c>
      <c r="D4749" s="1" t="s">
        <v>140</v>
      </c>
      <c r="E4749" s="1" t="s">
        <v>544</v>
      </c>
      <c r="F4749" s="1" t="s">
        <v>20</v>
      </c>
      <c r="G4749" s="1" t="s">
        <v>199</v>
      </c>
      <c r="H4749" s="1" t="n">
        <v>6</v>
      </c>
      <c r="I4749" s="23" t="str">
        <f aca="false">IF(J4749="RHAP", "Rhizophora apiculata", IF(J4749="EXAG", "Excoecaria agallocha", IF(J4749="BRPA", "Bruguiera parviflora", IF(J4749="XYMO", "Xylocarpus moluccensis", IF(J4749="BRCY", "Bruguiera cylindrica", IF(J4749="AVAL", "Avicennia alba", IF(J4749="AVOF", "Avicennia officinalis", IF(J4749="LURA", "Lumnitzera racemosa", IF(J4749="CETA", "Ceriops tagal", IF(J4749="XYGR", "Xylocarpus granatum", IF(J4749="AVMA", "Avicennia marina", IF(J4749="RHMU", "Rhizophora mucronata", IF(J4749="BRGY", "Bruguiera gymnorrhiza", IF(J4749="BRSE", "Bruguiera sexangula", IF(J4749="SOOV", "Sonneratia ovata", IF(J4749="SOCA", "Sonneratia caseolaris", IF(J4749="HELI", "Heritiera littoralis", IF(J4749="HESY", "Heritiera sylvatica", IF(J4749="NYFR", "Nypa fruticans", IF(J4749="CYRA", "Cynometra ramiflora", IF(J4749="PHPA", "Phoenix paludosa", IF(J4749="SCHY", "Scyphiphora hydrophyllacea", IF(J4749="DIMA", "Diospyros maritima", IF(J4749="POPI", "Pongamia pinnata", IF(J4749="MAPS", "Maniltoa psilogyne", IF(J4749="INBI", "Intsia bijuga", IF(J4749="ACEB", "Acanthus ebracteatus", IF(J4749="CAER", "Calamus erinaceus", IF(J4749="UNUN", "Unknown unknown",  IF(J4749="SOAL", "Sonneratia alba",  IF(J4749="AECO", "Aegiceras corniculatum", "" )) )))))))))))))))))))))))))))))</f>
        <v>Rhizophora apiculata</v>
      </c>
      <c r="J4749" s="23" t="s">
        <v>21</v>
      </c>
      <c r="K4749" s="68" t="n">
        <v>5.4</v>
      </c>
      <c r="L4749" s="30"/>
      <c r="N4749" s="38"/>
    </row>
    <row r="4750" customFormat="false" ht="13.8" hidden="false" customHeight="false" outlineLevel="0" collapsed="false">
      <c r="A4750" s="72" t="s">
        <v>138</v>
      </c>
      <c r="B4750" s="27" t="n">
        <v>41395</v>
      </c>
      <c r="C4750" s="1" t="s">
        <v>544</v>
      </c>
      <c r="D4750" s="1" t="s">
        <v>140</v>
      </c>
      <c r="E4750" s="1" t="s">
        <v>544</v>
      </c>
      <c r="F4750" s="1" t="s">
        <v>20</v>
      </c>
      <c r="G4750" s="1" t="s">
        <v>199</v>
      </c>
      <c r="H4750" s="1" t="n">
        <v>6</v>
      </c>
      <c r="I4750" s="23" t="str">
        <f aca="false">IF(J4750="RHAP", "Rhizophora apiculata", IF(J4750="EXAG", "Excoecaria agallocha", IF(J4750="BRPA", "Bruguiera parviflora", IF(J4750="XYMO", "Xylocarpus moluccensis", IF(J4750="BRCY", "Bruguiera cylindrica", IF(J4750="AVAL", "Avicennia alba", IF(J4750="AVOF", "Avicennia officinalis", IF(J4750="LURA", "Lumnitzera racemosa", IF(J4750="CETA", "Ceriops tagal", IF(J4750="XYGR", "Xylocarpus granatum", IF(J4750="AVMA", "Avicennia marina", IF(J4750="RHMU", "Rhizophora mucronata", IF(J4750="BRGY", "Bruguiera gymnorrhiza", IF(J4750="BRSE", "Bruguiera sexangula", IF(J4750="SOOV", "Sonneratia ovata", IF(J4750="SOCA", "Sonneratia caseolaris", IF(J4750="HELI", "Heritiera littoralis", IF(J4750="HESY", "Heritiera sylvatica", IF(J4750="NYFR", "Nypa fruticans", IF(J4750="CYRA", "Cynometra ramiflora", IF(J4750="PHPA", "Phoenix paludosa", IF(J4750="SCHY", "Scyphiphora hydrophyllacea", IF(J4750="DIMA", "Diospyros maritima", IF(J4750="POPI", "Pongamia pinnata", IF(J4750="MAPS", "Maniltoa psilogyne", IF(J4750="INBI", "Intsia bijuga", IF(J4750="ACEB", "Acanthus ebracteatus", IF(J4750="CAER", "Calamus erinaceus", IF(J4750="UNUN", "Unknown unknown",  IF(J4750="SOAL", "Sonneratia alba",  IF(J4750="AECO", "Aegiceras corniculatum", "" )) )))))))))))))))))))))))))))))</f>
        <v>Rhizophora apiculata</v>
      </c>
      <c r="J4750" s="23" t="s">
        <v>21</v>
      </c>
      <c r="K4750" s="68" t="n">
        <v>5.5</v>
      </c>
      <c r="L4750" s="30"/>
      <c r="N4750" s="38"/>
    </row>
    <row r="4751" customFormat="false" ht="13.8" hidden="false" customHeight="false" outlineLevel="0" collapsed="false">
      <c r="A4751" s="72" t="s">
        <v>138</v>
      </c>
      <c r="B4751" s="27" t="n">
        <v>41395</v>
      </c>
      <c r="C4751" s="1" t="s">
        <v>544</v>
      </c>
      <c r="D4751" s="1" t="s">
        <v>140</v>
      </c>
      <c r="E4751" s="1" t="s">
        <v>544</v>
      </c>
      <c r="F4751" s="1" t="s">
        <v>20</v>
      </c>
      <c r="G4751" s="1" t="s">
        <v>199</v>
      </c>
      <c r="H4751" s="1" t="n">
        <v>6</v>
      </c>
      <c r="I4751" s="23" t="str">
        <f aca="false">IF(J4751="RHAP", "Rhizophora apiculata", IF(J4751="EXAG", "Excoecaria agallocha", IF(J4751="BRPA", "Bruguiera parviflora", IF(J4751="XYMO", "Xylocarpus moluccensis", IF(J4751="BRCY", "Bruguiera cylindrica", IF(J4751="AVAL", "Avicennia alba", IF(J4751="AVOF", "Avicennia officinalis", IF(J4751="LURA", "Lumnitzera racemosa", IF(J4751="CETA", "Ceriops tagal", IF(J4751="XYGR", "Xylocarpus granatum", IF(J4751="AVMA", "Avicennia marina", IF(J4751="RHMU", "Rhizophora mucronata", IF(J4751="BRGY", "Bruguiera gymnorrhiza", IF(J4751="BRSE", "Bruguiera sexangula", IF(J4751="SOOV", "Sonneratia ovata", IF(J4751="SOCA", "Sonneratia caseolaris", IF(J4751="HELI", "Heritiera littoralis", IF(J4751="HESY", "Heritiera sylvatica", IF(J4751="NYFR", "Nypa fruticans", IF(J4751="CYRA", "Cynometra ramiflora", IF(J4751="PHPA", "Phoenix paludosa", IF(J4751="SCHY", "Scyphiphora hydrophyllacea", IF(J4751="DIMA", "Diospyros maritima", IF(J4751="POPI", "Pongamia pinnata", IF(J4751="MAPS", "Maniltoa psilogyne", IF(J4751="INBI", "Intsia bijuga", IF(J4751="ACEB", "Acanthus ebracteatus", IF(J4751="CAER", "Calamus erinaceus", IF(J4751="UNUN", "Unknown unknown",  IF(J4751="SOAL", "Sonneratia alba",  IF(J4751="AECO", "Aegiceras corniculatum", "" )) )))))))))))))))))))))))))))))</f>
        <v>Rhizophora apiculata</v>
      </c>
      <c r="J4751" s="23" t="s">
        <v>21</v>
      </c>
      <c r="K4751" s="68" t="n">
        <v>5.6</v>
      </c>
      <c r="L4751" s="30"/>
      <c r="N4751" s="38"/>
    </row>
    <row r="4752" customFormat="false" ht="13.8" hidden="false" customHeight="false" outlineLevel="0" collapsed="false">
      <c r="A4752" s="23" t="s">
        <v>138</v>
      </c>
      <c r="B4752" s="27" t="n">
        <v>41395</v>
      </c>
      <c r="C4752" s="1" t="s">
        <v>544</v>
      </c>
      <c r="D4752" s="1" t="s">
        <v>140</v>
      </c>
      <c r="E4752" s="1" t="s">
        <v>544</v>
      </c>
      <c r="F4752" s="1" t="s">
        <v>20</v>
      </c>
      <c r="G4752" s="1" t="s">
        <v>199</v>
      </c>
      <c r="H4752" s="1" t="n">
        <v>6</v>
      </c>
      <c r="I4752" s="23" t="str">
        <f aca="false">IF(J4752="RHAP", "Rhizophora apiculata", IF(J4752="EXAG", "Excoecaria agallocha", IF(J4752="BRPA", "Bruguiera parviflora", IF(J4752="XYMO", "Xylocarpus moluccensis", IF(J4752="BRCY", "Bruguiera cylindrica", IF(J4752="AVAL", "Avicennia alba", IF(J4752="AVOF", "Avicennia officinalis", IF(J4752="LURA", "Lumnitzera racemosa", IF(J4752="CETA", "Ceriops tagal", IF(J4752="XYGR", "Xylocarpus granatum", IF(J4752="AVMA", "Avicennia marina", IF(J4752="RHMU", "Rhizophora mucronata", IF(J4752="BRGY", "Bruguiera gymnorrhiza", IF(J4752="BRSE", "Bruguiera sexangula", IF(J4752="SOOV", "Sonneratia ovata", IF(J4752="SOCA", "Sonneratia caseolaris", IF(J4752="HELI", "Heritiera littoralis", IF(J4752="HESY", "Heritiera sylvatica", IF(J4752="NYFR", "Nypa fruticans", IF(J4752="CYRA", "Cynometra ramiflora", IF(J4752="PHPA", "Phoenix paludosa", IF(J4752="SCHY", "Scyphiphora hydrophyllacea", IF(J4752="DIMA", "Diospyros maritima", IF(J4752="POPI", "Pongamia pinnata", IF(J4752="MAPS", "Maniltoa psilogyne", IF(J4752="INBI", "Intsia bijuga", IF(J4752="ACEB", "Acanthus ebracteatus", IF(J4752="CAER", "Calamus erinaceus", IF(J4752="UNUN", "Unknown unknown",  IF(J4752="SOAL", "Sonneratia alba",  IF(J4752="AECO", "Aegiceras corniculatum", "" )) )))))))))))))))))))))))))))))</f>
        <v>Rhizophora apiculata</v>
      </c>
      <c r="J4752" s="23" t="s">
        <v>21</v>
      </c>
      <c r="K4752" s="68" t="n">
        <v>5.6</v>
      </c>
      <c r="L4752" s="30"/>
      <c r="N4752" s="38"/>
    </row>
    <row r="4753" customFormat="false" ht="13.8" hidden="false" customHeight="false" outlineLevel="0" collapsed="false">
      <c r="A4753" s="23" t="s">
        <v>138</v>
      </c>
      <c r="B4753" s="27" t="n">
        <v>41395</v>
      </c>
      <c r="C4753" s="1" t="s">
        <v>544</v>
      </c>
      <c r="D4753" s="1" t="s">
        <v>140</v>
      </c>
      <c r="E4753" s="1" t="s">
        <v>544</v>
      </c>
      <c r="F4753" s="1" t="s">
        <v>20</v>
      </c>
      <c r="G4753" s="1" t="s">
        <v>199</v>
      </c>
      <c r="H4753" s="1" t="n">
        <v>6</v>
      </c>
      <c r="I4753" s="23" t="str">
        <f aca="false">IF(J4753="RHAP", "Rhizophora apiculata", IF(J4753="EXAG", "Excoecaria agallocha", IF(J4753="BRPA", "Bruguiera parviflora", IF(J4753="XYMO", "Xylocarpus moluccensis", IF(J4753="BRCY", "Bruguiera cylindrica", IF(J4753="AVAL", "Avicennia alba", IF(J4753="AVOF", "Avicennia officinalis", IF(J4753="LURA", "Lumnitzera racemosa", IF(J4753="CETA", "Ceriops tagal", IF(J4753="XYGR", "Xylocarpus granatum", IF(J4753="AVMA", "Avicennia marina", IF(J4753="RHMU", "Rhizophora mucronata", IF(J4753="BRGY", "Bruguiera gymnorrhiza", IF(J4753="BRSE", "Bruguiera sexangula", IF(J4753="SOOV", "Sonneratia ovata", IF(J4753="SOCA", "Sonneratia caseolaris", IF(J4753="HELI", "Heritiera littoralis", IF(J4753="HESY", "Heritiera sylvatica", IF(J4753="NYFR", "Nypa fruticans", IF(J4753="CYRA", "Cynometra ramiflora", IF(J4753="PHPA", "Phoenix paludosa", IF(J4753="SCHY", "Scyphiphora hydrophyllacea", IF(J4753="DIMA", "Diospyros maritima", IF(J4753="POPI", "Pongamia pinnata", IF(J4753="MAPS", "Maniltoa psilogyne", IF(J4753="INBI", "Intsia bijuga", IF(J4753="ACEB", "Acanthus ebracteatus", IF(J4753="CAER", "Calamus erinaceus", IF(J4753="UNUN", "Unknown unknown",  IF(J4753="SOAL", "Sonneratia alba",  IF(J4753="AECO", "Aegiceras corniculatum", "" )) )))))))))))))))))))))))))))))</f>
        <v>Rhizophora apiculata</v>
      </c>
      <c r="J4753" s="23" t="s">
        <v>21</v>
      </c>
      <c r="K4753" s="68" t="n">
        <v>5.7</v>
      </c>
      <c r="L4753" s="30"/>
      <c r="N4753" s="38"/>
    </row>
    <row r="4754" customFormat="false" ht="13.8" hidden="false" customHeight="false" outlineLevel="0" collapsed="false">
      <c r="A4754" s="72" t="s">
        <v>138</v>
      </c>
      <c r="B4754" s="27" t="n">
        <v>41395</v>
      </c>
      <c r="C4754" s="1" t="s">
        <v>544</v>
      </c>
      <c r="D4754" s="1" t="s">
        <v>140</v>
      </c>
      <c r="E4754" s="1" t="s">
        <v>544</v>
      </c>
      <c r="F4754" s="1" t="s">
        <v>20</v>
      </c>
      <c r="G4754" s="1" t="s">
        <v>199</v>
      </c>
      <c r="H4754" s="1" t="n">
        <v>6</v>
      </c>
      <c r="I4754" s="23" t="str">
        <f aca="false">IF(J4754="RHAP", "Rhizophora apiculata", IF(J4754="EXAG", "Excoecaria agallocha", IF(J4754="BRPA", "Bruguiera parviflora", IF(J4754="XYMO", "Xylocarpus moluccensis", IF(J4754="BRCY", "Bruguiera cylindrica", IF(J4754="AVAL", "Avicennia alba", IF(J4754="AVOF", "Avicennia officinalis", IF(J4754="LURA", "Lumnitzera racemosa", IF(J4754="CETA", "Ceriops tagal", IF(J4754="XYGR", "Xylocarpus granatum", IF(J4754="AVMA", "Avicennia marina", IF(J4754="RHMU", "Rhizophora mucronata", IF(J4754="BRGY", "Bruguiera gymnorrhiza", IF(J4754="BRSE", "Bruguiera sexangula", IF(J4754="SOOV", "Sonneratia ovata", IF(J4754="SOCA", "Sonneratia caseolaris", IF(J4754="HELI", "Heritiera littoralis", IF(J4754="HESY", "Heritiera sylvatica", IF(J4754="NYFR", "Nypa fruticans", IF(J4754="CYRA", "Cynometra ramiflora", IF(J4754="PHPA", "Phoenix paludosa", IF(J4754="SCHY", "Scyphiphora hydrophyllacea", IF(J4754="DIMA", "Diospyros maritima", IF(J4754="POPI", "Pongamia pinnata", IF(J4754="MAPS", "Maniltoa psilogyne", IF(J4754="INBI", "Intsia bijuga", IF(J4754="ACEB", "Acanthus ebracteatus", IF(J4754="CAER", "Calamus erinaceus", IF(J4754="UNUN", "Unknown unknown",  IF(J4754="SOAL", "Sonneratia alba",  IF(J4754="AECO", "Aegiceras corniculatum", "" )) )))))))))))))))))))))))))))))</f>
        <v>Rhizophora apiculata</v>
      </c>
      <c r="J4754" s="23" t="s">
        <v>21</v>
      </c>
      <c r="K4754" s="68" t="n">
        <v>5.8</v>
      </c>
      <c r="L4754" s="30"/>
      <c r="N4754" s="38"/>
    </row>
    <row r="4755" customFormat="false" ht="13.8" hidden="false" customHeight="false" outlineLevel="0" collapsed="false">
      <c r="A4755" s="72" t="s">
        <v>138</v>
      </c>
      <c r="B4755" s="27" t="n">
        <v>41395</v>
      </c>
      <c r="C4755" s="1" t="s">
        <v>544</v>
      </c>
      <c r="D4755" s="1" t="s">
        <v>140</v>
      </c>
      <c r="E4755" s="1" t="s">
        <v>544</v>
      </c>
      <c r="F4755" s="1" t="s">
        <v>20</v>
      </c>
      <c r="G4755" s="1" t="s">
        <v>199</v>
      </c>
      <c r="H4755" s="1" t="n">
        <v>6</v>
      </c>
      <c r="I4755" s="23" t="str">
        <f aca="false">IF(J4755="RHAP", "Rhizophora apiculata", IF(J4755="EXAG", "Excoecaria agallocha", IF(J4755="BRPA", "Bruguiera parviflora", IF(J4755="XYMO", "Xylocarpus moluccensis", IF(J4755="BRCY", "Bruguiera cylindrica", IF(J4755="AVAL", "Avicennia alba", IF(J4755="AVOF", "Avicennia officinalis", IF(J4755="LURA", "Lumnitzera racemosa", IF(J4755="CETA", "Ceriops tagal", IF(J4755="XYGR", "Xylocarpus granatum", IF(J4755="AVMA", "Avicennia marina", IF(J4755="RHMU", "Rhizophora mucronata", IF(J4755="BRGY", "Bruguiera gymnorrhiza", IF(J4755="BRSE", "Bruguiera sexangula", IF(J4755="SOOV", "Sonneratia ovata", IF(J4755="SOCA", "Sonneratia caseolaris", IF(J4755="HELI", "Heritiera littoralis", IF(J4755="HESY", "Heritiera sylvatica", IF(J4755="NYFR", "Nypa fruticans", IF(J4755="CYRA", "Cynometra ramiflora", IF(J4755="PHPA", "Phoenix paludosa", IF(J4755="SCHY", "Scyphiphora hydrophyllacea", IF(J4755="DIMA", "Diospyros maritima", IF(J4755="POPI", "Pongamia pinnata", IF(J4755="MAPS", "Maniltoa psilogyne", IF(J4755="INBI", "Intsia bijuga", IF(J4755="ACEB", "Acanthus ebracteatus", IF(J4755="CAER", "Calamus erinaceus", IF(J4755="UNUN", "Unknown unknown",  IF(J4755="SOAL", "Sonneratia alba",  IF(J4755="AECO", "Aegiceras corniculatum", "" )) )))))))))))))))))))))))))))))</f>
        <v>Rhizophora apiculata</v>
      </c>
      <c r="J4755" s="23" t="s">
        <v>21</v>
      </c>
      <c r="K4755" s="68" t="n">
        <v>5.9</v>
      </c>
      <c r="L4755" s="30"/>
      <c r="N4755" s="38"/>
    </row>
    <row r="4756" customFormat="false" ht="13.8" hidden="false" customHeight="false" outlineLevel="0" collapsed="false">
      <c r="A4756" s="72" t="s">
        <v>138</v>
      </c>
      <c r="B4756" s="27" t="n">
        <v>41395</v>
      </c>
      <c r="C4756" s="1" t="s">
        <v>544</v>
      </c>
      <c r="D4756" s="1" t="s">
        <v>140</v>
      </c>
      <c r="E4756" s="1" t="s">
        <v>544</v>
      </c>
      <c r="F4756" s="1" t="s">
        <v>20</v>
      </c>
      <c r="G4756" s="1" t="s">
        <v>199</v>
      </c>
      <c r="H4756" s="1" t="n">
        <v>6</v>
      </c>
      <c r="I4756" s="23" t="str">
        <f aca="false">IF(J4756="RHAP", "Rhizophora apiculata", IF(J4756="EXAG", "Excoecaria agallocha", IF(J4756="BRPA", "Bruguiera parviflora", IF(J4756="XYMO", "Xylocarpus moluccensis", IF(J4756="BRCY", "Bruguiera cylindrica", IF(J4756="AVAL", "Avicennia alba", IF(J4756="AVOF", "Avicennia officinalis", IF(J4756="LURA", "Lumnitzera racemosa", IF(J4756="CETA", "Ceriops tagal", IF(J4756="XYGR", "Xylocarpus granatum", IF(J4756="AVMA", "Avicennia marina", IF(J4756="RHMU", "Rhizophora mucronata", IF(J4756="BRGY", "Bruguiera gymnorrhiza", IF(J4756="BRSE", "Bruguiera sexangula", IF(J4756="SOOV", "Sonneratia ovata", IF(J4756="SOCA", "Sonneratia caseolaris", IF(J4756="HELI", "Heritiera littoralis", IF(J4756="HESY", "Heritiera sylvatica", IF(J4756="NYFR", "Nypa fruticans", IF(J4756="CYRA", "Cynometra ramiflora", IF(J4756="PHPA", "Phoenix paludosa", IF(J4756="SCHY", "Scyphiphora hydrophyllacea", IF(J4756="DIMA", "Diospyros maritima", IF(J4756="POPI", "Pongamia pinnata", IF(J4756="MAPS", "Maniltoa psilogyne", IF(J4756="INBI", "Intsia bijuga", IF(J4756="ACEB", "Acanthus ebracteatus", IF(J4756="CAER", "Calamus erinaceus", IF(J4756="UNUN", "Unknown unknown",  IF(J4756="SOAL", "Sonneratia alba",  IF(J4756="AECO", "Aegiceras corniculatum", "" )) )))))))))))))))))))))))))))))</f>
        <v>Rhizophora apiculata</v>
      </c>
      <c r="J4756" s="23" t="s">
        <v>21</v>
      </c>
      <c r="K4756" s="68" t="n">
        <v>5.9</v>
      </c>
      <c r="L4756" s="30"/>
      <c r="N4756" s="38"/>
    </row>
    <row r="4757" customFormat="false" ht="13.8" hidden="false" customHeight="false" outlineLevel="0" collapsed="false">
      <c r="A4757" s="23" t="s">
        <v>138</v>
      </c>
      <c r="B4757" s="27" t="n">
        <v>41395</v>
      </c>
      <c r="C4757" s="1" t="s">
        <v>544</v>
      </c>
      <c r="D4757" s="1" t="s">
        <v>140</v>
      </c>
      <c r="E4757" s="1" t="s">
        <v>544</v>
      </c>
      <c r="F4757" s="1" t="s">
        <v>20</v>
      </c>
      <c r="G4757" s="1" t="s">
        <v>199</v>
      </c>
      <c r="H4757" s="1" t="n">
        <v>6</v>
      </c>
      <c r="I4757" s="23" t="str">
        <f aca="false">IF(J4757="RHAP", "Rhizophora apiculata", IF(J4757="EXAG", "Excoecaria agallocha", IF(J4757="BRPA", "Bruguiera parviflora", IF(J4757="XYMO", "Xylocarpus moluccensis", IF(J4757="BRCY", "Bruguiera cylindrica", IF(J4757="AVAL", "Avicennia alba", IF(J4757="AVOF", "Avicennia officinalis", IF(J4757="LURA", "Lumnitzera racemosa", IF(J4757="CETA", "Ceriops tagal", IF(J4757="XYGR", "Xylocarpus granatum", IF(J4757="AVMA", "Avicennia marina", IF(J4757="RHMU", "Rhizophora mucronata", IF(J4757="BRGY", "Bruguiera gymnorrhiza", IF(J4757="BRSE", "Bruguiera sexangula", IF(J4757="SOOV", "Sonneratia ovata", IF(J4757="SOCA", "Sonneratia caseolaris", IF(J4757="HELI", "Heritiera littoralis", IF(J4757="HESY", "Heritiera sylvatica", IF(J4757="NYFR", "Nypa fruticans", IF(J4757="CYRA", "Cynometra ramiflora", IF(J4757="PHPA", "Phoenix paludosa", IF(J4757="SCHY", "Scyphiphora hydrophyllacea", IF(J4757="DIMA", "Diospyros maritima", IF(J4757="POPI", "Pongamia pinnata", IF(J4757="MAPS", "Maniltoa psilogyne", IF(J4757="INBI", "Intsia bijuga", IF(J4757="ACEB", "Acanthus ebracteatus", IF(J4757="CAER", "Calamus erinaceus", IF(J4757="UNUN", "Unknown unknown",  IF(J4757="SOAL", "Sonneratia alba",  IF(J4757="AECO", "Aegiceras corniculatum", "" )) )))))))))))))))))))))))))))))</f>
        <v>Rhizophora apiculata</v>
      </c>
      <c r="J4757" s="23" t="s">
        <v>21</v>
      </c>
      <c r="K4757" s="68" t="n">
        <v>5.9</v>
      </c>
      <c r="L4757" s="30"/>
      <c r="N4757" s="38"/>
    </row>
    <row r="4758" customFormat="false" ht="13.8" hidden="false" customHeight="false" outlineLevel="0" collapsed="false">
      <c r="A4758" s="72" t="s">
        <v>138</v>
      </c>
      <c r="B4758" s="27" t="n">
        <v>41395</v>
      </c>
      <c r="C4758" s="1" t="s">
        <v>544</v>
      </c>
      <c r="D4758" s="1" t="s">
        <v>140</v>
      </c>
      <c r="E4758" s="1" t="s">
        <v>544</v>
      </c>
      <c r="F4758" s="1" t="s">
        <v>20</v>
      </c>
      <c r="G4758" s="1" t="s">
        <v>199</v>
      </c>
      <c r="H4758" s="1" t="n">
        <v>6</v>
      </c>
      <c r="I4758" s="23" t="str">
        <f aca="false">IF(J4758="RHAP", "Rhizophora apiculata", IF(J4758="EXAG", "Excoecaria agallocha", IF(J4758="BRPA", "Bruguiera parviflora", IF(J4758="XYMO", "Xylocarpus moluccensis", IF(J4758="BRCY", "Bruguiera cylindrica", IF(J4758="AVAL", "Avicennia alba", IF(J4758="AVOF", "Avicennia officinalis", IF(J4758="LURA", "Lumnitzera racemosa", IF(J4758="CETA", "Ceriops tagal", IF(J4758="XYGR", "Xylocarpus granatum", IF(J4758="AVMA", "Avicennia marina", IF(J4758="RHMU", "Rhizophora mucronata", IF(J4758="BRGY", "Bruguiera gymnorrhiza", IF(J4758="BRSE", "Bruguiera sexangula", IF(J4758="SOOV", "Sonneratia ovata", IF(J4758="SOCA", "Sonneratia caseolaris", IF(J4758="HELI", "Heritiera littoralis", IF(J4758="HESY", "Heritiera sylvatica", IF(J4758="NYFR", "Nypa fruticans", IF(J4758="CYRA", "Cynometra ramiflora", IF(J4758="PHPA", "Phoenix paludosa", IF(J4758="SCHY", "Scyphiphora hydrophyllacea", IF(J4758="DIMA", "Diospyros maritima", IF(J4758="POPI", "Pongamia pinnata", IF(J4758="MAPS", "Maniltoa psilogyne", IF(J4758="INBI", "Intsia bijuga", IF(J4758="ACEB", "Acanthus ebracteatus", IF(J4758="CAER", "Calamus erinaceus", IF(J4758="UNUN", "Unknown unknown",  IF(J4758="SOAL", "Sonneratia alba",  IF(J4758="AECO", "Aegiceras corniculatum", "" )) )))))))))))))))))))))))))))))</f>
        <v>Rhizophora apiculata</v>
      </c>
      <c r="J4758" s="23" t="s">
        <v>21</v>
      </c>
      <c r="K4758" s="68" t="n">
        <v>6</v>
      </c>
      <c r="L4758" s="30"/>
      <c r="N4758" s="38"/>
    </row>
    <row r="4759" customFormat="false" ht="13.8" hidden="false" customHeight="false" outlineLevel="0" collapsed="false">
      <c r="A4759" s="23" t="s">
        <v>138</v>
      </c>
      <c r="B4759" s="27" t="n">
        <v>41395</v>
      </c>
      <c r="C4759" s="1" t="s">
        <v>544</v>
      </c>
      <c r="D4759" s="1" t="s">
        <v>140</v>
      </c>
      <c r="E4759" s="1" t="s">
        <v>544</v>
      </c>
      <c r="F4759" s="1" t="s">
        <v>20</v>
      </c>
      <c r="G4759" s="1" t="s">
        <v>199</v>
      </c>
      <c r="H4759" s="1" t="n">
        <v>6</v>
      </c>
      <c r="I4759" s="23" t="str">
        <f aca="false">IF(J4759="RHAP", "Rhizophora apiculata", IF(J4759="EXAG", "Excoecaria agallocha", IF(J4759="BRPA", "Bruguiera parviflora", IF(J4759="XYMO", "Xylocarpus moluccensis", IF(J4759="BRCY", "Bruguiera cylindrica", IF(J4759="AVAL", "Avicennia alba", IF(J4759="AVOF", "Avicennia officinalis", IF(J4759="LURA", "Lumnitzera racemosa", IF(J4759="CETA", "Ceriops tagal", IF(J4759="XYGR", "Xylocarpus granatum", IF(J4759="AVMA", "Avicennia marina", IF(J4759="RHMU", "Rhizophora mucronata", IF(J4759="BRGY", "Bruguiera gymnorrhiza", IF(J4759="BRSE", "Bruguiera sexangula", IF(J4759="SOOV", "Sonneratia ovata", IF(J4759="SOCA", "Sonneratia caseolaris", IF(J4759="HELI", "Heritiera littoralis", IF(J4759="HESY", "Heritiera sylvatica", IF(J4759="NYFR", "Nypa fruticans", IF(J4759="CYRA", "Cynometra ramiflora", IF(J4759="PHPA", "Phoenix paludosa", IF(J4759="SCHY", "Scyphiphora hydrophyllacea", IF(J4759="DIMA", "Diospyros maritima", IF(J4759="POPI", "Pongamia pinnata", IF(J4759="MAPS", "Maniltoa psilogyne", IF(J4759="INBI", "Intsia bijuga", IF(J4759="ACEB", "Acanthus ebracteatus", IF(J4759="CAER", "Calamus erinaceus", IF(J4759="UNUN", "Unknown unknown",  IF(J4759="SOAL", "Sonneratia alba",  IF(J4759="AECO", "Aegiceras corniculatum", "" )) )))))))))))))))))))))))))))))</f>
        <v>Rhizophora apiculata</v>
      </c>
      <c r="J4759" s="23" t="s">
        <v>21</v>
      </c>
      <c r="K4759" s="68" t="n">
        <v>6</v>
      </c>
      <c r="L4759" s="30"/>
      <c r="N4759" s="38"/>
    </row>
    <row r="4760" customFormat="false" ht="13.8" hidden="false" customHeight="false" outlineLevel="0" collapsed="false">
      <c r="A4760" s="23" t="s">
        <v>138</v>
      </c>
      <c r="B4760" s="27" t="n">
        <v>41395</v>
      </c>
      <c r="C4760" s="1" t="s">
        <v>544</v>
      </c>
      <c r="D4760" s="1" t="s">
        <v>140</v>
      </c>
      <c r="E4760" s="1" t="s">
        <v>544</v>
      </c>
      <c r="F4760" s="1" t="s">
        <v>20</v>
      </c>
      <c r="G4760" s="1" t="s">
        <v>199</v>
      </c>
      <c r="H4760" s="1" t="n">
        <v>6</v>
      </c>
      <c r="I4760" s="23" t="str">
        <f aca="false">IF(J4760="RHAP", "Rhizophora apiculata", IF(J4760="EXAG", "Excoecaria agallocha", IF(J4760="BRPA", "Bruguiera parviflora", IF(J4760="XYMO", "Xylocarpus moluccensis", IF(J4760="BRCY", "Bruguiera cylindrica", IF(J4760="AVAL", "Avicennia alba", IF(J4760="AVOF", "Avicennia officinalis", IF(J4760="LURA", "Lumnitzera racemosa", IF(J4760="CETA", "Ceriops tagal", IF(J4760="XYGR", "Xylocarpus granatum", IF(J4760="AVMA", "Avicennia marina", IF(J4760="RHMU", "Rhizophora mucronata", IF(J4760="BRGY", "Bruguiera gymnorrhiza", IF(J4760="BRSE", "Bruguiera sexangula", IF(J4760="SOOV", "Sonneratia ovata", IF(J4760="SOCA", "Sonneratia caseolaris", IF(J4760="HELI", "Heritiera littoralis", IF(J4760="HESY", "Heritiera sylvatica", IF(J4760="NYFR", "Nypa fruticans", IF(J4760="CYRA", "Cynometra ramiflora", IF(J4760="PHPA", "Phoenix paludosa", IF(J4760="SCHY", "Scyphiphora hydrophyllacea", IF(J4760="DIMA", "Diospyros maritima", IF(J4760="POPI", "Pongamia pinnata", IF(J4760="MAPS", "Maniltoa psilogyne", IF(J4760="INBI", "Intsia bijuga", IF(J4760="ACEB", "Acanthus ebracteatus", IF(J4760="CAER", "Calamus erinaceus", IF(J4760="UNUN", "Unknown unknown",  IF(J4760="SOAL", "Sonneratia alba",  IF(J4760="AECO", "Aegiceras corniculatum", "" )) )))))))))))))))))))))))))))))</f>
        <v>Rhizophora apiculata</v>
      </c>
      <c r="J4760" s="23" t="s">
        <v>21</v>
      </c>
      <c r="K4760" s="68" t="n">
        <v>6</v>
      </c>
      <c r="L4760" s="30"/>
      <c r="N4760" s="38"/>
    </row>
    <row r="4761" customFormat="false" ht="13.8" hidden="false" customHeight="false" outlineLevel="0" collapsed="false">
      <c r="A4761" s="72" t="s">
        <v>138</v>
      </c>
      <c r="B4761" s="27" t="n">
        <v>41395</v>
      </c>
      <c r="C4761" s="1" t="s">
        <v>544</v>
      </c>
      <c r="D4761" s="1" t="s">
        <v>140</v>
      </c>
      <c r="E4761" s="1" t="s">
        <v>544</v>
      </c>
      <c r="F4761" s="1" t="s">
        <v>20</v>
      </c>
      <c r="G4761" s="1" t="s">
        <v>199</v>
      </c>
      <c r="H4761" s="1" t="n">
        <v>6</v>
      </c>
      <c r="I4761" s="23" t="str">
        <f aca="false">IF(J4761="RHAP", "Rhizophora apiculata", IF(J4761="EXAG", "Excoecaria agallocha", IF(J4761="BRPA", "Bruguiera parviflora", IF(J4761="XYMO", "Xylocarpus moluccensis", IF(J4761="BRCY", "Bruguiera cylindrica", IF(J4761="AVAL", "Avicennia alba", IF(J4761="AVOF", "Avicennia officinalis", IF(J4761="LURA", "Lumnitzera racemosa", IF(J4761="CETA", "Ceriops tagal", IF(J4761="XYGR", "Xylocarpus granatum", IF(J4761="AVMA", "Avicennia marina", IF(J4761="RHMU", "Rhizophora mucronata", IF(J4761="BRGY", "Bruguiera gymnorrhiza", IF(J4761="BRSE", "Bruguiera sexangula", IF(J4761="SOOV", "Sonneratia ovata", IF(J4761="SOCA", "Sonneratia caseolaris", IF(J4761="HELI", "Heritiera littoralis", IF(J4761="HESY", "Heritiera sylvatica", IF(J4761="NYFR", "Nypa fruticans", IF(J4761="CYRA", "Cynometra ramiflora", IF(J4761="PHPA", "Phoenix paludosa", IF(J4761="SCHY", "Scyphiphora hydrophyllacea", IF(J4761="DIMA", "Diospyros maritima", IF(J4761="POPI", "Pongamia pinnata", IF(J4761="MAPS", "Maniltoa psilogyne", IF(J4761="INBI", "Intsia bijuga", IF(J4761="ACEB", "Acanthus ebracteatus", IF(J4761="CAER", "Calamus erinaceus", IF(J4761="UNUN", "Unknown unknown",  IF(J4761="SOAL", "Sonneratia alba",  IF(J4761="AECO", "Aegiceras corniculatum", "" )) )))))))))))))))))))))))))))))</f>
        <v>Rhizophora apiculata</v>
      </c>
      <c r="J4761" s="23" t="s">
        <v>21</v>
      </c>
      <c r="K4761" s="68" t="n">
        <v>6.1</v>
      </c>
      <c r="L4761" s="30"/>
      <c r="N4761" s="38"/>
    </row>
    <row r="4762" customFormat="false" ht="13.8" hidden="false" customHeight="false" outlineLevel="0" collapsed="false">
      <c r="A4762" s="23" t="s">
        <v>138</v>
      </c>
      <c r="B4762" s="27" t="n">
        <v>41395</v>
      </c>
      <c r="C4762" s="1" t="s">
        <v>544</v>
      </c>
      <c r="D4762" s="1" t="s">
        <v>140</v>
      </c>
      <c r="E4762" s="1" t="s">
        <v>544</v>
      </c>
      <c r="F4762" s="1" t="s">
        <v>20</v>
      </c>
      <c r="G4762" s="1" t="s">
        <v>199</v>
      </c>
      <c r="H4762" s="1" t="n">
        <v>6</v>
      </c>
      <c r="I4762" s="23" t="str">
        <f aca="false">IF(J4762="RHAP", "Rhizophora apiculata", IF(J4762="EXAG", "Excoecaria agallocha", IF(J4762="BRPA", "Bruguiera parviflora", IF(J4762="XYMO", "Xylocarpus moluccensis", IF(J4762="BRCY", "Bruguiera cylindrica", IF(J4762="AVAL", "Avicennia alba", IF(J4762="AVOF", "Avicennia officinalis", IF(J4762="LURA", "Lumnitzera racemosa", IF(J4762="CETA", "Ceriops tagal", IF(J4762="XYGR", "Xylocarpus granatum", IF(J4762="AVMA", "Avicennia marina", IF(J4762="RHMU", "Rhizophora mucronata", IF(J4762="BRGY", "Bruguiera gymnorrhiza", IF(J4762="BRSE", "Bruguiera sexangula", IF(J4762="SOOV", "Sonneratia ovata", IF(J4762="SOCA", "Sonneratia caseolaris", IF(J4762="HELI", "Heritiera littoralis", IF(J4762="HESY", "Heritiera sylvatica", IF(J4762="NYFR", "Nypa fruticans", IF(J4762="CYRA", "Cynometra ramiflora", IF(J4762="PHPA", "Phoenix paludosa", IF(J4762="SCHY", "Scyphiphora hydrophyllacea", IF(J4762="DIMA", "Diospyros maritima", IF(J4762="POPI", "Pongamia pinnata", IF(J4762="MAPS", "Maniltoa psilogyne", IF(J4762="INBI", "Intsia bijuga", IF(J4762="ACEB", "Acanthus ebracteatus", IF(J4762="CAER", "Calamus erinaceus", IF(J4762="UNUN", "Unknown unknown",  IF(J4762="SOAL", "Sonneratia alba",  IF(J4762="AECO", "Aegiceras corniculatum", "" )) )))))))))))))))))))))))))))))</f>
        <v>Rhizophora apiculata</v>
      </c>
      <c r="J4762" s="23" t="s">
        <v>21</v>
      </c>
      <c r="K4762" s="68" t="n">
        <v>6.1</v>
      </c>
      <c r="L4762" s="30"/>
      <c r="N4762" s="38"/>
    </row>
    <row r="4763" customFormat="false" ht="13.8" hidden="false" customHeight="false" outlineLevel="0" collapsed="false">
      <c r="A4763" s="72" t="s">
        <v>138</v>
      </c>
      <c r="B4763" s="27" t="n">
        <v>41395</v>
      </c>
      <c r="C4763" s="1" t="s">
        <v>544</v>
      </c>
      <c r="D4763" s="1" t="s">
        <v>140</v>
      </c>
      <c r="E4763" s="1" t="s">
        <v>544</v>
      </c>
      <c r="F4763" s="1" t="s">
        <v>20</v>
      </c>
      <c r="G4763" s="1" t="s">
        <v>199</v>
      </c>
      <c r="H4763" s="1" t="n">
        <v>6</v>
      </c>
      <c r="I4763" s="23" t="str">
        <f aca="false">IF(J4763="RHAP", "Rhizophora apiculata", IF(J4763="EXAG", "Excoecaria agallocha", IF(J4763="BRPA", "Bruguiera parviflora", IF(J4763="XYMO", "Xylocarpus moluccensis", IF(J4763="BRCY", "Bruguiera cylindrica", IF(J4763="AVAL", "Avicennia alba", IF(J4763="AVOF", "Avicennia officinalis", IF(J4763="LURA", "Lumnitzera racemosa", IF(J4763="CETA", "Ceriops tagal", IF(J4763="XYGR", "Xylocarpus granatum", IF(J4763="AVMA", "Avicennia marina", IF(J4763="RHMU", "Rhizophora mucronata", IF(J4763="BRGY", "Bruguiera gymnorrhiza", IF(J4763="BRSE", "Bruguiera sexangula", IF(J4763="SOOV", "Sonneratia ovata", IF(J4763="SOCA", "Sonneratia caseolaris", IF(J4763="HELI", "Heritiera littoralis", IF(J4763="HESY", "Heritiera sylvatica", IF(J4763="NYFR", "Nypa fruticans", IF(J4763="CYRA", "Cynometra ramiflora", IF(J4763="PHPA", "Phoenix paludosa", IF(J4763="SCHY", "Scyphiphora hydrophyllacea", IF(J4763="DIMA", "Diospyros maritima", IF(J4763="POPI", "Pongamia pinnata", IF(J4763="MAPS", "Maniltoa psilogyne", IF(J4763="INBI", "Intsia bijuga", IF(J4763="ACEB", "Acanthus ebracteatus", IF(J4763="CAER", "Calamus erinaceus", IF(J4763="UNUN", "Unknown unknown",  IF(J4763="SOAL", "Sonneratia alba",  IF(J4763="AECO", "Aegiceras corniculatum", "" )) )))))))))))))))))))))))))))))</f>
        <v>Rhizophora apiculata</v>
      </c>
      <c r="J4763" s="23" t="s">
        <v>21</v>
      </c>
      <c r="K4763" s="68" t="n">
        <v>6.2</v>
      </c>
      <c r="L4763" s="30"/>
      <c r="N4763" s="38"/>
    </row>
    <row r="4764" customFormat="false" ht="13.8" hidden="false" customHeight="false" outlineLevel="0" collapsed="false">
      <c r="A4764" s="23" t="s">
        <v>138</v>
      </c>
      <c r="B4764" s="27" t="n">
        <v>41395</v>
      </c>
      <c r="C4764" s="1" t="s">
        <v>544</v>
      </c>
      <c r="D4764" s="1" t="s">
        <v>140</v>
      </c>
      <c r="E4764" s="1" t="s">
        <v>544</v>
      </c>
      <c r="F4764" s="1" t="s">
        <v>20</v>
      </c>
      <c r="G4764" s="1" t="s">
        <v>199</v>
      </c>
      <c r="H4764" s="1" t="n">
        <v>6</v>
      </c>
      <c r="I4764" s="23" t="str">
        <f aca="false">IF(J4764="RHAP", "Rhizophora apiculata", IF(J4764="EXAG", "Excoecaria agallocha", IF(J4764="BRPA", "Bruguiera parviflora", IF(J4764="XYMO", "Xylocarpus moluccensis", IF(J4764="BRCY", "Bruguiera cylindrica", IF(J4764="AVAL", "Avicennia alba", IF(J4764="AVOF", "Avicennia officinalis", IF(J4764="LURA", "Lumnitzera racemosa", IF(J4764="CETA", "Ceriops tagal", IF(J4764="XYGR", "Xylocarpus granatum", IF(J4764="AVMA", "Avicennia marina", IF(J4764="RHMU", "Rhizophora mucronata", IF(J4764="BRGY", "Bruguiera gymnorrhiza", IF(J4764="BRSE", "Bruguiera sexangula", IF(J4764="SOOV", "Sonneratia ovata", IF(J4764="SOCA", "Sonneratia caseolaris", IF(J4764="HELI", "Heritiera littoralis", IF(J4764="HESY", "Heritiera sylvatica", IF(J4764="NYFR", "Nypa fruticans", IF(J4764="CYRA", "Cynometra ramiflora", IF(J4764="PHPA", "Phoenix paludosa", IF(J4764="SCHY", "Scyphiphora hydrophyllacea", IF(J4764="DIMA", "Diospyros maritima", IF(J4764="POPI", "Pongamia pinnata", IF(J4764="MAPS", "Maniltoa psilogyne", IF(J4764="INBI", "Intsia bijuga", IF(J4764="ACEB", "Acanthus ebracteatus", IF(J4764="CAER", "Calamus erinaceus", IF(J4764="UNUN", "Unknown unknown",  IF(J4764="SOAL", "Sonneratia alba",  IF(J4764="AECO", "Aegiceras corniculatum", "" )) )))))))))))))))))))))))))))))</f>
        <v>Rhizophora apiculata</v>
      </c>
      <c r="J4764" s="23" t="s">
        <v>21</v>
      </c>
      <c r="K4764" s="68" t="n">
        <v>6.2</v>
      </c>
      <c r="L4764" s="30"/>
      <c r="N4764" s="38"/>
    </row>
    <row r="4765" customFormat="false" ht="13.8" hidden="false" customHeight="false" outlineLevel="0" collapsed="false">
      <c r="A4765" s="72" t="s">
        <v>138</v>
      </c>
      <c r="B4765" s="27" t="n">
        <v>41395</v>
      </c>
      <c r="C4765" s="1" t="s">
        <v>544</v>
      </c>
      <c r="D4765" s="1" t="s">
        <v>140</v>
      </c>
      <c r="E4765" s="1" t="s">
        <v>544</v>
      </c>
      <c r="F4765" s="1" t="s">
        <v>20</v>
      </c>
      <c r="G4765" s="1" t="s">
        <v>199</v>
      </c>
      <c r="H4765" s="1" t="n">
        <v>6</v>
      </c>
      <c r="I4765" s="23" t="str">
        <f aca="false">IF(J4765="RHAP", "Rhizophora apiculata", IF(J4765="EXAG", "Excoecaria agallocha", IF(J4765="BRPA", "Bruguiera parviflora", IF(J4765="XYMO", "Xylocarpus moluccensis", IF(J4765="BRCY", "Bruguiera cylindrica", IF(J4765="AVAL", "Avicennia alba", IF(J4765="AVOF", "Avicennia officinalis", IF(J4765="LURA", "Lumnitzera racemosa", IF(J4765="CETA", "Ceriops tagal", IF(J4765="XYGR", "Xylocarpus granatum", IF(J4765="AVMA", "Avicennia marina", IF(J4765="RHMU", "Rhizophora mucronata", IF(J4765="BRGY", "Bruguiera gymnorrhiza", IF(J4765="BRSE", "Bruguiera sexangula", IF(J4765="SOOV", "Sonneratia ovata", IF(J4765="SOCA", "Sonneratia caseolaris", IF(J4765="HELI", "Heritiera littoralis", IF(J4765="HESY", "Heritiera sylvatica", IF(J4765="NYFR", "Nypa fruticans", IF(J4765="CYRA", "Cynometra ramiflora", IF(J4765="PHPA", "Phoenix paludosa", IF(J4765="SCHY", "Scyphiphora hydrophyllacea", IF(J4765="DIMA", "Diospyros maritima", IF(J4765="POPI", "Pongamia pinnata", IF(J4765="MAPS", "Maniltoa psilogyne", IF(J4765="INBI", "Intsia bijuga", IF(J4765="ACEB", "Acanthus ebracteatus", IF(J4765="CAER", "Calamus erinaceus", IF(J4765="UNUN", "Unknown unknown",  IF(J4765="SOAL", "Sonneratia alba",  IF(J4765="AECO", "Aegiceras corniculatum", "" )) )))))))))))))))))))))))))))))</f>
        <v>Rhizophora apiculata</v>
      </c>
      <c r="J4765" s="23" t="s">
        <v>21</v>
      </c>
      <c r="K4765" s="68" t="n">
        <v>6.3</v>
      </c>
      <c r="L4765" s="30"/>
      <c r="N4765" s="38"/>
    </row>
    <row r="4766" customFormat="false" ht="13.8" hidden="false" customHeight="false" outlineLevel="0" collapsed="false">
      <c r="A4766" s="23" t="s">
        <v>138</v>
      </c>
      <c r="B4766" s="27" t="n">
        <v>41395</v>
      </c>
      <c r="C4766" s="1" t="s">
        <v>544</v>
      </c>
      <c r="D4766" s="1" t="s">
        <v>140</v>
      </c>
      <c r="E4766" s="1" t="s">
        <v>544</v>
      </c>
      <c r="F4766" s="1" t="s">
        <v>20</v>
      </c>
      <c r="G4766" s="1" t="s">
        <v>199</v>
      </c>
      <c r="H4766" s="1" t="n">
        <v>6</v>
      </c>
      <c r="I4766" s="23" t="str">
        <f aca="false">IF(J4766="RHAP", "Rhizophora apiculata", IF(J4766="EXAG", "Excoecaria agallocha", IF(J4766="BRPA", "Bruguiera parviflora", IF(J4766="XYMO", "Xylocarpus moluccensis", IF(J4766="BRCY", "Bruguiera cylindrica", IF(J4766="AVAL", "Avicennia alba", IF(J4766="AVOF", "Avicennia officinalis", IF(J4766="LURA", "Lumnitzera racemosa", IF(J4766="CETA", "Ceriops tagal", IF(J4766="XYGR", "Xylocarpus granatum", IF(J4766="AVMA", "Avicennia marina", IF(J4766="RHMU", "Rhizophora mucronata", IF(J4766="BRGY", "Bruguiera gymnorrhiza", IF(J4766="BRSE", "Bruguiera sexangula", IF(J4766="SOOV", "Sonneratia ovata", IF(J4766="SOCA", "Sonneratia caseolaris", IF(J4766="HELI", "Heritiera littoralis", IF(J4766="HESY", "Heritiera sylvatica", IF(J4766="NYFR", "Nypa fruticans", IF(J4766="CYRA", "Cynometra ramiflora", IF(J4766="PHPA", "Phoenix paludosa", IF(J4766="SCHY", "Scyphiphora hydrophyllacea", IF(J4766="DIMA", "Diospyros maritima", IF(J4766="POPI", "Pongamia pinnata", IF(J4766="MAPS", "Maniltoa psilogyne", IF(J4766="INBI", "Intsia bijuga", IF(J4766="ACEB", "Acanthus ebracteatus", IF(J4766="CAER", "Calamus erinaceus", IF(J4766="UNUN", "Unknown unknown",  IF(J4766="SOAL", "Sonneratia alba",  IF(J4766="AECO", "Aegiceras corniculatum", "" )) )))))))))))))))))))))))))))))</f>
        <v>Rhizophora apiculata</v>
      </c>
      <c r="J4766" s="23" t="s">
        <v>21</v>
      </c>
      <c r="K4766" s="68" t="n">
        <v>6.4</v>
      </c>
      <c r="L4766" s="30"/>
      <c r="N4766" s="38"/>
    </row>
    <row r="4767" customFormat="false" ht="13.8" hidden="false" customHeight="false" outlineLevel="0" collapsed="false">
      <c r="A4767" s="23" t="s">
        <v>138</v>
      </c>
      <c r="B4767" s="27" t="n">
        <v>41395</v>
      </c>
      <c r="C4767" s="1" t="s">
        <v>544</v>
      </c>
      <c r="D4767" s="1" t="s">
        <v>140</v>
      </c>
      <c r="E4767" s="1" t="s">
        <v>544</v>
      </c>
      <c r="F4767" s="1" t="s">
        <v>20</v>
      </c>
      <c r="G4767" s="1" t="s">
        <v>199</v>
      </c>
      <c r="H4767" s="1" t="n">
        <v>6</v>
      </c>
      <c r="I4767" s="23" t="str">
        <f aca="false">IF(J4767="RHAP", "Rhizophora apiculata", IF(J4767="EXAG", "Excoecaria agallocha", IF(J4767="BRPA", "Bruguiera parviflora", IF(J4767="XYMO", "Xylocarpus moluccensis", IF(J4767="BRCY", "Bruguiera cylindrica", IF(J4767="AVAL", "Avicennia alba", IF(J4767="AVOF", "Avicennia officinalis", IF(J4767="LURA", "Lumnitzera racemosa", IF(J4767="CETA", "Ceriops tagal", IF(J4767="XYGR", "Xylocarpus granatum", IF(J4767="AVMA", "Avicennia marina", IF(J4767="RHMU", "Rhizophora mucronata", IF(J4767="BRGY", "Bruguiera gymnorrhiza", IF(J4767="BRSE", "Bruguiera sexangula", IF(J4767="SOOV", "Sonneratia ovata", IF(J4767="SOCA", "Sonneratia caseolaris", IF(J4767="HELI", "Heritiera littoralis", IF(J4767="HESY", "Heritiera sylvatica", IF(J4767="NYFR", "Nypa fruticans", IF(J4767="CYRA", "Cynometra ramiflora", IF(J4767="PHPA", "Phoenix paludosa", IF(J4767="SCHY", "Scyphiphora hydrophyllacea", IF(J4767="DIMA", "Diospyros maritima", IF(J4767="POPI", "Pongamia pinnata", IF(J4767="MAPS", "Maniltoa psilogyne", IF(J4767="INBI", "Intsia bijuga", IF(J4767="ACEB", "Acanthus ebracteatus", IF(J4767="CAER", "Calamus erinaceus", IF(J4767="UNUN", "Unknown unknown",  IF(J4767="SOAL", "Sonneratia alba",  IF(J4767="AECO", "Aegiceras corniculatum", "" )) )))))))))))))))))))))))))))))</f>
        <v>Rhizophora apiculata</v>
      </c>
      <c r="J4767" s="23" t="s">
        <v>21</v>
      </c>
      <c r="K4767" s="68" t="n">
        <v>6.4</v>
      </c>
      <c r="L4767" s="30"/>
      <c r="N4767" s="38"/>
    </row>
    <row r="4768" customFormat="false" ht="13.8" hidden="false" customHeight="false" outlineLevel="0" collapsed="false">
      <c r="A4768" s="23" t="s">
        <v>138</v>
      </c>
      <c r="B4768" s="27" t="n">
        <v>41395</v>
      </c>
      <c r="C4768" s="1" t="s">
        <v>544</v>
      </c>
      <c r="D4768" s="1" t="s">
        <v>140</v>
      </c>
      <c r="E4768" s="1" t="s">
        <v>544</v>
      </c>
      <c r="F4768" s="1" t="s">
        <v>20</v>
      </c>
      <c r="G4768" s="1" t="s">
        <v>199</v>
      </c>
      <c r="H4768" s="1" t="n">
        <v>6</v>
      </c>
      <c r="I4768" s="23" t="str">
        <f aca="false">IF(J4768="RHAP", "Rhizophora apiculata", IF(J4768="EXAG", "Excoecaria agallocha", IF(J4768="BRPA", "Bruguiera parviflora", IF(J4768="XYMO", "Xylocarpus moluccensis", IF(J4768="BRCY", "Bruguiera cylindrica", IF(J4768="AVAL", "Avicennia alba", IF(J4768="AVOF", "Avicennia officinalis", IF(J4768="LURA", "Lumnitzera racemosa", IF(J4768="CETA", "Ceriops tagal", IF(J4768="XYGR", "Xylocarpus granatum", IF(J4768="AVMA", "Avicennia marina", IF(J4768="RHMU", "Rhizophora mucronata", IF(J4768="BRGY", "Bruguiera gymnorrhiza", IF(J4768="BRSE", "Bruguiera sexangula", IF(J4768="SOOV", "Sonneratia ovata", IF(J4768="SOCA", "Sonneratia caseolaris", IF(J4768="HELI", "Heritiera littoralis", IF(J4768="HESY", "Heritiera sylvatica", IF(J4768="NYFR", "Nypa fruticans", IF(J4768="CYRA", "Cynometra ramiflora", IF(J4768="PHPA", "Phoenix paludosa", IF(J4768="SCHY", "Scyphiphora hydrophyllacea", IF(J4768="DIMA", "Diospyros maritima", IF(J4768="POPI", "Pongamia pinnata", IF(J4768="MAPS", "Maniltoa psilogyne", IF(J4768="INBI", "Intsia bijuga", IF(J4768="ACEB", "Acanthus ebracteatus", IF(J4768="CAER", "Calamus erinaceus", IF(J4768="UNUN", "Unknown unknown",  IF(J4768="SOAL", "Sonneratia alba",  IF(J4768="AECO", "Aegiceras corniculatum", "" )) )))))))))))))))))))))))))))))</f>
        <v>Rhizophora apiculata</v>
      </c>
      <c r="J4768" s="23" t="s">
        <v>21</v>
      </c>
      <c r="K4768" s="68" t="n">
        <v>6.4</v>
      </c>
      <c r="L4768" s="30"/>
      <c r="N4768" s="38"/>
    </row>
    <row r="4769" customFormat="false" ht="13.8" hidden="false" customHeight="false" outlineLevel="0" collapsed="false">
      <c r="A4769" s="23" t="s">
        <v>138</v>
      </c>
      <c r="B4769" s="27" t="n">
        <v>41395</v>
      </c>
      <c r="C4769" s="1" t="s">
        <v>544</v>
      </c>
      <c r="D4769" s="1" t="s">
        <v>140</v>
      </c>
      <c r="E4769" s="1" t="s">
        <v>544</v>
      </c>
      <c r="F4769" s="1" t="s">
        <v>20</v>
      </c>
      <c r="G4769" s="1" t="s">
        <v>199</v>
      </c>
      <c r="H4769" s="1" t="n">
        <v>6</v>
      </c>
      <c r="I4769" s="23" t="str">
        <f aca="false">IF(J4769="RHAP", "Rhizophora apiculata", IF(J4769="EXAG", "Excoecaria agallocha", IF(J4769="BRPA", "Bruguiera parviflora", IF(J4769="XYMO", "Xylocarpus moluccensis", IF(J4769="BRCY", "Bruguiera cylindrica", IF(J4769="AVAL", "Avicennia alba", IF(J4769="AVOF", "Avicennia officinalis", IF(J4769="LURA", "Lumnitzera racemosa", IF(J4769="CETA", "Ceriops tagal", IF(J4769="XYGR", "Xylocarpus granatum", IF(J4769="AVMA", "Avicennia marina", IF(J4769="RHMU", "Rhizophora mucronata", IF(J4769="BRGY", "Bruguiera gymnorrhiza", IF(J4769="BRSE", "Bruguiera sexangula", IF(J4769="SOOV", "Sonneratia ovata", IF(J4769="SOCA", "Sonneratia caseolaris", IF(J4769="HELI", "Heritiera littoralis", IF(J4769="HESY", "Heritiera sylvatica", IF(J4769="NYFR", "Nypa fruticans", IF(J4769="CYRA", "Cynometra ramiflora", IF(J4769="PHPA", "Phoenix paludosa", IF(J4769="SCHY", "Scyphiphora hydrophyllacea", IF(J4769="DIMA", "Diospyros maritima", IF(J4769="POPI", "Pongamia pinnata", IF(J4769="MAPS", "Maniltoa psilogyne", IF(J4769="INBI", "Intsia bijuga", IF(J4769="ACEB", "Acanthus ebracteatus", IF(J4769="CAER", "Calamus erinaceus", IF(J4769="UNUN", "Unknown unknown",  IF(J4769="SOAL", "Sonneratia alba",  IF(J4769="AECO", "Aegiceras corniculatum", "" )) )))))))))))))))))))))))))))))</f>
        <v>Rhizophora apiculata</v>
      </c>
      <c r="J4769" s="23" t="s">
        <v>21</v>
      </c>
      <c r="K4769" s="68" t="n">
        <v>6.6</v>
      </c>
      <c r="L4769" s="30"/>
      <c r="N4769" s="38"/>
    </row>
    <row r="4770" customFormat="false" ht="13.8" hidden="false" customHeight="false" outlineLevel="0" collapsed="false">
      <c r="A4770" s="72" t="s">
        <v>138</v>
      </c>
      <c r="B4770" s="27" t="n">
        <v>41395</v>
      </c>
      <c r="C4770" s="1" t="s">
        <v>544</v>
      </c>
      <c r="D4770" s="1" t="s">
        <v>140</v>
      </c>
      <c r="E4770" s="1" t="s">
        <v>544</v>
      </c>
      <c r="F4770" s="1" t="s">
        <v>20</v>
      </c>
      <c r="G4770" s="1" t="s">
        <v>199</v>
      </c>
      <c r="H4770" s="1" t="n">
        <v>6</v>
      </c>
      <c r="I4770" s="23" t="str">
        <f aca="false">IF(J4770="RHAP", "Rhizophora apiculata", IF(J4770="EXAG", "Excoecaria agallocha", IF(J4770="BRPA", "Bruguiera parviflora", IF(J4770="XYMO", "Xylocarpus moluccensis", IF(J4770="BRCY", "Bruguiera cylindrica", IF(J4770="AVAL", "Avicennia alba", IF(J4770="AVOF", "Avicennia officinalis", IF(J4770="LURA", "Lumnitzera racemosa", IF(J4770="CETA", "Ceriops tagal", IF(J4770="XYGR", "Xylocarpus granatum", IF(J4770="AVMA", "Avicennia marina", IF(J4770="RHMU", "Rhizophora mucronata", IF(J4770="BRGY", "Bruguiera gymnorrhiza", IF(J4770="BRSE", "Bruguiera sexangula", IF(J4770="SOOV", "Sonneratia ovata", IF(J4770="SOCA", "Sonneratia caseolaris", IF(J4770="HELI", "Heritiera littoralis", IF(J4770="HESY", "Heritiera sylvatica", IF(J4770="NYFR", "Nypa fruticans", IF(J4770="CYRA", "Cynometra ramiflora", IF(J4770="PHPA", "Phoenix paludosa", IF(J4770="SCHY", "Scyphiphora hydrophyllacea", IF(J4770="DIMA", "Diospyros maritima", IF(J4770="POPI", "Pongamia pinnata", IF(J4770="MAPS", "Maniltoa psilogyne", IF(J4770="INBI", "Intsia bijuga", IF(J4770="ACEB", "Acanthus ebracteatus", IF(J4770="CAER", "Calamus erinaceus", IF(J4770="UNUN", "Unknown unknown",  IF(J4770="SOAL", "Sonneratia alba",  IF(J4770="AECO", "Aegiceras corniculatum", "" )) )))))))))))))))))))))))))))))</f>
        <v>Rhizophora apiculata</v>
      </c>
      <c r="J4770" s="23" t="s">
        <v>21</v>
      </c>
      <c r="K4770" s="68" t="n">
        <v>6.7</v>
      </c>
      <c r="L4770" s="30"/>
      <c r="N4770" s="38"/>
    </row>
    <row r="4771" customFormat="false" ht="13.8" hidden="false" customHeight="false" outlineLevel="0" collapsed="false">
      <c r="A4771" s="72" t="s">
        <v>138</v>
      </c>
      <c r="B4771" s="27" t="n">
        <v>41395</v>
      </c>
      <c r="C4771" s="1" t="s">
        <v>544</v>
      </c>
      <c r="D4771" s="1" t="s">
        <v>140</v>
      </c>
      <c r="E4771" s="1" t="s">
        <v>544</v>
      </c>
      <c r="F4771" s="1" t="s">
        <v>20</v>
      </c>
      <c r="G4771" s="1" t="s">
        <v>199</v>
      </c>
      <c r="H4771" s="1" t="n">
        <v>6</v>
      </c>
      <c r="I4771" s="23" t="str">
        <f aca="false">IF(J4771="RHAP", "Rhizophora apiculata", IF(J4771="EXAG", "Excoecaria agallocha", IF(J4771="BRPA", "Bruguiera parviflora", IF(J4771="XYMO", "Xylocarpus moluccensis", IF(J4771="BRCY", "Bruguiera cylindrica", IF(J4771="AVAL", "Avicennia alba", IF(J4771="AVOF", "Avicennia officinalis", IF(J4771="LURA", "Lumnitzera racemosa", IF(J4771="CETA", "Ceriops tagal", IF(J4771="XYGR", "Xylocarpus granatum", IF(J4771="AVMA", "Avicennia marina", IF(J4771="RHMU", "Rhizophora mucronata", IF(J4771="BRGY", "Bruguiera gymnorrhiza", IF(J4771="BRSE", "Bruguiera sexangula", IF(J4771="SOOV", "Sonneratia ovata", IF(J4771="SOCA", "Sonneratia caseolaris", IF(J4771="HELI", "Heritiera littoralis", IF(J4771="HESY", "Heritiera sylvatica", IF(J4771="NYFR", "Nypa fruticans", IF(J4771="CYRA", "Cynometra ramiflora", IF(J4771="PHPA", "Phoenix paludosa", IF(J4771="SCHY", "Scyphiphora hydrophyllacea", IF(J4771="DIMA", "Diospyros maritima", IF(J4771="POPI", "Pongamia pinnata", IF(J4771="MAPS", "Maniltoa psilogyne", IF(J4771="INBI", "Intsia bijuga", IF(J4771="ACEB", "Acanthus ebracteatus", IF(J4771="CAER", "Calamus erinaceus", IF(J4771="UNUN", "Unknown unknown",  IF(J4771="SOAL", "Sonneratia alba",  IF(J4771="AECO", "Aegiceras corniculatum", "" )) )))))))))))))))))))))))))))))</f>
        <v>Rhizophora apiculata</v>
      </c>
      <c r="J4771" s="23" t="s">
        <v>21</v>
      </c>
      <c r="K4771" s="68" t="n">
        <v>6.8</v>
      </c>
      <c r="L4771" s="30"/>
      <c r="N4771" s="38"/>
    </row>
    <row r="4772" customFormat="false" ht="13.8" hidden="false" customHeight="false" outlineLevel="0" collapsed="false">
      <c r="A4772" s="23" t="s">
        <v>138</v>
      </c>
      <c r="B4772" s="27" t="n">
        <v>41395</v>
      </c>
      <c r="C4772" s="1" t="s">
        <v>544</v>
      </c>
      <c r="D4772" s="1" t="s">
        <v>140</v>
      </c>
      <c r="E4772" s="1" t="s">
        <v>544</v>
      </c>
      <c r="F4772" s="1" t="s">
        <v>20</v>
      </c>
      <c r="G4772" s="1" t="s">
        <v>199</v>
      </c>
      <c r="H4772" s="1" t="n">
        <v>6</v>
      </c>
      <c r="I4772" s="23" t="str">
        <f aca="false">IF(J4772="RHAP", "Rhizophora apiculata", IF(J4772="EXAG", "Excoecaria agallocha", IF(J4772="BRPA", "Bruguiera parviflora", IF(J4772="XYMO", "Xylocarpus moluccensis", IF(J4772="BRCY", "Bruguiera cylindrica", IF(J4772="AVAL", "Avicennia alba", IF(J4772="AVOF", "Avicennia officinalis", IF(J4772="LURA", "Lumnitzera racemosa", IF(J4772="CETA", "Ceriops tagal", IF(J4772="XYGR", "Xylocarpus granatum", IF(J4772="AVMA", "Avicennia marina", IF(J4772="RHMU", "Rhizophora mucronata", IF(J4772="BRGY", "Bruguiera gymnorrhiza", IF(J4772="BRSE", "Bruguiera sexangula", IF(J4772="SOOV", "Sonneratia ovata", IF(J4772="SOCA", "Sonneratia caseolaris", IF(J4772="HELI", "Heritiera littoralis", IF(J4772="HESY", "Heritiera sylvatica", IF(J4772="NYFR", "Nypa fruticans", IF(J4772="CYRA", "Cynometra ramiflora", IF(J4772="PHPA", "Phoenix paludosa", IF(J4772="SCHY", "Scyphiphora hydrophyllacea", IF(J4772="DIMA", "Diospyros maritima", IF(J4772="POPI", "Pongamia pinnata", IF(J4772="MAPS", "Maniltoa psilogyne", IF(J4772="INBI", "Intsia bijuga", IF(J4772="ACEB", "Acanthus ebracteatus", IF(J4772="CAER", "Calamus erinaceus", IF(J4772="UNUN", "Unknown unknown",  IF(J4772="SOAL", "Sonneratia alba",  IF(J4772="AECO", "Aegiceras corniculatum", "" )) )))))))))))))))))))))))))))))</f>
        <v>Rhizophora apiculata</v>
      </c>
      <c r="J4772" s="23" t="s">
        <v>21</v>
      </c>
      <c r="K4772" s="68" t="n">
        <v>6.8</v>
      </c>
      <c r="L4772" s="30"/>
      <c r="N4772" s="38"/>
    </row>
    <row r="4773" customFormat="false" ht="13.8" hidden="false" customHeight="false" outlineLevel="0" collapsed="false">
      <c r="A4773" s="72" t="s">
        <v>138</v>
      </c>
      <c r="B4773" s="27" t="n">
        <v>41395</v>
      </c>
      <c r="C4773" s="1" t="s">
        <v>544</v>
      </c>
      <c r="D4773" s="1" t="s">
        <v>140</v>
      </c>
      <c r="E4773" s="1" t="s">
        <v>544</v>
      </c>
      <c r="F4773" s="1" t="s">
        <v>20</v>
      </c>
      <c r="G4773" s="1" t="s">
        <v>199</v>
      </c>
      <c r="H4773" s="1" t="n">
        <v>6</v>
      </c>
      <c r="I4773" s="23" t="str">
        <f aca="false">IF(J4773="RHAP", "Rhizophora apiculata", IF(J4773="EXAG", "Excoecaria agallocha", IF(J4773="BRPA", "Bruguiera parviflora", IF(J4773="XYMO", "Xylocarpus moluccensis", IF(J4773="BRCY", "Bruguiera cylindrica", IF(J4773="AVAL", "Avicennia alba", IF(J4773="AVOF", "Avicennia officinalis", IF(J4773="LURA", "Lumnitzera racemosa", IF(J4773="CETA", "Ceriops tagal", IF(J4773="XYGR", "Xylocarpus granatum", IF(J4773="AVMA", "Avicennia marina", IF(J4773="RHMU", "Rhizophora mucronata", IF(J4773="BRGY", "Bruguiera gymnorrhiza", IF(J4773="BRSE", "Bruguiera sexangula", IF(J4773="SOOV", "Sonneratia ovata", IF(J4773="SOCA", "Sonneratia caseolaris", IF(J4773="HELI", "Heritiera littoralis", IF(J4773="HESY", "Heritiera sylvatica", IF(J4773="NYFR", "Nypa fruticans", IF(J4773="CYRA", "Cynometra ramiflora", IF(J4773="PHPA", "Phoenix paludosa", IF(J4773="SCHY", "Scyphiphora hydrophyllacea", IF(J4773="DIMA", "Diospyros maritima", IF(J4773="POPI", "Pongamia pinnata", IF(J4773="MAPS", "Maniltoa psilogyne", IF(J4773="INBI", "Intsia bijuga", IF(J4773="ACEB", "Acanthus ebracteatus", IF(J4773="CAER", "Calamus erinaceus", IF(J4773="UNUN", "Unknown unknown",  IF(J4773="SOAL", "Sonneratia alba",  IF(J4773="AECO", "Aegiceras corniculatum", "" )) )))))))))))))))))))))))))))))</f>
        <v>Rhizophora apiculata</v>
      </c>
      <c r="J4773" s="23" t="s">
        <v>21</v>
      </c>
      <c r="K4773" s="68" t="n">
        <v>6.9</v>
      </c>
      <c r="L4773" s="30"/>
      <c r="N4773" s="38"/>
    </row>
    <row r="4774" customFormat="false" ht="13.8" hidden="false" customHeight="false" outlineLevel="0" collapsed="false">
      <c r="A4774" s="72" t="s">
        <v>138</v>
      </c>
      <c r="B4774" s="27" t="n">
        <v>41395</v>
      </c>
      <c r="C4774" s="1" t="s">
        <v>544</v>
      </c>
      <c r="D4774" s="1" t="s">
        <v>140</v>
      </c>
      <c r="E4774" s="1" t="s">
        <v>544</v>
      </c>
      <c r="F4774" s="1" t="s">
        <v>20</v>
      </c>
      <c r="G4774" s="1" t="s">
        <v>199</v>
      </c>
      <c r="H4774" s="1" t="n">
        <v>6</v>
      </c>
      <c r="I4774" s="23" t="str">
        <f aca="false">IF(J4774="RHAP", "Rhizophora apiculata", IF(J4774="EXAG", "Excoecaria agallocha", IF(J4774="BRPA", "Bruguiera parviflora", IF(J4774="XYMO", "Xylocarpus moluccensis", IF(J4774="BRCY", "Bruguiera cylindrica", IF(J4774="AVAL", "Avicennia alba", IF(J4774="AVOF", "Avicennia officinalis", IF(J4774="LURA", "Lumnitzera racemosa", IF(J4774="CETA", "Ceriops tagal", IF(J4774="XYGR", "Xylocarpus granatum", IF(J4774="AVMA", "Avicennia marina", IF(J4774="RHMU", "Rhizophora mucronata", IF(J4774="BRGY", "Bruguiera gymnorrhiza", IF(J4774="BRSE", "Bruguiera sexangula", IF(J4774="SOOV", "Sonneratia ovata", IF(J4774="SOCA", "Sonneratia caseolaris", IF(J4774="HELI", "Heritiera littoralis", IF(J4774="HESY", "Heritiera sylvatica", IF(J4774="NYFR", "Nypa fruticans", IF(J4774="CYRA", "Cynometra ramiflora", IF(J4774="PHPA", "Phoenix paludosa", IF(J4774="SCHY", "Scyphiphora hydrophyllacea", IF(J4774="DIMA", "Diospyros maritima", IF(J4774="POPI", "Pongamia pinnata", IF(J4774="MAPS", "Maniltoa psilogyne", IF(J4774="INBI", "Intsia bijuga", IF(J4774="ACEB", "Acanthus ebracteatus", IF(J4774="CAER", "Calamus erinaceus", IF(J4774="UNUN", "Unknown unknown",  IF(J4774="SOAL", "Sonneratia alba",  IF(J4774="AECO", "Aegiceras corniculatum", "" )) )))))))))))))))))))))))))))))</f>
        <v>Rhizophora apiculata</v>
      </c>
      <c r="J4774" s="23" t="s">
        <v>21</v>
      </c>
      <c r="K4774" s="68" t="n">
        <v>7</v>
      </c>
      <c r="L4774" s="30"/>
      <c r="N4774" s="38"/>
    </row>
    <row r="4775" customFormat="false" ht="13.8" hidden="false" customHeight="false" outlineLevel="0" collapsed="false">
      <c r="A4775" s="72" t="s">
        <v>138</v>
      </c>
      <c r="B4775" s="27" t="n">
        <v>41395</v>
      </c>
      <c r="C4775" s="1" t="s">
        <v>544</v>
      </c>
      <c r="D4775" s="1" t="s">
        <v>140</v>
      </c>
      <c r="E4775" s="1" t="s">
        <v>544</v>
      </c>
      <c r="F4775" s="1" t="s">
        <v>20</v>
      </c>
      <c r="G4775" s="1" t="s">
        <v>199</v>
      </c>
      <c r="H4775" s="1" t="n">
        <v>6</v>
      </c>
      <c r="I4775" s="23" t="str">
        <f aca="false">IF(J4775="RHAP", "Rhizophora apiculata", IF(J4775="EXAG", "Excoecaria agallocha", IF(J4775="BRPA", "Bruguiera parviflora", IF(J4775="XYMO", "Xylocarpus moluccensis", IF(J4775="BRCY", "Bruguiera cylindrica", IF(J4775="AVAL", "Avicennia alba", IF(J4775="AVOF", "Avicennia officinalis", IF(J4775="LURA", "Lumnitzera racemosa", IF(J4775="CETA", "Ceriops tagal", IF(J4775="XYGR", "Xylocarpus granatum", IF(J4775="AVMA", "Avicennia marina", IF(J4775="RHMU", "Rhizophora mucronata", IF(J4775="BRGY", "Bruguiera gymnorrhiza", IF(J4775="BRSE", "Bruguiera sexangula", IF(J4775="SOOV", "Sonneratia ovata", IF(J4775="SOCA", "Sonneratia caseolaris", IF(J4775="HELI", "Heritiera littoralis", IF(J4775="HESY", "Heritiera sylvatica", IF(J4775="NYFR", "Nypa fruticans", IF(J4775="CYRA", "Cynometra ramiflora", IF(J4775="PHPA", "Phoenix paludosa", IF(J4775="SCHY", "Scyphiphora hydrophyllacea", IF(J4775="DIMA", "Diospyros maritima", IF(J4775="POPI", "Pongamia pinnata", IF(J4775="MAPS", "Maniltoa psilogyne", IF(J4775="INBI", "Intsia bijuga", IF(J4775="ACEB", "Acanthus ebracteatus", IF(J4775="CAER", "Calamus erinaceus", IF(J4775="UNUN", "Unknown unknown",  IF(J4775="SOAL", "Sonneratia alba",  IF(J4775="AECO", "Aegiceras corniculatum", "" )) )))))))))))))))))))))))))))))</f>
        <v>Rhizophora apiculata</v>
      </c>
      <c r="J4775" s="23" t="s">
        <v>21</v>
      </c>
      <c r="K4775" s="68" t="n">
        <v>7.2</v>
      </c>
      <c r="L4775" s="30"/>
      <c r="N4775" s="38"/>
    </row>
    <row r="4776" customFormat="false" ht="13.8" hidden="false" customHeight="false" outlineLevel="0" collapsed="false">
      <c r="A4776" s="72" t="s">
        <v>138</v>
      </c>
      <c r="B4776" s="27" t="n">
        <v>41395</v>
      </c>
      <c r="C4776" s="1" t="s">
        <v>544</v>
      </c>
      <c r="D4776" s="1" t="s">
        <v>140</v>
      </c>
      <c r="E4776" s="1" t="s">
        <v>544</v>
      </c>
      <c r="F4776" s="1" t="s">
        <v>20</v>
      </c>
      <c r="G4776" s="1" t="s">
        <v>199</v>
      </c>
      <c r="H4776" s="1" t="n">
        <v>6</v>
      </c>
      <c r="I4776" s="23" t="str">
        <f aca="false">IF(J4776="RHAP", "Rhizophora apiculata", IF(J4776="EXAG", "Excoecaria agallocha", IF(J4776="BRPA", "Bruguiera parviflora", IF(J4776="XYMO", "Xylocarpus moluccensis", IF(J4776="BRCY", "Bruguiera cylindrica", IF(J4776="AVAL", "Avicennia alba", IF(J4776="AVOF", "Avicennia officinalis", IF(J4776="LURA", "Lumnitzera racemosa", IF(J4776="CETA", "Ceriops tagal", IF(J4776="XYGR", "Xylocarpus granatum", IF(J4776="AVMA", "Avicennia marina", IF(J4776="RHMU", "Rhizophora mucronata", IF(J4776="BRGY", "Bruguiera gymnorrhiza", IF(J4776="BRSE", "Bruguiera sexangula", IF(J4776="SOOV", "Sonneratia ovata", IF(J4776="SOCA", "Sonneratia caseolaris", IF(J4776="HELI", "Heritiera littoralis", IF(J4776="HESY", "Heritiera sylvatica", IF(J4776="NYFR", "Nypa fruticans", IF(J4776="CYRA", "Cynometra ramiflora", IF(J4776="PHPA", "Phoenix paludosa", IF(J4776="SCHY", "Scyphiphora hydrophyllacea", IF(J4776="DIMA", "Diospyros maritima", IF(J4776="POPI", "Pongamia pinnata", IF(J4776="MAPS", "Maniltoa psilogyne", IF(J4776="INBI", "Intsia bijuga", IF(J4776="ACEB", "Acanthus ebracteatus", IF(J4776="CAER", "Calamus erinaceus", IF(J4776="UNUN", "Unknown unknown",  IF(J4776="SOAL", "Sonneratia alba",  IF(J4776="AECO", "Aegiceras corniculatum", "" )) )))))))))))))))))))))))))))))</f>
        <v>Rhizophora apiculata</v>
      </c>
      <c r="J4776" s="23" t="s">
        <v>21</v>
      </c>
      <c r="K4776" s="68" t="n">
        <v>7.3</v>
      </c>
      <c r="L4776" s="30"/>
      <c r="N4776" s="38"/>
    </row>
    <row r="4777" customFormat="false" ht="13.8" hidden="false" customHeight="false" outlineLevel="0" collapsed="false">
      <c r="A4777" s="72" t="s">
        <v>138</v>
      </c>
      <c r="B4777" s="27" t="n">
        <v>41395</v>
      </c>
      <c r="C4777" s="1" t="s">
        <v>544</v>
      </c>
      <c r="D4777" s="1" t="s">
        <v>140</v>
      </c>
      <c r="E4777" s="1" t="s">
        <v>544</v>
      </c>
      <c r="F4777" s="1" t="s">
        <v>20</v>
      </c>
      <c r="G4777" s="1" t="s">
        <v>199</v>
      </c>
      <c r="H4777" s="1" t="n">
        <v>6</v>
      </c>
      <c r="I4777" s="23" t="str">
        <f aca="false">IF(J4777="RHAP", "Rhizophora apiculata", IF(J4777="EXAG", "Excoecaria agallocha", IF(J4777="BRPA", "Bruguiera parviflora", IF(J4777="XYMO", "Xylocarpus moluccensis", IF(J4777="BRCY", "Bruguiera cylindrica", IF(J4777="AVAL", "Avicennia alba", IF(J4777="AVOF", "Avicennia officinalis", IF(J4777="LURA", "Lumnitzera racemosa", IF(J4777="CETA", "Ceriops tagal", IF(J4777="XYGR", "Xylocarpus granatum", IF(J4777="AVMA", "Avicennia marina", IF(J4777="RHMU", "Rhizophora mucronata", IF(J4777="BRGY", "Bruguiera gymnorrhiza", IF(J4777="BRSE", "Bruguiera sexangula", IF(J4777="SOOV", "Sonneratia ovata", IF(J4777="SOCA", "Sonneratia caseolaris", IF(J4777="HELI", "Heritiera littoralis", IF(J4777="HESY", "Heritiera sylvatica", IF(J4777="NYFR", "Nypa fruticans", IF(J4777="CYRA", "Cynometra ramiflora", IF(J4777="PHPA", "Phoenix paludosa", IF(J4777="SCHY", "Scyphiphora hydrophyllacea", IF(J4777="DIMA", "Diospyros maritima", IF(J4777="POPI", "Pongamia pinnata", IF(J4777="MAPS", "Maniltoa psilogyne", IF(J4777="INBI", "Intsia bijuga", IF(J4777="ACEB", "Acanthus ebracteatus", IF(J4777="CAER", "Calamus erinaceus", IF(J4777="UNUN", "Unknown unknown",  IF(J4777="SOAL", "Sonneratia alba",  IF(J4777="AECO", "Aegiceras corniculatum", "" )) )))))))))))))))))))))))))))))</f>
        <v>Rhizophora apiculata</v>
      </c>
      <c r="J4777" s="23" t="s">
        <v>21</v>
      </c>
      <c r="K4777" s="68" t="n">
        <v>7.4</v>
      </c>
      <c r="L4777" s="30"/>
      <c r="N4777" s="38"/>
    </row>
    <row r="4778" customFormat="false" ht="13.8" hidden="false" customHeight="false" outlineLevel="0" collapsed="false">
      <c r="A4778" s="72" t="s">
        <v>138</v>
      </c>
      <c r="B4778" s="27" t="n">
        <v>41395</v>
      </c>
      <c r="C4778" s="1" t="s">
        <v>544</v>
      </c>
      <c r="D4778" s="1" t="s">
        <v>140</v>
      </c>
      <c r="E4778" s="1" t="s">
        <v>544</v>
      </c>
      <c r="F4778" s="1" t="s">
        <v>20</v>
      </c>
      <c r="G4778" s="1" t="s">
        <v>199</v>
      </c>
      <c r="H4778" s="1" t="n">
        <v>6</v>
      </c>
      <c r="I4778" s="23" t="str">
        <f aca="false">IF(J4778="RHAP", "Rhizophora apiculata", IF(J4778="EXAG", "Excoecaria agallocha", IF(J4778="BRPA", "Bruguiera parviflora", IF(J4778="XYMO", "Xylocarpus moluccensis", IF(J4778="BRCY", "Bruguiera cylindrica", IF(J4778="AVAL", "Avicennia alba", IF(J4778="AVOF", "Avicennia officinalis", IF(J4778="LURA", "Lumnitzera racemosa", IF(J4778="CETA", "Ceriops tagal", IF(J4778="XYGR", "Xylocarpus granatum", IF(J4778="AVMA", "Avicennia marina", IF(J4778="RHMU", "Rhizophora mucronata", IF(J4778="BRGY", "Bruguiera gymnorrhiza", IF(J4778="BRSE", "Bruguiera sexangula", IF(J4778="SOOV", "Sonneratia ovata", IF(J4778="SOCA", "Sonneratia caseolaris", IF(J4778="HELI", "Heritiera littoralis", IF(J4778="HESY", "Heritiera sylvatica", IF(J4778="NYFR", "Nypa fruticans", IF(J4778="CYRA", "Cynometra ramiflora", IF(J4778="PHPA", "Phoenix paludosa", IF(J4778="SCHY", "Scyphiphora hydrophyllacea", IF(J4778="DIMA", "Diospyros maritima", IF(J4778="POPI", "Pongamia pinnata", IF(J4778="MAPS", "Maniltoa psilogyne", IF(J4778="INBI", "Intsia bijuga", IF(J4778="ACEB", "Acanthus ebracteatus", IF(J4778="CAER", "Calamus erinaceus", IF(J4778="UNUN", "Unknown unknown",  IF(J4778="SOAL", "Sonneratia alba",  IF(J4778="AECO", "Aegiceras corniculatum", "" )) )))))))))))))))))))))))))))))</f>
        <v>Rhizophora apiculata</v>
      </c>
      <c r="J4778" s="23" t="s">
        <v>21</v>
      </c>
      <c r="K4778" s="68" t="n">
        <v>7.4</v>
      </c>
      <c r="L4778" s="30"/>
      <c r="N4778" s="38"/>
    </row>
    <row r="4779" customFormat="false" ht="13.8" hidden="false" customHeight="false" outlineLevel="0" collapsed="false">
      <c r="A4779" s="72" t="s">
        <v>138</v>
      </c>
      <c r="B4779" s="27" t="n">
        <v>41395</v>
      </c>
      <c r="C4779" s="1" t="s">
        <v>544</v>
      </c>
      <c r="D4779" s="1" t="s">
        <v>140</v>
      </c>
      <c r="E4779" s="1" t="s">
        <v>544</v>
      </c>
      <c r="F4779" s="1" t="s">
        <v>20</v>
      </c>
      <c r="G4779" s="1" t="s">
        <v>199</v>
      </c>
      <c r="H4779" s="1" t="n">
        <v>6</v>
      </c>
      <c r="I4779" s="23" t="str">
        <f aca="false">IF(J4779="RHAP", "Rhizophora apiculata", IF(J4779="EXAG", "Excoecaria agallocha", IF(J4779="BRPA", "Bruguiera parviflora", IF(J4779="XYMO", "Xylocarpus moluccensis", IF(J4779="BRCY", "Bruguiera cylindrica", IF(J4779="AVAL", "Avicennia alba", IF(J4779="AVOF", "Avicennia officinalis", IF(J4779="LURA", "Lumnitzera racemosa", IF(J4779="CETA", "Ceriops tagal", IF(J4779="XYGR", "Xylocarpus granatum", IF(J4779="AVMA", "Avicennia marina", IF(J4779="RHMU", "Rhizophora mucronata", IF(J4779="BRGY", "Bruguiera gymnorrhiza", IF(J4779="BRSE", "Bruguiera sexangula", IF(J4779="SOOV", "Sonneratia ovata", IF(J4779="SOCA", "Sonneratia caseolaris", IF(J4779="HELI", "Heritiera littoralis", IF(J4779="HESY", "Heritiera sylvatica", IF(J4779="NYFR", "Nypa fruticans", IF(J4779="CYRA", "Cynometra ramiflora", IF(J4779="PHPA", "Phoenix paludosa", IF(J4779="SCHY", "Scyphiphora hydrophyllacea", IF(J4779="DIMA", "Diospyros maritima", IF(J4779="POPI", "Pongamia pinnata", IF(J4779="MAPS", "Maniltoa psilogyne", IF(J4779="INBI", "Intsia bijuga", IF(J4779="ACEB", "Acanthus ebracteatus", IF(J4779="CAER", "Calamus erinaceus", IF(J4779="UNUN", "Unknown unknown",  IF(J4779="SOAL", "Sonneratia alba",  IF(J4779="AECO", "Aegiceras corniculatum", "" )) )))))))))))))))))))))))))))))</f>
        <v>Rhizophora apiculata</v>
      </c>
      <c r="J4779" s="23" t="s">
        <v>21</v>
      </c>
      <c r="K4779" s="68" t="n">
        <v>7.5</v>
      </c>
      <c r="L4779" s="30"/>
      <c r="N4779" s="38"/>
    </row>
    <row r="4780" customFormat="false" ht="13.8" hidden="false" customHeight="false" outlineLevel="0" collapsed="false">
      <c r="A4780" s="72" t="s">
        <v>138</v>
      </c>
      <c r="B4780" s="27" t="n">
        <v>41395</v>
      </c>
      <c r="C4780" s="1" t="s">
        <v>544</v>
      </c>
      <c r="D4780" s="1" t="s">
        <v>140</v>
      </c>
      <c r="E4780" s="1" t="s">
        <v>544</v>
      </c>
      <c r="F4780" s="1" t="s">
        <v>20</v>
      </c>
      <c r="G4780" s="1" t="s">
        <v>199</v>
      </c>
      <c r="H4780" s="1" t="n">
        <v>6</v>
      </c>
      <c r="I4780" s="23" t="str">
        <f aca="false">IF(J4780="RHAP", "Rhizophora apiculata", IF(J4780="EXAG", "Excoecaria agallocha", IF(J4780="BRPA", "Bruguiera parviflora", IF(J4780="XYMO", "Xylocarpus moluccensis", IF(J4780="BRCY", "Bruguiera cylindrica", IF(J4780="AVAL", "Avicennia alba", IF(J4780="AVOF", "Avicennia officinalis", IF(J4780="LURA", "Lumnitzera racemosa", IF(J4780="CETA", "Ceriops tagal", IF(J4780="XYGR", "Xylocarpus granatum", IF(J4780="AVMA", "Avicennia marina", IF(J4780="RHMU", "Rhizophora mucronata", IF(J4780="BRGY", "Bruguiera gymnorrhiza", IF(J4780="BRSE", "Bruguiera sexangula", IF(J4780="SOOV", "Sonneratia ovata", IF(J4780="SOCA", "Sonneratia caseolaris", IF(J4780="HELI", "Heritiera littoralis", IF(J4780="HESY", "Heritiera sylvatica", IF(J4780="NYFR", "Nypa fruticans", IF(J4780="CYRA", "Cynometra ramiflora", IF(J4780="PHPA", "Phoenix paludosa", IF(J4780="SCHY", "Scyphiphora hydrophyllacea", IF(J4780="DIMA", "Diospyros maritima", IF(J4780="POPI", "Pongamia pinnata", IF(J4780="MAPS", "Maniltoa psilogyne", IF(J4780="INBI", "Intsia bijuga", IF(J4780="ACEB", "Acanthus ebracteatus", IF(J4780="CAER", "Calamus erinaceus", IF(J4780="UNUN", "Unknown unknown",  IF(J4780="SOAL", "Sonneratia alba",  IF(J4780="AECO", "Aegiceras corniculatum", "" )) )))))))))))))))))))))))))))))</f>
        <v>Rhizophora apiculata</v>
      </c>
      <c r="J4780" s="23" t="s">
        <v>21</v>
      </c>
      <c r="K4780" s="68" t="n">
        <v>7.7</v>
      </c>
      <c r="L4780" s="30"/>
      <c r="N4780" s="38"/>
    </row>
    <row r="4781" customFormat="false" ht="13.8" hidden="false" customHeight="false" outlineLevel="0" collapsed="false">
      <c r="A4781" s="72" t="s">
        <v>138</v>
      </c>
      <c r="B4781" s="27" t="n">
        <v>41395</v>
      </c>
      <c r="C4781" s="1" t="s">
        <v>544</v>
      </c>
      <c r="D4781" s="1" t="s">
        <v>140</v>
      </c>
      <c r="E4781" s="1" t="s">
        <v>544</v>
      </c>
      <c r="F4781" s="1" t="s">
        <v>20</v>
      </c>
      <c r="G4781" s="1" t="s">
        <v>199</v>
      </c>
      <c r="H4781" s="1" t="n">
        <v>6</v>
      </c>
      <c r="I4781" s="23" t="str">
        <f aca="false">IF(J4781="RHAP", "Rhizophora apiculata", IF(J4781="EXAG", "Excoecaria agallocha", IF(J4781="BRPA", "Bruguiera parviflora", IF(J4781="XYMO", "Xylocarpus moluccensis", IF(J4781="BRCY", "Bruguiera cylindrica", IF(J4781="AVAL", "Avicennia alba", IF(J4781="AVOF", "Avicennia officinalis", IF(J4781="LURA", "Lumnitzera racemosa", IF(J4781="CETA", "Ceriops tagal", IF(J4781="XYGR", "Xylocarpus granatum", IF(J4781="AVMA", "Avicennia marina", IF(J4781="RHMU", "Rhizophora mucronata", IF(J4781="BRGY", "Bruguiera gymnorrhiza", IF(J4781="BRSE", "Bruguiera sexangula", IF(J4781="SOOV", "Sonneratia ovata", IF(J4781="SOCA", "Sonneratia caseolaris", IF(J4781="HELI", "Heritiera littoralis", IF(J4781="HESY", "Heritiera sylvatica", IF(J4781="NYFR", "Nypa fruticans", IF(J4781="CYRA", "Cynometra ramiflora", IF(J4781="PHPA", "Phoenix paludosa", IF(J4781="SCHY", "Scyphiphora hydrophyllacea", IF(J4781="DIMA", "Diospyros maritima", IF(J4781="POPI", "Pongamia pinnata", IF(J4781="MAPS", "Maniltoa psilogyne", IF(J4781="INBI", "Intsia bijuga", IF(J4781="ACEB", "Acanthus ebracteatus", IF(J4781="CAER", "Calamus erinaceus", IF(J4781="UNUN", "Unknown unknown",  IF(J4781="SOAL", "Sonneratia alba",  IF(J4781="AECO", "Aegiceras corniculatum", "" )) )))))))))))))))))))))))))))))</f>
        <v>Rhizophora apiculata</v>
      </c>
      <c r="J4781" s="23" t="s">
        <v>21</v>
      </c>
      <c r="K4781" s="68" t="n">
        <v>7.7</v>
      </c>
      <c r="L4781" s="30"/>
      <c r="N4781" s="38"/>
    </row>
    <row r="4782" customFormat="false" ht="13.8" hidden="false" customHeight="false" outlineLevel="0" collapsed="false">
      <c r="A4782" s="23" t="s">
        <v>138</v>
      </c>
      <c r="B4782" s="27" t="n">
        <v>41395</v>
      </c>
      <c r="C4782" s="1" t="s">
        <v>544</v>
      </c>
      <c r="D4782" s="1" t="s">
        <v>140</v>
      </c>
      <c r="E4782" s="1" t="s">
        <v>544</v>
      </c>
      <c r="F4782" s="1" t="s">
        <v>20</v>
      </c>
      <c r="G4782" s="1" t="s">
        <v>199</v>
      </c>
      <c r="H4782" s="1" t="n">
        <v>6</v>
      </c>
      <c r="I4782" s="23" t="str">
        <f aca="false">IF(J4782="RHAP", "Rhizophora apiculata", IF(J4782="EXAG", "Excoecaria agallocha", IF(J4782="BRPA", "Bruguiera parviflora", IF(J4782="XYMO", "Xylocarpus moluccensis", IF(J4782="BRCY", "Bruguiera cylindrica", IF(J4782="AVAL", "Avicennia alba", IF(J4782="AVOF", "Avicennia officinalis", IF(J4782="LURA", "Lumnitzera racemosa", IF(J4782="CETA", "Ceriops tagal", IF(J4782="XYGR", "Xylocarpus granatum", IF(J4782="AVMA", "Avicennia marina", IF(J4782="RHMU", "Rhizophora mucronata", IF(J4782="BRGY", "Bruguiera gymnorrhiza", IF(J4782="BRSE", "Bruguiera sexangula", IF(J4782="SOOV", "Sonneratia ovata", IF(J4782="SOCA", "Sonneratia caseolaris", IF(J4782="HELI", "Heritiera littoralis", IF(J4782="HESY", "Heritiera sylvatica", IF(J4782="NYFR", "Nypa fruticans", IF(J4782="CYRA", "Cynometra ramiflora", IF(J4782="PHPA", "Phoenix paludosa", IF(J4782="SCHY", "Scyphiphora hydrophyllacea", IF(J4782="DIMA", "Diospyros maritima", IF(J4782="POPI", "Pongamia pinnata", IF(J4782="MAPS", "Maniltoa psilogyne", IF(J4782="INBI", "Intsia bijuga", IF(J4782="ACEB", "Acanthus ebracteatus", IF(J4782="CAER", "Calamus erinaceus", IF(J4782="UNUN", "Unknown unknown",  IF(J4782="SOAL", "Sonneratia alba",  IF(J4782="AECO", "Aegiceras corniculatum", "" )) )))))))))))))))))))))))))))))</f>
        <v>Rhizophora apiculata</v>
      </c>
      <c r="J4782" s="23" t="s">
        <v>21</v>
      </c>
      <c r="K4782" s="68" t="n">
        <v>7.7</v>
      </c>
      <c r="L4782" s="30"/>
      <c r="N4782" s="38"/>
    </row>
    <row r="4783" customFormat="false" ht="13.8" hidden="false" customHeight="false" outlineLevel="0" collapsed="false">
      <c r="A4783" s="72" t="s">
        <v>138</v>
      </c>
      <c r="B4783" s="27" t="n">
        <v>41395</v>
      </c>
      <c r="C4783" s="1" t="s">
        <v>544</v>
      </c>
      <c r="D4783" s="1" t="s">
        <v>140</v>
      </c>
      <c r="E4783" s="1" t="s">
        <v>544</v>
      </c>
      <c r="F4783" s="1" t="s">
        <v>20</v>
      </c>
      <c r="G4783" s="1" t="s">
        <v>199</v>
      </c>
      <c r="H4783" s="1" t="n">
        <v>6</v>
      </c>
      <c r="I4783" s="23" t="str">
        <f aca="false">IF(J4783="RHAP", "Rhizophora apiculata", IF(J4783="EXAG", "Excoecaria agallocha", IF(J4783="BRPA", "Bruguiera parviflora", IF(J4783="XYMO", "Xylocarpus moluccensis", IF(J4783="BRCY", "Bruguiera cylindrica", IF(J4783="AVAL", "Avicennia alba", IF(J4783="AVOF", "Avicennia officinalis", IF(J4783="LURA", "Lumnitzera racemosa", IF(J4783="CETA", "Ceriops tagal", IF(J4783="XYGR", "Xylocarpus granatum", IF(J4783="AVMA", "Avicennia marina", IF(J4783="RHMU", "Rhizophora mucronata", IF(J4783="BRGY", "Bruguiera gymnorrhiza", IF(J4783="BRSE", "Bruguiera sexangula", IF(J4783="SOOV", "Sonneratia ovata", IF(J4783="SOCA", "Sonneratia caseolaris", IF(J4783="HELI", "Heritiera littoralis", IF(J4783="HESY", "Heritiera sylvatica", IF(J4783="NYFR", "Nypa fruticans", IF(J4783="CYRA", "Cynometra ramiflora", IF(J4783="PHPA", "Phoenix paludosa", IF(J4783="SCHY", "Scyphiphora hydrophyllacea", IF(J4783="DIMA", "Diospyros maritima", IF(J4783="POPI", "Pongamia pinnata", IF(J4783="MAPS", "Maniltoa psilogyne", IF(J4783="INBI", "Intsia bijuga", IF(J4783="ACEB", "Acanthus ebracteatus", IF(J4783="CAER", "Calamus erinaceus", IF(J4783="UNUN", "Unknown unknown",  IF(J4783="SOAL", "Sonneratia alba",  IF(J4783="AECO", "Aegiceras corniculatum", "" )) )))))))))))))))))))))))))))))</f>
        <v>Rhizophora apiculata</v>
      </c>
      <c r="J4783" s="23" t="s">
        <v>21</v>
      </c>
      <c r="K4783" s="68" t="n">
        <v>7.9</v>
      </c>
      <c r="L4783" s="30"/>
      <c r="N4783" s="38"/>
    </row>
    <row r="4784" customFormat="false" ht="13.8" hidden="false" customHeight="false" outlineLevel="0" collapsed="false">
      <c r="A4784" s="72" t="s">
        <v>138</v>
      </c>
      <c r="B4784" s="27" t="n">
        <v>41395</v>
      </c>
      <c r="C4784" s="1" t="s">
        <v>544</v>
      </c>
      <c r="D4784" s="1" t="s">
        <v>140</v>
      </c>
      <c r="E4784" s="1" t="s">
        <v>544</v>
      </c>
      <c r="F4784" s="1" t="s">
        <v>20</v>
      </c>
      <c r="G4784" s="1" t="s">
        <v>199</v>
      </c>
      <c r="H4784" s="1" t="n">
        <v>6</v>
      </c>
      <c r="I4784" s="23" t="str">
        <f aca="false">IF(J4784="RHAP", "Rhizophora apiculata", IF(J4784="EXAG", "Excoecaria agallocha", IF(J4784="BRPA", "Bruguiera parviflora", IF(J4784="XYMO", "Xylocarpus moluccensis", IF(J4784="BRCY", "Bruguiera cylindrica", IF(J4784="AVAL", "Avicennia alba", IF(J4784="AVOF", "Avicennia officinalis", IF(J4784="LURA", "Lumnitzera racemosa", IF(J4784="CETA", "Ceriops tagal", IF(J4784="XYGR", "Xylocarpus granatum", IF(J4784="AVMA", "Avicennia marina", IF(J4784="RHMU", "Rhizophora mucronata", IF(J4784="BRGY", "Bruguiera gymnorrhiza", IF(J4784="BRSE", "Bruguiera sexangula", IF(J4784="SOOV", "Sonneratia ovata", IF(J4784="SOCA", "Sonneratia caseolaris", IF(J4784="HELI", "Heritiera littoralis", IF(J4784="HESY", "Heritiera sylvatica", IF(J4784="NYFR", "Nypa fruticans", IF(J4784="CYRA", "Cynometra ramiflora", IF(J4784="PHPA", "Phoenix paludosa", IF(J4784="SCHY", "Scyphiphora hydrophyllacea", IF(J4784="DIMA", "Diospyros maritima", IF(J4784="POPI", "Pongamia pinnata", IF(J4784="MAPS", "Maniltoa psilogyne", IF(J4784="INBI", "Intsia bijuga", IF(J4784="ACEB", "Acanthus ebracteatus", IF(J4784="CAER", "Calamus erinaceus", IF(J4784="UNUN", "Unknown unknown",  IF(J4784="SOAL", "Sonneratia alba",  IF(J4784="AECO", "Aegiceras corniculatum", "" )) )))))))))))))))))))))))))))))</f>
        <v>Rhizophora apiculata</v>
      </c>
      <c r="J4784" s="23" t="s">
        <v>21</v>
      </c>
      <c r="K4784" s="68" t="n">
        <v>8</v>
      </c>
      <c r="L4784" s="30"/>
      <c r="N4784" s="38"/>
    </row>
    <row r="4785" customFormat="false" ht="13.8" hidden="false" customHeight="false" outlineLevel="0" collapsed="false">
      <c r="A4785" s="72" t="s">
        <v>138</v>
      </c>
      <c r="B4785" s="27" t="n">
        <v>41395</v>
      </c>
      <c r="C4785" s="1" t="s">
        <v>544</v>
      </c>
      <c r="D4785" s="1" t="s">
        <v>140</v>
      </c>
      <c r="E4785" s="1" t="s">
        <v>544</v>
      </c>
      <c r="F4785" s="1" t="s">
        <v>20</v>
      </c>
      <c r="G4785" s="1" t="s">
        <v>199</v>
      </c>
      <c r="H4785" s="1" t="n">
        <v>6</v>
      </c>
      <c r="I4785" s="23" t="str">
        <f aca="false">IF(J4785="RHAP", "Rhizophora apiculata", IF(J4785="EXAG", "Excoecaria agallocha", IF(J4785="BRPA", "Bruguiera parviflora", IF(J4785="XYMO", "Xylocarpus moluccensis", IF(J4785="BRCY", "Bruguiera cylindrica", IF(J4785="AVAL", "Avicennia alba", IF(J4785="AVOF", "Avicennia officinalis", IF(J4785="LURA", "Lumnitzera racemosa", IF(J4785="CETA", "Ceriops tagal", IF(J4785="XYGR", "Xylocarpus granatum", IF(J4785="AVMA", "Avicennia marina", IF(J4785="RHMU", "Rhizophora mucronata", IF(J4785="BRGY", "Bruguiera gymnorrhiza", IF(J4785="BRSE", "Bruguiera sexangula", IF(J4785="SOOV", "Sonneratia ovata", IF(J4785="SOCA", "Sonneratia caseolaris", IF(J4785="HELI", "Heritiera littoralis", IF(J4785="HESY", "Heritiera sylvatica", IF(J4785="NYFR", "Nypa fruticans", IF(J4785="CYRA", "Cynometra ramiflora", IF(J4785="PHPA", "Phoenix paludosa", IF(J4785="SCHY", "Scyphiphora hydrophyllacea", IF(J4785="DIMA", "Diospyros maritima", IF(J4785="POPI", "Pongamia pinnata", IF(J4785="MAPS", "Maniltoa psilogyne", IF(J4785="INBI", "Intsia bijuga", IF(J4785="ACEB", "Acanthus ebracteatus", IF(J4785="CAER", "Calamus erinaceus", IF(J4785="UNUN", "Unknown unknown",  IF(J4785="SOAL", "Sonneratia alba",  IF(J4785="AECO", "Aegiceras corniculatum", "" )) )))))))))))))))))))))))))))))</f>
        <v>Rhizophora apiculata</v>
      </c>
      <c r="J4785" s="23" t="s">
        <v>21</v>
      </c>
      <c r="K4785" s="68" t="n">
        <v>8</v>
      </c>
      <c r="L4785" s="30"/>
      <c r="N4785" s="38"/>
    </row>
    <row r="4786" customFormat="false" ht="13.8" hidden="false" customHeight="false" outlineLevel="0" collapsed="false">
      <c r="A4786" s="23" t="s">
        <v>138</v>
      </c>
      <c r="B4786" s="27" t="n">
        <v>41395</v>
      </c>
      <c r="C4786" s="1" t="s">
        <v>544</v>
      </c>
      <c r="D4786" s="1" t="s">
        <v>140</v>
      </c>
      <c r="E4786" s="1" t="s">
        <v>544</v>
      </c>
      <c r="F4786" s="1" t="s">
        <v>20</v>
      </c>
      <c r="G4786" s="1" t="s">
        <v>199</v>
      </c>
      <c r="H4786" s="1" t="n">
        <v>6</v>
      </c>
      <c r="I4786" s="23" t="str">
        <f aca="false">IF(J4786="RHAP", "Rhizophora apiculata", IF(J4786="EXAG", "Excoecaria agallocha", IF(J4786="BRPA", "Bruguiera parviflora", IF(J4786="XYMO", "Xylocarpus moluccensis", IF(J4786="BRCY", "Bruguiera cylindrica", IF(J4786="AVAL", "Avicennia alba", IF(J4786="AVOF", "Avicennia officinalis", IF(J4786="LURA", "Lumnitzera racemosa", IF(J4786="CETA", "Ceriops tagal", IF(J4786="XYGR", "Xylocarpus granatum", IF(J4786="AVMA", "Avicennia marina", IF(J4786="RHMU", "Rhizophora mucronata", IF(J4786="BRGY", "Bruguiera gymnorrhiza", IF(J4786="BRSE", "Bruguiera sexangula", IF(J4786="SOOV", "Sonneratia ovata", IF(J4786="SOCA", "Sonneratia caseolaris", IF(J4786="HELI", "Heritiera littoralis", IF(J4786="HESY", "Heritiera sylvatica", IF(J4786="NYFR", "Nypa fruticans", IF(J4786="CYRA", "Cynometra ramiflora", IF(J4786="PHPA", "Phoenix paludosa", IF(J4786="SCHY", "Scyphiphora hydrophyllacea", IF(J4786="DIMA", "Diospyros maritima", IF(J4786="POPI", "Pongamia pinnata", IF(J4786="MAPS", "Maniltoa psilogyne", IF(J4786="INBI", "Intsia bijuga", IF(J4786="ACEB", "Acanthus ebracteatus", IF(J4786="CAER", "Calamus erinaceus", IF(J4786="UNUN", "Unknown unknown",  IF(J4786="SOAL", "Sonneratia alba",  IF(J4786="AECO", "Aegiceras corniculatum", "" )) )))))))))))))))))))))))))))))</f>
        <v>Rhizophora apiculata</v>
      </c>
      <c r="J4786" s="23" t="s">
        <v>21</v>
      </c>
      <c r="K4786" s="68" t="n">
        <v>8</v>
      </c>
      <c r="L4786" s="30"/>
      <c r="N4786" s="38"/>
    </row>
    <row r="4787" customFormat="false" ht="13.8" hidden="false" customHeight="false" outlineLevel="0" collapsed="false">
      <c r="A4787" s="23" t="s">
        <v>138</v>
      </c>
      <c r="B4787" s="27" t="n">
        <v>41395</v>
      </c>
      <c r="C4787" s="1" t="s">
        <v>544</v>
      </c>
      <c r="D4787" s="1" t="s">
        <v>140</v>
      </c>
      <c r="E4787" s="1" t="s">
        <v>544</v>
      </c>
      <c r="F4787" s="1" t="s">
        <v>20</v>
      </c>
      <c r="G4787" s="1" t="s">
        <v>199</v>
      </c>
      <c r="H4787" s="1" t="n">
        <v>6</v>
      </c>
      <c r="I4787" s="23" t="str">
        <f aca="false">IF(J4787="RHAP", "Rhizophora apiculata", IF(J4787="EXAG", "Excoecaria agallocha", IF(J4787="BRPA", "Bruguiera parviflora", IF(J4787="XYMO", "Xylocarpus moluccensis", IF(J4787="BRCY", "Bruguiera cylindrica", IF(J4787="AVAL", "Avicennia alba", IF(J4787="AVOF", "Avicennia officinalis", IF(J4787="LURA", "Lumnitzera racemosa", IF(J4787="CETA", "Ceriops tagal", IF(J4787="XYGR", "Xylocarpus granatum", IF(J4787="AVMA", "Avicennia marina", IF(J4787="RHMU", "Rhizophora mucronata", IF(J4787="BRGY", "Bruguiera gymnorrhiza", IF(J4787="BRSE", "Bruguiera sexangula", IF(J4787="SOOV", "Sonneratia ovata", IF(J4787="SOCA", "Sonneratia caseolaris", IF(J4787="HELI", "Heritiera littoralis", IF(J4787="HESY", "Heritiera sylvatica", IF(J4787="NYFR", "Nypa fruticans", IF(J4787="CYRA", "Cynometra ramiflora", IF(J4787="PHPA", "Phoenix paludosa", IF(J4787="SCHY", "Scyphiphora hydrophyllacea", IF(J4787="DIMA", "Diospyros maritima", IF(J4787="POPI", "Pongamia pinnata", IF(J4787="MAPS", "Maniltoa psilogyne", IF(J4787="INBI", "Intsia bijuga", IF(J4787="ACEB", "Acanthus ebracteatus", IF(J4787="CAER", "Calamus erinaceus", IF(J4787="UNUN", "Unknown unknown",  IF(J4787="SOAL", "Sonneratia alba",  IF(J4787="AECO", "Aegiceras corniculatum", "" )) )))))))))))))))))))))))))))))</f>
        <v>Rhizophora apiculata</v>
      </c>
      <c r="J4787" s="23" t="s">
        <v>21</v>
      </c>
      <c r="K4787" s="68" t="n">
        <v>8</v>
      </c>
      <c r="L4787" s="30"/>
      <c r="N4787" s="38"/>
    </row>
    <row r="4788" customFormat="false" ht="13.8" hidden="false" customHeight="false" outlineLevel="0" collapsed="false">
      <c r="A4788" s="72" t="s">
        <v>138</v>
      </c>
      <c r="B4788" s="27" t="n">
        <v>41395</v>
      </c>
      <c r="C4788" s="1" t="s">
        <v>544</v>
      </c>
      <c r="D4788" s="1" t="s">
        <v>140</v>
      </c>
      <c r="E4788" s="1" t="s">
        <v>544</v>
      </c>
      <c r="F4788" s="1" t="s">
        <v>20</v>
      </c>
      <c r="G4788" s="1" t="s">
        <v>199</v>
      </c>
      <c r="H4788" s="1" t="n">
        <v>6</v>
      </c>
      <c r="I4788" s="23" t="str">
        <f aca="false">IF(J4788="RHAP", "Rhizophora apiculata", IF(J4788="EXAG", "Excoecaria agallocha", IF(J4788="BRPA", "Bruguiera parviflora", IF(J4788="XYMO", "Xylocarpus moluccensis", IF(J4788="BRCY", "Bruguiera cylindrica", IF(J4788="AVAL", "Avicennia alba", IF(J4788="AVOF", "Avicennia officinalis", IF(J4788="LURA", "Lumnitzera racemosa", IF(J4788="CETA", "Ceriops tagal", IF(J4788="XYGR", "Xylocarpus granatum", IF(J4788="AVMA", "Avicennia marina", IF(J4788="RHMU", "Rhizophora mucronata", IF(J4788="BRGY", "Bruguiera gymnorrhiza", IF(J4788="BRSE", "Bruguiera sexangula", IF(J4788="SOOV", "Sonneratia ovata", IF(J4788="SOCA", "Sonneratia caseolaris", IF(J4788="HELI", "Heritiera littoralis", IF(J4788="HESY", "Heritiera sylvatica", IF(J4788="NYFR", "Nypa fruticans", IF(J4788="CYRA", "Cynometra ramiflora", IF(J4788="PHPA", "Phoenix paludosa", IF(J4788="SCHY", "Scyphiphora hydrophyllacea", IF(J4788="DIMA", "Diospyros maritima", IF(J4788="POPI", "Pongamia pinnata", IF(J4788="MAPS", "Maniltoa psilogyne", IF(J4788="INBI", "Intsia bijuga", IF(J4788="ACEB", "Acanthus ebracteatus", IF(J4788="CAER", "Calamus erinaceus", IF(J4788="UNUN", "Unknown unknown",  IF(J4788="SOAL", "Sonneratia alba",  IF(J4788="AECO", "Aegiceras corniculatum", "" )) )))))))))))))))))))))))))))))</f>
        <v>Rhizophora apiculata</v>
      </c>
      <c r="J4788" s="23" t="s">
        <v>21</v>
      </c>
      <c r="K4788" s="68" t="n">
        <v>8.1</v>
      </c>
      <c r="L4788" s="30"/>
      <c r="N4788" s="38"/>
    </row>
    <row r="4789" customFormat="false" ht="13.8" hidden="false" customHeight="false" outlineLevel="0" collapsed="false">
      <c r="A4789" s="72" t="s">
        <v>138</v>
      </c>
      <c r="B4789" s="27" t="n">
        <v>41395</v>
      </c>
      <c r="C4789" s="1" t="s">
        <v>544</v>
      </c>
      <c r="D4789" s="1" t="s">
        <v>140</v>
      </c>
      <c r="E4789" s="1" t="s">
        <v>544</v>
      </c>
      <c r="F4789" s="1" t="s">
        <v>20</v>
      </c>
      <c r="G4789" s="1" t="s">
        <v>199</v>
      </c>
      <c r="H4789" s="1" t="n">
        <v>6</v>
      </c>
      <c r="I4789" s="23" t="str">
        <f aca="false">IF(J4789="RHAP", "Rhizophora apiculata", IF(J4789="EXAG", "Excoecaria agallocha", IF(J4789="BRPA", "Bruguiera parviflora", IF(J4789="XYMO", "Xylocarpus moluccensis", IF(J4789="BRCY", "Bruguiera cylindrica", IF(J4789="AVAL", "Avicennia alba", IF(J4789="AVOF", "Avicennia officinalis", IF(J4789="LURA", "Lumnitzera racemosa", IF(J4789="CETA", "Ceriops tagal", IF(J4789="XYGR", "Xylocarpus granatum", IF(J4789="AVMA", "Avicennia marina", IF(J4789="RHMU", "Rhizophora mucronata", IF(J4789="BRGY", "Bruguiera gymnorrhiza", IF(J4789="BRSE", "Bruguiera sexangula", IF(J4789="SOOV", "Sonneratia ovata", IF(J4789="SOCA", "Sonneratia caseolaris", IF(J4789="HELI", "Heritiera littoralis", IF(J4789="HESY", "Heritiera sylvatica", IF(J4789="NYFR", "Nypa fruticans", IF(J4789="CYRA", "Cynometra ramiflora", IF(J4789="PHPA", "Phoenix paludosa", IF(J4789="SCHY", "Scyphiphora hydrophyllacea", IF(J4789="DIMA", "Diospyros maritima", IF(J4789="POPI", "Pongamia pinnata", IF(J4789="MAPS", "Maniltoa psilogyne", IF(J4789="INBI", "Intsia bijuga", IF(J4789="ACEB", "Acanthus ebracteatus", IF(J4789="CAER", "Calamus erinaceus", IF(J4789="UNUN", "Unknown unknown",  IF(J4789="SOAL", "Sonneratia alba",  IF(J4789="AECO", "Aegiceras corniculatum", "" )) )))))))))))))))))))))))))))))</f>
        <v>Rhizophora apiculata</v>
      </c>
      <c r="J4789" s="23" t="s">
        <v>21</v>
      </c>
      <c r="K4789" s="68" t="n">
        <v>8.2</v>
      </c>
      <c r="L4789" s="30"/>
      <c r="N4789" s="38"/>
    </row>
    <row r="4790" customFormat="false" ht="13.8" hidden="false" customHeight="false" outlineLevel="0" collapsed="false">
      <c r="A4790" s="72" t="s">
        <v>138</v>
      </c>
      <c r="B4790" s="27" t="n">
        <v>41395</v>
      </c>
      <c r="C4790" s="1" t="s">
        <v>544</v>
      </c>
      <c r="D4790" s="1" t="s">
        <v>140</v>
      </c>
      <c r="E4790" s="1" t="s">
        <v>544</v>
      </c>
      <c r="F4790" s="1" t="s">
        <v>20</v>
      </c>
      <c r="G4790" s="1" t="s">
        <v>199</v>
      </c>
      <c r="H4790" s="1" t="n">
        <v>6</v>
      </c>
      <c r="I4790" s="23" t="str">
        <f aca="false">IF(J4790="RHAP", "Rhizophora apiculata", IF(J4790="EXAG", "Excoecaria agallocha", IF(J4790="BRPA", "Bruguiera parviflora", IF(J4790="XYMO", "Xylocarpus moluccensis", IF(J4790="BRCY", "Bruguiera cylindrica", IF(J4790="AVAL", "Avicennia alba", IF(J4790="AVOF", "Avicennia officinalis", IF(J4790="LURA", "Lumnitzera racemosa", IF(J4790="CETA", "Ceriops tagal", IF(J4790="XYGR", "Xylocarpus granatum", IF(J4790="AVMA", "Avicennia marina", IF(J4790="RHMU", "Rhizophora mucronata", IF(J4790="BRGY", "Bruguiera gymnorrhiza", IF(J4790="BRSE", "Bruguiera sexangula", IF(J4790="SOOV", "Sonneratia ovata", IF(J4790="SOCA", "Sonneratia caseolaris", IF(J4790="HELI", "Heritiera littoralis", IF(J4790="HESY", "Heritiera sylvatica", IF(J4790="NYFR", "Nypa fruticans", IF(J4790="CYRA", "Cynometra ramiflora", IF(J4790="PHPA", "Phoenix paludosa", IF(J4790="SCHY", "Scyphiphora hydrophyllacea", IF(J4790="DIMA", "Diospyros maritima", IF(J4790="POPI", "Pongamia pinnata", IF(J4790="MAPS", "Maniltoa psilogyne", IF(J4790="INBI", "Intsia bijuga", IF(J4790="ACEB", "Acanthus ebracteatus", IF(J4790="CAER", "Calamus erinaceus", IF(J4790="UNUN", "Unknown unknown",  IF(J4790="SOAL", "Sonneratia alba",  IF(J4790="AECO", "Aegiceras corniculatum", "" )) )))))))))))))))))))))))))))))</f>
        <v>Rhizophora apiculata</v>
      </c>
      <c r="J4790" s="23" t="s">
        <v>21</v>
      </c>
      <c r="K4790" s="68" t="n">
        <v>8.4</v>
      </c>
      <c r="L4790" s="30"/>
      <c r="N4790" s="38"/>
    </row>
    <row r="4791" customFormat="false" ht="13.8" hidden="false" customHeight="false" outlineLevel="0" collapsed="false">
      <c r="A4791" s="72" t="s">
        <v>138</v>
      </c>
      <c r="B4791" s="27" t="n">
        <v>41395</v>
      </c>
      <c r="C4791" s="1" t="s">
        <v>544</v>
      </c>
      <c r="D4791" s="1" t="s">
        <v>140</v>
      </c>
      <c r="E4791" s="1" t="s">
        <v>544</v>
      </c>
      <c r="F4791" s="1" t="s">
        <v>20</v>
      </c>
      <c r="G4791" s="1" t="s">
        <v>199</v>
      </c>
      <c r="H4791" s="1" t="n">
        <v>6</v>
      </c>
      <c r="I4791" s="23" t="str">
        <f aca="false">IF(J4791="RHAP", "Rhizophora apiculata", IF(J4791="EXAG", "Excoecaria agallocha", IF(J4791="BRPA", "Bruguiera parviflora", IF(J4791="XYMO", "Xylocarpus moluccensis", IF(J4791="BRCY", "Bruguiera cylindrica", IF(J4791="AVAL", "Avicennia alba", IF(J4791="AVOF", "Avicennia officinalis", IF(J4791="LURA", "Lumnitzera racemosa", IF(J4791="CETA", "Ceriops tagal", IF(J4791="XYGR", "Xylocarpus granatum", IF(J4791="AVMA", "Avicennia marina", IF(J4791="RHMU", "Rhizophora mucronata", IF(J4791="BRGY", "Bruguiera gymnorrhiza", IF(J4791="BRSE", "Bruguiera sexangula", IF(J4791="SOOV", "Sonneratia ovata", IF(J4791="SOCA", "Sonneratia caseolaris", IF(J4791="HELI", "Heritiera littoralis", IF(J4791="HESY", "Heritiera sylvatica", IF(J4791="NYFR", "Nypa fruticans", IF(J4791="CYRA", "Cynometra ramiflora", IF(J4791="PHPA", "Phoenix paludosa", IF(J4791="SCHY", "Scyphiphora hydrophyllacea", IF(J4791="DIMA", "Diospyros maritima", IF(J4791="POPI", "Pongamia pinnata", IF(J4791="MAPS", "Maniltoa psilogyne", IF(J4791="INBI", "Intsia bijuga", IF(J4791="ACEB", "Acanthus ebracteatus", IF(J4791="CAER", "Calamus erinaceus", IF(J4791="UNUN", "Unknown unknown",  IF(J4791="SOAL", "Sonneratia alba",  IF(J4791="AECO", "Aegiceras corniculatum", "" )) )))))))))))))))))))))))))))))</f>
        <v>Rhizophora apiculata</v>
      </c>
      <c r="J4791" s="23" t="s">
        <v>21</v>
      </c>
      <c r="K4791" s="68" t="n">
        <v>8.6</v>
      </c>
      <c r="L4791" s="30"/>
      <c r="N4791" s="38"/>
    </row>
    <row r="4792" customFormat="false" ht="13.8" hidden="false" customHeight="false" outlineLevel="0" collapsed="false">
      <c r="A4792" s="72" t="s">
        <v>138</v>
      </c>
      <c r="B4792" s="27" t="n">
        <v>41395</v>
      </c>
      <c r="C4792" s="1" t="s">
        <v>544</v>
      </c>
      <c r="D4792" s="1" t="s">
        <v>140</v>
      </c>
      <c r="E4792" s="1" t="s">
        <v>544</v>
      </c>
      <c r="F4792" s="1" t="s">
        <v>20</v>
      </c>
      <c r="G4792" s="1" t="s">
        <v>199</v>
      </c>
      <c r="H4792" s="1" t="n">
        <v>6</v>
      </c>
      <c r="I4792" s="23" t="str">
        <f aca="false">IF(J4792="RHAP", "Rhizophora apiculata", IF(J4792="EXAG", "Excoecaria agallocha", IF(J4792="BRPA", "Bruguiera parviflora", IF(J4792="XYMO", "Xylocarpus moluccensis", IF(J4792="BRCY", "Bruguiera cylindrica", IF(J4792="AVAL", "Avicennia alba", IF(J4792="AVOF", "Avicennia officinalis", IF(J4792="LURA", "Lumnitzera racemosa", IF(J4792="CETA", "Ceriops tagal", IF(J4792="XYGR", "Xylocarpus granatum", IF(J4792="AVMA", "Avicennia marina", IF(J4792="RHMU", "Rhizophora mucronata", IF(J4792="BRGY", "Bruguiera gymnorrhiza", IF(J4792="BRSE", "Bruguiera sexangula", IF(J4792="SOOV", "Sonneratia ovata", IF(J4792="SOCA", "Sonneratia caseolaris", IF(J4792="HELI", "Heritiera littoralis", IF(J4792="HESY", "Heritiera sylvatica", IF(J4792="NYFR", "Nypa fruticans", IF(J4792="CYRA", "Cynometra ramiflora", IF(J4792="PHPA", "Phoenix paludosa", IF(J4792="SCHY", "Scyphiphora hydrophyllacea", IF(J4792="DIMA", "Diospyros maritima", IF(J4792="POPI", "Pongamia pinnata", IF(J4792="MAPS", "Maniltoa psilogyne", IF(J4792="INBI", "Intsia bijuga", IF(J4792="ACEB", "Acanthus ebracteatus", IF(J4792="CAER", "Calamus erinaceus", IF(J4792="UNUN", "Unknown unknown",  IF(J4792="SOAL", "Sonneratia alba",  IF(J4792="AECO", "Aegiceras corniculatum", "" )) )))))))))))))))))))))))))))))</f>
        <v>Rhizophora apiculata</v>
      </c>
      <c r="J4792" s="23" t="s">
        <v>21</v>
      </c>
      <c r="K4792" s="68" t="n">
        <v>8.7</v>
      </c>
      <c r="L4792" s="30"/>
      <c r="N4792" s="38"/>
    </row>
    <row r="4793" customFormat="false" ht="13.8" hidden="false" customHeight="false" outlineLevel="0" collapsed="false">
      <c r="A4793" s="72" t="s">
        <v>138</v>
      </c>
      <c r="B4793" s="27" t="n">
        <v>41395</v>
      </c>
      <c r="C4793" s="1" t="s">
        <v>544</v>
      </c>
      <c r="D4793" s="1" t="s">
        <v>140</v>
      </c>
      <c r="E4793" s="1" t="s">
        <v>544</v>
      </c>
      <c r="F4793" s="1" t="s">
        <v>20</v>
      </c>
      <c r="G4793" s="1" t="s">
        <v>199</v>
      </c>
      <c r="H4793" s="1" t="n">
        <v>6</v>
      </c>
      <c r="I4793" s="23" t="str">
        <f aca="false">IF(J4793="RHAP", "Rhizophora apiculata", IF(J4793="EXAG", "Excoecaria agallocha", IF(J4793="BRPA", "Bruguiera parviflora", IF(J4793="XYMO", "Xylocarpus moluccensis", IF(J4793="BRCY", "Bruguiera cylindrica", IF(J4793="AVAL", "Avicennia alba", IF(J4793="AVOF", "Avicennia officinalis", IF(J4793="LURA", "Lumnitzera racemosa", IF(J4793="CETA", "Ceriops tagal", IF(J4793="XYGR", "Xylocarpus granatum", IF(J4793="AVMA", "Avicennia marina", IF(J4793="RHMU", "Rhizophora mucronata", IF(J4793="BRGY", "Bruguiera gymnorrhiza", IF(J4793="BRSE", "Bruguiera sexangula", IF(J4793="SOOV", "Sonneratia ovata", IF(J4793="SOCA", "Sonneratia caseolaris", IF(J4793="HELI", "Heritiera littoralis", IF(J4793="HESY", "Heritiera sylvatica", IF(J4793="NYFR", "Nypa fruticans", IF(J4793="CYRA", "Cynometra ramiflora", IF(J4793="PHPA", "Phoenix paludosa", IF(J4793="SCHY", "Scyphiphora hydrophyllacea", IF(J4793="DIMA", "Diospyros maritima", IF(J4793="POPI", "Pongamia pinnata", IF(J4793="MAPS", "Maniltoa psilogyne", IF(J4793="INBI", "Intsia bijuga", IF(J4793="ACEB", "Acanthus ebracteatus", IF(J4793="CAER", "Calamus erinaceus", IF(J4793="UNUN", "Unknown unknown",  IF(J4793="SOAL", "Sonneratia alba",  IF(J4793="AECO", "Aegiceras corniculatum", "" )) )))))))))))))))))))))))))))))</f>
        <v>Rhizophora apiculata</v>
      </c>
      <c r="J4793" s="23" t="s">
        <v>21</v>
      </c>
      <c r="K4793" s="68" t="n">
        <v>8.8</v>
      </c>
      <c r="L4793" s="30"/>
      <c r="N4793" s="38"/>
    </row>
    <row r="4794" customFormat="false" ht="13.8" hidden="false" customHeight="false" outlineLevel="0" collapsed="false">
      <c r="A4794" s="72" t="s">
        <v>138</v>
      </c>
      <c r="B4794" s="27" t="n">
        <v>41395</v>
      </c>
      <c r="C4794" s="1" t="s">
        <v>544</v>
      </c>
      <c r="D4794" s="1" t="s">
        <v>140</v>
      </c>
      <c r="E4794" s="1" t="s">
        <v>544</v>
      </c>
      <c r="F4794" s="1" t="s">
        <v>20</v>
      </c>
      <c r="G4794" s="1" t="s">
        <v>199</v>
      </c>
      <c r="H4794" s="1" t="n">
        <v>6</v>
      </c>
      <c r="I4794" s="23" t="str">
        <f aca="false">IF(J4794="RHAP", "Rhizophora apiculata", IF(J4794="EXAG", "Excoecaria agallocha", IF(J4794="BRPA", "Bruguiera parviflora", IF(J4794="XYMO", "Xylocarpus moluccensis", IF(J4794="BRCY", "Bruguiera cylindrica", IF(J4794="AVAL", "Avicennia alba", IF(J4794="AVOF", "Avicennia officinalis", IF(J4794="LURA", "Lumnitzera racemosa", IF(J4794="CETA", "Ceriops tagal", IF(J4794="XYGR", "Xylocarpus granatum", IF(J4794="AVMA", "Avicennia marina", IF(J4794="RHMU", "Rhizophora mucronata", IF(J4794="BRGY", "Bruguiera gymnorrhiza", IF(J4794="BRSE", "Bruguiera sexangula", IF(J4794="SOOV", "Sonneratia ovata", IF(J4794="SOCA", "Sonneratia caseolaris", IF(J4794="HELI", "Heritiera littoralis", IF(J4794="HESY", "Heritiera sylvatica", IF(J4794="NYFR", "Nypa fruticans", IF(J4794="CYRA", "Cynometra ramiflora", IF(J4794="PHPA", "Phoenix paludosa", IF(J4794="SCHY", "Scyphiphora hydrophyllacea", IF(J4794="DIMA", "Diospyros maritima", IF(J4794="POPI", "Pongamia pinnata", IF(J4794="MAPS", "Maniltoa psilogyne", IF(J4794="INBI", "Intsia bijuga", IF(J4794="ACEB", "Acanthus ebracteatus", IF(J4794="CAER", "Calamus erinaceus", IF(J4794="UNUN", "Unknown unknown",  IF(J4794="SOAL", "Sonneratia alba",  IF(J4794="AECO", "Aegiceras corniculatum", "" )) )))))))))))))))))))))))))))))</f>
        <v>Rhizophora apiculata</v>
      </c>
      <c r="J4794" s="23" t="s">
        <v>21</v>
      </c>
      <c r="K4794" s="68" t="n">
        <v>9</v>
      </c>
      <c r="L4794" s="30"/>
      <c r="N4794" s="38"/>
    </row>
    <row r="4795" customFormat="false" ht="13.8" hidden="false" customHeight="false" outlineLevel="0" collapsed="false">
      <c r="A4795" s="23" t="s">
        <v>138</v>
      </c>
      <c r="B4795" s="27" t="n">
        <v>41395</v>
      </c>
      <c r="C4795" s="1" t="s">
        <v>544</v>
      </c>
      <c r="D4795" s="1" t="s">
        <v>140</v>
      </c>
      <c r="E4795" s="1" t="s">
        <v>544</v>
      </c>
      <c r="F4795" s="1" t="s">
        <v>20</v>
      </c>
      <c r="G4795" s="1" t="s">
        <v>199</v>
      </c>
      <c r="H4795" s="1" t="n">
        <v>6</v>
      </c>
      <c r="I4795" s="23" t="str">
        <f aca="false">IF(J4795="RHAP", "Rhizophora apiculata", IF(J4795="EXAG", "Excoecaria agallocha", IF(J4795="BRPA", "Bruguiera parviflora", IF(J4795="XYMO", "Xylocarpus moluccensis", IF(J4795="BRCY", "Bruguiera cylindrica", IF(J4795="AVAL", "Avicennia alba", IF(J4795="AVOF", "Avicennia officinalis", IF(J4795="LURA", "Lumnitzera racemosa", IF(J4795="CETA", "Ceriops tagal", IF(J4795="XYGR", "Xylocarpus granatum", IF(J4795="AVMA", "Avicennia marina", IF(J4795="RHMU", "Rhizophora mucronata", IF(J4795="BRGY", "Bruguiera gymnorrhiza", IF(J4795="BRSE", "Bruguiera sexangula", IF(J4795="SOOV", "Sonneratia ovata", IF(J4795="SOCA", "Sonneratia caseolaris", IF(J4795="HELI", "Heritiera littoralis", IF(J4795="HESY", "Heritiera sylvatica", IF(J4795="NYFR", "Nypa fruticans", IF(J4795="CYRA", "Cynometra ramiflora", IF(J4795="PHPA", "Phoenix paludosa", IF(J4795="SCHY", "Scyphiphora hydrophyllacea", IF(J4795="DIMA", "Diospyros maritima", IF(J4795="POPI", "Pongamia pinnata", IF(J4795="MAPS", "Maniltoa psilogyne", IF(J4795="INBI", "Intsia bijuga", IF(J4795="ACEB", "Acanthus ebracteatus", IF(J4795="CAER", "Calamus erinaceus", IF(J4795="UNUN", "Unknown unknown",  IF(J4795="SOAL", "Sonneratia alba",  IF(J4795="AECO", "Aegiceras corniculatum", "" )) )))))))))))))))))))))))))))))</f>
        <v>Rhizophora apiculata</v>
      </c>
      <c r="J4795" s="23" t="s">
        <v>21</v>
      </c>
      <c r="K4795" s="68" t="n">
        <v>9</v>
      </c>
      <c r="L4795" s="30"/>
      <c r="N4795" s="38"/>
    </row>
    <row r="4796" customFormat="false" ht="13.8" hidden="false" customHeight="false" outlineLevel="0" collapsed="false">
      <c r="A4796" s="23" t="s">
        <v>138</v>
      </c>
      <c r="B4796" s="27" t="n">
        <v>41395</v>
      </c>
      <c r="C4796" s="1" t="s">
        <v>544</v>
      </c>
      <c r="D4796" s="1" t="s">
        <v>140</v>
      </c>
      <c r="E4796" s="1" t="s">
        <v>544</v>
      </c>
      <c r="F4796" s="1" t="s">
        <v>20</v>
      </c>
      <c r="G4796" s="1" t="s">
        <v>199</v>
      </c>
      <c r="H4796" s="1" t="n">
        <v>6</v>
      </c>
      <c r="I4796" s="23" t="str">
        <f aca="false">IF(J4796="RHAP", "Rhizophora apiculata", IF(J4796="EXAG", "Excoecaria agallocha", IF(J4796="BRPA", "Bruguiera parviflora", IF(J4796="XYMO", "Xylocarpus moluccensis", IF(J4796="BRCY", "Bruguiera cylindrica", IF(J4796="AVAL", "Avicennia alba", IF(J4796="AVOF", "Avicennia officinalis", IF(J4796="LURA", "Lumnitzera racemosa", IF(J4796="CETA", "Ceriops tagal", IF(J4796="XYGR", "Xylocarpus granatum", IF(J4796="AVMA", "Avicennia marina", IF(J4796="RHMU", "Rhizophora mucronata", IF(J4796="BRGY", "Bruguiera gymnorrhiza", IF(J4796="BRSE", "Bruguiera sexangula", IF(J4796="SOOV", "Sonneratia ovata", IF(J4796="SOCA", "Sonneratia caseolaris", IF(J4796="HELI", "Heritiera littoralis", IF(J4796="HESY", "Heritiera sylvatica", IF(J4796="NYFR", "Nypa fruticans", IF(J4796="CYRA", "Cynometra ramiflora", IF(J4796="PHPA", "Phoenix paludosa", IF(J4796="SCHY", "Scyphiphora hydrophyllacea", IF(J4796="DIMA", "Diospyros maritima", IF(J4796="POPI", "Pongamia pinnata", IF(J4796="MAPS", "Maniltoa psilogyne", IF(J4796="INBI", "Intsia bijuga", IF(J4796="ACEB", "Acanthus ebracteatus", IF(J4796="CAER", "Calamus erinaceus", IF(J4796="UNUN", "Unknown unknown",  IF(J4796="SOAL", "Sonneratia alba",  IF(J4796="AECO", "Aegiceras corniculatum", "" )) )))))))))))))))))))))))))))))</f>
        <v>Rhizophora apiculata</v>
      </c>
      <c r="J4796" s="23" t="s">
        <v>21</v>
      </c>
      <c r="K4796" s="68" t="n">
        <v>9.1</v>
      </c>
      <c r="L4796" s="30"/>
      <c r="N4796" s="38"/>
    </row>
    <row r="4797" customFormat="false" ht="13.8" hidden="false" customHeight="false" outlineLevel="0" collapsed="false">
      <c r="A4797" s="72" t="s">
        <v>138</v>
      </c>
      <c r="B4797" s="27" t="n">
        <v>41395</v>
      </c>
      <c r="C4797" s="1" t="s">
        <v>544</v>
      </c>
      <c r="D4797" s="1" t="s">
        <v>140</v>
      </c>
      <c r="E4797" s="1" t="s">
        <v>544</v>
      </c>
      <c r="F4797" s="1" t="s">
        <v>20</v>
      </c>
      <c r="G4797" s="1" t="s">
        <v>199</v>
      </c>
      <c r="H4797" s="1" t="n">
        <v>6</v>
      </c>
      <c r="I4797" s="23" t="str">
        <f aca="false">IF(J4797="RHAP", "Rhizophora apiculata", IF(J4797="EXAG", "Excoecaria agallocha", IF(J4797="BRPA", "Bruguiera parviflora", IF(J4797="XYMO", "Xylocarpus moluccensis", IF(J4797="BRCY", "Bruguiera cylindrica", IF(J4797="AVAL", "Avicennia alba", IF(J4797="AVOF", "Avicennia officinalis", IF(J4797="LURA", "Lumnitzera racemosa", IF(J4797="CETA", "Ceriops tagal", IF(J4797="XYGR", "Xylocarpus granatum", IF(J4797="AVMA", "Avicennia marina", IF(J4797="RHMU", "Rhizophora mucronata", IF(J4797="BRGY", "Bruguiera gymnorrhiza", IF(J4797="BRSE", "Bruguiera sexangula", IF(J4797="SOOV", "Sonneratia ovata", IF(J4797="SOCA", "Sonneratia caseolaris", IF(J4797="HELI", "Heritiera littoralis", IF(J4797="HESY", "Heritiera sylvatica", IF(J4797="NYFR", "Nypa fruticans", IF(J4797="CYRA", "Cynometra ramiflora", IF(J4797="PHPA", "Phoenix paludosa", IF(J4797="SCHY", "Scyphiphora hydrophyllacea", IF(J4797="DIMA", "Diospyros maritima", IF(J4797="POPI", "Pongamia pinnata", IF(J4797="MAPS", "Maniltoa psilogyne", IF(J4797="INBI", "Intsia bijuga", IF(J4797="ACEB", "Acanthus ebracteatus", IF(J4797="CAER", "Calamus erinaceus", IF(J4797="UNUN", "Unknown unknown",  IF(J4797="SOAL", "Sonneratia alba",  IF(J4797="AECO", "Aegiceras corniculatum", "" )) )))))))))))))))))))))))))))))</f>
        <v>Rhizophora apiculata</v>
      </c>
      <c r="J4797" s="23" t="s">
        <v>21</v>
      </c>
      <c r="K4797" s="68" t="n">
        <v>9.2</v>
      </c>
      <c r="L4797" s="30"/>
      <c r="N4797" s="38"/>
    </row>
    <row r="4798" customFormat="false" ht="13.8" hidden="false" customHeight="false" outlineLevel="0" collapsed="false">
      <c r="A4798" s="23" t="s">
        <v>138</v>
      </c>
      <c r="B4798" s="27" t="n">
        <v>41395</v>
      </c>
      <c r="C4798" s="1" t="s">
        <v>544</v>
      </c>
      <c r="D4798" s="1" t="s">
        <v>140</v>
      </c>
      <c r="E4798" s="1" t="s">
        <v>544</v>
      </c>
      <c r="F4798" s="1" t="s">
        <v>20</v>
      </c>
      <c r="G4798" s="1" t="s">
        <v>199</v>
      </c>
      <c r="H4798" s="1" t="n">
        <v>6</v>
      </c>
      <c r="I4798" s="23" t="str">
        <f aca="false">IF(J4798="RHAP", "Rhizophora apiculata", IF(J4798="EXAG", "Excoecaria agallocha", IF(J4798="BRPA", "Bruguiera parviflora", IF(J4798="XYMO", "Xylocarpus moluccensis", IF(J4798="BRCY", "Bruguiera cylindrica", IF(J4798="AVAL", "Avicennia alba", IF(J4798="AVOF", "Avicennia officinalis", IF(J4798="LURA", "Lumnitzera racemosa", IF(J4798="CETA", "Ceriops tagal", IF(J4798="XYGR", "Xylocarpus granatum", IF(J4798="AVMA", "Avicennia marina", IF(J4798="RHMU", "Rhizophora mucronata", IF(J4798="BRGY", "Bruguiera gymnorrhiza", IF(J4798="BRSE", "Bruguiera sexangula", IF(J4798="SOOV", "Sonneratia ovata", IF(J4798="SOCA", "Sonneratia caseolaris", IF(J4798="HELI", "Heritiera littoralis", IF(J4798="HESY", "Heritiera sylvatica", IF(J4798="NYFR", "Nypa fruticans", IF(J4798="CYRA", "Cynometra ramiflora", IF(J4798="PHPA", "Phoenix paludosa", IF(J4798="SCHY", "Scyphiphora hydrophyllacea", IF(J4798="DIMA", "Diospyros maritima", IF(J4798="POPI", "Pongamia pinnata", IF(J4798="MAPS", "Maniltoa psilogyne", IF(J4798="INBI", "Intsia bijuga", IF(J4798="ACEB", "Acanthus ebracteatus", IF(J4798="CAER", "Calamus erinaceus", IF(J4798="UNUN", "Unknown unknown",  IF(J4798="SOAL", "Sonneratia alba",  IF(J4798="AECO", "Aegiceras corniculatum", "" )) )))))))))))))))))))))))))))))</f>
        <v>Rhizophora apiculata</v>
      </c>
      <c r="J4798" s="23" t="s">
        <v>21</v>
      </c>
      <c r="K4798" s="68" t="n">
        <v>9.2</v>
      </c>
      <c r="L4798" s="30"/>
      <c r="N4798" s="38"/>
    </row>
    <row r="4799" customFormat="false" ht="13.8" hidden="false" customHeight="false" outlineLevel="0" collapsed="false">
      <c r="A4799" s="72" t="s">
        <v>138</v>
      </c>
      <c r="B4799" s="27" t="n">
        <v>41395</v>
      </c>
      <c r="C4799" s="1" t="s">
        <v>544</v>
      </c>
      <c r="D4799" s="1" t="s">
        <v>140</v>
      </c>
      <c r="E4799" s="1" t="s">
        <v>544</v>
      </c>
      <c r="F4799" s="1" t="s">
        <v>20</v>
      </c>
      <c r="G4799" s="1" t="s">
        <v>199</v>
      </c>
      <c r="H4799" s="1" t="n">
        <v>6</v>
      </c>
      <c r="I4799" s="23" t="str">
        <f aca="false">IF(J4799="RHAP", "Rhizophora apiculata", IF(J4799="EXAG", "Excoecaria agallocha", IF(J4799="BRPA", "Bruguiera parviflora", IF(J4799="XYMO", "Xylocarpus moluccensis", IF(J4799="BRCY", "Bruguiera cylindrica", IF(J4799="AVAL", "Avicennia alba", IF(J4799="AVOF", "Avicennia officinalis", IF(J4799="LURA", "Lumnitzera racemosa", IF(J4799="CETA", "Ceriops tagal", IF(J4799="XYGR", "Xylocarpus granatum", IF(J4799="AVMA", "Avicennia marina", IF(J4799="RHMU", "Rhizophora mucronata", IF(J4799="BRGY", "Bruguiera gymnorrhiza", IF(J4799="BRSE", "Bruguiera sexangula", IF(J4799="SOOV", "Sonneratia ovata", IF(J4799="SOCA", "Sonneratia caseolaris", IF(J4799="HELI", "Heritiera littoralis", IF(J4799="HESY", "Heritiera sylvatica", IF(J4799="NYFR", "Nypa fruticans", IF(J4799="CYRA", "Cynometra ramiflora", IF(J4799="PHPA", "Phoenix paludosa", IF(J4799="SCHY", "Scyphiphora hydrophyllacea", IF(J4799="DIMA", "Diospyros maritima", IF(J4799="POPI", "Pongamia pinnata", IF(J4799="MAPS", "Maniltoa psilogyne", IF(J4799="INBI", "Intsia bijuga", IF(J4799="ACEB", "Acanthus ebracteatus", IF(J4799="CAER", "Calamus erinaceus", IF(J4799="UNUN", "Unknown unknown",  IF(J4799="SOAL", "Sonneratia alba",  IF(J4799="AECO", "Aegiceras corniculatum", "" )) )))))))))))))))))))))))))))))</f>
        <v>Rhizophora apiculata</v>
      </c>
      <c r="J4799" s="23" t="s">
        <v>21</v>
      </c>
      <c r="K4799" s="68" t="n">
        <v>9.3</v>
      </c>
      <c r="L4799" s="30"/>
      <c r="N4799" s="38"/>
    </row>
    <row r="4800" customFormat="false" ht="13.8" hidden="false" customHeight="false" outlineLevel="0" collapsed="false">
      <c r="A4800" s="72" t="s">
        <v>138</v>
      </c>
      <c r="B4800" s="27" t="n">
        <v>41395</v>
      </c>
      <c r="C4800" s="1" t="s">
        <v>544</v>
      </c>
      <c r="D4800" s="1" t="s">
        <v>140</v>
      </c>
      <c r="E4800" s="1" t="s">
        <v>544</v>
      </c>
      <c r="F4800" s="1" t="s">
        <v>20</v>
      </c>
      <c r="G4800" s="1" t="s">
        <v>199</v>
      </c>
      <c r="H4800" s="1" t="n">
        <v>6</v>
      </c>
      <c r="I4800" s="23" t="str">
        <f aca="false">IF(J4800="RHAP", "Rhizophora apiculata", IF(J4800="EXAG", "Excoecaria agallocha", IF(J4800="BRPA", "Bruguiera parviflora", IF(J4800="XYMO", "Xylocarpus moluccensis", IF(J4800="BRCY", "Bruguiera cylindrica", IF(J4800="AVAL", "Avicennia alba", IF(J4800="AVOF", "Avicennia officinalis", IF(J4800="LURA", "Lumnitzera racemosa", IF(J4800="CETA", "Ceriops tagal", IF(J4800="XYGR", "Xylocarpus granatum", IF(J4800="AVMA", "Avicennia marina", IF(J4800="RHMU", "Rhizophora mucronata", IF(J4800="BRGY", "Bruguiera gymnorrhiza", IF(J4800="BRSE", "Bruguiera sexangula", IF(J4800="SOOV", "Sonneratia ovata", IF(J4800="SOCA", "Sonneratia caseolaris", IF(J4800="HELI", "Heritiera littoralis", IF(J4800="HESY", "Heritiera sylvatica", IF(J4800="NYFR", "Nypa fruticans", IF(J4800="CYRA", "Cynometra ramiflora", IF(J4800="PHPA", "Phoenix paludosa", IF(J4800="SCHY", "Scyphiphora hydrophyllacea", IF(J4800="DIMA", "Diospyros maritima", IF(J4800="POPI", "Pongamia pinnata", IF(J4800="MAPS", "Maniltoa psilogyne", IF(J4800="INBI", "Intsia bijuga", IF(J4800="ACEB", "Acanthus ebracteatus", IF(J4800="CAER", "Calamus erinaceus", IF(J4800="UNUN", "Unknown unknown",  IF(J4800="SOAL", "Sonneratia alba",  IF(J4800="AECO", "Aegiceras corniculatum", "" )) )))))))))))))))))))))))))))))</f>
        <v>Rhizophora apiculata</v>
      </c>
      <c r="J4800" s="23" t="s">
        <v>21</v>
      </c>
      <c r="K4800" s="68" t="n">
        <v>9.3</v>
      </c>
      <c r="L4800" s="30"/>
      <c r="N4800" s="38"/>
    </row>
    <row r="4801" customFormat="false" ht="13.8" hidden="false" customHeight="false" outlineLevel="0" collapsed="false">
      <c r="A4801" s="72" t="s">
        <v>138</v>
      </c>
      <c r="B4801" s="27" t="n">
        <v>41395</v>
      </c>
      <c r="C4801" s="1" t="s">
        <v>544</v>
      </c>
      <c r="D4801" s="1" t="s">
        <v>140</v>
      </c>
      <c r="E4801" s="1" t="s">
        <v>544</v>
      </c>
      <c r="F4801" s="1" t="s">
        <v>20</v>
      </c>
      <c r="G4801" s="1" t="s">
        <v>199</v>
      </c>
      <c r="H4801" s="1" t="n">
        <v>6</v>
      </c>
      <c r="I4801" s="23" t="str">
        <f aca="false">IF(J4801="RHAP", "Rhizophora apiculata", IF(J4801="EXAG", "Excoecaria agallocha", IF(J4801="BRPA", "Bruguiera parviflora", IF(J4801="XYMO", "Xylocarpus moluccensis", IF(J4801="BRCY", "Bruguiera cylindrica", IF(J4801="AVAL", "Avicennia alba", IF(J4801="AVOF", "Avicennia officinalis", IF(J4801="LURA", "Lumnitzera racemosa", IF(J4801="CETA", "Ceriops tagal", IF(J4801="XYGR", "Xylocarpus granatum", IF(J4801="AVMA", "Avicennia marina", IF(J4801="RHMU", "Rhizophora mucronata", IF(J4801="BRGY", "Bruguiera gymnorrhiza", IF(J4801="BRSE", "Bruguiera sexangula", IF(J4801="SOOV", "Sonneratia ovata", IF(J4801="SOCA", "Sonneratia caseolaris", IF(J4801="HELI", "Heritiera littoralis", IF(J4801="HESY", "Heritiera sylvatica", IF(J4801="NYFR", "Nypa fruticans", IF(J4801="CYRA", "Cynometra ramiflora", IF(J4801="PHPA", "Phoenix paludosa", IF(J4801="SCHY", "Scyphiphora hydrophyllacea", IF(J4801="DIMA", "Diospyros maritima", IF(J4801="POPI", "Pongamia pinnata", IF(J4801="MAPS", "Maniltoa psilogyne", IF(J4801="INBI", "Intsia bijuga", IF(J4801="ACEB", "Acanthus ebracteatus", IF(J4801="CAER", "Calamus erinaceus", IF(J4801="UNUN", "Unknown unknown",  IF(J4801="SOAL", "Sonneratia alba",  IF(J4801="AECO", "Aegiceras corniculatum", "" )) )))))))))))))))))))))))))))))</f>
        <v>Rhizophora apiculata</v>
      </c>
      <c r="J4801" s="23" t="s">
        <v>21</v>
      </c>
      <c r="K4801" s="68" t="n">
        <v>9.4</v>
      </c>
      <c r="L4801" s="30"/>
      <c r="N4801" s="38"/>
    </row>
    <row r="4802" customFormat="false" ht="13.8" hidden="false" customHeight="false" outlineLevel="0" collapsed="false">
      <c r="A4802" s="23" t="s">
        <v>138</v>
      </c>
      <c r="B4802" s="27" t="n">
        <v>41395</v>
      </c>
      <c r="C4802" s="1" t="s">
        <v>544</v>
      </c>
      <c r="D4802" s="1" t="s">
        <v>140</v>
      </c>
      <c r="E4802" s="1" t="s">
        <v>544</v>
      </c>
      <c r="F4802" s="1" t="s">
        <v>20</v>
      </c>
      <c r="G4802" s="1" t="s">
        <v>199</v>
      </c>
      <c r="H4802" s="1" t="n">
        <v>6</v>
      </c>
      <c r="I4802" s="23" t="str">
        <f aca="false">IF(J4802="RHAP", "Rhizophora apiculata", IF(J4802="EXAG", "Excoecaria agallocha", IF(J4802="BRPA", "Bruguiera parviflora", IF(J4802="XYMO", "Xylocarpus moluccensis", IF(J4802="BRCY", "Bruguiera cylindrica", IF(J4802="AVAL", "Avicennia alba", IF(J4802="AVOF", "Avicennia officinalis", IF(J4802="LURA", "Lumnitzera racemosa", IF(J4802="CETA", "Ceriops tagal", IF(J4802="XYGR", "Xylocarpus granatum", IF(J4802="AVMA", "Avicennia marina", IF(J4802="RHMU", "Rhizophora mucronata", IF(J4802="BRGY", "Bruguiera gymnorrhiza", IF(J4802="BRSE", "Bruguiera sexangula", IF(J4802="SOOV", "Sonneratia ovata", IF(J4802="SOCA", "Sonneratia caseolaris", IF(J4802="HELI", "Heritiera littoralis", IF(J4802="HESY", "Heritiera sylvatica", IF(J4802="NYFR", "Nypa fruticans", IF(J4802="CYRA", "Cynometra ramiflora", IF(J4802="PHPA", "Phoenix paludosa", IF(J4802="SCHY", "Scyphiphora hydrophyllacea", IF(J4802="DIMA", "Diospyros maritima", IF(J4802="POPI", "Pongamia pinnata", IF(J4802="MAPS", "Maniltoa psilogyne", IF(J4802="INBI", "Intsia bijuga", IF(J4802="ACEB", "Acanthus ebracteatus", IF(J4802="CAER", "Calamus erinaceus", IF(J4802="UNUN", "Unknown unknown",  IF(J4802="SOAL", "Sonneratia alba",  IF(J4802="AECO", "Aegiceras corniculatum", "" )) )))))))))))))))))))))))))))))</f>
        <v>Rhizophora apiculata</v>
      </c>
      <c r="J4802" s="23" t="s">
        <v>21</v>
      </c>
      <c r="K4802" s="68" t="n">
        <v>9.4</v>
      </c>
      <c r="L4802" s="30"/>
      <c r="N4802" s="38"/>
    </row>
    <row r="4803" customFormat="false" ht="13.8" hidden="false" customHeight="false" outlineLevel="0" collapsed="false">
      <c r="A4803" s="72" t="s">
        <v>138</v>
      </c>
      <c r="B4803" s="27" t="n">
        <v>41395</v>
      </c>
      <c r="C4803" s="1" t="s">
        <v>544</v>
      </c>
      <c r="D4803" s="1" t="s">
        <v>140</v>
      </c>
      <c r="E4803" s="1" t="s">
        <v>544</v>
      </c>
      <c r="F4803" s="1" t="s">
        <v>20</v>
      </c>
      <c r="G4803" s="1" t="s">
        <v>199</v>
      </c>
      <c r="H4803" s="1" t="n">
        <v>6</v>
      </c>
      <c r="I4803" s="23" t="str">
        <f aca="false">IF(J4803="RHAP", "Rhizophora apiculata", IF(J4803="EXAG", "Excoecaria agallocha", IF(J4803="BRPA", "Bruguiera parviflora", IF(J4803="XYMO", "Xylocarpus moluccensis", IF(J4803="BRCY", "Bruguiera cylindrica", IF(J4803="AVAL", "Avicennia alba", IF(J4803="AVOF", "Avicennia officinalis", IF(J4803="LURA", "Lumnitzera racemosa", IF(J4803="CETA", "Ceriops tagal", IF(J4803="XYGR", "Xylocarpus granatum", IF(J4803="AVMA", "Avicennia marina", IF(J4803="RHMU", "Rhizophora mucronata", IF(J4803="BRGY", "Bruguiera gymnorrhiza", IF(J4803="BRSE", "Bruguiera sexangula", IF(J4803="SOOV", "Sonneratia ovata", IF(J4803="SOCA", "Sonneratia caseolaris", IF(J4803="HELI", "Heritiera littoralis", IF(J4803="HESY", "Heritiera sylvatica", IF(J4803="NYFR", "Nypa fruticans", IF(J4803="CYRA", "Cynometra ramiflora", IF(J4803="PHPA", "Phoenix paludosa", IF(J4803="SCHY", "Scyphiphora hydrophyllacea", IF(J4803="DIMA", "Diospyros maritima", IF(J4803="POPI", "Pongamia pinnata", IF(J4803="MAPS", "Maniltoa psilogyne", IF(J4803="INBI", "Intsia bijuga", IF(J4803="ACEB", "Acanthus ebracteatus", IF(J4803="CAER", "Calamus erinaceus", IF(J4803="UNUN", "Unknown unknown",  IF(J4803="SOAL", "Sonneratia alba",  IF(J4803="AECO", "Aegiceras corniculatum", "" )) )))))))))))))))))))))))))))))</f>
        <v>Rhizophora apiculata</v>
      </c>
      <c r="J4803" s="23" t="s">
        <v>21</v>
      </c>
      <c r="K4803" s="68" t="n">
        <v>9.5</v>
      </c>
      <c r="L4803" s="30"/>
      <c r="N4803" s="38"/>
    </row>
    <row r="4804" customFormat="false" ht="13.8" hidden="false" customHeight="false" outlineLevel="0" collapsed="false">
      <c r="A4804" s="23" t="s">
        <v>138</v>
      </c>
      <c r="B4804" s="27" t="n">
        <v>41395</v>
      </c>
      <c r="C4804" s="1" t="s">
        <v>544</v>
      </c>
      <c r="D4804" s="1" t="s">
        <v>140</v>
      </c>
      <c r="E4804" s="1" t="s">
        <v>544</v>
      </c>
      <c r="F4804" s="1" t="s">
        <v>20</v>
      </c>
      <c r="G4804" s="1" t="s">
        <v>199</v>
      </c>
      <c r="H4804" s="1" t="n">
        <v>6</v>
      </c>
      <c r="I4804" s="23" t="str">
        <f aca="false">IF(J4804="RHAP", "Rhizophora apiculata", IF(J4804="EXAG", "Excoecaria agallocha", IF(J4804="BRPA", "Bruguiera parviflora", IF(J4804="XYMO", "Xylocarpus moluccensis", IF(J4804="BRCY", "Bruguiera cylindrica", IF(J4804="AVAL", "Avicennia alba", IF(J4804="AVOF", "Avicennia officinalis", IF(J4804="LURA", "Lumnitzera racemosa", IF(J4804="CETA", "Ceriops tagal", IF(J4804="XYGR", "Xylocarpus granatum", IF(J4804="AVMA", "Avicennia marina", IF(J4804="RHMU", "Rhizophora mucronata", IF(J4804="BRGY", "Bruguiera gymnorrhiza", IF(J4804="BRSE", "Bruguiera sexangula", IF(J4804="SOOV", "Sonneratia ovata", IF(J4804="SOCA", "Sonneratia caseolaris", IF(J4804="HELI", "Heritiera littoralis", IF(J4804="HESY", "Heritiera sylvatica", IF(J4804="NYFR", "Nypa fruticans", IF(J4804="CYRA", "Cynometra ramiflora", IF(J4804="PHPA", "Phoenix paludosa", IF(J4804="SCHY", "Scyphiphora hydrophyllacea", IF(J4804="DIMA", "Diospyros maritima", IF(J4804="POPI", "Pongamia pinnata", IF(J4804="MAPS", "Maniltoa psilogyne", IF(J4804="INBI", "Intsia bijuga", IF(J4804="ACEB", "Acanthus ebracteatus", IF(J4804="CAER", "Calamus erinaceus", IF(J4804="UNUN", "Unknown unknown",  IF(J4804="SOAL", "Sonneratia alba",  IF(J4804="AECO", "Aegiceras corniculatum", "" )) )))))))))))))))))))))))))))))</f>
        <v>Rhizophora apiculata</v>
      </c>
      <c r="J4804" s="23" t="s">
        <v>21</v>
      </c>
      <c r="K4804" s="68" t="n">
        <v>9.5</v>
      </c>
      <c r="L4804" s="30"/>
      <c r="N4804" s="38"/>
    </row>
    <row r="4805" customFormat="false" ht="13.8" hidden="false" customHeight="false" outlineLevel="0" collapsed="false">
      <c r="A4805" s="72" t="s">
        <v>138</v>
      </c>
      <c r="B4805" s="27" t="n">
        <v>41395</v>
      </c>
      <c r="C4805" s="1" t="s">
        <v>544</v>
      </c>
      <c r="D4805" s="1" t="s">
        <v>140</v>
      </c>
      <c r="E4805" s="1" t="s">
        <v>544</v>
      </c>
      <c r="F4805" s="1" t="s">
        <v>20</v>
      </c>
      <c r="G4805" s="1" t="s">
        <v>199</v>
      </c>
      <c r="H4805" s="1" t="n">
        <v>6</v>
      </c>
      <c r="I4805" s="23" t="str">
        <f aca="false">IF(J4805="RHAP", "Rhizophora apiculata", IF(J4805="EXAG", "Excoecaria agallocha", IF(J4805="BRPA", "Bruguiera parviflora", IF(J4805="XYMO", "Xylocarpus moluccensis", IF(J4805="BRCY", "Bruguiera cylindrica", IF(J4805="AVAL", "Avicennia alba", IF(J4805="AVOF", "Avicennia officinalis", IF(J4805="LURA", "Lumnitzera racemosa", IF(J4805="CETA", "Ceriops tagal", IF(J4805="XYGR", "Xylocarpus granatum", IF(J4805="AVMA", "Avicennia marina", IF(J4805="RHMU", "Rhizophora mucronata", IF(J4805="BRGY", "Bruguiera gymnorrhiza", IF(J4805="BRSE", "Bruguiera sexangula", IF(J4805="SOOV", "Sonneratia ovata", IF(J4805="SOCA", "Sonneratia caseolaris", IF(J4805="HELI", "Heritiera littoralis", IF(J4805="HESY", "Heritiera sylvatica", IF(J4805="NYFR", "Nypa fruticans", IF(J4805="CYRA", "Cynometra ramiflora", IF(J4805="PHPA", "Phoenix paludosa", IF(J4805="SCHY", "Scyphiphora hydrophyllacea", IF(J4805="DIMA", "Diospyros maritima", IF(J4805="POPI", "Pongamia pinnata", IF(J4805="MAPS", "Maniltoa psilogyne", IF(J4805="INBI", "Intsia bijuga", IF(J4805="ACEB", "Acanthus ebracteatus", IF(J4805="CAER", "Calamus erinaceus", IF(J4805="UNUN", "Unknown unknown",  IF(J4805="SOAL", "Sonneratia alba",  IF(J4805="AECO", "Aegiceras corniculatum", "" )) )))))))))))))))))))))))))))))</f>
        <v>Rhizophora apiculata</v>
      </c>
      <c r="J4805" s="23" t="s">
        <v>21</v>
      </c>
      <c r="K4805" s="68" t="n">
        <v>9.7</v>
      </c>
      <c r="L4805" s="30"/>
      <c r="N4805" s="38"/>
    </row>
    <row r="4806" customFormat="false" ht="13.8" hidden="false" customHeight="false" outlineLevel="0" collapsed="false">
      <c r="A4806" s="72" t="s">
        <v>138</v>
      </c>
      <c r="B4806" s="27" t="n">
        <v>41395</v>
      </c>
      <c r="C4806" s="1" t="s">
        <v>544</v>
      </c>
      <c r="D4806" s="1" t="s">
        <v>140</v>
      </c>
      <c r="E4806" s="1" t="s">
        <v>544</v>
      </c>
      <c r="F4806" s="1" t="s">
        <v>20</v>
      </c>
      <c r="G4806" s="1" t="s">
        <v>199</v>
      </c>
      <c r="H4806" s="1" t="n">
        <v>6</v>
      </c>
      <c r="I4806" s="23" t="str">
        <f aca="false">IF(J4806="RHAP", "Rhizophora apiculata", IF(J4806="EXAG", "Excoecaria agallocha", IF(J4806="BRPA", "Bruguiera parviflora", IF(J4806="XYMO", "Xylocarpus moluccensis", IF(J4806="BRCY", "Bruguiera cylindrica", IF(J4806="AVAL", "Avicennia alba", IF(J4806="AVOF", "Avicennia officinalis", IF(J4806="LURA", "Lumnitzera racemosa", IF(J4806="CETA", "Ceriops tagal", IF(J4806="XYGR", "Xylocarpus granatum", IF(J4806="AVMA", "Avicennia marina", IF(J4806="RHMU", "Rhizophora mucronata", IF(J4806="BRGY", "Bruguiera gymnorrhiza", IF(J4806="BRSE", "Bruguiera sexangula", IF(J4806="SOOV", "Sonneratia ovata", IF(J4806="SOCA", "Sonneratia caseolaris", IF(J4806="HELI", "Heritiera littoralis", IF(J4806="HESY", "Heritiera sylvatica", IF(J4806="NYFR", "Nypa fruticans", IF(J4806="CYRA", "Cynometra ramiflora", IF(J4806="PHPA", "Phoenix paludosa", IF(J4806="SCHY", "Scyphiphora hydrophyllacea", IF(J4806="DIMA", "Diospyros maritima", IF(J4806="POPI", "Pongamia pinnata", IF(J4806="MAPS", "Maniltoa psilogyne", IF(J4806="INBI", "Intsia bijuga", IF(J4806="ACEB", "Acanthus ebracteatus", IF(J4806="CAER", "Calamus erinaceus", IF(J4806="UNUN", "Unknown unknown",  IF(J4806="SOAL", "Sonneratia alba",  IF(J4806="AECO", "Aegiceras corniculatum", "" )) )))))))))))))))))))))))))))))</f>
        <v>Rhizophora apiculata</v>
      </c>
      <c r="J4806" s="23" t="s">
        <v>21</v>
      </c>
      <c r="K4806" s="68" t="n">
        <v>9.9</v>
      </c>
      <c r="L4806" s="30"/>
      <c r="N4806" s="38"/>
    </row>
    <row r="4807" customFormat="false" ht="13.8" hidden="false" customHeight="false" outlineLevel="0" collapsed="false">
      <c r="A4807" s="23" t="s">
        <v>138</v>
      </c>
      <c r="B4807" s="27" t="n">
        <v>41395</v>
      </c>
      <c r="C4807" s="1" t="s">
        <v>544</v>
      </c>
      <c r="D4807" s="1" t="s">
        <v>140</v>
      </c>
      <c r="E4807" s="1" t="s">
        <v>544</v>
      </c>
      <c r="F4807" s="1" t="s">
        <v>20</v>
      </c>
      <c r="G4807" s="1" t="s">
        <v>199</v>
      </c>
      <c r="H4807" s="1" t="n">
        <v>6</v>
      </c>
      <c r="I4807" s="23" t="str">
        <f aca="false">IF(J4807="RHAP", "Rhizophora apiculata", IF(J4807="EXAG", "Excoecaria agallocha", IF(J4807="BRPA", "Bruguiera parviflora", IF(J4807="XYMO", "Xylocarpus moluccensis", IF(J4807="BRCY", "Bruguiera cylindrica", IF(J4807="AVAL", "Avicennia alba", IF(J4807="AVOF", "Avicennia officinalis", IF(J4807="LURA", "Lumnitzera racemosa", IF(J4807="CETA", "Ceriops tagal", IF(J4807="XYGR", "Xylocarpus granatum", IF(J4807="AVMA", "Avicennia marina", IF(J4807="RHMU", "Rhizophora mucronata", IF(J4807="BRGY", "Bruguiera gymnorrhiza", IF(J4807="BRSE", "Bruguiera sexangula", IF(J4807="SOOV", "Sonneratia ovata", IF(J4807="SOCA", "Sonneratia caseolaris", IF(J4807="HELI", "Heritiera littoralis", IF(J4807="HESY", "Heritiera sylvatica", IF(J4807="NYFR", "Nypa fruticans", IF(J4807="CYRA", "Cynometra ramiflora", IF(J4807="PHPA", "Phoenix paludosa", IF(J4807="SCHY", "Scyphiphora hydrophyllacea", IF(J4807="DIMA", "Diospyros maritima", IF(J4807="POPI", "Pongamia pinnata", IF(J4807="MAPS", "Maniltoa psilogyne", IF(J4807="INBI", "Intsia bijuga", IF(J4807="ACEB", "Acanthus ebracteatus", IF(J4807="CAER", "Calamus erinaceus", IF(J4807="UNUN", "Unknown unknown",  IF(J4807="SOAL", "Sonneratia alba",  IF(J4807="AECO", "Aegiceras corniculatum", "" )) )))))))))))))))))))))))))))))</f>
        <v>Rhizophora apiculata</v>
      </c>
      <c r="J4807" s="23" t="s">
        <v>21</v>
      </c>
      <c r="K4807" s="68" t="n">
        <v>10</v>
      </c>
      <c r="L4807" s="30"/>
      <c r="N4807" s="38"/>
    </row>
    <row r="4808" customFormat="false" ht="13.8" hidden="false" customHeight="false" outlineLevel="0" collapsed="false">
      <c r="A4808" s="23" t="s">
        <v>138</v>
      </c>
      <c r="B4808" s="27" t="n">
        <v>41395</v>
      </c>
      <c r="C4808" s="1" t="s">
        <v>544</v>
      </c>
      <c r="D4808" s="1" t="s">
        <v>140</v>
      </c>
      <c r="E4808" s="1" t="s">
        <v>544</v>
      </c>
      <c r="F4808" s="1" t="s">
        <v>20</v>
      </c>
      <c r="G4808" s="1" t="s">
        <v>199</v>
      </c>
      <c r="H4808" s="1" t="n">
        <v>6</v>
      </c>
      <c r="I4808" s="23" t="str">
        <f aca="false">IF(J4808="RHAP", "Rhizophora apiculata", IF(J4808="EXAG", "Excoecaria agallocha", IF(J4808="BRPA", "Bruguiera parviflora", IF(J4808="XYMO", "Xylocarpus moluccensis", IF(J4808="BRCY", "Bruguiera cylindrica", IF(J4808="AVAL", "Avicennia alba", IF(J4808="AVOF", "Avicennia officinalis", IF(J4808="LURA", "Lumnitzera racemosa", IF(J4808="CETA", "Ceriops tagal", IF(J4808="XYGR", "Xylocarpus granatum", IF(J4808="AVMA", "Avicennia marina", IF(J4808="RHMU", "Rhizophora mucronata", IF(J4808="BRGY", "Bruguiera gymnorrhiza", IF(J4808="BRSE", "Bruguiera sexangula", IF(J4808="SOOV", "Sonneratia ovata", IF(J4808="SOCA", "Sonneratia caseolaris", IF(J4808="HELI", "Heritiera littoralis", IF(J4808="HESY", "Heritiera sylvatica", IF(J4808="NYFR", "Nypa fruticans", IF(J4808="CYRA", "Cynometra ramiflora", IF(J4808="PHPA", "Phoenix paludosa", IF(J4808="SCHY", "Scyphiphora hydrophyllacea", IF(J4808="DIMA", "Diospyros maritima", IF(J4808="POPI", "Pongamia pinnata", IF(J4808="MAPS", "Maniltoa psilogyne", IF(J4808="INBI", "Intsia bijuga", IF(J4808="ACEB", "Acanthus ebracteatus", IF(J4808="CAER", "Calamus erinaceus", IF(J4808="UNUN", "Unknown unknown",  IF(J4808="SOAL", "Sonneratia alba",  IF(J4808="AECO", "Aegiceras corniculatum", "" )) )))))))))))))))))))))))))))))</f>
        <v>Rhizophora apiculata</v>
      </c>
      <c r="J4808" s="23" t="s">
        <v>21</v>
      </c>
      <c r="K4808" s="68" t="n">
        <v>10.3</v>
      </c>
      <c r="L4808" s="30"/>
      <c r="N4808" s="38"/>
    </row>
    <row r="4809" customFormat="false" ht="13.8" hidden="false" customHeight="false" outlineLevel="0" collapsed="false">
      <c r="A4809" s="72" t="s">
        <v>138</v>
      </c>
      <c r="B4809" s="27" t="n">
        <v>41395</v>
      </c>
      <c r="C4809" s="1" t="s">
        <v>544</v>
      </c>
      <c r="D4809" s="1" t="s">
        <v>140</v>
      </c>
      <c r="E4809" s="1" t="s">
        <v>544</v>
      </c>
      <c r="F4809" s="1" t="s">
        <v>20</v>
      </c>
      <c r="G4809" s="1" t="s">
        <v>199</v>
      </c>
      <c r="H4809" s="1" t="n">
        <v>6</v>
      </c>
      <c r="I4809" s="23" t="str">
        <f aca="false">IF(J4809="RHAP", "Rhizophora apiculata", IF(J4809="EXAG", "Excoecaria agallocha", IF(J4809="BRPA", "Bruguiera parviflora", IF(J4809="XYMO", "Xylocarpus moluccensis", IF(J4809="BRCY", "Bruguiera cylindrica", IF(J4809="AVAL", "Avicennia alba", IF(J4809="AVOF", "Avicennia officinalis", IF(J4809="LURA", "Lumnitzera racemosa", IF(J4809="CETA", "Ceriops tagal", IF(J4809="XYGR", "Xylocarpus granatum", IF(J4809="AVMA", "Avicennia marina", IF(J4809="RHMU", "Rhizophora mucronata", IF(J4809="BRGY", "Bruguiera gymnorrhiza", IF(J4809="BRSE", "Bruguiera sexangula", IF(J4809="SOOV", "Sonneratia ovata", IF(J4809="SOCA", "Sonneratia caseolaris", IF(J4809="HELI", "Heritiera littoralis", IF(J4809="HESY", "Heritiera sylvatica", IF(J4809="NYFR", "Nypa fruticans", IF(J4809="CYRA", "Cynometra ramiflora", IF(J4809="PHPA", "Phoenix paludosa", IF(J4809="SCHY", "Scyphiphora hydrophyllacea", IF(J4809="DIMA", "Diospyros maritima", IF(J4809="POPI", "Pongamia pinnata", IF(J4809="MAPS", "Maniltoa psilogyne", IF(J4809="INBI", "Intsia bijuga", IF(J4809="ACEB", "Acanthus ebracteatus", IF(J4809="CAER", "Calamus erinaceus", IF(J4809="UNUN", "Unknown unknown",  IF(J4809="SOAL", "Sonneratia alba",  IF(J4809="AECO", "Aegiceras corniculatum", "" )) )))))))))))))))))))))))))))))</f>
        <v>Rhizophora apiculata</v>
      </c>
      <c r="J4809" s="23" t="s">
        <v>21</v>
      </c>
      <c r="K4809" s="68" t="n">
        <v>10.4</v>
      </c>
      <c r="L4809" s="30"/>
      <c r="N4809" s="38"/>
    </row>
    <row r="4810" customFormat="false" ht="13.8" hidden="false" customHeight="false" outlineLevel="0" collapsed="false">
      <c r="A4810" s="23" t="s">
        <v>138</v>
      </c>
      <c r="B4810" s="27" t="n">
        <v>41395</v>
      </c>
      <c r="C4810" s="1" t="s">
        <v>544</v>
      </c>
      <c r="D4810" s="1" t="s">
        <v>140</v>
      </c>
      <c r="E4810" s="1" t="s">
        <v>544</v>
      </c>
      <c r="F4810" s="1" t="s">
        <v>20</v>
      </c>
      <c r="G4810" s="1" t="s">
        <v>199</v>
      </c>
      <c r="H4810" s="1" t="n">
        <v>6</v>
      </c>
      <c r="I4810" s="23" t="str">
        <f aca="false">IF(J4810="RHAP", "Rhizophora apiculata", IF(J4810="EXAG", "Excoecaria agallocha", IF(J4810="BRPA", "Bruguiera parviflora", IF(J4810="XYMO", "Xylocarpus moluccensis", IF(J4810="BRCY", "Bruguiera cylindrica", IF(J4810="AVAL", "Avicennia alba", IF(J4810="AVOF", "Avicennia officinalis", IF(J4810="LURA", "Lumnitzera racemosa", IF(J4810="CETA", "Ceriops tagal", IF(J4810="XYGR", "Xylocarpus granatum", IF(J4810="AVMA", "Avicennia marina", IF(J4810="RHMU", "Rhizophora mucronata", IF(J4810="BRGY", "Bruguiera gymnorrhiza", IF(J4810="BRSE", "Bruguiera sexangula", IF(J4810="SOOV", "Sonneratia ovata", IF(J4810="SOCA", "Sonneratia caseolaris", IF(J4810="HELI", "Heritiera littoralis", IF(J4810="HESY", "Heritiera sylvatica", IF(J4810="NYFR", "Nypa fruticans", IF(J4810="CYRA", "Cynometra ramiflora", IF(J4810="PHPA", "Phoenix paludosa", IF(J4810="SCHY", "Scyphiphora hydrophyllacea", IF(J4810="DIMA", "Diospyros maritima", IF(J4810="POPI", "Pongamia pinnata", IF(J4810="MAPS", "Maniltoa psilogyne", IF(J4810="INBI", "Intsia bijuga", IF(J4810="ACEB", "Acanthus ebracteatus", IF(J4810="CAER", "Calamus erinaceus", IF(J4810="UNUN", "Unknown unknown",  IF(J4810="SOAL", "Sonneratia alba",  IF(J4810="AECO", "Aegiceras corniculatum", "" )) )))))))))))))))))))))))))))))</f>
        <v>Rhizophora apiculata</v>
      </c>
      <c r="J4810" s="23" t="s">
        <v>21</v>
      </c>
      <c r="K4810" s="68" t="n">
        <v>10.8</v>
      </c>
      <c r="L4810" s="30"/>
      <c r="N4810" s="38"/>
    </row>
    <row r="4811" customFormat="false" ht="13.8" hidden="false" customHeight="false" outlineLevel="0" collapsed="false">
      <c r="A4811" s="72" t="s">
        <v>138</v>
      </c>
      <c r="B4811" s="27" t="n">
        <v>41395</v>
      </c>
      <c r="C4811" s="1" t="s">
        <v>544</v>
      </c>
      <c r="D4811" s="1" t="s">
        <v>140</v>
      </c>
      <c r="E4811" s="1" t="s">
        <v>544</v>
      </c>
      <c r="F4811" s="1" t="s">
        <v>20</v>
      </c>
      <c r="G4811" s="1" t="s">
        <v>199</v>
      </c>
      <c r="H4811" s="1" t="n">
        <v>6</v>
      </c>
      <c r="I4811" s="23" t="str">
        <f aca="false">IF(J4811="RHAP", "Rhizophora apiculata", IF(J4811="EXAG", "Excoecaria agallocha", IF(J4811="BRPA", "Bruguiera parviflora", IF(J4811="XYMO", "Xylocarpus moluccensis", IF(J4811="BRCY", "Bruguiera cylindrica", IF(J4811="AVAL", "Avicennia alba", IF(J4811="AVOF", "Avicennia officinalis", IF(J4811="LURA", "Lumnitzera racemosa", IF(J4811="CETA", "Ceriops tagal", IF(J4811="XYGR", "Xylocarpus granatum", IF(J4811="AVMA", "Avicennia marina", IF(J4811="RHMU", "Rhizophora mucronata", IF(J4811="BRGY", "Bruguiera gymnorrhiza", IF(J4811="BRSE", "Bruguiera sexangula", IF(J4811="SOOV", "Sonneratia ovata", IF(J4811="SOCA", "Sonneratia caseolaris", IF(J4811="HELI", "Heritiera littoralis", IF(J4811="HESY", "Heritiera sylvatica", IF(J4811="NYFR", "Nypa fruticans", IF(J4811="CYRA", "Cynometra ramiflora", IF(J4811="PHPA", "Phoenix paludosa", IF(J4811="SCHY", "Scyphiphora hydrophyllacea", IF(J4811="DIMA", "Diospyros maritima", IF(J4811="POPI", "Pongamia pinnata", IF(J4811="MAPS", "Maniltoa psilogyne", IF(J4811="INBI", "Intsia bijuga", IF(J4811="ACEB", "Acanthus ebracteatus", IF(J4811="CAER", "Calamus erinaceus", IF(J4811="UNUN", "Unknown unknown",  IF(J4811="SOAL", "Sonneratia alba",  IF(J4811="AECO", "Aegiceras corniculatum", "" )) )))))))))))))))))))))))))))))</f>
        <v>Rhizophora apiculata</v>
      </c>
      <c r="J4811" s="23" t="s">
        <v>21</v>
      </c>
      <c r="K4811" s="68" t="n">
        <v>11</v>
      </c>
      <c r="L4811" s="30"/>
      <c r="N4811" s="38"/>
    </row>
    <row r="4812" customFormat="false" ht="13.8" hidden="false" customHeight="false" outlineLevel="0" collapsed="false">
      <c r="A4812" s="72" t="s">
        <v>138</v>
      </c>
      <c r="B4812" s="27" t="n">
        <v>41395</v>
      </c>
      <c r="C4812" s="1" t="s">
        <v>544</v>
      </c>
      <c r="D4812" s="1" t="s">
        <v>140</v>
      </c>
      <c r="E4812" s="1" t="s">
        <v>544</v>
      </c>
      <c r="F4812" s="1" t="s">
        <v>20</v>
      </c>
      <c r="G4812" s="1" t="s">
        <v>199</v>
      </c>
      <c r="H4812" s="1" t="n">
        <v>6</v>
      </c>
      <c r="I4812" s="23" t="str">
        <f aca="false">IF(J4812="RHAP", "Rhizophora apiculata", IF(J4812="EXAG", "Excoecaria agallocha", IF(J4812="BRPA", "Bruguiera parviflora", IF(J4812="XYMO", "Xylocarpus moluccensis", IF(J4812="BRCY", "Bruguiera cylindrica", IF(J4812="AVAL", "Avicennia alba", IF(J4812="AVOF", "Avicennia officinalis", IF(J4812="LURA", "Lumnitzera racemosa", IF(J4812="CETA", "Ceriops tagal", IF(J4812="XYGR", "Xylocarpus granatum", IF(J4812="AVMA", "Avicennia marina", IF(J4812="RHMU", "Rhizophora mucronata", IF(J4812="BRGY", "Bruguiera gymnorrhiza", IF(J4812="BRSE", "Bruguiera sexangula", IF(J4812="SOOV", "Sonneratia ovata", IF(J4812="SOCA", "Sonneratia caseolaris", IF(J4812="HELI", "Heritiera littoralis", IF(J4812="HESY", "Heritiera sylvatica", IF(J4812="NYFR", "Nypa fruticans", IF(J4812="CYRA", "Cynometra ramiflora", IF(J4812="PHPA", "Phoenix paludosa", IF(J4812="SCHY", "Scyphiphora hydrophyllacea", IF(J4812="DIMA", "Diospyros maritima", IF(J4812="POPI", "Pongamia pinnata", IF(J4812="MAPS", "Maniltoa psilogyne", IF(J4812="INBI", "Intsia bijuga", IF(J4812="ACEB", "Acanthus ebracteatus", IF(J4812="CAER", "Calamus erinaceus", IF(J4812="UNUN", "Unknown unknown",  IF(J4812="SOAL", "Sonneratia alba",  IF(J4812="AECO", "Aegiceras corniculatum", "" )) )))))))))))))))))))))))))))))</f>
        <v>Rhizophora apiculata</v>
      </c>
      <c r="J4812" s="23" t="s">
        <v>21</v>
      </c>
      <c r="K4812" s="68" t="n">
        <v>11.1</v>
      </c>
      <c r="L4812" s="30"/>
      <c r="N4812" s="38"/>
    </row>
    <row r="4813" customFormat="false" ht="13.8" hidden="false" customHeight="false" outlineLevel="0" collapsed="false">
      <c r="A4813" s="72" t="s">
        <v>138</v>
      </c>
      <c r="B4813" s="27" t="n">
        <v>41395</v>
      </c>
      <c r="C4813" s="1" t="s">
        <v>544</v>
      </c>
      <c r="D4813" s="1" t="s">
        <v>140</v>
      </c>
      <c r="E4813" s="1" t="s">
        <v>544</v>
      </c>
      <c r="F4813" s="1" t="s">
        <v>20</v>
      </c>
      <c r="G4813" s="1" t="s">
        <v>199</v>
      </c>
      <c r="H4813" s="1" t="n">
        <v>6</v>
      </c>
      <c r="I4813" s="23" t="str">
        <f aca="false">IF(J4813="RHAP", "Rhizophora apiculata", IF(J4813="EXAG", "Excoecaria agallocha", IF(J4813="BRPA", "Bruguiera parviflora", IF(J4813="XYMO", "Xylocarpus moluccensis", IF(J4813="BRCY", "Bruguiera cylindrica", IF(J4813="AVAL", "Avicennia alba", IF(J4813="AVOF", "Avicennia officinalis", IF(J4813="LURA", "Lumnitzera racemosa", IF(J4813="CETA", "Ceriops tagal", IF(J4813="XYGR", "Xylocarpus granatum", IF(J4813="AVMA", "Avicennia marina", IF(J4813="RHMU", "Rhizophora mucronata", IF(J4813="BRGY", "Bruguiera gymnorrhiza", IF(J4813="BRSE", "Bruguiera sexangula", IF(J4813="SOOV", "Sonneratia ovata", IF(J4813="SOCA", "Sonneratia caseolaris", IF(J4813="HELI", "Heritiera littoralis", IF(J4813="HESY", "Heritiera sylvatica", IF(J4813="NYFR", "Nypa fruticans", IF(J4813="CYRA", "Cynometra ramiflora", IF(J4813="PHPA", "Phoenix paludosa", IF(J4813="SCHY", "Scyphiphora hydrophyllacea", IF(J4813="DIMA", "Diospyros maritima", IF(J4813="POPI", "Pongamia pinnata", IF(J4813="MAPS", "Maniltoa psilogyne", IF(J4813="INBI", "Intsia bijuga", IF(J4813="ACEB", "Acanthus ebracteatus", IF(J4813="CAER", "Calamus erinaceus", IF(J4813="UNUN", "Unknown unknown",  IF(J4813="SOAL", "Sonneratia alba",  IF(J4813="AECO", "Aegiceras corniculatum", "" )) )))))))))))))))))))))))))))))</f>
        <v>Rhizophora apiculata</v>
      </c>
      <c r="J4813" s="23" t="s">
        <v>21</v>
      </c>
      <c r="K4813" s="68" t="n">
        <v>11.1</v>
      </c>
      <c r="L4813" s="30"/>
      <c r="N4813" s="38"/>
    </row>
    <row r="4814" customFormat="false" ht="13.8" hidden="false" customHeight="false" outlineLevel="0" collapsed="false">
      <c r="A4814" s="72" t="s">
        <v>138</v>
      </c>
      <c r="B4814" s="27" t="n">
        <v>41395</v>
      </c>
      <c r="C4814" s="1" t="s">
        <v>544</v>
      </c>
      <c r="D4814" s="1" t="s">
        <v>140</v>
      </c>
      <c r="E4814" s="1" t="s">
        <v>544</v>
      </c>
      <c r="F4814" s="1" t="s">
        <v>20</v>
      </c>
      <c r="G4814" s="1" t="s">
        <v>199</v>
      </c>
      <c r="H4814" s="1" t="n">
        <v>6</v>
      </c>
      <c r="I4814" s="23" t="str">
        <f aca="false">IF(J4814="RHAP", "Rhizophora apiculata", IF(J4814="EXAG", "Excoecaria agallocha", IF(J4814="BRPA", "Bruguiera parviflora", IF(J4814="XYMO", "Xylocarpus moluccensis", IF(J4814="BRCY", "Bruguiera cylindrica", IF(J4814="AVAL", "Avicennia alba", IF(J4814="AVOF", "Avicennia officinalis", IF(J4814="LURA", "Lumnitzera racemosa", IF(J4814="CETA", "Ceriops tagal", IF(J4814="XYGR", "Xylocarpus granatum", IF(J4814="AVMA", "Avicennia marina", IF(J4814="RHMU", "Rhizophora mucronata", IF(J4814="BRGY", "Bruguiera gymnorrhiza", IF(J4814="BRSE", "Bruguiera sexangula", IF(J4814="SOOV", "Sonneratia ovata", IF(J4814="SOCA", "Sonneratia caseolaris", IF(J4814="HELI", "Heritiera littoralis", IF(J4814="HESY", "Heritiera sylvatica", IF(J4814="NYFR", "Nypa fruticans", IF(J4814="CYRA", "Cynometra ramiflora", IF(J4814="PHPA", "Phoenix paludosa", IF(J4814="SCHY", "Scyphiphora hydrophyllacea", IF(J4814="DIMA", "Diospyros maritima", IF(J4814="POPI", "Pongamia pinnata", IF(J4814="MAPS", "Maniltoa psilogyne", IF(J4814="INBI", "Intsia bijuga", IF(J4814="ACEB", "Acanthus ebracteatus", IF(J4814="CAER", "Calamus erinaceus", IF(J4814="UNUN", "Unknown unknown",  IF(J4814="SOAL", "Sonneratia alba",  IF(J4814="AECO", "Aegiceras corniculatum", "" )) )))))))))))))))))))))))))))))</f>
        <v>Rhizophora apiculata</v>
      </c>
      <c r="J4814" s="23" t="s">
        <v>21</v>
      </c>
      <c r="K4814" s="68" t="n">
        <v>11.2</v>
      </c>
      <c r="L4814" s="30"/>
      <c r="N4814" s="38"/>
    </row>
    <row r="4815" customFormat="false" ht="13.8" hidden="false" customHeight="false" outlineLevel="0" collapsed="false">
      <c r="A4815" s="72" t="s">
        <v>138</v>
      </c>
      <c r="B4815" s="27" t="n">
        <v>41395</v>
      </c>
      <c r="C4815" s="1" t="s">
        <v>544</v>
      </c>
      <c r="D4815" s="1" t="s">
        <v>140</v>
      </c>
      <c r="E4815" s="1" t="s">
        <v>544</v>
      </c>
      <c r="F4815" s="1" t="s">
        <v>20</v>
      </c>
      <c r="G4815" s="1" t="s">
        <v>199</v>
      </c>
      <c r="H4815" s="1" t="n">
        <v>6</v>
      </c>
      <c r="I4815" s="23" t="str">
        <f aca="false">IF(J4815="RHAP", "Rhizophora apiculata", IF(J4815="EXAG", "Excoecaria agallocha", IF(J4815="BRPA", "Bruguiera parviflora", IF(J4815="XYMO", "Xylocarpus moluccensis", IF(J4815="BRCY", "Bruguiera cylindrica", IF(J4815="AVAL", "Avicennia alba", IF(J4815="AVOF", "Avicennia officinalis", IF(J4815="LURA", "Lumnitzera racemosa", IF(J4815="CETA", "Ceriops tagal", IF(J4815="XYGR", "Xylocarpus granatum", IF(J4815="AVMA", "Avicennia marina", IF(J4815="RHMU", "Rhizophora mucronata", IF(J4815="BRGY", "Bruguiera gymnorrhiza", IF(J4815="BRSE", "Bruguiera sexangula", IF(J4815="SOOV", "Sonneratia ovata", IF(J4815="SOCA", "Sonneratia caseolaris", IF(J4815="HELI", "Heritiera littoralis", IF(J4815="HESY", "Heritiera sylvatica", IF(J4815="NYFR", "Nypa fruticans", IF(J4815="CYRA", "Cynometra ramiflora", IF(J4815="PHPA", "Phoenix paludosa", IF(J4815="SCHY", "Scyphiphora hydrophyllacea", IF(J4815="DIMA", "Diospyros maritima", IF(J4815="POPI", "Pongamia pinnata", IF(J4815="MAPS", "Maniltoa psilogyne", IF(J4815="INBI", "Intsia bijuga", IF(J4815="ACEB", "Acanthus ebracteatus", IF(J4815="CAER", "Calamus erinaceus", IF(J4815="UNUN", "Unknown unknown",  IF(J4815="SOAL", "Sonneratia alba",  IF(J4815="AECO", "Aegiceras corniculatum", "" )) )))))))))))))))))))))))))))))</f>
        <v>Rhizophora apiculata</v>
      </c>
      <c r="J4815" s="23" t="s">
        <v>21</v>
      </c>
      <c r="K4815" s="68" t="n">
        <v>11.3</v>
      </c>
      <c r="L4815" s="30"/>
      <c r="N4815" s="38"/>
    </row>
    <row r="4816" s="18" customFormat="true" ht="13.8" hidden="false" customHeight="false" outlineLevel="0" collapsed="false">
      <c r="A4816" s="1" t="s">
        <v>91</v>
      </c>
      <c r="B4816" s="12" t="n">
        <v>43460</v>
      </c>
      <c r="C4816" s="1" t="s">
        <v>19</v>
      </c>
      <c r="D4816" s="1" t="s">
        <v>19</v>
      </c>
      <c r="E4816" s="1" t="s">
        <v>19</v>
      </c>
      <c r="F4816" s="1" t="s">
        <v>203</v>
      </c>
      <c r="G4816" s="1" t="s">
        <v>221</v>
      </c>
      <c r="H4816" s="1" t="n">
        <v>1</v>
      </c>
      <c r="I4816" s="23" t="str">
        <f aca="false">IF(J4816="RHAP", "Rhizophora apiculata", IF(J4816="EXAG", "Excoecaria agallocha", IF(J4816="BRPA", "Bruguiera parviflora", IF(J4816="XYMO", "Xylocarpus moluccensis", IF(J4816="BRCY", "Bruguiera cylindrica", IF(J4816="AVAL", "Avicennia alba", IF(J4816="AVOF", "Avicennia officinalis", IF(J4816="LURA", "Lumnitzera racemosa", IF(J4816="CETA", "Ceriops tagal", IF(J4816="XYGR", "Xylocarpus granatum", IF(J4816="AVMA", "Avicennia marina", IF(J4816="RHMU", "Rhizophora mucronata", IF(J4816="BRGY", "Bruguiera gymnorrhiza", IF(J4816="BRSE", "Bruguiera sexangula", IF(J4816="SOOV", "Sonneratia ovata", IF(J4816="SOCA", "Sonneratia caseolaris", IF(J4816="HELI", "Heritiera littoralis", IF(J4816="HESY", "Heritiera sylvatica", IF(J4816="NYFR", "Nypa fruticans", IF(J4816="CYRA", "Cynometra ramiflora", IF(J4816="PHPA", "Phoenix paludosa", IF(J4816="SCHY", "Scyphiphora hydrophyllacea", IF(J4816="DIMA", "Diospyros maritima", IF(J4816="POPI", "Pongamia pinnata", IF(J4816="MAPS", "Maniltoa psilogyne", IF(J4816="INBI", "Intsia bijuga", IF(J4816="ACEB", "Acanthus ebracteatus", IF(J4816="CAER", "Calamus erinaceus", IF(J4816="UNUN", "Unknown unknown",  IF(J4816="SOAL", "Sonneratia alba",  IF(J4816="AECO", "Aegiceras corniculatum", "" )) )))))))))))))))))))))))))))))</f>
        <v>Avicennia alba</v>
      </c>
      <c r="J4816" s="1" t="s">
        <v>27</v>
      </c>
      <c r="K4816" s="55" t="n">
        <v>10</v>
      </c>
      <c r="L4816" s="1" t="n">
        <v>6</v>
      </c>
      <c r="M4816" s="1"/>
      <c r="N4816" s="1"/>
      <c r="O4816" s="1"/>
    </row>
    <row r="4817" s="18" customFormat="true" ht="13.8" hidden="false" customHeight="false" outlineLevel="0" collapsed="false">
      <c r="A4817" s="1" t="s">
        <v>91</v>
      </c>
      <c r="B4817" s="12" t="n">
        <v>43460</v>
      </c>
      <c r="C4817" s="1" t="s">
        <v>19</v>
      </c>
      <c r="D4817" s="1" t="s">
        <v>19</v>
      </c>
      <c r="E4817" s="1" t="s">
        <v>19</v>
      </c>
      <c r="F4817" s="1" t="s">
        <v>203</v>
      </c>
      <c r="G4817" s="1" t="s">
        <v>221</v>
      </c>
      <c r="H4817" s="1" t="n">
        <v>1</v>
      </c>
      <c r="I4817" s="23" t="str">
        <f aca="false">IF(J4817="RHAP", "Rhizophora apiculata", IF(J4817="EXAG", "Excoecaria agallocha", IF(J4817="BRPA", "Bruguiera parviflora", IF(J4817="XYMO", "Xylocarpus moluccensis", IF(J4817="BRCY", "Bruguiera cylindrica", IF(J4817="AVAL", "Avicennia alba", IF(J4817="AVOF", "Avicennia officinalis", IF(J4817="LURA", "Lumnitzera racemosa", IF(J4817="CETA", "Ceriops tagal", IF(J4817="XYGR", "Xylocarpus granatum", IF(J4817="AVMA", "Avicennia marina", IF(J4817="RHMU", "Rhizophora mucronata", IF(J4817="BRGY", "Bruguiera gymnorrhiza", IF(J4817="BRSE", "Bruguiera sexangula", IF(J4817="SOOV", "Sonneratia ovata", IF(J4817="SOCA", "Sonneratia caseolaris", IF(J4817="HELI", "Heritiera littoralis", IF(J4817="HESY", "Heritiera sylvatica", IF(J4817="NYFR", "Nypa fruticans", IF(J4817="CYRA", "Cynometra ramiflora", IF(J4817="PHPA", "Phoenix paludosa", IF(J4817="SCHY", "Scyphiphora hydrophyllacea", IF(J4817="DIMA", "Diospyros maritima", IF(J4817="POPI", "Pongamia pinnata", IF(J4817="MAPS", "Maniltoa psilogyne", IF(J4817="INBI", "Intsia bijuga", IF(J4817="ACEB", "Acanthus ebracteatus", IF(J4817="CAER", "Calamus erinaceus", IF(J4817="UNUN", "Unknown unknown",  IF(J4817="SOAL", "Sonneratia alba",  IF(J4817="AECO", "Aegiceras corniculatum", "" )) )))))))))))))))))))))))))))))</f>
        <v>Avicennia alba</v>
      </c>
      <c r="J4817" s="1" t="s">
        <v>27</v>
      </c>
      <c r="K4817" s="55" t="n">
        <v>6</v>
      </c>
      <c r="L4817" s="1" t="n">
        <v>5.5</v>
      </c>
      <c r="M4817" s="1"/>
      <c r="N4817" s="1"/>
      <c r="O4817" s="1"/>
    </row>
    <row r="4818" s="18" customFormat="true" ht="13.8" hidden="false" customHeight="false" outlineLevel="0" collapsed="false">
      <c r="A4818" s="1" t="s">
        <v>91</v>
      </c>
      <c r="B4818" s="12" t="n">
        <v>43460</v>
      </c>
      <c r="C4818" s="1" t="s">
        <v>19</v>
      </c>
      <c r="D4818" s="1" t="s">
        <v>19</v>
      </c>
      <c r="E4818" s="1" t="s">
        <v>19</v>
      </c>
      <c r="F4818" s="1" t="s">
        <v>203</v>
      </c>
      <c r="G4818" s="1" t="s">
        <v>221</v>
      </c>
      <c r="H4818" s="1" t="n">
        <v>1</v>
      </c>
      <c r="I4818" s="23" t="str">
        <f aca="false">IF(J4818="RHAP", "Rhizophora apiculata", IF(J4818="EXAG", "Excoecaria agallocha", IF(J4818="BRPA", "Bruguiera parviflora", IF(J4818="XYMO", "Xylocarpus moluccensis", IF(J4818="BRCY", "Bruguiera cylindrica", IF(J4818="AVAL", "Avicennia alba", IF(J4818="AVOF", "Avicennia officinalis", IF(J4818="LURA", "Lumnitzera racemosa", IF(J4818="CETA", "Ceriops tagal", IF(J4818="XYGR", "Xylocarpus granatum", IF(J4818="AVMA", "Avicennia marina", IF(J4818="RHMU", "Rhizophora mucronata", IF(J4818="BRGY", "Bruguiera gymnorrhiza", IF(J4818="BRSE", "Bruguiera sexangula", IF(J4818="SOOV", "Sonneratia ovata", IF(J4818="SOCA", "Sonneratia caseolaris", IF(J4818="HELI", "Heritiera littoralis", IF(J4818="HESY", "Heritiera sylvatica", IF(J4818="NYFR", "Nypa fruticans", IF(J4818="CYRA", "Cynometra ramiflora", IF(J4818="PHPA", "Phoenix paludosa", IF(J4818="SCHY", "Scyphiphora hydrophyllacea", IF(J4818="DIMA", "Diospyros maritima", IF(J4818="POPI", "Pongamia pinnata", IF(J4818="MAPS", "Maniltoa psilogyne", IF(J4818="INBI", "Intsia bijuga", IF(J4818="ACEB", "Acanthus ebracteatus", IF(J4818="CAER", "Calamus erinaceus", IF(J4818="UNUN", "Unknown unknown",  IF(J4818="SOAL", "Sonneratia alba",  IF(J4818="AECO", "Aegiceras corniculatum", "" )) )))))))))))))))))))))))))))))</f>
        <v>Avicennia alba</v>
      </c>
      <c r="J4818" s="1" t="s">
        <v>27</v>
      </c>
      <c r="K4818" s="55" t="n">
        <v>7.2</v>
      </c>
      <c r="L4818" s="1" t="n">
        <v>6</v>
      </c>
      <c r="M4818" s="1"/>
      <c r="N4818" s="1"/>
      <c r="O4818" s="1"/>
    </row>
    <row r="4819" s="18" customFormat="true" ht="13.8" hidden="false" customHeight="false" outlineLevel="0" collapsed="false">
      <c r="A4819" s="1" t="s">
        <v>91</v>
      </c>
      <c r="B4819" s="12" t="n">
        <v>43460</v>
      </c>
      <c r="C4819" s="1" t="s">
        <v>19</v>
      </c>
      <c r="D4819" s="1" t="s">
        <v>19</v>
      </c>
      <c r="E4819" s="1" t="s">
        <v>19</v>
      </c>
      <c r="F4819" s="1" t="s">
        <v>203</v>
      </c>
      <c r="G4819" s="1" t="s">
        <v>221</v>
      </c>
      <c r="H4819" s="1" t="n">
        <v>1</v>
      </c>
      <c r="I4819" s="23" t="str">
        <f aca="false">IF(J4819="RHAP", "Rhizophora apiculata", IF(J4819="EXAG", "Excoecaria agallocha", IF(J4819="BRPA", "Bruguiera parviflora", IF(J4819="XYMO", "Xylocarpus moluccensis", IF(J4819="BRCY", "Bruguiera cylindrica", IF(J4819="AVAL", "Avicennia alba", IF(J4819="AVOF", "Avicennia officinalis", IF(J4819="LURA", "Lumnitzera racemosa", IF(J4819="CETA", "Ceriops tagal", IF(J4819="XYGR", "Xylocarpus granatum", IF(J4819="AVMA", "Avicennia marina", IF(J4819="RHMU", "Rhizophora mucronata", IF(J4819="BRGY", "Bruguiera gymnorrhiza", IF(J4819="BRSE", "Bruguiera sexangula", IF(J4819="SOOV", "Sonneratia ovata", IF(J4819="SOCA", "Sonneratia caseolaris", IF(J4819="HELI", "Heritiera littoralis", IF(J4819="HESY", "Heritiera sylvatica", IF(J4819="NYFR", "Nypa fruticans", IF(J4819="CYRA", "Cynometra ramiflora", IF(J4819="PHPA", "Phoenix paludosa", IF(J4819="SCHY", "Scyphiphora hydrophyllacea", IF(J4819="DIMA", "Diospyros maritima", IF(J4819="POPI", "Pongamia pinnata", IF(J4819="MAPS", "Maniltoa psilogyne", IF(J4819="INBI", "Intsia bijuga", IF(J4819="ACEB", "Acanthus ebracteatus", IF(J4819="CAER", "Calamus erinaceus", IF(J4819="UNUN", "Unknown unknown",  IF(J4819="SOAL", "Sonneratia alba",  IF(J4819="AECO", "Aegiceras corniculatum", "" )) )))))))))))))))))))))))))))))</f>
        <v>Lumnitzera racemosa</v>
      </c>
      <c r="J4819" s="1" t="s">
        <v>1029</v>
      </c>
      <c r="K4819" s="55" t="n">
        <v>7.5</v>
      </c>
      <c r="L4819" s="1" t="n">
        <v>5</v>
      </c>
      <c r="M4819" s="1"/>
      <c r="N4819" s="1"/>
      <c r="O4819" s="1"/>
    </row>
    <row r="4820" s="18" customFormat="true" ht="13.8" hidden="false" customHeight="false" outlineLevel="0" collapsed="false">
      <c r="A4820" s="1" t="s">
        <v>91</v>
      </c>
      <c r="B4820" s="12" t="n">
        <v>43460</v>
      </c>
      <c r="C4820" s="1" t="s">
        <v>19</v>
      </c>
      <c r="D4820" s="1" t="s">
        <v>19</v>
      </c>
      <c r="E4820" s="1" t="s">
        <v>19</v>
      </c>
      <c r="F4820" s="1" t="s">
        <v>203</v>
      </c>
      <c r="G4820" s="1" t="s">
        <v>221</v>
      </c>
      <c r="H4820" s="1" t="n">
        <v>1</v>
      </c>
      <c r="I4820" s="23" t="str">
        <f aca="false">IF(J4820="RHAP", "Rhizophora apiculata", IF(J4820="EXAG", "Excoecaria agallocha", IF(J4820="BRPA", "Bruguiera parviflora", IF(J4820="XYMO", "Xylocarpus moluccensis", IF(J4820="BRCY", "Bruguiera cylindrica", IF(J4820="AVAL", "Avicennia alba", IF(J4820="AVOF", "Avicennia officinalis", IF(J4820="LURA", "Lumnitzera racemosa", IF(J4820="CETA", "Ceriops tagal", IF(J4820="XYGR", "Xylocarpus granatum", IF(J4820="AVMA", "Avicennia marina", IF(J4820="RHMU", "Rhizophora mucronata", IF(J4820="BRGY", "Bruguiera gymnorrhiza", IF(J4820="BRSE", "Bruguiera sexangula", IF(J4820="SOOV", "Sonneratia ovata", IF(J4820="SOCA", "Sonneratia caseolaris", IF(J4820="HELI", "Heritiera littoralis", IF(J4820="HESY", "Heritiera sylvatica", IF(J4820="NYFR", "Nypa fruticans", IF(J4820="CYRA", "Cynometra ramiflora", IF(J4820="PHPA", "Phoenix paludosa", IF(J4820="SCHY", "Scyphiphora hydrophyllacea", IF(J4820="DIMA", "Diospyros maritima", IF(J4820="POPI", "Pongamia pinnata", IF(J4820="MAPS", "Maniltoa psilogyne", IF(J4820="INBI", "Intsia bijuga", IF(J4820="ACEB", "Acanthus ebracteatus", IF(J4820="CAER", "Calamus erinaceus", IF(J4820="UNUN", "Unknown unknown",  IF(J4820="SOAL", "Sonneratia alba",  IF(J4820="AECO", "Aegiceras corniculatum", "" )) )))))))))))))))))))))))))))))</f>
        <v>Avicennia alba</v>
      </c>
      <c r="J4820" s="1" t="s">
        <v>27</v>
      </c>
      <c r="K4820" s="55" t="n">
        <v>8</v>
      </c>
      <c r="L4820" s="1" t="n">
        <v>5</v>
      </c>
      <c r="M4820" s="1"/>
      <c r="N4820" s="1"/>
      <c r="O4820" s="1"/>
    </row>
    <row r="4821" s="18" customFormat="true" ht="13.8" hidden="false" customHeight="false" outlineLevel="0" collapsed="false">
      <c r="A4821" s="1" t="s">
        <v>91</v>
      </c>
      <c r="B4821" s="12" t="n">
        <v>43460</v>
      </c>
      <c r="C4821" s="1" t="s">
        <v>19</v>
      </c>
      <c r="D4821" s="1" t="s">
        <v>19</v>
      </c>
      <c r="E4821" s="1" t="s">
        <v>19</v>
      </c>
      <c r="F4821" s="1" t="s">
        <v>203</v>
      </c>
      <c r="G4821" s="1" t="s">
        <v>221</v>
      </c>
      <c r="H4821" s="1" t="n">
        <v>1</v>
      </c>
      <c r="I4821" s="23" t="str">
        <f aca="false">IF(J4821="RHAP", "Rhizophora apiculata", IF(J4821="EXAG", "Excoecaria agallocha", IF(J4821="BRPA", "Bruguiera parviflora", IF(J4821="XYMO", "Xylocarpus moluccensis", IF(J4821="BRCY", "Bruguiera cylindrica", IF(J4821="AVAL", "Avicennia alba", IF(J4821="AVOF", "Avicennia officinalis", IF(J4821="LURA", "Lumnitzera racemosa", IF(J4821="CETA", "Ceriops tagal", IF(J4821="XYGR", "Xylocarpus granatum", IF(J4821="AVMA", "Avicennia marina", IF(J4821="RHMU", "Rhizophora mucronata", IF(J4821="BRGY", "Bruguiera gymnorrhiza", IF(J4821="BRSE", "Bruguiera sexangula", IF(J4821="SOOV", "Sonneratia ovata", IF(J4821="SOCA", "Sonneratia caseolaris", IF(J4821="HELI", "Heritiera littoralis", IF(J4821="HESY", "Heritiera sylvatica", IF(J4821="NYFR", "Nypa fruticans", IF(J4821="CYRA", "Cynometra ramiflora", IF(J4821="PHPA", "Phoenix paludosa", IF(J4821="SCHY", "Scyphiphora hydrophyllacea", IF(J4821="DIMA", "Diospyros maritima", IF(J4821="POPI", "Pongamia pinnata", IF(J4821="MAPS", "Maniltoa psilogyne", IF(J4821="INBI", "Intsia bijuga", IF(J4821="ACEB", "Acanthus ebracteatus", IF(J4821="CAER", "Calamus erinaceus", IF(J4821="UNUN", "Unknown unknown",  IF(J4821="SOAL", "Sonneratia alba",  IF(J4821="AECO", "Aegiceras corniculatum", "" )) )))))))))))))))))))))))))))))</f>
        <v>Rhizophora apiculata</v>
      </c>
      <c r="J4821" s="1" t="s">
        <v>21</v>
      </c>
      <c r="K4821" s="55" t="n">
        <v>6.2</v>
      </c>
      <c r="L4821" s="1" t="n">
        <v>5</v>
      </c>
      <c r="M4821" s="1"/>
      <c r="N4821" s="1"/>
      <c r="O4821" s="1"/>
    </row>
    <row r="4822" s="18" customFormat="true" ht="13.8" hidden="false" customHeight="false" outlineLevel="0" collapsed="false">
      <c r="A4822" s="1" t="s">
        <v>91</v>
      </c>
      <c r="B4822" s="12" t="n">
        <v>43460</v>
      </c>
      <c r="C4822" s="1" t="s">
        <v>19</v>
      </c>
      <c r="D4822" s="1" t="s">
        <v>19</v>
      </c>
      <c r="E4822" s="1" t="s">
        <v>19</v>
      </c>
      <c r="F4822" s="1" t="s">
        <v>203</v>
      </c>
      <c r="G4822" s="1" t="s">
        <v>221</v>
      </c>
      <c r="H4822" s="1" t="n">
        <v>1</v>
      </c>
      <c r="I4822" s="23" t="str">
        <f aca="false">IF(J4822="RHAP", "Rhizophora apiculata", IF(J4822="EXAG", "Excoecaria agallocha", IF(J4822="BRPA", "Bruguiera parviflora", IF(J4822="XYMO", "Xylocarpus moluccensis", IF(J4822="BRCY", "Bruguiera cylindrica", IF(J4822="AVAL", "Avicennia alba", IF(J4822="AVOF", "Avicennia officinalis", IF(J4822="LURA", "Lumnitzera racemosa", IF(J4822="CETA", "Ceriops tagal", IF(J4822="XYGR", "Xylocarpus granatum", IF(J4822="AVMA", "Avicennia marina", IF(J4822="RHMU", "Rhizophora mucronata", IF(J4822="BRGY", "Bruguiera gymnorrhiza", IF(J4822="BRSE", "Bruguiera sexangula", IF(J4822="SOOV", "Sonneratia ovata", IF(J4822="SOCA", "Sonneratia caseolaris", IF(J4822="HELI", "Heritiera littoralis", IF(J4822="HESY", "Heritiera sylvatica", IF(J4822="NYFR", "Nypa fruticans", IF(J4822="CYRA", "Cynometra ramiflora", IF(J4822="PHPA", "Phoenix paludosa", IF(J4822="SCHY", "Scyphiphora hydrophyllacea", IF(J4822="DIMA", "Diospyros maritima", IF(J4822="POPI", "Pongamia pinnata", IF(J4822="MAPS", "Maniltoa psilogyne", IF(J4822="INBI", "Intsia bijuga", IF(J4822="ACEB", "Acanthus ebracteatus", IF(J4822="CAER", "Calamus erinaceus", IF(J4822="UNUN", "Unknown unknown",  IF(J4822="SOAL", "Sonneratia alba",  IF(J4822="AECO", "Aegiceras corniculatum", "" )) )))))))))))))))))))))))))))))</f>
        <v>Rhizophora apiculata</v>
      </c>
      <c r="J4822" s="1" t="s">
        <v>21</v>
      </c>
      <c r="K4822" s="55" t="n">
        <v>6.6</v>
      </c>
      <c r="L4822" s="1" t="n">
        <v>5.5</v>
      </c>
      <c r="M4822" s="1"/>
      <c r="N4822" s="1"/>
      <c r="O4822" s="1"/>
    </row>
    <row r="4823" s="18" customFormat="true" ht="13.8" hidden="false" customHeight="false" outlineLevel="0" collapsed="false">
      <c r="A4823" s="1" t="s">
        <v>91</v>
      </c>
      <c r="B4823" s="12" t="n">
        <v>43460</v>
      </c>
      <c r="C4823" s="1" t="s">
        <v>19</v>
      </c>
      <c r="D4823" s="1" t="s">
        <v>19</v>
      </c>
      <c r="E4823" s="1" t="s">
        <v>19</v>
      </c>
      <c r="F4823" s="1" t="s">
        <v>203</v>
      </c>
      <c r="G4823" s="1" t="s">
        <v>221</v>
      </c>
      <c r="H4823" s="1" t="n">
        <v>1</v>
      </c>
      <c r="I4823" s="23" t="str">
        <f aca="false">IF(J4823="RHAP", "Rhizophora apiculata", IF(J4823="EXAG", "Excoecaria agallocha", IF(J4823="BRPA", "Bruguiera parviflora", IF(J4823="XYMO", "Xylocarpus moluccensis", IF(J4823="BRCY", "Bruguiera cylindrica", IF(J4823="AVAL", "Avicennia alba", IF(J4823="AVOF", "Avicennia officinalis", IF(J4823="LURA", "Lumnitzera racemosa", IF(J4823="CETA", "Ceriops tagal", IF(J4823="XYGR", "Xylocarpus granatum", IF(J4823="AVMA", "Avicennia marina", IF(J4823="RHMU", "Rhizophora mucronata", IF(J4823="BRGY", "Bruguiera gymnorrhiza", IF(J4823="BRSE", "Bruguiera sexangula", IF(J4823="SOOV", "Sonneratia ovata", IF(J4823="SOCA", "Sonneratia caseolaris", IF(J4823="HELI", "Heritiera littoralis", IF(J4823="HESY", "Heritiera sylvatica", IF(J4823="NYFR", "Nypa fruticans", IF(J4823="CYRA", "Cynometra ramiflora", IF(J4823="PHPA", "Phoenix paludosa", IF(J4823="SCHY", "Scyphiphora hydrophyllacea", IF(J4823="DIMA", "Diospyros maritima", IF(J4823="POPI", "Pongamia pinnata", IF(J4823="MAPS", "Maniltoa psilogyne", IF(J4823="INBI", "Intsia bijuga", IF(J4823="ACEB", "Acanthus ebracteatus", IF(J4823="CAER", "Calamus erinaceus", IF(J4823="UNUN", "Unknown unknown",  IF(J4823="SOAL", "Sonneratia alba",  IF(J4823="AECO", "Aegiceras corniculatum", "" )) )))))))))))))))))))))))))))))</f>
        <v>Rhizophora apiculata</v>
      </c>
      <c r="J4823" s="1" t="s">
        <v>21</v>
      </c>
      <c r="K4823" s="55" t="n">
        <v>6.2</v>
      </c>
      <c r="L4823" s="1" t="n">
        <v>5.5</v>
      </c>
      <c r="M4823" s="1"/>
      <c r="N4823" s="1"/>
      <c r="O4823" s="1"/>
    </row>
    <row r="4824" s="18" customFormat="true" ht="13.8" hidden="false" customHeight="false" outlineLevel="0" collapsed="false">
      <c r="A4824" s="1" t="s">
        <v>91</v>
      </c>
      <c r="B4824" s="12" t="n">
        <v>43460</v>
      </c>
      <c r="C4824" s="1" t="s">
        <v>19</v>
      </c>
      <c r="D4824" s="1" t="s">
        <v>19</v>
      </c>
      <c r="E4824" s="1" t="s">
        <v>19</v>
      </c>
      <c r="F4824" s="1" t="s">
        <v>203</v>
      </c>
      <c r="G4824" s="1" t="s">
        <v>221</v>
      </c>
      <c r="H4824" s="1" t="n">
        <v>1</v>
      </c>
      <c r="I4824" s="23" t="str">
        <f aca="false">IF(J4824="RHAP", "Rhizophora apiculata", IF(J4824="EXAG", "Excoecaria agallocha", IF(J4824="BRPA", "Bruguiera parviflora", IF(J4824="XYMO", "Xylocarpus moluccensis", IF(J4824="BRCY", "Bruguiera cylindrica", IF(J4824="AVAL", "Avicennia alba", IF(J4824="AVOF", "Avicennia officinalis", IF(J4824="LURA", "Lumnitzera racemosa", IF(J4824="CETA", "Ceriops tagal", IF(J4824="XYGR", "Xylocarpus granatum", IF(J4824="AVMA", "Avicennia marina", IF(J4824="RHMU", "Rhizophora mucronata", IF(J4824="BRGY", "Bruguiera gymnorrhiza", IF(J4824="BRSE", "Bruguiera sexangula", IF(J4824="SOOV", "Sonneratia ovata", IF(J4824="SOCA", "Sonneratia caseolaris", IF(J4824="HELI", "Heritiera littoralis", IF(J4824="HESY", "Heritiera sylvatica", IF(J4824="NYFR", "Nypa fruticans", IF(J4824="CYRA", "Cynometra ramiflora", IF(J4824="PHPA", "Phoenix paludosa", IF(J4824="SCHY", "Scyphiphora hydrophyllacea", IF(J4824="DIMA", "Diospyros maritima", IF(J4824="POPI", "Pongamia pinnata", IF(J4824="MAPS", "Maniltoa psilogyne", IF(J4824="INBI", "Intsia bijuga", IF(J4824="ACEB", "Acanthus ebracteatus", IF(J4824="CAER", "Calamus erinaceus", IF(J4824="UNUN", "Unknown unknown",  IF(J4824="SOAL", "Sonneratia alba",  IF(J4824="AECO", "Aegiceras corniculatum", "" )) )))))))))))))))))))))))))))))</f>
        <v>Avicennia alba</v>
      </c>
      <c r="J4824" s="1" t="s">
        <v>27</v>
      </c>
      <c r="K4824" s="55" t="n">
        <v>9.8</v>
      </c>
      <c r="L4824" s="1" t="n">
        <v>6</v>
      </c>
      <c r="M4824" s="1"/>
      <c r="N4824" s="1"/>
      <c r="O4824" s="1"/>
    </row>
    <row r="4825" s="18" customFormat="true" ht="13.8" hidden="false" customHeight="false" outlineLevel="0" collapsed="false">
      <c r="A4825" s="1" t="s">
        <v>91</v>
      </c>
      <c r="B4825" s="12" t="n">
        <v>43460</v>
      </c>
      <c r="C4825" s="1" t="s">
        <v>19</v>
      </c>
      <c r="D4825" s="1" t="s">
        <v>19</v>
      </c>
      <c r="E4825" s="1" t="s">
        <v>19</v>
      </c>
      <c r="F4825" s="1" t="s">
        <v>203</v>
      </c>
      <c r="G4825" s="1" t="s">
        <v>221</v>
      </c>
      <c r="H4825" s="1" t="n">
        <v>1</v>
      </c>
      <c r="I4825" s="23" t="str">
        <f aca="false">IF(J4825="RHAP", "Rhizophora apiculata", IF(J4825="EXAG", "Excoecaria agallocha", IF(J4825="BRPA", "Bruguiera parviflora", IF(J4825="XYMO", "Xylocarpus moluccensis", IF(J4825="BRCY", "Bruguiera cylindrica", IF(J4825="AVAL", "Avicennia alba", IF(J4825="AVOF", "Avicennia officinalis", IF(J4825="LURA", "Lumnitzera racemosa", IF(J4825="CETA", "Ceriops tagal", IF(J4825="XYGR", "Xylocarpus granatum", IF(J4825="AVMA", "Avicennia marina", IF(J4825="RHMU", "Rhizophora mucronata", IF(J4825="BRGY", "Bruguiera gymnorrhiza", IF(J4825="BRSE", "Bruguiera sexangula", IF(J4825="SOOV", "Sonneratia ovata", IF(J4825="SOCA", "Sonneratia caseolaris", IF(J4825="HELI", "Heritiera littoralis", IF(J4825="HESY", "Heritiera sylvatica", IF(J4825="NYFR", "Nypa fruticans", IF(J4825="CYRA", "Cynometra ramiflora", IF(J4825="PHPA", "Phoenix paludosa", IF(J4825="SCHY", "Scyphiphora hydrophyllacea", IF(J4825="DIMA", "Diospyros maritima", IF(J4825="POPI", "Pongamia pinnata", IF(J4825="MAPS", "Maniltoa psilogyne", IF(J4825="INBI", "Intsia bijuga", IF(J4825="ACEB", "Acanthus ebracteatus", IF(J4825="CAER", "Calamus erinaceus", IF(J4825="UNUN", "Unknown unknown",  IF(J4825="SOAL", "Sonneratia alba",  IF(J4825="AECO", "Aegiceras corniculatum", "" )) )))))))))))))))))))))))))))))</f>
        <v>Avicennia alba</v>
      </c>
      <c r="J4825" s="1" t="s">
        <v>27</v>
      </c>
      <c r="K4825" s="55" t="n">
        <v>10</v>
      </c>
      <c r="L4825" s="1" t="n">
        <v>6</v>
      </c>
      <c r="M4825" s="1"/>
      <c r="N4825" s="1"/>
      <c r="O4825" s="1"/>
    </row>
    <row r="4826" s="18" customFormat="true" ht="13.8" hidden="false" customHeight="false" outlineLevel="0" collapsed="false">
      <c r="A4826" s="1" t="s">
        <v>91</v>
      </c>
      <c r="B4826" s="12" t="n">
        <v>43460</v>
      </c>
      <c r="C4826" s="1" t="s">
        <v>19</v>
      </c>
      <c r="D4826" s="1" t="s">
        <v>19</v>
      </c>
      <c r="E4826" s="1" t="s">
        <v>19</v>
      </c>
      <c r="F4826" s="1" t="s">
        <v>203</v>
      </c>
      <c r="G4826" s="1" t="s">
        <v>221</v>
      </c>
      <c r="H4826" s="1" t="n">
        <v>1</v>
      </c>
      <c r="I4826" s="23" t="str">
        <f aca="false">IF(J4826="RHAP", "Rhizophora apiculata", IF(J4826="EXAG", "Excoecaria agallocha", IF(J4826="BRPA", "Bruguiera parviflora", IF(J4826="XYMO", "Xylocarpus moluccensis", IF(J4826="BRCY", "Bruguiera cylindrica", IF(J4826="AVAL", "Avicennia alba", IF(J4826="AVOF", "Avicennia officinalis", IF(J4826="LURA", "Lumnitzera racemosa", IF(J4826="CETA", "Ceriops tagal", IF(J4826="XYGR", "Xylocarpus granatum", IF(J4826="AVMA", "Avicennia marina", IF(J4826="RHMU", "Rhizophora mucronata", IF(J4826="BRGY", "Bruguiera gymnorrhiza", IF(J4826="BRSE", "Bruguiera sexangula", IF(J4826="SOOV", "Sonneratia ovata", IF(J4826="SOCA", "Sonneratia caseolaris", IF(J4826="HELI", "Heritiera littoralis", IF(J4826="HESY", "Heritiera sylvatica", IF(J4826="NYFR", "Nypa fruticans", IF(J4826="CYRA", "Cynometra ramiflora", IF(J4826="PHPA", "Phoenix paludosa", IF(J4826="SCHY", "Scyphiphora hydrophyllacea", IF(J4826="DIMA", "Diospyros maritima", IF(J4826="POPI", "Pongamia pinnata", IF(J4826="MAPS", "Maniltoa psilogyne", IF(J4826="INBI", "Intsia bijuga", IF(J4826="ACEB", "Acanthus ebracteatus", IF(J4826="CAER", "Calamus erinaceus", IF(J4826="UNUN", "Unknown unknown",  IF(J4826="SOAL", "Sonneratia alba",  IF(J4826="AECO", "Aegiceras corniculatum", "" )) )))))))))))))))))))))))))))))</f>
        <v>Avicennia alba</v>
      </c>
      <c r="J4826" s="1" t="s">
        <v>27</v>
      </c>
      <c r="K4826" s="55" t="n">
        <v>12.4</v>
      </c>
      <c r="L4826" s="1" t="n">
        <v>6</v>
      </c>
      <c r="M4826" s="1"/>
      <c r="N4826" s="1"/>
      <c r="O4826" s="1"/>
    </row>
    <row r="4827" s="18" customFormat="true" ht="13.8" hidden="false" customHeight="false" outlineLevel="0" collapsed="false">
      <c r="A4827" s="1" t="s">
        <v>91</v>
      </c>
      <c r="B4827" s="12" t="n">
        <v>43460</v>
      </c>
      <c r="C4827" s="1" t="s">
        <v>19</v>
      </c>
      <c r="D4827" s="1" t="s">
        <v>19</v>
      </c>
      <c r="E4827" s="1" t="s">
        <v>19</v>
      </c>
      <c r="F4827" s="1" t="s">
        <v>203</v>
      </c>
      <c r="G4827" s="1" t="s">
        <v>221</v>
      </c>
      <c r="H4827" s="1" t="n">
        <v>1</v>
      </c>
      <c r="I4827" s="23" t="str">
        <f aca="false">IF(J4827="RHAP", "Rhizophora apiculata", IF(J4827="EXAG", "Excoecaria agallocha", IF(J4827="BRPA", "Bruguiera parviflora", IF(J4827="XYMO", "Xylocarpus moluccensis", IF(J4827="BRCY", "Bruguiera cylindrica", IF(J4827="AVAL", "Avicennia alba", IF(J4827="AVOF", "Avicennia officinalis", IF(J4827="LURA", "Lumnitzera racemosa", IF(J4827="CETA", "Ceriops tagal", IF(J4827="XYGR", "Xylocarpus granatum", IF(J4827="AVMA", "Avicennia marina", IF(J4827="RHMU", "Rhizophora mucronata", IF(J4827="BRGY", "Bruguiera gymnorrhiza", IF(J4827="BRSE", "Bruguiera sexangula", IF(J4827="SOOV", "Sonneratia ovata", IF(J4827="SOCA", "Sonneratia caseolaris", IF(J4827="HELI", "Heritiera littoralis", IF(J4827="HESY", "Heritiera sylvatica", IF(J4827="NYFR", "Nypa fruticans", IF(J4827="CYRA", "Cynometra ramiflora", IF(J4827="PHPA", "Phoenix paludosa", IF(J4827="SCHY", "Scyphiphora hydrophyllacea", IF(J4827="DIMA", "Diospyros maritima", IF(J4827="POPI", "Pongamia pinnata", IF(J4827="MAPS", "Maniltoa psilogyne", IF(J4827="INBI", "Intsia bijuga", IF(J4827="ACEB", "Acanthus ebracteatus", IF(J4827="CAER", "Calamus erinaceus", IF(J4827="UNUN", "Unknown unknown",  IF(J4827="SOAL", "Sonneratia alba",  IF(J4827="AECO", "Aegiceras corniculatum", "" )) )))))))))))))))))))))))))))))</f>
        <v>Avicennia alba</v>
      </c>
      <c r="J4827" s="1" t="s">
        <v>27</v>
      </c>
      <c r="K4827" s="55" t="n">
        <v>11.3</v>
      </c>
      <c r="L4827" s="1" t="n">
        <v>6</v>
      </c>
      <c r="M4827" s="1"/>
      <c r="N4827" s="1"/>
      <c r="O4827" s="1"/>
    </row>
    <row r="4828" s="18" customFormat="true" ht="13.8" hidden="false" customHeight="false" outlineLevel="0" collapsed="false">
      <c r="A4828" s="1" t="s">
        <v>91</v>
      </c>
      <c r="B4828" s="12" t="n">
        <v>43460</v>
      </c>
      <c r="C4828" s="1" t="s">
        <v>19</v>
      </c>
      <c r="D4828" s="1" t="s">
        <v>19</v>
      </c>
      <c r="E4828" s="1" t="s">
        <v>19</v>
      </c>
      <c r="F4828" s="1" t="s">
        <v>203</v>
      </c>
      <c r="G4828" s="1" t="s">
        <v>221</v>
      </c>
      <c r="H4828" s="1" t="n">
        <v>1</v>
      </c>
      <c r="I4828" s="23" t="str">
        <f aca="false">IF(J4828="RHAP", "Rhizophora apiculata", IF(J4828="EXAG", "Excoecaria agallocha", IF(J4828="BRPA", "Bruguiera parviflora", IF(J4828="XYMO", "Xylocarpus moluccensis", IF(J4828="BRCY", "Bruguiera cylindrica", IF(J4828="AVAL", "Avicennia alba", IF(J4828="AVOF", "Avicennia officinalis", IF(J4828="LURA", "Lumnitzera racemosa", IF(J4828="CETA", "Ceriops tagal", IF(J4828="XYGR", "Xylocarpus granatum", IF(J4828="AVMA", "Avicennia marina", IF(J4828="RHMU", "Rhizophora mucronata", IF(J4828="BRGY", "Bruguiera gymnorrhiza", IF(J4828="BRSE", "Bruguiera sexangula", IF(J4828="SOOV", "Sonneratia ovata", IF(J4828="SOCA", "Sonneratia caseolaris", IF(J4828="HELI", "Heritiera littoralis", IF(J4828="HESY", "Heritiera sylvatica", IF(J4828="NYFR", "Nypa fruticans", IF(J4828="CYRA", "Cynometra ramiflora", IF(J4828="PHPA", "Phoenix paludosa", IF(J4828="SCHY", "Scyphiphora hydrophyllacea", IF(J4828="DIMA", "Diospyros maritima", IF(J4828="POPI", "Pongamia pinnata", IF(J4828="MAPS", "Maniltoa psilogyne", IF(J4828="INBI", "Intsia bijuga", IF(J4828="ACEB", "Acanthus ebracteatus", IF(J4828="CAER", "Calamus erinaceus", IF(J4828="UNUN", "Unknown unknown",  IF(J4828="SOAL", "Sonneratia alba",  IF(J4828="AECO", "Aegiceras corniculatum", "" )) )))))))))))))))))))))))))))))</f>
        <v>Avicennia alba</v>
      </c>
      <c r="J4828" s="1" t="s">
        <v>27</v>
      </c>
      <c r="K4828" s="55" t="n">
        <v>12</v>
      </c>
      <c r="L4828" s="1" t="n">
        <v>5</v>
      </c>
      <c r="M4828" s="1"/>
      <c r="N4828" s="1"/>
      <c r="O4828" s="1"/>
    </row>
    <row r="4829" s="18" customFormat="true" ht="13.8" hidden="false" customHeight="false" outlineLevel="0" collapsed="false">
      <c r="A4829" s="1" t="s">
        <v>91</v>
      </c>
      <c r="B4829" s="12" t="n">
        <v>43460</v>
      </c>
      <c r="C4829" s="1" t="s">
        <v>19</v>
      </c>
      <c r="D4829" s="1" t="s">
        <v>19</v>
      </c>
      <c r="E4829" s="1" t="s">
        <v>19</v>
      </c>
      <c r="F4829" s="1" t="s">
        <v>203</v>
      </c>
      <c r="G4829" s="1" t="s">
        <v>221</v>
      </c>
      <c r="H4829" s="1" t="n">
        <v>1</v>
      </c>
      <c r="I4829" s="23" t="str">
        <f aca="false">IF(J4829="RHAP", "Rhizophora apiculata", IF(J4829="EXAG", "Excoecaria agallocha", IF(J4829="BRPA", "Bruguiera parviflora", IF(J4829="XYMO", "Xylocarpus moluccensis", IF(J4829="BRCY", "Bruguiera cylindrica", IF(J4829="AVAL", "Avicennia alba", IF(J4829="AVOF", "Avicennia officinalis", IF(J4829="LURA", "Lumnitzera racemosa", IF(J4829="CETA", "Ceriops tagal", IF(J4829="XYGR", "Xylocarpus granatum", IF(J4829="AVMA", "Avicennia marina", IF(J4829="RHMU", "Rhizophora mucronata", IF(J4829="BRGY", "Bruguiera gymnorrhiza", IF(J4829="BRSE", "Bruguiera sexangula", IF(J4829="SOOV", "Sonneratia ovata", IF(J4829="SOCA", "Sonneratia caseolaris", IF(J4829="HELI", "Heritiera littoralis", IF(J4829="HESY", "Heritiera sylvatica", IF(J4829="NYFR", "Nypa fruticans", IF(J4829="CYRA", "Cynometra ramiflora", IF(J4829="PHPA", "Phoenix paludosa", IF(J4829="SCHY", "Scyphiphora hydrophyllacea", IF(J4829="DIMA", "Diospyros maritima", IF(J4829="POPI", "Pongamia pinnata", IF(J4829="MAPS", "Maniltoa psilogyne", IF(J4829="INBI", "Intsia bijuga", IF(J4829="ACEB", "Acanthus ebracteatus", IF(J4829="CAER", "Calamus erinaceus", IF(J4829="UNUN", "Unknown unknown",  IF(J4829="SOAL", "Sonneratia alba",  IF(J4829="AECO", "Aegiceras corniculatum", "" )) )))))))))))))))))))))))))))))</f>
        <v>Rhizophora apiculata</v>
      </c>
      <c r="J4829" s="1" t="s">
        <v>21</v>
      </c>
      <c r="K4829" s="55" t="n">
        <v>9.7</v>
      </c>
      <c r="L4829" s="1" t="n">
        <v>7</v>
      </c>
      <c r="M4829" s="1"/>
      <c r="N4829" s="1"/>
      <c r="O4829" s="1"/>
    </row>
    <row r="4830" s="18" customFormat="true" ht="13.8" hidden="false" customHeight="false" outlineLevel="0" collapsed="false">
      <c r="A4830" s="1" t="s">
        <v>91</v>
      </c>
      <c r="B4830" s="12" t="n">
        <v>43460</v>
      </c>
      <c r="C4830" s="1" t="s">
        <v>19</v>
      </c>
      <c r="D4830" s="1" t="s">
        <v>19</v>
      </c>
      <c r="E4830" s="1" t="s">
        <v>19</v>
      </c>
      <c r="F4830" s="1" t="s">
        <v>203</v>
      </c>
      <c r="G4830" s="1" t="s">
        <v>221</v>
      </c>
      <c r="H4830" s="1" t="n">
        <v>1</v>
      </c>
      <c r="I4830" s="23" t="str">
        <f aca="false">IF(J4830="RHAP", "Rhizophora apiculata", IF(J4830="EXAG", "Excoecaria agallocha", IF(J4830="BRPA", "Bruguiera parviflora", IF(J4830="XYMO", "Xylocarpus moluccensis", IF(J4830="BRCY", "Bruguiera cylindrica", IF(J4830="AVAL", "Avicennia alba", IF(J4830="AVOF", "Avicennia officinalis", IF(J4830="LURA", "Lumnitzera racemosa", IF(J4830="CETA", "Ceriops tagal", IF(J4830="XYGR", "Xylocarpus granatum", IF(J4830="AVMA", "Avicennia marina", IF(J4830="RHMU", "Rhizophora mucronata", IF(J4830="BRGY", "Bruguiera gymnorrhiza", IF(J4830="BRSE", "Bruguiera sexangula", IF(J4830="SOOV", "Sonneratia ovata", IF(J4830="SOCA", "Sonneratia caseolaris", IF(J4830="HELI", "Heritiera littoralis", IF(J4830="HESY", "Heritiera sylvatica", IF(J4830="NYFR", "Nypa fruticans", IF(J4830="CYRA", "Cynometra ramiflora", IF(J4830="PHPA", "Phoenix paludosa", IF(J4830="SCHY", "Scyphiphora hydrophyllacea", IF(J4830="DIMA", "Diospyros maritima", IF(J4830="POPI", "Pongamia pinnata", IF(J4830="MAPS", "Maniltoa psilogyne", IF(J4830="INBI", "Intsia bijuga", IF(J4830="ACEB", "Acanthus ebracteatus", IF(J4830="CAER", "Calamus erinaceus", IF(J4830="UNUN", "Unknown unknown",  IF(J4830="SOAL", "Sonneratia alba",  IF(J4830="AECO", "Aegiceras corniculatum", "" )) )))))))))))))))))))))))))))))</f>
        <v>Rhizophora apiculata</v>
      </c>
      <c r="J4830" s="1" t="s">
        <v>21</v>
      </c>
      <c r="K4830" s="55" t="n">
        <v>9</v>
      </c>
      <c r="L4830" s="1" t="n">
        <v>7</v>
      </c>
      <c r="M4830" s="1"/>
      <c r="N4830" s="1"/>
      <c r="O4830" s="1"/>
    </row>
    <row r="4831" s="18" customFormat="true" ht="13.8" hidden="false" customHeight="false" outlineLevel="0" collapsed="false">
      <c r="A4831" s="1" t="s">
        <v>91</v>
      </c>
      <c r="B4831" s="12" t="n">
        <v>43460</v>
      </c>
      <c r="C4831" s="1" t="s">
        <v>19</v>
      </c>
      <c r="D4831" s="1" t="s">
        <v>19</v>
      </c>
      <c r="E4831" s="1" t="s">
        <v>19</v>
      </c>
      <c r="F4831" s="1" t="s">
        <v>203</v>
      </c>
      <c r="G4831" s="1" t="s">
        <v>221</v>
      </c>
      <c r="H4831" s="1" t="n">
        <v>1</v>
      </c>
      <c r="I4831" s="23" t="str">
        <f aca="false">IF(J4831="RHAP", "Rhizophora apiculata", IF(J4831="EXAG", "Excoecaria agallocha", IF(J4831="BRPA", "Bruguiera parviflora", IF(J4831="XYMO", "Xylocarpus moluccensis", IF(J4831="BRCY", "Bruguiera cylindrica", IF(J4831="AVAL", "Avicennia alba", IF(J4831="AVOF", "Avicennia officinalis", IF(J4831="LURA", "Lumnitzera racemosa", IF(J4831="CETA", "Ceriops tagal", IF(J4831="XYGR", "Xylocarpus granatum", IF(J4831="AVMA", "Avicennia marina", IF(J4831="RHMU", "Rhizophora mucronata", IF(J4831="BRGY", "Bruguiera gymnorrhiza", IF(J4831="BRSE", "Bruguiera sexangula", IF(J4831="SOOV", "Sonneratia ovata", IF(J4831="SOCA", "Sonneratia caseolaris", IF(J4831="HELI", "Heritiera littoralis", IF(J4831="HESY", "Heritiera sylvatica", IF(J4831="NYFR", "Nypa fruticans", IF(J4831="CYRA", "Cynometra ramiflora", IF(J4831="PHPA", "Phoenix paludosa", IF(J4831="SCHY", "Scyphiphora hydrophyllacea", IF(J4831="DIMA", "Diospyros maritima", IF(J4831="POPI", "Pongamia pinnata", IF(J4831="MAPS", "Maniltoa psilogyne", IF(J4831="INBI", "Intsia bijuga", IF(J4831="ACEB", "Acanthus ebracteatus", IF(J4831="CAER", "Calamus erinaceus", IF(J4831="UNUN", "Unknown unknown",  IF(J4831="SOAL", "Sonneratia alba",  IF(J4831="AECO", "Aegiceras corniculatum", "" )) )))))))))))))))))))))))))))))</f>
        <v>Rhizophora apiculata</v>
      </c>
      <c r="J4831" s="1" t="s">
        <v>21</v>
      </c>
      <c r="K4831" s="55" t="n">
        <v>8.6</v>
      </c>
      <c r="L4831" s="1" t="n">
        <v>7</v>
      </c>
      <c r="M4831" s="1"/>
      <c r="N4831" s="1"/>
      <c r="O4831" s="1"/>
    </row>
    <row r="4832" s="18" customFormat="true" ht="13.8" hidden="false" customHeight="false" outlineLevel="0" collapsed="false">
      <c r="A4832" s="1" t="s">
        <v>91</v>
      </c>
      <c r="B4832" s="12" t="n">
        <v>43460</v>
      </c>
      <c r="C4832" s="1" t="s">
        <v>19</v>
      </c>
      <c r="D4832" s="1" t="s">
        <v>19</v>
      </c>
      <c r="E4832" s="1" t="s">
        <v>19</v>
      </c>
      <c r="F4832" s="1" t="s">
        <v>203</v>
      </c>
      <c r="G4832" s="1" t="s">
        <v>221</v>
      </c>
      <c r="H4832" s="1" t="n">
        <v>1</v>
      </c>
      <c r="I4832" s="23" t="str">
        <f aca="false">IF(J4832="RHAP", "Rhizophora apiculata", IF(J4832="EXAG", "Excoecaria agallocha", IF(J4832="BRPA", "Bruguiera parviflora", IF(J4832="XYMO", "Xylocarpus moluccensis", IF(J4832="BRCY", "Bruguiera cylindrica", IF(J4832="AVAL", "Avicennia alba", IF(J4832="AVOF", "Avicennia officinalis", IF(J4832="LURA", "Lumnitzera racemosa", IF(J4832="CETA", "Ceriops tagal", IF(J4832="XYGR", "Xylocarpus granatum", IF(J4832="AVMA", "Avicennia marina", IF(J4832="RHMU", "Rhizophora mucronata", IF(J4832="BRGY", "Bruguiera gymnorrhiza", IF(J4832="BRSE", "Bruguiera sexangula", IF(J4832="SOOV", "Sonneratia ovata", IF(J4832="SOCA", "Sonneratia caseolaris", IF(J4832="HELI", "Heritiera littoralis", IF(J4832="HESY", "Heritiera sylvatica", IF(J4832="NYFR", "Nypa fruticans", IF(J4832="CYRA", "Cynometra ramiflora", IF(J4832="PHPA", "Phoenix paludosa", IF(J4832="SCHY", "Scyphiphora hydrophyllacea", IF(J4832="DIMA", "Diospyros maritima", IF(J4832="POPI", "Pongamia pinnata", IF(J4832="MAPS", "Maniltoa psilogyne", IF(J4832="INBI", "Intsia bijuga", IF(J4832="ACEB", "Acanthus ebracteatus", IF(J4832="CAER", "Calamus erinaceus", IF(J4832="UNUN", "Unknown unknown",  IF(J4832="SOAL", "Sonneratia alba",  IF(J4832="AECO", "Aegiceras corniculatum", "" )) )))))))))))))))))))))))))))))</f>
        <v>Rhizophora apiculata</v>
      </c>
      <c r="J4832" s="1" t="s">
        <v>21</v>
      </c>
      <c r="K4832" s="55" t="n">
        <v>8</v>
      </c>
      <c r="L4832" s="1" t="n">
        <v>6</v>
      </c>
      <c r="M4832" s="1"/>
      <c r="N4832" s="1"/>
      <c r="O4832" s="1"/>
    </row>
    <row r="4833" s="18" customFormat="true" ht="13.8" hidden="false" customHeight="false" outlineLevel="0" collapsed="false">
      <c r="A4833" s="1" t="s">
        <v>91</v>
      </c>
      <c r="B4833" s="12" t="n">
        <v>43460</v>
      </c>
      <c r="C4833" s="1" t="s">
        <v>19</v>
      </c>
      <c r="D4833" s="1" t="s">
        <v>19</v>
      </c>
      <c r="E4833" s="1" t="s">
        <v>19</v>
      </c>
      <c r="F4833" s="1" t="s">
        <v>203</v>
      </c>
      <c r="G4833" s="1" t="s">
        <v>221</v>
      </c>
      <c r="H4833" s="1" t="n">
        <v>1</v>
      </c>
      <c r="I4833" s="23" t="str">
        <f aca="false">IF(J4833="RHAP", "Rhizophora apiculata", IF(J4833="EXAG", "Excoecaria agallocha", IF(J4833="BRPA", "Bruguiera parviflora", IF(J4833="XYMO", "Xylocarpus moluccensis", IF(J4833="BRCY", "Bruguiera cylindrica", IF(J4833="AVAL", "Avicennia alba", IF(J4833="AVOF", "Avicennia officinalis", IF(J4833="LURA", "Lumnitzera racemosa", IF(J4833="CETA", "Ceriops tagal", IF(J4833="XYGR", "Xylocarpus granatum", IF(J4833="AVMA", "Avicennia marina", IF(J4833="RHMU", "Rhizophora mucronata", IF(J4833="BRGY", "Bruguiera gymnorrhiza", IF(J4833="BRSE", "Bruguiera sexangula", IF(J4833="SOOV", "Sonneratia ovata", IF(J4833="SOCA", "Sonneratia caseolaris", IF(J4833="HELI", "Heritiera littoralis", IF(J4833="HESY", "Heritiera sylvatica", IF(J4833="NYFR", "Nypa fruticans", IF(J4833="CYRA", "Cynometra ramiflora", IF(J4833="PHPA", "Phoenix paludosa", IF(J4833="SCHY", "Scyphiphora hydrophyllacea", IF(J4833="DIMA", "Diospyros maritima", IF(J4833="POPI", "Pongamia pinnata", IF(J4833="MAPS", "Maniltoa psilogyne", IF(J4833="INBI", "Intsia bijuga", IF(J4833="ACEB", "Acanthus ebracteatus", IF(J4833="CAER", "Calamus erinaceus", IF(J4833="UNUN", "Unknown unknown",  IF(J4833="SOAL", "Sonneratia alba",  IF(J4833="AECO", "Aegiceras corniculatum", "" )) )))))))))))))))))))))))))))))</f>
        <v>Rhizophora apiculata</v>
      </c>
      <c r="J4833" s="1" t="s">
        <v>21</v>
      </c>
      <c r="K4833" s="55" t="n">
        <v>6.6</v>
      </c>
      <c r="L4833" s="1" t="n">
        <v>6</v>
      </c>
      <c r="M4833" s="1"/>
      <c r="N4833" s="1"/>
      <c r="O4833" s="1"/>
    </row>
    <row r="4834" s="18" customFormat="true" ht="13.8" hidden="false" customHeight="false" outlineLevel="0" collapsed="false">
      <c r="A4834" s="1" t="s">
        <v>91</v>
      </c>
      <c r="B4834" s="12" t="n">
        <v>43460</v>
      </c>
      <c r="C4834" s="1" t="s">
        <v>19</v>
      </c>
      <c r="D4834" s="1" t="s">
        <v>19</v>
      </c>
      <c r="E4834" s="1" t="s">
        <v>19</v>
      </c>
      <c r="F4834" s="1" t="s">
        <v>203</v>
      </c>
      <c r="G4834" s="1" t="s">
        <v>221</v>
      </c>
      <c r="H4834" s="1" t="n">
        <v>1</v>
      </c>
      <c r="I4834" s="23" t="str">
        <f aca="false">IF(J4834="RHAP", "Rhizophora apiculata", IF(J4834="EXAG", "Excoecaria agallocha", IF(J4834="BRPA", "Bruguiera parviflora", IF(J4834="XYMO", "Xylocarpus moluccensis", IF(J4834="BRCY", "Bruguiera cylindrica", IF(J4834="AVAL", "Avicennia alba", IF(J4834="AVOF", "Avicennia officinalis", IF(J4834="LURA", "Lumnitzera racemosa", IF(J4834="CETA", "Ceriops tagal", IF(J4834="XYGR", "Xylocarpus granatum", IF(J4834="AVMA", "Avicennia marina", IF(J4834="RHMU", "Rhizophora mucronata", IF(J4834="BRGY", "Bruguiera gymnorrhiza", IF(J4834="BRSE", "Bruguiera sexangula", IF(J4834="SOOV", "Sonneratia ovata", IF(J4834="SOCA", "Sonneratia caseolaris", IF(J4834="HELI", "Heritiera littoralis", IF(J4834="HESY", "Heritiera sylvatica", IF(J4834="NYFR", "Nypa fruticans", IF(J4834="CYRA", "Cynometra ramiflora", IF(J4834="PHPA", "Phoenix paludosa", IF(J4834="SCHY", "Scyphiphora hydrophyllacea", IF(J4834="DIMA", "Diospyros maritima", IF(J4834="POPI", "Pongamia pinnata", IF(J4834="MAPS", "Maniltoa psilogyne", IF(J4834="INBI", "Intsia bijuga", IF(J4834="ACEB", "Acanthus ebracteatus", IF(J4834="CAER", "Calamus erinaceus", IF(J4834="UNUN", "Unknown unknown",  IF(J4834="SOAL", "Sonneratia alba",  IF(J4834="AECO", "Aegiceras corniculatum", "" )) )))))))))))))))))))))))))))))</f>
        <v>Rhizophora apiculata</v>
      </c>
      <c r="J4834" s="1" t="s">
        <v>21</v>
      </c>
      <c r="K4834" s="55" t="n">
        <v>8</v>
      </c>
      <c r="L4834" s="1" t="n">
        <v>6</v>
      </c>
      <c r="M4834" s="1"/>
      <c r="N4834" s="1"/>
      <c r="O4834" s="1"/>
    </row>
    <row r="4835" s="18" customFormat="true" ht="13.8" hidden="false" customHeight="false" outlineLevel="0" collapsed="false">
      <c r="A4835" s="1" t="s">
        <v>91</v>
      </c>
      <c r="B4835" s="12" t="n">
        <v>43460</v>
      </c>
      <c r="C4835" s="1" t="s">
        <v>19</v>
      </c>
      <c r="D4835" s="1" t="s">
        <v>19</v>
      </c>
      <c r="E4835" s="1" t="s">
        <v>19</v>
      </c>
      <c r="F4835" s="1" t="s">
        <v>203</v>
      </c>
      <c r="G4835" s="1" t="s">
        <v>221</v>
      </c>
      <c r="H4835" s="1" t="n">
        <v>1</v>
      </c>
      <c r="I4835" s="23" t="str">
        <f aca="false">IF(J4835="RHAP", "Rhizophora apiculata", IF(J4835="EXAG", "Excoecaria agallocha", IF(J4835="BRPA", "Bruguiera parviflora", IF(J4835="XYMO", "Xylocarpus moluccensis", IF(J4835="BRCY", "Bruguiera cylindrica", IF(J4835="AVAL", "Avicennia alba", IF(J4835="AVOF", "Avicennia officinalis", IF(J4835="LURA", "Lumnitzera racemosa", IF(J4835="CETA", "Ceriops tagal", IF(J4835="XYGR", "Xylocarpus granatum", IF(J4835="AVMA", "Avicennia marina", IF(J4835="RHMU", "Rhizophora mucronata", IF(J4835="BRGY", "Bruguiera gymnorrhiza", IF(J4835="BRSE", "Bruguiera sexangula", IF(J4835="SOOV", "Sonneratia ovata", IF(J4835="SOCA", "Sonneratia caseolaris", IF(J4835="HELI", "Heritiera littoralis", IF(J4835="HESY", "Heritiera sylvatica", IF(J4835="NYFR", "Nypa fruticans", IF(J4835="CYRA", "Cynometra ramiflora", IF(J4835="PHPA", "Phoenix paludosa", IF(J4835="SCHY", "Scyphiphora hydrophyllacea", IF(J4835="DIMA", "Diospyros maritima", IF(J4835="POPI", "Pongamia pinnata", IF(J4835="MAPS", "Maniltoa psilogyne", IF(J4835="INBI", "Intsia bijuga", IF(J4835="ACEB", "Acanthus ebracteatus", IF(J4835="CAER", "Calamus erinaceus", IF(J4835="UNUN", "Unknown unknown",  IF(J4835="SOAL", "Sonneratia alba",  IF(J4835="AECO", "Aegiceras corniculatum", "" )) )))))))))))))))))))))))))))))</f>
        <v>Rhizophora apiculata</v>
      </c>
      <c r="J4835" s="1" t="s">
        <v>21</v>
      </c>
      <c r="K4835" s="55" t="n">
        <v>7.2</v>
      </c>
      <c r="L4835" s="1" t="n">
        <v>7</v>
      </c>
      <c r="M4835" s="1"/>
      <c r="N4835" s="1"/>
      <c r="O4835" s="1"/>
    </row>
    <row r="4836" s="18" customFormat="true" ht="13.8" hidden="false" customHeight="false" outlineLevel="0" collapsed="false">
      <c r="A4836" s="1" t="s">
        <v>91</v>
      </c>
      <c r="B4836" s="12" t="n">
        <v>43460</v>
      </c>
      <c r="C4836" s="1" t="s">
        <v>19</v>
      </c>
      <c r="D4836" s="1" t="s">
        <v>19</v>
      </c>
      <c r="E4836" s="1" t="s">
        <v>19</v>
      </c>
      <c r="F4836" s="1" t="s">
        <v>203</v>
      </c>
      <c r="G4836" s="1" t="s">
        <v>221</v>
      </c>
      <c r="H4836" s="1" t="n">
        <v>1</v>
      </c>
      <c r="I4836" s="23" t="str">
        <f aca="false">IF(J4836="RHAP", "Rhizophora apiculata", IF(J4836="EXAG", "Excoecaria agallocha", IF(J4836="BRPA", "Bruguiera parviflora", IF(J4836="XYMO", "Xylocarpus moluccensis", IF(J4836="BRCY", "Bruguiera cylindrica", IF(J4836="AVAL", "Avicennia alba", IF(J4836="AVOF", "Avicennia officinalis", IF(J4836="LURA", "Lumnitzera racemosa", IF(J4836="CETA", "Ceriops tagal", IF(J4836="XYGR", "Xylocarpus granatum", IF(J4836="AVMA", "Avicennia marina", IF(J4836="RHMU", "Rhizophora mucronata", IF(J4836="BRGY", "Bruguiera gymnorrhiza", IF(J4836="BRSE", "Bruguiera sexangula", IF(J4836="SOOV", "Sonneratia ovata", IF(J4836="SOCA", "Sonneratia caseolaris", IF(J4836="HELI", "Heritiera littoralis", IF(J4836="HESY", "Heritiera sylvatica", IF(J4836="NYFR", "Nypa fruticans", IF(J4836="CYRA", "Cynometra ramiflora", IF(J4836="PHPA", "Phoenix paludosa", IF(J4836="SCHY", "Scyphiphora hydrophyllacea", IF(J4836="DIMA", "Diospyros maritima", IF(J4836="POPI", "Pongamia pinnata", IF(J4836="MAPS", "Maniltoa psilogyne", IF(J4836="INBI", "Intsia bijuga", IF(J4836="ACEB", "Acanthus ebracteatus", IF(J4836="CAER", "Calamus erinaceus", IF(J4836="UNUN", "Unknown unknown",  IF(J4836="SOAL", "Sonneratia alba",  IF(J4836="AECO", "Aegiceras corniculatum", "" )) )))))))))))))))))))))))))))))</f>
        <v>Rhizophora apiculata</v>
      </c>
      <c r="J4836" s="1" t="s">
        <v>21</v>
      </c>
      <c r="K4836" s="55" t="n">
        <v>7.8</v>
      </c>
      <c r="L4836" s="1" t="n">
        <v>7</v>
      </c>
      <c r="M4836" s="1"/>
      <c r="N4836" s="1"/>
      <c r="O4836" s="1"/>
    </row>
    <row r="4837" s="18" customFormat="true" ht="13.8" hidden="false" customHeight="false" outlineLevel="0" collapsed="false">
      <c r="A4837" s="1" t="s">
        <v>91</v>
      </c>
      <c r="B4837" s="12" t="n">
        <v>43460</v>
      </c>
      <c r="C4837" s="1" t="s">
        <v>19</v>
      </c>
      <c r="D4837" s="1" t="s">
        <v>19</v>
      </c>
      <c r="E4837" s="1" t="s">
        <v>19</v>
      </c>
      <c r="F4837" s="1" t="s">
        <v>203</v>
      </c>
      <c r="G4837" s="1" t="s">
        <v>221</v>
      </c>
      <c r="H4837" s="1" t="n">
        <v>1</v>
      </c>
      <c r="I4837" s="23" t="str">
        <f aca="false">IF(J4837="RHAP", "Rhizophora apiculata", IF(J4837="EXAG", "Excoecaria agallocha", IF(J4837="BRPA", "Bruguiera parviflora", IF(J4837="XYMO", "Xylocarpus moluccensis", IF(J4837="BRCY", "Bruguiera cylindrica", IF(J4837="AVAL", "Avicennia alba", IF(J4837="AVOF", "Avicennia officinalis", IF(J4837="LURA", "Lumnitzera racemosa", IF(J4837="CETA", "Ceriops tagal", IF(J4837="XYGR", "Xylocarpus granatum", IF(J4837="AVMA", "Avicennia marina", IF(J4837="RHMU", "Rhizophora mucronata", IF(J4837="BRGY", "Bruguiera gymnorrhiza", IF(J4837="BRSE", "Bruguiera sexangula", IF(J4837="SOOV", "Sonneratia ovata", IF(J4837="SOCA", "Sonneratia caseolaris", IF(J4837="HELI", "Heritiera littoralis", IF(J4837="HESY", "Heritiera sylvatica", IF(J4837="NYFR", "Nypa fruticans", IF(J4837="CYRA", "Cynometra ramiflora", IF(J4837="PHPA", "Phoenix paludosa", IF(J4837="SCHY", "Scyphiphora hydrophyllacea", IF(J4837="DIMA", "Diospyros maritima", IF(J4837="POPI", "Pongamia pinnata", IF(J4837="MAPS", "Maniltoa psilogyne", IF(J4837="INBI", "Intsia bijuga", IF(J4837="ACEB", "Acanthus ebracteatus", IF(J4837="CAER", "Calamus erinaceus", IF(J4837="UNUN", "Unknown unknown",  IF(J4837="SOAL", "Sonneratia alba",  IF(J4837="AECO", "Aegiceras corniculatum", "" )) )))))))))))))))))))))))))))))</f>
        <v>Rhizophora apiculata</v>
      </c>
      <c r="J4837" s="1" t="s">
        <v>21</v>
      </c>
      <c r="K4837" s="55" t="n">
        <v>8</v>
      </c>
      <c r="L4837" s="1" t="n">
        <v>7</v>
      </c>
      <c r="M4837" s="1"/>
      <c r="N4837" s="1"/>
      <c r="O4837" s="1"/>
    </row>
    <row r="4838" s="18" customFormat="true" ht="13.8" hidden="false" customHeight="false" outlineLevel="0" collapsed="false">
      <c r="A4838" s="1" t="s">
        <v>91</v>
      </c>
      <c r="B4838" s="12" t="n">
        <v>43460</v>
      </c>
      <c r="C4838" s="1" t="s">
        <v>19</v>
      </c>
      <c r="D4838" s="1" t="s">
        <v>19</v>
      </c>
      <c r="E4838" s="1" t="s">
        <v>19</v>
      </c>
      <c r="F4838" s="1" t="s">
        <v>203</v>
      </c>
      <c r="G4838" s="1" t="s">
        <v>221</v>
      </c>
      <c r="H4838" s="1" t="n">
        <v>1</v>
      </c>
      <c r="I4838" s="23" t="str">
        <f aca="false">IF(J4838="RHAP", "Rhizophora apiculata", IF(J4838="EXAG", "Excoecaria agallocha", IF(J4838="BRPA", "Bruguiera parviflora", IF(J4838="XYMO", "Xylocarpus moluccensis", IF(J4838="BRCY", "Bruguiera cylindrica", IF(J4838="AVAL", "Avicennia alba", IF(J4838="AVOF", "Avicennia officinalis", IF(J4838="LURA", "Lumnitzera racemosa", IF(J4838="CETA", "Ceriops tagal", IF(J4838="XYGR", "Xylocarpus granatum", IF(J4838="AVMA", "Avicennia marina", IF(J4838="RHMU", "Rhizophora mucronata", IF(J4838="BRGY", "Bruguiera gymnorrhiza", IF(J4838="BRSE", "Bruguiera sexangula", IF(J4838="SOOV", "Sonneratia ovata", IF(J4838="SOCA", "Sonneratia caseolaris", IF(J4838="HELI", "Heritiera littoralis", IF(J4838="HESY", "Heritiera sylvatica", IF(J4838="NYFR", "Nypa fruticans", IF(J4838="CYRA", "Cynometra ramiflora", IF(J4838="PHPA", "Phoenix paludosa", IF(J4838="SCHY", "Scyphiphora hydrophyllacea", IF(J4838="DIMA", "Diospyros maritima", IF(J4838="POPI", "Pongamia pinnata", IF(J4838="MAPS", "Maniltoa psilogyne", IF(J4838="INBI", "Intsia bijuga", IF(J4838="ACEB", "Acanthus ebracteatus", IF(J4838="CAER", "Calamus erinaceus", IF(J4838="UNUN", "Unknown unknown",  IF(J4838="SOAL", "Sonneratia alba",  IF(J4838="AECO", "Aegiceras corniculatum", "" )) )))))))))))))))))))))))))))))</f>
        <v>Rhizophora apiculata</v>
      </c>
      <c r="J4838" s="1" t="s">
        <v>21</v>
      </c>
      <c r="K4838" s="55" t="n">
        <v>5</v>
      </c>
      <c r="L4838" s="1" t="n">
        <v>7</v>
      </c>
      <c r="M4838" s="1"/>
      <c r="N4838" s="1"/>
      <c r="O4838" s="1"/>
    </row>
    <row r="4839" s="18" customFormat="true" ht="13.8" hidden="false" customHeight="false" outlineLevel="0" collapsed="false">
      <c r="A4839" s="1" t="s">
        <v>91</v>
      </c>
      <c r="B4839" s="12" t="n">
        <v>43460</v>
      </c>
      <c r="C4839" s="1" t="s">
        <v>19</v>
      </c>
      <c r="D4839" s="1" t="s">
        <v>19</v>
      </c>
      <c r="E4839" s="1" t="s">
        <v>19</v>
      </c>
      <c r="F4839" s="1" t="s">
        <v>203</v>
      </c>
      <c r="G4839" s="1" t="s">
        <v>221</v>
      </c>
      <c r="H4839" s="1" t="n">
        <v>1</v>
      </c>
      <c r="I4839" s="23" t="str">
        <f aca="false">IF(J4839="RHAP", "Rhizophora apiculata", IF(J4839="EXAG", "Excoecaria agallocha", IF(J4839="BRPA", "Bruguiera parviflora", IF(J4839="XYMO", "Xylocarpus moluccensis", IF(J4839="BRCY", "Bruguiera cylindrica", IF(J4839="AVAL", "Avicennia alba", IF(J4839="AVOF", "Avicennia officinalis", IF(J4839="LURA", "Lumnitzera racemosa", IF(J4839="CETA", "Ceriops tagal", IF(J4839="XYGR", "Xylocarpus granatum", IF(J4839="AVMA", "Avicennia marina", IF(J4839="RHMU", "Rhizophora mucronata", IF(J4839="BRGY", "Bruguiera gymnorrhiza", IF(J4839="BRSE", "Bruguiera sexangula", IF(J4839="SOOV", "Sonneratia ovata", IF(J4839="SOCA", "Sonneratia caseolaris", IF(J4839="HELI", "Heritiera littoralis", IF(J4839="HESY", "Heritiera sylvatica", IF(J4839="NYFR", "Nypa fruticans", IF(J4839="CYRA", "Cynometra ramiflora", IF(J4839="PHPA", "Phoenix paludosa", IF(J4839="SCHY", "Scyphiphora hydrophyllacea", IF(J4839="DIMA", "Diospyros maritima", IF(J4839="POPI", "Pongamia pinnata", IF(J4839="MAPS", "Maniltoa psilogyne", IF(J4839="INBI", "Intsia bijuga", IF(J4839="ACEB", "Acanthus ebracteatus", IF(J4839="CAER", "Calamus erinaceus", IF(J4839="UNUN", "Unknown unknown",  IF(J4839="SOAL", "Sonneratia alba",  IF(J4839="AECO", "Aegiceras corniculatum", "" )) )))))))))))))))))))))))))))))</f>
        <v>Avicennia alba</v>
      </c>
      <c r="J4839" s="1" t="s">
        <v>27</v>
      </c>
      <c r="K4839" s="55" t="n">
        <v>12</v>
      </c>
      <c r="L4839" s="1" t="n">
        <v>7.5</v>
      </c>
      <c r="M4839" s="1"/>
      <c r="N4839" s="1"/>
      <c r="O4839" s="1"/>
    </row>
    <row r="4840" s="18" customFormat="true" ht="13.8" hidden="false" customHeight="false" outlineLevel="0" collapsed="false">
      <c r="A4840" s="1" t="s">
        <v>91</v>
      </c>
      <c r="B4840" s="12" t="n">
        <v>43460</v>
      </c>
      <c r="C4840" s="1" t="s">
        <v>19</v>
      </c>
      <c r="D4840" s="1" t="s">
        <v>19</v>
      </c>
      <c r="E4840" s="1" t="s">
        <v>19</v>
      </c>
      <c r="F4840" s="1" t="s">
        <v>203</v>
      </c>
      <c r="G4840" s="1" t="s">
        <v>221</v>
      </c>
      <c r="H4840" s="1" t="n">
        <v>1</v>
      </c>
      <c r="I4840" s="23" t="str">
        <f aca="false">IF(J4840="RHAP", "Rhizophora apiculata", IF(J4840="EXAG", "Excoecaria agallocha", IF(J4840="BRPA", "Bruguiera parviflora", IF(J4840="XYMO", "Xylocarpus moluccensis", IF(J4840="BRCY", "Bruguiera cylindrica", IF(J4840="AVAL", "Avicennia alba", IF(J4840="AVOF", "Avicennia officinalis", IF(J4840="LURA", "Lumnitzera racemosa", IF(J4840="CETA", "Ceriops tagal", IF(J4840="XYGR", "Xylocarpus granatum", IF(J4840="AVMA", "Avicennia marina", IF(J4840="RHMU", "Rhizophora mucronata", IF(J4840="BRGY", "Bruguiera gymnorrhiza", IF(J4840="BRSE", "Bruguiera sexangula", IF(J4840="SOOV", "Sonneratia ovata", IF(J4840="SOCA", "Sonneratia caseolaris", IF(J4840="HELI", "Heritiera littoralis", IF(J4840="HESY", "Heritiera sylvatica", IF(J4840="NYFR", "Nypa fruticans", IF(J4840="CYRA", "Cynometra ramiflora", IF(J4840="PHPA", "Phoenix paludosa", IF(J4840="SCHY", "Scyphiphora hydrophyllacea", IF(J4840="DIMA", "Diospyros maritima", IF(J4840="POPI", "Pongamia pinnata", IF(J4840="MAPS", "Maniltoa psilogyne", IF(J4840="INBI", "Intsia bijuga", IF(J4840="ACEB", "Acanthus ebracteatus", IF(J4840="CAER", "Calamus erinaceus", IF(J4840="UNUN", "Unknown unknown",  IF(J4840="SOAL", "Sonneratia alba",  IF(J4840="AECO", "Aegiceras corniculatum", "" )) )))))))))))))))))))))))))))))</f>
        <v>Avicennia alba</v>
      </c>
      <c r="J4840" s="1" t="s">
        <v>27</v>
      </c>
      <c r="K4840" s="55" t="n">
        <v>6.4</v>
      </c>
      <c r="L4840" s="1" t="n">
        <v>6</v>
      </c>
      <c r="M4840" s="1"/>
      <c r="N4840" s="1"/>
      <c r="O4840" s="1"/>
    </row>
    <row r="4841" s="18" customFormat="true" ht="13.8" hidden="false" customHeight="false" outlineLevel="0" collapsed="false">
      <c r="A4841" s="1" t="s">
        <v>91</v>
      </c>
      <c r="B4841" s="12" t="n">
        <v>43460</v>
      </c>
      <c r="C4841" s="1" t="s">
        <v>19</v>
      </c>
      <c r="D4841" s="1" t="s">
        <v>19</v>
      </c>
      <c r="E4841" s="1" t="s">
        <v>19</v>
      </c>
      <c r="F4841" s="1" t="s">
        <v>203</v>
      </c>
      <c r="G4841" s="1" t="s">
        <v>221</v>
      </c>
      <c r="H4841" s="1" t="n">
        <v>1</v>
      </c>
      <c r="I4841" s="23" t="str">
        <f aca="false">IF(J4841="RHAP", "Rhizophora apiculata", IF(J4841="EXAG", "Excoecaria agallocha", IF(J4841="BRPA", "Bruguiera parviflora", IF(J4841="XYMO", "Xylocarpus moluccensis", IF(J4841="BRCY", "Bruguiera cylindrica", IF(J4841="AVAL", "Avicennia alba", IF(J4841="AVOF", "Avicennia officinalis", IF(J4841="LURA", "Lumnitzera racemosa", IF(J4841="CETA", "Ceriops tagal", IF(J4841="XYGR", "Xylocarpus granatum", IF(J4841="AVMA", "Avicennia marina", IF(J4841="RHMU", "Rhizophora mucronata", IF(J4841="BRGY", "Bruguiera gymnorrhiza", IF(J4841="BRSE", "Bruguiera sexangula", IF(J4841="SOOV", "Sonneratia ovata", IF(J4841="SOCA", "Sonneratia caseolaris", IF(J4841="HELI", "Heritiera littoralis", IF(J4841="HESY", "Heritiera sylvatica", IF(J4841="NYFR", "Nypa fruticans", IF(J4841="CYRA", "Cynometra ramiflora", IF(J4841="PHPA", "Phoenix paludosa", IF(J4841="SCHY", "Scyphiphora hydrophyllacea", IF(J4841="DIMA", "Diospyros maritima", IF(J4841="POPI", "Pongamia pinnata", IF(J4841="MAPS", "Maniltoa psilogyne", IF(J4841="INBI", "Intsia bijuga", IF(J4841="ACEB", "Acanthus ebracteatus", IF(J4841="CAER", "Calamus erinaceus", IF(J4841="UNUN", "Unknown unknown",  IF(J4841="SOAL", "Sonneratia alba",  IF(J4841="AECO", "Aegiceras corniculatum", "" )) )))))))))))))))))))))))))))))</f>
        <v>Rhizophora apiculata</v>
      </c>
      <c r="J4841" s="1" t="s">
        <v>21</v>
      </c>
      <c r="K4841" s="55" t="n">
        <v>7</v>
      </c>
      <c r="L4841" s="1" t="n">
        <v>6</v>
      </c>
      <c r="M4841" s="1"/>
      <c r="N4841" s="1"/>
      <c r="O4841" s="1"/>
    </row>
    <row r="4842" s="18" customFormat="true" ht="13.8" hidden="false" customHeight="false" outlineLevel="0" collapsed="false">
      <c r="A4842" s="1" t="s">
        <v>91</v>
      </c>
      <c r="B4842" s="12" t="n">
        <v>43460</v>
      </c>
      <c r="C4842" s="1" t="s">
        <v>19</v>
      </c>
      <c r="D4842" s="1" t="s">
        <v>19</v>
      </c>
      <c r="E4842" s="1" t="s">
        <v>19</v>
      </c>
      <c r="F4842" s="1" t="s">
        <v>203</v>
      </c>
      <c r="G4842" s="1" t="s">
        <v>221</v>
      </c>
      <c r="H4842" s="1" t="n">
        <v>1</v>
      </c>
      <c r="I4842" s="23" t="str">
        <f aca="false">IF(J4842="RHAP", "Rhizophora apiculata", IF(J4842="EXAG", "Excoecaria agallocha", IF(J4842="BRPA", "Bruguiera parviflora", IF(J4842="XYMO", "Xylocarpus moluccensis", IF(J4842="BRCY", "Bruguiera cylindrica", IF(J4842="AVAL", "Avicennia alba", IF(J4842="AVOF", "Avicennia officinalis", IF(J4842="LURA", "Lumnitzera racemosa", IF(J4842="CETA", "Ceriops tagal", IF(J4842="XYGR", "Xylocarpus granatum", IF(J4842="AVMA", "Avicennia marina", IF(J4842="RHMU", "Rhizophora mucronata", IF(J4842="BRGY", "Bruguiera gymnorrhiza", IF(J4842="BRSE", "Bruguiera sexangula", IF(J4842="SOOV", "Sonneratia ovata", IF(J4842="SOCA", "Sonneratia caseolaris", IF(J4842="HELI", "Heritiera littoralis", IF(J4842="HESY", "Heritiera sylvatica", IF(J4842="NYFR", "Nypa fruticans", IF(J4842="CYRA", "Cynometra ramiflora", IF(J4842="PHPA", "Phoenix paludosa", IF(J4842="SCHY", "Scyphiphora hydrophyllacea", IF(J4842="DIMA", "Diospyros maritima", IF(J4842="POPI", "Pongamia pinnata", IF(J4842="MAPS", "Maniltoa psilogyne", IF(J4842="INBI", "Intsia bijuga", IF(J4842="ACEB", "Acanthus ebracteatus", IF(J4842="CAER", "Calamus erinaceus", IF(J4842="UNUN", "Unknown unknown",  IF(J4842="SOAL", "Sonneratia alba",  IF(J4842="AECO", "Aegiceras corniculatum", "" )) )))))))))))))))))))))))))))))</f>
        <v>Rhizophora apiculata</v>
      </c>
      <c r="J4842" s="1" t="s">
        <v>21</v>
      </c>
      <c r="K4842" s="55" t="n">
        <v>6.8</v>
      </c>
      <c r="L4842" s="1" t="n">
        <v>6</v>
      </c>
      <c r="M4842" s="1"/>
      <c r="N4842" s="1"/>
      <c r="O4842" s="1"/>
    </row>
    <row r="4843" s="18" customFormat="true" ht="13.8" hidden="false" customHeight="false" outlineLevel="0" collapsed="false">
      <c r="A4843" s="1" t="s">
        <v>91</v>
      </c>
      <c r="B4843" s="12" t="n">
        <v>43460</v>
      </c>
      <c r="C4843" s="1" t="s">
        <v>19</v>
      </c>
      <c r="D4843" s="1" t="s">
        <v>19</v>
      </c>
      <c r="E4843" s="1" t="s">
        <v>19</v>
      </c>
      <c r="F4843" s="1" t="s">
        <v>203</v>
      </c>
      <c r="G4843" s="1" t="s">
        <v>221</v>
      </c>
      <c r="H4843" s="1" t="n">
        <v>1</v>
      </c>
      <c r="I4843" s="23" t="str">
        <f aca="false">IF(J4843="RHAP", "Rhizophora apiculata", IF(J4843="EXAG", "Excoecaria agallocha", IF(J4843="BRPA", "Bruguiera parviflora", IF(J4843="XYMO", "Xylocarpus moluccensis", IF(J4843="BRCY", "Bruguiera cylindrica", IF(J4843="AVAL", "Avicennia alba", IF(J4843="AVOF", "Avicennia officinalis", IF(J4843="LURA", "Lumnitzera racemosa", IF(J4843="CETA", "Ceriops tagal", IF(J4843="XYGR", "Xylocarpus granatum", IF(J4843="AVMA", "Avicennia marina", IF(J4843="RHMU", "Rhizophora mucronata", IF(J4843="BRGY", "Bruguiera gymnorrhiza", IF(J4843="BRSE", "Bruguiera sexangula", IF(J4843="SOOV", "Sonneratia ovata", IF(J4843="SOCA", "Sonneratia caseolaris", IF(J4843="HELI", "Heritiera littoralis", IF(J4843="HESY", "Heritiera sylvatica", IF(J4843="NYFR", "Nypa fruticans", IF(J4843="CYRA", "Cynometra ramiflora", IF(J4843="PHPA", "Phoenix paludosa", IF(J4843="SCHY", "Scyphiphora hydrophyllacea", IF(J4843="DIMA", "Diospyros maritima", IF(J4843="POPI", "Pongamia pinnata", IF(J4843="MAPS", "Maniltoa psilogyne", IF(J4843="INBI", "Intsia bijuga", IF(J4843="ACEB", "Acanthus ebracteatus", IF(J4843="CAER", "Calamus erinaceus", IF(J4843="UNUN", "Unknown unknown",  IF(J4843="SOAL", "Sonneratia alba",  IF(J4843="AECO", "Aegiceras corniculatum", "" )) )))))))))))))))))))))))))))))</f>
        <v>Rhizophora apiculata</v>
      </c>
      <c r="J4843" s="1" t="s">
        <v>21</v>
      </c>
      <c r="K4843" s="55" t="n">
        <v>8.5</v>
      </c>
      <c r="L4843" s="1" t="n">
        <v>7</v>
      </c>
      <c r="M4843" s="1"/>
      <c r="N4843" s="1"/>
      <c r="O4843" s="1"/>
    </row>
    <row r="4844" s="18" customFormat="true" ht="13.8" hidden="false" customHeight="false" outlineLevel="0" collapsed="false">
      <c r="A4844" s="1" t="s">
        <v>91</v>
      </c>
      <c r="B4844" s="12" t="n">
        <v>43460</v>
      </c>
      <c r="C4844" s="1" t="s">
        <v>19</v>
      </c>
      <c r="D4844" s="1" t="s">
        <v>19</v>
      </c>
      <c r="E4844" s="1" t="s">
        <v>19</v>
      </c>
      <c r="F4844" s="1" t="s">
        <v>203</v>
      </c>
      <c r="G4844" s="1" t="s">
        <v>221</v>
      </c>
      <c r="H4844" s="1" t="n">
        <v>1</v>
      </c>
      <c r="I4844" s="23" t="str">
        <f aca="false">IF(J4844="RHAP", "Rhizophora apiculata", IF(J4844="EXAG", "Excoecaria agallocha", IF(J4844="BRPA", "Bruguiera parviflora", IF(J4844="XYMO", "Xylocarpus moluccensis", IF(J4844="BRCY", "Bruguiera cylindrica", IF(J4844="AVAL", "Avicennia alba", IF(J4844="AVOF", "Avicennia officinalis", IF(J4844="LURA", "Lumnitzera racemosa", IF(J4844="CETA", "Ceriops tagal", IF(J4844="XYGR", "Xylocarpus granatum", IF(J4844="AVMA", "Avicennia marina", IF(J4844="RHMU", "Rhizophora mucronata", IF(J4844="BRGY", "Bruguiera gymnorrhiza", IF(J4844="BRSE", "Bruguiera sexangula", IF(J4844="SOOV", "Sonneratia ovata", IF(J4844="SOCA", "Sonneratia caseolaris", IF(J4844="HELI", "Heritiera littoralis", IF(J4844="HESY", "Heritiera sylvatica", IF(J4844="NYFR", "Nypa fruticans", IF(J4844="CYRA", "Cynometra ramiflora", IF(J4844="PHPA", "Phoenix paludosa", IF(J4844="SCHY", "Scyphiphora hydrophyllacea", IF(J4844="DIMA", "Diospyros maritima", IF(J4844="POPI", "Pongamia pinnata", IF(J4844="MAPS", "Maniltoa psilogyne", IF(J4844="INBI", "Intsia bijuga", IF(J4844="ACEB", "Acanthus ebracteatus", IF(J4844="CAER", "Calamus erinaceus", IF(J4844="UNUN", "Unknown unknown",  IF(J4844="SOAL", "Sonneratia alba",  IF(J4844="AECO", "Aegiceras corniculatum", "" )) )))))))))))))))))))))))))))))</f>
        <v>Rhizophora apiculata</v>
      </c>
      <c r="J4844" s="1" t="s">
        <v>21</v>
      </c>
      <c r="K4844" s="55" t="n">
        <v>7</v>
      </c>
      <c r="L4844" s="1" t="n">
        <v>6</v>
      </c>
      <c r="M4844" s="1"/>
      <c r="N4844" s="1"/>
      <c r="O4844" s="1"/>
    </row>
    <row r="4845" s="18" customFormat="true" ht="13.8" hidden="false" customHeight="false" outlineLevel="0" collapsed="false">
      <c r="A4845" s="1" t="s">
        <v>91</v>
      </c>
      <c r="B4845" s="12" t="n">
        <v>43460</v>
      </c>
      <c r="C4845" s="1" t="s">
        <v>19</v>
      </c>
      <c r="D4845" s="1" t="s">
        <v>19</v>
      </c>
      <c r="E4845" s="1" t="s">
        <v>19</v>
      </c>
      <c r="F4845" s="1" t="s">
        <v>203</v>
      </c>
      <c r="G4845" s="1" t="s">
        <v>221</v>
      </c>
      <c r="H4845" s="1" t="n">
        <v>2</v>
      </c>
      <c r="I4845" s="23" t="str">
        <f aca="false">IF(J4845="RHAP", "Rhizophora apiculata", IF(J4845="EXAG", "Excoecaria agallocha", IF(J4845="BRPA", "Bruguiera parviflora", IF(J4845="XYMO", "Xylocarpus moluccensis", IF(J4845="BRCY", "Bruguiera cylindrica", IF(J4845="AVAL", "Avicennia alba", IF(J4845="AVOF", "Avicennia officinalis", IF(J4845="LURA", "Lumnitzera racemosa", IF(J4845="CETA", "Ceriops tagal", IF(J4845="XYGR", "Xylocarpus granatum", IF(J4845="AVMA", "Avicennia marina", IF(J4845="RHMU", "Rhizophora mucronata", IF(J4845="BRGY", "Bruguiera gymnorrhiza", IF(J4845="BRSE", "Bruguiera sexangula", IF(J4845="SOOV", "Sonneratia ovata", IF(J4845="SOCA", "Sonneratia caseolaris", IF(J4845="HELI", "Heritiera littoralis", IF(J4845="HESY", "Heritiera sylvatica", IF(J4845="NYFR", "Nypa fruticans", IF(J4845="CYRA", "Cynometra ramiflora", IF(J4845="PHPA", "Phoenix paludosa", IF(J4845="SCHY", "Scyphiphora hydrophyllacea", IF(J4845="DIMA", "Diospyros maritima", IF(J4845="POPI", "Pongamia pinnata", IF(J4845="MAPS", "Maniltoa psilogyne", IF(J4845="INBI", "Intsia bijuga", IF(J4845="ACEB", "Acanthus ebracteatus", IF(J4845="CAER", "Calamus erinaceus", IF(J4845="UNUN", "Unknown unknown",  IF(J4845="SOAL", "Sonneratia alba",  IF(J4845="AECO", "Aegiceras corniculatum", "" )) )))))))))))))))))))))))))))))</f>
        <v>Avicennia alba</v>
      </c>
      <c r="J4845" s="1" t="s">
        <v>27</v>
      </c>
      <c r="K4845" s="55" t="n">
        <v>8</v>
      </c>
      <c r="L4845" s="1" t="n">
        <v>4</v>
      </c>
      <c r="M4845" s="1"/>
      <c r="N4845" s="1"/>
      <c r="O4845" s="1"/>
    </row>
    <row r="4846" s="18" customFormat="true" ht="13.8" hidden="false" customHeight="false" outlineLevel="0" collapsed="false">
      <c r="A4846" s="1" t="s">
        <v>91</v>
      </c>
      <c r="B4846" s="12" t="n">
        <v>43460</v>
      </c>
      <c r="C4846" s="1" t="s">
        <v>19</v>
      </c>
      <c r="D4846" s="1" t="s">
        <v>19</v>
      </c>
      <c r="E4846" s="1" t="s">
        <v>19</v>
      </c>
      <c r="F4846" s="1" t="s">
        <v>203</v>
      </c>
      <c r="G4846" s="1" t="s">
        <v>221</v>
      </c>
      <c r="H4846" s="1" t="n">
        <v>2</v>
      </c>
      <c r="I4846" s="23" t="str">
        <f aca="false">IF(J4846="RHAP", "Rhizophora apiculata", IF(J4846="EXAG", "Excoecaria agallocha", IF(J4846="BRPA", "Bruguiera parviflora", IF(J4846="XYMO", "Xylocarpus moluccensis", IF(J4846="BRCY", "Bruguiera cylindrica", IF(J4846="AVAL", "Avicennia alba", IF(J4846="AVOF", "Avicennia officinalis", IF(J4846="LURA", "Lumnitzera racemosa", IF(J4846="CETA", "Ceriops tagal", IF(J4846="XYGR", "Xylocarpus granatum", IF(J4846="AVMA", "Avicennia marina", IF(J4846="RHMU", "Rhizophora mucronata", IF(J4846="BRGY", "Bruguiera gymnorrhiza", IF(J4846="BRSE", "Bruguiera sexangula", IF(J4846="SOOV", "Sonneratia ovata", IF(J4846="SOCA", "Sonneratia caseolaris", IF(J4846="HELI", "Heritiera littoralis", IF(J4846="HESY", "Heritiera sylvatica", IF(J4846="NYFR", "Nypa fruticans", IF(J4846="CYRA", "Cynometra ramiflora", IF(J4846="PHPA", "Phoenix paludosa", IF(J4846="SCHY", "Scyphiphora hydrophyllacea", IF(J4846="DIMA", "Diospyros maritima", IF(J4846="POPI", "Pongamia pinnata", IF(J4846="MAPS", "Maniltoa psilogyne", IF(J4846="INBI", "Intsia bijuga", IF(J4846="ACEB", "Acanthus ebracteatus", IF(J4846="CAER", "Calamus erinaceus", IF(J4846="UNUN", "Unknown unknown",  IF(J4846="SOAL", "Sonneratia alba",  IF(J4846="AECO", "Aegiceras corniculatum", "" )) )))))))))))))))))))))))))))))</f>
        <v>Avicennia alba</v>
      </c>
      <c r="J4846" s="1" t="s">
        <v>27</v>
      </c>
      <c r="K4846" s="55" t="n">
        <v>7.8</v>
      </c>
      <c r="L4846" s="1" t="n">
        <v>2</v>
      </c>
      <c r="M4846" s="1"/>
      <c r="N4846" s="1"/>
      <c r="O4846" s="1"/>
    </row>
    <row r="4847" s="18" customFormat="true" ht="13.8" hidden="false" customHeight="false" outlineLevel="0" collapsed="false">
      <c r="A4847" s="1" t="s">
        <v>91</v>
      </c>
      <c r="B4847" s="12" t="n">
        <v>43460</v>
      </c>
      <c r="C4847" s="1" t="s">
        <v>19</v>
      </c>
      <c r="D4847" s="1" t="s">
        <v>19</v>
      </c>
      <c r="E4847" s="1" t="s">
        <v>19</v>
      </c>
      <c r="F4847" s="1" t="s">
        <v>203</v>
      </c>
      <c r="G4847" s="1" t="s">
        <v>221</v>
      </c>
      <c r="H4847" s="1" t="n">
        <v>3</v>
      </c>
      <c r="I4847" s="23" t="str">
        <f aca="false">IF(J4847="RHAP", "Rhizophora apiculata", IF(J4847="EXAG", "Excoecaria agallocha", IF(J4847="BRPA", "Bruguiera parviflora", IF(J4847="XYMO", "Xylocarpus moluccensis", IF(J4847="BRCY", "Bruguiera cylindrica", IF(J4847="AVAL", "Avicennia alba", IF(J4847="AVOF", "Avicennia officinalis", IF(J4847="LURA", "Lumnitzera racemosa", IF(J4847="CETA", "Ceriops tagal", IF(J4847="XYGR", "Xylocarpus granatum", IF(J4847="AVMA", "Avicennia marina", IF(J4847="RHMU", "Rhizophora mucronata", IF(J4847="BRGY", "Bruguiera gymnorrhiza", IF(J4847="BRSE", "Bruguiera sexangula", IF(J4847="SOOV", "Sonneratia ovata", IF(J4847="SOCA", "Sonneratia caseolaris", IF(J4847="HELI", "Heritiera littoralis", IF(J4847="HESY", "Heritiera sylvatica", IF(J4847="NYFR", "Nypa fruticans", IF(J4847="CYRA", "Cynometra ramiflora", IF(J4847="PHPA", "Phoenix paludosa", IF(J4847="SCHY", "Scyphiphora hydrophyllacea", IF(J4847="DIMA", "Diospyros maritima", IF(J4847="POPI", "Pongamia pinnata", IF(J4847="MAPS", "Maniltoa psilogyne", IF(J4847="INBI", "Intsia bijuga", IF(J4847="ACEB", "Acanthus ebracteatus", IF(J4847="CAER", "Calamus erinaceus", IF(J4847="UNUN", "Unknown unknown",  IF(J4847="SOAL", "Sonneratia alba",  IF(J4847="AECO", "Aegiceras corniculatum", "" )) )))))))))))))))))))))))))))))</f>
        <v>Avicennia alba</v>
      </c>
      <c r="J4847" s="1" t="s">
        <v>27</v>
      </c>
      <c r="K4847" s="55" t="n">
        <v>5.6</v>
      </c>
      <c r="L4847" s="1" t="n">
        <v>3</v>
      </c>
      <c r="M4847" s="1"/>
      <c r="N4847" s="1"/>
      <c r="O4847" s="1"/>
    </row>
    <row r="4848" s="18" customFormat="true" ht="13.8" hidden="false" customHeight="false" outlineLevel="0" collapsed="false">
      <c r="A4848" s="1" t="s">
        <v>91</v>
      </c>
      <c r="B4848" s="12" t="n">
        <v>43460</v>
      </c>
      <c r="C4848" s="1" t="s">
        <v>19</v>
      </c>
      <c r="D4848" s="1" t="s">
        <v>19</v>
      </c>
      <c r="E4848" s="1" t="s">
        <v>19</v>
      </c>
      <c r="F4848" s="1" t="s">
        <v>203</v>
      </c>
      <c r="G4848" s="1" t="s">
        <v>221</v>
      </c>
      <c r="H4848" s="1" t="n">
        <v>3</v>
      </c>
      <c r="I4848" s="23" t="str">
        <f aca="false">IF(J4848="RHAP", "Rhizophora apiculata", IF(J4848="EXAG", "Excoecaria agallocha", IF(J4848="BRPA", "Bruguiera parviflora", IF(J4848="XYMO", "Xylocarpus moluccensis", IF(J4848="BRCY", "Bruguiera cylindrica", IF(J4848="AVAL", "Avicennia alba", IF(J4848="AVOF", "Avicennia officinalis", IF(J4848="LURA", "Lumnitzera racemosa", IF(J4848="CETA", "Ceriops tagal", IF(J4848="XYGR", "Xylocarpus granatum", IF(J4848="AVMA", "Avicennia marina", IF(J4848="RHMU", "Rhizophora mucronata", IF(J4848="BRGY", "Bruguiera gymnorrhiza", IF(J4848="BRSE", "Bruguiera sexangula", IF(J4848="SOOV", "Sonneratia ovata", IF(J4848="SOCA", "Sonneratia caseolaris", IF(J4848="HELI", "Heritiera littoralis", IF(J4848="HESY", "Heritiera sylvatica", IF(J4848="NYFR", "Nypa fruticans", IF(J4848="CYRA", "Cynometra ramiflora", IF(J4848="PHPA", "Phoenix paludosa", IF(J4848="SCHY", "Scyphiphora hydrophyllacea", IF(J4848="DIMA", "Diospyros maritima", IF(J4848="POPI", "Pongamia pinnata", IF(J4848="MAPS", "Maniltoa psilogyne", IF(J4848="INBI", "Intsia bijuga", IF(J4848="ACEB", "Acanthus ebracteatus", IF(J4848="CAER", "Calamus erinaceus", IF(J4848="UNUN", "Unknown unknown",  IF(J4848="SOAL", "Sonneratia alba",  IF(J4848="AECO", "Aegiceras corniculatum", "" )) )))))))))))))))))))))))))))))</f>
        <v>Avicennia alba</v>
      </c>
      <c r="J4848" s="1" t="s">
        <v>27</v>
      </c>
      <c r="K4848" s="55" t="n">
        <v>12.7</v>
      </c>
      <c r="L4848" s="1" t="n">
        <v>7</v>
      </c>
      <c r="M4848" s="1"/>
      <c r="N4848" s="1"/>
      <c r="O4848" s="1"/>
    </row>
    <row r="4849" s="18" customFormat="true" ht="13.8" hidden="false" customHeight="false" outlineLevel="0" collapsed="false">
      <c r="A4849" s="1" t="s">
        <v>91</v>
      </c>
      <c r="B4849" s="12" t="n">
        <v>43460</v>
      </c>
      <c r="C4849" s="1" t="s">
        <v>19</v>
      </c>
      <c r="D4849" s="1" t="s">
        <v>19</v>
      </c>
      <c r="E4849" s="1" t="s">
        <v>19</v>
      </c>
      <c r="F4849" s="1" t="s">
        <v>203</v>
      </c>
      <c r="G4849" s="1" t="s">
        <v>221</v>
      </c>
      <c r="H4849" s="1" t="n">
        <v>3</v>
      </c>
      <c r="I4849" s="23" t="str">
        <f aca="false">IF(J4849="RHAP", "Rhizophora apiculata", IF(J4849="EXAG", "Excoecaria agallocha", IF(J4849="BRPA", "Bruguiera parviflora", IF(J4849="XYMO", "Xylocarpus moluccensis", IF(J4849="BRCY", "Bruguiera cylindrica", IF(J4849="AVAL", "Avicennia alba", IF(J4849="AVOF", "Avicennia officinalis", IF(J4849="LURA", "Lumnitzera racemosa", IF(J4849="CETA", "Ceriops tagal", IF(J4849="XYGR", "Xylocarpus granatum", IF(J4849="AVMA", "Avicennia marina", IF(J4849="RHMU", "Rhizophora mucronata", IF(J4849="BRGY", "Bruguiera gymnorrhiza", IF(J4849="BRSE", "Bruguiera sexangula", IF(J4849="SOOV", "Sonneratia ovata", IF(J4849="SOCA", "Sonneratia caseolaris", IF(J4849="HELI", "Heritiera littoralis", IF(J4849="HESY", "Heritiera sylvatica", IF(J4849="NYFR", "Nypa fruticans", IF(J4849="CYRA", "Cynometra ramiflora", IF(J4849="PHPA", "Phoenix paludosa", IF(J4849="SCHY", "Scyphiphora hydrophyllacea", IF(J4849="DIMA", "Diospyros maritima", IF(J4849="POPI", "Pongamia pinnata", IF(J4849="MAPS", "Maniltoa psilogyne", IF(J4849="INBI", "Intsia bijuga", IF(J4849="ACEB", "Acanthus ebracteatus", IF(J4849="CAER", "Calamus erinaceus", IF(J4849="UNUN", "Unknown unknown",  IF(J4849="SOAL", "Sonneratia alba",  IF(J4849="AECO", "Aegiceras corniculatum", "" )) )))))))))))))))))))))))))))))</f>
        <v>Avicennia alba</v>
      </c>
      <c r="J4849" s="1" t="s">
        <v>27</v>
      </c>
      <c r="K4849" s="55" t="n">
        <v>15</v>
      </c>
      <c r="L4849" s="1" t="n">
        <v>7</v>
      </c>
      <c r="M4849" s="1"/>
      <c r="N4849" s="1"/>
      <c r="O4849" s="1"/>
    </row>
    <row r="4850" s="18" customFormat="true" ht="13.8" hidden="false" customHeight="false" outlineLevel="0" collapsed="false">
      <c r="A4850" s="1" t="s">
        <v>91</v>
      </c>
      <c r="B4850" s="12" t="n">
        <v>43460</v>
      </c>
      <c r="C4850" s="1" t="s">
        <v>19</v>
      </c>
      <c r="D4850" s="1" t="s">
        <v>19</v>
      </c>
      <c r="E4850" s="1" t="s">
        <v>19</v>
      </c>
      <c r="F4850" s="1" t="s">
        <v>203</v>
      </c>
      <c r="G4850" s="1" t="s">
        <v>221</v>
      </c>
      <c r="H4850" s="1" t="n">
        <v>3</v>
      </c>
      <c r="I4850" s="23" t="str">
        <f aca="false">IF(J4850="RHAP", "Rhizophora apiculata", IF(J4850="EXAG", "Excoecaria agallocha", IF(J4850="BRPA", "Bruguiera parviflora", IF(J4850="XYMO", "Xylocarpus moluccensis", IF(J4850="BRCY", "Bruguiera cylindrica", IF(J4850="AVAL", "Avicennia alba", IF(J4850="AVOF", "Avicennia officinalis", IF(J4850="LURA", "Lumnitzera racemosa", IF(J4850="CETA", "Ceriops tagal", IF(J4850="XYGR", "Xylocarpus granatum", IF(J4850="AVMA", "Avicennia marina", IF(J4850="RHMU", "Rhizophora mucronata", IF(J4850="BRGY", "Bruguiera gymnorrhiza", IF(J4850="BRSE", "Bruguiera sexangula", IF(J4850="SOOV", "Sonneratia ovata", IF(J4850="SOCA", "Sonneratia caseolaris", IF(J4850="HELI", "Heritiera littoralis", IF(J4850="HESY", "Heritiera sylvatica", IF(J4850="NYFR", "Nypa fruticans", IF(J4850="CYRA", "Cynometra ramiflora", IF(J4850="PHPA", "Phoenix paludosa", IF(J4850="SCHY", "Scyphiphora hydrophyllacea", IF(J4850="DIMA", "Diospyros maritima", IF(J4850="POPI", "Pongamia pinnata", IF(J4850="MAPS", "Maniltoa psilogyne", IF(J4850="INBI", "Intsia bijuga", IF(J4850="ACEB", "Acanthus ebracteatus", IF(J4850="CAER", "Calamus erinaceus", IF(J4850="UNUN", "Unknown unknown",  IF(J4850="SOAL", "Sonneratia alba",  IF(J4850="AECO", "Aegiceras corniculatum", "" )) )))))))))))))))))))))))))))))</f>
        <v>Avicennia alba</v>
      </c>
      <c r="J4850" s="1" t="s">
        <v>27</v>
      </c>
      <c r="K4850" s="55" t="n">
        <v>12.8</v>
      </c>
      <c r="L4850" s="1" t="n">
        <v>7</v>
      </c>
      <c r="M4850" s="1"/>
      <c r="N4850" s="1"/>
      <c r="O4850" s="1"/>
    </row>
    <row r="4851" s="18" customFormat="true" ht="13.8" hidden="false" customHeight="false" outlineLevel="0" collapsed="false">
      <c r="A4851" s="1" t="s">
        <v>91</v>
      </c>
      <c r="B4851" s="12" t="n">
        <v>43460</v>
      </c>
      <c r="C4851" s="1" t="s">
        <v>19</v>
      </c>
      <c r="D4851" s="1" t="s">
        <v>19</v>
      </c>
      <c r="E4851" s="1" t="s">
        <v>19</v>
      </c>
      <c r="F4851" s="1" t="s">
        <v>203</v>
      </c>
      <c r="G4851" s="1" t="s">
        <v>221</v>
      </c>
      <c r="H4851" s="1" t="n">
        <v>3</v>
      </c>
      <c r="I4851" s="23" t="str">
        <f aca="false">IF(J4851="RHAP", "Rhizophora apiculata", IF(J4851="EXAG", "Excoecaria agallocha", IF(J4851="BRPA", "Bruguiera parviflora", IF(J4851="XYMO", "Xylocarpus moluccensis", IF(J4851="BRCY", "Bruguiera cylindrica", IF(J4851="AVAL", "Avicennia alba", IF(J4851="AVOF", "Avicennia officinalis", IF(J4851="LURA", "Lumnitzera racemosa", IF(J4851="CETA", "Ceriops tagal", IF(J4851="XYGR", "Xylocarpus granatum", IF(J4851="AVMA", "Avicennia marina", IF(J4851="RHMU", "Rhizophora mucronata", IF(J4851="BRGY", "Bruguiera gymnorrhiza", IF(J4851="BRSE", "Bruguiera sexangula", IF(J4851="SOOV", "Sonneratia ovata", IF(J4851="SOCA", "Sonneratia caseolaris", IF(J4851="HELI", "Heritiera littoralis", IF(J4851="HESY", "Heritiera sylvatica", IF(J4851="NYFR", "Nypa fruticans", IF(J4851="CYRA", "Cynometra ramiflora", IF(J4851="PHPA", "Phoenix paludosa", IF(J4851="SCHY", "Scyphiphora hydrophyllacea", IF(J4851="DIMA", "Diospyros maritima", IF(J4851="POPI", "Pongamia pinnata", IF(J4851="MAPS", "Maniltoa psilogyne", IF(J4851="INBI", "Intsia bijuga", IF(J4851="ACEB", "Acanthus ebracteatus", IF(J4851="CAER", "Calamus erinaceus", IF(J4851="UNUN", "Unknown unknown",  IF(J4851="SOAL", "Sonneratia alba",  IF(J4851="AECO", "Aegiceras corniculatum", "" )) )))))))))))))))))))))))))))))</f>
        <v>Avicennia alba</v>
      </c>
      <c r="J4851" s="1" t="s">
        <v>27</v>
      </c>
      <c r="K4851" s="55" t="n">
        <v>22</v>
      </c>
      <c r="L4851" s="1" t="n">
        <v>8</v>
      </c>
      <c r="M4851" s="1"/>
      <c r="N4851" s="1"/>
      <c r="O4851" s="1"/>
    </row>
    <row r="4852" s="18" customFormat="true" ht="13.8" hidden="false" customHeight="false" outlineLevel="0" collapsed="false">
      <c r="A4852" s="1" t="s">
        <v>91</v>
      </c>
      <c r="B4852" s="12" t="n">
        <v>43460</v>
      </c>
      <c r="C4852" s="1" t="s">
        <v>19</v>
      </c>
      <c r="D4852" s="1" t="s">
        <v>19</v>
      </c>
      <c r="E4852" s="1" t="s">
        <v>19</v>
      </c>
      <c r="F4852" s="1" t="s">
        <v>203</v>
      </c>
      <c r="G4852" s="1" t="s">
        <v>221</v>
      </c>
      <c r="H4852" s="1" t="n">
        <v>3</v>
      </c>
      <c r="I4852" s="23" t="str">
        <f aca="false">IF(J4852="RHAP", "Rhizophora apiculata", IF(J4852="EXAG", "Excoecaria agallocha", IF(J4852="BRPA", "Bruguiera parviflora", IF(J4852="XYMO", "Xylocarpus moluccensis", IF(J4852="BRCY", "Bruguiera cylindrica", IF(J4852="AVAL", "Avicennia alba", IF(J4852="AVOF", "Avicennia officinalis", IF(J4852="LURA", "Lumnitzera racemosa", IF(J4852="CETA", "Ceriops tagal", IF(J4852="XYGR", "Xylocarpus granatum", IF(J4852="AVMA", "Avicennia marina", IF(J4852="RHMU", "Rhizophora mucronata", IF(J4852="BRGY", "Bruguiera gymnorrhiza", IF(J4852="BRSE", "Bruguiera sexangula", IF(J4852="SOOV", "Sonneratia ovata", IF(J4852="SOCA", "Sonneratia caseolaris", IF(J4852="HELI", "Heritiera littoralis", IF(J4852="HESY", "Heritiera sylvatica", IF(J4852="NYFR", "Nypa fruticans", IF(J4852="CYRA", "Cynometra ramiflora", IF(J4852="PHPA", "Phoenix paludosa", IF(J4852="SCHY", "Scyphiphora hydrophyllacea", IF(J4852="DIMA", "Diospyros maritima", IF(J4852="POPI", "Pongamia pinnata", IF(J4852="MAPS", "Maniltoa psilogyne", IF(J4852="INBI", "Intsia bijuga", IF(J4852="ACEB", "Acanthus ebracteatus", IF(J4852="CAER", "Calamus erinaceus", IF(J4852="UNUN", "Unknown unknown",  IF(J4852="SOAL", "Sonneratia alba",  IF(J4852="AECO", "Aegiceras corniculatum", "" )) )))))))))))))))))))))))))))))</f>
        <v>Avicennia alba</v>
      </c>
      <c r="J4852" s="1" t="s">
        <v>27</v>
      </c>
      <c r="K4852" s="55" t="n">
        <v>13</v>
      </c>
      <c r="L4852" s="1" t="n">
        <v>4</v>
      </c>
      <c r="M4852" s="1"/>
      <c r="N4852" s="1"/>
      <c r="O4852" s="1"/>
    </row>
    <row r="4853" s="18" customFormat="true" ht="13.8" hidden="false" customHeight="false" outlineLevel="0" collapsed="false">
      <c r="A4853" s="1" t="s">
        <v>91</v>
      </c>
      <c r="B4853" s="12" t="n">
        <v>43460</v>
      </c>
      <c r="C4853" s="1" t="s">
        <v>19</v>
      </c>
      <c r="D4853" s="1" t="s">
        <v>19</v>
      </c>
      <c r="E4853" s="1" t="s">
        <v>19</v>
      </c>
      <c r="F4853" s="1" t="s">
        <v>203</v>
      </c>
      <c r="G4853" s="1" t="s">
        <v>221</v>
      </c>
      <c r="H4853" s="1" t="n">
        <v>3</v>
      </c>
      <c r="I4853" s="23" t="str">
        <f aca="false">IF(J4853="RHAP", "Rhizophora apiculata", IF(J4853="EXAG", "Excoecaria agallocha", IF(J4853="BRPA", "Bruguiera parviflora", IF(J4853="XYMO", "Xylocarpus moluccensis", IF(J4853="BRCY", "Bruguiera cylindrica", IF(J4853="AVAL", "Avicennia alba", IF(J4853="AVOF", "Avicennia officinalis", IF(J4853="LURA", "Lumnitzera racemosa", IF(J4853="CETA", "Ceriops tagal", IF(J4853="XYGR", "Xylocarpus granatum", IF(J4853="AVMA", "Avicennia marina", IF(J4853="RHMU", "Rhizophora mucronata", IF(J4853="BRGY", "Bruguiera gymnorrhiza", IF(J4853="BRSE", "Bruguiera sexangula", IF(J4853="SOOV", "Sonneratia ovata", IF(J4853="SOCA", "Sonneratia caseolaris", IF(J4853="HELI", "Heritiera littoralis", IF(J4853="HESY", "Heritiera sylvatica", IF(J4853="NYFR", "Nypa fruticans", IF(J4853="CYRA", "Cynometra ramiflora", IF(J4853="PHPA", "Phoenix paludosa", IF(J4853="SCHY", "Scyphiphora hydrophyllacea", IF(J4853="DIMA", "Diospyros maritima", IF(J4853="POPI", "Pongamia pinnata", IF(J4853="MAPS", "Maniltoa psilogyne", IF(J4853="INBI", "Intsia bijuga", IF(J4853="ACEB", "Acanthus ebracteatus", IF(J4853="CAER", "Calamus erinaceus", IF(J4853="UNUN", "Unknown unknown",  IF(J4853="SOAL", "Sonneratia alba",  IF(J4853="AECO", "Aegiceras corniculatum", "" )) )))))))))))))))))))))))))))))</f>
        <v>Avicennia alba</v>
      </c>
      <c r="J4853" s="1" t="s">
        <v>27</v>
      </c>
      <c r="K4853" s="55" t="n">
        <v>5.8</v>
      </c>
      <c r="L4853" s="1" t="n">
        <v>4</v>
      </c>
      <c r="M4853" s="1"/>
      <c r="N4853" s="1"/>
      <c r="O4853" s="1"/>
    </row>
    <row r="4854" s="18" customFormat="true" ht="13.8" hidden="false" customHeight="false" outlineLevel="0" collapsed="false">
      <c r="A4854" s="1" t="s">
        <v>91</v>
      </c>
      <c r="B4854" s="12" t="n">
        <v>43460</v>
      </c>
      <c r="C4854" s="1" t="s">
        <v>19</v>
      </c>
      <c r="D4854" s="1" t="s">
        <v>19</v>
      </c>
      <c r="E4854" s="1" t="s">
        <v>19</v>
      </c>
      <c r="F4854" s="1" t="s">
        <v>203</v>
      </c>
      <c r="G4854" s="1" t="s">
        <v>221</v>
      </c>
      <c r="H4854" s="1" t="n">
        <v>3</v>
      </c>
      <c r="I4854" s="23" t="str">
        <f aca="false">IF(J4854="RHAP", "Rhizophora apiculata", IF(J4854="EXAG", "Excoecaria agallocha", IF(J4854="BRPA", "Bruguiera parviflora", IF(J4854="XYMO", "Xylocarpus moluccensis", IF(J4854="BRCY", "Bruguiera cylindrica", IF(J4854="AVAL", "Avicennia alba", IF(J4854="AVOF", "Avicennia officinalis", IF(J4854="LURA", "Lumnitzera racemosa", IF(J4854="CETA", "Ceriops tagal", IF(J4854="XYGR", "Xylocarpus granatum", IF(J4854="AVMA", "Avicennia marina", IF(J4854="RHMU", "Rhizophora mucronata", IF(J4854="BRGY", "Bruguiera gymnorrhiza", IF(J4854="BRSE", "Bruguiera sexangula", IF(J4854="SOOV", "Sonneratia ovata", IF(J4854="SOCA", "Sonneratia caseolaris", IF(J4854="HELI", "Heritiera littoralis", IF(J4854="HESY", "Heritiera sylvatica", IF(J4854="NYFR", "Nypa fruticans", IF(J4854="CYRA", "Cynometra ramiflora", IF(J4854="PHPA", "Phoenix paludosa", IF(J4854="SCHY", "Scyphiphora hydrophyllacea", IF(J4854="DIMA", "Diospyros maritima", IF(J4854="POPI", "Pongamia pinnata", IF(J4854="MAPS", "Maniltoa psilogyne", IF(J4854="INBI", "Intsia bijuga", IF(J4854="ACEB", "Acanthus ebracteatus", IF(J4854="CAER", "Calamus erinaceus", IF(J4854="UNUN", "Unknown unknown",  IF(J4854="SOAL", "Sonneratia alba",  IF(J4854="AECO", "Aegiceras corniculatum", "" )) )))))))))))))))))))))))))))))</f>
        <v>Avicennia alba</v>
      </c>
      <c r="J4854" s="1" t="s">
        <v>27</v>
      </c>
      <c r="K4854" s="55" t="n">
        <v>13.6</v>
      </c>
      <c r="L4854" s="1" t="n">
        <v>5</v>
      </c>
      <c r="M4854" s="1"/>
      <c r="N4854" s="1"/>
      <c r="O4854" s="1"/>
    </row>
    <row r="4855" s="18" customFormat="true" ht="13.8" hidden="false" customHeight="false" outlineLevel="0" collapsed="false">
      <c r="A4855" s="1" t="s">
        <v>91</v>
      </c>
      <c r="B4855" s="12" t="n">
        <v>43460</v>
      </c>
      <c r="C4855" s="1" t="s">
        <v>19</v>
      </c>
      <c r="D4855" s="1" t="s">
        <v>19</v>
      </c>
      <c r="E4855" s="1" t="s">
        <v>19</v>
      </c>
      <c r="F4855" s="1" t="s">
        <v>203</v>
      </c>
      <c r="G4855" s="1" t="s">
        <v>221</v>
      </c>
      <c r="H4855" s="1" t="n">
        <v>3</v>
      </c>
      <c r="I4855" s="23" t="str">
        <f aca="false">IF(J4855="RHAP", "Rhizophora apiculata", IF(J4855="EXAG", "Excoecaria agallocha", IF(J4855="BRPA", "Bruguiera parviflora", IF(J4855="XYMO", "Xylocarpus moluccensis", IF(J4855="BRCY", "Bruguiera cylindrica", IF(J4855="AVAL", "Avicennia alba", IF(J4855="AVOF", "Avicennia officinalis", IF(J4855="LURA", "Lumnitzera racemosa", IF(J4855="CETA", "Ceriops tagal", IF(J4855="XYGR", "Xylocarpus granatum", IF(J4855="AVMA", "Avicennia marina", IF(J4855="RHMU", "Rhizophora mucronata", IF(J4855="BRGY", "Bruguiera gymnorrhiza", IF(J4855="BRSE", "Bruguiera sexangula", IF(J4855="SOOV", "Sonneratia ovata", IF(J4855="SOCA", "Sonneratia caseolaris", IF(J4855="HELI", "Heritiera littoralis", IF(J4855="HESY", "Heritiera sylvatica", IF(J4855="NYFR", "Nypa fruticans", IF(J4855="CYRA", "Cynometra ramiflora", IF(J4855="PHPA", "Phoenix paludosa", IF(J4855="SCHY", "Scyphiphora hydrophyllacea", IF(J4855="DIMA", "Diospyros maritima", IF(J4855="POPI", "Pongamia pinnata", IF(J4855="MAPS", "Maniltoa psilogyne", IF(J4855="INBI", "Intsia bijuga", IF(J4855="ACEB", "Acanthus ebracteatus", IF(J4855="CAER", "Calamus erinaceus", IF(J4855="UNUN", "Unknown unknown",  IF(J4855="SOAL", "Sonneratia alba",  IF(J4855="AECO", "Aegiceras corniculatum", "" )) )))))))))))))))))))))))))))))</f>
        <v>Avicennia alba</v>
      </c>
      <c r="J4855" s="1" t="s">
        <v>27</v>
      </c>
      <c r="K4855" s="55" t="n">
        <v>15.8</v>
      </c>
      <c r="L4855" s="1" t="n">
        <v>7</v>
      </c>
      <c r="M4855" s="1"/>
      <c r="N4855" s="1"/>
      <c r="O4855" s="1"/>
    </row>
    <row r="4856" s="18" customFormat="true" ht="13.8" hidden="false" customHeight="false" outlineLevel="0" collapsed="false">
      <c r="A4856" s="1" t="s">
        <v>91</v>
      </c>
      <c r="B4856" s="12" t="n">
        <v>43460</v>
      </c>
      <c r="C4856" s="1" t="s">
        <v>19</v>
      </c>
      <c r="D4856" s="1" t="s">
        <v>19</v>
      </c>
      <c r="E4856" s="1" t="s">
        <v>19</v>
      </c>
      <c r="F4856" s="1" t="s">
        <v>203</v>
      </c>
      <c r="G4856" s="1" t="s">
        <v>221</v>
      </c>
      <c r="H4856" s="1" t="n">
        <v>3</v>
      </c>
      <c r="I4856" s="23" t="str">
        <f aca="false">IF(J4856="RHAP", "Rhizophora apiculata", IF(J4856="EXAG", "Excoecaria agallocha", IF(J4856="BRPA", "Bruguiera parviflora", IF(J4856="XYMO", "Xylocarpus moluccensis", IF(J4856="BRCY", "Bruguiera cylindrica", IF(J4856="AVAL", "Avicennia alba", IF(J4856="AVOF", "Avicennia officinalis", IF(J4856="LURA", "Lumnitzera racemosa", IF(J4856="CETA", "Ceriops tagal", IF(J4856="XYGR", "Xylocarpus granatum", IF(J4856="AVMA", "Avicennia marina", IF(J4856="RHMU", "Rhizophora mucronata", IF(J4856="BRGY", "Bruguiera gymnorrhiza", IF(J4856="BRSE", "Bruguiera sexangula", IF(J4856="SOOV", "Sonneratia ovata", IF(J4856="SOCA", "Sonneratia caseolaris", IF(J4856="HELI", "Heritiera littoralis", IF(J4856="HESY", "Heritiera sylvatica", IF(J4856="NYFR", "Nypa fruticans", IF(J4856="CYRA", "Cynometra ramiflora", IF(J4856="PHPA", "Phoenix paludosa", IF(J4856="SCHY", "Scyphiphora hydrophyllacea", IF(J4856="DIMA", "Diospyros maritima", IF(J4856="POPI", "Pongamia pinnata", IF(J4856="MAPS", "Maniltoa psilogyne", IF(J4856="INBI", "Intsia bijuga", IF(J4856="ACEB", "Acanthus ebracteatus", IF(J4856="CAER", "Calamus erinaceus", IF(J4856="UNUN", "Unknown unknown",  IF(J4856="SOAL", "Sonneratia alba",  IF(J4856="AECO", "Aegiceras corniculatum", "" )) )))))))))))))))))))))))))))))</f>
        <v>Avicennia alba</v>
      </c>
      <c r="J4856" s="1" t="s">
        <v>27</v>
      </c>
      <c r="K4856" s="55" t="n">
        <v>13.4</v>
      </c>
      <c r="L4856" s="1" t="n">
        <v>7</v>
      </c>
      <c r="M4856" s="1"/>
      <c r="N4856" s="1"/>
      <c r="O4856" s="1"/>
    </row>
    <row r="4857" s="18" customFormat="true" ht="13.8" hidden="false" customHeight="false" outlineLevel="0" collapsed="false">
      <c r="A4857" s="1" t="s">
        <v>91</v>
      </c>
      <c r="B4857" s="12" t="n">
        <v>43460</v>
      </c>
      <c r="C4857" s="1" t="s">
        <v>19</v>
      </c>
      <c r="D4857" s="1" t="s">
        <v>19</v>
      </c>
      <c r="E4857" s="1" t="s">
        <v>19</v>
      </c>
      <c r="F4857" s="1" t="s">
        <v>203</v>
      </c>
      <c r="G4857" s="1" t="s">
        <v>221</v>
      </c>
      <c r="H4857" s="1" t="n">
        <v>3</v>
      </c>
      <c r="I4857" s="23" t="str">
        <f aca="false">IF(J4857="RHAP", "Rhizophora apiculata", IF(J4857="EXAG", "Excoecaria agallocha", IF(J4857="BRPA", "Bruguiera parviflora", IF(J4857="XYMO", "Xylocarpus moluccensis", IF(J4857="BRCY", "Bruguiera cylindrica", IF(J4857="AVAL", "Avicennia alba", IF(J4857="AVOF", "Avicennia officinalis", IF(J4857="LURA", "Lumnitzera racemosa", IF(J4857="CETA", "Ceriops tagal", IF(J4857="XYGR", "Xylocarpus granatum", IF(J4857="AVMA", "Avicennia marina", IF(J4857="RHMU", "Rhizophora mucronata", IF(J4857="BRGY", "Bruguiera gymnorrhiza", IF(J4857="BRSE", "Bruguiera sexangula", IF(J4857="SOOV", "Sonneratia ovata", IF(J4857="SOCA", "Sonneratia caseolaris", IF(J4857="HELI", "Heritiera littoralis", IF(J4857="HESY", "Heritiera sylvatica", IF(J4857="NYFR", "Nypa fruticans", IF(J4857="CYRA", "Cynometra ramiflora", IF(J4857="PHPA", "Phoenix paludosa", IF(J4857="SCHY", "Scyphiphora hydrophyllacea", IF(J4857="DIMA", "Diospyros maritima", IF(J4857="POPI", "Pongamia pinnata", IF(J4857="MAPS", "Maniltoa psilogyne", IF(J4857="INBI", "Intsia bijuga", IF(J4857="ACEB", "Acanthus ebracteatus", IF(J4857="CAER", "Calamus erinaceus", IF(J4857="UNUN", "Unknown unknown",  IF(J4857="SOAL", "Sonneratia alba",  IF(J4857="AECO", "Aegiceras corniculatum", "" )) )))))))))))))))))))))))))))))</f>
        <v>Avicennia alba</v>
      </c>
      <c r="J4857" s="1" t="s">
        <v>27</v>
      </c>
      <c r="K4857" s="55" t="n">
        <v>6.5</v>
      </c>
      <c r="L4857" s="1" t="n">
        <v>4</v>
      </c>
      <c r="M4857" s="1"/>
      <c r="N4857" s="1"/>
      <c r="O4857" s="1"/>
    </row>
    <row r="4858" s="18" customFormat="true" ht="13.8" hidden="false" customHeight="false" outlineLevel="0" collapsed="false">
      <c r="A4858" s="1" t="s">
        <v>91</v>
      </c>
      <c r="B4858" s="12" t="n">
        <v>43460</v>
      </c>
      <c r="C4858" s="1" t="s">
        <v>19</v>
      </c>
      <c r="D4858" s="1" t="s">
        <v>19</v>
      </c>
      <c r="E4858" s="1" t="s">
        <v>19</v>
      </c>
      <c r="F4858" s="1" t="s">
        <v>203</v>
      </c>
      <c r="G4858" s="1" t="s">
        <v>221</v>
      </c>
      <c r="H4858" s="1" t="n">
        <v>4</v>
      </c>
      <c r="I4858" s="23" t="str">
        <f aca="false">IF(J4858="RHAP", "Rhizophora apiculata", IF(J4858="EXAG", "Excoecaria agallocha", IF(J4858="BRPA", "Bruguiera parviflora", IF(J4858="XYMO", "Xylocarpus moluccensis", IF(J4858="BRCY", "Bruguiera cylindrica", IF(J4858="AVAL", "Avicennia alba", IF(J4858="AVOF", "Avicennia officinalis", IF(J4858="LURA", "Lumnitzera racemosa", IF(J4858="CETA", "Ceriops tagal", IF(J4858="XYGR", "Xylocarpus granatum", IF(J4858="AVMA", "Avicennia marina", IF(J4858="RHMU", "Rhizophora mucronata", IF(J4858="BRGY", "Bruguiera gymnorrhiza", IF(J4858="BRSE", "Bruguiera sexangula", IF(J4858="SOOV", "Sonneratia ovata", IF(J4858="SOCA", "Sonneratia caseolaris", IF(J4858="HELI", "Heritiera littoralis", IF(J4858="HESY", "Heritiera sylvatica", IF(J4858="NYFR", "Nypa fruticans", IF(J4858="CYRA", "Cynometra ramiflora", IF(J4858="PHPA", "Phoenix paludosa", IF(J4858="SCHY", "Scyphiphora hydrophyllacea", IF(J4858="DIMA", "Diospyros maritima", IF(J4858="POPI", "Pongamia pinnata", IF(J4858="MAPS", "Maniltoa psilogyne", IF(J4858="INBI", "Intsia bijuga", IF(J4858="ACEB", "Acanthus ebracteatus", IF(J4858="CAER", "Calamus erinaceus", IF(J4858="UNUN", "Unknown unknown",  IF(J4858="SOAL", "Sonneratia alba",  IF(J4858="AECO", "Aegiceras corniculatum", "" )) )))))))))))))))))))))))))))))</f>
        <v>Lumnitzera racemosa</v>
      </c>
      <c r="J4858" s="1" t="s">
        <v>1029</v>
      </c>
      <c r="K4858" s="55" t="n">
        <v>4.8</v>
      </c>
      <c r="L4858" s="1" t="n">
        <v>4</v>
      </c>
      <c r="M4858" s="1"/>
      <c r="N4858" s="1"/>
      <c r="O4858" s="1"/>
    </row>
    <row r="4859" s="18" customFormat="true" ht="13.8" hidden="false" customHeight="false" outlineLevel="0" collapsed="false">
      <c r="A4859" s="1" t="s">
        <v>91</v>
      </c>
      <c r="B4859" s="12" t="n">
        <v>43460</v>
      </c>
      <c r="C4859" s="1" t="s">
        <v>19</v>
      </c>
      <c r="D4859" s="1" t="s">
        <v>19</v>
      </c>
      <c r="E4859" s="1" t="s">
        <v>19</v>
      </c>
      <c r="F4859" s="1" t="s">
        <v>203</v>
      </c>
      <c r="G4859" s="1" t="s">
        <v>221</v>
      </c>
      <c r="H4859" s="1" t="n">
        <v>4</v>
      </c>
      <c r="I4859" s="23" t="str">
        <f aca="false">IF(J4859="RHAP", "Rhizophora apiculata", IF(J4859="EXAG", "Excoecaria agallocha", IF(J4859="BRPA", "Bruguiera parviflora", IF(J4859="XYMO", "Xylocarpus moluccensis", IF(J4859="BRCY", "Bruguiera cylindrica", IF(J4859="AVAL", "Avicennia alba", IF(J4859="AVOF", "Avicennia officinalis", IF(J4859="LURA", "Lumnitzera racemosa", IF(J4859="CETA", "Ceriops tagal", IF(J4859="XYGR", "Xylocarpus granatum", IF(J4859="AVMA", "Avicennia marina", IF(J4859="RHMU", "Rhizophora mucronata", IF(J4859="BRGY", "Bruguiera gymnorrhiza", IF(J4859="BRSE", "Bruguiera sexangula", IF(J4859="SOOV", "Sonneratia ovata", IF(J4859="SOCA", "Sonneratia caseolaris", IF(J4859="HELI", "Heritiera littoralis", IF(J4859="HESY", "Heritiera sylvatica", IF(J4859="NYFR", "Nypa fruticans", IF(J4859="CYRA", "Cynometra ramiflora", IF(J4859="PHPA", "Phoenix paludosa", IF(J4859="SCHY", "Scyphiphora hydrophyllacea", IF(J4859="DIMA", "Diospyros maritima", IF(J4859="POPI", "Pongamia pinnata", IF(J4859="MAPS", "Maniltoa psilogyne", IF(J4859="INBI", "Intsia bijuga", IF(J4859="ACEB", "Acanthus ebracteatus", IF(J4859="CAER", "Calamus erinaceus", IF(J4859="UNUN", "Unknown unknown",  IF(J4859="SOAL", "Sonneratia alba",  IF(J4859="AECO", "Aegiceras corniculatum", "" )) )))))))))))))))))))))))))))))</f>
        <v>Avicennia alba</v>
      </c>
      <c r="J4859" s="1" t="s">
        <v>27</v>
      </c>
      <c r="K4859" s="55" t="n">
        <v>12.4</v>
      </c>
      <c r="L4859" s="1" t="n">
        <v>8</v>
      </c>
      <c r="M4859" s="1"/>
      <c r="N4859" s="1"/>
      <c r="O4859" s="1"/>
    </row>
    <row r="4860" s="18" customFormat="true" ht="13.8" hidden="false" customHeight="false" outlineLevel="0" collapsed="false">
      <c r="A4860" s="1" t="s">
        <v>91</v>
      </c>
      <c r="B4860" s="12" t="n">
        <v>43460</v>
      </c>
      <c r="C4860" s="1" t="s">
        <v>19</v>
      </c>
      <c r="D4860" s="1" t="s">
        <v>19</v>
      </c>
      <c r="E4860" s="1" t="s">
        <v>19</v>
      </c>
      <c r="F4860" s="1" t="s">
        <v>203</v>
      </c>
      <c r="G4860" s="1" t="s">
        <v>221</v>
      </c>
      <c r="H4860" s="1" t="n">
        <v>4</v>
      </c>
      <c r="I4860" s="23" t="str">
        <f aca="false">IF(J4860="RHAP", "Rhizophora apiculata", IF(J4860="EXAG", "Excoecaria agallocha", IF(J4860="BRPA", "Bruguiera parviflora", IF(J4860="XYMO", "Xylocarpus moluccensis", IF(J4860="BRCY", "Bruguiera cylindrica", IF(J4860="AVAL", "Avicennia alba", IF(J4860="AVOF", "Avicennia officinalis", IF(J4860="LURA", "Lumnitzera racemosa", IF(J4860="CETA", "Ceriops tagal", IF(J4860="XYGR", "Xylocarpus granatum", IF(J4860="AVMA", "Avicennia marina", IF(J4860="RHMU", "Rhizophora mucronata", IF(J4860="BRGY", "Bruguiera gymnorrhiza", IF(J4860="BRSE", "Bruguiera sexangula", IF(J4860="SOOV", "Sonneratia ovata", IF(J4860="SOCA", "Sonneratia caseolaris", IF(J4860="HELI", "Heritiera littoralis", IF(J4860="HESY", "Heritiera sylvatica", IF(J4860="NYFR", "Nypa fruticans", IF(J4860="CYRA", "Cynometra ramiflora", IF(J4860="PHPA", "Phoenix paludosa", IF(J4860="SCHY", "Scyphiphora hydrophyllacea", IF(J4860="DIMA", "Diospyros maritima", IF(J4860="POPI", "Pongamia pinnata", IF(J4860="MAPS", "Maniltoa psilogyne", IF(J4860="INBI", "Intsia bijuga", IF(J4860="ACEB", "Acanthus ebracteatus", IF(J4860="CAER", "Calamus erinaceus", IF(J4860="UNUN", "Unknown unknown",  IF(J4860="SOAL", "Sonneratia alba",  IF(J4860="AECO", "Aegiceras corniculatum", "" )) )))))))))))))))))))))))))))))</f>
        <v>Avicennia alba</v>
      </c>
      <c r="J4860" s="1" t="s">
        <v>27</v>
      </c>
      <c r="K4860" s="55" t="n">
        <v>12</v>
      </c>
      <c r="L4860" s="1" t="n">
        <v>9</v>
      </c>
      <c r="M4860" s="1"/>
      <c r="N4860" s="1"/>
      <c r="O4860" s="1"/>
    </row>
    <row r="4861" s="18" customFormat="true" ht="13.8" hidden="false" customHeight="false" outlineLevel="0" collapsed="false">
      <c r="A4861" s="1" t="s">
        <v>91</v>
      </c>
      <c r="B4861" s="12" t="n">
        <v>43460</v>
      </c>
      <c r="C4861" s="1" t="s">
        <v>19</v>
      </c>
      <c r="D4861" s="1" t="s">
        <v>19</v>
      </c>
      <c r="E4861" s="1" t="s">
        <v>19</v>
      </c>
      <c r="F4861" s="1" t="s">
        <v>203</v>
      </c>
      <c r="G4861" s="1" t="s">
        <v>221</v>
      </c>
      <c r="H4861" s="1" t="n">
        <v>4</v>
      </c>
      <c r="I4861" s="23" t="str">
        <f aca="false">IF(J4861="RHAP", "Rhizophora apiculata", IF(J4861="EXAG", "Excoecaria agallocha", IF(J4861="BRPA", "Bruguiera parviflora", IF(J4861="XYMO", "Xylocarpus moluccensis", IF(J4861="BRCY", "Bruguiera cylindrica", IF(J4861="AVAL", "Avicennia alba", IF(J4861="AVOF", "Avicennia officinalis", IF(J4861="LURA", "Lumnitzera racemosa", IF(J4861="CETA", "Ceriops tagal", IF(J4861="XYGR", "Xylocarpus granatum", IF(J4861="AVMA", "Avicennia marina", IF(J4861="RHMU", "Rhizophora mucronata", IF(J4861="BRGY", "Bruguiera gymnorrhiza", IF(J4861="BRSE", "Bruguiera sexangula", IF(J4861="SOOV", "Sonneratia ovata", IF(J4861="SOCA", "Sonneratia caseolaris", IF(J4861="HELI", "Heritiera littoralis", IF(J4861="HESY", "Heritiera sylvatica", IF(J4861="NYFR", "Nypa fruticans", IF(J4861="CYRA", "Cynometra ramiflora", IF(J4861="PHPA", "Phoenix paludosa", IF(J4861="SCHY", "Scyphiphora hydrophyllacea", IF(J4861="DIMA", "Diospyros maritima", IF(J4861="POPI", "Pongamia pinnata", IF(J4861="MAPS", "Maniltoa psilogyne", IF(J4861="INBI", "Intsia bijuga", IF(J4861="ACEB", "Acanthus ebracteatus", IF(J4861="CAER", "Calamus erinaceus", IF(J4861="UNUN", "Unknown unknown",  IF(J4861="SOAL", "Sonneratia alba",  IF(J4861="AECO", "Aegiceras corniculatum", "" )) )))))))))))))))))))))))))))))</f>
        <v>Avicennia alba</v>
      </c>
      <c r="J4861" s="1" t="s">
        <v>27</v>
      </c>
      <c r="K4861" s="55" t="n">
        <v>14.5</v>
      </c>
      <c r="L4861" s="1" t="n">
        <v>10</v>
      </c>
      <c r="M4861" s="1"/>
      <c r="N4861" s="1"/>
      <c r="O4861" s="1"/>
    </row>
    <row r="4862" s="18" customFormat="true" ht="13.8" hidden="false" customHeight="false" outlineLevel="0" collapsed="false">
      <c r="A4862" s="1" t="s">
        <v>91</v>
      </c>
      <c r="B4862" s="12" t="n">
        <v>43460</v>
      </c>
      <c r="C4862" s="1" t="s">
        <v>19</v>
      </c>
      <c r="D4862" s="1" t="s">
        <v>19</v>
      </c>
      <c r="E4862" s="1" t="s">
        <v>19</v>
      </c>
      <c r="F4862" s="1" t="s">
        <v>203</v>
      </c>
      <c r="G4862" s="1" t="s">
        <v>221</v>
      </c>
      <c r="H4862" s="1" t="n">
        <v>4</v>
      </c>
      <c r="I4862" s="23" t="str">
        <f aca="false">IF(J4862="RHAP", "Rhizophora apiculata", IF(J4862="EXAG", "Excoecaria agallocha", IF(J4862="BRPA", "Bruguiera parviflora", IF(J4862="XYMO", "Xylocarpus moluccensis", IF(J4862="BRCY", "Bruguiera cylindrica", IF(J4862="AVAL", "Avicennia alba", IF(J4862="AVOF", "Avicennia officinalis", IF(J4862="LURA", "Lumnitzera racemosa", IF(J4862="CETA", "Ceriops tagal", IF(J4862="XYGR", "Xylocarpus granatum", IF(J4862="AVMA", "Avicennia marina", IF(J4862="RHMU", "Rhizophora mucronata", IF(J4862="BRGY", "Bruguiera gymnorrhiza", IF(J4862="BRSE", "Bruguiera sexangula", IF(J4862="SOOV", "Sonneratia ovata", IF(J4862="SOCA", "Sonneratia caseolaris", IF(J4862="HELI", "Heritiera littoralis", IF(J4862="HESY", "Heritiera sylvatica", IF(J4862="NYFR", "Nypa fruticans", IF(J4862="CYRA", "Cynometra ramiflora", IF(J4862="PHPA", "Phoenix paludosa", IF(J4862="SCHY", "Scyphiphora hydrophyllacea", IF(J4862="DIMA", "Diospyros maritima", IF(J4862="POPI", "Pongamia pinnata", IF(J4862="MAPS", "Maniltoa psilogyne", IF(J4862="INBI", "Intsia bijuga", IF(J4862="ACEB", "Acanthus ebracteatus", IF(J4862="CAER", "Calamus erinaceus", IF(J4862="UNUN", "Unknown unknown",  IF(J4862="SOAL", "Sonneratia alba",  IF(J4862="AECO", "Aegiceras corniculatum", "" )) )))))))))))))))))))))))))))))</f>
        <v>Avicennia alba</v>
      </c>
      <c r="J4862" s="1" t="s">
        <v>27</v>
      </c>
      <c r="K4862" s="55" t="n">
        <v>8.5</v>
      </c>
      <c r="L4862" s="1" t="n">
        <v>9</v>
      </c>
      <c r="M4862" s="1"/>
      <c r="N4862" s="1"/>
      <c r="O4862" s="1"/>
    </row>
    <row r="4863" s="18" customFormat="true" ht="13.8" hidden="false" customHeight="false" outlineLevel="0" collapsed="false">
      <c r="A4863" s="1" t="s">
        <v>91</v>
      </c>
      <c r="B4863" s="12" t="n">
        <v>43460</v>
      </c>
      <c r="C4863" s="1" t="s">
        <v>19</v>
      </c>
      <c r="D4863" s="1" t="s">
        <v>19</v>
      </c>
      <c r="E4863" s="1" t="s">
        <v>19</v>
      </c>
      <c r="F4863" s="1" t="s">
        <v>203</v>
      </c>
      <c r="G4863" s="1" t="s">
        <v>221</v>
      </c>
      <c r="H4863" s="1" t="n">
        <v>4</v>
      </c>
      <c r="I4863" s="23" t="str">
        <f aca="false">IF(J4863="RHAP", "Rhizophora apiculata", IF(J4863="EXAG", "Excoecaria agallocha", IF(J4863="BRPA", "Bruguiera parviflora", IF(J4863="XYMO", "Xylocarpus moluccensis", IF(J4863="BRCY", "Bruguiera cylindrica", IF(J4863="AVAL", "Avicennia alba", IF(J4863="AVOF", "Avicennia officinalis", IF(J4863="LURA", "Lumnitzera racemosa", IF(J4863="CETA", "Ceriops tagal", IF(J4863="XYGR", "Xylocarpus granatum", IF(J4863="AVMA", "Avicennia marina", IF(J4863="RHMU", "Rhizophora mucronata", IF(J4863="BRGY", "Bruguiera gymnorrhiza", IF(J4863="BRSE", "Bruguiera sexangula", IF(J4863="SOOV", "Sonneratia ovata", IF(J4863="SOCA", "Sonneratia caseolaris", IF(J4863="HELI", "Heritiera littoralis", IF(J4863="HESY", "Heritiera sylvatica", IF(J4863="NYFR", "Nypa fruticans", IF(J4863="CYRA", "Cynometra ramiflora", IF(J4863="PHPA", "Phoenix paludosa", IF(J4863="SCHY", "Scyphiphora hydrophyllacea", IF(J4863="DIMA", "Diospyros maritima", IF(J4863="POPI", "Pongamia pinnata", IF(J4863="MAPS", "Maniltoa psilogyne", IF(J4863="INBI", "Intsia bijuga", IF(J4863="ACEB", "Acanthus ebracteatus", IF(J4863="CAER", "Calamus erinaceus", IF(J4863="UNUN", "Unknown unknown",  IF(J4863="SOAL", "Sonneratia alba",  IF(J4863="AECO", "Aegiceras corniculatum", "" )) )))))))))))))))))))))))))))))</f>
        <v>Avicennia alba</v>
      </c>
      <c r="J4863" s="1" t="s">
        <v>27</v>
      </c>
      <c r="K4863" s="55" t="n">
        <v>11</v>
      </c>
      <c r="L4863" s="1" t="n">
        <v>9</v>
      </c>
      <c r="M4863" s="1"/>
      <c r="N4863" s="1"/>
      <c r="O4863" s="1"/>
    </row>
    <row r="4864" s="18" customFormat="true" ht="13.8" hidden="false" customHeight="false" outlineLevel="0" collapsed="false">
      <c r="A4864" s="1" t="s">
        <v>91</v>
      </c>
      <c r="B4864" s="12" t="n">
        <v>43460</v>
      </c>
      <c r="C4864" s="1" t="s">
        <v>19</v>
      </c>
      <c r="D4864" s="1" t="s">
        <v>19</v>
      </c>
      <c r="E4864" s="1" t="s">
        <v>19</v>
      </c>
      <c r="F4864" s="1" t="s">
        <v>203</v>
      </c>
      <c r="G4864" s="1" t="s">
        <v>221</v>
      </c>
      <c r="H4864" s="1" t="n">
        <v>5</v>
      </c>
      <c r="I4864" s="23" t="str">
        <f aca="false">IF(J4864="RHAP", "Rhizophora apiculata", IF(J4864="EXAG", "Excoecaria agallocha", IF(J4864="BRPA", "Bruguiera parviflora", IF(J4864="XYMO", "Xylocarpus moluccensis", IF(J4864="BRCY", "Bruguiera cylindrica", IF(J4864="AVAL", "Avicennia alba", IF(J4864="AVOF", "Avicennia officinalis", IF(J4864="LURA", "Lumnitzera racemosa", IF(J4864="CETA", "Ceriops tagal", IF(J4864="XYGR", "Xylocarpus granatum", IF(J4864="AVMA", "Avicennia marina", IF(J4864="RHMU", "Rhizophora mucronata", IF(J4864="BRGY", "Bruguiera gymnorrhiza", IF(J4864="BRSE", "Bruguiera sexangula", IF(J4864="SOOV", "Sonneratia ovata", IF(J4864="SOCA", "Sonneratia caseolaris", IF(J4864="HELI", "Heritiera littoralis", IF(J4864="HESY", "Heritiera sylvatica", IF(J4864="NYFR", "Nypa fruticans", IF(J4864="CYRA", "Cynometra ramiflora", IF(J4864="PHPA", "Phoenix paludosa", IF(J4864="SCHY", "Scyphiphora hydrophyllacea", IF(J4864="DIMA", "Diospyros maritima", IF(J4864="POPI", "Pongamia pinnata", IF(J4864="MAPS", "Maniltoa psilogyne", IF(J4864="INBI", "Intsia bijuga", IF(J4864="ACEB", "Acanthus ebracteatus", IF(J4864="CAER", "Calamus erinaceus", IF(J4864="UNUN", "Unknown unknown",  IF(J4864="SOAL", "Sonneratia alba",  IF(J4864="AECO", "Aegiceras corniculatum", "" )) )))))))))))))))))))))))))))))</f>
        <v>Avicennia alba</v>
      </c>
      <c r="J4864" s="1" t="s">
        <v>27</v>
      </c>
      <c r="K4864" s="55" t="n">
        <v>12.3</v>
      </c>
      <c r="L4864" s="1" t="n">
        <v>6</v>
      </c>
      <c r="M4864" s="1"/>
      <c r="N4864" s="1"/>
      <c r="O4864" s="1"/>
    </row>
    <row r="4865" s="18" customFormat="true" ht="13.8" hidden="false" customHeight="false" outlineLevel="0" collapsed="false">
      <c r="A4865" s="1" t="s">
        <v>91</v>
      </c>
      <c r="B4865" s="12" t="n">
        <v>43460</v>
      </c>
      <c r="C4865" s="1" t="s">
        <v>19</v>
      </c>
      <c r="D4865" s="1" t="s">
        <v>19</v>
      </c>
      <c r="E4865" s="1" t="s">
        <v>19</v>
      </c>
      <c r="F4865" s="1" t="s">
        <v>203</v>
      </c>
      <c r="G4865" s="1" t="s">
        <v>221</v>
      </c>
      <c r="H4865" s="1" t="n">
        <v>5</v>
      </c>
      <c r="I4865" s="23" t="str">
        <f aca="false">IF(J4865="RHAP", "Rhizophora apiculata", IF(J4865="EXAG", "Excoecaria agallocha", IF(J4865="BRPA", "Bruguiera parviflora", IF(J4865="XYMO", "Xylocarpus moluccensis", IF(J4865="BRCY", "Bruguiera cylindrica", IF(J4865="AVAL", "Avicennia alba", IF(J4865="AVOF", "Avicennia officinalis", IF(J4865="LURA", "Lumnitzera racemosa", IF(J4865="CETA", "Ceriops tagal", IF(J4865="XYGR", "Xylocarpus granatum", IF(J4865="AVMA", "Avicennia marina", IF(J4865="RHMU", "Rhizophora mucronata", IF(J4865="BRGY", "Bruguiera gymnorrhiza", IF(J4865="BRSE", "Bruguiera sexangula", IF(J4865="SOOV", "Sonneratia ovata", IF(J4865="SOCA", "Sonneratia caseolaris", IF(J4865="HELI", "Heritiera littoralis", IF(J4865="HESY", "Heritiera sylvatica", IF(J4865="NYFR", "Nypa fruticans", IF(J4865="CYRA", "Cynometra ramiflora", IF(J4865="PHPA", "Phoenix paludosa", IF(J4865="SCHY", "Scyphiphora hydrophyllacea", IF(J4865="DIMA", "Diospyros maritima", IF(J4865="POPI", "Pongamia pinnata", IF(J4865="MAPS", "Maniltoa psilogyne", IF(J4865="INBI", "Intsia bijuga", IF(J4865="ACEB", "Acanthus ebracteatus", IF(J4865="CAER", "Calamus erinaceus", IF(J4865="UNUN", "Unknown unknown",  IF(J4865="SOAL", "Sonneratia alba",  IF(J4865="AECO", "Aegiceras corniculatum", "" )) )))))))))))))))))))))))))))))</f>
        <v>Avicennia alba</v>
      </c>
      <c r="J4865" s="1" t="s">
        <v>27</v>
      </c>
      <c r="K4865" s="55" t="n">
        <v>22</v>
      </c>
      <c r="L4865" s="1" t="n">
        <v>12</v>
      </c>
      <c r="M4865" s="1"/>
      <c r="N4865" s="1"/>
      <c r="O4865" s="1"/>
    </row>
    <row r="4866" s="18" customFormat="true" ht="13.8" hidden="false" customHeight="false" outlineLevel="0" collapsed="false">
      <c r="A4866" s="1" t="s">
        <v>91</v>
      </c>
      <c r="B4866" s="12" t="n">
        <v>43460</v>
      </c>
      <c r="C4866" s="1" t="s">
        <v>19</v>
      </c>
      <c r="D4866" s="1" t="s">
        <v>19</v>
      </c>
      <c r="E4866" s="1" t="s">
        <v>19</v>
      </c>
      <c r="F4866" s="1" t="s">
        <v>203</v>
      </c>
      <c r="G4866" s="1" t="s">
        <v>221</v>
      </c>
      <c r="H4866" s="1" t="n">
        <v>5</v>
      </c>
      <c r="I4866" s="23" t="str">
        <f aca="false">IF(J4866="RHAP", "Rhizophora apiculata", IF(J4866="EXAG", "Excoecaria agallocha", IF(J4866="BRPA", "Bruguiera parviflora", IF(J4866="XYMO", "Xylocarpus moluccensis", IF(J4866="BRCY", "Bruguiera cylindrica", IF(J4866="AVAL", "Avicennia alba", IF(J4866="AVOF", "Avicennia officinalis", IF(J4866="LURA", "Lumnitzera racemosa", IF(J4866="CETA", "Ceriops tagal", IF(J4866="XYGR", "Xylocarpus granatum", IF(J4866="AVMA", "Avicennia marina", IF(J4866="RHMU", "Rhizophora mucronata", IF(J4866="BRGY", "Bruguiera gymnorrhiza", IF(J4866="BRSE", "Bruguiera sexangula", IF(J4866="SOOV", "Sonneratia ovata", IF(J4866="SOCA", "Sonneratia caseolaris", IF(J4866="HELI", "Heritiera littoralis", IF(J4866="HESY", "Heritiera sylvatica", IF(J4866="NYFR", "Nypa fruticans", IF(J4866="CYRA", "Cynometra ramiflora", IF(J4866="PHPA", "Phoenix paludosa", IF(J4866="SCHY", "Scyphiphora hydrophyllacea", IF(J4866="DIMA", "Diospyros maritima", IF(J4866="POPI", "Pongamia pinnata", IF(J4866="MAPS", "Maniltoa psilogyne", IF(J4866="INBI", "Intsia bijuga", IF(J4866="ACEB", "Acanthus ebracteatus", IF(J4866="CAER", "Calamus erinaceus", IF(J4866="UNUN", "Unknown unknown",  IF(J4866="SOAL", "Sonneratia alba",  IF(J4866="AECO", "Aegiceras corniculatum", "" )) )))))))))))))))))))))))))))))</f>
        <v>Avicennia alba</v>
      </c>
      <c r="J4866" s="1" t="s">
        <v>27</v>
      </c>
      <c r="K4866" s="55" t="n">
        <v>7</v>
      </c>
      <c r="L4866" s="1" t="n">
        <v>6</v>
      </c>
      <c r="M4866" s="1"/>
      <c r="N4866" s="1"/>
      <c r="O4866" s="1"/>
    </row>
    <row r="4867" s="18" customFormat="true" ht="13.8" hidden="false" customHeight="false" outlineLevel="0" collapsed="false">
      <c r="A4867" s="1" t="s">
        <v>91</v>
      </c>
      <c r="B4867" s="12" t="n">
        <v>43460</v>
      </c>
      <c r="C4867" s="1" t="s">
        <v>19</v>
      </c>
      <c r="D4867" s="1" t="s">
        <v>19</v>
      </c>
      <c r="E4867" s="1" t="s">
        <v>19</v>
      </c>
      <c r="F4867" s="1" t="s">
        <v>203</v>
      </c>
      <c r="G4867" s="1" t="s">
        <v>221</v>
      </c>
      <c r="H4867" s="1" t="n">
        <v>5</v>
      </c>
      <c r="I4867" s="23" t="str">
        <f aca="false">IF(J4867="RHAP", "Rhizophora apiculata", IF(J4867="EXAG", "Excoecaria agallocha", IF(J4867="BRPA", "Bruguiera parviflora", IF(J4867="XYMO", "Xylocarpus moluccensis", IF(J4867="BRCY", "Bruguiera cylindrica", IF(J4867="AVAL", "Avicennia alba", IF(J4867="AVOF", "Avicennia officinalis", IF(J4867="LURA", "Lumnitzera racemosa", IF(J4867="CETA", "Ceriops tagal", IF(J4867="XYGR", "Xylocarpus granatum", IF(J4867="AVMA", "Avicennia marina", IF(J4867="RHMU", "Rhizophora mucronata", IF(J4867="BRGY", "Bruguiera gymnorrhiza", IF(J4867="BRSE", "Bruguiera sexangula", IF(J4867="SOOV", "Sonneratia ovata", IF(J4867="SOCA", "Sonneratia caseolaris", IF(J4867="HELI", "Heritiera littoralis", IF(J4867="HESY", "Heritiera sylvatica", IF(J4867="NYFR", "Nypa fruticans", IF(J4867="CYRA", "Cynometra ramiflora", IF(J4867="PHPA", "Phoenix paludosa", IF(J4867="SCHY", "Scyphiphora hydrophyllacea", IF(J4867="DIMA", "Diospyros maritima", IF(J4867="POPI", "Pongamia pinnata", IF(J4867="MAPS", "Maniltoa psilogyne", IF(J4867="INBI", "Intsia bijuga", IF(J4867="ACEB", "Acanthus ebracteatus", IF(J4867="CAER", "Calamus erinaceus", IF(J4867="UNUN", "Unknown unknown",  IF(J4867="SOAL", "Sonneratia alba",  IF(J4867="AECO", "Aegiceras corniculatum", "" )) )))))))))))))))))))))))))))))</f>
        <v>Avicennia alba</v>
      </c>
      <c r="J4867" s="1" t="s">
        <v>27</v>
      </c>
      <c r="K4867" s="55" t="n">
        <v>6.6</v>
      </c>
      <c r="L4867" s="1" t="n">
        <v>5</v>
      </c>
      <c r="M4867" s="1"/>
      <c r="N4867" s="1"/>
      <c r="O4867" s="1"/>
    </row>
    <row r="4868" s="18" customFormat="true" ht="13.8" hidden="false" customHeight="false" outlineLevel="0" collapsed="false">
      <c r="A4868" s="1" t="s">
        <v>91</v>
      </c>
      <c r="B4868" s="12" t="n">
        <v>43460</v>
      </c>
      <c r="C4868" s="1" t="s">
        <v>19</v>
      </c>
      <c r="D4868" s="1" t="s">
        <v>19</v>
      </c>
      <c r="E4868" s="1" t="s">
        <v>19</v>
      </c>
      <c r="F4868" s="1" t="s">
        <v>203</v>
      </c>
      <c r="G4868" s="1" t="s">
        <v>221</v>
      </c>
      <c r="H4868" s="1" t="n">
        <v>5</v>
      </c>
      <c r="I4868" s="23" t="str">
        <f aca="false">IF(J4868="RHAP", "Rhizophora apiculata", IF(J4868="EXAG", "Excoecaria agallocha", IF(J4868="BRPA", "Bruguiera parviflora", IF(J4868="XYMO", "Xylocarpus moluccensis", IF(J4868="BRCY", "Bruguiera cylindrica", IF(J4868="AVAL", "Avicennia alba", IF(J4868="AVOF", "Avicennia officinalis", IF(J4868="LURA", "Lumnitzera racemosa", IF(J4868="CETA", "Ceriops tagal", IF(J4868="XYGR", "Xylocarpus granatum", IF(J4868="AVMA", "Avicennia marina", IF(J4868="RHMU", "Rhizophora mucronata", IF(J4868="BRGY", "Bruguiera gymnorrhiza", IF(J4868="BRSE", "Bruguiera sexangula", IF(J4868="SOOV", "Sonneratia ovata", IF(J4868="SOCA", "Sonneratia caseolaris", IF(J4868="HELI", "Heritiera littoralis", IF(J4868="HESY", "Heritiera sylvatica", IF(J4868="NYFR", "Nypa fruticans", IF(J4868="CYRA", "Cynometra ramiflora", IF(J4868="PHPA", "Phoenix paludosa", IF(J4868="SCHY", "Scyphiphora hydrophyllacea", IF(J4868="DIMA", "Diospyros maritima", IF(J4868="POPI", "Pongamia pinnata", IF(J4868="MAPS", "Maniltoa psilogyne", IF(J4868="INBI", "Intsia bijuga", IF(J4868="ACEB", "Acanthus ebracteatus", IF(J4868="CAER", "Calamus erinaceus", IF(J4868="UNUN", "Unknown unknown",  IF(J4868="SOAL", "Sonneratia alba",  IF(J4868="AECO", "Aegiceras corniculatum", "" )) )))))))))))))))))))))))))))))</f>
        <v>Avicennia alba</v>
      </c>
      <c r="J4868" s="1" t="s">
        <v>27</v>
      </c>
      <c r="K4868" s="55" t="n">
        <v>18.2</v>
      </c>
      <c r="L4868" s="1" t="n">
        <v>11</v>
      </c>
      <c r="M4868" s="1"/>
      <c r="N4868" s="1"/>
      <c r="O4868" s="1"/>
    </row>
    <row r="4869" s="18" customFormat="true" ht="13.8" hidden="false" customHeight="false" outlineLevel="0" collapsed="false">
      <c r="A4869" s="1" t="s">
        <v>91</v>
      </c>
      <c r="B4869" s="12" t="n">
        <v>43460</v>
      </c>
      <c r="C4869" s="1" t="s">
        <v>19</v>
      </c>
      <c r="D4869" s="1" t="s">
        <v>19</v>
      </c>
      <c r="E4869" s="1" t="s">
        <v>19</v>
      </c>
      <c r="F4869" s="1" t="s">
        <v>203</v>
      </c>
      <c r="G4869" s="1" t="s">
        <v>221</v>
      </c>
      <c r="H4869" s="1" t="n">
        <v>5</v>
      </c>
      <c r="I4869" s="23" t="str">
        <f aca="false">IF(J4869="RHAP", "Rhizophora apiculata", IF(J4869="EXAG", "Excoecaria agallocha", IF(J4869="BRPA", "Bruguiera parviflora", IF(J4869="XYMO", "Xylocarpus moluccensis", IF(J4869="BRCY", "Bruguiera cylindrica", IF(J4869="AVAL", "Avicennia alba", IF(J4869="AVOF", "Avicennia officinalis", IF(J4869="LURA", "Lumnitzera racemosa", IF(J4869="CETA", "Ceriops tagal", IF(J4869="XYGR", "Xylocarpus granatum", IF(J4869="AVMA", "Avicennia marina", IF(J4869="RHMU", "Rhizophora mucronata", IF(J4869="BRGY", "Bruguiera gymnorrhiza", IF(J4869="BRSE", "Bruguiera sexangula", IF(J4869="SOOV", "Sonneratia ovata", IF(J4869="SOCA", "Sonneratia caseolaris", IF(J4869="HELI", "Heritiera littoralis", IF(J4869="HESY", "Heritiera sylvatica", IF(J4869="NYFR", "Nypa fruticans", IF(J4869="CYRA", "Cynometra ramiflora", IF(J4869="PHPA", "Phoenix paludosa", IF(J4869="SCHY", "Scyphiphora hydrophyllacea", IF(J4869="DIMA", "Diospyros maritima", IF(J4869="POPI", "Pongamia pinnata", IF(J4869="MAPS", "Maniltoa psilogyne", IF(J4869="INBI", "Intsia bijuga", IF(J4869="ACEB", "Acanthus ebracteatus", IF(J4869="CAER", "Calamus erinaceus", IF(J4869="UNUN", "Unknown unknown",  IF(J4869="SOAL", "Sonneratia alba",  IF(J4869="AECO", "Aegiceras corniculatum", "" )) )))))))))))))))))))))))))))))</f>
        <v>Avicennia alba</v>
      </c>
      <c r="J4869" s="1" t="s">
        <v>27</v>
      </c>
      <c r="K4869" s="55" t="n">
        <v>9.8</v>
      </c>
      <c r="L4869" s="1" t="n">
        <v>8</v>
      </c>
      <c r="M4869" s="1"/>
      <c r="N4869" s="1"/>
      <c r="O4869" s="1"/>
    </row>
    <row r="4870" s="18" customFormat="true" ht="13.8" hidden="false" customHeight="false" outlineLevel="0" collapsed="false">
      <c r="A4870" s="1" t="s">
        <v>91</v>
      </c>
      <c r="B4870" s="12" t="n">
        <v>43460</v>
      </c>
      <c r="C4870" s="1" t="s">
        <v>19</v>
      </c>
      <c r="D4870" s="1" t="s">
        <v>19</v>
      </c>
      <c r="E4870" s="1" t="s">
        <v>19</v>
      </c>
      <c r="F4870" s="1" t="s">
        <v>203</v>
      </c>
      <c r="G4870" s="1" t="s">
        <v>221</v>
      </c>
      <c r="H4870" s="1" t="n">
        <v>5</v>
      </c>
      <c r="I4870" s="23" t="str">
        <f aca="false">IF(J4870="RHAP", "Rhizophora apiculata", IF(J4870="EXAG", "Excoecaria agallocha", IF(J4870="BRPA", "Bruguiera parviflora", IF(J4870="XYMO", "Xylocarpus moluccensis", IF(J4870="BRCY", "Bruguiera cylindrica", IF(J4870="AVAL", "Avicennia alba", IF(J4870="AVOF", "Avicennia officinalis", IF(J4870="LURA", "Lumnitzera racemosa", IF(J4870="CETA", "Ceriops tagal", IF(J4870="XYGR", "Xylocarpus granatum", IF(J4870="AVMA", "Avicennia marina", IF(J4870="RHMU", "Rhizophora mucronata", IF(J4870="BRGY", "Bruguiera gymnorrhiza", IF(J4870="BRSE", "Bruguiera sexangula", IF(J4870="SOOV", "Sonneratia ovata", IF(J4870="SOCA", "Sonneratia caseolaris", IF(J4870="HELI", "Heritiera littoralis", IF(J4870="HESY", "Heritiera sylvatica", IF(J4870="NYFR", "Nypa fruticans", IF(J4870="CYRA", "Cynometra ramiflora", IF(J4870="PHPA", "Phoenix paludosa", IF(J4870="SCHY", "Scyphiphora hydrophyllacea", IF(J4870="DIMA", "Diospyros maritima", IF(J4870="POPI", "Pongamia pinnata", IF(J4870="MAPS", "Maniltoa psilogyne", IF(J4870="INBI", "Intsia bijuga", IF(J4870="ACEB", "Acanthus ebracteatus", IF(J4870="CAER", "Calamus erinaceus", IF(J4870="UNUN", "Unknown unknown",  IF(J4870="SOAL", "Sonneratia alba",  IF(J4870="AECO", "Aegiceras corniculatum", "" )) )))))))))))))))))))))))))))))</f>
        <v>Avicennia alba</v>
      </c>
      <c r="J4870" s="1" t="s">
        <v>27</v>
      </c>
      <c r="K4870" s="55" t="n">
        <v>20.6</v>
      </c>
      <c r="L4870" s="1" t="n">
        <v>10</v>
      </c>
      <c r="M4870" s="1"/>
      <c r="N4870" s="1"/>
      <c r="O4870" s="1"/>
    </row>
    <row r="4871" s="18" customFormat="true" ht="13.8" hidden="false" customHeight="false" outlineLevel="0" collapsed="false">
      <c r="A4871" s="1" t="s">
        <v>91</v>
      </c>
      <c r="B4871" s="12" t="n">
        <v>43460</v>
      </c>
      <c r="C4871" s="1" t="s">
        <v>19</v>
      </c>
      <c r="D4871" s="1" t="s">
        <v>19</v>
      </c>
      <c r="E4871" s="1" t="s">
        <v>19</v>
      </c>
      <c r="F4871" s="1" t="s">
        <v>203</v>
      </c>
      <c r="G4871" s="1" t="s">
        <v>221</v>
      </c>
      <c r="H4871" s="1" t="n">
        <v>5</v>
      </c>
      <c r="I4871" s="23" t="str">
        <f aca="false">IF(J4871="RHAP", "Rhizophora apiculata", IF(J4871="EXAG", "Excoecaria agallocha", IF(J4871="BRPA", "Bruguiera parviflora", IF(J4871="XYMO", "Xylocarpus moluccensis", IF(J4871="BRCY", "Bruguiera cylindrica", IF(J4871="AVAL", "Avicennia alba", IF(J4871="AVOF", "Avicennia officinalis", IF(J4871="LURA", "Lumnitzera racemosa", IF(J4871="CETA", "Ceriops tagal", IF(J4871="XYGR", "Xylocarpus granatum", IF(J4871="AVMA", "Avicennia marina", IF(J4871="RHMU", "Rhizophora mucronata", IF(J4871="BRGY", "Bruguiera gymnorrhiza", IF(J4871="BRSE", "Bruguiera sexangula", IF(J4871="SOOV", "Sonneratia ovata", IF(J4871="SOCA", "Sonneratia caseolaris", IF(J4871="HELI", "Heritiera littoralis", IF(J4871="HESY", "Heritiera sylvatica", IF(J4871="NYFR", "Nypa fruticans", IF(J4871="CYRA", "Cynometra ramiflora", IF(J4871="PHPA", "Phoenix paludosa", IF(J4871="SCHY", "Scyphiphora hydrophyllacea", IF(J4871="DIMA", "Diospyros maritima", IF(J4871="POPI", "Pongamia pinnata", IF(J4871="MAPS", "Maniltoa psilogyne", IF(J4871="INBI", "Intsia bijuga", IF(J4871="ACEB", "Acanthus ebracteatus", IF(J4871="CAER", "Calamus erinaceus", IF(J4871="UNUN", "Unknown unknown",  IF(J4871="SOAL", "Sonneratia alba",  IF(J4871="AECO", "Aegiceras corniculatum", "" )) )))))))))))))))))))))))))))))</f>
        <v>Avicennia alba</v>
      </c>
      <c r="J4871" s="1" t="s">
        <v>27</v>
      </c>
      <c r="K4871" s="55" t="n">
        <v>12.3</v>
      </c>
      <c r="L4871" s="1" t="n">
        <v>6</v>
      </c>
      <c r="M4871" s="1"/>
      <c r="N4871" s="1"/>
      <c r="O4871" s="1"/>
    </row>
    <row r="4872" s="18" customFormat="true" ht="13.8" hidden="false" customHeight="false" outlineLevel="0" collapsed="false">
      <c r="A4872" s="1" t="s">
        <v>91</v>
      </c>
      <c r="B4872" s="12" t="n">
        <v>43460</v>
      </c>
      <c r="C4872" s="1" t="s">
        <v>19</v>
      </c>
      <c r="D4872" s="1" t="s">
        <v>19</v>
      </c>
      <c r="E4872" s="1" t="s">
        <v>19</v>
      </c>
      <c r="F4872" s="1" t="s">
        <v>203</v>
      </c>
      <c r="G4872" s="1" t="s">
        <v>221</v>
      </c>
      <c r="H4872" s="1" t="n">
        <v>5</v>
      </c>
      <c r="I4872" s="23" t="str">
        <f aca="false">IF(J4872="RHAP", "Rhizophora apiculata", IF(J4872="EXAG", "Excoecaria agallocha", IF(J4872="BRPA", "Bruguiera parviflora", IF(J4872="XYMO", "Xylocarpus moluccensis", IF(J4872="BRCY", "Bruguiera cylindrica", IF(J4872="AVAL", "Avicennia alba", IF(J4872="AVOF", "Avicennia officinalis", IF(J4872="LURA", "Lumnitzera racemosa", IF(J4872="CETA", "Ceriops tagal", IF(J4872="XYGR", "Xylocarpus granatum", IF(J4872="AVMA", "Avicennia marina", IF(J4872="RHMU", "Rhizophora mucronata", IF(J4872="BRGY", "Bruguiera gymnorrhiza", IF(J4872="BRSE", "Bruguiera sexangula", IF(J4872="SOOV", "Sonneratia ovata", IF(J4872="SOCA", "Sonneratia caseolaris", IF(J4872="HELI", "Heritiera littoralis", IF(J4872="HESY", "Heritiera sylvatica", IF(J4872="NYFR", "Nypa fruticans", IF(J4872="CYRA", "Cynometra ramiflora", IF(J4872="PHPA", "Phoenix paludosa", IF(J4872="SCHY", "Scyphiphora hydrophyllacea", IF(J4872="DIMA", "Diospyros maritima", IF(J4872="POPI", "Pongamia pinnata", IF(J4872="MAPS", "Maniltoa psilogyne", IF(J4872="INBI", "Intsia bijuga", IF(J4872="ACEB", "Acanthus ebracteatus", IF(J4872="CAER", "Calamus erinaceus", IF(J4872="UNUN", "Unknown unknown",  IF(J4872="SOAL", "Sonneratia alba",  IF(J4872="AECO", "Aegiceras corniculatum", "" )) )))))))))))))))))))))))))))))</f>
        <v>Avicennia alba</v>
      </c>
      <c r="J4872" s="1" t="s">
        <v>27</v>
      </c>
      <c r="K4872" s="55" t="n">
        <v>21.2</v>
      </c>
      <c r="L4872" s="1" t="n">
        <v>10</v>
      </c>
      <c r="M4872" s="1"/>
      <c r="N4872" s="1"/>
      <c r="O4872" s="1"/>
    </row>
    <row r="4873" s="18" customFormat="true" ht="13.8" hidden="false" customHeight="false" outlineLevel="0" collapsed="false">
      <c r="A4873" s="1" t="s">
        <v>91</v>
      </c>
      <c r="B4873" s="12" t="n">
        <v>43460</v>
      </c>
      <c r="C4873" s="1" t="s">
        <v>19</v>
      </c>
      <c r="D4873" s="1" t="s">
        <v>19</v>
      </c>
      <c r="E4873" s="1" t="s">
        <v>19</v>
      </c>
      <c r="F4873" s="1" t="s">
        <v>203</v>
      </c>
      <c r="G4873" s="1" t="s">
        <v>221</v>
      </c>
      <c r="H4873" s="1" t="n">
        <v>5</v>
      </c>
      <c r="I4873" s="23" t="str">
        <f aca="false">IF(J4873="RHAP", "Rhizophora apiculata", IF(J4873="EXAG", "Excoecaria agallocha", IF(J4873="BRPA", "Bruguiera parviflora", IF(J4873="XYMO", "Xylocarpus moluccensis", IF(J4873="BRCY", "Bruguiera cylindrica", IF(J4873="AVAL", "Avicennia alba", IF(J4873="AVOF", "Avicennia officinalis", IF(J4873="LURA", "Lumnitzera racemosa", IF(J4873="CETA", "Ceriops tagal", IF(J4873="XYGR", "Xylocarpus granatum", IF(J4873="AVMA", "Avicennia marina", IF(J4873="RHMU", "Rhizophora mucronata", IF(J4873="BRGY", "Bruguiera gymnorrhiza", IF(J4873="BRSE", "Bruguiera sexangula", IF(J4873="SOOV", "Sonneratia ovata", IF(J4873="SOCA", "Sonneratia caseolaris", IF(J4873="HELI", "Heritiera littoralis", IF(J4873="HESY", "Heritiera sylvatica", IF(J4873="NYFR", "Nypa fruticans", IF(J4873="CYRA", "Cynometra ramiflora", IF(J4873="PHPA", "Phoenix paludosa", IF(J4873="SCHY", "Scyphiphora hydrophyllacea", IF(J4873="DIMA", "Diospyros maritima", IF(J4873="POPI", "Pongamia pinnata", IF(J4873="MAPS", "Maniltoa psilogyne", IF(J4873="INBI", "Intsia bijuga", IF(J4873="ACEB", "Acanthus ebracteatus", IF(J4873="CAER", "Calamus erinaceus", IF(J4873="UNUN", "Unknown unknown",  IF(J4873="SOAL", "Sonneratia alba",  IF(J4873="AECO", "Aegiceras corniculatum", "" )) )))))))))))))))))))))))))))))</f>
        <v>Avicennia alba</v>
      </c>
      <c r="J4873" s="1" t="s">
        <v>27</v>
      </c>
      <c r="K4873" s="55" t="n">
        <v>6.9</v>
      </c>
      <c r="L4873" s="1" t="n">
        <v>5</v>
      </c>
      <c r="M4873" s="1"/>
      <c r="N4873" s="1"/>
      <c r="O4873" s="1"/>
    </row>
    <row r="4874" s="18" customFormat="true" ht="13.8" hidden="false" customHeight="false" outlineLevel="0" collapsed="false">
      <c r="A4874" s="1" t="s">
        <v>91</v>
      </c>
      <c r="B4874" s="12" t="n">
        <v>43460</v>
      </c>
      <c r="C4874" s="1" t="s">
        <v>19</v>
      </c>
      <c r="D4874" s="1" t="s">
        <v>19</v>
      </c>
      <c r="E4874" s="1" t="s">
        <v>19</v>
      </c>
      <c r="F4874" s="1" t="s">
        <v>203</v>
      </c>
      <c r="G4874" s="1" t="s">
        <v>221</v>
      </c>
      <c r="H4874" s="1" t="n">
        <v>5</v>
      </c>
      <c r="I4874" s="23" t="str">
        <f aca="false">IF(J4874="RHAP", "Rhizophora apiculata", IF(J4874="EXAG", "Excoecaria agallocha", IF(J4874="BRPA", "Bruguiera parviflora", IF(J4874="XYMO", "Xylocarpus moluccensis", IF(J4874="BRCY", "Bruguiera cylindrica", IF(J4874="AVAL", "Avicennia alba", IF(J4874="AVOF", "Avicennia officinalis", IF(J4874="LURA", "Lumnitzera racemosa", IF(J4874="CETA", "Ceriops tagal", IF(J4874="XYGR", "Xylocarpus granatum", IF(J4874="AVMA", "Avicennia marina", IF(J4874="RHMU", "Rhizophora mucronata", IF(J4874="BRGY", "Bruguiera gymnorrhiza", IF(J4874="BRSE", "Bruguiera sexangula", IF(J4874="SOOV", "Sonneratia ovata", IF(J4874="SOCA", "Sonneratia caseolaris", IF(J4874="HELI", "Heritiera littoralis", IF(J4874="HESY", "Heritiera sylvatica", IF(J4874="NYFR", "Nypa fruticans", IF(J4874="CYRA", "Cynometra ramiflora", IF(J4874="PHPA", "Phoenix paludosa", IF(J4874="SCHY", "Scyphiphora hydrophyllacea", IF(J4874="DIMA", "Diospyros maritima", IF(J4874="POPI", "Pongamia pinnata", IF(J4874="MAPS", "Maniltoa psilogyne", IF(J4874="INBI", "Intsia bijuga", IF(J4874="ACEB", "Acanthus ebracteatus", IF(J4874="CAER", "Calamus erinaceus", IF(J4874="UNUN", "Unknown unknown",  IF(J4874="SOAL", "Sonneratia alba",  IF(J4874="AECO", "Aegiceras corniculatum", "" )) )))))))))))))))))))))))))))))</f>
        <v>Rhizophora apiculata</v>
      </c>
      <c r="J4874" s="1" t="s">
        <v>21</v>
      </c>
      <c r="K4874" s="55" t="n">
        <v>6.5</v>
      </c>
      <c r="L4874" s="1" t="n">
        <v>7</v>
      </c>
      <c r="M4874" s="1"/>
      <c r="N4874" s="1"/>
      <c r="O4874" s="1"/>
    </row>
    <row r="4875" s="18" customFormat="true" ht="13.8" hidden="false" customHeight="false" outlineLevel="0" collapsed="false">
      <c r="A4875" s="1" t="s">
        <v>91</v>
      </c>
      <c r="B4875" s="12" t="n">
        <v>43460</v>
      </c>
      <c r="C4875" s="1" t="s">
        <v>19</v>
      </c>
      <c r="D4875" s="1" t="s">
        <v>19</v>
      </c>
      <c r="E4875" s="1" t="s">
        <v>19</v>
      </c>
      <c r="F4875" s="1" t="s">
        <v>203</v>
      </c>
      <c r="G4875" s="1" t="s">
        <v>221</v>
      </c>
      <c r="H4875" s="1" t="n">
        <v>5</v>
      </c>
      <c r="I4875" s="23" t="str">
        <f aca="false">IF(J4875="RHAP", "Rhizophora apiculata", IF(J4875="EXAG", "Excoecaria agallocha", IF(J4875="BRPA", "Bruguiera parviflora", IF(J4875="XYMO", "Xylocarpus moluccensis", IF(J4875="BRCY", "Bruguiera cylindrica", IF(J4875="AVAL", "Avicennia alba", IF(J4875="AVOF", "Avicennia officinalis", IF(J4875="LURA", "Lumnitzera racemosa", IF(J4875="CETA", "Ceriops tagal", IF(J4875="XYGR", "Xylocarpus granatum", IF(J4875="AVMA", "Avicennia marina", IF(J4875="RHMU", "Rhizophora mucronata", IF(J4875="BRGY", "Bruguiera gymnorrhiza", IF(J4875="BRSE", "Bruguiera sexangula", IF(J4875="SOOV", "Sonneratia ovata", IF(J4875="SOCA", "Sonneratia caseolaris", IF(J4875="HELI", "Heritiera littoralis", IF(J4875="HESY", "Heritiera sylvatica", IF(J4875="NYFR", "Nypa fruticans", IF(J4875="CYRA", "Cynometra ramiflora", IF(J4875="PHPA", "Phoenix paludosa", IF(J4875="SCHY", "Scyphiphora hydrophyllacea", IF(J4875="DIMA", "Diospyros maritima", IF(J4875="POPI", "Pongamia pinnata", IF(J4875="MAPS", "Maniltoa psilogyne", IF(J4875="INBI", "Intsia bijuga", IF(J4875="ACEB", "Acanthus ebracteatus", IF(J4875="CAER", "Calamus erinaceus", IF(J4875="UNUN", "Unknown unknown",  IF(J4875="SOAL", "Sonneratia alba",  IF(J4875="AECO", "Aegiceras corniculatum", "" )) )))))))))))))))))))))))))))))</f>
        <v>Rhizophora apiculata</v>
      </c>
      <c r="J4875" s="1" t="s">
        <v>21</v>
      </c>
      <c r="K4875" s="55" t="n">
        <v>5.7</v>
      </c>
      <c r="L4875" s="1" t="n">
        <v>5</v>
      </c>
      <c r="M4875" s="1"/>
      <c r="N4875" s="1"/>
      <c r="O4875" s="1"/>
    </row>
    <row r="4876" s="18" customFormat="true" ht="13.8" hidden="false" customHeight="false" outlineLevel="0" collapsed="false">
      <c r="A4876" s="1" t="s">
        <v>91</v>
      </c>
      <c r="B4876" s="12" t="n">
        <v>43460</v>
      </c>
      <c r="C4876" s="1" t="s">
        <v>19</v>
      </c>
      <c r="D4876" s="1" t="s">
        <v>19</v>
      </c>
      <c r="E4876" s="1" t="s">
        <v>19</v>
      </c>
      <c r="F4876" s="1" t="s">
        <v>203</v>
      </c>
      <c r="G4876" s="1" t="s">
        <v>221</v>
      </c>
      <c r="H4876" s="1" t="n">
        <v>5</v>
      </c>
      <c r="I4876" s="23" t="str">
        <f aca="false">IF(J4876="RHAP", "Rhizophora apiculata", IF(J4876="EXAG", "Excoecaria agallocha", IF(J4876="BRPA", "Bruguiera parviflora", IF(J4876="XYMO", "Xylocarpus moluccensis", IF(J4876="BRCY", "Bruguiera cylindrica", IF(J4876="AVAL", "Avicennia alba", IF(J4876="AVOF", "Avicennia officinalis", IF(J4876="LURA", "Lumnitzera racemosa", IF(J4876="CETA", "Ceriops tagal", IF(J4876="XYGR", "Xylocarpus granatum", IF(J4876="AVMA", "Avicennia marina", IF(J4876="RHMU", "Rhizophora mucronata", IF(J4876="BRGY", "Bruguiera gymnorrhiza", IF(J4876="BRSE", "Bruguiera sexangula", IF(J4876="SOOV", "Sonneratia ovata", IF(J4876="SOCA", "Sonneratia caseolaris", IF(J4876="HELI", "Heritiera littoralis", IF(J4876="HESY", "Heritiera sylvatica", IF(J4876="NYFR", "Nypa fruticans", IF(J4876="CYRA", "Cynometra ramiflora", IF(J4876="PHPA", "Phoenix paludosa", IF(J4876="SCHY", "Scyphiphora hydrophyllacea", IF(J4876="DIMA", "Diospyros maritima", IF(J4876="POPI", "Pongamia pinnata", IF(J4876="MAPS", "Maniltoa psilogyne", IF(J4876="INBI", "Intsia bijuga", IF(J4876="ACEB", "Acanthus ebracteatus", IF(J4876="CAER", "Calamus erinaceus", IF(J4876="UNUN", "Unknown unknown",  IF(J4876="SOAL", "Sonneratia alba",  IF(J4876="AECO", "Aegiceras corniculatum", "" )) )))))))))))))))))))))))))))))</f>
        <v>Avicennia alba</v>
      </c>
      <c r="J4876" s="1" t="s">
        <v>27</v>
      </c>
      <c r="K4876" s="55" t="n">
        <v>16</v>
      </c>
      <c r="L4876" s="1" t="n">
        <v>2.5</v>
      </c>
      <c r="M4876" s="1"/>
      <c r="N4876" s="1"/>
      <c r="O4876" s="1"/>
    </row>
    <row r="4877" s="18" customFormat="true" ht="13.8" hidden="false" customHeight="false" outlineLevel="0" collapsed="false">
      <c r="A4877" s="1" t="s">
        <v>91</v>
      </c>
      <c r="B4877" s="12" t="n">
        <v>43460</v>
      </c>
      <c r="C4877" s="1" t="s">
        <v>19</v>
      </c>
      <c r="D4877" s="1" t="s">
        <v>19</v>
      </c>
      <c r="E4877" s="1" t="s">
        <v>19</v>
      </c>
      <c r="F4877" s="1" t="s">
        <v>203</v>
      </c>
      <c r="G4877" s="1" t="s">
        <v>221</v>
      </c>
      <c r="H4877" s="1" t="n">
        <v>5</v>
      </c>
      <c r="I4877" s="23" t="str">
        <f aca="false">IF(J4877="RHAP", "Rhizophora apiculata", IF(J4877="EXAG", "Excoecaria agallocha", IF(J4877="BRPA", "Bruguiera parviflora", IF(J4877="XYMO", "Xylocarpus moluccensis", IF(J4877="BRCY", "Bruguiera cylindrica", IF(J4877="AVAL", "Avicennia alba", IF(J4877="AVOF", "Avicennia officinalis", IF(J4877="LURA", "Lumnitzera racemosa", IF(J4877="CETA", "Ceriops tagal", IF(J4877="XYGR", "Xylocarpus granatum", IF(J4877="AVMA", "Avicennia marina", IF(J4877="RHMU", "Rhizophora mucronata", IF(J4877="BRGY", "Bruguiera gymnorrhiza", IF(J4877="BRSE", "Bruguiera sexangula", IF(J4877="SOOV", "Sonneratia ovata", IF(J4877="SOCA", "Sonneratia caseolaris", IF(J4877="HELI", "Heritiera littoralis", IF(J4877="HESY", "Heritiera sylvatica", IF(J4877="NYFR", "Nypa fruticans", IF(J4877="CYRA", "Cynometra ramiflora", IF(J4877="PHPA", "Phoenix paludosa", IF(J4877="SCHY", "Scyphiphora hydrophyllacea", IF(J4877="DIMA", "Diospyros maritima", IF(J4877="POPI", "Pongamia pinnata", IF(J4877="MAPS", "Maniltoa psilogyne", IF(J4877="INBI", "Intsia bijuga", IF(J4877="ACEB", "Acanthus ebracteatus", IF(J4877="CAER", "Calamus erinaceus", IF(J4877="UNUN", "Unknown unknown",  IF(J4877="SOAL", "Sonneratia alba",  IF(J4877="AECO", "Aegiceras corniculatum", "" )) )))))))))))))))))))))))))))))</f>
        <v>Avicennia alba</v>
      </c>
      <c r="J4877" s="1" t="s">
        <v>27</v>
      </c>
      <c r="K4877" s="55" t="n">
        <v>13.5</v>
      </c>
      <c r="L4877" s="1" t="n">
        <v>9</v>
      </c>
      <c r="M4877" s="1"/>
      <c r="N4877" s="1"/>
      <c r="O4877" s="1"/>
    </row>
    <row r="4878" s="18" customFormat="true" ht="13.8" hidden="false" customHeight="false" outlineLevel="0" collapsed="false">
      <c r="A4878" s="1" t="s">
        <v>91</v>
      </c>
      <c r="B4878" s="12" t="n">
        <v>43460</v>
      </c>
      <c r="C4878" s="1" t="s">
        <v>19</v>
      </c>
      <c r="D4878" s="1" t="s">
        <v>19</v>
      </c>
      <c r="E4878" s="1" t="s">
        <v>19</v>
      </c>
      <c r="F4878" s="1" t="s">
        <v>203</v>
      </c>
      <c r="G4878" s="1" t="s">
        <v>221</v>
      </c>
      <c r="H4878" s="1" t="n">
        <v>5</v>
      </c>
      <c r="I4878" s="23" t="str">
        <f aca="false">IF(J4878="RHAP", "Rhizophora apiculata", IF(J4878="EXAG", "Excoecaria agallocha", IF(J4878="BRPA", "Bruguiera parviflora", IF(J4878="XYMO", "Xylocarpus moluccensis", IF(J4878="BRCY", "Bruguiera cylindrica", IF(J4878="AVAL", "Avicennia alba", IF(J4878="AVOF", "Avicennia officinalis", IF(J4878="LURA", "Lumnitzera racemosa", IF(J4878="CETA", "Ceriops tagal", IF(J4878="XYGR", "Xylocarpus granatum", IF(J4878="AVMA", "Avicennia marina", IF(J4878="RHMU", "Rhizophora mucronata", IF(J4878="BRGY", "Bruguiera gymnorrhiza", IF(J4878="BRSE", "Bruguiera sexangula", IF(J4878="SOOV", "Sonneratia ovata", IF(J4878="SOCA", "Sonneratia caseolaris", IF(J4878="HELI", "Heritiera littoralis", IF(J4878="HESY", "Heritiera sylvatica", IF(J4878="NYFR", "Nypa fruticans", IF(J4878="CYRA", "Cynometra ramiflora", IF(J4878="PHPA", "Phoenix paludosa", IF(J4878="SCHY", "Scyphiphora hydrophyllacea", IF(J4878="DIMA", "Diospyros maritima", IF(J4878="POPI", "Pongamia pinnata", IF(J4878="MAPS", "Maniltoa psilogyne", IF(J4878="INBI", "Intsia bijuga", IF(J4878="ACEB", "Acanthus ebracteatus", IF(J4878="CAER", "Calamus erinaceus", IF(J4878="UNUN", "Unknown unknown",  IF(J4878="SOAL", "Sonneratia alba",  IF(J4878="AECO", "Aegiceras corniculatum", "" )) )))))))))))))))))))))))))))))</f>
        <v>Avicennia alba</v>
      </c>
      <c r="J4878" s="1" t="s">
        <v>27</v>
      </c>
      <c r="K4878" s="55" t="n">
        <v>12.7</v>
      </c>
      <c r="L4878" s="1" t="n">
        <v>3</v>
      </c>
      <c r="M4878" s="1"/>
      <c r="N4878" s="1"/>
      <c r="O4878" s="1"/>
    </row>
    <row r="4879" s="18" customFormat="true" ht="13.8" hidden="false" customHeight="false" outlineLevel="0" collapsed="false">
      <c r="A4879" s="1" t="s">
        <v>91</v>
      </c>
      <c r="B4879" s="12" t="n">
        <v>43460</v>
      </c>
      <c r="C4879" s="1" t="s">
        <v>19</v>
      </c>
      <c r="D4879" s="1" t="s">
        <v>19</v>
      </c>
      <c r="E4879" s="1" t="s">
        <v>19</v>
      </c>
      <c r="F4879" s="1" t="s">
        <v>203</v>
      </c>
      <c r="G4879" s="1" t="s">
        <v>221</v>
      </c>
      <c r="H4879" s="1" t="n">
        <v>5</v>
      </c>
      <c r="I4879" s="23" t="str">
        <f aca="false">IF(J4879="RHAP", "Rhizophora apiculata", IF(J4879="EXAG", "Excoecaria agallocha", IF(J4879="BRPA", "Bruguiera parviflora", IF(J4879="XYMO", "Xylocarpus moluccensis", IF(J4879="BRCY", "Bruguiera cylindrica", IF(J4879="AVAL", "Avicennia alba", IF(J4879="AVOF", "Avicennia officinalis", IF(J4879="LURA", "Lumnitzera racemosa", IF(J4879="CETA", "Ceriops tagal", IF(J4879="XYGR", "Xylocarpus granatum", IF(J4879="AVMA", "Avicennia marina", IF(J4879="RHMU", "Rhizophora mucronata", IF(J4879="BRGY", "Bruguiera gymnorrhiza", IF(J4879="BRSE", "Bruguiera sexangula", IF(J4879="SOOV", "Sonneratia ovata", IF(J4879="SOCA", "Sonneratia caseolaris", IF(J4879="HELI", "Heritiera littoralis", IF(J4879="HESY", "Heritiera sylvatica", IF(J4879="NYFR", "Nypa fruticans", IF(J4879="CYRA", "Cynometra ramiflora", IF(J4879="PHPA", "Phoenix paludosa", IF(J4879="SCHY", "Scyphiphora hydrophyllacea", IF(J4879="DIMA", "Diospyros maritima", IF(J4879="POPI", "Pongamia pinnata", IF(J4879="MAPS", "Maniltoa psilogyne", IF(J4879="INBI", "Intsia bijuga", IF(J4879="ACEB", "Acanthus ebracteatus", IF(J4879="CAER", "Calamus erinaceus", IF(J4879="UNUN", "Unknown unknown",  IF(J4879="SOAL", "Sonneratia alba",  IF(J4879="AECO", "Aegiceras corniculatum", "" )) )))))))))))))))))))))))))))))</f>
        <v>Rhizophora apiculata</v>
      </c>
      <c r="J4879" s="1" t="s">
        <v>21</v>
      </c>
      <c r="K4879" s="55" t="n">
        <v>5.1</v>
      </c>
      <c r="L4879" s="1" t="n">
        <v>5</v>
      </c>
      <c r="M4879" s="1"/>
      <c r="N4879" s="1"/>
      <c r="O4879" s="1"/>
    </row>
    <row r="4880" s="18" customFormat="true" ht="13.8" hidden="false" customHeight="false" outlineLevel="0" collapsed="false">
      <c r="A4880" s="1" t="s">
        <v>91</v>
      </c>
      <c r="B4880" s="12" t="n">
        <v>43460</v>
      </c>
      <c r="C4880" s="1" t="s">
        <v>19</v>
      </c>
      <c r="D4880" s="1" t="s">
        <v>19</v>
      </c>
      <c r="E4880" s="1" t="s">
        <v>19</v>
      </c>
      <c r="F4880" s="1" t="s">
        <v>203</v>
      </c>
      <c r="G4880" s="1" t="s">
        <v>221</v>
      </c>
      <c r="H4880" s="1" t="n">
        <v>5</v>
      </c>
      <c r="I4880" s="23" t="str">
        <f aca="false">IF(J4880="RHAP", "Rhizophora apiculata", IF(J4880="EXAG", "Excoecaria agallocha", IF(J4880="BRPA", "Bruguiera parviflora", IF(J4880="XYMO", "Xylocarpus moluccensis", IF(J4880="BRCY", "Bruguiera cylindrica", IF(J4880="AVAL", "Avicennia alba", IF(J4880="AVOF", "Avicennia officinalis", IF(J4880="LURA", "Lumnitzera racemosa", IF(J4880="CETA", "Ceriops tagal", IF(J4880="XYGR", "Xylocarpus granatum", IF(J4880="AVMA", "Avicennia marina", IF(J4880="RHMU", "Rhizophora mucronata", IF(J4880="BRGY", "Bruguiera gymnorrhiza", IF(J4880="BRSE", "Bruguiera sexangula", IF(J4880="SOOV", "Sonneratia ovata", IF(J4880="SOCA", "Sonneratia caseolaris", IF(J4880="HELI", "Heritiera littoralis", IF(J4880="HESY", "Heritiera sylvatica", IF(J4880="NYFR", "Nypa fruticans", IF(J4880="CYRA", "Cynometra ramiflora", IF(J4880="PHPA", "Phoenix paludosa", IF(J4880="SCHY", "Scyphiphora hydrophyllacea", IF(J4880="DIMA", "Diospyros maritima", IF(J4880="POPI", "Pongamia pinnata", IF(J4880="MAPS", "Maniltoa psilogyne", IF(J4880="INBI", "Intsia bijuga", IF(J4880="ACEB", "Acanthus ebracteatus", IF(J4880="CAER", "Calamus erinaceus", IF(J4880="UNUN", "Unknown unknown",  IF(J4880="SOAL", "Sonneratia alba",  IF(J4880="AECO", "Aegiceras corniculatum", "" )) )))))))))))))))))))))))))))))</f>
        <v>Avicennia alba</v>
      </c>
      <c r="J4880" s="1" t="s">
        <v>27</v>
      </c>
      <c r="K4880" s="55" t="n">
        <v>22</v>
      </c>
      <c r="L4880" s="1" t="n">
        <v>11</v>
      </c>
      <c r="M4880" s="1"/>
      <c r="N4880" s="1"/>
      <c r="O4880" s="1"/>
    </row>
    <row r="4881" s="18" customFormat="true" ht="13.8" hidden="false" customHeight="false" outlineLevel="0" collapsed="false">
      <c r="A4881" s="66" t="s">
        <v>91</v>
      </c>
      <c r="B4881" s="27" t="n">
        <v>43461</v>
      </c>
      <c r="C4881" s="1" t="s">
        <v>19</v>
      </c>
      <c r="D4881" s="1" t="s">
        <v>19</v>
      </c>
      <c r="E4881" s="1" t="s">
        <v>19</v>
      </c>
      <c r="F4881" s="1" t="s">
        <v>203</v>
      </c>
      <c r="G4881" s="66" t="s">
        <v>226</v>
      </c>
      <c r="H4881" s="1" t="n">
        <v>1</v>
      </c>
      <c r="I4881" s="23" t="str">
        <f aca="false">IF(J4881="RHAP", "Rhizophora apiculata", IF(J4881="EXAG", "Excoecaria agallocha", IF(J4881="BRPA", "Bruguiera parviflora", IF(J4881="XYMO", "Xylocarpus moluccensis", IF(J4881="BRCY", "Bruguiera cylindrica", IF(J4881="AVAL", "Avicennia alba", IF(J4881="AVOF", "Avicennia officinalis", IF(J4881="LURA", "Lumnitzera racemosa", IF(J4881="CETA", "Ceriops tagal", IF(J4881="XYGR", "Xylocarpus granatum", IF(J4881="AVMA", "Avicennia marina", IF(J4881="RHMU", "Rhizophora mucronata", IF(J4881="BRGY", "Bruguiera gymnorrhiza", IF(J4881="BRSE", "Bruguiera sexangula", IF(J4881="SOOV", "Sonneratia ovata", IF(J4881="SOCA", "Sonneratia caseolaris", IF(J4881="HELI", "Heritiera littoralis", IF(J4881="HESY", "Heritiera sylvatica", IF(J4881="NYFR", "Nypa fruticans", IF(J4881="CYRA", "Cynometra ramiflora", IF(J4881="PHPA", "Phoenix paludosa", IF(J4881="SCHY", "Scyphiphora hydrophyllacea", IF(J4881="DIMA", "Diospyros maritima", IF(J4881="POPI", "Pongamia pinnata", IF(J4881="MAPS", "Maniltoa psilogyne", IF(J4881="INBI", "Intsia bijuga", IF(J4881="ACEB", "Acanthus ebracteatus", IF(J4881="CAER", "Calamus erinaceus", IF(J4881="UNUN", "Unknown unknown",  IF(J4881="SOAL", "Sonneratia alba",  IF(J4881="AECO", "Aegiceras corniculatum", "" )) )))))))))))))))))))))))))))))</f>
        <v>Avicennia alba</v>
      </c>
      <c r="J4881" s="1" t="s">
        <v>27</v>
      </c>
      <c r="K4881" s="55" t="n">
        <v>7.2</v>
      </c>
      <c r="L4881" s="1" t="n">
        <v>8</v>
      </c>
      <c r="M4881" s="1"/>
      <c r="N4881" s="1"/>
      <c r="O4881" s="1"/>
    </row>
    <row r="4882" s="18" customFormat="true" ht="13.8" hidden="false" customHeight="false" outlineLevel="0" collapsed="false">
      <c r="A4882" s="66" t="s">
        <v>91</v>
      </c>
      <c r="B4882" s="27" t="n">
        <v>43461</v>
      </c>
      <c r="C4882" s="1" t="s">
        <v>19</v>
      </c>
      <c r="D4882" s="1" t="s">
        <v>19</v>
      </c>
      <c r="E4882" s="1" t="s">
        <v>19</v>
      </c>
      <c r="F4882" s="1" t="s">
        <v>203</v>
      </c>
      <c r="G4882" s="66" t="s">
        <v>226</v>
      </c>
      <c r="H4882" s="1" t="n">
        <v>1</v>
      </c>
      <c r="I4882" s="23" t="str">
        <f aca="false">IF(J4882="RHAP", "Rhizophora apiculata", IF(J4882="EXAG", "Excoecaria agallocha", IF(J4882="BRPA", "Bruguiera parviflora", IF(J4882="XYMO", "Xylocarpus moluccensis", IF(J4882="BRCY", "Bruguiera cylindrica", IF(J4882="AVAL", "Avicennia alba", IF(J4882="AVOF", "Avicennia officinalis", IF(J4882="LURA", "Lumnitzera racemosa", IF(J4882="CETA", "Ceriops tagal", IF(J4882="XYGR", "Xylocarpus granatum", IF(J4882="AVMA", "Avicennia marina", IF(J4882="RHMU", "Rhizophora mucronata", IF(J4882="BRGY", "Bruguiera gymnorrhiza", IF(J4882="BRSE", "Bruguiera sexangula", IF(J4882="SOOV", "Sonneratia ovata", IF(J4882="SOCA", "Sonneratia caseolaris", IF(J4882="HELI", "Heritiera littoralis", IF(J4882="HESY", "Heritiera sylvatica", IF(J4882="NYFR", "Nypa fruticans", IF(J4882="CYRA", "Cynometra ramiflora", IF(J4882="PHPA", "Phoenix paludosa", IF(J4882="SCHY", "Scyphiphora hydrophyllacea", IF(J4882="DIMA", "Diospyros maritima", IF(J4882="POPI", "Pongamia pinnata", IF(J4882="MAPS", "Maniltoa psilogyne", IF(J4882="INBI", "Intsia bijuga", IF(J4882="ACEB", "Acanthus ebracteatus", IF(J4882="CAER", "Calamus erinaceus", IF(J4882="UNUN", "Unknown unknown",  IF(J4882="SOAL", "Sonneratia alba",  IF(J4882="AECO", "Aegiceras corniculatum", "" )) )))))))))))))))))))))))))))))</f>
        <v>Avicennia alba</v>
      </c>
      <c r="J4882" s="1" t="s">
        <v>27</v>
      </c>
      <c r="K4882" s="55" t="n">
        <v>5.3</v>
      </c>
      <c r="L4882" s="1" t="n">
        <v>6</v>
      </c>
      <c r="M4882" s="1"/>
      <c r="N4882" s="1"/>
      <c r="O4882" s="1"/>
    </row>
    <row r="4883" s="18" customFormat="true" ht="13.8" hidden="false" customHeight="false" outlineLevel="0" collapsed="false">
      <c r="A4883" s="66" t="s">
        <v>91</v>
      </c>
      <c r="B4883" s="27" t="n">
        <v>43461</v>
      </c>
      <c r="C4883" s="1" t="s">
        <v>19</v>
      </c>
      <c r="D4883" s="1" t="s">
        <v>19</v>
      </c>
      <c r="E4883" s="1" t="s">
        <v>19</v>
      </c>
      <c r="F4883" s="1" t="s">
        <v>203</v>
      </c>
      <c r="G4883" s="66" t="s">
        <v>226</v>
      </c>
      <c r="H4883" s="1" t="n">
        <v>1</v>
      </c>
      <c r="I4883" s="23" t="str">
        <f aca="false">IF(J4883="RHAP", "Rhizophora apiculata", IF(J4883="EXAG", "Excoecaria agallocha", IF(J4883="BRPA", "Bruguiera parviflora", IF(J4883="XYMO", "Xylocarpus moluccensis", IF(J4883="BRCY", "Bruguiera cylindrica", IF(J4883="AVAL", "Avicennia alba", IF(J4883="AVOF", "Avicennia officinalis", IF(J4883="LURA", "Lumnitzera racemosa", IF(J4883="CETA", "Ceriops tagal", IF(J4883="XYGR", "Xylocarpus granatum", IF(J4883="AVMA", "Avicennia marina", IF(J4883="RHMU", "Rhizophora mucronata", IF(J4883="BRGY", "Bruguiera gymnorrhiza", IF(J4883="BRSE", "Bruguiera sexangula", IF(J4883="SOOV", "Sonneratia ovata", IF(J4883="SOCA", "Sonneratia caseolaris", IF(J4883="HELI", "Heritiera littoralis", IF(J4883="HESY", "Heritiera sylvatica", IF(J4883="NYFR", "Nypa fruticans", IF(J4883="CYRA", "Cynometra ramiflora", IF(J4883="PHPA", "Phoenix paludosa", IF(J4883="SCHY", "Scyphiphora hydrophyllacea", IF(J4883="DIMA", "Diospyros maritima", IF(J4883="POPI", "Pongamia pinnata", IF(J4883="MAPS", "Maniltoa psilogyne", IF(J4883="INBI", "Intsia bijuga", IF(J4883="ACEB", "Acanthus ebracteatus", IF(J4883="CAER", "Calamus erinaceus", IF(J4883="UNUN", "Unknown unknown",  IF(J4883="SOAL", "Sonneratia alba",  IF(J4883="AECO", "Aegiceras corniculatum", "" )) )))))))))))))))))))))))))))))</f>
        <v>Avicennia alba</v>
      </c>
      <c r="J4883" s="1" t="s">
        <v>27</v>
      </c>
      <c r="K4883" s="55" t="n">
        <v>8</v>
      </c>
      <c r="L4883" s="1" t="n">
        <v>7.5</v>
      </c>
      <c r="M4883" s="1"/>
      <c r="N4883" s="1"/>
      <c r="O4883" s="1"/>
    </row>
    <row r="4884" s="18" customFormat="true" ht="13.8" hidden="false" customHeight="false" outlineLevel="0" collapsed="false">
      <c r="A4884" s="66" t="s">
        <v>91</v>
      </c>
      <c r="B4884" s="27" t="n">
        <v>43461</v>
      </c>
      <c r="C4884" s="1" t="s">
        <v>19</v>
      </c>
      <c r="D4884" s="1" t="s">
        <v>19</v>
      </c>
      <c r="E4884" s="1" t="s">
        <v>19</v>
      </c>
      <c r="F4884" s="1" t="s">
        <v>203</v>
      </c>
      <c r="G4884" s="66" t="s">
        <v>226</v>
      </c>
      <c r="H4884" s="1" t="n">
        <v>1</v>
      </c>
      <c r="I4884" s="23" t="str">
        <f aca="false">IF(J4884="RHAP", "Rhizophora apiculata", IF(J4884="EXAG", "Excoecaria agallocha", IF(J4884="BRPA", "Bruguiera parviflora", IF(J4884="XYMO", "Xylocarpus moluccensis", IF(J4884="BRCY", "Bruguiera cylindrica", IF(J4884="AVAL", "Avicennia alba", IF(J4884="AVOF", "Avicennia officinalis", IF(J4884="LURA", "Lumnitzera racemosa", IF(J4884="CETA", "Ceriops tagal", IF(J4884="XYGR", "Xylocarpus granatum", IF(J4884="AVMA", "Avicennia marina", IF(J4884="RHMU", "Rhizophora mucronata", IF(J4884="BRGY", "Bruguiera gymnorrhiza", IF(J4884="BRSE", "Bruguiera sexangula", IF(J4884="SOOV", "Sonneratia ovata", IF(J4884="SOCA", "Sonneratia caseolaris", IF(J4884="HELI", "Heritiera littoralis", IF(J4884="HESY", "Heritiera sylvatica", IF(J4884="NYFR", "Nypa fruticans", IF(J4884="CYRA", "Cynometra ramiflora", IF(J4884="PHPA", "Phoenix paludosa", IF(J4884="SCHY", "Scyphiphora hydrophyllacea", IF(J4884="DIMA", "Diospyros maritima", IF(J4884="POPI", "Pongamia pinnata", IF(J4884="MAPS", "Maniltoa psilogyne", IF(J4884="INBI", "Intsia bijuga", IF(J4884="ACEB", "Acanthus ebracteatus", IF(J4884="CAER", "Calamus erinaceus", IF(J4884="UNUN", "Unknown unknown",  IF(J4884="SOAL", "Sonneratia alba",  IF(J4884="AECO", "Aegiceras corniculatum", "" )) )))))))))))))))))))))))))))))</f>
        <v>Avicennia alba</v>
      </c>
      <c r="J4884" s="1" t="s">
        <v>27</v>
      </c>
      <c r="K4884" s="55" t="n">
        <v>7.9</v>
      </c>
      <c r="L4884" s="1" t="n">
        <v>7</v>
      </c>
      <c r="M4884" s="1"/>
      <c r="N4884" s="1"/>
      <c r="O4884" s="1"/>
    </row>
    <row r="4885" s="18" customFormat="true" ht="13.8" hidden="false" customHeight="false" outlineLevel="0" collapsed="false">
      <c r="A4885" s="66" t="s">
        <v>91</v>
      </c>
      <c r="B4885" s="27" t="n">
        <v>43461</v>
      </c>
      <c r="C4885" s="1" t="s">
        <v>19</v>
      </c>
      <c r="D4885" s="1" t="s">
        <v>19</v>
      </c>
      <c r="E4885" s="1" t="s">
        <v>19</v>
      </c>
      <c r="F4885" s="1" t="s">
        <v>203</v>
      </c>
      <c r="G4885" s="66" t="s">
        <v>226</v>
      </c>
      <c r="H4885" s="1" t="n">
        <v>1</v>
      </c>
      <c r="I4885" s="23" t="str">
        <f aca="false">IF(J4885="RHAP", "Rhizophora apiculata", IF(J4885="EXAG", "Excoecaria agallocha", IF(J4885="BRPA", "Bruguiera parviflora", IF(J4885="XYMO", "Xylocarpus moluccensis", IF(J4885="BRCY", "Bruguiera cylindrica", IF(J4885="AVAL", "Avicennia alba", IF(J4885="AVOF", "Avicennia officinalis", IF(J4885="LURA", "Lumnitzera racemosa", IF(J4885="CETA", "Ceriops tagal", IF(J4885="XYGR", "Xylocarpus granatum", IF(J4885="AVMA", "Avicennia marina", IF(J4885="RHMU", "Rhizophora mucronata", IF(J4885="BRGY", "Bruguiera gymnorrhiza", IF(J4885="BRSE", "Bruguiera sexangula", IF(J4885="SOOV", "Sonneratia ovata", IF(J4885="SOCA", "Sonneratia caseolaris", IF(J4885="HELI", "Heritiera littoralis", IF(J4885="HESY", "Heritiera sylvatica", IF(J4885="NYFR", "Nypa fruticans", IF(J4885="CYRA", "Cynometra ramiflora", IF(J4885="PHPA", "Phoenix paludosa", IF(J4885="SCHY", "Scyphiphora hydrophyllacea", IF(J4885="DIMA", "Diospyros maritima", IF(J4885="POPI", "Pongamia pinnata", IF(J4885="MAPS", "Maniltoa psilogyne", IF(J4885="INBI", "Intsia bijuga", IF(J4885="ACEB", "Acanthus ebracteatus", IF(J4885="CAER", "Calamus erinaceus", IF(J4885="UNUN", "Unknown unknown",  IF(J4885="SOAL", "Sonneratia alba",  IF(J4885="AECO", "Aegiceras corniculatum", "" )) )))))))))))))))))))))))))))))</f>
        <v>Avicennia alba</v>
      </c>
      <c r="J4885" s="1" t="s">
        <v>27</v>
      </c>
      <c r="K4885" s="55" t="n">
        <v>6.7</v>
      </c>
      <c r="L4885" s="1" t="n">
        <v>7</v>
      </c>
      <c r="M4885" s="1"/>
      <c r="N4885" s="1"/>
      <c r="O4885" s="1"/>
    </row>
    <row r="4886" s="18" customFormat="true" ht="13.8" hidden="false" customHeight="false" outlineLevel="0" collapsed="false">
      <c r="A4886" s="66" t="s">
        <v>91</v>
      </c>
      <c r="B4886" s="27" t="n">
        <v>43461</v>
      </c>
      <c r="C4886" s="1" t="s">
        <v>19</v>
      </c>
      <c r="D4886" s="1" t="s">
        <v>19</v>
      </c>
      <c r="E4886" s="1" t="s">
        <v>19</v>
      </c>
      <c r="F4886" s="1" t="s">
        <v>203</v>
      </c>
      <c r="G4886" s="66" t="s">
        <v>226</v>
      </c>
      <c r="H4886" s="1" t="n">
        <v>1</v>
      </c>
      <c r="I4886" s="23" t="str">
        <f aca="false">IF(J4886="RHAP", "Rhizophora apiculata", IF(J4886="EXAG", "Excoecaria agallocha", IF(J4886="BRPA", "Bruguiera parviflora", IF(J4886="XYMO", "Xylocarpus moluccensis", IF(J4886="BRCY", "Bruguiera cylindrica", IF(J4886="AVAL", "Avicennia alba", IF(J4886="AVOF", "Avicennia officinalis", IF(J4886="LURA", "Lumnitzera racemosa", IF(J4886="CETA", "Ceriops tagal", IF(J4886="XYGR", "Xylocarpus granatum", IF(J4886="AVMA", "Avicennia marina", IF(J4886="RHMU", "Rhizophora mucronata", IF(J4886="BRGY", "Bruguiera gymnorrhiza", IF(J4886="BRSE", "Bruguiera sexangula", IF(J4886="SOOV", "Sonneratia ovata", IF(J4886="SOCA", "Sonneratia caseolaris", IF(J4886="HELI", "Heritiera littoralis", IF(J4886="HESY", "Heritiera sylvatica", IF(J4886="NYFR", "Nypa fruticans", IF(J4886="CYRA", "Cynometra ramiflora", IF(J4886="PHPA", "Phoenix paludosa", IF(J4886="SCHY", "Scyphiphora hydrophyllacea", IF(J4886="DIMA", "Diospyros maritima", IF(J4886="POPI", "Pongamia pinnata", IF(J4886="MAPS", "Maniltoa psilogyne", IF(J4886="INBI", "Intsia bijuga", IF(J4886="ACEB", "Acanthus ebracteatus", IF(J4886="CAER", "Calamus erinaceus", IF(J4886="UNUN", "Unknown unknown",  IF(J4886="SOAL", "Sonneratia alba",  IF(J4886="AECO", "Aegiceras corniculatum", "" )) )))))))))))))))))))))))))))))</f>
        <v>Avicennia alba</v>
      </c>
      <c r="J4886" s="1" t="s">
        <v>27</v>
      </c>
      <c r="K4886" s="55" t="n">
        <v>12</v>
      </c>
      <c r="L4886" s="1" t="n">
        <v>9</v>
      </c>
      <c r="M4886" s="1"/>
      <c r="N4886" s="1"/>
      <c r="O4886" s="1"/>
    </row>
    <row r="4887" s="18" customFormat="true" ht="13.8" hidden="false" customHeight="false" outlineLevel="0" collapsed="false">
      <c r="A4887" s="66" t="s">
        <v>91</v>
      </c>
      <c r="B4887" s="27" t="n">
        <v>43461</v>
      </c>
      <c r="C4887" s="1" t="s">
        <v>19</v>
      </c>
      <c r="D4887" s="1" t="s">
        <v>19</v>
      </c>
      <c r="E4887" s="1" t="s">
        <v>19</v>
      </c>
      <c r="F4887" s="1" t="s">
        <v>203</v>
      </c>
      <c r="G4887" s="66" t="s">
        <v>226</v>
      </c>
      <c r="H4887" s="1" t="n">
        <v>1</v>
      </c>
      <c r="I4887" s="23" t="str">
        <f aca="false">IF(J4887="RHAP", "Rhizophora apiculata", IF(J4887="EXAG", "Excoecaria agallocha", IF(J4887="BRPA", "Bruguiera parviflora", IF(J4887="XYMO", "Xylocarpus moluccensis", IF(J4887="BRCY", "Bruguiera cylindrica", IF(J4887="AVAL", "Avicennia alba", IF(J4887="AVOF", "Avicennia officinalis", IF(J4887="LURA", "Lumnitzera racemosa", IF(J4887="CETA", "Ceriops tagal", IF(J4887="XYGR", "Xylocarpus granatum", IF(J4887="AVMA", "Avicennia marina", IF(J4887="RHMU", "Rhizophora mucronata", IF(J4887="BRGY", "Bruguiera gymnorrhiza", IF(J4887="BRSE", "Bruguiera sexangula", IF(J4887="SOOV", "Sonneratia ovata", IF(J4887="SOCA", "Sonneratia caseolaris", IF(J4887="HELI", "Heritiera littoralis", IF(J4887="HESY", "Heritiera sylvatica", IF(J4887="NYFR", "Nypa fruticans", IF(J4887="CYRA", "Cynometra ramiflora", IF(J4887="PHPA", "Phoenix paludosa", IF(J4887="SCHY", "Scyphiphora hydrophyllacea", IF(J4887="DIMA", "Diospyros maritima", IF(J4887="POPI", "Pongamia pinnata", IF(J4887="MAPS", "Maniltoa psilogyne", IF(J4887="INBI", "Intsia bijuga", IF(J4887="ACEB", "Acanthus ebracteatus", IF(J4887="CAER", "Calamus erinaceus", IF(J4887="UNUN", "Unknown unknown",  IF(J4887="SOAL", "Sonneratia alba",  IF(J4887="AECO", "Aegiceras corniculatum", "" )) )))))))))))))))))))))))))))))</f>
        <v>Avicennia alba</v>
      </c>
      <c r="J4887" s="1" t="s">
        <v>27</v>
      </c>
      <c r="K4887" s="55" t="n">
        <v>6.7</v>
      </c>
      <c r="L4887" s="1" t="n">
        <v>9</v>
      </c>
      <c r="M4887" s="1"/>
      <c r="N4887" s="1"/>
      <c r="O4887" s="1"/>
    </row>
    <row r="4888" s="18" customFormat="true" ht="13.8" hidden="false" customHeight="false" outlineLevel="0" collapsed="false">
      <c r="A4888" s="66" t="s">
        <v>91</v>
      </c>
      <c r="B4888" s="27" t="n">
        <v>43461</v>
      </c>
      <c r="C4888" s="1" t="s">
        <v>19</v>
      </c>
      <c r="D4888" s="1" t="s">
        <v>19</v>
      </c>
      <c r="E4888" s="1" t="s">
        <v>19</v>
      </c>
      <c r="F4888" s="1" t="s">
        <v>203</v>
      </c>
      <c r="G4888" s="66" t="s">
        <v>226</v>
      </c>
      <c r="H4888" s="1" t="n">
        <v>1</v>
      </c>
      <c r="I4888" s="23" t="str">
        <f aca="false">IF(J4888="RHAP", "Rhizophora apiculata", IF(J4888="EXAG", "Excoecaria agallocha", IF(J4888="BRPA", "Bruguiera parviflora", IF(J4888="XYMO", "Xylocarpus moluccensis", IF(J4888="BRCY", "Bruguiera cylindrica", IF(J4888="AVAL", "Avicennia alba", IF(J4888="AVOF", "Avicennia officinalis", IF(J4888="LURA", "Lumnitzera racemosa", IF(J4888="CETA", "Ceriops tagal", IF(J4888="XYGR", "Xylocarpus granatum", IF(J4888="AVMA", "Avicennia marina", IF(J4888="RHMU", "Rhizophora mucronata", IF(J4888="BRGY", "Bruguiera gymnorrhiza", IF(J4888="BRSE", "Bruguiera sexangula", IF(J4888="SOOV", "Sonneratia ovata", IF(J4888="SOCA", "Sonneratia caseolaris", IF(J4888="HELI", "Heritiera littoralis", IF(J4888="HESY", "Heritiera sylvatica", IF(J4888="NYFR", "Nypa fruticans", IF(J4888="CYRA", "Cynometra ramiflora", IF(J4888="PHPA", "Phoenix paludosa", IF(J4888="SCHY", "Scyphiphora hydrophyllacea", IF(J4888="DIMA", "Diospyros maritima", IF(J4888="POPI", "Pongamia pinnata", IF(J4888="MAPS", "Maniltoa psilogyne", IF(J4888="INBI", "Intsia bijuga", IF(J4888="ACEB", "Acanthus ebracteatus", IF(J4888="CAER", "Calamus erinaceus", IF(J4888="UNUN", "Unknown unknown",  IF(J4888="SOAL", "Sonneratia alba",  IF(J4888="AECO", "Aegiceras corniculatum", "" )) )))))))))))))))))))))))))))))</f>
        <v>Avicennia alba</v>
      </c>
      <c r="J4888" s="1" t="s">
        <v>27</v>
      </c>
      <c r="K4888" s="55" t="n">
        <v>7.8</v>
      </c>
      <c r="L4888" s="1" t="n">
        <v>9</v>
      </c>
      <c r="M4888" s="1"/>
      <c r="N4888" s="1"/>
      <c r="O4888" s="1"/>
    </row>
    <row r="4889" s="18" customFormat="true" ht="13.8" hidden="false" customHeight="false" outlineLevel="0" collapsed="false">
      <c r="A4889" s="66" t="s">
        <v>91</v>
      </c>
      <c r="B4889" s="27" t="n">
        <v>43461</v>
      </c>
      <c r="C4889" s="1" t="s">
        <v>19</v>
      </c>
      <c r="D4889" s="1" t="s">
        <v>19</v>
      </c>
      <c r="E4889" s="1" t="s">
        <v>19</v>
      </c>
      <c r="F4889" s="1" t="s">
        <v>203</v>
      </c>
      <c r="G4889" s="66" t="s">
        <v>226</v>
      </c>
      <c r="H4889" s="1" t="n">
        <v>1</v>
      </c>
      <c r="I4889" s="23" t="str">
        <f aca="false">IF(J4889="RHAP", "Rhizophora apiculata", IF(J4889="EXAG", "Excoecaria agallocha", IF(J4889="BRPA", "Bruguiera parviflora", IF(J4889="XYMO", "Xylocarpus moluccensis", IF(J4889="BRCY", "Bruguiera cylindrica", IF(J4889="AVAL", "Avicennia alba", IF(J4889="AVOF", "Avicennia officinalis", IF(J4889="LURA", "Lumnitzera racemosa", IF(J4889="CETA", "Ceriops tagal", IF(J4889="XYGR", "Xylocarpus granatum", IF(J4889="AVMA", "Avicennia marina", IF(J4889="RHMU", "Rhizophora mucronata", IF(J4889="BRGY", "Bruguiera gymnorrhiza", IF(J4889="BRSE", "Bruguiera sexangula", IF(J4889="SOOV", "Sonneratia ovata", IF(J4889="SOCA", "Sonneratia caseolaris", IF(J4889="HELI", "Heritiera littoralis", IF(J4889="HESY", "Heritiera sylvatica", IF(J4889="NYFR", "Nypa fruticans", IF(J4889="CYRA", "Cynometra ramiflora", IF(J4889="PHPA", "Phoenix paludosa", IF(J4889="SCHY", "Scyphiphora hydrophyllacea", IF(J4889="DIMA", "Diospyros maritima", IF(J4889="POPI", "Pongamia pinnata", IF(J4889="MAPS", "Maniltoa psilogyne", IF(J4889="INBI", "Intsia bijuga", IF(J4889="ACEB", "Acanthus ebracteatus", IF(J4889="CAER", "Calamus erinaceus", IF(J4889="UNUN", "Unknown unknown",  IF(J4889="SOAL", "Sonneratia alba",  IF(J4889="AECO", "Aegiceras corniculatum", "" )) )))))))))))))))))))))))))))))</f>
        <v>Avicennia alba</v>
      </c>
      <c r="J4889" s="1" t="s">
        <v>27</v>
      </c>
      <c r="K4889" s="55" t="n">
        <v>5.9</v>
      </c>
      <c r="L4889" s="1" t="n">
        <v>6</v>
      </c>
      <c r="M4889" s="1"/>
      <c r="N4889" s="1"/>
      <c r="O4889" s="1"/>
    </row>
    <row r="4890" s="18" customFormat="true" ht="13.8" hidden="false" customHeight="false" outlineLevel="0" collapsed="false">
      <c r="A4890" s="66" t="s">
        <v>91</v>
      </c>
      <c r="B4890" s="27" t="n">
        <v>43461</v>
      </c>
      <c r="C4890" s="1" t="s">
        <v>19</v>
      </c>
      <c r="D4890" s="1" t="s">
        <v>19</v>
      </c>
      <c r="E4890" s="1" t="s">
        <v>19</v>
      </c>
      <c r="F4890" s="1" t="s">
        <v>203</v>
      </c>
      <c r="G4890" s="66" t="s">
        <v>226</v>
      </c>
      <c r="H4890" s="1" t="n">
        <v>1</v>
      </c>
      <c r="I4890" s="23" t="str">
        <f aca="false">IF(J4890="RHAP", "Rhizophora apiculata", IF(J4890="EXAG", "Excoecaria agallocha", IF(J4890="BRPA", "Bruguiera parviflora", IF(J4890="XYMO", "Xylocarpus moluccensis", IF(J4890="BRCY", "Bruguiera cylindrica", IF(J4890="AVAL", "Avicennia alba", IF(J4890="AVOF", "Avicennia officinalis", IF(J4890="LURA", "Lumnitzera racemosa", IF(J4890="CETA", "Ceriops tagal", IF(J4890="XYGR", "Xylocarpus granatum", IF(J4890="AVMA", "Avicennia marina", IF(J4890="RHMU", "Rhizophora mucronata", IF(J4890="BRGY", "Bruguiera gymnorrhiza", IF(J4890="BRSE", "Bruguiera sexangula", IF(J4890="SOOV", "Sonneratia ovata", IF(J4890="SOCA", "Sonneratia caseolaris", IF(J4890="HELI", "Heritiera littoralis", IF(J4890="HESY", "Heritiera sylvatica", IF(J4890="NYFR", "Nypa fruticans", IF(J4890="CYRA", "Cynometra ramiflora", IF(J4890="PHPA", "Phoenix paludosa", IF(J4890="SCHY", "Scyphiphora hydrophyllacea", IF(J4890="DIMA", "Diospyros maritima", IF(J4890="POPI", "Pongamia pinnata", IF(J4890="MAPS", "Maniltoa psilogyne", IF(J4890="INBI", "Intsia bijuga", IF(J4890="ACEB", "Acanthus ebracteatus", IF(J4890="CAER", "Calamus erinaceus", IF(J4890="UNUN", "Unknown unknown",  IF(J4890="SOAL", "Sonneratia alba",  IF(J4890="AECO", "Aegiceras corniculatum", "" )) )))))))))))))))))))))))))))))</f>
        <v>Avicennia alba</v>
      </c>
      <c r="J4890" s="1" t="s">
        <v>27</v>
      </c>
      <c r="K4890" s="55" t="n">
        <v>7.5</v>
      </c>
      <c r="L4890" s="1" t="n">
        <v>7</v>
      </c>
      <c r="M4890" s="1"/>
      <c r="N4890" s="1"/>
      <c r="O4890" s="1"/>
    </row>
    <row r="4891" s="18" customFormat="true" ht="13.8" hidden="false" customHeight="false" outlineLevel="0" collapsed="false">
      <c r="A4891" s="66" t="s">
        <v>91</v>
      </c>
      <c r="B4891" s="27" t="n">
        <v>43461</v>
      </c>
      <c r="C4891" s="1" t="s">
        <v>19</v>
      </c>
      <c r="D4891" s="1" t="s">
        <v>19</v>
      </c>
      <c r="E4891" s="1" t="s">
        <v>19</v>
      </c>
      <c r="F4891" s="1" t="s">
        <v>203</v>
      </c>
      <c r="G4891" s="66" t="s">
        <v>226</v>
      </c>
      <c r="H4891" s="1" t="n">
        <v>1</v>
      </c>
      <c r="I4891" s="23" t="str">
        <f aca="false">IF(J4891="RHAP", "Rhizophora apiculata", IF(J4891="EXAG", "Excoecaria agallocha", IF(J4891="BRPA", "Bruguiera parviflora", IF(J4891="XYMO", "Xylocarpus moluccensis", IF(J4891="BRCY", "Bruguiera cylindrica", IF(J4891="AVAL", "Avicennia alba", IF(J4891="AVOF", "Avicennia officinalis", IF(J4891="LURA", "Lumnitzera racemosa", IF(J4891="CETA", "Ceriops tagal", IF(J4891="XYGR", "Xylocarpus granatum", IF(J4891="AVMA", "Avicennia marina", IF(J4891="RHMU", "Rhizophora mucronata", IF(J4891="BRGY", "Bruguiera gymnorrhiza", IF(J4891="BRSE", "Bruguiera sexangula", IF(J4891="SOOV", "Sonneratia ovata", IF(J4891="SOCA", "Sonneratia caseolaris", IF(J4891="HELI", "Heritiera littoralis", IF(J4891="HESY", "Heritiera sylvatica", IF(J4891="NYFR", "Nypa fruticans", IF(J4891="CYRA", "Cynometra ramiflora", IF(J4891="PHPA", "Phoenix paludosa", IF(J4891="SCHY", "Scyphiphora hydrophyllacea", IF(J4891="DIMA", "Diospyros maritima", IF(J4891="POPI", "Pongamia pinnata", IF(J4891="MAPS", "Maniltoa psilogyne", IF(J4891="INBI", "Intsia bijuga", IF(J4891="ACEB", "Acanthus ebracteatus", IF(J4891="CAER", "Calamus erinaceus", IF(J4891="UNUN", "Unknown unknown",  IF(J4891="SOAL", "Sonneratia alba",  IF(J4891="AECO", "Aegiceras corniculatum", "" )) )))))))))))))))))))))))))))))</f>
        <v>Avicennia alba</v>
      </c>
      <c r="J4891" s="1" t="s">
        <v>27</v>
      </c>
      <c r="K4891" s="55" t="n">
        <v>10</v>
      </c>
      <c r="L4891" s="1" t="n">
        <v>8</v>
      </c>
      <c r="M4891" s="1"/>
      <c r="N4891" s="1"/>
      <c r="O4891" s="1"/>
    </row>
    <row r="4892" s="18" customFormat="true" ht="13.8" hidden="false" customHeight="false" outlineLevel="0" collapsed="false">
      <c r="A4892" s="66" t="s">
        <v>91</v>
      </c>
      <c r="B4892" s="27" t="n">
        <v>43461</v>
      </c>
      <c r="C4892" s="1" t="s">
        <v>19</v>
      </c>
      <c r="D4892" s="1" t="s">
        <v>19</v>
      </c>
      <c r="E4892" s="1" t="s">
        <v>19</v>
      </c>
      <c r="F4892" s="1" t="s">
        <v>203</v>
      </c>
      <c r="G4892" s="66" t="s">
        <v>226</v>
      </c>
      <c r="H4892" s="1" t="n">
        <v>1</v>
      </c>
      <c r="I4892" s="23" t="str">
        <f aca="false">IF(J4892="RHAP", "Rhizophora apiculata", IF(J4892="EXAG", "Excoecaria agallocha", IF(J4892="BRPA", "Bruguiera parviflora", IF(J4892="XYMO", "Xylocarpus moluccensis", IF(J4892="BRCY", "Bruguiera cylindrica", IF(J4892="AVAL", "Avicennia alba", IF(J4892="AVOF", "Avicennia officinalis", IF(J4892="LURA", "Lumnitzera racemosa", IF(J4892="CETA", "Ceriops tagal", IF(J4892="XYGR", "Xylocarpus granatum", IF(J4892="AVMA", "Avicennia marina", IF(J4892="RHMU", "Rhizophora mucronata", IF(J4892="BRGY", "Bruguiera gymnorrhiza", IF(J4892="BRSE", "Bruguiera sexangula", IF(J4892="SOOV", "Sonneratia ovata", IF(J4892="SOCA", "Sonneratia caseolaris", IF(J4892="HELI", "Heritiera littoralis", IF(J4892="HESY", "Heritiera sylvatica", IF(J4892="NYFR", "Nypa fruticans", IF(J4892="CYRA", "Cynometra ramiflora", IF(J4892="PHPA", "Phoenix paludosa", IF(J4892="SCHY", "Scyphiphora hydrophyllacea", IF(J4892="DIMA", "Diospyros maritima", IF(J4892="POPI", "Pongamia pinnata", IF(J4892="MAPS", "Maniltoa psilogyne", IF(J4892="INBI", "Intsia bijuga", IF(J4892="ACEB", "Acanthus ebracteatus", IF(J4892="CAER", "Calamus erinaceus", IF(J4892="UNUN", "Unknown unknown",  IF(J4892="SOAL", "Sonneratia alba",  IF(J4892="AECO", "Aegiceras corniculatum", "" )) )))))))))))))))))))))))))))))</f>
        <v>Avicennia alba</v>
      </c>
      <c r="J4892" s="1" t="s">
        <v>27</v>
      </c>
      <c r="K4892" s="55" t="n">
        <v>8.5</v>
      </c>
      <c r="L4892" s="1" t="n">
        <v>10</v>
      </c>
      <c r="M4892" s="1"/>
      <c r="N4892" s="1"/>
      <c r="O4892" s="1"/>
    </row>
    <row r="4893" s="18" customFormat="true" ht="13.8" hidden="false" customHeight="false" outlineLevel="0" collapsed="false">
      <c r="A4893" s="66" t="s">
        <v>91</v>
      </c>
      <c r="B4893" s="27" t="n">
        <v>43461</v>
      </c>
      <c r="C4893" s="1" t="s">
        <v>19</v>
      </c>
      <c r="D4893" s="1" t="s">
        <v>19</v>
      </c>
      <c r="E4893" s="1" t="s">
        <v>19</v>
      </c>
      <c r="F4893" s="1" t="s">
        <v>203</v>
      </c>
      <c r="G4893" s="66" t="s">
        <v>226</v>
      </c>
      <c r="H4893" s="1" t="n">
        <v>1</v>
      </c>
      <c r="I4893" s="23" t="str">
        <f aca="false">IF(J4893="RHAP", "Rhizophora apiculata", IF(J4893="EXAG", "Excoecaria agallocha", IF(J4893="BRPA", "Bruguiera parviflora", IF(J4893="XYMO", "Xylocarpus moluccensis", IF(J4893="BRCY", "Bruguiera cylindrica", IF(J4893="AVAL", "Avicennia alba", IF(J4893="AVOF", "Avicennia officinalis", IF(J4893="LURA", "Lumnitzera racemosa", IF(J4893="CETA", "Ceriops tagal", IF(J4893="XYGR", "Xylocarpus granatum", IF(J4893="AVMA", "Avicennia marina", IF(J4893="RHMU", "Rhizophora mucronata", IF(J4893="BRGY", "Bruguiera gymnorrhiza", IF(J4893="BRSE", "Bruguiera sexangula", IF(J4893="SOOV", "Sonneratia ovata", IF(J4893="SOCA", "Sonneratia caseolaris", IF(J4893="HELI", "Heritiera littoralis", IF(J4893="HESY", "Heritiera sylvatica", IF(J4893="NYFR", "Nypa fruticans", IF(J4893="CYRA", "Cynometra ramiflora", IF(J4893="PHPA", "Phoenix paludosa", IF(J4893="SCHY", "Scyphiphora hydrophyllacea", IF(J4893="DIMA", "Diospyros maritima", IF(J4893="POPI", "Pongamia pinnata", IF(J4893="MAPS", "Maniltoa psilogyne", IF(J4893="INBI", "Intsia bijuga", IF(J4893="ACEB", "Acanthus ebracteatus", IF(J4893="CAER", "Calamus erinaceus", IF(J4893="UNUN", "Unknown unknown",  IF(J4893="SOAL", "Sonneratia alba",  IF(J4893="AECO", "Aegiceras corniculatum", "" )) )))))))))))))))))))))))))))))</f>
        <v>Avicennia alba</v>
      </c>
      <c r="J4893" s="1" t="s">
        <v>27</v>
      </c>
      <c r="K4893" s="55" t="n">
        <v>7.5</v>
      </c>
      <c r="L4893" s="1" t="n">
        <v>8</v>
      </c>
      <c r="M4893" s="1"/>
      <c r="N4893" s="1"/>
      <c r="O4893" s="1"/>
    </row>
    <row r="4894" s="18" customFormat="true" ht="13.8" hidden="false" customHeight="false" outlineLevel="0" collapsed="false">
      <c r="A4894" s="66" t="s">
        <v>91</v>
      </c>
      <c r="B4894" s="27" t="n">
        <v>43461</v>
      </c>
      <c r="C4894" s="1" t="s">
        <v>19</v>
      </c>
      <c r="D4894" s="1" t="s">
        <v>19</v>
      </c>
      <c r="E4894" s="1" t="s">
        <v>19</v>
      </c>
      <c r="F4894" s="1" t="s">
        <v>203</v>
      </c>
      <c r="G4894" s="66" t="s">
        <v>226</v>
      </c>
      <c r="H4894" s="1" t="n">
        <v>1</v>
      </c>
      <c r="I4894" s="23" t="str">
        <f aca="false">IF(J4894="RHAP", "Rhizophora apiculata", IF(J4894="EXAG", "Excoecaria agallocha", IF(J4894="BRPA", "Bruguiera parviflora", IF(J4894="XYMO", "Xylocarpus moluccensis", IF(J4894="BRCY", "Bruguiera cylindrica", IF(J4894="AVAL", "Avicennia alba", IF(J4894="AVOF", "Avicennia officinalis", IF(J4894="LURA", "Lumnitzera racemosa", IF(J4894="CETA", "Ceriops tagal", IF(J4894="XYGR", "Xylocarpus granatum", IF(J4894="AVMA", "Avicennia marina", IF(J4894="RHMU", "Rhizophora mucronata", IF(J4894="BRGY", "Bruguiera gymnorrhiza", IF(J4894="BRSE", "Bruguiera sexangula", IF(J4894="SOOV", "Sonneratia ovata", IF(J4894="SOCA", "Sonneratia caseolaris", IF(J4894="HELI", "Heritiera littoralis", IF(J4894="HESY", "Heritiera sylvatica", IF(J4894="NYFR", "Nypa fruticans", IF(J4894="CYRA", "Cynometra ramiflora", IF(J4894="PHPA", "Phoenix paludosa", IF(J4894="SCHY", "Scyphiphora hydrophyllacea", IF(J4894="DIMA", "Diospyros maritima", IF(J4894="POPI", "Pongamia pinnata", IF(J4894="MAPS", "Maniltoa psilogyne", IF(J4894="INBI", "Intsia bijuga", IF(J4894="ACEB", "Acanthus ebracteatus", IF(J4894="CAER", "Calamus erinaceus", IF(J4894="UNUN", "Unknown unknown",  IF(J4894="SOAL", "Sonneratia alba",  IF(J4894="AECO", "Aegiceras corniculatum", "" )) )))))))))))))))))))))))))))))</f>
        <v>Avicennia alba</v>
      </c>
      <c r="J4894" s="1" t="s">
        <v>27</v>
      </c>
      <c r="K4894" s="55" t="n">
        <v>9.9</v>
      </c>
      <c r="L4894" s="1" t="n">
        <v>9</v>
      </c>
      <c r="M4894" s="1"/>
      <c r="N4894" s="1"/>
      <c r="O4894" s="1"/>
    </row>
    <row r="4895" s="18" customFormat="true" ht="13.8" hidden="false" customHeight="false" outlineLevel="0" collapsed="false">
      <c r="A4895" s="66" t="s">
        <v>91</v>
      </c>
      <c r="B4895" s="27" t="n">
        <v>43461</v>
      </c>
      <c r="C4895" s="1" t="s">
        <v>19</v>
      </c>
      <c r="D4895" s="1" t="s">
        <v>19</v>
      </c>
      <c r="E4895" s="1" t="s">
        <v>19</v>
      </c>
      <c r="F4895" s="1" t="s">
        <v>203</v>
      </c>
      <c r="G4895" s="66" t="s">
        <v>226</v>
      </c>
      <c r="H4895" s="1" t="n">
        <v>1</v>
      </c>
      <c r="I4895" s="23" t="str">
        <f aca="false">IF(J4895="RHAP", "Rhizophora apiculata", IF(J4895="EXAG", "Excoecaria agallocha", IF(J4895="BRPA", "Bruguiera parviflora", IF(J4895="XYMO", "Xylocarpus moluccensis", IF(J4895="BRCY", "Bruguiera cylindrica", IF(J4895="AVAL", "Avicennia alba", IF(J4895="AVOF", "Avicennia officinalis", IF(J4895="LURA", "Lumnitzera racemosa", IF(J4895="CETA", "Ceriops tagal", IF(J4895="XYGR", "Xylocarpus granatum", IF(J4895="AVMA", "Avicennia marina", IF(J4895="RHMU", "Rhizophora mucronata", IF(J4895="BRGY", "Bruguiera gymnorrhiza", IF(J4895="BRSE", "Bruguiera sexangula", IF(J4895="SOOV", "Sonneratia ovata", IF(J4895="SOCA", "Sonneratia caseolaris", IF(J4895="HELI", "Heritiera littoralis", IF(J4895="HESY", "Heritiera sylvatica", IF(J4895="NYFR", "Nypa fruticans", IF(J4895="CYRA", "Cynometra ramiflora", IF(J4895="PHPA", "Phoenix paludosa", IF(J4895="SCHY", "Scyphiphora hydrophyllacea", IF(J4895="DIMA", "Diospyros maritima", IF(J4895="POPI", "Pongamia pinnata", IF(J4895="MAPS", "Maniltoa psilogyne", IF(J4895="INBI", "Intsia bijuga", IF(J4895="ACEB", "Acanthus ebracteatus", IF(J4895="CAER", "Calamus erinaceus", IF(J4895="UNUN", "Unknown unknown",  IF(J4895="SOAL", "Sonneratia alba",  IF(J4895="AECO", "Aegiceras corniculatum", "" )) )))))))))))))))))))))))))))))</f>
        <v>Avicennia alba</v>
      </c>
      <c r="J4895" s="1" t="s">
        <v>27</v>
      </c>
      <c r="K4895" s="55" t="n">
        <v>8.5</v>
      </c>
      <c r="L4895" s="1" t="n">
        <v>9</v>
      </c>
      <c r="M4895" s="1"/>
      <c r="N4895" s="1"/>
      <c r="O4895" s="1"/>
    </row>
    <row r="4896" s="18" customFormat="true" ht="13.8" hidden="false" customHeight="false" outlineLevel="0" collapsed="false">
      <c r="A4896" s="66" t="s">
        <v>91</v>
      </c>
      <c r="B4896" s="27" t="n">
        <v>43461</v>
      </c>
      <c r="C4896" s="1" t="s">
        <v>19</v>
      </c>
      <c r="D4896" s="1" t="s">
        <v>19</v>
      </c>
      <c r="E4896" s="1" t="s">
        <v>19</v>
      </c>
      <c r="F4896" s="1" t="s">
        <v>203</v>
      </c>
      <c r="G4896" s="66" t="s">
        <v>226</v>
      </c>
      <c r="H4896" s="1" t="n">
        <v>1</v>
      </c>
      <c r="I4896" s="23" t="str">
        <f aca="false">IF(J4896="RHAP", "Rhizophora apiculata", IF(J4896="EXAG", "Excoecaria agallocha", IF(J4896="BRPA", "Bruguiera parviflora", IF(J4896="XYMO", "Xylocarpus moluccensis", IF(J4896="BRCY", "Bruguiera cylindrica", IF(J4896="AVAL", "Avicennia alba", IF(J4896="AVOF", "Avicennia officinalis", IF(J4896="LURA", "Lumnitzera racemosa", IF(J4896="CETA", "Ceriops tagal", IF(J4896="XYGR", "Xylocarpus granatum", IF(J4896="AVMA", "Avicennia marina", IF(J4896="RHMU", "Rhizophora mucronata", IF(J4896="BRGY", "Bruguiera gymnorrhiza", IF(J4896="BRSE", "Bruguiera sexangula", IF(J4896="SOOV", "Sonneratia ovata", IF(J4896="SOCA", "Sonneratia caseolaris", IF(J4896="HELI", "Heritiera littoralis", IF(J4896="HESY", "Heritiera sylvatica", IF(J4896="NYFR", "Nypa fruticans", IF(J4896="CYRA", "Cynometra ramiflora", IF(J4896="PHPA", "Phoenix paludosa", IF(J4896="SCHY", "Scyphiphora hydrophyllacea", IF(J4896="DIMA", "Diospyros maritima", IF(J4896="POPI", "Pongamia pinnata", IF(J4896="MAPS", "Maniltoa psilogyne", IF(J4896="INBI", "Intsia bijuga", IF(J4896="ACEB", "Acanthus ebracteatus", IF(J4896="CAER", "Calamus erinaceus", IF(J4896="UNUN", "Unknown unknown",  IF(J4896="SOAL", "Sonneratia alba",  IF(J4896="AECO", "Aegiceras corniculatum", "" )) )))))))))))))))))))))))))))))</f>
        <v>Avicennia alba</v>
      </c>
      <c r="J4896" s="1" t="s">
        <v>27</v>
      </c>
      <c r="K4896" s="55" t="n">
        <v>5.9</v>
      </c>
      <c r="L4896" s="1" t="n">
        <v>6</v>
      </c>
      <c r="M4896" s="1"/>
      <c r="N4896" s="1"/>
      <c r="O4896" s="1"/>
    </row>
    <row r="4897" s="18" customFormat="true" ht="13.8" hidden="false" customHeight="false" outlineLevel="0" collapsed="false">
      <c r="A4897" s="66" t="s">
        <v>91</v>
      </c>
      <c r="B4897" s="27" t="n">
        <v>43461</v>
      </c>
      <c r="C4897" s="1" t="s">
        <v>19</v>
      </c>
      <c r="D4897" s="1" t="s">
        <v>19</v>
      </c>
      <c r="E4897" s="1" t="s">
        <v>19</v>
      </c>
      <c r="F4897" s="1" t="s">
        <v>203</v>
      </c>
      <c r="G4897" s="66" t="s">
        <v>226</v>
      </c>
      <c r="H4897" s="1" t="n">
        <v>1</v>
      </c>
      <c r="I4897" s="23" t="str">
        <f aca="false">IF(J4897="RHAP", "Rhizophora apiculata", IF(J4897="EXAG", "Excoecaria agallocha", IF(J4897="BRPA", "Bruguiera parviflora", IF(J4897="XYMO", "Xylocarpus moluccensis", IF(J4897="BRCY", "Bruguiera cylindrica", IF(J4897="AVAL", "Avicennia alba", IF(J4897="AVOF", "Avicennia officinalis", IF(J4897="LURA", "Lumnitzera racemosa", IF(J4897="CETA", "Ceriops tagal", IF(J4897="XYGR", "Xylocarpus granatum", IF(J4897="AVMA", "Avicennia marina", IF(J4897="RHMU", "Rhizophora mucronata", IF(J4897="BRGY", "Bruguiera gymnorrhiza", IF(J4897="BRSE", "Bruguiera sexangula", IF(J4897="SOOV", "Sonneratia ovata", IF(J4897="SOCA", "Sonneratia caseolaris", IF(J4897="HELI", "Heritiera littoralis", IF(J4897="HESY", "Heritiera sylvatica", IF(J4897="NYFR", "Nypa fruticans", IF(J4897="CYRA", "Cynometra ramiflora", IF(J4897="PHPA", "Phoenix paludosa", IF(J4897="SCHY", "Scyphiphora hydrophyllacea", IF(J4897="DIMA", "Diospyros maritima", IF(J4897="POPI", "Pongamia pinnata", IF(J4897="MAPS", "Maniltoa psilogyne", IF(J4897="INBI", "Intsia bijuga", IF(J4897="ACEB", "Acanthus ebracteatus", IF(J4897="CAER", "Calamus erinaceus", IF(J4897="UNUN", "Unknown unknown",  IF(J4897="SOAL", "Sonneratia alba",  IF(J4897="AECO", "Aegiceras corniculatum", "" )) )))))))))))))))))))))))))))))</f>
        <v>Avicennia alba</v>
      </c>
      <c r="J4897" s="1" t="s">
        <v>27</v>
      </c>
      <c r="K4897" s="55" t="n">
        <v>6.8</v>
      </c>
      <c r="L4897" s="1" t="n">
        <v>5</v>
      </c>
      <c r="M4897" s="1"/>
      <c r="N4897" s="1"/>
      <c r="O4897" s="1"/>
    </row>
    <row r="4898" s="18" customFormat="true" ht="13.8" hidden="false" customHeight="false" outlineLevel="0" collapsed="false">
      <c r="A4898" s="66" t="s">
        <v>91</v>
      </c>
      <c r="B4898" s="27" t="n">
        <v>43461</v>
      </c>
      <c r="C4898" s="1" t="s">
        <v>19</v>
      </c>
      <c r="D4898" s="1" t="s">
        <v>19</v>
      </c>
      <c r="E4898" s="1" t="s">
        <v>19</v>
      </c>
      <c r="F4898" s="1" t="s">
        <v>203</v>
      </c>
      <c r="G4898" s="66" t="s">
        <v>226</v>
      </c>
      <c r="H4898" s="1" t="n">
        <v>1</v>
      </c>
      <c r="I4898" s="23" t="str">
        <f aca="false">IF(J4898="RHAP", "Rhizophora apiculata", IF(J4898="EXAG", "Excoecaria agallocha", IF(J4898="BRPA", "Bruguiera parviflora", IF(J4898="XYMO", "Xylocarpus moluccensis", IF(J4898="BRCY", "Bruguiera cylindrica", IF(J4898="AVAL", "Avicennia alba", IF(J4898="AVOF", "Avicennia officinalis", IF(J4898="LURA", "Lumnitzera racemosa", IF(J4898="CETA", "Ceriops tagal", IF(J4898="XYGR", "Xylocarpus granatum", IF(J4898="AVMA", "Avicennia marina", IF(J4898="RHMU", "Rhizophora mucronata", IF(J4898="BRGY", "Bruguiera gymnorrhiza", IF(J4898="BRSE", "Bruguiera sexangula", IF(J4898="SOOV", "Sonneratia ovata", IF(J4898="SOCA", "Sonneratia caseolaris", IF(J4898="HELI", "Heritiera littoralis", IF(J4898="HESY", "Heritiera sylvatica", IF(J4898="NYFR", "Nypa fruticans", IF(J4898="CYRA", "Cynometra ramiflora", IF(J4898="PHPA", "Phoenix paludosa", IF(J4898="SCHY", "Scyphiphora hydrophyllacea", IF(J4898="DIMA", "Diospyros maritima", IF(J4898="POPI", "Pongamia pinnata", IF(J4898="MAPS", "Maniltoa psilogyne", IF(J4898="INBI", "Intsia bijuga", IF(J4898="ACEB", "Acanthus ebracteatus", IF(J4898="CAER", "Calamus erinaceus", IF(J4898="UNUN", "Unknown unknown",  IF(J4898="SOAL", "Sonneratia alba",  IF(J4898="AECO", "Aegiceras corniculatum", "" )) )))))))))))))))))))))))))))))</f>
        <v>Avicennia alba</v>
      </c>
      <c r="J4898" s="1" t="s">
        <v>27</v>
      </c>
      <c r="K4898" s="55" t="n">
        <v>8.8</v>
      </c>
      <c r="L4898" s="1" t="n">
        <v>10</v>
      </c>
      <c r="M4898" s="1"/>
      <c r="N4898" s="1"/>
      <c r="O4898" s="1"/>
    </row>
    <row r="4899" s="18" customFormat="true" ht="13.8" hidden="false" customHeight="false" outlineLevel="0" collapsed="false">
      <c r="A4899" s="66" t="s">
        <v>91</v>
      </c>
      <c r="B4899" s="27" t="n">
        <v>43461</v>
      </c>
      <c r="C4899" s="1" t="s">
        <v>19</v>
      </c>
      <c r="D4899" s="1" t="s">
        <v>19</v>
      </c>
      <c r="E4899" s="1" t="s">
        <v>19</v>
      </c>
      <c r="F4899" s="1" t="s">
        <v>203</v>
      </c>
      <c r="G4899" s="66" t="s">
        <v>226</v>
      </c>
      <c r="H4899" s="1" t="n">
        <v>1</v>
      </c>
      <c r="I4899" s="23" t="str">
        <f aca="false">IF(J4899="RHAP", "Rhizophora apiculata", IF(J4899="EXAG", "Excoecaria agallocha", IF(J4899="BRPA", "Bruguiera parviflora", IF(J4899="XYMO", "Xylocarpus moluccensis", IF(J4899="BRCY", "Bruguiera cylindrica", IF(J4899="AVAL", "Avicennia alba", IF(J4899="AVOF", "Avicennia officinalis", IF(J4899="LURA", "Lumnitzera racemosa", IF(J4899="CETA", "Ceriops tagal", IF(J4899="XYGR", "Xylocarpus granatum", IF(J4899="AVMA", "Avicennia marina", IF(J4899="RHMU", "Rhizophora mucronata", IF(J4899="BRGY", "Bruguiera gymnorrhiza", IF(J4899="BRSE", "Bruguiera sexangula", IF(J4899="SOOV", "Sonneratia ovata", IF(J4899="SOCA", "Sonneratia caseolaris", IF(J4899="HELI", "Heritiera littoralis", IF(J4899="HESY", "Heritiera sylvatica", IF(J4899="NYFR", "Nypa fruticans", IF(J4899="CYRA", "Cynometra ramiflora", IF(J4899="PHPA", "Phoenix paludosa", IF(J4899="SCHY", "Scyphiphora hydrophyllacea", IF(J4899="DIMA", "Diospyros maritima", IF(J4899="POPI", "Pongamia pinnata", IF(J4899="MAPS", "Maniltoa psilogyne", IF(J4899="INBI", "Intsia bijuga", IF(J4899="ACEB", "Acanthus ebracteatus", IF(J4899="CAER", "Calamus erinaceus", IF(J4899="UNUN", "Unknown unknown",  IF(J4899="SOAL", "Sonneratia alba",  IF(J4899="AECO", "Aegiceras corniculatum", "" )) )))))))))))))))))))))))))))))</f>
        <v>Avicennia alba</v>
      </c>
      <c r="J4899" s="1" t="s">
        <v>27</v>
      </c>
      <c r="K4899" s="55" t="n">
        <v>10.8</v>
      </c>
      <c r="L4899" s="1" t="n">
        <v>9</v>
      </c>
      <c r="M4899" s="1"/>
      <c r="N4899" s="1"/>
      <c r="O4899" s="1"/>
    </row>
    <row r="4900" s="18" customFormat="true" ht="13.8" hidden="false" customHeight="false" outlineLevel="0" collapsed="false">
      <c r="A4900" s="66" t="s">
        <v>91</v>
      </c>
      <c r="B4900" s="27" t="n">
        <v>43461</v>
      </c>
      <c r="C4900" s="1" t="s">
        <v>19</v>
      </c>
      <c r="D4900" s="1" t="s">
        <v>19</v>
      </c>
      <c r="E4900" s="1" t="s">
        <v>19</v>
      </c>
      <c r="F4900" s="1" t="s">
        <v>203</v>
      </c>
      <c r="G4900" s="66" t="s">
        <v>226</v>
      </c>
      <c r="H4900" s="1" t="n">
        <v>1</v>
      </c>
      <c r="I4900" s="23" t="str">
        <f aca="false">IF(J4900="RHAP", "Rhizophora apiculata", IF(J4900="EXAG", "Excoecaria agallocha", IF(J4900="BRPA", "Bruguiera parviflora", IF(J4900="XYMO", "Xylocarpus moluccensis", IF(J4900="BRCY", "Bruguiera cylindrica", IF(J4900="AVAL", "Avicennia alba", IF(J4900="AVOF", "Avicennia officinalis", IF(J4900="LURA", "Lumnitzera racemosa", IF(J4900="CETA", "Ceriops tagal", IF(J4900="XYGR", "Xylocarpus granatum", IF(J4900="AVMA", "Avicennia marina", IF(J4900="RHMU", "Rhizophora mucronata", IF(J4900="BRGY", "Bruguiera gymnorrhiza", IF(J4900="BRSE", "Bruguiera sexangula", IF(J4900="SOOV", "Sonneratia ovata", IF(J4900="SOCA", "Sonneratia caseolaris", IF(J4900="HELI", "Heritiera littoralis", IF(J4900="HESY", "Heritiera sylvatica", IF(J4900="NYFR", "Nypa fruticans", IF(J4900="CYRA", "Cynometra ramiflora", IF(J4900="PHPA", "Phoenix paludosa", IF(J4900="SCHY", "Scyphiphora hydrophyllacea", IF(J4900="DIMA", "Diospyros maritima", IF(J4900="POPI", "Pongamia pinnata", IF(J4900="MAPS", "Maniltoa psilogyne", IF(J4900="INBI", "Intsia bijuga", IF(J4900="ACEB", "Acanthus ebracteatus", IF(J4900="CAER", "Calamus erinaceus", IF(J4900="UNUN", "Unknown unknown",  IF(J4900="SOAL", "Sonneratia alba",  IF(J4900="AECO", "Aegiceras corniculatum", "" )) )))))))))))))))))))))))))))))</f>
        <v>Avicennia alba</v>
      </c>
      <c r="J4900" s="1" t="s">
        <v>27</v>
      </c>
      <c r="K4900" s="55" t="n">
        <v>11.7</v>
      </c>
      <c r="L4900" s="1" t="n">
        <v>12</v>
      </c>
      <c r="M4900" s="1"/>
      <c r="N4900" s="1"/>
      <c r="O4900" s="1"/>
    </row>
    <row r="4901" s="18" customFormat="true" ht="13.8" hidden="false" customHeight="false" outlineLevel="0" collapsed="false">
      <c r="A4901" s="66" t="s">
        <v>91</v>
      </c>
      <c r="B4901" s="27" t="n">
        <v>43461</v>
      </c>
      <c r="C4901" s="1" t="s">
        <v>19</v>
      </c>
      <c r="D4901" s="1" t="s">
        <v>19</v>
      </c>
      <c r="E4901" s="1" t="s">
        <v>19</v>
      </c>
      <c r="F4901" s="1" t="s">
        <v>203</v>
      </c>
      <c r="G4901" s="66" t="s">
        <v>226</v>
      </c>
      <c r="H4901" s="1" t="n">
        <v>1</v>
      </c>
      <c r="I4901" s="23" t="str">
        <f aca="false">IF(J4901="RHAP", "Rhizophora apiculata", IF(J4901="EXAG", "Excoecaria agallocha", IF(J4901="BRPA", "Bruguiera parviflora", IF(J4901="XYMO", "Xylocarpus moluccensis", IF(J4901="BRCY", "Bruguiera cylindrica", IF(J4901="AVAL", "Avicennia alba", IF(J4901="AVOF", "Avicennia officinalis", IF(J4901="LURA", "Lumnitzera racemosa", IF(J4901="CETA", "Ceriops tagal", IF(J4901="XYGR", "Xylocarpus granatum", IF(J4901="AVMA", "Avicennia marina", IF(J4901="RHMU", "Rhizophora mucronata", IF(J4901="BRGY", "Bruguiera gymnorrhiza", IF(J4901="BRSE", "Bruguiera sexangula", IF(J4901="SOOV", "Sonneratia ovata", IF(J4901="SOCA", "Sonneratia caseolaris", IF(J4901="HELI", "Heritiera littoralis", IF(J4901="HESY", "Heritiera sylvatica", IF(J4901="NYFR", "Nypa fruticans", IF(J4901="CYRA", "Cynometra ramiflora", IF(J4901="PHPA", "Phoenix paludosa", IF(J4901="SCHY", "Scyphiphora hydrophyllacea", IF(J4901="DIMA", "Diospyros maritima", IF(J4901="POPI", "Pongamia pinnata", IF(J4901="MAPS", "Maniltoa psilogyne", IF(J4901="INBI", "Intsia bijuga", IF(J4901="ACEB", "Acanthus ebracteatus", IF(J4901="CAER", "Calamus erinaceus", IF(J4901="UNUN", "Unknown unknown",  IF(J4901="SOAL", "Sonneratia alba",  IF(J4901="AECO", "Aegiceras corniculatum", "" )) )))))))))))))))))))))))))))))</f>
        <v>Avicennia alba</v>
      </c>
      <c r="J4901" s="1" t="s">
        <v>27</v>
      </c>
      <c r="K4901" s="55" t="n">
        <v>11.4</v>
      </c>
      <c r="L4901" s="1" t="n">
        <v>9</v>
      </c>
      <c r="M4901" s="1"/>
      <c r="N4901" s="1"/>
      <c r="O4901" s="1"/>
    </row>
    <row r="4902" s="18" customFormat="true" ht="13.8" hidden="false" customHeight="false" outlineLevel="0" collapsed="false">
      <c r="A4902" s="66" t="s">
        <v>91</v>
      </c>
      <c r="B4902" s="27" t="n">
        <v>43461</v>
      </c>
      <c r="C4902" s="1" t="s">
        <v>19</v>
      </c>
      <c r="D4902" s="1" t="s">
        <v>19</v>
      </c>
      <c r="E4902" s="1" t="s">
        <v>19</v>
      </c>
      <c r="F4902" s="1" t="s">
        <v>203</v>
      </c>
      <c r="G4902" s="66" t="s">
        <v>226</v>
      </c>
      <c r="H4902" s="1" t="n">
        <v>1</v>
      </c>
      <c r="I4902" s="23" t="str">
        <f aca="false">IF(J4902="RHAP", "Rhizophora apiculata", IF(J4902="EXAG", "Excoecaria agallocha", IF(J4902="BRPA", "Bruguiera parviflora", IF(J4902="XYMO", "Xylocarpus moluccensis", IF(J4902="BRCY", "Bruguiera cylindrica", IF(J4902="AVAL", "Avicennia alba", IF(J4902="AVOF", "Avicennia officinalis", IF(J4902="LURA", "Lumnitzera racemosa", IF(J4902="CETA", "Ceriops tagal", IF(J4902="XYGR", "Xylocarpus granatum", IF(J4902="AVMA", "Avicennia marina", IF(J4902="RHMU", "Rhizophora mucronata", IF(J4902="BRGY", "Bruguiera gymnorrhiza", IF(J4902="BRSE", "Bruguiera sexangula", IF(J4902="SOOV", "Sonneratia ovata", IF(J4902="SOCA", "Sonneratia caseolaris", IF(J4902="HELI", "Heritiera littoralis", IF(J4902="HESY", "Heritiera sylvatica", IF(J4902="NYFR", "Nypa fruticans", IF(J4902="CYRA", "Cynometra ramiflora", IF(J4902="PHPA", "Phoenix paludosa", IF(J4902="SCHY", "Scyphiphora hydrophyllacea", IF(J4902="DIMA", "Diospyros maritima", IF(J4902="POPI", "Pongamia pinnata", IF(J4902="MAPS", "Maniltoa psilogyne", IF(J4902="INBI", "Intsia bijuga", IF(J4902="ACEB", "Acanthus ebracteatus", IF(J4902="CAER", "Calamus erinaceus", IF(J4902="UNUN", "Unknown unknown",  IF(J4902="SOAL", "Sonneratia alba",  IF(J4902="AECO", "Aegiceras corniculatum", "" )) )))))))))))))))))))))))))))))</f>
        <v>Avicennia alba</v>
      </c>
      <c r="J4902" s="1" t="s">
        <v>27</v>
      </c>
      <c r="K4902" s="55" t="n">
        <v>8</v>
      </c>
      <c r="L4902" s="1" t="n">
        <v>6.5</v>
      </c>
      <c r="M4902" s="1"/>
      <c r="N4902" s="1"/>
      <c r="O4902" s="1"/>
    </row>
    <row r="4903" s="18" customFormat="true" ht="13.8" hidden="false" customHeight="false" outlineLevel="0" collapsed="false">
      <c r="A4903" s="66" t="s">
        <v>91</v>
      </c>
      <c r="B4903" s="27" t="n">
        <v>43461</v>
      </c>
      <c r="C4903" s="1" t="s">
        <v>19</v>
      </c>
      <c r="D4903" s="1" t="s">
        <v>19</v>
      </c>
      <c r="E4903" s="1" t="s">
        <v>19</v>
      </c>
      <c r="F4903" s="1" t="s">
        <v>203</v>
      </c>
      <c r="G4903" s="66" t="s">
        <v>226</v>
      </c>
      <c r="H4903" s="1" t="n">
        <v>1</v>
      </c>
      <c r="I4903" s="23" t="str">
        <f aca="false">IF(J4903="RHAP", "Rhizophora apiculata", IF(J4903="EXAG", "Excoecaria agallocha", IF(J4903="BRPA", "Bruguiera parviflora", IF(J4903="XYMO", "Xylocarpus moluccensis", IF(J4903="BRCY", "Bruguiera cylindrica", IF(J4903="AVAL", "Avicennia alba", IF(J4903="AVOF", "Avicennia officinalis", IF(J4903="LURA", "Lumnitzera racemosa", IF(J4903="CETA", "Ceriops tagal", IF(J4903="XYGR", "Xylocarpus granatum", IF(J4903="AVMA", "Avicennia marina", IF(J4903="RHMU", "Rhizophora mucronata", IF(J4903="BRGY", "Bruguiera gymnorrhiza", IF(J4903="BRSE", "Bruguiera sexangula", IF(J4903="SOOV", "Sonneratia ovata", IF(J4903="SOCA", "Sonneratia caseolaris", IF(J4903="HELI", "Heritiera littoralis", IF(J4903="HESY", "Heritiera sylvatica", IF(J4903="NYFR", "Nypa fruticans", IF(J4903="CYRA", "Cynometra ramiflora", IF(J4903="PHPA", "Phoenix paludosa", IF(J4903="SCHY", "Scyphiphora hydrophyllacea", IF(J4903="DIMA", "Diospyros maritima", IF(J4903="POPI", "Pongamia pinnata", IF(J4903="MAPS", "Maniltoa psilogyne", IF(J4903="INBI", "Intsia bijuga", IF(J4903="ACEB", "Acanthus ebracteatus", IF(J4903="CAER", "Calamus erinaceus", IF(J4903="UNUN", "Unknown unknown",  IF(J4903="SOAL", "Sonneratia alba",  IF(J4903="AECO", "Aegiceras corniculatum", "" )) )))))))))))))))))))))))))))))</f>
        <v>Avicennia alba</v>
      </c>
      <c r="J4903" s="1" t="s">
        <v>27</v>
      </c>
      <c r="K4903" s="55" t="n">
        <v>6</v>
      </c>
      <c r="L4903" s="1" t="n">
        <v>6</v>
      </c>
      <c r="M4903" s="1"/>
      <c r="N4903" s="1"/>
      <c r="O4903" s="1"/>
    </row>
    <row r="4904" s="18" customFormat="true" ht="13.8" hidden="false" customHeight="false" outlineLevel="0" collapsed="false">
      <c r="A4904" s="66" t="s">
        <v>91</v>
      </c>
      <c r="B4904" s="27" t="n">
        <v>43461</v>
      </c>
      <c r="C4904" s="1" t="s">
        <v>19</v>
      </c>
      <c r="D4904" s="1" t="s">
        <v>19</v>
      </c>
      <c r="E4904" s="1" t="s">
        <v>19</v>
      </c>
      <c r="F4904" s="1" t="s">
        <v>203</v>
      </c>
      <c r="G4904" s="66" t="s">
        <v>226</v>
      </c>
      <c r="H4904" s="1" t="n">
        <v>1</v>
      </c>
      <c r="I4904" s="23" t="str">
        <f aca="false">IF(J4904="RHAP", "Rhizophora apiculata", IF(J4904="EXAG", "Excoecaria agallocha", IF(J4904="BRPA", "Bruguiera parviflora", IF(J4904="XYMO", "Xylocarpus moluccensis", IF(J4904="BRCY", "Bruguiera cylindrica", IF(J4904="AVAL", "Avicennia alba", IF(J4904="AVOF", "Avicennia officinalis", IF(J4904="LURA", "Lumnitzera racemosa", IF(J4904="CETA", "Ceriops tagal", IF(J4904="XYGR", "Xylocarpus granatum", IF(J4904="AVMA", "Avicennia marina", IF(J4904="RHMU", "Rhizophora mucronata", IF(J4904="BRGY", "Bruguiera gymnorrhiza", IF(J4904="BRSE", "Bruguiera sexangula", IF(J4904="SOOV", "Sonneratia ovata", IF(J4904="SOCA", "Sonneratia caseolaris", IF(J4904="HELI", "Heritiera littoralis", IF(J4904="HESY", "Heritiera sylvatica", IF(J4904="NYFR", "Nypa fruticans", IF(J4904="CYRA", "Cynometra ramiflora", IF(J4904="PHPA", "Phoenix paludosa", IF(J4904="SCHY", "Scyphiphora hydrophyllacea", IF(J4904="DIMA", "Diospyros maritima", IF(J4904="POPI", "Pongamia pinnata", IF(J4904="MAPS", "Maniltoa psilogyne", IF(J4904="INBI", "Intsia bijuga", IF(J4904="ACEB", "Acanthus ebracteatus", IF(J4904="CAER", "Calamus erinaceus", IF(J4904="UNUN", "Unknown unknown",  IF(J4904="SOAL", "Sonneratia alba",  IF(J4904="AECO", "Aegiceras corniculatum", "" )) )))))))))))))))))))))))))))))</f>
        <v>Avicennia alba</v>
      </c>
      <c r="J4904" s="1" t="s">
        <v>27</v>
      </c>
      <c r="K4904" s="55" t="n">
        <v>7.7</v>
      </c>
      <c r="L4904" s="1" t="n">
        <v>7</v>
      </c>
      <c r="M4904" s="1"/>
      <c r="N4904" s="1"/>
      <c r="O4904" s="1"/>
    </row>
    <row r="4905" s="18" customFormat="true" ht="13.8" hidden="false" customHeight="false" outlineLevel="0" collapsed="false">
      <c r="A4905" s="66" t="s">
        <v>91</v>
      </c>
      <c r="B4905" s="27" t="n">
        <v>43461</v>
      </c>
      <c r="C4905" s="1" t="s">
        <v>19</v>
      </c>
      <c r="D4905" s="1" t="s">
        <v>19</v>
      </c>
      <c r="E4905" s="1" t="s">
        <v>19</v>
      </c>
      <c r="F4905" s="1" t="s">
        <v>203</v>
      </c>
      <c r="G4905" s="66" t="s">
        <v>226</v>
      </c>
      <c r="H4905" s="1" t="n">
        <v>1</v>
      </c>
      <c r="I4905" s="23" t="str">
        <f aca="false">IF(J4905="RHAP", "Rhizophora apiculata", IF(J4905="EXAG", "Excoecaria agallocha", IF(J4905="BRPA", "Bruguiera parviflora", IF(J4905="XYMO", "Xylocarpus moluccensis", IF(J4905="BRCY", "Bruguiera cylindrica", IF(J4905="AVAL", "Avicennia alba", IF(J4905="AVOF", "Avicennia officinalis", IF(J4905="LURA", "Lumnitzera racemosa", IF(J4905="CETA", "Ceriops tagal", IF(J4905="XYGR", "Xylocarpus granatum", IF(J4905="AVMA", "Avicennia marina", IF(J4905="RHMU", "Rhizophora mucronata", IF(J4905="BRGY", "Bruguiera gymnorrhiza", IF(J4905="BRSE", "Bruguiera sexangula", IF(J4905="SOOV", "Sonneratia ovata", IF(J4905="SOCA", "Sonneratia caseolaris", IF(J4905="HELI", "Heritiera littoralis", IF(J4905="HESY", "Heritiera sylvatica", IF(J4905="NYFR", "Nypa fruticans", IF(J4905="CYRA", "Cynometra ramiflora", IF(J4905="PHPA", "Phoenix paludosa", IF(J4905="SCHY", "Scyphiphora hydrophyllacea", IF(J4905="DIMA", "Diospyros maritima", IF(J4905="POPI", "Pongamia pinnata", IF(J4905="MAPS", "Maniltoa psilogyne", IF(J4905="INBI", "Intsia bijuga", IF(J4905="ACEB", "Acanthus ebracteatus", IF(J4905="CAER", "Calamus erinaceus", IF(J4905="UNUN", "Unknown unknown",  IF(J4905="SOAL", "Sonneratia alba",  IF(J4905="AECO", "Aegiceras corniculatum", "" )) )))))))))))))))))))))))))))))</f>
        <v>Avicennia alba</v>
      </c>
      <c r="J4905" s="1" t="s">
        <v>27</v>
      </c>
      <c r="K4905" s="55" t="n">
        <v>9</v>
      </c>
      <c r="L4905" s="1" t="n">
        <v>9</v>
      </c>
      <c r="M4905" s="1"/>
      <c r="N4905" s="1"/>
      <c r="O4905" s="1"/>
    </row>
    <row r="4906" s="18" customFormat="true" ht="13.8" hidden="false" customHeight="false" outlineLevel="0" collapsed="false">
      <c r="A4906" s="66" t="s">
        <v>91</v>
      </c>
      <c r="B4906" s="27" t="n">
        <v>43461</v>
      </c>
      <c r="C4906" s="1" t="s">
        <v>19</v>
      </c>
      <c r="D4906" s="1" t="s">
        <v>19</v>
      </c>
      <c r="E4906" s="1" t="s">
        <v>19</v>
      </c>
      <c r="F4906" s="1" t="s">
        <v>203</v>
      </c>
      <c r="G4906" s="66" t="s">
        <v>226</v>
      </c>
      <c r="H4906" s="1" t="n">
        <v>1</v>
      </c>
      <c r="I4906" s="23" t="str">
        <f aca="false">IF(J4906="RHAP", "Rhizophora apiculata", IF(J4906="EXAG", "Excoecaria agallocha", IF(J4906="BRPA", "Bruguiera parviflora", IF(J4906="XYMO", "Xylocarpus moluccensis", IF(J4906="BRCY", "Bruguiera cylindrica", IF(J4906="AVAL", "Avicennia alba", IF(J4906="AVOF", "Avicennia officinalis", IF(J4906="LURA", "Lumnitzera racemosa", IF(J4906="CETA", "Ceriops tagal", IF(J4906="XYGR", "Xylocarpus granatum", IF(J4906="AVMA", "Avicennia marina", IF(J4906="RHMU", "Rhizophora mucronata", IF(J4906="BRGY", "Bruguiera gymnorrhiza", IF(J4906="BRSE", "Bruguiera sexangula", IF(J4906="SOOV", "Sonneratia ovata", IF(J4906="SOCA", "Sonneratia caseolaris", IF(J4906="HELI", "Heritiera littoralis", IF(J4906="HESY", "Heritiera sylvatica", IF(J4906="NYFR", "Nypa fruticans", IF(J4906="CYRA", "Cynometra ramiflora", IF(J4906="PHPA", "Phoenix paludosa", IF(J4906="SCHY", "Scyphiphora hydrophyllacea", IF(J4906="DIMA", "Diospyros maritima", IF(J4906="POPI", "Pongamia pinnata", IF(J4906="MAPS", "Maniltoa psilogyne", IF(J4906="INBI", "Intsia bijuga", IF(J4906="ACEB", "Acanthus ebracteatus", IF(J4906="CAER", "Calamus erinaceus", IF(J4906="UNUN", "Unknown unknown",  IF(J4906="SOAL", "Sonneratia alba",  IF(J4906="AECO", "Aegiceras corniculatum", "" )) )))))))))))))))))))))))))))))</f>
        <v>Avicennia alba</v>
      </c>
      <c r="J4906" s="1" t="s">
        <v>27</v>
      </c>
      <c r="K4906" s="55" t="n">
        <v>5.6</v>
      </c>
      <c r="L4906" s="1" t="n">
        <v>4</v>
      </c>
      <c r="M4906" s="1"/>
      <c r="N4906" s="1"/>
      <c r="O4906" s="1"/>
    </row>
    <row r="4907" s="18" customFormat="true" ht="13.8" hidden="false" customHeight="false" outlineLevel="0" collapsed="false">
      <c r="A4907" s="66" t="s">
        <v>91</v>
      </c>
      <c r="B4907" s="27" t="n">
        <v>43461</v>
      </c>
      <c r="C4907" s="1" t="s">
        <v>19</v>
      </c>
      <c r="D4907" s="1" t="s">
        <v>19</v>
      </c>
      <c r="E4907" s="1" t="s">
        <v>19</v>
      </c>
      <c r="F4907" s="1" t="s">
        <v>203</v>
      </c>
      <c r="G4907" s="66" t="s">
        <v>226</v>
      </c>
      <c r="H4907" s="1" t="n">
        <v>1</v>
      </c>
      <c r="I4907" s="23" t="str">
        <f aca="false">IF(J4907="RHAP", "Rhizophora apiculata", IF(J4907="EXAG", "Excoecaria agallocha", IF(J4907="BRPA", "Bruguiera parviflora", IF(J4907="XYMO", "Xylocarpus moluccensis", IF(J4907="BRCY", "Bruguiera cylindrica", IF(J4907="AVAL", "Avicennia alba", IF(J4907="AVOF", "Avicennia officinalis", IF(J4907="LURA", "Lumnitzera racemosa", IF(J4907="CETA", "Ceriops tagal", IF(J4907="XYGR", "Xylocarpus granatum", IF(J4907="AVMA", "Avicennia marina", IF(J4907="RHMU", "Rhizophora mucronata", IF(J4907="BRGY", "Bruguiera gymnorrhiza", IF(J4907="BRSE", "Bruguiera sexangula", IF(J4907="SOOV", "Sonneratia ovata", IF(J4907="SOCA", "Sonneratia caseolaris", IF(J4907="HELI", "Heritiera littoralis", IF(J4907="HESY", "Heritiera sylvatica", IF(J4907="NYFR", "Nypa fruticans", IF(J4907="CYRA", "Cynometra ramiflora", IF(J4907="PHPA", "Phoenix paludosa", IF(J4907="SCHY", "Scyphiphora hydrophyllacea", IF(J4907="DIMA", "Diospyros maritima", IF(J4907="POPI", "Pongamia pinnata", IF(J4907="MAPS", "Maniltoa psilogyne", IF(J4907="INBI", "Intsia bijuga", IF(J4907="ACEB", "Acanthus ebracteatus", IF(J4907="CAER", "Calamus erinaceus", IF(J4907="UNUN", "Unknown unknown",  IF(J4907="SOAL", "Sonneratia alba",  IF(J4907="AECO", "Aegiceras corniculatum", "" )) )))))))))))))))))))))))))))))</f>
        <v>Avicennia alba</v>
      </c>
      <c r="J4907" s="1" t="s">
        <v>27</v>
      </c>
      <c r="K4907" s="55" t="n">
        <v>11.2</v>
      </c>
      <c r="L4907" s="1" t="n">
        <v>8</v>
      </c>
      <c r="M4907" s="1"/>
      <c r="N4907" s="1"/>
      <c r="O4907" s="1"/>
    </row>
    <row r="4908" s="18" customFormat="true" ht="13.8" hidden="false" customHeight="false" outlineLevel="0" collapsed="false">
      <c r="A4908" s="66" t="s">
        <v>91</v>
      </c>
      <c r="B4908" s="27" t="n">
        <v>43461</v>
      </c>
      <c r="C4908" s="1" t="s">
        <v>19</v>
      </c>
      <c r="D4908" s="1" t="s">
        <v>19</v>
      </c>
      <c r="E4908" s="1" t="s">
        <v>19</v>
      </c>
      <c r="F4908" s="1" t="s">
        <v>203</v>
      </c>
      <c r="G4908" s="66" t="s">
        <v>226</v>
      </c>
      <c r="H4908" s="1" t="n">
        <v>1</v>
      </c>
      <c r="I4908" s="23" t="str">
        <f aca="false">IF(J4908="RHAP", "Rhizophora apiculata", IF(J4908="EXAG", "Excoecaria agallocha", IF(J4908="BRPA", "Bruguiera parviflora", IF(J4908="XYMO", "Xylocarpus moluccensis", IF(J4908="BRCY", "Bruguiera cylindrica", IF(J4908="AVAL", "Avicennia alba", IF(J4908="AVOF", "Avicennia officinalis", IF(J4908="LURA", "Lumnitzera racemosa", IF(J4908="CETA", "Ceriops tagal", IF(J4908="XYGR", "Xylocarpus granatum", IF(J4908="AVMA", "Avicennia marina", IF(J4908="RHMU", "Rhizophora mucronata", IF(J4908="BRGY", "Bruguiera gymnorrhiza", IF(J4908="BRSE", "Bruguiera sexangula", IF(J4908="SOOV", "Sonneratia ovata", IF(J4908="SOCA", "Sonneratia caseolaris", IF(J4908="HELI", "Heritiera littoralis", IF(J4908="HESY", "Heritiera sylvatica", IF(J4908="NYFR", "Nypa fruticans", IF(J4908="CYRA", "Cynometra ramiflora", IF(J4908="PHPA", "Phoenix paludosa", IF(J4908="SCHY", "Scyphiphora hydrophyllacea", IF(J4908="DIMA", "Diospyros maritima", IF(J4908="POPI", "Pongamia pinnata", IF(J4908="MAPS", "Maniltoa psilogyne", IF(J4908="INBI", "Intsia bijuga", IF(J4908="ACEB", "Acanthus ebracteatus", IF(J4908="CAER", "Calamus erinaceus", IF(J4908="UNUN", "Unknown unknown",  IF(J4908="SOAL", "Sonneratia alba",  IF(J4908="AECO", "Aegiceras corniculatum", "" )) )))))))))))))))))))))))))))))</f>
        <v>Avicennia alba</v>
      </c>
      <c r="J4908" s="1" t="s">
        <v>27</v>
      </c>
      <c r="K4908" s="55" t="n">
        <v>8.1</v>
      </c>
      <c r="L4908" s="1" t="n">
        <v>8</v>
      </c>
      <c r="M4908" s="1"/>
      <c r="N4908" s="1"/>
      <c r="O4908" s="1"/>
    </row>
    <row r="4909" s="18" customFormat="true" ht="13.8" hidden="false" customHeight="false" outlineLevel="0" collapsed="false">
      <c r="A4909" s="66" t="s">
        <v>91</v>
      </c>
      <c r="B4909" s="27" t="n">
        <v>43461</v>
      </c>
      <c r="C4909" s="1" t="s">
        <v>19</v>
      </c>
      <c r="D4909" s="1" t="s">
        <v>19</v>
      </c>
      <c r="E4909" s="1" t="s">
        <v>19</v>
      </c>
      <c r="F4909" s="1" t="s">
        <v>203</v>
      </c>
      <c r="G4909" s="66" t="s">
        <v>226</v>
      </c>
      <c r="H4909" s="1" t="n">
        <v>2</v>
      </c>
      <c r="I4909" s="23" t="str">
        <f aca="false">IF(J4909="RHAP", "Rhizophora apiculata", IF(J4909="EXAG", "Excoecaria agallocha", IF(J4909="BRPA", "Bruguiera parviflora", IF(J4909="XYMO", "Xylocarpus moluccensis", IF(J4909="BRCY", "Bruguiera cylindrica", IF(J4909="AVAL", "Avicennia alba", IF(J4909="AVOF", "Avicennia officinalis", IF(J4909="LURA", "Lumnitzera racemosa", IF(J4909="CETA", "Ceriops tagal", IF(J4909="XYGR", "Xylocarpus granatum", IF(J4909="AVMA", "Avicennia marina", IF(J4909="RHMU", "Rhizophora mucronata", IF(J4909="BRGY", "Bruguiera gymnorrhiza", IF(J4909="BRSE", "Bruguiera sexangula", IF(J4909="SOOV", "Sonneratia ovata", IF(J4909="SOCA", "Sonneratia caseolaris", IF(J4909="HELI", "Heritiera littoralis", IF(J4909="HESY", "Heritiera sylvatica", IF(J4909="NYFR", "Nypa fruticans", IF(J4909="CYRA", "Cynometra ramiflora", IF(J4909="PHPA", "Phoenix paludosa", IF(J4909="SCHY", "Scyphiphora hydrophyllacea", IF(J4909="DIMA", "Diospyros maritima", IF(J4909="POPI", "Pongamia pinnata", IF(J4909="MAPS", "Maniltoa psilogyne", IF(J4909="INBI", "Intsia bijuga", IF(J4909="ACEB", "Acanthus ebracteatus", IF(J4909="CAER", "Calamus erinaceus", IF(J4909="UNUN", "Unknown unknown",  IF(J4909="SOAL", "Sonneratia alba",  IF(J4909="AECO", "Aegiceras corniculatum", "" )) )))))))))))))))))))))))))))))</f>
        <v>Avicennia alba</v>
      </c>
      <c r="J4909" s="1" t="s">
        <v>27</v>
      </c>
      <c r="K4909" s="55" t="n">
        <v>16.7</v>
      </c>
      <c r="L4909" s="1" t="n">
        <v>8</v>
      </c>
      <c r="M4909" s="1"/>
      <c r="N4909" s="1"/>
      <c r="O4909" s="1"/>
    </row>
    <row r="4910" s="18" customFormat="true" ht="13.8" hidden="false" customHeight="false" outlineLevel="0" collapsed="false">
      <c r="A4910" s="66" t="s">
        <v>91</v>
      </c>
      <c r="B4910" s="27" t="n">
        <v>43461</v>
      </c>
      <c r="C4910" s="1" t="s">
        <v>19</v>
      </c>
      <c r="D4910" s="1" t="s">
        <v>19</v>
      </c>
      <c r="E4910" s="1" t="s">
        <v>19</v>
      </c>
      <c r="F4910" s="1" t="s">
        <v>203</v>
      </c>
      <c r="G4910" s="66" t="s">
        <v>226</v>
      </c>
      <c r="H4910" s="1" t="n">
        <v>2</v>
      </c>
      <c r="I4910" s="23" t="str">
        <f aca="false">IF(J4910="RHAP", "Rhizophora apiculata", IF(J4910="EXAG", "Excoecaria agallocha", IF(J4910="BRPA", "Bruguiera parviflora", IF(J4910="XYMO", "Xylocarpus moluccensis", IF(J4910="BRCY", "Bruguiera cylindrica", IF(J4910="AVAL", "Avicennia alba", IF(J4910="AVOF", "Avicennia officinalis", IF(J4910="LURA", "Lumnitzera racemosa", IF(J4910="CETA", "Ceriops tagal", IF(J4910="XYGR", "Xylocarpus granatum", IF(J4910="AVMA", "Avicennia marina", IF(J4910="RHMU", "Rhizophora mucronata", IF(J4910="BRGY", "Bruguiera gymnorrhiza", IF(J4910="BRSE", "Bruguiera sexangula", IF(J4910="SOOV", "Sonneratia ovata", IF(J4910="SOCA", "Sonneratia caseolaris", IF(J4910="HELI", "Heritiera littoralis", IF(J4910="HESY", "Heritiera sylvatica", IF(J4910="NYFR", "Nypa fruticans", IF(J4910="CYRA", "Cynometra ramiflora", IF(J4910="PHPA", "Phoenix paludosa", IF(J4910="SCHY", "Scyphiphora hydrophyllacea", IF(J4910="DIMA", "Diospyros maritima", IF(J4910="POPI", "Pongamia pinnata", IF(J4910="MAPS", "Maniltoa psilogyne", IF(J4910="INBI", "Intsia bijuga", IF(J4910="ACEB", "Acanthus ebracteatus", IF(J4910="CAER", "Calamus erinaceus", IF(J4910="UNUN", "Unknown unknown",  IF(J4910="SOAL", "Sonneratia alba",  IF(J4910="AECO", "Aegiceras corniculatum", "" )) )))))))))))))))))))))))))))))</f>
        <v>Avicennia alba</v>
      </c>
      <c r="J4910" s="1" t="s">
        <v>27</v>
      </c>
      <c r="K4910" s="55" t="n">
        <v>25.2</v>
      </c>
      <c r="L4910" s="1" t="n">
        <v>10</v>
      </c>
      <c r="M4910" s="1"/>
      <c r="N4910" s="1"/>
      <c r="O4910" s="1"/>
    </row>
    <row r="4911" s="18" customFormat="true" ht="13.8" hidden="false" customHeight="false" outlineLevel="0" collapsed="false">
      <c r="A4911" s="66" t="s">
        <v>91</v>
      </c>
      <c r="B4911" s="27" t="n">
        <v>43461</v>
      </c>
      <c r="C4911" s="1" t="s">
        <v>19</v>
      </c>
      <c r="D4911" s="1" t="s">
        <v>19</v>
      </c>
      <c r="E4911" s="1" t="s">
        <v>19</v>
      </c>
      <c r="F4911" s="1" t="s">
        <v>203</v>
      </c>
      <c r="G4911" s="66" t="s">
        <v>226</v>
      </c>
      <c r="H4911" s="1" t="n">
        <v>2</v>
      </c>
      <c r="I4911" s="23" t="str">
        <f aca="false">IF(J4911="RHAP", "Rhizophora apiculata", IF(J4911="EXAG", "Excoecaria agallocha", IF(J4911="BRPA", "Bruguiera parviflora", IF(J4911="XYMO", "Xylocarpus moluccensis", IF(J4911="BRCY", "Bruguiera cylindrica", IF(J4911="AVAL", "Avicennia alba", IF(J4911="AVOF", "Avicennia officinalis", IF(J4911="LURA", "Lumnitzera racemosa", IF(J4911="CETA", "Ceriops tagal", IF(J4911="XYGR", "Xylocarpus granatum", IF(J4911="AVMA", "Avicennia marina", IF(J4911="RHMU", "Rhizophora mucronata", IF(J4911="BRGY", "Bruguiera gymnorrhiza", IF(J4911="BRSE", "Bruguiera sexangula", IF(J4911="SOOV", "Sonneratia ovata", IF(J4911="SOCA", "Sonneratia caseolaris", IF(J4911="HELI", "Heritiera littoralis", IF(J4911="HESY", "Heritiera sylvatica", IF(J4911="NYFR", "Nypa fruticans", IF(J4911="CYRA", "Cynometra ramiflora", IF(J4911="PHPA", "Phoenix paludosa", IF(J4911="SCHY", "Scyphiphora hydrophyllacea", IF(J4911="DIMA", "Diospyros maritima", IF(J4911="POPI", "Pongamia pinnata", IF(J4911="MAPS", "Maniltoa psilogyne", IF(J4911="INBI", "Intsia bijuga", IF(J4911="ACEB", "Acanthus ebracteatus", IF(J4911="CAER", "Calamus erinaceus", IF(J4911="UNUN", "Unknown unknown",  IF(J4911="SOAL", "Sonneratia alba",  IF(J4911="AECO", "Aegiceras corniculatum", "" )) )))))))))))))))))))))))))))))</f>
        <v>Avicennia alba</v>
      </c>
      <c r="J4911" s="1" t="s">
        <v>27</v>
      </c>
      <c r="K4911" s="55" t="n">
        <v>16</v>
      </c>
      <c r="L4911" s="1" t="n">
        <v>7</v>
      </c>
      <c r="M4911" s="1"/>
      <c r="N4911" s="1"/>
      <c r="O4911" s="1"/>
    </row>
    <row r="4912" s="18" customFormat="true" ht="13.8" hidden="false" customHeight="false" outlineLevel="0" collapsed="false">
      <c r="A4912" s="66" t="s">
        <v>91</v>
      </c>
      <c r="B4912" s="27" t="n">
        <v>43461</v>
      </c>
      <c r="C4912" s="1" t="s">
        <v>19</v>
      </c>
      <c r="D4912" s="1" t="s">
        <v>19</v>
      </c>
      <c r="E4912" s="1" t="s">
        <v>19</v>
      </c>
      <c r="F4912" s="1" t="s">
        <v>203</v>
      </c>
      <c r="G4912" s="66" t="s">
        <v>226</v>
      </c>
      <c r="H4912" s="1" t="n">
        <v>2</v>
      </c>
      <c r="I4912" s="23" t="str">
        <f aca="false">IF(J4912="RHAP", "Rhizophora apiculata", IF(J4912="EXAG", "Excoecaria agallocha", IF(J4912="BRPA", "Bruguiera parviflora", IF(J4912="XYMO", "Xylocarpus moluccensis", IF(J4912="BRCY", "Bruguiera cylindrica", IF(J4912="AVAL", "Avicennia alba", IF(J4912="AVOF", "Avicennia officinalis", IF(J4912="LURA", "Lumnitzera racemosa", IF(J4912="CETA", "Ceriops tagal", IF(J4912="XYGR", "Xylocarpus granatum", IF(J4912="AVMA", "Avicennia marina", IF(J4912="RHMU", "Rhizophora mucronata", IF(J4912="BRGY", "Bruguiera gymnorrhiza", IF(J4912="BRSE", "Bruguiera sexangula", IF(J4912="SOOV", "Sonneratia ovata", IF(J4912="SOCA", "Sonneratia caseolaris", IF(J4912="HELI", "Heritiera littoralis", IF(J4912="HESY", "Heritiera sylvatica", IF(J4912="NYFR", "Nypa fruticans", IF(J4912="CYRA", "Cynometra ramiflora", IF(J4912="PHPA", "Phoenix paludosa", IF(J4912="SCHY", "Scyphiphora hydrophyllacea", IF(J4912="DIMA", "Diospyros maritima", IF(J4912="POPI", "Pongamia pinnata", IF(J4912="MAPS", "Maniltoa psilogyne", IF(J4912="INBI", "Intsia bijuga", IF(J4912="ACEB", "Acanthus ebracteatus", IF(J4912="CAER", "Calamus erinaceus", IF(J4912="UNUN", "Unknown unknown",  IF(J4912="SOAL", "Sonneratia alba",  IF(J4912="AECO", "Aegiceras corniculatum", "" )) )))))))))))))))))))))))))))))</f>
        <v>Avicennia alba</v>
      </c>
      <c r="J4912" s="1" t="s">
        <v>27</v>
      </c>
      <c r="K4912" s="55" t="n">
        <v>13</v>
      </c>
      <c r="L4912" s="1" t="n">
        <v>7</v>
      </c>
      <c r="M4912" s="1"/>
      <c r="N4912" s="1"/>
      <c r="O4912" s="1"/>
    </row>
    <row r="4913" s="18" customFormat="true" ht="13.8" hidden="false" customHeight="false" outlineLevel="0" collapsed="false">
      <c r="A4913" s="66" t="s">
        <v>91</v>
      </c>
      <c r="B4913" s="27" t="n">
        <v>43461</v>
      </c>
      <c r="C4913" s="1" t="s">
        <v>19</v>
      </c>
      <c r="D4913" s="1" t="s">
        <v>19</v>
      </c>
      <c r="E4913" s="1" t="s">
        <v>19</v>
      </c>
      <c r="F4913" s="1" t="s">
        <v>203</v>
      </c>
      <c r="G4913" s="66" t="s">
        <v>226</v>
      </c>
      <c r="H4913" s="1" t="n">
        <v>2</v>
      </c>
      <c r="I4913" s="23" t="str">
        <f aca="false">IF(J4913="RHAP", "Rhizophora apiculata", IF(J4913="EXAG", "Excoecaria agallocha", IF(J4913="BRPA", "Bruguiera parviflora", IF(J4913="XYMO", "Xylocarpus moluccensis", IF(J4913="BRCY", "Bruguiera cylindrica", IF(J4913="AVAL", "Avicennia alba", IF(J4913="AVOF", "Avicennia officinalis", IF(J4913="LURA", "Lumnitzera racemosa", IF(J4913="CETA", "Ceriops tagal", IF(J4913="XYGR", "Xylocarpus granatum", IF(J4913="AVMA", "Avicennia marina", IF(J4913="RHMU", "Rhizophora mucronata", IF(J4913="BRGY", "Bruguiera gymnorrhiza", IF(J4913="BRSE", "Bruguiera sexangula", IF(J4913="SOOV", "Sonneratia ovata", IF(J4913="SOCA", "Sonneratia caseolaris", IF(J4913="HELI", "Heritiera littoralis", IF(J4913="HESY", "Heritiera sylvatica", IF(J4913="NYFR", "Nypa fruticans", IF(J4913="CYRA", "Cynometra ramiflora", IF(J4913="PHPA", "Phoenix paludosa", IF(J4913="SCHY", "Scyphiphora hydrophyllacea", IF(J4913="DIMA", "Diospyros maritima", IF(J4913="POPI", "Pongamia pinnata", IF(J4913="MAPS", "Maniltoa psilogyne", IF(J4913="INBI", "Intsia bijuga", IF(J4913="ACEB", "Acanthus ebracteatus", IF(J4913="CAER", "Calamus erinaceus", IF(J4913="UNUN", "Unknown unknown",  IF(J4913="SOAL", "Sonneratia alba",  IF(J4913="AECO", "Aegiceras corniculatum", "" )) )))))))))))))))))))))))))))))</f>
        <v>Lumnitzera racemosa</v>
      </c>
      <c r="J4913" s="1" t="s">
        <v>1029</v>
      </c>
      <c r="K4913" s="55" t="n">
        <v>6</v>
      </c>
      <c r="L4913" s="1" t="n">
        <v>5</v>
      </c>
      <c r="M4913" s="1"/>
      <c r="N4913" s="1"/>
      <c r="O4913" s="1"/>
    </row>
    <row r="4914" s="18" customFormat="true" ht="13.8" hidden="false" customHeight="false" outlineLevel="0" collapsed="false">
      <c r="A4914" s="66" t="s">
        <v>91</v>
      </c>
      <c r="B4914" s="27" t="n">
        <v>43461</v>
      </c>
      <c r="C4914" s="1" t="s">
        <v>19</v>
      </c>
      <c r="D4914" s="1" t="s">
        <v>19</v>
      </c>
      <c r="E4914" s="1" t="s">
        <v>19</v>
      </c>
      <c r="F4914" s="1" t="s">
        <v>203</v>
      </c>
      <c r="G4914" s="66" t="s">
        <v>226</v>
      </c>
      <c r="H4914" s="1" t="n">
        <v>2</v>
      </c>
      <c r="I4914" s="23" t="str">
        <f aca="false">IF(J4914="RHAP", "Rhizophora apiculata", IF(J4914="EXAG", "Excoecaria agallocha", IF(J4914="BRPA", "Bruguiera parviflora", IF(J4914="XYMO", "Xylocarpus moluccensis", IF(J4914="BRCY", "Bruguiera cylindrica", IF(J4914="AVAL", "Avicennia alba", IF(J4914="AVOF", "Avicennia officinalis", IF(J4914="LURA", "Lumnitzera racemosa", IF(J4914="CETA", "Ceriops tagal", IF(J4914="XYGR", "Xylocarpus granatum", IF(J4914="AVMA", "Avicennia marina", IF(J4914="RHMU", "Rhizophora mucronata", IF(J4914="BRGY", "Bruguiera gymnorrhiza", IF(J4914="BRSE", "Bruguiera sexangula", IF(J4914="SOOV", "Sonneratia ovata", IF(J4914="SOCA", "Sonneratia caseolaris", IF(J4914="HELI", "Heritiera littoralis", IF(J4914="HESY", "Heritiera sylvatica", IF(J4914="NYFR", "Nypa fruticans", IF(J4914="CYRA", "Cynometra ramiflora", IF(J4914="PHPA", "Phoenix paludosa", IF(J4914="SCHY", "Scyphiphora hydrophyllacea", IF(J4914="DIMA", "Diospyros maritima", IF(J4914="POPI", "Pongamia pinnata", IF(J4914="MAPS", "Maniltoa psilogyne", IF(J4914="INBI", "Intsia bijuga", IF(J4914="ACEB", "Acanthus ebracteatus", IF(J4914="CAER", "Calamus erinaceus", IF(J4914="UNUN", "Unknown unknown",  IF(J4914="SOAL", "Sonneratia alba",  IF(J4914="AECO", "Aegiceras corniculatum", "" )) )))))))))))))))))))))))))))))</f>
        <v>Lumnitzera racemosa</v>
      </c>
      <c r="J4914" s="1" t="s">
        <v>1029</v>
      </c>
      <c r="K4914" s="55" t="n">
        <v>6.6</v>
      </c>
      <c r="L4914" s="1" t="n">
        <v>6</v>
      </c>
      <c r="M4914" s="1"/>
      <c r="N4914" s="1"/>
      <c r="O4914" s="1"/>
    </row>
    <row r="4915" s="18" customFormat="true" ht="13.8" hidden="false" customHeight="false" outlineLevel="0" collapsed="false">
      <c r="A4915" s="66" t="s">
        <v>91</v>
      </c>
      <c r="B4915" s="27" t="n">
        <v>43461</v>
      </c>
      <c r="C4915" s="1" t="s">
        <v>19</v>
      </c>
      <c r="D4915" s="1" t="s">
        <v>19</v>
      </c>
      <c r="E4915" s="1" t="s">
        <v>19</v>
      </c>
      <c r="F4915" s="1" t="s">
        <v>203</v>
      </c>
      <c r="G4915" s="66" t="s">
        <v>226</v>
      </c>
      <c r="H4915" s="1" t="n">
        <v>2</v>
      </c>
      <c r="I4915" s="23" t="str">
        <f aca="false">IF(J4915="RHAP", "Rhizophora apiculata", IF(J4915="EXAG", "Excoecaria agallocha", IF(J4915="BRPA", "Bruguiera parviflora", IF(J4915="XYMO", "Xylocarpus moluccensis", IF(J4915="BRCY", "Bruguiera cylindrica", IF(J4915="AVAL", "Avicennia alba", IF(J4915="AVOF", "Avicennia officinalis", IF(J4915="LURA", "Lumnitzera racemosa", IF(J4915="CETA", "Ceriops tagal", IF(J4915="XYGR", "Xylocarpus granatum", IF(J4915="AVMA", "Avicennia marina", IF(J4915="RHMU", "Rhizophora mucronata", IF(J4915="BRGY", "Bruguiera gymnorrhiza", IF(J4915="BRSE", "Bruguiera sexangula", IF(J4915="SOOV", "Sonneratia ovata", IF(J4915="SOCA", "Sonneratia caseolaris", IF(J4915="HELI", "Heritiera littoralis", IF(J4915="HESY", "Heritiera sylvatica", IF(J4915="NYFR", "Nypa fruticans", IF(J4915="CYRA", "Cynometra ramiflora", IF(J4915="PHPA", "Phoenix paludosa", IF(J4915="SCHY", "Scyphiphora hydrophyllacea", IF(J4915="DIMA", "Diospyros maritima", IF(J4915="POPI", "Pongamia pinnata", IF(J4915="MAPS", "Maniltoa psilogyne", IF(J4915="INBI", "Intsia bijuga", IF(J4915="ACEB", "Acanthus ebracteatus", IF(J4915="CAER", "Calamus erinaceus", IF(J4915="UNUN", "Unknown unknown",  IF(J4915="SOAL", "Sonneratia alba",  IF(J4915="AECO", "Aegiceras corniculatum", "" )) )))))))))))))))))))))))))))))</f>
        <v>Excoecaria agallocha</v>
      </c>
      <c r="J4915" s="1" t="s">
        <v>162</v>
      </c>
      <c r="K4915" s="55" t="n">
        <v>13</v>
      </c>
      <c r="L4915" s="1" t="n">
        <v>7</v>
      </c>
      <c r="M4915" s="1"/>
      <c r="N4915" s="1"/>
      <c r="O4915" s="1"/>
    </row>
    <row r="4916" s="18" customFormat="true" ht="13.8" hidden="false" customHeight="false" outlineLevel="0" collapsed="false">
      <c r="A4916" s="66" t="s">
        <v>91</v>
      </c>
      <c r="B4916" s="27" t="n">
        <v>43461</v>
      </c>
      <c r="C4916" s="1" t="s">
        <v>19</v>
      </c>
      <c r="D4916" s="1" t="s">
        <v>19</v>
      </c>
      <c r="E4916" s="1" t="s">
        <v>19</v>
      </c>
      <c r="F4916" s="1" t="s">
        <v>203</v>
      </c>
      <c r="G4916" s="66" t="s">
        <v>226</v>
      </c>
      <c r="H4916" s="1" t="n">
        <v>2</v>
      </c>
      <c r="I4916" s="23" t="str">
        <f aca="false">IF(J4916="RHAP", "Rhizophora apiculata", IF(J4916="EXAG", "Excoecaria agallocha", IF(J4916="BRPA", "Bruguiera parviflora", IF(J4916="XYMO", "Xylocarpus moluccensis", IF(J4916="BRCY", "Bruguiera cylindrica", IF(J4916="AVAL", "Avicennia alba", IF(J4916="AVOF", "Avicennia officinalis", IF(J4916="LURA", "Lumnitzera racemosa", IF(J4916="CETA", "Ceriops tagal", IF(J4916="XYGR", "Xylocarpus granatum", IF(J4916="AVMA", "Avicennia marina", IF(J4916="RHMU", "Rhizophora mucronata", IF(J4916="BRGY", "Bruguiera gymnorrhiza", IF(J4916="BRSE", "Bruguiera sexangula", IF(J4916="SOOV", "Sonneratia ovata", IF(J4916="SOCA", "Sonneratia caseolaris", IF(J4916="HELI", "Heritiera littoralis", IF(J4916="HESY", "Heritiera sylvatica", IF(J4916="NYFR", "Nypa fruticans", IF(J4916="CYRA", "Cynometra ramiflora", IF(J4916="PHPA", "Phoenix paludosa", IF(J4916="SCHY", "Scyphiphora hydrophyllacea", IF(J4916="DIMA", "Diospyros maritima", IF(J4916="POPI", "Pongamia pinnata", IF(J4916="MAPS", "Maniltoa psilogyne", IF(J4916="INBI", "Intsia bijuga", IF(J4916="ACEB", "Acanthus ebracteatus", IF(J4916="CAER", "Calamus erinaceus", IF(J4916="UNUN", "Unknown unknown",  IF(J4916="SOAL", "Sonneratia alba",  IF(J4916="AECO", "Aegiceras corniculatum", "" )) )))))))))))))))))))))))))))))</f>
        <v>Excoecaria agallocha</v>
      </c>
      <c r="J4916" s="1" t="s">
        <v>162</v>
      </c>
      <c r="K4916" s="55" t="n">
        <v>7</v>
      </c>
      <c r="L4916" s="1" t="n">
        <v>6</v>
      </c>
      <c r="M4916" s="1"/>
      <c r="N4916" s="1"/>
      <c r="O4916" s="1"/>
    </row>
    <row r="4917" s="18" customFormat="true" ht="13.8" hidden="false" customHeight="false" outlineLevel="0" collapsed="false">
      <c r="A4917" s="66" t="s">
        <v>91</v>
      </c>
      <c r="B4917" s="27" t="n">
        <v>43461</v>
      </c>
      <c r="C4917" s="1" t="s">
        <v>19</v>
      </c>
      <c r="D4917" s="1" t="s">
        <v>19</v>
      </c>
      <c r="E4917" s="1" t="s">
        <v>19</v>
      </c>
      <c r="F4917" s="1" t="s">
        <v>203</v>
      </c>
      <c r="G4917" s="66" t="s">
        <v>226</v>
      </c>
      <c r="H4917" s="1" t="n">
        <v>2</v>
      </c>
      <c r="I4917" s="23" t="str">
        <f aca="false">IF(J4917="RHAP", "Rhizophora apiculata", IF(J4917="EXAG", "Excoecaria agallocha", IF(J4917="BRPA", "Bruguiera parviflora", IF(J4917="XYMO", "Xylocarpus moluccensis", IF(J4917="BRCY", "Bruguiera cylindrica", IF(J4917="AVAL", "Avicennia alba", IF(J4917="AVOF", "Avicennia officinalis", IF(J4917="LURA", "Lumnitzera racemosa", IF(J4917="CETA", "Ceriops tagal", IF(J4917="XYGR", "Xylocarpus granatum", IF(J4917="AVMA", "Avicennia marina", IF(J4917="RHMU", "Rhizophora mucronata", IF(J4917="BRGY", "Bruguiera gymnorrhiza", IF(J4917="BRSE", "Bruguiera sexangula", IF(J4917="SOOV", "Sonneratia ovata", IF(J4917="SOCA", "Sonneratia caseolaris", IF(J4917="HELI", "Heritiera littoralis", IF(J4917="HESY", "Heritiera sylvatica", IF(J4917="NYFR", "Nypa fruticans", IF(J4917="CYRA", "Cynometra ramiflora", IF(J4917="PHPA", "Phoenix paludosa", IF(J4917="SCHY", "Scyphiphora hydrophyllacea", IF(J4917="DIMA", "Diospyros maritima", IF(J4917="POPI", "Pongamia pinnata", IF(J4917="MAPS", "Maniltoa psilogyne", IF(J4917="INBI", "Intsia bijuga", IF(J4917="ACEB", "Acanthus ebracteatus", IF(J4917="CAER", "Calamus erinaceus", IF(J4917="UNUN", "Unknown unknown",  IF(J4917="SOAL", "Sonneratia alba",  IF(J4917="AECO", "Aegiceras corniculatum", "" )) )))))))))))))))))))))))))))))</f>
        <v>Excoecaria agallocha</v>
      </c>
      <c r="J4917" s="1" t="s">
        <v>162</v>
      </c>
      <c r="K4917" s="55" t="n">
        <v>5</v>
      </c>
      <c r="L4917" s="1" t="n">
        <v>6</v>
      </c>
      <c r="M4917" s="1"/>
      <c r="N4917" s="1"/>
      <c r="O4917" s="1"/>
    </row>
    <row r="4918" s="18" customFormat="true" ht="13.8" hidden="false" customHeight="false" outlineLevel="0" collapsed="false">
      <c r="A4918" s="66" t="s">
        <v>91</v>
      </c>
      <c r="B4918" s="27" t="n">
        <v>43461</v>
      </c>
      <c r="C4918" s="1" t="s">
        <v>19</v>
      </c>
      <c r="D4918" s="1" t="s">
        <v>19</v>
      </c>
      <c r="E4918" s="1" t="s">
        <v>19</v>
      </c>
      <c r="F4918" s="1" t="s">
        <v>203</v>
      </c>
      <c r="G4918" s="66" t="s">
        <v>226</v>
      </c>
      <c r="H4918" s="1" t="n">
        <v>2</v>
      </c>
      <c r="I4918" s="23" t="str">
        <f aca="false">IF(J4918="RHAP", "Rhizophora apiculata", IF(J4918="EXAG", "Excoecaria agallocha", IF(J4918="BRPA", "Bruguiera parviflora", IF(J4918="XYMO", "Xylocarpus moluccensis", IF(J4918="BRCY", "Bruguiera cylindrica", IF(J4918="AVAL", "Avicennia alba", IF(J4918="AVOF", "Avicennia officinalis", IF(J4918="LURA", "Lumnitzera racemosa", IF(J4918="CETA", "Ceriops tagal", IF(J4918="XYGR", "Xylocarpus granatum", IF(J4918="AVMA", "Avicennia marina", IF(J4918="RHMU", "Rhizophora mucronata", IF(J4918="BRGY", "Bruguiera gymnorrhiza", IF(J4918="BRSE", "Bruguiera sexangula", IF(J4918="SOOV", "Sonneratia ovata", IF(J4918="SOCA", "Sonneratia caseolaris", IF(J4918="HELI", "Heritiera littoralis", IF(J4918="HESY", "Heritiera sylvatica", IF(J4918="NYFR", "Nypa fruticans", IF(J4918="CYRA", "Cynometra ramiflora", IF(J4918="PHPA", "Phoenix paludosa", IF(J4918="SCHY", "Scyphiphora hydrophyllacea", IF(J4918="DIMA", "Diospyros maritima", IF(J4918="POPI", "Pongamia pinnata", IF(J4918="MAPS", "Maniltoa psilogyne", IF(J4918="INBI", "Intsia bijuga", IF(J4918="ACEB", "Acanthus ebracteatus", IF(J4918="CAER", "Calamus erinaceus", IF(J4918="UNUN", "Unknown unknown",  IF(J4918="SOAL", "Sonneratia alba",  IF(J4918="AECO", "Aegiceras corniculatum", "" )) )))))))))))))))))))))))))))))</f>
        <v>Excoecaria agallocha</v>
      </c>
      <c r="J4918" s="1" t="s">
        <v>162</v>
      </c>
      <c r="K4918" s="55" t="n">
        <v>9</v>
      </c>
      <c r="L4918" s="1" t="n">
        <v>7</v>
      </c>
      <c r="M4918" s="1"/>
      <c r="N4918" s="1"/>
      <c r="O4918" s="1"/>
    </row>
    <row r="4919" s="18" customFormat="true" ht="13.8" hidden="false" customHeight="false" outlineLevel="0" collapsed="false">
      <c r="A4919" s="66" t="s">
        <v>91</v>
      </c>
      <c r="B4919" s="27" t="n">
        <v>43461</v>
      </c>
      <c r="C4919" s="1" t="s">
        <v>19</v>
      </c>
      <c r="D4919" s="1" t="s">
        <v>19</v>
      </c>
      <c r="E4919" s="1" t="s">
        <v>19</v>
      </c>
      <c r="F4919" s="1" t="s">
        <v>203</v>
      </c>
      <c r="G4919" s="66" t="s">
        <v>226</v>
      </c>
      <c r="H4919" s="1" t="n">
        <v>2</v>
      </c>
      <c r="I4919" s="23" t="str">
        <f aca="false">IF(J4919="RHAP", "Rhizophora apiculata", IF(J4919="EXAG", "Excoecaria agallocha", IF(J4919="BRPA", "Bruguiera parviflora", IF(J4919="XYMO", "Xylocarpus moluccensis", IF(J4919="BRCY", "Bruguiera cylindrica", IF(J4919="AVAL", "Avicennia alba", IF(J4919="AVOF", "Avicennia officinalis", IF(J4919="LURA", "Lumnitzera racemosa", IF(J4919="CETA", "Ceriops tagal", IF(J4919="XYGR", "Xylocarpus granatum", IF(J4919="AVMA", "Avicennia marina", IF(J4919="RHMU", "Rhizophora mucronata", IF(J4919="BRGY", "Bruguiera gymnorrhiza", IF(J4919="BRSE", "Bruguiera sexangula", IF(J4919="SOOV", "Sonneratia ovata", IF(J4919="SOCA", "Sonneratia caseolaris", IF(J4919="HELI", "Heritiera littoralis", IF(J4919="HESY", "Heritiera sylvatica", IF(J4919="NYFR", "Nypa fruticans", IF(J4919="CYRA", "Cynometra ramiflora", IF(J4919="PHPA", "Phoenix paludosa", IF(J4919="SCHY", "Scyphiphora hydrophyllacea", IF(J4919="DIMA", "Diospyros maritima", IF(J4919="POPI", "Pongamia pinnata", IF(J4919="MAPS", "Maniltoa psilogyne", IF(J4919="INBI", "Intsia bijuga", IF(J4919="ACEB", "Acanthus ebracteatus", IF(J4919="CAER", "Calamus erinaceus", IF(J4919="UNUN", "Unknown unknown",  IF(J4919="SOAL", "Sonneratia alba",  IF(J4919="AECO", "Aegiceras corniculatum", "" )) )))))))))))))))))))))))))))))</f>
        <v>Excoecaria agallocha</v>
      </c>
      <c r="J4919" s="1" t="s">
        <v>162</v>
      </c>
      <c r="K4919" s="55" t="n">
        <v>5.5</v>
      </c>
      <c r="L4919" s="1" t="n">
        <v>7.5</v>
      </c>
      <c r="M4919" s="1"/>
      <c r="N4919" s="1"/>
      <c r="O4919" s="1"/>
    </row>
    <row r="4920" s="18" customFormat="true" ht="13.8" hidden="false" customHeight="false" outlineLevel="0" collapsed="false">
      <c r="A4920" s="66" t="s">
        <v>91</v>
      </c>
      <c r="B4920" s="27" t="n">
        <v>43461</v>
      </c>
      <c r="C4920" s="1" t="s">
        <v>19</v>
      </c>
      <c r="D4920" s="1" t="s">
        <v>19</v>
      </c>
      <c r="E4920" s="1" t="s">
        <v>19</v>
      </c>
      <c r="F4920" s="1" t="s">
        <v>203</v>
      </c>
      <c r="G4920" s="66" t="s">
        <v>226</v>
      </c>
      <c r="H4920" s="1" t="n">
        <v>2</v>
      </c>
      <c r="I4920" s="23" t="str">
        <f aca="false">IF(J4920="RHAP", "Rhizophora apiculata", IF(J4920="EXAG", "Excoecaria agallocha", IF(J4920="BRPA", "Bruguiera parviflora", IF(J4920="XYMO", "Xylocarpus moluccensis", IF(J4920="BRCY", "Bruguiera cylindrica", IF(J4920="AVAL", "Avicennia alba", IF(J4920="AVOF", "Avicennia officinalis", IF(J4920="LURA", "Lumnitzera racemosa", IF(J4920="CETA", "Ceriops tagal", IF(J4920="XYGR", "Xylocarpus granatum", IF(J4920="AVMA", "Avicennia marina", IF(J4920="RHMU", "Rhizophora mucronata", IF(J4920="BRGY", "Bruguiera gymnorrhiza", IF(J4920="BRSE", "Bruguiera sexangula", IF(J4920="SOOV", "Sonneratia ovata", IF(J4920="SOCA", "Sonneratia caseolaris", IF(J4920="HELI", "Heritiera littoralis", IF(J4920="HESY", "Heritiera sylvatica", IF(J4920="NYFR", "Nypa fruticans", IF(J4920="CYRA", "Cynometra ramiflora", IF(J4920="PHPA", "Phoenix paludosa", IF(J4920="SCHY", "Scyphiphora hydrophyllacea", IF(J4920="DIMA", "Diospyros maritima", IF(J4920="POPI", "Pongamia pinnata", IF(J4920="MAPS", "Maniltoa psilogyne", IF(J4920="INBI", "Intsia bijuga", IF(J4920="ACEB", "Acanthus ebracteatus", IF(J4920="CAER", "Calamus erinaceus", IF(J4920="UNUN", "Unknown unknown",  IF(J4920="SOAL", "Sonneratia alba",  IF(J4920="AECO", "Aegiceras corniculatum", "" )) )))))))))))))))))))))))))))))</f>
        <v>Excoecaria agallocha</v>
      </c>
      <c r="J4920" s="1" t="s">
        <v>162</v>
      </c>
      <c r="K4920" s="55" t="n">
        <v>6.5</v>
      </c>
      <c r="L4920" s="1" t="n">
        <v>5.5</v>
      </c>
      <c r="M4920" s="1"/>
      <c r="N4920" s="1"/>
      <c r="O4920" s="1"/>
    </row>
    <row r="4921" s="18" customFormat="true" ht="13.8" hidden="false" customHeight="false" outlineLevel="0" collapsed="false">
      <c r="A4921" s="66" t="s">
        <v>91</v>
      </c>
      <c r="B4921" s="27" t="n">
        <v>43461</v>
      </c>
      <c r="C4921" s="1" t="s">
        <v>19</v>
      </c>
      <c r="D4921" s="1" t="s">
        <v>19</v>
      </c>
      <c r="E4921" s="1" t="s">
        <v>19</v>
      </c>
      <c r="F4921" s="1" t="s">
        <v>203</v>
      </c>
      <c r="G4921" s="66" t="s">
        <v>226</v>
      </c>
      <c r="H4921" s="1" t="n">
        <v>2</v>
      </c>
      <c r="I4921" s="23" t="str">
        <f aca="false">IF(J4921="RHAP", "Rhizophora apiculata", IF(J4921="EXAG", "Excoecaria agallocha", IF(J4921="BRPA", "Bruguiera parviflora", IF(J4921="XYMO", "Xylocarpus moluccensis", IF(J4921="BRCY", "Bruguiera cylindrica", IF(J4921="AVAL", "Avicennia alba", IF(J4921="AVOF", "Avicennia officinalis", IF(J4921="LURA", "Lumnitzera racemosa", IF(J4921="CETA", "Ceriops tagal", IF(J4921="XYGR", "Xylocarpus granatum", IF(J4921="AVMA", "Avicennia marina", IF(J4921="RHMU", "Rhizophora mucronata", IF(J4921="BRGY", "Bruguiera gymnorrhiza", IF(J4921="BRSE", "Bruguiera sexangula", IF(J4921="SOOV", "Sonneratia ovata", IF(J4921="SOCA", "Sonneratia caseolaris", IF(J4921="HELI", "Heritiera littoralis", IF(J4921="HESY", "Heritiera sylvatica", IF(J4921="NYFR", "Nypa fruticans", IF(J4921="CYRA", "Cynometra ramiflora", IF(J4921="PHPA", "Phoenix paludosa", IF(J4921="SCHY", "Scyphiphora hydrophyllacea", IF(J4921="DIMA", "Diospyros maritima", IF(J4921="POPI", "Pongamia pinnata", IF(J4921="MAPS", "Maniltoa psilogyne", IF(J4921="INBI", "Intsia bijuga", IF(J4921="ACEB", "Acanthus ebracteatus", IF(J4921="CAER", "Calamus erinaceus", IF(J4921="UNUN", "Unknown unknown",  IF(J4921="SOAL", "Sonneratia alba",  IF(J4921="AECO", "Aegiceras corniculatum", "" )) )))))))))))))))))))))))))))))</f>
        <v>Excoecaria agallocha</v>
      </c>
      <c r="J4921" s="1" t="s">
        <v>162</v>
      </c>
      <c r="K4921" s="55" t="n">
        <v>11</v>
      </c>
      <c r="L4921" s="1" t="n">
        <v>8</v>
      </c>
      <c r="M4921" s="1"/>
      <c r="N4921" s="1"/>
      <c r="O4921" s="1"/>
    </row>
    <row r="4922" s="18" customFormat="true" ht="13.8" hidden="false" customHeight="false" outlineLevel="0" collapsed="false">
      <c r="A4922" s="66" t="s">
        <v>91</v>
      </c>
      <c r="B4922" s="27" t="n">
        <v>43461</v>
      </c>
      <c r="C4922" s="1" t="s">
        <v>19</v>
      </c>
      <c r="D4922" s="1" t="s">
        <v>19</v>
      </c>
      <c r="E4922" s="1" t="s">
        <v>19</v>
      </c>
      <c r="F4922" s="1" t="s">
        <v>203</v>
      </c>
      <c r="G4922" s="66" t="s">
        <v>226</v>
      </c>
      <c r="H4922" s="1" t="n">
        <v>2</v>
      </c>
      <c r="I4922" s="23" t="str">
        <f aca="false">IF(J4922="RHAP", "Rhizophora apiculata", IF(J4922="EXAG", "Excoecaria agallocha", IF(J4922="BRPA", "Bruguiera parviflora", IF(J4922="XYMO", "Xylocarpus moluccensis", IF(J4922="BRCY", "Bruguiera cylindrica", IF(J4922="AVAL", "Avicennia alba", IF(J4922="AVOF", "Avicennia officinalis", IF(J4922="LURA", "Lumnitzera racemosa", IF(J4922="CETA", "Ceriops tagal", IF(J4922="XYGR", "Xylocarpus granatum", IF(J4922="AVMA", "Avicennia marina", IF(J4922="RHMU", "Rhizophora mucronata", IF(J4922="BRGY", "Bruguiera gymnorrhiza", IF(J4922="BRSE", "Bruguiera sexangula", IF(J4922="SOOV", "Sonneratia ovata", IF(J4922="SOCA", "Sonneratia caseolaris", IF(J4922="HELI", "Heritiera littoralis", IF(J4922="HESY", "Heritiera sylvatica", IF(J4922="NYFR", "Nypa fruticans", IF(J4922="CYRA", "Cynometra ramiflora", IF(J4922="PHPA", "Phoenix paludosa", IF(J4922="SCHY", "Scyphiphora hydrophyllacea", IF(J4922="DIMA", "Diospyros maritima", IF(J4922="POPI", "Pongamia pinnata", IF(J4922="MAPS", "Maniltoa psilogyne", IF(J4922="INBI", "Intsia bijuga", IF(J4922="ACEB", "Acanthus ebracteatus", IF(J4922="CAER", "Calamus erinaceus", IF(J4922="UNUN", "Unknown unknown",  IF(J4922="SOAL", "Sonneratia alba",  IF(J4922="AECO", "Aegiceras corniculatum", "" )) )))))))))))))))))))))))))))))</f>
        <v>Avicennia alba</v>
      </c>
      <c r="J4922" s="1" t="s">
        <v>27</v>
      </c>
      <c r="K4922" s="55" t="n">
        <v>7</v>
      </c>
      <c r="L4922" s="1" t="n">
        <v>8</v>
      </c>
      <c r="M4922" s="1"/>
      <c r="N4922" s="1"/>
      <c r="O4922" s="1"/>
    </row>
    <row r="4923" s="18" customFormat="true" ht="13.8" hidden="false" customHeight="false" outlineLevel="0" collapsed="false">
      <c r="A4923" s="66" t="s">
        <v>91</v>
      </c>
      <c r="B4923" s="27" t="n">
        <v>43461</v>
      </c>
      <c r="C4923" s="1" t="s">
        <v>19</v>
      </c>
      <c r="D4923" s="1" t="s">
        <v>19</v>
      </c>
      <c r="E4923" s="1" t="s">
        <v>19</v>
      </c>
      <c r="F4923" s="1" t="s">
        <v>203</v>
      </c>
      <c r="G4923" s="66" t="s">
        <v>226</v>
      </c>
      <c r="H4923" s="1" t="n">
        <v>2</v>
      </c>
      <c r="I4923" s="23" t="str">
        <f aca="false">IF(J4923="RHAP", "Rhizophora apiculata", IF(J4923="EXAG", "Excoecaria agallocha", IF(J4923="BRPA", "Bruguiera parviflora", IF(J4923="XYMO", "Xylocarpus moluccensis", IF(J4923="BRCY", "Bruguiera cylindrica", IF(J4923="AVAL", "Avicennia alba", IF(J4923="AVOF", "Avicennia officinalis", IF(J4923="LURA", "Lumnitzera racemosa", IF(J4923="CETA", "Ceriops tagal", IF(J4923="XYGR", "Xylocarpus granatum", IF(J4923="AVMA", "Avicennia marina", IF(J4923="RHMU", "Rhizophora mucronata", IF(J4923="BRGY", "Bruguiera gymnorrhiza", IF(J4923="BRSE", "Bruguiera sexangula", IF(J4923="SOOV", "Sonneratia ovata", IF(J4923="SOCA", "Sonneratia caseolaris", IF(J4923="HELI", "Heritiera littoralis", IF(J4923="HESY", "Heritiera sylvatica", IF(J4923="NYFR", "Nypa fruticans", IF(J4923="CYRA", "Cynometra ramiflora", IF(J4923="PHPA", "Phoenix paludosa", IF(J4923="SCHY", "Scyphiphora hydrophyllacea", IF(J4923="DIMA", "Diospyros maritima", IF(J4923="POPI", "Pongamia pinnata", IF(J4923="MAPS", "Maniltoa psilogyne", IF(J4923="INBI", "Intsia bijuga", IF(J4923="ACEB", "Acanthus ebracteatus", IF(J4923="CAER", "Calamus erinaceus", IF(J4923="UNUN", "Unknown unknown",  IF(J4923="SOAL", "Sonneratia alba",  IF(J4923="AECO", "Aegiceras corniculatum", "" )) )))))))))))))))))))))))))))))</f>
        <v>Lumnitzera racemosa</v>
      </c>
      <c r="J4923" s="1" t="s">
        <v>1029</v>
      </c>
      <c r="K4923" s="55" t="n">
        <v>8.1</v>
      </c>
      <c r="L4923" s="1" t="n">
        <v>5</v>
      </c>
      <c r="M4923" s="1"/>
      <c r="N4923" s="1"/>
      <c r="O4923" s="1"/>
    </row>
    <row r="4924" s="18" customFormat="true" ht="13.8" hidden="false" customHeight="false" outlineLevel="0" collapsed="false">
      <c r="A4924" s="66" t="s">
        <v>91</v>
      </c>
      <c r="B4924" s="27" t="n">
        <v>43461</v>
      </c>
      <c r="C4924" s="1" t="s">
        <v>19</v>
      </c>
      <c r="D4924" s="1" t="s">
        <v>19</v>
      </c>
      <c r="E4924" s="1" t="s">
        <v>19</v>
      </c>
      <c r="F4924" s="1" t="s">
        <v>203</v>
      </c>
      <c r="G4924" s="66" t="s">
        <v>226</v>
      </c>
      <c r="H4924" s="1" t="n">
        <v>2</v>
      </c>
      <c r="I4924" s="23" t="str">
        <f aca="false">IF(J4924="RHAP", "Rhizophora apiculata", IF(J4924="EXAG", "Excoecaria agallocha", IF(J4924="BRPA", "Bruguiera parviflora", IF(J4924="XYMO", "Xylocarpus moluccensis", IF(J4924="BRCY", "Bruguiera cylindrica", IF(J4924="AVAL", "Avicennia alba", IF(J4924="AVOF", "Avicennia officinalis", IF(J4924="LURA", "Lumnitzera racemosa", IF(J4924="CETA", "Ceriops tagal", IF(J4924="XYGR", "Xylocarpus granatum", IF(J4924="AVMA", "Avicennia marina", IF(J4924="RHMU", "Rhizophora mucronata", IF(J4924="BRGY", "Bruguiera gymnorrhiza", IF(J4924="BRSE", "Bruguiera sexangula", IF(J4924="SOOV", "Sonneratia ovata", IF(J4924="SOCA", "Sonneratia caseolaris", IF(J4924="HELI", "Heritiera littoralis", IF(J4924="HESY", "Heritiera sylvatica", IF(J4924="NYFR", "Nypa fruticans", IF(J4924="CYRA", "Cynometra ramiflora", IF(J4924="PHPA", "Phoenix paludosa", IF(J4924="SCHY", "Scyphiphora hydrophyllacea", IF(J4924="DIMA", "Diospyros maritima", IF(J4924="POPI", "Pongamia pinnata", IF(J4924="MAPS", "Maniltoa psilogyne", IF(J4924="INBI", "Intsia bijuga", IF(J4924="ACEB", "Acanthus ebracteatus", IF(J4924="CAER", "Calamus erinaceus", IF(J4924="UNUN", "Unknown unknown",  IF(J4924="SOAL", "Sonneratia alba",  IF(J4924="AECO", "Aegiceras corniculatum", "" )) )))))))))))))))))))))))))))))</f>
        <v>Excoecaria agallocha</v>
      </c>
      <c r="J4924" s="1" t="s">
        <v>162</v>
      </c>
      <c r="K4924" s="55" t="n">
        <v>11</v>
      </c>
      <c r="L4924" s="1" t="n">
        <v>7</v>
      </c>
      <c r="M4924" s="1"/>
      <c r="N4924" s="1"/>
      <c r="O4924" s="1"/>
    </row>
    <row r="4925" s="18" customFormat="true" ht="13.8" hidden="false" customHeight="false" outlineLevel="0" collapsed="false">
      <c r="A4925" s="66" t="s">
        <v>91</v>
      </c>
      <c r="B4925" s="27" t="n">
        <v>43461</v>
      </c>
      <c r="C4925" s="1" t="s">
        <v>19</v>
      </c>
      <c r="D4925" s="1" t="s">
        <v>19</v>
      </c>
      <c r="E4925" s="1" t="s">
        <v>19</v>
      </c>
      <c r="F4925" s="1" t="s">
        <v>203</v>
      </c>
      <c r="G4925" s="66" t="s">
        <v>226</v>
      </c>
      <c r="H4925" s="1" t="n">
        <v>2</v>
      </c>
      <c r="I4925" s="23" t="str">
        <f aca="false">IF(J4925="RHAP", "Rhizophora apiculata", IF(J4925="EXAG", "Excoecaria agallocha", IF(J4925="BRPA", "Bruguiera parviflora", IF(J4925="XYMO", "Xylocarpus moluccensis", IF(J4925="BRCY", "Bruguiera cylindrica", IF(J4925="AVAL", "Avicennia alba", IF(J4925="AVOF", "Avicennia officinalis", IF(J4925="LURA", "Lumnitzera racemosa", IF(J4925="CETA", "Ceriops tagal", IF(J4925="XYGR", "Xylocarpus granatum", IF(J4925="AVMA", "Avicennia marina", IF(J4925="RHMU", "Rhizophora mucronata", IF(J4925="BRGY", "Bruguiera gymnorrhiza", IF(J4925="BRSE", "Bruguiera sexangula", IF(J4925="SOOV", "Sonneratia ovata", IF(J4925="SOCA", "Sonneratia caseolaris", IF(J4925="HELI", "Heritiera littoralis", IF(J4925="HESY", "Heritiera sylvatica", IF(J4925="NYFR", "Nypa fruticans", IF(J4925="CYRA", "Cynometra ramiflora", IF(J4925="PHPA", "Phoenix paludosa", IF(J4925="SCHY", "Scyphiphora hydrophyllacea", IF(J4925="DIMA", "Diospyros maritima", IF(J4925="POPI", "Pongamia pinnata", IF(J4925="MAPS", "Maniltoa psilogyne", IF(J4925="INBI", "Intsia bijuga", IF(J4925="ACEB", "Acanthus ebracteatus", IF(J4925="CAER", "Calamus erinaceus", IF(J4925="UNUN", "Unknown unknown",  IF(J4925="SOAL", "Sonneratia alba",  IF(J4925="AECO", "Aegiceras corniculatum", "" )) )))))))))))))))))))))))))))))</f>
        <v>Excoecaria agallocha</v>
      </c>
      <c r="J4925" s="1" t="s">
        <v>162</v>
      </c>
      <c r="K4925" s="55" t="n">
        <v>13</v>
      </c>
      <c r="L4925" s="1" t="n">
        <v>7</v>
      </c>
      <c r="M4925" s="1"/>
      <c r="N4925" s="1"/>
      <c r="O4925" s="1"/>
    </row>
    <row r="4926" s="18" customFormat="true" ht="13.8" hidden="false" customHeight="false" outlineLevel="0" collapsed="false">
      <c r="A4926" s="66" t="s">
        <v>91</v>
      </c>
      <c r="B4926" s="27" t="n">
        <v>43461</v>
      </c>
      <c r="C4926" s="1" t="s">
        <v>19</v>
      </c>
      <c r="D4926" s="1" t="s">
        <v>19</v>
      </c>
      <c r="E4926" s="1" t="s">
        <v>19</v>
      </c>
      <c r="F4926" s="1" t="s">
        <v>203</v>
      </c>
      <c r="G4926" s="66" t="s">
        <v>226</v>
      </c>
      <c r="H4926" s="1" t="n">
        <v>2</v>
      </c>
      <c r="I4926" s="23" t="str">
        <f aca="false">IF(J4926="RHAP", "Rhizophora apiculata", IF(J4926="EXAG", "Excoecaria agallocha", IF(J4926="BRPA", "Bruguiera parviflora", IF(J4926="XYMO", "Xylocarpus moluccensis", IF(J4926="BRCY", "Bruguiera cylindrica", IF(J4926="AVAL", "Avicennia alba", IF(J4926="AVOF", "Avicennia officinalis", IF(J4926="LURA", "Lumnitzera racemosa", IF(J4926="CETA", "Ceriops tagal", IF(J4926="XYGR", "Xylocarpus granatum", IF(J4926="AVMA", "Avicennia marina", IF(J4926="RHMU", "Rhizophora mucronata", IF(J4926="BRGY", "Bruguiera gymnorrhiza", IF(J4926="BRSE", "Bruguiera sexangula", IF(J4926="SOOV", "Sonneratia ovata", IF(J4926="SOCA", "Sonneratia caseolaris", IF(J4926="HELI", "Heritiera littoralis", IF(J4926="HESY", "Heritiera sylvatica", IF(J4926="NYFR", "Nypa fruticans", IF(J4926="CYRA", "Cynometra ramiflora", IF(J4926="PHPA", "Phoenix paludosa", IF(J4926="SCHY", "Scyphiphora hydrophyllacea", IF(J4926="DIMA", "Diospyros maritima", IF(J4926="POPI", "Pongamia pinnata", IF(J4926="MAPS", "Maniltoa psilogyne", IF(J4926="INBI", "Intsia bijuga", IF(J4926="ACEB", "Acanthus ebracteatus", IF(J4926="CAER", "Calamus erinaceus", IF(J4926="UNUN", "Unknown unknown",  IF(J4926="SOAL", "Sonneratia alba",  IF(J4926="AECO", "Aegiceras corniculatum", "" )) )))))))))))))))))))))))))))))</f>
        <v>Avicennia alba</v>
      </c>
      <c r="J4926" s="1" t="s">
        <v>27</v>
      </c>
      <c r="K4926" s="55" t="n">
        <v>25.2</v>
      </c>
      <c r="L4926" s="1" t="n">
        <v>12</v>
      </c>
      <c r="M4926" s="1"/>
      <c r="N4926" s="1"/>
      <c r="O4926" s="1"/>
    </row>
    <row r="4927" s="18" customFormat="true" ht="13.8" hidden="false" customHeight="false" outlineLevel="0" collapsed="false">
      <c r="A4927" s="66" t="s">
        <v>91</v>
      </c>
      <c r="B4927" s="27" t="n">
        <v>43461</v>
      </c>
      <c r="C4927" s="1" t="s">
        <v>19</v>
      </c>
      <c r="D4927" s="1" t="s">
        <v>19</v>
      </c>
      <c r="E4927" s="1" t="s">
        <v>19</v>
      </c>
      <c r="F4927" s="1" t="s">
        <v>203</v>
      </c>
      <c r="G4927" s="66" t="s">
        <v>226</v>
      </c>
      <c r="H4927" s="1" t="n">
        <v>2</v>
      </c>
      <c r="I4927" s="23" t="str">
        <f aca="false">IF(J4927="RHAP", "Rhizophora apiculata", IF(J4927="EXAG", "Excoecaria agallocha", IF(J4927="BRPA", "Bruguiera parviflora", IF(J4927="XYMO", "Xylocarpus moluccensis", IF(J4927="BRCY", "Bruguiera cylindrica", IF(J4927="AVAL", "Avicennia alba", IF(J4927="AVOF", "Avicennia officinalis", IF(J4927="LURA", "Lumnitzera racemosa", IF(J4927="CETA", "Ceriops tagal", IF(J4927="XYGR", "Xylocarpus granatum", IF(J4927="AVMA", "Avicennia marina", IF(J4927="RHMU", "Rhizophora mucronata", IF(J4927="BRGY", "Bruguiera gymnorrhiza", IF(J4927="BRSE", "Bruguiera sexangula", IF(J4927="SOOV", "Sonneratia ovata", IF(J4927="SOCA", "Sonneratia caseolaris", IF(J4927="HELI", "Heritiera littoralis", IF(J4927="HESY", "Heritiera sylvatica", IF(J4927="NYFR", "Nypa fruticans", IF(J4927="CYRA", "Cynometra ramiflora", IF(J4927="PHPA", "Phoenix paludosa", IF(J4927="SCHY", "Scyphiphora hydrophyllacea", IF(J4927="DIMA", "Diospyros maritima", IF(J4927="POPI", "Pongamia pinnata", IF(J4927="MAPS", "Maniltoa psilogyne", IF(J4927="INBI", "Intsia bijuga", IF(J4927="ACEB", "Acanthus ebracteatus", IF(J4927="CAER", "Calamus erinaceus", IF(J4927="UNUN", "Unknown unknown",  IF(J4927="SOAL", "Sonneratia alba",  IF(J4927="AECO", "Aegiceras corniculatum", "" )) )))))))))))))))))))))))))))))</f>
        <v>Excoecaria agallocha</v>
      </c>
      <c r="J4927" s="1" t="s">
        <v>162</v>
      </c>
      <c r="K4927" s="55" t="n">
        <v>7.6</v>
      </c>
      <c r="L4927" s="1" t="n">
        <v>6</v>
      </c>
      <c r="M4927" s="1"/>
      <c r="N4927" s="1"/>
      <c r="O4927" s="1"/>
    </row>
    <row r="4928" s="18" customFormat="true" ht="13.8" hidden="false" customHeight="false" outlineLevel="0" collapsed="false">
      <c r="A4928" s="66" t="s">
        <v>91</v>
      </c>
      <c r="B4928" s="27" t="n">
        <v>43461</v>
      </c>
      <c r="C4928" s="1" t="s">
        <v>19</v>
      </c>
      <c r="D4928" s="1" t="s">
        <v>19</v>
      </c>
      <c r="E4928" s="1" t="s">
        <v>19</v>
      </c>
      <c r="F4928" s="1" t="s">
        <v>203</v>
      </c>
      <c r="G4928" s="66" t="s">
        <v>226</v>
      </c>
      <c r="H4928" s="1" t="n">
        <v>2</v>
      </c>
      <c r="I4928" s="23" t="str">
        <f aca="false">IF(J4928="RHAP", "Rhizophora apiculata", IF(J4928="EXAG", "Excoecaria agallocha", IF(J4928="BRPA", "Bruguiera parviflora", IF(J4928="XYMO", "Xylocarpus moluccensis", IF(J4928="BRCY", "Bruguiera cylindrica", IF(J4928="AVAL", "Avicennia alba", IF(J4928="AVOF", "Avicennia officinalis", IF(J4928="LURA", "Lumnitzera racemosa", IF(J4928="CETA", "Ceriops tagal", IF(J4928="XYGR", "Xylocarpus granatum", IF(J4928="AVMA", "Avicennia marina", IF(J4928="RHMU", "Rhizophora mucronata", IF(J4928="BRGY", "Bruguiera gymnorrhiza", IF(J4928="BRSE", "Bruguiera sexangula", IF(J4928="SOOV", "Sonneratia ovata", IF(J4928="SOCA", "Sonneratia caseolaris", IF(J4928="HELI", "Heritiera littoralis", IF(J4928="HESY", "Heritiera sylvatica", IF(J4928="NYFR", "Nypa fruticans", IF(J4928="CYRA", "Cynometra ramiflora", IF(J4928="PHPA", "Phoenix paludosa", IF(J4928="SCHY", "Scyphiphora hydrophyllacea", IF(J4928="DIMA", "Diospyros maritima", IF(J4928="POPI", "Pongamia pinnata", IF(J4928="MAPS", "Maniltoa psilogyne", IF(J4928="INBI", "Intsia bijuga", IF(J4928="ACEB", "Acanthus ebracteatus", IF(J4928="CAER", "Calamus erinaceus", IF(J4928="UNUN", "Unknown unknown",  IF(J4928="SOAL", "Sonneratia alba",  IF(J4928="AECO", "Aegiceras corniculatum", "" )) )))))))))))))))))))))))))))))</f>
        <v>Lumnitzera racemosa</v>
      </c>
      <c r="J4928" s="1" t="s">
        <v>1029</v>
      </c>
      <c r="K4928" s="55" t="n">
        <v>7.4</v>
      </c>
      <c r="L4928" s="1" t="n">
        <v>6</v>
      </c>
      <c r="M4928" s="1"/>
      <c r="N4928" s="1"/>
      <c r="O4928" s="1"/>
    </row>
    <row r="4929" s="18" customFormat="true" ht="13.8" hidden="false" customHeight="false" outlineLevel="0" collapsed="false">
      <c r="A4929" s="66" t="s">
        <v>91</v>
      </c>
      <c r="B4929" s="27" t="n">
        <v>43461</v>
      </c>
      <c r="C4929" s="1" t="s">
        <v>19</v>
      </c>
      <c r="D4929" s="1" t="s">
        <v>19</v>
      </c>
      <c r="E4929" s="1" t="s">
        <v>19</v>
      </c>
      <c r="F4929" s="1" t="s">
        <v>203</v>
      </c>
      <c r="G4929" s="66" t="s">
        <v>226</v>
      </c>
      <c r="H4929" s="1" t="n">
        <v>2</v>
      </c>
      <c r="I4929" s="23" t="str">
        <f aca="false">IF(J4929="RHAP", "Rhizophora apiculata", IF(J4929="EXAG", "Excoecaria agallocha", IF(J4929="BRPA", "Bruguiera parviflora", IF(J4929="XYMO", "Xylocarpus moluccensis", IF(J4929="BRCY", "Bruguiera cylindrica", IF(J4929="AVAL", "Avicennia alba", IF(J4929="AVOF", "Avicennia officinalis", IF(J4929="LURA", "Lumnitzera racemosa", IF(J4929="CETA", "Ceriops tagal", IF(J4929="XYGR", "Xylocarpus granatum", IF(J4929="AVMA", "Avicennia marina", IF(J4929="RHMU", "Rhizophora mucronata", IF(J4929="BRGY", "Bruguiera gymnorrhiza", IF(J4929="BRSE", "Bruguiera sexangula", IF(J4929="SOOV", "Sonneratia ovata", IF(J4929="SOCA", "Sonneratia caseolaris", IF(J4929="HELI", "Heritiera littoralis", IF(J4929="HESY", "Heritiera sylvatica", IF(J4929="NYFR", "Nypa fruticans", IF(J4929="CYRA", "Cynometra ramiflora", IF(J4929="PHPA", "Phoenix paludosa", IF(J4929="SCHY", "Scyphiphora hydrophyllacea", IF(J4929="DIMA", "Diospyros maritima", IF(J4929="POPI", "Pongamia pinnata", IF(J4929="MAPS", "Maniltoa psilogyne", IF(J4929="INBI", "Intsia bijuga", IF(J4929="ACEB", "Acanthus ebracteatus", IF(J4929="CAER", "Calamus erinaceus", IF(J4929="UNUN", "Unknown unknown",  IF(J4929="SOAL", "Sonneratia alba",  IF(J4929="AECO", "Aegiceras corniculatum", "" )) )))))))))))))))))))))))))))))</f>
        <v>Lumnitzera racemosa</v>
      </c>
      <c r="J4929" s="1" t="s">
        <v>1029</v>
      </c>
      <c r="K4929" s="55" t="n">
        <v>6.2</v>
      </c>
      <c r="L4929" s="1" t="n">
        <v>6</v>
      </c>
      <c r="M4929" s="1"/>
      <c r="N4929" s="1"/>
      <c r="O4929" s="1"/>
    </row>
    <row r="4930" s="18" customFormat="true" ht="13.8" hidden="false" customHeight="false" outlineLevel="0" collapsed="false">
      <c r="A4930" s="66" t="s">
        <v>91</v>
      </c>
      <c r="B4930" s="27" t="n">
        <v>43461</v>
      </c>
      <c r="C4930" s="1" t="s">
        <v>19</v>
      </c>
      <c r="D4930" s="1" t="s">
        <v>19</v>
      </c>
      <c r="E4930" s="1" t="s">
        <v>19</v>
      </c>
      <c r="F4930" s="1" t="s">
        <v>203</v>
      </c>
      <c r="G4930" s="66" t="s">
        <v>226</v>
      </c>
      <c r="H4930" s="1" t="n">
        <v>2</v>
      </c>
      <c r="I4930" s="23" t="str">
        <f aca="false">IF(J4930="RHAP", "Rhizophora apiculata", IF(J4930="EXAG", "Excoecaria agallocha", IF(J4930="BRPA", "Bruguiera parviflora", IF(J4930="XYMO", "Xylocarpus moluccensis", IF(J4930="BRCY", "Bruguiera cylindrica", IF(J4930="AVAL", "Avicennia alba", IF(J4930="AVOF", "Avicennia officinalis", IF(J4930="LURA", "Lumnitzera racemosa", IF(J4930="CETA", "Ceriops tagal", IF(J4930="XYGR", "Xylocarpus granatum", IF(J4930="AVMA", "Avicennia marina", IF(J4930="RHMU", "Rhizophora mucronata", IF(J4930="BRGY", "Bruguiera gymnorrhiza", IF(J4930="BRSE", "Bruguiera sexangula", IF(J4930="SOOV", "Sonneratia ovata", IF(J4930="SOCA", "Sonneratia caseolaris", IF(J4930="HELI", "Heritiera littoralis", IF(J4930="HESY", "Heritiera sylvatica", IF(J4930="NYFR", "Nypa fruticans", IF(J4930="CYRA", "Cynometra ramiflora", IF(J4930="PHPA", "Phoenix paludosa", IF(J4930="SCHY", "Scyphiphora hydrophyllacea", IF(J4930="DIMA", "Diospyros maritima", IF(J4930="POPI", "Pongamia pinnata", IF(J4930="MAPS", "Maniltoa psilogyne", IF(J4930="INBI", "Intsia bijuga", IF(J4930="ACEB", "Acanthus ebracteatus", IF(J4930="CAER", "Calamus erinaceus", IF(J4930="UNUN", "Unknown unknown",  IF(J4930="SOAL", "Sonneratia alba",  IF(J4930="AECO", "Aegiceras corniculatum", "" )) )))))))))))))))))))))))))))))</f>
        <v>Lumnitzera racemosa</v>
      </c>
      <c r="J4930" s="1" t="s">
        <v>1029</v>
      </c>
      <c r="K4930" s="55" t="n">
        <v>5</v>
      </c>
      <c r="L4930" s="1" t="n">
        <v>5</v>
      </c>
      <c r="M4930" s="1"/>
      <c r="N4930" s="1"/>
      <c r="O4930" s="1"/>
    </row>
    <row r="4931" s="18" customFormat="true" ht="13.8" hidden="false" customHeight="false" outlineLevel="0" collapsed="false">
      <c r="A4931" s="66" t="s">
        <v>91</v>
      </c>
      <c r="B4931" s="27" t="n">
        <v>43461</v>
      </c>
      <c r="C4931" s="1" t="s">
        <v>19</v>
      </c>
      <c r="D4931" s="1" t="s">
        <v>19</v>
      </c>
      <c r="E4931" s="1" t="s">
        <v>19</v>
      </c>
      <c r="F4931" s="1" t="s">
        <v>203</v>
      </c>
      <c r="G4931" s="66" t="s">
        <v>226</v>
      </c>
      <c r="H4931" s="1" t="n">
        <v>2</v>
      </c>
      <c r="I4931" s="23" t="str">
        <f aca="false">IF(J4931="RHAP", "Rhizophora apiculata", IF(J4931="EXAG", "Excoecaria agallocha", IF(J4931="BRPA", "Bruguiera parviflora", IF(J4931="XYMO", "Xylocarpus moluccensis", IF(J4931="BRCY", "Bruguiera cylindrica", IF(J4931="AVAL", "Avicennia alba", IF(J4931="AVOF", "Avicennia officinalis", IF(J4931="LURA", "Lumnitzera racemosa", IF(J4931="CETA", "Ceriops tagal", IF(J4931="XYGR", "Xylocarpus granatum", IF(J4931="AVMA", "Avicennia marina", IF(J4931="RHMU", "Rhizophora mucronata", IF(J4931="BRGY", "Bruguiera gymnorrhiza", IF(J4931="BRSE", "Bruguiera sexangula", IF(J4931="SOOV", "Sonneratia ovata", IF(J4931="SOCA", "Sonneratia caseolaris", IF(J4931="HELI", "Heritiera littoralis", IF(J4931="HESY", "Heritiera sylvatica", IF(J4931="NYFR", "Nypa fruticans", IF(J4931="CYRA", "Cynometra ramiflora", IF(J4931="PHPA", "Phoenix paludosa", IF(J4931="SCHY", "Scyphiphora hydrophyllacea", IF(J4931="DIMA", "Diospyros maritima", IF(J4931="POPI", "Pongamia pinnata", IF(J4931="MAPS", "Maniltoa psilogyne", IF(J4931="INBI", "Intsia bijuga", IF(J4931="ACEB", "Acanthus ebracteatus", IF(J4931="CAER", "Calamus erinaceus", IF(J4931="UNUN", "Unknown unknown",  IF(J4931="SOAL", "Sonneratia alba",  IF(J4931="AECO", "Aegiceras corniculatum", "" )) )))))))))))))))))))))))))))))</f>
        <v>Lumnitzera racemosa</v>
      </c>
      <c r="J4931" s="1" t="s">
        <v>1029</v>
      </c>
      <c r="K4931" s="55" t="n">
        <v>6.7</v>
      </c>
      <c r="L4931" s="1" t="n">
        <v>3</v>
      </c>
      <c r="M4931" s="1"/>
      <c r="N4931" s="1"/>
      <c r="O4931" s="1"/>
    </row>
    <row r="4932" s="18" customFormat="true" ht="13.8" hidden="false" customHeight="false" outlineLevel="0" collapsed="false">
      <c r="A4932" s="66" t="s">
        <v>91</v>
      </c>
      <c r="B4932" s="27" t="n">
        <v>43461</v>
      </c>
      <c r="C4932" s="1" t="s">
        <v>19</v>
      </c>
      <c r="D4932" s="1" t="s">
        <v>19</v>
      </c>
      <c r="E4932" s="1" t="s">
        <v>19</v>
      </c>
      <c r="F4932" s="1" t="s">
        <v>203</v>
      </c>
      <c r="G4932" s="66" t="s">
        <v>226</v>
      </c>
      <c r="H4932" s="1" t="n">
        <v>2</v>
      </c>
      <c r="I4932" s="23" t="str">
        <f aca="false">IF(J4932="RHAP", "Rhizophora apiculata", IF(J4932="EXAG", "Excoecaria agallocha", IF(J4932="BRPA", "Bruguiera parviflora", IF(J4932="XYMO", "Xylocarpus moluccensis", IF(J4932="BRCY", "Bruguiera cylindrica", IF(J4932="AVAL", "Avicennia alba", IF(J4932="AVOF", "Avicennia officinalis", IF(J4932="LURA", "Lumnitzera racemosa", IF(J4932="CETA", "Ceriops tagal", IF(J4932="XYGR", "Xylocarpus granatum", IF(J4932="AVMA", "Avicennia marina", IF(J4932="RHMU", "Rhizophora mucronata", IF(J4932="BRGY", "Bruguiera gymnorrhiza", IF(J4932="BRSE", "Bruguiera sexangula", IF(J4932="SOOV", "Sonneratia ovata", IF(J4932="SOCA", "Sonneratia caseolaris", IF(J4932="HELI", "Heritiera littoralis", IF(J4932="HESY", "Heritiera sylvatica", IF(J4932="NYFR", "Nypa fruticans", IF(J4932="CYRA", "Cynometra ramiflora", IF(J4932="PHPA", "Phoenix paludosa", IF(J4932="SCHY", "Scyphiphora hydrophyllacea", IF(J4932="DIMA", "Diospyros maritima", IF(J4932="POPI", "Pongamia pinnata", IF(J4932="MAPS", "Maniltoa psilogyne", IF(J4932="INBI", "Intsia bijuga", IF(J4932="ACEB", "Acanthus ebracteatus", IF(J4932="CAER", "Calamus erinaceus", IF(J4932="UNUN", "Unknown unknown",  IF(J4932="SOAL", "Sonneratia alba",  IF(J4932="AECO", "Aegiceras corniculatum", "" )) )))))))))))))))))))))))))))))</f>
        <v>Excoecaria agallocha</v>
      </c>
      <c r="J4932" s="1" t="s">
        <v>162</v>
      </c>
      <c r="K4932" s="55" t="n">
        <v>7.5</v>
      </c>
      <c r="L4932" s="1" t="n">
        <v>5</v>
      </c>
      <c r="M4932" s="1"/>
      <c r="N4932" s="1"/>
      <c r="O4932" s="1"/>
    </row>
    <row r="4933" s="18" customFormat="true" ht="13.8" hidden="false" customHeight="false" outlineLevel="0" collapsed="false">
      <c r="A4933" s="66" t="s">
        <v>91</v>
      </c>
      <c r="B4933" s="27" t="n">
        <v>43461</v>
      </c>
      <c r="C4933" s="1" t="s">
        <v>19</v>
      </c>
      <c r="D4933" s="1" t="s">
        <v>19</v>
      </c>
      <c r="E4933" s="1" t="s">
        <v>19</v>
      </c>
      <c r="F4933" s="1" t="s">
        <v>203</v>
      </c>
      <c r="G4933" s="66" t="s">
        <v>226</v>
      </c>
      <c r="H4933" s="1" t="n">
        <v>2</v>
      </c>
      <c r="I4933" s="23" t="str">
        <f aca="false">IF(J4933="RHAP", "Rhizophora apiculata", IF(J4933="EXAG", "Excoecaria agallocha", IF(J4933="BRPA", "Bruguiera parviflora", IF(J4933="XYMO", "Xylocarpus moluccensis", IF(J4933="BRCY", "Bruguiera cylindrica", IF(J4933="AVAL", "Avicennia alba", IF(J4933="AVOF", "Avicennia officinalis", IF(J4933="LURA", "Lumnitzera racemosa", IF(J4933="CETA", "Ceriops tagal", IF(J4933="XYGR", "Xylocarpus granatum", IF(J4933="AVMA", "Avicennia marina", IF(J4933="RHMU", "Rhizophora mucronata", IF(J4933="BRGY", "Bruguiera gymnorrhiza", IF(J4933="BRSE", "Bruguiera sexangula", IF(J4933="SOOV", "Sonneratia ovata", IF(J4933="SOCA", "Sonneratia caseolaris", IF(J4933="HELI", "Heritiera littoralis", IF(J4933="HESY", "Heritiera sylvatica", IF(J4933="NYFR", "Nypa fruticans", IF(J4933="CYRA", "Cynometra ramiflora", IF(J4933="PHPA", "Phoenix paludosa", IF(J4933="SCHY", "Scyphiphora hydrophyllacea", IF(J4933="DIMA", "Diospyros maritima", IF(J4933="POPI", "Pongamia pinnata", IF(J4933="MAPS", "Maniltoa psilogyne", IF(J4933="INBI", "Intsia bijuga", IF(J4933="ACEB", "Acanthus ebracteatus", IF(J4933="CAER", "Calamus erinaceus", IF(J4933="UNUN", "Unknown unknown",  IF(J4933="SOAL", "Sonneratia alba",  IF(J4933="AECO", "Aegiceras corniculatum", "" )) )))))))))))))))))))))))))))))</f>
        <v>Avicennia alba</v>
      </c>
      <c r="J4933" s="1" t="s">
        <v>27</v>
      </c>
      <c r="K4933" s="55" t="n">
        <v>9</v>
      </c>
      <c r="L4933" s="1" t="n">
        <v>12</v>
      </c>
      <c r="M4933" s="1"/>
      <c r="N4933" s="1"/>
      <c r="O4933" s="1"/>
    </row>
    <row r="4934" s="18" customFormat="true" ht="13.8" hidden="false" customHeight="false" outlineLevel="0" collapsed="false">
      <c r="A4934" s="66" t="s">
        <v>91</v>
      </c>
      <c r="B4934" s="27" t="n">
        <v>43461</v>
      </c>
      <c r="C4934" s="1" t="s">
        <v>19</v>
      </c>
      <c r="D4934" s="1" t="s">
        <v>19</v>
      </c>
      <c r="E4934" s="1" t="s">
        <v>19</v>
      </c>
      <c r="F4934" s="1" t="s">
        <v>203</v>
      </c>
      <c r="G4934" s="66" t="s">
        <v>226</v>
      </c>
      <c r="H4934" s="1" t="n">
        <v>2</v>
      </c>
      <c r="I4934" s="23" t="str">
        <f aca="false">IF(J4934="RHAP", "Rhizophora apiculata", IF(J4934="EXAG", "Excoecaria agallocha", IF(J4934="BRPA", "Bruguiera parviflora", IF(J4934="XYMO", "Xylocarpus moluccensis", IF(J4934="BRCY", "Bruguiera cylindrica", IF(J4934="AVAL", "Avicennia alba", IF(J4934="AVOF", "Avicennia officinalis", IF(J4934="LURA", "Lumnitzera racemosa", IF(J4934="CETA", "Ceriops tagal", IF(J4934="XYGR", "Xylocarpus granatum", IF(J4934="AVMA", "Avicennia marina", IF(J4934="RHMU", "Rhizophora mucronata", IF(J4934="BRGY", "Bruguiera gymnorrhiza", IF(J4934="BRSE", "Bruguiera sexangula", IF(J4934="SOOV", "Sonneratia ovata", IF(J4934="SOCA", "Sonneratia caseolaris", IF(J4934="HELI", "Heritiera littoralis", IF(J4934="HESY", "Heritiera sylvatica", IF(J4934="NYFR", "Nypa fruticans", IF(J4934="CYRA", "Cynometra ramiflora", IF(J4934="PHPA", "Phoenix paludosa", IF(J4934="SCHY", "Scyphiphora hydrophyllacea", IF(J4934="DIMA", "Diospyros maritima", IF(J4934="POPI", "Pongamia pinnata", IF(J4934="MAPS", "Maniltoa psilogyne", IF(J4934="INBI", "Intsia bijuga", IF(J4934="ACEB", "Acanthus ebracteatus", IF(J4934="CAER", "Calamus erinaceus", IF(J4934="UNUN", "Unknown unknown",  IF(J4934="SOAL", "Sonneratia alba",  IF(J4934="AECO", "Aegiceras corniculatum", "" )) )))))))))))))))))))))))))))))</f>
        <v>Avicennia alba</v>
      </c>
      <c r="J4934" s="1" t="s">
        <v>27</v>
      </c>
      <c r="K4934" s="55" t="n">
        <v>8.9</v>
      </c>
      <c r="L4934" s="1" t="n">
        <v>12</v>
      </c>
      <c r="M4934" s="1"/>
      <c r="N4934" s="1"/>
      <c r="O4934" s="1"/>
    </row>
    <row r="4935" s="18" customFormat="true" ht="13.8" hidden="false" customHeight="false" outlineLevel="0" collapsed="false">
      <c r="A4935" s="66" t="s">
        <v>91</v>
      </c>
      <c r="B4935" s="27" t="n">
        <v>43461</v>
      </c>
      <c r="C4935" s="1" t="s">
        <v>19</v>
      </c>
      <c r="D4935" s="1" t="s">
        <v>19</v>
      </c>
      <c r="E4935" s="1" t="s">
        <v>19</v>
      </c>
      <c r="F4935" s="1" t="s">
        <v>203</v>
      </c>
      <c r="G4935" s="66" t="s">
        <v>226</v>
      </c>
      <c r="H4935" s="1" t="n">
        <v>3</v>
      </c>
      <c r="I4935" s="23" t="str">
        <f aca="false">IF(J4935="RHAP", "Rhizophora apiculata", IF(J4935="EXAG", "Excoecaria agallocha", IF(J4935="BRPA", "Bruguiera parviflora", IF(J4935="XYMO", "Xylocarpus moluccensis", IF(J4935="BRCY", "Bruguiera cylindrica", IF(J4935="AVAL", "Avicennia alba", IF(J4935="AVOF", "Avicennia officinalis", IF(J4935="LURA", "Lumnitzera racemosa", IF(J4935="CETA", "Ceriops tagal", IF(J4935="XYGR", "Xylocarpus granatum", IF(J4935="AVMA", "Avicennia marina", IF(J4935="RHMU", "Rhizophora mucronata", IF(J4935="BRGY", "Bruguiera gymnorrhiza", IF(J4935="BRSE", "Bruguiera sexangula", IF(J4935="SOOV", "Sonneratia ovata", IF(J4935="SOCA", "Sonneratia caseolaris", IF(J4935="HELI", "Heritiera littoralis", IF(J4935="HESY", "Heritiera sylvatica", IF(J4935="NYFR", "Nypa fruticans", IF(J4935="CYRA", "Cynometra ramiflora", IF(J4935="PHPA", "Phoenix paludosa", IF(J4935="SCHY", "Scyphiphora hydrophyllacea", IF(J4935="DIMA", "Diospyros maritima", IF(J4935="POPI", "Pongamia pinnata", IF(J4935="MAPS", "Maniltoa psilogyne", IF(J4935="INBI", "Intsia bijuga", IF(J4935="ACEB", "Acanthus ebracteatus", IF(J4935="CAER", "Calamus erinaceus", IF(J4935="UNUN", "Unknown unknown",  IF(J4935="SOAL", "Sonneratia alba",  IF(J4935="AECO", "Aegiceras corniculatum", "" )) )))))))))))))))))))))))))))))</f>
        <v>Avicennia alba</v>
      </c>
      <c r="J4935" s="1" t="s">
        <v>27</v>
      </c>
      <c r="K4935" s="55" t="n">
        <v>12.3</v>
      </c>
      <c r="L4935" s="1" t="n">
        <v>6</v>
      </c>
      <c r="M4935" s="1"/>
      <c r="N4935" s="1"/>
      <c r="O4935" s="1"/>
    </row>
    <row r="4936" s="18" customFormat="true" ht="13.8" hidden="false" customHeight="false" outlineLevel="0" collapsed="false">
      <c r="A4936" s="66" t="s">
        <v>91</v>
      </c>
      <c r="B4936" s="27" t="n">
        <v>43461</v>
      </c>
      <c r="C4936" s="1" t="s">
        <v>19</v>
      </c>
      <c r="D4936" s="1" t="s">
        <v>19</v>
      </c>
      <c r="E4936" s="1" t="s">
        <v>19</v>
      </c>
      <c r="F4936" s="1" t="s">
        <v>203</v>
      </c>
      <c r="G4936" s="66" t="s">
        <v>226</v>
      </c>
      <c r="H4936" s="1" t="n">
        <v>3</v>
      </c>
      <c r="I4936" s="23" t="str">
        <f aca="false">IF(J4936="RHAP", "Rhizophora apiculata", IF(J4936="EXAG", "Excoecaria agallocha", IF(J4936="BRPA", "Bruguiera parviflora", IF(J4936="XYMO", "Xylocarpus moluccensis", IF(J4936="BRCY", "Bruguiera cylindrica", IF(J4936="AVAL", "Avicennia alba", IF(J4936="AVOF", "Avicennia officinalis", IF(J4936="LURA", "Lumnitzera racemosa", IF(J4936="CETA", "Ceriops tagal", IF(J4936="XYGR", "Xylocarpus granatum", IF(J4936="AVMA", "Avicennia marina", IF(J4936="RHMU", "Rhizophora mucronata", IF(J4936="BRGY", "Bruguiera gymnorrhiza", IF(J4936="BRSE", "Bruguiera sexangula", IF(J4936="SOOV", "Sonneratia ovata", IF(J4936="SOCA", "Sonneratia caseolaris", IF(J4936="HELI", "Heritiera littoralis", IF(J4936="HESY", "Heritiera sylvatica", IF(J4936="NYFR", "Nypa fruticans", IF(J4936="CYRA", "Cynometra ramiflora", IF(J4936="PHPA", "Phoenix paludosa", IF(J4936="SCHY", "Scyphiphora hydrophyllacea", IF(J4936="DIMA", "Diospyros maritima", IF(J4936="POPI", "Pongamia pinnata", IF(J4936="MAPS", "Maniltoa psilogyne", IF(J4936="INBI", "Intsia bijuga", IF(J4936="ACEB", "Acanthus ebracteatus", IF(J4936="CAER", "Calamus erinaceus", IF(J4936="UNUN", "Unknown unknown",  IF(J4936="SOAL", "Sonneratia alba",  IF(J4936="AECO", "Aegiceras corniculatum", "" )) )))))))))))))))))))))))))))))</f>
        <v>Avicennia alba</v>
      </c>
      <c r="J4936" s="1" t="s">
        <v>27</v>
      </c>
      <c r="K4936" s="55" t="n">
        <v>9</v>
      </c>
      <c r="L4936" s="1" t="n">
        <v>6</v>
      </c>
      <c r="M4936" s="1"/>
      <c r="N4936" s="1"/>
      <c r="O4936" s="1"/>
    </row>
    <row r="4937" s="18" customFormat="true" ht="13.8" hidden="false" customHeight="false" outlineLevel="0" collapsed="false">
      <c r="A4937" s="66" t="s">
        <v>91</v>
      </c>
      <c r="B4937" s="27" t="n">
        <v>43461</v>
      </c>
      <c r="C4937" s="1" t="s">
        <v>19</v>
      </c>
      <c r="D4937" s="1" t="s">
        <v>19</v>
      </c>
      <c r="E4937" s="1" t="s">
        <v>19</v>
      </c>
      <c r="F4937" s="1" t="s">
        <v>203</v>
      </c>
      <c r="G4937" s="66" t="s">
        <v>226</v>
      </c>
      <c r="H4937" s="1" t="n">
        <v>3</v>
      </c>
      <c r="I4937" s="23" t="str">
        <f aca="false">IF(J4937="RHAP", "Rhizophora apiculata", IF(J4937="EXAG", "Excoecaria agallocha", IF(J4937="BRPA", "Bruguiera parviflora", IF(J4937="XYMO", "Xylocarpus moluccensis", IF(J4937="BRCY", "Bruguiera cylindrica", IF(J4937="AVAL", "Avicennia alba", IF(J4937="AVOF", "Avicennia officinalis", IF(J4937="LURA", "Lumnitzera racemosa", IF(J4937="CETA", "Ceriops tagal", IF(J4937="XYGR", "Xylocarpus granatum", IF(J4937="AVMA", "Avicennia marina", IF(J4937="RHMU", "Rhizophora mucronata", IF(J4937="BRGY", "Bruguiera gymnorrhiza", IF(J4937="BRSE", "Bruguiera sexangula", IF(J4937="SOOV", "Sonneratia ovata", IF(J4937="SOCA", "Sonneratia caseolaris", IF(J4937="HELI", "Heritiera littoralis", IF(J4937="HESY", "Heritiera sylvatica", IF(J4937="NYFR", "Nypa fruticans", IF(J4937="CYRA", "Cynometra ramiflora", IF(J4937="PHPA", "Phoenix paludosa", IF(J4937="SCHY", "Scyphiphora hydrophyllacea", IF(J4937="DIMA", "Diospyros maritima", IF(J4937="POPI", "Pongamia pinnata", IF(J4937="MAPS", "Maniltoa psilogyne", IF(J4937="INBI", "Intsia bijuga", IF(J4937="ACEB", "Acanthus ebracteatus", IF(J4937="CAER", "Calamus erinaceus", IF(J4937="UNUN", "Unknown unknown",  IF(J4937="SOAL", "Sonneratia alba",  IF(J4937="AECO", "Aegiceras corniculatum", "" )) )))))))))))))))))))))))))))))</f>
        <v>Lumnitzera racemosa</v>
      </c>
      <c r="J4937" s="1" t="s">
        <v>1029</v>
      </c>
      <c r="K4937" s="55" t="n">
        <v>6.5</v>
      </c>
      <c r="L4937" s="1" t="n">
        <v>6</v>
      </c>
      <c r="M4937" s="1"/>
      <c r="N4937" s="1"/>
      <c r="O4937" s="1"/>
    </row>
    <row r="4938" s="18" customFormat="true" ht="13.8" hidden="false" customHeight="false" outlineLevel="0" collapsed="false">
      <c r="A4938" s="66" t="s">
        <v>91</v>
      </c>
      <c r="B4938" s="27" t="n">
        <v>43461</v>
      </c>
      <c r="C4938" s="1" t="s">
        <v>19</v>
      </c>
      <c r="D4938" s="1" t="s">
        <v>19</v>
      </c>
      <c r="E4938" s="1" t="s">
        <v>19</v>
      </c>
      <c r="F4938" s="1" t="s">
        <v>203</v>
      </c>
      <c r="G4938" s="66" t="s">
        <v>226</v>
      </c>
      <c r="H4938" s="1" t="n">
        <v>3</v>
      </c>
      <c r="I4938" s="23" t="str">
        <f aca="false">IF(J4938="RHAP", "Rhizophora apiculata", IF(J4938="EXAG", "Excoecaria agallocha", IF(J4938="BRPA", "Bruguiera parviflora", IF(J4938="XYMO", "Xylocarpus moluccensis", IF(J4938="BRCY", "Bruguiera cylindrica", IF(J4938="AVAL", "Avicennia alba", IF(J4938="AVOF", "Avicennia officinalis", IF(J4938="LURA", "Lumnitzera racemosa", IF(J4938="CETA", "Ceriops tagal", IF(J4938="XYGR", "Xylocarpus granatum", IF(J4938="AVMA", "Avicennia marina", IF(J4938="RHMU", "Rhizophora mucronata", IF(J4938="BRGY", "Bruguiera gymnorrhiza", IF(J4938="BRSE", "Bruguiera sexangula", IF(J4938="SOOV", "Sonneratia ovata", IF(J4938="SOCA", "Sonneratia caseolaris", IF(J4938="HELI", "Heritiera littoralis", IF(J4938="HESY", "Heritiera sylvatica", IF(J4938="NYFR", "Nypa fruticans", IF(J4938="CYRA", "Cynometra ramiflora", IF(J4938="PHPA", "Phoenix paludosa", IF(J4938="SCHY", "Scyphiphora hydrophyllacea", IF(J4938="DIMA", "Diospyros maritima", IF(J4938="POPI", "Pongamia pinnata", IF(J4938="MAPS", "Maniltoa psilogyne", IF(J4938="INBI", "Intsia bijuga", IF(J4938="ACEB", "Acanthus ebracteatus", IF(J4938="CAER", "Calamus erinaceus", IF(J4938="UNUN", "Unknown unknown",  IF(J4938="SOAL", "Sonneratia alba",  IF(J4938="AECO", "Aegiceras corniculatum", "" )) )))))))))))))))))))))))))))))</f>
        <v>Lumnitzera racemosa</v>
      </c>
      <c r="J4938" s="1" t="s">
        <v>1029</v>
      </c>
      <c r="K4938" s="55" t="n">
        <v>5.9</v>
      </c>
      <c r="L4938" s="1" t="n">
        <v>5</v>
      </c>
      <c r="M4938" s="1"/>
      <c r="N4938" s="1"/>
      <c r="O4938" s="1"/>
    </row>
    <row r="4939" s="18" customFormat="true" ht="13.8" hidden="false" customHeight="false" outlineLevel="0" collapsed="false">
      <c r="A4939" s="66" t="s">
        <v>91</v>
      </c>
      <c r="B4939" s="27" t="n">
        <v>43461</v>
      </c>
      <c r="C4939" s="1" t="s">
        <v>19</v>
      </c>
      <c r="D4939" s="1" t="s">
        <v>19</v>
      </c>
      <c r="E4939" s="1" t="s">
        <v>19</v>
      </c>
      <c r="F4939" s="1" t="s">
        <v>203</v>
      </c>
      <c r="G4939" s="66" t="s">
        <v>226</v>
      </c>
      <c r="H4939" s="1" t="n">
        <v>3</v>
      </c>
      <c r="I4939" s="23" t="str">
        <f aca="false">IF(J4939="RHAP", "Rhizophora apiculata", IF(J4939="EXAG", "Excoecaria agallocha", IF(J4939="BRPA", "Bruguiera parviflora", IF(J4939="XYMO", "Xylocarpus moluccensis", IF(J4939="BRCY", "Bruguiera cylindrica", IF(J4939="AVAL", "Avicennia alba", IF(J4939="AVOF", "Avicennia officinalis", IF(J4939="LURA", "Lumnitzera racemosa", IF(J4939="CETA", "Ceriops tagal", IF(J4939="XYGR", "Xylocarpus granatum", IF(J4939="AVMA", "Avicennia marina", IF(J4939="RHMU", "Rhizophora mucronata", IF(J4939="BRGY", "Bruguiera gymnorrhiza", IF(J4939="BRSE", "Bruguiera sexangula", IF(J4939="SOOV", "Sonneratia ovata", IF(J4939="SOCA", "Sonneratia caseolaris", IF(J4939="HELI", "Heritiera littoralis", IF(J4939="HESY", "Heritiera sylvatica", IF(J4939="NYFR", "Nypa fruticans", IF(J4939="CYRA", "Cynometra ramiflora", IF(J4939="PHPA", "Phoenix paludosa", IF(J4939="SCHY", "Scyphiphora hydrophyllacea", IF(J4939="DIMA", "Diospyros maritima", IF(J4939="POPI", "Pongamia pinnata", IF(J4939="MAPS", "Maniltoa psilogyne", IF(J4939="INBI", "Intsia bijuga", IF(J4939="ACEB", "Acanthus ebracteatus", IF(J4939="CAER", "Calamus erinaceus", IF(J4939="UNUN", "Unknown unknown",  IF(J4939="SOAL", "Sonneratia alba",  IF(J4939="AECO", "Aegiceras corniculatum", "" )) )))))))))))))))))))))))))))))</f>
        <v>Avicennia alba</v>
      </c>
      <c r="J4939" s="1" t="s">
        <v>27</v>
      </c>
      <c r="K4939" s="55" t="n">
        <v>15.5</v>
      </c>
      <c r="L4939" s="1" t="n">
        <v>3</v>
      </c>
      <c r="M4939" s="1"/>
      <c r="N4939" s="1"/>
      <c r="O4939" s="1"/>
    </row>
    <row r="4940" s="18" customFormat="true" ht="13.8" hidden="false" customHeight="false" outlineLevel="0" collapsed="false">
      <c r="A4940" s="66" t="s">
        <v>91</v>
      </c>
      <c r="B4940" s="27" t="n">
        <v>43461</v>
      </c>
      <c r="C4940" s="1" t="s">
        <v>19</v>
      </c>
      <c r="D4940" s="1" t="s">
        <v>19</v>
      </c>
      <c r="E4940" s="1" t="s">
        <v>19</v>
      </c>
      <c r="F4940" s="1" t="s">
        <v>203</v>
      </c>
      <c r="G4940" s="66" t="s">
        <v>226</v>
      </c>
      <c r="H4940" s="1" t="n">
        <v>3</v>
      </c>
      <c r="I4940" s="23" t="str">
        <f aca="false">IF(J4940="RHAP", "Rhizophora apiculata", IF(J4940="EXAG", "Excoecaria agallocha", IF(J4940="BRPA", "Bruguiera parviflora", IF(J4940="XYMO", "Xylocarpus moluccensis", IF(J4940="BRCY", "Bruguiera cylindrica", IF(J4940="AVAL", "Avicennia alba", IF(J4940="AVOF", "Avicennia officinalis", IF(J4940="LURA", "Lumnitzera racemosa", IF(J4940="CETA", "Ceriops tagal", IF(J4940="XYGR", "Xylocarpus granatum", IF(J4940="AVMA", "Avicennia marina", IF(J4940="RHMU", "Rhizophora mucronata", IF(J4940="BRGY", "Bruguiera gymnorrhiza", IF(J4940="BRSE", "Bruguiera sexangula", IF(J4940="SOOV", "Sonneratia ovata", IF(J4940="SOCA", "Sonneratia caseolaris", IF(J4940="HELI", "Heritiera littoralis", IF(J4940="HESY", "Heritiera sylvatica", IF(J4940="NYFR", "Nypa fruticans", IF(J4940="CYRA", "Cynometra ramiflora", IF(J4940="PHPA", "Phoenix paludosa", IF(J4940="SCHY", "Scyphiphora hydrophyllacea", IF(J4940="DIMA", "Diospyros maritima", IF(J4940="POPI", "Pongamia pinnata", IF(J4940="MAPS", "Maniltoa psilogyne", IF(J4940="INBI", "Intsia bijuga", IF(J4940="ACEB", "Acanthus ebracteatus", IF(J4940="CAER", "Calamus erinaceus", IF(J4940="UNUN", "Unknown unknown",  IF(J4940="SOAL", "Sonneratia alba",  IF(J4940="AECO", "Aegiceras corniculatum", "" )) )))))))))))))))))))))))))))))</f>
        <v>Lumnitzera racemosa</v>
      </c>
      <c r="J4940" s="1" t="s">
        <v>1029</v>
      </c>
      <c r="K4940" s="55" t="n">
        <v>9.3</v>
      </c>
      <c r="L4940" s="1" t="n">
        <v>5</v>
      </c>
      <c r="M4940" s="1"/>
      <c r="N4940" s="1"/>
      <c r="O4940" s="1"/>
    </row>
    <row r="4941" s="18" customFormat="true" ht="13.8" hidden="false" customHeight="false" outlineLevel="0" collapsed="false">
      <c r="A4941" s="66" t="s">
        <v>91</v>
      </c>
      <c r="B4941" s="27" t="n">
        <v>43461</v>
      </c>
      <c r="C4941" s="1" t="s">
        <v>19</v>
      </c>
      <c r="D4941" s="1" t="s">
        <v>19</v>
      </c>
      <c r="E4941" s="1" t="s">
        <v>19</v>
      </c>
      <c r="F4941" s="1" t="s">
        <v>203</v>
      </c>
      <c r="G4941" s="66" t="s">
        <v>226</v>
      </c>
      <c r="H4941" s="1" t="n">
        <v>3</v>
      </c>
      <c r="I4941" s="23" t="str">
        <f aca="false">IF(J4941="RHAP", "Rhizophora apiculata", IF(J4941="EXAG", "Excoecaria agallocha", IF(J4941="BRPA", "Bruguiera parviflora", IF(J4941="XYMO", "Xylocarpus moluccensis", IF(J4941="BRCY", "Bruguiera cylindrica", IF(J4941="AVAL", "Avicennia alba", IF(J4941="AVOF", "Avicennia officinalis", IF(J4941="LURA", "Lumnitzera racemosa", IF(J4941="CETA", "Ceriops tagal", IF(J4941="XYGR", "Xylocarpus granatum", IF(J4941="AVMA", "Avicennia marina", IF(J4941="RHMU", "Rhizophora mucronata", IF(J4941="BRGY", "Bruguiera gymnorrhiza", IF(J4941="BRSE", "Bruguiera sexangula", IF(J4941="SOOV", "Sonneratia ovata", IF(J4941="SOCA", "Sonneratia caseolaris", IF(J4941="HELI", "Heritiera littoralis", IF(J4941="HESY", "Heritiera sylvatica", IF(J4941="NYFR", "Nypa fruticans", IF(J4941="CYRA", "Cynometra ramiflora", IF(J4941="PHPA", "Phoenix paludosa", IF(J4941="SCHY", "Scyphiphora hydrophyllacea", IF(J4941="DIMA", "Diospyros maritima", IF(J4941="POPI", "Pongamia pinnata", IF(J4941="MAPS", "Maniltoa psilogyne", IF(J4941="INBI", "Intsia bijuga", IF(J4941="ACEB", "Acanthus ebracteatus", IF(J4941="CAER", "Calamus erinaceus", IF(J4941="UNUN", "Unknown unknown",  IF(J4941="SOAL", "Sonneratia alba",  IF(J4941="AECO", "Aegiceras corniculatum", "" )) )))))))))))))))))))))))))))))</f>
        <v>Avicennia alba</v>
      </c>
      <c r="J4941" s="1" t="s">
        <v>27</v>
      </c>
      <c r="K4941" s="55" t="n">
        <v>8</v>
      </c>
      <c r="L4941" s="1" t="n">
        <v>12</v>
      </c>
      <c r="M4941" s="1"/>
      <c r="N4941" s="1"/>
      <c r="O4941" s="1"/>
    </row>
    <row r="4942" s="18" customFormat="true" ht="13.8" hidden="false" customHeight="false" outlineLevel="0" collapsed="false">
      <c r="A4942" s="66" t="s">
        <v>91</v>
      </c>
      <c r="B4942" s="27" t="n">
        <v>43461</v>
      </c>
      <c r="C4942" s="1" t="s">
        <v>19</v>
      </c>
      <c r="D4942" s="1" t="s">
        <v>19</v>
      </c>
      <c r="E4942" s="1" t="s">
        <v>19</v>
      </c>
      <c r="F4942" s="1" t="s">
        <v>203</v>
      </c>
      <c r="G4942" s="66" t="s">
        <v>226</v>
      </c>
      <c r="H4942" s="1" t="n">
        <v>3</v>
      </c>
      <c r="I4942" s="23" t="str">
        <f aca="false">IF(J4942="RHAP", "Rhizophora apiculata", IF(J4942="EXAG", "Excoecaria agallocha", IF(J4942="BRPA", "Bruguiera parviflora", IF(J4942="XYMO", "Xylocarpus moluccensis", IF(J4942="BRCY", "Bruguiera cylindrica", IF(J4942="AVAL", "Avicennia alba", IF(J4942="AVOF", "Avicennia officinalis", IF(J4942="LURA", "Lumnitzera racemosa", IF(J4942="CETA", "Ceriops tagal", IF(J4942="XYGR", "Xylocarpus granatum", IF(J4942="AVMA", "Avicennia marina", IF(J4942="RHMU", "Rhizophora mucronata", IF(J4942="BRGY", "Bruguiera gymnorrhiza", IF(J4942="BRSE", "Bruguiera sexangula", IF(J4942="SOOV", "Sonneratia ovata", IF(J4942="SOCA", "Sonneratia caseolaris", IF(J4942="HELI", "Heritiera littoralis", IF(J4942="HESY", "Heritiera sylvatica", IF(J4942="NYFR", "Nypa fruticans", IF(J4942="CYRA", "Cynometra ramiflora", IF(J4942="PHPA", "Phoenix paludosa", IF(J4942="SCHY", "Scyphiphora hydrophyllacea", IF(J4942="DIMA", "Diospyros maritima", IF(J4942="POPI", "Pongamia pinnata", IF(J4942="MAPS", "Maniltoa psilogyne", IF(J4942="INBI", "Intsia bijuga", IF(J4942="ACEB", "Acanthus ebracteatus", IF(J4942="CAER", "Calamus erinaceus", IF(J4942="UNUN", "Unknown unknown",  IF(J4942="SOAL", "Sonneratia alba",  IF(J4942="AECO", "Aegiceras corniculatum", "" )) )))))))))))))))))))))))))))))</f>
        <v>Avicennia alba</v>
      </c>
      <c r="J4942" s="1" t="s">
        <v>27</v>
      </c>
      <c r="K4942" s="55" t="n">
        <v>5.9</v>
      </c>
      <c r="L4942" s="1" t="n">
        <v>12</v>
      </c>
      <c r="M4942" s="1"/>
      <c r="N4942" s="1"/>
      <c r="O4942" s="1"/>
    </row>
    <row r="4943" s="18" customFormat="true" ht="13.8" hidden="false" customHeight="false" outlineLevel="0" collapsed="false">
      <c r="A4943" s="66" t="s">
        <v>91</v>
      </c>
      <c r="B4943" s="27" t="n">
        <v>43461</v>
      </c>
      <c r="C4943" s="1" t="s">
        <v>19</v>
      </c>
      <c r="D4943" s="1" t="s">
        <v>19</v>
      </c>
      <c r="E4943" s="1" t="s">
        <v>19</v>
      </c>
      <c r="F4943" s="1" t="s">
        <v>203</v>
      </c>
      <c r="G4943" s="66" t="s">
        <v>226</v>
      </c>
      <c r="H4943" s="1" t="n">
        <v>3</v>
      </c>
      <c r="I4943" s="23" t="str">
        <f aca="false">IF(J4943="RHAP", "Rhizophora apiculata", IF(J4943="EXAG", "Excoecaria agallocha", IF(J4943="BRPA", "Bruguiera parviflora", IF(J4943="XYMO", "Xylocarpus moluccensis", IF(J4943="BRCY", "Bruguiera cylindrica", IF(J4943="AVAL", "Avicennia alba", IF(J4943="AVOF", "Avicennia officinalis", IF(J4943="LURA", "Lumnitzera racemosa", IF(J4943="CETA", "Ceriops tagal", IF(J4943="XYGR", "Xylocarpus granatum", IF(J4943="AVMA", "Avicennia marina", IF(J4943="RHMU", "Rhizophora mucronata", IF(J4943="BRGY", "Bruguiera gymnorrhiza", IF(J4943="BRSE", "Bruguiera sexangula", IF(J4943="SOOV", "Sonneratia ovata", IF(J4943="SOCA", "Sonneratia caseolaris", IF(J4943="HELI", "Heritiera littoralis", IF(J4943="HESY", "Heritiera sylvatica", IF(J4943="NYFR", "Nypa fruticans", IF(J4943="CYRA", "Cynometra ramiflora", IF(J4943="PHPA", "Phoenix paludosa", IF(J4943="SCHY", "Scyphiphora hydrophyllacea", IF(J4943="DIMA", "Diospyros maritima", IF(J4943="POPI", "Pongamia pinnata", IF(J4943="MAPS", "Maniltoa psilogyne", IF(J4943="INBI", "Intsia bijuga", IF(J4943="ACEB", "Acanthus ebracteatus", IF(J4943="CAER", "Calamus erinaceus", IF(J4943="UNUN", "Unknown unknown",  IF(J4943="SOAL", "Sonneratia alba",  IF(J4943="AECO", "Aegiceras corniculatum", "" )) )))))))))))))))))))))))))))))</f>
        <v>Avicennia alba</v>
      </c>
      <c r="J4943" s="1" t="s">
        <v>27</v>
      </c>
      <c r="K4943" s="55" t="n">
        <v>5</v>
      </c>
      <c r="L4943" s="1" t="n">
        <v>12</v>
      </c>
      <c r="M4943" s="1"/>
      <c r="N4943" s="1"/>
      <c r="O4943" s="1"/>
    </row>
    <row r="4944" s="18" customFormat="true" ht="13.8" hidden="false" customHeight="false" outlineLevel="0" collapsed="false">
      <c r="A4944" s="66" t="s">
        <v>91</v>
      </c>
      <c r="B4944" s="27" t="n">
        <v>43461</v>
      </c>
      <c r="C4944" s="1" t="s">
        <v>19</v>
      </c>
      <c r="D4944" s="1" t="s">
        <v>19</v>
      </c>
      <c r="E4944" s="1" t="s">
        <v>19</v>
      </c>
      <c r="F4944" s="1" t="s">
        <v>203</v>
      </c>
      <c r="G4944" s="66" t="s">
        <v>226</v>
      </c>
      <c r="H4944" s="1" t="n">
        <v>4</v>
      </c>
      <c r="I4944" s="23" t="str">
        <f aca="false">IF(J4944="RHAP", "Rhizophora apiculata", IF(J4944="EXAG", "Excoecaria agallocha", IF(J4944="BRPA", "Bruguiera parviflora", IF(J4944="XYMO", "Xylocarpus moluccensis", IF(J4944="BRCY", "Bruguiera cylindrica", IF(J4944="AVAL", "Avicennia alba", IF(J4944="AVOF", "Avicennia officinalis", IF(J4944="LURA", "Lumnitzera racemosa", IF(J4944="CETA", "Ceriops tagal", IF(J4944="XYGR", "Xylocarpus granatum", IF(J4944="AVMA", "Avicennia marina", IF(J4944="RHMU", "Rhizophora mucronata", IF(J4944="BRGY", "Bruguiera gymnorrhiza", IF(J4944="BRSE", "Bruguiera sexangula", IF(J4944="SOOV", "Sonneratia ovata", IF(J4944="SOCA", "Sonneratia caseolaris", IF(J4944="HELI", "Heritiera littoralis", IF(J4944="HESY", "Heritiera sylvatica", IF(J4944="NYFR", "Nypa fruticans", IF(J4944="CYRA", "Cynometra ramiflora", IF(J4944="PHPA", "Phoenix paludosa", IF(J4944="SCHY", "Scyphiphora hydrophyllacea", IF(J4944="DIMA", "Diospyros maritima", IF(J4944="POPI", "Pongamia pinnata", IF(J4944="MAPS", "Maniltoa psilogyne", IF(J4944="INBI", "Intsia bijuga", IF(J4944="ACEB", "Acanthus ebracteatus", IF(J4944="CAER", "Calamus erinaceus", IF(J4944="UNUN", "Unknown unknown",  IF(J4944="SOAL", "Sonneratia alba",  IF(J4944="AECO", "Aegiceras corniculatum", "" )) )))))))))))))))))))))))))))))</f>
        <v>Avicennia alba</v>
      </c>
      <c r="J4944" s="1" t="s">
        <v>27</v>
      </c>
      <c r="K4944" s="55" t="n">
        <v>12</v>
      </c>
      <c r="L4944" s="1" t="n">
        <v>7</v>
      </c>
      <c r="M4944" s="1"/>
      <c r="N4944" s="1"/>
      <c r="O4944" s="1"/>
    </row>
    <row r="4945" s="18" customFormat="true" ht="13.8" hidden="false" customHeight="false" outlineLevel="0" collapsed="false">
      <c r="A4945" s="66" t="s">
        <v>91</v>
      </c>
      <c r="B4945" s="27" t="n">
        <v>43461</v>
      </c>
      <c r="C4945" s="1" t="s">
        <v>19</v>
      </c>
      <c r="D4945" s="1" t="s">
        <v>19</v>
      </c>
      <c r="E4945" s="1" t="s">
        <v>19</v>
      </c>
      <c r="F4945" s="1" t="s">
        <v>203</v>
      </c>
      <c r="G4945" s="66" t="s">
        <v>226</v>
      </c>
      <c r="H4945" s="1" t="n">
        <v>4</v>
      </c>
      <c r="I4945" s="23" t="str">
        <f aca="false">IF(J4945="RHAP", "Rhizophora apiculata", IF(J4945="EXAG", "Excoecaria agallocha", IF(J4945="BRPA", "Bruguiera parviflora", IF(J4945="XYMO", "Xylocarpus moluccensis", IF(J4945="BRCY", "Bruguiera cylindrica", IF(J4945="AVAL", "Avicennia alba", IF(J4945="AVOF", "Avicennia officinalis", IF(J4945="LURA", "Lumnitzera racemosa", IF(J4945="CETA", "Ceriops tagal", IF(J4945="XYGR", "Xylocarpus granatum", IF(J4945="AVMA", "Avicennia marina", IF(J4945="RHMU", "Rhizophora mucronata", IF(J4945="BRGY", "Bruguiera gymnorrhiza", IF(J4945="BRSE", "Bruguiera sexangula", IF(J4945="SOOV", "Sonneratia ovata", IF(J4945="SOCA", "Sonneratia caseolaris", IF(J4945="HELI", "Heritiera littoralis", IF(J4945="HESY", "Heritiera sylvatica", IF(J4945="NYFR", "Nypa fruticans", IF(J4945="CYRA", "Cynometra ramiflora", IF(J4945="PHPA", "Phoenix paludosa", IF(J4945="SCHY", "Scyphiphora hydrophyllacea", IF(J4945="DIMA", "Diospyros maritima", IF(J4945="POPI", "Pongamia pinnata", IF(J4945="MAPS", "Maniltoa psilogyne", IF(J4945="INBI", "Intsia bijuga", IF(J4945="ACEB", "Acanthus ebracteatus", IF(J4945="CAER", "Calamus erinaceus", IF(J4945="UNUN", "Unknown unknown",  IF(J4945="SOAL", "Sonneratia alba",  IF(J4945="AECO", "Aegiceras corniculatum", "" )) )))))))))))))))))))))))))))))</f>
        <v>Avicennia alba</v>
      </c>
      <c r="J4945" s="1" t="s">
        <v>27</v>
      </c>
      <c r="K4945" s="55" t="n">
        <v>11</v>
      </c>
      <c r="L4945" s="1" t="n">
        <v>7</v>
      </c>
      <c r="M4945" s="1"/>
      <c r="N4945" s="1"/>
      <c r="O4945" s="1"/>
    </row>
    <row r="4946" s="18" customFormat="true" ht="13.8" hidden="false" customHeight="false" outlineLevel="0" collapsed="false">
      <c r="A4946" s="66" t="s">
        <v>91</v>
      </c>
      <c r="B4946" s="27" t="n">
        <v>43461</v>
      </c>
      <c r="C4946" s="1" t="s">
        <v>19</v>
      </c>
      <c r="D4946" s="1" t="s">
        <v>19</v>
      </c>
      <c r="E4946" s="1" t="s">
        <v>19</v>
      </c>
      <c r="F4946" s="1" t="s">
        <v>203</v>
      </c>
      <c r="G4946" s="66" t="s">
        <v>226</v>
      </c>
      <c r="H4946" s="1" t="n">
        <v>4</v>
      </c>
      <c r="I4946" s="23" t="str">
        <f aca="false">IF(J4946="RHAP", "Rhizophora apiculata", IF(J4946="EXAG", "Excoecaria agallocha", IF(J4946="BRPA", "Bruguiera parviflora", IF(J4946="XYMO", "Xylocarpus moluccensis", IF(J4946="BRCY", "Bruguiera cylindrica", IF(J4946="AVAL", "Avicennia alba", IF(J4946="AVOF", "Avicennia officinalis", IF(J4946="LURA", "Lumnitzera racemosa", IF(J4946="CETA", "Ceriops tagal", IF(J4946="XYGR", "Xylocarpus granatum", IF(J4946="AVMA", "Avicennia marina", IF(J4946="RHMU", "Rhizophora mucronata", IF(J4946="BRGY", "Bruguiera gymnorrhiza", IF(J4946="BRSE", "Bruguiera sexangula", IF(J4946="SOOV", "Sonneratia ovata", IF(J4946="SOCA", "Sonneratia caseolaris", IF(J4946="HELI", "Heritiera littoralis", IF(J4946="HESY", "Heritiera sylvatica", IF(J4946="NYFR", "Nypa fruticans", IF(J4946="CYRA", "Cynometra ramiflora", IF(J4946="PHPA", "Phoenix paludosa", IF(J4946="SCHY", "Scyphiphora hydrophyllacea", IF(J4946="DIMA", "Diospyros maritima", IF(J4946="POPI", "Pongamia pinnata", IF(J4946="MAPS", "Maniltoa psilogyne", IF(J4946="INBI", "Intsia bijuga", IF(J4946="ACEB", "Acanthus ebracteatus", IF(J4946="CAER", "Calamus erinaceus", IF(J4946="UNUN", "Unknown unknown",  IF(J4946="SOAL", "Sonneratia alba",  IF(J4946="AECO", "Aegiceras corniculatum", "" )) )))))))))))))))))))))))))))))</f>
        <v>Avicennia alba</v>
      </c>
      <c r="J4946" s="1" t="s">
        <v>27</v>
      </c>
      <c r="K4946" s="55" t="n">
        <v>12.4</v>
      </c>
      <c r="L4946" s="1" t="n">
        <v>9</v>
      </c>
      <c r="M4946" s="1"/>
      <c r="N4946" s="1"/>
      <c r="O4946" s="1"/>
    </row>
    <row r="4947" s="18" customFormat="true" ht="13.8" hidden="false" customHeight="false" outlineLevel="0" collapsed="false">
      <c r="A4947" s="66" t="s">
        <v>91</v>
      </c>
      <c r="B4947" s="27" t="n">
        <v>43461</v>
      </c>
      <c r="C4947" s="1" t="s">
        <v>19</v>
      </c>
      <c r="D4947" s="1" t="s">
        <v>19</v>
      </c>
      <c r="E4947" s="1" t="s">
        <v>19</v>
      </c>
      <c r="F4947" s="1" t="s">
        <v>203</v>
      </c>
      <c r="G4947" s="66" t="s">
        <v>226</v>
      </c>
      <c r="H4947" s="1" t="n">
        <v>4</v>
      </c>
      <c r="I4947" s="23" t="str">
        <f aca="false">IF(J4947="RHAP", "Rhizophora apiculata", IF(J4947="EXAG", "Excoecaria agallocha", IF(J4947="BRPA", "Bruguiera parviflora", IF(J4947="XYMO", "Xylocarpus moluccensis", IF(J4947="BRCY", "Bruguiera cylindrica", IF(J4947="AVAL", "Avicennia alba", IF(J4947="AVOF", "Avicennia officinalis", IF(J4947="LURA", "Lumnitzera racemosa", IF(J4947="CETA", "Ceriops tagal", IF(J4947="XYGR", "Xylocarpus granatum", IF(J4947="AVMA", "Avicennia marina", IF(J4947="RHMU", "Rhizophora mucronata", IF(J4947="BRGY", "Bruguiera gymnorrhiza", IF(J4947="BRSE", "Bruguiera sexangula", IF(J4947="SOOV", "Sonneratia ovata", IF(J4947="SOCA", "Sonneratia caseolaris", IF(J4947="HELI", "Heritiera littoralis", IF(J4947="HESY", "Heritiera sylvatica", IF(J4947="NYFR", "Nypa fruticans", IF(J4947="CYRA", "Cynometra ramiflora", IF(J4947="PHPA", "Phoenix paludosa", IF(J4947="SCHY", "Scyphiphora hydrophyllacea", IF(J4947="DIMA", "Diospyros maritima", IF(J4947="POPI", "Pongamia pinnata", IF(J4947="MAPS", "Maniltoa psilogyne", IF(J4947="INBI", "Intsia bijuga", IF(J4947="ACEB", "Acanthus ebracteatus", IF(J4947="CAER", "Calamus erinaceus", IF(J4947="UNUN", "Unknown unknown",  IF(J4947="SOAL", "Sonneratia alba",  IF(J4947="AECO", "Aegiceras corniculatum", "" )) )))))))))))))))))))))))))))))</f>
        <v>Avicennia alba</v>
      </c>
      <c r="J4947" s="1" t="s">
        <v>27</v>
      </c>
      <c r="K4947" s="55" t="n">
        <v>11.5</v>
      </c>
      <c r="L4947" s="1" t="n">
        <v>6</v>
      </c>
      <c r="M4947" s="1"/>
      <c r="N4947" s="1"/>
      <c r="O4947" s="1"/>
    </row>
    <row r="4948" s="18" customFormat="true" ht="13.8" hidden="false" customHeight="false" outlineLevel="0" collapsed="false">
      <c r="A4948" s="66" t="s">
        <v>91</v>
      </c>
      <c r="B4948" s="27" t="n">
        <v>43461</v>
      </c>
      <c r="C4948" s="1" t="s">
        <v>19</v>
      </c>
      <c r="D4948" s="1" t="s">
        <v>19</v>
      </c>
      <c r="E4948" s="1" t="s">
        <v>19</v>
      </c>
      <c r="F4948" s="1" t="s">
        <v>203</v>
      </c>
      <c r="G4948" s="66" t="s">
        <v>226</v>
      </c>
      <c r="H4948" s="1" t="n">
        <v>4</v>
      </c>
      <c r="I4948" s="23" t="str">
        <f aca="false">IF(J4948="RHAP", "Rhizophora apiculata", IF(J4948="EXAG", "Excoecaria agallocha", IF(J4948="BRPA", "Bruguiera parviflora", IF(J4948="XYMO", "Xylocarpus moluccensis", IF(J4948="BRCY", "Bruguiera cylindrica", IF(J4948="AVAL", "Avicennia alba", IF(J4948="AVOF", "Avicennia officinalis", IF(J4948="LURA", "Lumnitzera racemosa", IF(J4948="CETA", "Ceriops tagal", IF(J4948="XYGR", "Xylocarpus granatum", IF(J4948="AVMA", "Avicennia marina", IF(J4948="RHMU", "Rhizophora mucronata", IF(J4948="BRGY", "Bruguiera gymnorrhiza", IF(J4948="BRSE", "Bruguiera sexangula", IF(J4948="SOOV", "Sonneratia ovata", IF(J4948="SOCA", "Sonneratia caseolaris", IF(J4948="HELI", "Heritiera littoralis", IF(J4948="HESY", "Heritiera sylvatica", IF(J4948="NYFR", "Nypa fruticans", IF(J4948="CYRA", "Cynometra ramiflora", IF(J4948="PHPA", "Phoenix paludosa", IF(J4948="SCHY", "Scyphiphora hydrophyllacea", IF(J4948="DIMA", "Diospyros maritima", IF(J4948="POPI", "Pongamia pinnata", IF(J4948="MAPS", "Maniltoa psilogyne", IF(J4948="INBI", "Intsia bijuga", IF(J4948="ACEB", "Acanthus ebracteatus", IF(J4948="CAER", "Calamus erinaceus", IF(J4948="UNUN", "Unknown unknown",  IF(J4948="SOAL", "Sonneratia alba",  IF(J4948="AECO", "Aegiceras corniculatum", "" )) )))))))))))))))))))))))))))))</f>
        <v>Avicennia alba</v>
      </c>
      <c r="J4948" s="1" t="s">
        <v>27</v>
      </c>
      <c r="K4948" s="55" t="n">
        <v>8.4</v>
      </c>
      <c r="L4948" s="1" t="n">
        <v>6</v>
      </c>
      <c r="M4948" s="1"/>
      <c r="N4948" s="1"/>
      <c r="O4948" s="1"/>
    </row>
    <row r="4949" s="18" customFormat="true" ht="13.8" hidden="false" customHeight="false" outlineLevel="0" collapsed="false">
      <c r="A4949" s="66" t="s">
        <v>91</v>
      </c>
      <c r="B4949" s="27" t="n">
        <v>43461</v>
      </c>
      <c r="C4949" s="1" t="s">
        <v>19</v>
      </c>
      <c r="D4949" s="1" t="s">
        <v>19</v>
      </c>
      <c r="E4949" s="1" t="s">
        <v>19</v>
      </c>
      <c r="F4949" s="1" t="s">
        <v>203</v>
      </c>
      <c r="G4949" s="66" t="s">
        <v>226</v>
      </c>
      <c r="H4949" s="1" t="n">
        <v>4</v>
      </c>
      <c r="I4949" s="23" t="str">
        <f aca="false">IF(J4949="RHAP", "Rhizophora apiculata", IF(J4949="EXAG", "Excoecaria agallocha", IF(J4949="BRPA", "Bruguiera parviflora", IF(J4949="XYMO", "Xylocarpus moluccensis", IF(J4949="BRCY", "Bruguiera cylindrica", IF(J4949="AVAL", "Avicennia alba", IF(J4949="AVOF", "Avicennia officinalis", IF(J4949="LURA", "Lumnitzera racemosa", IF(J4949="CETA", "Ceriops tagal", IF(J4949="XYGR", "Xylocarpus granatum", IF(J4949="AVMA", "Avicennia marina", IF(J4949="RHMU", "Rhizophora mucronata", IF(J4949="BRGY", "Bruguiera gymnorrhiza", IF(J4949="BRSE", "Bruguiera sexangula", IF(J4949="SOOV", "Sonneratia ovata", IF(J4949="SOCA", "Sonneratia caseolaris", IF(J4949="HELI", "Heritiera littoralis", IF(J4949="HESY", "Heritiera sylvatica", IF(J4949="NYFR", "Nypa fruticans", IF(J4949="CYRA", "Cynometra ramiflora", IF(J4949="PHPA", "Phoenix paludosa", IF(J4949="SCHY", "Scyphiphora hydrophyllacea", IF(J4949="DIMA", "Diospyros maritima", IF(J4949="POPI", "Pongamia pinnata", IF(J4949="MAPS", "Maniltoa psilogyne", IF(J4949="INBI", "Intsia bijuga", IF(J4949="ACEB", "Acanthus ebracteatus", IF(J4949="CAER", "Calamus erinaceus", IF(J4949="UNUN", "Unknown unknown",  IF(J4949="SOAL", "Sonneratia alba",  IF(J4949="AECO", "Aegiceras corniculatum", "" )) )))))))))))))))))))))))))))))</f>
        <v>Lumnitzera racemosa</v>
      </c>
      <c r="J4949" s="1" t="s">
        <v>1029</v>
      </c>
      <c r="K4949" s="55" t="n">
        <v>5.4</v>
      </c>
      <c r="L4949" s="1" t="n">
        <v>6</v>
      </c>
      <c r="M4949" s="1"/>
      <c r="N4949" s="1"/>
      <c r="O4949" s="1"/>
    </row>
    <row r="4950" s="18" customFormat="true" ht="13.8" hidden="false" customHeight="false" outlineLevel="0" collapsed="false">
      <c r="A4950" s="66" t="s">
        <v>91</v>
      </c>
      <c r="B4950" s="27" t="n">
        <v>43461</v>
      </c>
      <c r="C4950" s="1" t="s">
        <v>19</v>
      </c>
      <c r="D4950" s="1" t="s">
        <v>19</v>
      </c>
      <c r="E4950" s="1" t="s">
        <v>19</v>
      </c>
      <c r="F4950" s="1" t="s">
        <v>203</v>
      </c>
      <c r="G4950" s="66" t="s">
        <v>226</v>
      </c>
      <c r="H4950" s="1" t="n">
        <v>4</v>
      </c>
      <c r="I4950" s="23" t="str">
        <f aca="false">IF(J4950="RHAP", "Rhizophora apiculata", IF(J4950="EXAG", "Excoecaria agallocha", IF(J4950="BRPA", "Bruguiera parviflora", IF(J4950="XYMO", "Xylocarpus moluccensis", IF(J4950="BRCY", "Bruguiera cylindrica", IF(J4950="AVAL", "Avicennia alba", IF(J4950="AVOF", "Avicennia officinalis", IF(J4950="LURA", "Lumnitzera racemosa", IF(J4950="CETA", "Ceriops tagal", IF(J4950="XYGR", "Xylocarpus granatum", IF(J4950="AVMA", "Avicennia marina", IF(J4950="RHMU", "Rhizophora mucronata", IF(J4950="BRGY", "Bruguiera gymnorrhiza", IF(J4950="BRSE", "Bruguiera sexangula", IF(J4950="SOOV", "Sonneratia ovata", IF(J4950="SOCA", "Sonneratia caseolaris", IF(J4950="HELI", "Heritiera littoralis", IF(J4950="HESY", "Heritiera sylvatica", IF(J4950="NYFR", "Nypa fruticans", IF(J4950="CYRA", "Cynometra ramiflora", IF(J4950="PHPA", "Phoenix paludosa", IF(J4950="SCHY", "Scyphiphora hydrophyllacea", IF(J4950="DIMA", "Diospyros maritima", IF(J4950="POPI", "Pongamia pinnata", IF(J4950="MAPS", "Maniltoa psilogyne", IF(J4950="INBI", "Intsia bijuga", IF(J4950="ACEB", "Acanthus ebracteatus", IF(J4950="CAER", "Calamus erinaceus", IF(J4950="UNUN", "Unknown unknown",  IF(J4950="SOAL", "Sonneratia alba",  IF(J4950="AECO", "Aegiceras corniculatum", "" )) )))))))))))))))))))))))))))))</f>
        <v>Lumnitzera racemosa</v>
      </c>
      <c r="J4950" s="1" t="s">
        <v>1029</v>
      </c>
      <c r="K4950" s="55" t="n">
        <v>5.8</v>
      </c>
      <c r="L4950" s="1" t="n">
        <v>6</v>
      </c>
      <c r="M4950" s="1"/>
      <c r="N4950" s="1"/>
      <c r="O4950" s="1"/>
    </row>
    <row r="4951" s="18" customFormat="true" ht="13.8" hidden="false" customHeight="false" outlineLevel="0" collapsed="false">
      <c r="A4951" s="66" t="s">
        <v>91</v>
      </c>
      <c r="B4951" s="27" t="n">
        <v>43461</v>
      </c>
      <c r="C4951" s="1" t="s">
        <v>19</v>
      </c>
      <c r="D4951" s="1" t="s">
        <v>19</v>
      </c>
      <c r="E4951" s="1" t="s">
        <v>19</v>
      </c>
      <c r="F4951" s="1" t="s">
        <v>203</v>
      </c>
      <c r="G4951" s="66" t="s">
        <v>226</v>
      </c>
      <c r="H4951" s="1" t="n">
        <v>4</v>
      </c>
      <c r="I4951" s="23" t="str">
        <f aca="false">IF(J4951="RHAP", "Rhizophora apiculata", IF(J4951="EXAG", "Excoecaria agallocha", IF(J4951="BRPA", "Bruguiera parviflora", IF(J4951="XYMO", "Xylocarpus moluccensis", IF(J4951="BRCY", "Bruguiera cylindrica", IF(J4951="AVAL", "Avicennia alba", IF(J4951="AVOF", "Avicennia officinalis", IF(J4951="LURA", "Lumnitzera racemosa", IF(J4951="CETA", "Ceriops tagal", IF(J4951="XYGR", "Xylocarpus granatum", IF(J4951="AVMA", "Avicennia marina", IF(J4951="RHMU", "Rhizophora mucronata", IF(J4951="BRGY", "Bruguiera gymnorrhiza", IF(J4951="BRSE", "Bruguiera sexangula", IF(J4951="SOOV", "Sonneratia ovata", IF(J4951="SOCA", "Sonneratia caseolaris", IF(J4951="HELI", "Heritiera littoralis", IF(J4951="HESY", "Heritiera sylvatica", IF(J4951="NYFR", "Nypa fruticans", IF(J4951="CYRA", "Cynometra ramiflora", IF(J4951="PHPA", "Phoenix paludosa", IF(J4951="SCHY", "Scyphiphora hydrophyllacea", IF(J4951="DIMA", "Diospyros maritima", IF(J4951="POPI", "Pongamia pinnata", IF(J4951="MAPS", "Maniltoa psilogyne", IF(J4951="INBI", "Intsia bijuga", IF(J4951="ACEB", "Acanthus ebracteatus", IF(J4951="CAER", "Calamus erinaceus", IF(J4951="UNUN", "Unknown unknown",  IF(J4951="SOAL", "Sonneratia alba",  IF(J4951="AECO", "Aegiceras corniculatum", "" )) )))))))))))))))))))))))))))))</f>
        <v>Avicennia alba</v>
      </c>
      <c r="J4951" s="1" t="s">
        <v>27</v>
      </c>
      <c r="K4951" s="55" t="n">
        <v>8</v>
      </c>
      <c r="L4951" s="1" t="n">
        <v>12</v>
      </c>
      <c r="M4951" s="1"/>
      <c r="N4951" s="1"/>
      <c r="O4951" s="1"/>
    </row>
    <row r="4952" s="18" customFormat="true" ht="13.8" hidden="false" customHeight="false" outlineLevel="0" collapsed="false">
      <c r="A4952" s="66" t="s">
        <v>91</v>
      </c>
      <c r="B4952" s="27" t="n">
        <v>43461</v>
      </c>
      <c r="C4952" s="1" t="s">
        <v>19</v>
      </c>
      <c r="D4952" s="1" t="s">
        <v>19</v>
      </c>
      <c r="E4952" s="1" t="s">
        <v>19</v>
      </c>
      <c r="F4952" s="1" t="s">
        <v>203</v>
      </c>
      <c r="G4952" s="66" t="s">
        <v>226</v>
      </c>
      <c r="H4952" s="1" t="n">
        <v>4</v>
      </c>
      <c r="I4952" s="23" t="str">
        <f aca="false">IF(J4952="RHAP", "Rhizophora apiculata", IF(J4952="EXAG", "Excoecaria agallocha", IF(J4952="BRPA", "Bruguiera parviflora", IF(J4952="XYMO", "Xylocarpus moluccensis", IF(J4952="BRCY", "Bruguiera cylindrica", IF(J4952="AVAL", "Avicennia alba", IF(J4952="AVOF", "Avicennia officinalis", IF(J4952="LURA", "Lumnitzera racemosa", IF(J4952="CETA", "Ceriops tagal", IF(J4952="XYGR", "Xylocarpus granatum", IF(J4952="AVMA", "Avicennia marina", IF(J4952="RHMU", "Rhizophora mucronata", IF(J4952="BRGY", "Bruguiera gymnorrhiza", IF(J4952="BRSE", "Bruguiera sexangula", IF(J4952="SOOV", "Sonneratia ovata", IF(J4952="SOCA", "Sonneratia caseolaris", IF(J4952="HELI", "Heritiera littoralis", IF(J4952="HESY", "Heritiera sylvatica", IF(J4952="NYFR", "Nypa fruticans", IF(J4952="CYRA", "Cynometra ramiflora", IF(J4952="PHPA", "Phoenix paludosa", IF(J4952="SCHY", "Scyphiphora hydrophyllacea", IF(J4952="DIMA", "Diospyros maritima", IF(J4952="POPI", "Pongamia pinnata", IF(J4952="MAPS", "Maniltoa psilogyne", IF(J4952="INBI", "Intsia bijuga", IF(J4952="ACEB", "Acanthus ebracteatus", IF(J4952="CAER", "Calamus erinaceus", IF(J4952="UNUN", "Unknown unknown",  IF(J4952="SOAL", "Sonneratia alba",  IF(J4952="AECO", "Aegiceras corniculatum", "" )) )))))))))))))))))))))))))))))</f>
        <v>Lumnitzera racemosa</v>
      </c>
      <c r="J4952" s="1" t="s">
        <v>1029</v>
      </c>
      <c r="K4952" s="55" t="n">
        <v>5.2</v>
      </c>
      <c r="L4952" s="1" t="n">
        <v>5</v>
      </c>
      <c r="M4952" s="1"/>
      <c r="N4952" s="1"/>
      <c r="O4952" s="1"/>
    </row>
    <row r="4953" s="18" customFormat="true" ht="13.8" hidden="false" customHeight="false" outlineLevel="0" collapsed="false">
      <c r="A4953" s="66" t="s">
        <v>91</v>
      </c>
      <c r="B4953" s="27" t="n">
        <v>43461</v>
      </c>
      <c r="C4953" s="1" t="s">
        <v>19</v>
      </c>
      <c r="D4953" s="1" t="s">
        <v>19</v>
      </c>
      <c r="E4953" s="1" t="s">
        <v>19</v>
      </c>
      <c r="F4953" s="1" t="s">
        <v>203</v>
      </c>
      <c r="G4953" s="66" t="s">
        <v>226</v>
      </c>
      <c r="H4953" s="1" t="n">
        <v>4</v>
      </c>
      <c r="I4953" s="23" t="str">
        <f aca="false">IF(J4953="RHAP", "Rhizophora apiculata", IF(J4953="EXAG", "Excoecaria agallocha", IF(J4953="BRPA", "Bruguiera parviflora", IF(J4953="XYMO", "Xylocarpus moluccensis", IF(J4953="BRCY", "Bruguiera cylindrica", IF(J4953="AVAL", "Avicennia alba", IF(J4953="AVOF", "Avicennia officinalis", IF(J4953="LURA", "Lumnitzera racemosa", IF(J4953="CETA", "Ceriops tagal", IF(J4953="XYGR", "Xylocarpus granatum", IF(J4953="AVMA", "Avicennia marina", IF(J4953="RHMU", "Rhizophora mucronata", IF(J4953="BRGY", "Bruguiera gymnorrhiza", IF(J4953="BRSE", "Bruguiera sexangula", IF(J4953="SOOV", "Sonneratia ovata", IF(J4953="SOCA", "Sonneratia caseolaris", IF(J4953="HELI", "Heritiera littoralis", IF(J4953="HESY", "Heritiera sylvatica", IF(J4953="NYFR", "Nypa fruticans", IF(J4953="CYRA", "Cynometra ramiflora", IF(J4953="PHPA", "Phoenix paludosa", IF(J4953="SCHY", "Scyphiphora hydrophyllacea", IF(J4953="DIMA", "Diospyros maritima", IF(J4953="POPI", "Pongamia pinnata", IF(J4953="MAPS", "Maniltoa psilogyne", IF(J4953="INBI", "Intsia bijuga", IF(J4953="ACEB", "Acanthus ebracteatus", IF(J4953="CAER", "Calamus erinaceus", IF(J4953="UNUN", "Unknown unknown",  IF(J4953="SOAL", "Sonneratia alba",  IF(J4953="AECO", "Aegiceras corniculatum", "" )) )))))))))))))))))))))))))))))</f>
        <v>Avicennia alba</v>
      </c>
      <c r="J4953" s="1" t="s">
        <v>27</v>
      </c>
      <c r="K4953" s="55" t="n">
        <v>17.2</v>
      </c>
      <c r="L4953" s="1" t="n">
        <v>13</v>
      </c>
      <c r="M4953" s="1"/>
      <c r="N4953" s="1"/>
      <c r="O4953" s="1"/>
    </row>
    <row r="4954" s="18" customFormat="true" ht="13.8" hidden="false" customHeight="false" outlineLevel="0" collapsed="false">
      <c r="A4954" s="66" t="s">
        <v>91</v>
      </c>
      <c r="B4954" s="27" t="n">
        <v>43461</v>
      </c>
      <c r="C4954" s="1" t="s">
        <v>19</v>
      </c>
      <c r="D4954" s="1" t="s">
        <v>19</v>
      </c>
      <c r="E4954" s="1" t="s">
        <v>19</v>
      </c>
      <c r="F4954" s="1" t="s">
        <v>203</v>
      </c>
      <c r="G4954" s="66" t="s">
        <v>226</v>
      </c>
      <c r="H4954" s="1" t="n">
        <v>4</v>
      </c>
      <c r="I4954" s="23" t="str">
        <f aca="false">IF(J4954="RHAP", "Rhizophora apiculata", IF(J4954="EXAG", "Excoecaria agallocha", IF(J4954="BRPA", "Bruguiera parviflora", IF(J4954="XYMO", "Xylocarpus moluccensis", IF(J4954="BRCY", "Bruguiera cylindrica", IF(J4954="AVAL", "Avicennia alba", IF(J4954="AVOF", "Avicennia officinalis", IF(J4954="LURA", "Lumnitzera racemosa", IF(J4954="CETA", "Ceriops tagal", IF(J4954="XYGR", "Xylocarpus granatum", IF(J4954="AVMA", "Avicennia marina", IF(J4954="RHMU", "Rhizophora mucronata", IF(J4954="BRGY", "Bruguiera gymnorrhiza", IF(J4954="BRSE", "Bruguiera sexangula", IF(J4954="SOOV", "Sonneratia ovata", IF(J4954="SOCA", "Sonneratia caseolaris", IF(J4954="HELI", "Heritiera littoralis", IF(J4954="HESY", "Heritiera sylvatica", IF(J4954="NYFR", "Nypa fruticans", IF(J4954="CYRA", "Cynometra ramiflora", IF(J4954="PHPA", "Phoenix paludosa", IF(J4954="SCHY", "Scyphiphora hydrophyllacea", IF(J4954="DIMA", "Diospyros maritima", IF(J4954="POPI", "Pongamia pinnata", IF(J4954="MAPS", "Maniltoa psilogyne", IF(J4954="INBI", "Intsia bijuga", IF(J4954="ACEB", "Acanthus ebracteatus", IF(J4954="CAER", "Calamus erinaceus", IF(J4954="UNUN", "Unknown unknown",  IF(J4954="SOAL", "Sonneratia alba",  IF(J4954="AECO", "Aegiceras corniculatum", "" )) )))))))))))))))))))))))))))))</f>
        <v>Lumnitzera racemosa</v>
      </c>
      <c r="J4954" s="1" t="s">
        <v>1029</v>
      </c>
      <c r="K4954" s="55" t="n">
        <v>6.1</v>
      </c>
      <c r="L4954" s="1" t="n">
        <v>3</v>
      </c>
      <c r="M4954" s="1"/>
      <c r="N4954" s="1"/>
      <c r="O4954" s="1"/>
    </row>
    <row r="4955" s="18" customFormat="true" ht="13.8" hidden="false" customHeight="false" outlineLevel="0" collapsed="false">
      <c r="A4955" s="66" t="s">
        <v>91</v>
      </c>
      <c r="B4955" s="27" t="n">
        <v>43461</v>
      </c>
      <c r="C4955" s="1" t="s">
        <v>19</v>
      </c>
      <c r="D4955" s="1" t="s">
        <v>19</v>
      </c>
      <c r="E4955" s="1" t="s">
        <v>19</v>
      </c>
      <c r="F4955" s="1" t="s">
        <v>203</v>
      </c>
      <c r="G4955" s="66" t="s">
        <v>226</v>
      </c>
      <c r="H4955" s="1" t="n">
        <v>4</v>
      </c>
      <c r="I4955" s="23" t="str">
        <f aca="false">IF(J4955="RHAP", "Rhizophora apiculata", IF(J4955="EXAG", "Excoecaria agallocha", IF(J4955="BRPA", "Bruguiera parviflora", IF(J4955="XYMO", "Xylocarpus moluccensis", IF(J4955="BRCY", "Bruguiera cylindrica", IF(J4955="AVAL", "Avicennia alba", IF(J4955="AVOF", "Avicennia officinalis", IF(J4955="LURA", "Lumnitzera racemosa", IF(J4955="CETA", "Ceriops tagal", IF(J4955="XYGR", "Xylocarpus granatum", IF(J4955="AVMA", "Avicennia marina", IF(J4955="RHMU", "Rhizophora mucronata", IF(J4955="BRGY", "Bruguiera gymnorrhiza", IF(J4955="BRSE", "Bruguiera sexangula", IF(J4955="SOOV", "Sonneratia ovata", IF(J4955="SOCA", "Sonneratia caseolaris", IF(J4955="HELI", "Heritiera littoralis", IF(J4955="HESY", "Heritiera sylvatica", IF(J4955="NYFR", "Nypa fruticans", IF(J4955="CYRA", "Cynometra ramiflora", IF(J4955="PHPA", "Phoenix paludosa", IF(J4955="SCHY", "Scyphiphora hydrophyllacea", IF(J4955="DIMA", "Diospyros maritima", IF(J4955="POPI", "Pongamia pinnata", IF(J4955="MAPS", "Maniltoa psilogyne", IF(J4955="INBI", "Intsia bijuga", IF(J4955="ACEB", "Acanthus ebracteatus", IF(J4955="CAER", "Calamus erinaceus", IF(J4955="UNUN", "Unknown unknown",  IF(J4955="SOAL", "Sonneratia alba",  IF(J4955="AECO", "Aegiceras corniculatum", "" )) )))))))))))))))))))))))))))))</f>
        <v>Excoecaria agallocha</v>
      </c>
      <c r="J4955" s="1" t="s">
        <v>162</v>
      </c>
      <c r="K4955" s="55" t="n">
        <v>12.9</v>
      </c>
      <c r="L4955" s="1" t="n">
        <v>13</v>
      </c>
      <c r="M4955" s="1"/>
      <c r="N4955" s="1"/>
      <c r="O4955" s="1"/>
    </row>
    <row r="4956" s="18" customFormat="true" ht="13.8" hidden="false" customHeight="false" outlineLevel="0" collapsed="false">
      <c r="A4956" s="66" t="s">
        <v>91</v>
      </c>
      <c r="B4956" s="27" t="n">
        <v>43461</v>
      </c>
      <c r="C4956" s="1" t="s">
        <v>19</v>
      </c>
      <c r="D4956" s="1" t="s">
        <v>19</v>
      </c>
      <c r="E4956" s="1" t="s">
        <v>19</v>
      </c>
      <c r="F4956" s="1" t="s">
        <v>203</v>
      </c>
      <c r="G4956" s="66" t="s">
        <v>226</v>
      </c>
      <c r="H4956" s="1" t="n">
        <v>4</v>
      </c>
      <c r="I4956" s="23" t="str">
        <f aca="false">IF(J4956="RHAP", "Rhizophora apiculata", IF(J4956="EXAG", "Excoecaria agallocha", IF(J4956="BRPA", "Bruguiera parviflora", IF(J4956="XYMO", "Xylocarpus moluccensis", IF(J4956="BRCY", "Bruguiera cylindrica", IF(J4956="AVAL", "Avicennia alba", IF(J4956="AVOF", "Avicennia officinalis", IF(J4956="LURA", "Lumnitzera racemosa", IF(J4956="CETA", "Ceriops tagal", IF(J4956="XYGR", "Xylocarpus granatum", IF(J4956="AVMA", "Avicennia marina", IF(J4956="RHMU", "Rhizophora mucronata", IF(J4956="BRGY", "Bruguiera gymnorrhiza", IF(J4956="BRSE", "Bruguiera sexangula", IF(J4956="SOOV", "Sonneratia ovata", IF(J4956="SOCA", "Sonneratia caseolaris", IF(J4956="HELI", "Heritiera littoralis", IF(J4956="HESY", "Heritiera sylvatica", IF(J4956="NYFR", "Nypa fruticans", IF(J4956="CYRA", "Cynometra ramiflora", IF(J4956="PHPA", "Phoenix paludosa", IF(J4956="SCHY", "Scyphiphora hydrophyllacea", IF(J4956="DIMA", "Diospyros maritima", IF(J4956="POPI", "Pongamia pinnata", IF(J4956="MAPS", "Maniltoa psilogyne", IF(J4956="INBI", "Intsia bijuga", IF(J4956="ACEB", "Acanthus ebracteatus", IF(J4956="CAER", "Calamus erinaceus", IF(J4956="UNUN", "Unknown unknown",  IF(J4956="SOAL", "Sonneratia alba",  IF(J4956="AECO", "Aegiceras corniculatum", "" )) )))))))))))))))))))))))))))))</f>
        <v>Avicennia alba</v>
      </c>
      <c r="J4956" s="1" t="s">
        <v>27</v>
      </c>
      <c r="K4956" s="55" t="n">
        <v>14.9</v>
      </c>
      <c r="L4956" s="1" t="n">
        <v>13</v>
      </c>
      <c r="M4956" s="1"/>
      <c r="N4956" s="1"/>
      <c r="O4956" s="1"/>
    </row>
    <row r="4957" s="18" customFormat="true" ht="13.8" hidden="false" customHeight="false" outlineLevel="0" collapsed="false">
      <c r="A4957" s="66" t="s">
        <v>91</v>
      </c>
      <c r="B4957" s="27" t="n">
        <v>43461</v>
      </c>
      <c r="C4957" s="1" t="s">
        <v>19</v>
      </c>
      <c r="D4957" s="1" t="s">
        <v>19</v>
      </c>
      <c r="E4957" s="1" t="s">
        <v>19</v>
      </c>
      <c r="F4957" s="1" t="s">
        <v>203</v>
      </c>
      <c r="G4957" s="66" t="s">
        <v>226</v>
      </c>
      <c r="H4957" s="1" t="n">
        <v>4</v>
      </c>
      <c r="I4957" s="23" t="str">
        <f aca="false">IF(J4957="RHAP", "Rhizophora apiculata", IF(J4957="EXAG", "Excoecaria agallocha", IF(J4957="BRPA", "Bruguiera parviflora", IF(J4957="XYMO", "Xylocarpus moluccensis", IF(J4957="BRCY", "Bruguiera cylindrica", IF(J4957="AVAL", "Avicennia alba", IF(J4957="AVOF", "Avicennia officinalis", IF(J4957="LURA", "Lumnitzera racemosa", IF(J4957="CETA", "Ceriops tagal", IF(J4957="XYGR", "Xylocarpus granatum", IF(J4957="AVMA", "Avicennia marina", IF(J4957="RHMU", "Rhizophora mucronata", IF(J4957="BRGY", "Bruguiera gymnorrhiza", IF(J4957="BRSE", "Bruguiera sexangula", IF(J4957="SOOV", "Sonneratia ovata", IF(J4957="SOCA", "Sonneratia caseolaris", IF(J4957="HELI", "Heritiera littoralis", IF(J4957="HESY", "Heritiera sylvatica", IF(J4957="NYFR", "Nypa fruticans", IF(J4957="CYRA", "Cynometra ramiflora", IF(J4957="PHPA", "Phoenix paludosa", IF(J4957="SCHY", "Scyphiphora hydrophyllacea", IF(J4957="DIMA", "Diospyros maritima", IF(J4957="POPI", "Pongamia pinnata", IF(J4957="MAPS", "Maniltoa psilogyne", IF(J4957="INBI", "Intsia bijuga", IF(J4957="ACEB", "Acanthus ebracteatus", IF(J4957="CAER", "Calamus erinaceus", IF(J4957="UNUN", "Unknown unknown",  IF(J4957="SOAL", "Sonneratia alba",  IF(J4957="AECO", "Aegiceras corniculatum", "" )) )))))))))))))))))))))))))))))</f>
        <v>Excoecaria agallocha</v>
      </c>
      <c r="J4957" s="1" t="s">
        <v>162</v>
      </c>
      <c r="K4957" s="55" t="n">
        <v>5.6</v>
      </c>
      <c r="L4957" s="1" t="n">
        <v>8</v>
      </c>
      <c r="M4957" s="1"/>
      <c r="N4957" s="1"/>
      <c r="O4957" s="1"/>
    </row>
    <row r="4958" s="18" customFormat="true" ht="13.8" hidden="false" customHeight="false" outlineLevel="0" collapsed="false">
      <c r="A4958" s="66" t="s">
        <v>91</v>
      </c>
      <c r="B4958" s="27" t="n">
        <v>43461</v>
      </c>
      <c r="C4958" s="1" t="s">
        <v>19</v>
      </c>
      <c r="D4958" s="1" t="s">
        <v>19</v>
      </c>
      <c r="E4958" s="1" t="s">
        <v>19</v>
      </c>
      <c r="F4958" s="1" t="s">
        <v>203</v>
      </c>
      <c r="G4958" s="66" t="s">
        <v>226</v>
      </c>
      <c r="H4958" s="1" t="n">
        <v>4</v>
      </c>
      <c r="I4958" s="23" t="str">
        <f aca="false">IF(J4958="RHAP", "Rhizophora apiculata", IF(J4958="EXAG", "Excoecaria agallocha", IF(J4958="BRPA", "Bruguiera parviflora", IF(J4958="XYMO", "Xylocarpus moluccensis", IF(J4958="BRCY", "Bruguiera cylindrica", IF(J4958="AVAL", "Avicennia alba", IF(J4958="AVOF", "Avicennia officinalis", IF(J4958="LURA", "Lumnitzera racemosa", IF(J4958="CETA", "Ceriops tagal", IF(J4958="XYGR", "Xylocarpus granatum", IF(J4958="AVMA", "Avicennia marina", IF(J4958="RHMU", "Rhizophora mucronata", IF(J4958="BRGY", "Bruguiera gymnorrhiza", IF(J4958="BRSE", "Bruguiera sexangula", IF(J4958="SOOV", "Sonneratia ovata", IF(J4958="SOCA", "Sonneratia caseolaris", IF(J4958="HELI", "Heritiera littoralis", IF(J4958="HESY", "Heritiera sylvatica", IF(J4958="NYFR", "Nypa fruticans", IF(J4958="CYRA", "Cynometra ramiflora", IF(J4958="PHPA", "Phoenix paludosa", IF(J4958="SCHY", "Scyphiphora hydrophyllacea", IF(J4958="DIMA", "Diospyros maritima", IF(J4958="POPI", "Pongamia pinnata", IF(J4958="MAPS", "Maniltoa psilogyne", IF(J4958="INBI", "Intsia bijuga", IF(J4958="ACEB", "Acanthus ebracteatus", IF(J4958="CAER", "Calamus erinaceus", IF(J4958="UNUN", "Unknown unknown",  IF(J4958="SOAL", "Sonneratia alba",  IF(J4958="AECO", "Aegiceras corniculatum", "" )) )))))))))))))))))))))))))))))</f>
        <v>Excoecaria agallocha</v>
      </c>
      <c r="J4958" s="1" t="s">
        <v>162</v>
      </c>
      <c r="K4958" s="55" t="n">
        <v>6.2</v>
      </c>
      <c r="L4958" s="1" t="n">
        <v>8</v>
      </c>
      <c r="M4958" s="1"/>
      <c r="N4958" s="1"/>
      <c r="O4958" s="1"/>
    </row>
    <row r="4959" s="18" customFormat="true" ht="13.8" hidden="false" customHeight="false" outlineLevel="0" collapsed="false">
      <c r="A4959" s="66" t="s">
        <v>91</v>
      </c>
      <c r="B4959" s="27" t="n">
        <v>43461</v>
      </c>
      <c r="C4959" s="1" t="s">
        <v>19</v>
      </c>
      <c r="D4959" s="1" t="s">
        <v>19</v>
      </c>
      <c r="E4959" s="1" t="s">
        <v>19</v>
      </c>
      <c r="F4959" s="1" t="s">
        <v>203</v>
      </c>
      <c r="G4959" s="66" t="s">
        <v>226</v>
      </c>
      <c r="H4959" s="1" t="n">
        <v>5</v>
      </c>
      <c r="I4959" s="23" t="str">
        <f aca="false">IF(J4959="RHAP", "Rhizophora apiculata", IF(J4959="EXAG", "Excoecaria agallocha", IF(J4959="BRPA", "Bruguiera parviflora", IF(J4959="XYMO", "Xylocarpus moluccensis", IF(J4959="BRCY", "Bruguiera cylindrica", IF(J4959="AVAL", "Avicennia alba", IF(J4959="AVOF", "Avicennia officinalis", IF(J4959="LURA", "Lumnitzera racemosa", IF(J4959="CETA", "Ceriops tagal", IF(J4959="XYGR", "Xylocarpus granatum", IF(J4959="AVMA", "Avicennia marina", IF(J4959="RHMU", "Rhizophora mucronata", IF(J4959="BRGY", "Bruguiera gymnorrhiza", IF(J4959="BRSE", "Bruguiera sexangula", IF(J4959="SOOV", "Sonneratia ovata", IF(J4959="SOCA", "Sonneratia caseolaris", IF(J4959="HELI", "Heritiera littoralis", IF(J4959="HESY", "Heritiera sylvatica", IF(J4959="NYFR", "Nypa fruticans", IF(J4959="CYRA", "Cynometra ramiflora", IF(J4959="PHPA", "Phoenix paludosa", IF(J4959="SCHY", "Scyphiphora hydrophyllacea", IF(J4959="DIMA", "Diospyros maritima", IF(J4959="POPI", "Pongamia pinnata", IF(J4959="MAPS", "Maniltoa psilogyne", IF(J4959="INBI", "Intsia bijuga", IF(J4959="ACEB", "Acanthus ebracteatus", IF(J4959="CAER", "Calamus erinaceus", IF(J4959="UNUN", "Unknown unknown",  IF(J4959="SOAL", "Sonneratia alba",  IF(J4959="AECO", "Aegiceras corniculatum", "" )) )))))))))))))))))))))))))))))</f>
        <v>Avicennia alba</v>
      </c>
      <c r="J4959" s="1" t="s">
        <v>27</v>
      </c>
      <c r="K4959" s="55" t="n">
        <v>5.3</v>
      </c>
      <c r="L4959" s="1" t="n">
        <v>5</v>
      </c>
      <c r="M4959" s="1"/>
      <c r="N4959" s="1"/>
      <c r="O4959" s="1"/>
    </row>
    <row r="4960" s="18" customFormat="true" ht="13.8" hidden="false" customHeight="false" outlineLevel="0" collapsed="false">
      <c r="A4960" s="66" t="s">
        <v>91</v>
      </c>
      <c r="B4960" s="27" t="n">
        <v>43461</v>
      </c>
      <c r="C4960" s="1" t="s">
        <v>19</v>
      </c>
      <c r="D4960" s="1" t="s">
        <v>19</v>
      </c>
      <c r="E4960" s="1" t="s">
        <v>19</v>
      </c>
      <c r="F4960" s="1" t="s">
        <v>203</v>
      </c>
      <c r="G4960" s="66" t="s">
        <v>226</v>
      </c>
      <c r="H4960" s="1" t="n">
        <v>5</v>
      </c>
      <c r="I4960" s="23" t="str">
        <f aca="false">IF(J4960="RHAP", "Rhizophora apiculata", IF(J4960="EXAG", "Excoecaria agallocha", IF(J4960="BRPA", "Bruguiera parviflora", IF(J4960="XYMO", "Xylocarpus moluccensis", IF(J4960="BRCY", "Bruguiera cylindrica", IF(J4960="AVAL", "Avicennia alba", IF(J4960="AVOF", "Avicennia officinalis", IF(J4960="LURA", "Lumnitzera racemosa", IF(J4960="CETA", "Ceriops tagal", IF(J4960="XYGR", "Xylocarpus granatum", IF(J4960="AVMA", "Avicennia marina", IF(J4960="RHMU", "Rhizophora mucronata", IF(J4960="BRGY", "Bruguiera gymnorrhiza", IF(J4960="BRSE", "Bruguiera sexangula", IF(J4960="SOOV", "Sonneratia ovata", IF(J4960="SOCA", "Sonneratia caseolaris", IF(J4960="HELI", "Heritiera littoralis", IF(J4960="HESY", "Heritiera sylvatica", IF(J4960="NYFR", "Nypa fruticans", IF(J4960="CYRA", "Cynometra ramiflora", IF(J4960="PHPA", "Phoenix paludosa", IF(J4960="SCHY", "Scyphiphora hydrophyllacea", IF(J4960="DIMA", "Diospyros maritima", IF(J4960="POPI", "Pongamia pinnata", IF(J4960="MAPS", "Maniltoa psilogyne", IF(J4960="INBI", "Intsia bijuga", IF(J4960="ACEB", "Acanthus ebracteatus", IF(J4960="CAER", "Calamus erinaceus", IF(J4960="UNUN", "Unknown unknown",  IF(J4960="SOAL", "Sonneratia alba",  IF(J4960="AECO", "Aegiceras corniculatum", "" )) )))))))))))))))))))))))))))))</f>
        <v>Avicennia alba</v>
      </c>
      <c r="J4960" s="1" t="s">
        <v>27</v>
      </c>
      <c r="K4960" s="55" t="n">
        <v>8</v>
      </c>
      <c r="L4960" s="1" t="n">
        <v>10</v>
      </c>
      <c r="M4960" s="1"/>
      <c r="N4960" s="1"/>
      <c r="O4960" s="1"/>
    </row>
    <row r="4961" s="18" customFormat="true" ht="13.8" hidden="false" customHeight="false" outlineLevel="0" collapsed="false">
      <c r="A4961" s="66" t="s">
        <v>91</v>
      </c>
      <c r="B4961" s="27" t="n">
        <v>43461</v>
      </c>
      <c r="C4961" s="1" t="s">
        <v>19</v>
      </c>
      <c r="D4961" s="1" t="s">
        <v>19</v>
      </c>
      <c r="E4961" s="1" t="s">
        <v>19</v>
      </c>
      <c r="F4961" s="1" t="s">
        <v>203</v>
      </c>
      <c r="G4961" s="66" t="s">
        <v>226</v>
      </c>
      <c r="H4961" s="1" t="n">
        <v>5</v>
      </c>
      <c r="I4961" s="23" t="str">
        <f aca="false">IF(J4961="RHAP", "Rhizophora apiculata", IF(J4961="EXAG", "Excoecaria agallocha", IF(J4961="BRPA", "Bruguiera parviflora", IF(J4961="XYMO", "Xylocarpus moluccensis", IF(J4961="BRCY", "Bruguiera cylindrica", IF(J4961="AVAL", "Avicennia alba", IF(J4961="AVOF", "Avicennia officinalis", IF(J4961="LURA", "Lumnitzera racemosa", IF(J4961="CETA", "Ceriops tagal", IF(J4961="XYGR", "Xylocarpus granatum", IF(J4961="AVMA", "Avicennia marina", IF(J4961="RHMU", "Rhizophora mucronata", IF(J4961="BRGY", "Bruguiera gymnorrhiza", IF(J4961="BRSE", "Bruguiera sexangula", IF(J4961="SOOV", "Sonneratia ovata", IF(J4961="SOCA", "Sonneratia caseolaris", IF(J4961="HELI", "Heritiera littoralis", IF(J4961="HESY", "Heritiera sylvatica", IF(J4961="NYFR", "Nypa fruticans", IF(J4961="CYRA", "Cynometra ramiflora", IF(J4961="PHPA", "Phoenix paludosa", IF(J4961="SCHY", "Scyphiphora hydrophyllacea", IF(J4961="DIMA", "Diospyros maritima", IF(J4961="POPI", "Pongamia pinnata", IF(J4961="MAPS", "Maniltoa psilogyne", IF(J4961="INBI", "Intsia bijuga", IF(J4961="ACEB", "Acanthus ebracteatus", IF(J4961="CAER", "Calamus erinaceus", IF(J4961="UNUN", "Unknown unknown",  IF(J4961="SOAL", "Sonneratia alba",  IF(J4961="AECO", "Aegiceras corniculatum", "" )) )))))))))))))))))))))))))))))</f>
        <v>Avicennia alba</v>
      </c>
      <c r="J4961" s="1" t="s">
        <v>27</v>
      </c>
      <c r="K4961" s="55" t="n">
        <v>21.8</v>
      </c>
      <c r="L4961" s="1" t="n">
        <v>15</v>
      </c>
      <c r="M4961" s="1"/>
      <c r="N4961" s="1"/>
      <c r="O4961" s="1"/>
    </row>
    <row r="4962" s="18" customFormat="true" ht="13.8" hidden="false" customHeight="false" outlineLevel="0" collapsed="false">
      <c r="A4962" s="66" t="s">
        <v>91</v>
      </c>
      <c r="B4962" s="27" t="n">
        <v>43461</v>
      </c>
      <c r="C4962" s="1" t="s">
        <v>19</v>
      </c>
      <c r="D4962" s="1" t="s">
        <v>19</v>
      </c>
      <c r="E4962" s="1" t="s">
        <v>19</v>
      </c>
      <c r="F4962" s="1" t="s">
        <v>203</v>
      </c>
      <c r="G4962" s="66" t="s">
        <v>226</v>
      </c>
      <c r="H4962" s="1" t="n">
        <v>5</v>
      </c>
      <c r="I4962" s="23" t="str">
        <f aca="false">IF(J4962="RHAP", "Rhizophora apiculata", IF(J4962="EXAG", "Excoecaria agallocha", IF(J4962="BRPA", "Bruguiera parviflora", IF(J4962="XYMO", "Xylocarpus moluccensis", IF(J4962="BRCY", "Bruguiera cylindrica", IF(J4962="AVAL", "Avicennia alba", IF(J4962="AVOF", "Avicennia officinalis", IF(J4962="LURA", "Lumnitzera racemosa", IF(J4962="CETA", "Ceriops tagal", IF(J4962="XYGR", "Xylocarpus granatum", IF(J4962="AVMA", "Avicennia marina", IF(J4962="RHMU", "Rhizophora mucronata", IF(J4962="BRGY", "Bruguiera gymnorrhiza", IF(J4962="BRSE", "Bruguiera sexangula", IF(J4962="SOOV", "Sonneratia ovata", IF(J4962="SOCA", "Sonneratia caseolaris", IF(J4962="HELI", "Heritiera littoralis", IF(J4962="HESY", "Heritiera sylvatica", IF(J4962="NYFR", "Nypa fruticans", IF(J4962="CYRA", "Cynometra ramiflora", IF(J4962="PHPA", "Phoenix paludosa", IF(J4962="SCHY", "Scyphiphora hydrophyllacea", IF(J4962="DIMA", "Diospyros maritima", IF(J4962="POPI", "Pongamia pinnata", IF(J4962="MAPS", "Maniltoa psilogyne", IF(J4962="INBI", "Intsia bijuga", IF(J4962="ACEB", "Acanthus ebracteatus", IF(J4962="CAER", "Calamus erinaceus", IF(J4962="UNUN", "Unknown unknown",  IF(J4962="SOAL", "Sonneratia alba",  IF(J4962="AECO", "Aegiceras corniculatum", "" )) )))))))))))))))))))))))))))))</f>
        <v>Avicennia alba</v>
      </c>
      <c r="J4962" s="1" t="s">
        <v>27</v>
      </c>
      <c r="K4962" s="55" t="n">
        <v>21.5</v>
      </c>
      <c r="L4962" s="1" t="n">
        <v>12</v>
      </c>
      <c r="M4962" s="1"/>
      <c r="N4962" s="1"/>
      <c r="O4962" s="1"/>
    </row>
    <row r="4963" s="18" customFormat="true" ht="13.8" hidden="false" customHeight="false" outlineLevel="0" collapsed="false">
      <c r="A4963" s="66" t="s">
        <v>91</v>
      </c>
      <c r="B4963" s="27" t="n">
        <v>43461</v>
      </c>
      <c r="C4963" s="1" t="s">
        <v>19</v>
      </c>
      <c r="D4963" s="1" t="s">
        <v>19</v>
      </c>
      <c r="E4963" s="1" t="s">
        <v>19</v>
      </c>
      <c r="F4963" s="1" t="s">
        <v>203</v>
      </c>
      <c r="G4963" s="66" t="s">
        <v>226</v>
      </c>
      <c r="H4963" s="1" t="n">
        <v>5</v>
      </c>
      <c r="I4963" s="23" t="str">
        <f aca="false">IF(J4963="RHAP", "Rhizophora apiculata", IF(J4963="EXAG", "Excoecaria agallocha", IF(J4963="BRPA", "Bruguiera parviflora", IF(J4963="XYMO", "Xylocarpus moluccensis", IF(J4963="BRCY", "Bruguiera cylindrica", IF(J4963="AVAL", "Avicennia alba", IF(J4963="AVOF", "Avicennia officinalis", IF(J4963="LURA", "Lumnitzera racemosa", IF(J4963="CETA", "Ceriops tagal", IF(J4963="XYGR", "Xylocarpus granatum", IF(J4963="AVMA", "Avicennia marina", IF(J4963="RHMU", "Rhizophora mucronata", IF(J4963="BRGY", "Bruguiera gymnorrhiza", IF(J4963="BRSE", "Bruguiera sexangula", IF(J4963="SOOV", "Sonneratia ovata", IF(J4963="SOCA", "Sonneratia caseolaris", IF(J4963="HELI", "Heritiera littoralis", IF(J4963="HESY", "Heritiera sylvatica", IF(J4963="NYFR", "Nypa fruticans", IF(J4963="CYRA", "Cynometra ramiflora", IF(J4963="PHPA", "Phoenix paludosa", IF(J4963="SCHY", "Scyphiphora hydrophyllacea", IF(J4963="DIMA", "Diospyros maritima", IF(J4963="POPI", "Pongamia pinnata", IF(J4963="MAPS", "Maniltoa psilogyne", IF(J4963="INBI", "Intsia bijuga", IF(J4963="ACEB", "Acanthus ebracteatus", IF(J4963="CAER", "Calamus erinaceus", IF(J4963="UNUN", "Unknown unknown",  IF(J4963="SOAL", "Sonneratia alba",  IF(J4963="AECO", "Aegiceras corniculatum", "" )) )))))))))))))))))))))))))))))</f>
        <v>Avicennia alba</v>
      </c>
      <c r="J4963" s="1" t="s">
        <v>27</v>
      </c>
      <c r="K4963" s="55" t="n">
        <v>27.1</v>
      </c>
      <c r="L4963" s="1" t="n">
        <v>15</v>
      </c>
      <c r="M4963" s="1"/>
      <c r="N4963" s="1"/>
      <c r="O4963" s="1"/>
    </row>
    <row r="4964" s="18" customFormat="true" ht="13.8" hidden="false" customHeight="false" outlineLevel="0" collapsed="false">
      <c r="A4964" s="66" t="s">
        <v>91</v>
      </c>
      <c r="B4964" s="27" t="n">
        <v>43461</v>
      </c>
      <c r="C4964" s="1" t="s">
        <v>19</v>
      </c>
      <c r="D4964" s="1" t="s">
        <v>19</v>
      </c>
      <c r="E4964" s="1" t="s">
        <v>19</v>
      </c>
      <c r="F4964" s="1" t="s">
        <v>203</v>
      </c>
      <c r="G4964" s="66" t="s">
        <v>226</v>
      </c>
      <c r="H4964" s="1" t="n">
        <v>5</v>
      </c>
      <c r="I4964" s="23" t="str">
        <f aca="false">IF(J4964="RHAP", "Rhizophora apiculata", IF(J4964="EXAG", "Excoecaria agallocha", IF(J4964="BRPA", "Bruguiera parviflora", IF(J4964="XYMO", "Xylocarpus moluccensis", IF(J4964="BRCY", "Bruguiera cylindrica", IF(J4964="AVAL", "Avicennia alba", IF(J4964="AVOF", "Avicennia officinalis", IF(J4964="LURA", "Lumnitzera racemosa", IF(J4964="CETA", "Ceriops tagal", IF(J4964="XYGR", "Xylocarpus granatum", IF(J4964="AVMA", "Avicennia marina", IF(J4964="RHMU", "Rhizophora mucronata", IF(J4964="BRGY", "Bruguiera gymnorrhiza", IF(J4964="BRSE", "Bruguiera sexangula", IF(J4964="SOOV", "Sonneratia ovata", IF(J4964="SOCA", "Sonneratia caseolaris", IF(J4964="HELI", "Heritiera littoralis", IF(J4964="HESY", "Heritiera sylvatica", IF(J4964="NYFR", "Nypa fruticans", IF(J4964="CYRA", "Cynometra ramiflora", IF(J4964="PHPA", "Phoenix paludosa", IF(J4964="SCHY", "Scyphiphora hydrophyllacea", IF(J4964="DIMA", "Diospyros maritima", IF(J4964="POPI", "Pongamia pinnata", IF(J4964="MAPS", "Maniltoa psilogyne", IF(J4964="INBI", "Intsia bijuga", IF(J4964="ACEB", "Acanthus ebracteatus", IF(J4964="CAER", "Calamus erinaceus", IF(J4964="UNUN", "Unknown unknown",  IF(J4964="SOAL", "Sonneratia alba",  IF(J4964="AECO", "Aegiceras corniculatum", "" )) )))))))))))))))))))))))))))))</f>
        <v>Excoecaria agallocha</v>
      </c>
      <c r="J4964" s="1" t="s">
        <v>162</v>
      </c>
      <c r="K4964" s="55" t="n">
        <v>9.4</v>
      </c>
      <c r="L4964" s="1" t="n">
        <v>12</v>
      </c>
      <c r="M4964" s="1"/>
      <c r="N4964" s="1"/>
      <c r="O4964" s="1"/>
    </row>
    <row r="4965" s="18" customFormat="true" ht="13.8" hidden="false" customHeight="false" outlineLevel="0" collapsed="false">
      <c r="A4965" s="66" t="s">
        <v>91</v>
      </c>
      <c r="B4965" s="27" t="n">
        <v>43461</v>
      </c>
      <c r="C4965" s="1" t="s">
        <v>19</v>
      </c>
      <c r="D4965" s="1" t="s">
        <v>19</v>
      </c>
      <c r="E4965" s="1" t="s">
        <v>19</v>
      </c>
      <c r="F4965" s="1" t="s">
        <v>203</v>
      </c>
      <c r="G4965" s="66" t="s">
        <v>226</v>
      </c>
      <c r="H4965" s="1" t="n">
        <v>5</v>
      </c>
      <c r="I4965" s="23" t="str">
        <f aca="false">IF(J4965="RHAP", "Rhizophora apiculata", IF(J4965="EXAG", "Excoecaria agallocha", IF(J4965="BRPA", "Bruguiera parviflora", IF(J4965="XYMO", "Xylocarpus moluccensis", IF(J4965="BRCY", "Bruguiera cylindrica", IF(J4965="AVAL", "Avicennia alba", IF(J4965="AVOF", "Avicennia officinalis", IF(J4965="LURA", "Lumnitzera racemosa", IF(J4965="CETA", "Ceriops tagal", IF(J4965="XYGR", "Xylocarpus granatum", IF(J4965="AVMA", "Avicennia marina", IF(J4965="RHMU", "Rhizophora mucronata", IF(J4965="BRGY", "Bruguiera gymnorrhiza", IF(J4965="BRSE", "Bruguiera sexangula", IF(J4965="SOOV", "Sonneratia ovata", IF(J4965="SOCA", "Sonneratia caseolaris", IF(J4965="HELI", "Heritiera littoralis", IF(J4965="HESY", "Heritiera sylvatica", IF(J4965="NYFR", "Nypa fruticans", IF(J4965="CYRA", "Cynometra ramiflora", IF(J4965="PHPA", "Phoenix paludosa", IF(J4965="SCHY", "Scyphiphora hydrophyllacea", IF(J4965="DIMA", "Diospyros maritima", IF(J4965="POPI", "Pongamia pinnata", IF(J4965="MAPS", "Maniltoa psilogyne", IF(J4965="INBI", "Intsia bijuga", IF(J4965="ACEB", "Acanthus ebracteatus", IF(J4965="CAER", "Calamus erinaceus", IF(J4965="UNUN", "Unknown unknown",  IF(J4965="SOAL", "Sonneratia alba",  IF(J4965="AECO", "Aegiceras corniculatum", "" )) )))))))))))))))))))))))))))))</f>
        <v>Excoecaria agallocha</v>
      </c>
      <c r="J4965" s="1" t="s">
        <v>162</v>
      </c>
      <c r="K4965" s="55" t="n">
        <v>6.9</v>
      </c>
      <c r="L4965" s="1" t="n">
        <v>11</v>
      </c>
      <c r="M4965" s="1"/>
      <c r="N4965" s="1"/>
      <c r="O4965" s="1"/>
    </row>
    <row r="4966" s="18" customFormat="true" ht="13.8" hidden="false" customHeight="false" outlineLevel="0" collapsed="false">
      <c r="A4966" s="66" t="s">
        <v>91</v>
      </c>
      <c r="B4966" s="27" t="n">
        <v>43461</v>
      </c>
      <c r="C4966" s="1" t="s">
        <v>19</v>
      </c>
      <c r="D4966" s="1" t="s">
        <v>19</v>
      </c>
      <c r="E4966" s="1" t="s">
        <v>19</v>
      </c>
      <c r="F4966" s="1" t="s">
        <v>203</v>
      </c>
      <c r="G4966" s="66" t="s">
        <v>226</v>
      </c>
      <c r="H4966" s="1" t="n">
        <v>5</v>
      </c>
      <c r="I4966" s="23" t="str">
        <f aca="false">IF(J4966="RHAP", "Rhizophora apiculata", IF(J4966="EXAG", "Excoecaria agallocha", IF(J4966="BRPA", "Bruguiera parviflora", IF(J4966="XYMO", "Xylocarpus moluccensis", IF(J4966="BRCY", "Bruguiera cylindrica", IF(J4966="AVAL", "Avicennia alba", IF(J4966="AVOF", "Avicennia officinalis", IF(J4966="LURA", "Lumnitzera racemosa", IF(J4966="CETA", "Ceriops tagal", IF(J4966="XYGR", "Xylocarpus granatum", IF(J4966="AVMA", "Avicennia marina", IF(J4966="RHMU", "Rhizophora mucronata", IF(J4966="BRGY", "Bruguiera gymnorrhiza", IF(J4966="BRSE", "Bruguiera sexangula", IF(J4966="SOOV", "Sonneratia ovata", IF(J4966="SOCA", "Sonneratia caseolaris", IF(J4966="HELI", "Heritiera littoralis", IF(J4966="HESY", "Heritiera sylvatica", IF(J4966="NYFR", "Nypa fruticans", IF(J4966="CYRA", "Cynometra ramiflora", IF(J4966="PHPA", "Phoenix paludosa", IF(J4966="SCHY", "Scyphiphora hydrophyllacea", IF(J4966="DIMA", "Diospyros maritima", IF(J4966="POPI", "Pongamia pinnata", IF(J4966="MAPS", "Maniltoa psilogyne", IF(J4966="INBI", "Intsia bijuga", IF(J4966="ACEB", "Acanthus ebracteatus", IF(J4966="CAER", "Calamus erinaceus", IF(J4966="UNUN", "Unknown unknown",  IF(J4966="SOAL", "Sonneratia alba",  IF(J4966="AECO", "Aegiceras corniculatum", "" )) )))))))))))))))))))))))))))))</f>
        <v>Excoecaria agallocha</v>
      </c>
      <c r="J4966" s="1" t="s">
        <v>162</v>
      </c>
      <c r="K4966" s="55" t="n">
        <v>6.4</v>
      </c>
      <c r="L4966" s="1" t="n">
        <v>8</v>
      </c>
      <c r="M4966" s="1"/>
      <c r="N4966" s="1"/>
      <c r="O4966" s="1"/>
    </row>
    <row r="4967" s="18" customFormat="true" ht="13.8" hidden="false" customHeight="false" outlineLevel="0" collapsed="false">
      <c r="A4967" s="66" t="s">
        <v>91</v>
      </c>
      <c r="B4967" s="27" t="n">
        <v>43461</v>
      </c>
      <c r="C4967" s="1" t="s">
        <v>19</v>
      </c>
      <c r="D4967" s="1" t="s">
        <v>19</v>
      </c>
      <c r="E4967" s="1" t="s">
        <v>19</v>
      </c>
      <c r="F4967" s="1" t="s">
        <v>203</v>
      </c>
      <c r="G4967" s="66" t="s">
        <v>226</v>
      </c>
      <c r="H4967" s="1" t="n">
        <v>5</v>
      </c>
      <c r="I4967" s="23" t="str">
        <f aca="false">IF(J4967="RHAP", "Rhizophora apiculata", IF(J4967="EXAG", "Excoecaria agallocha", IF(J4967="BRPA", "Bruguiera parviflora", IF(J4967="XYMO", "Xylocarpus moluccensis", IF(J4967="BRCY", "Bruguiera cylindrica", IF(J4967="AVAL", "Avicennia alba", IF(J4967="AVOF", "Avicennia officinalis", IF(J4967="LURA", "Lumnitzera racemosa", IF(J4967="CETA", "Ceriops tagal", IF(J4967="XYGR", "Xylocarpus granatum", IF(J4967="AVMA", "Avicennia marina", IF(J4967="RHMU", "Rhizophora mucronata", IF(J4967="BRGY", "Bruguiera gymnorrhiza", IF(J4967="BRSE", "Bruguiera sexangula", IF(J4967="SOOV", "Sonneratia ovata", IF(J4967="SOCA", "Sonneratia caseolaris", IF(J4967="HELI", "Heritiera littoralis", IF(J4967="HESY", "Heritiera sylvatica", IF(J4967="NYFR", "Nypa fruticans", IF(J4967="CYRA", "Cynometra ramiflora", IF(J4967="PHPA", "Phoenix paludosa", IF(J4967="SCHY", "Scyphiphora hydrophyllacea", IF(J4967="DIMA", "Diospyros maritima", IF(J4967="POPI", "Pongamia pinnata", IF(J4967="MAPS", "Maniltoa psilogyne", IF(J4967="INBI", "Intsia bijuga", IF(J4967="ACEB", "Acanthus ebracteatus", IF(J4967="CAER", "Calamus erinaceus", IF(J4967="UNUN", "Unknown unknown",  IF(J4967="SOAL", "Sonneratia alba",  IF(J4967="AECO", "Aegiceras corniculatum", "" )) )))))))))))))))))))))))))))))</f>
        <v>Avicennia alba</v>
      </c>
      <c r="J4967" s="1" t="s">
        <v>27</v>
      </c>
      <c r="K4967" s="55" t="n">
        <v>14.1</v>
      </c>
      <c r="L4967" s="1" t="n">
        <v>8</v>
      </c>
      <c r="M4967" s="1"/>
      <c r="N4967" s="1"/>
      <c r="O4967" s="1"/>
    </row>
    <row r="4968" s="18" customFormat="true" ht="13.8" hidden="false" customHeight="false" outlineLevel="0" collapsed="false">
      <c r="A4968" s="66" t="s">
        <v>91</v>
      </c>
      <c r="B4968" s="27" t="n">
        <v>43461</v>
      </c>
      <c r="C4968" s="1" t="s">
        <v>19</v>
      </c>
      <c r="D4968" s="1" t="s">
        <v>19</v>
      </c>
      <c r="E4968" s="1" t="s">
        <v>19</v>
      </c>
      <c r="F4968" s="1" t="s">
        <v>203</v>
      </c>
      <c r="G4968" s="66" t="s">
        <v>226</v>
      </c>
      <c r="H4968" s="1" t="n">
        <v>5</v>
      </c>
      <c r="I4968" s="23" t="str">
        <f aca="false">IF(J4968="RHAP", "Rhizophora apiculata", IF(J4968="EXAG", "Excoecaria agallocha", IF(J4968="BRPA", "Bruguiera parviflora", IF(J4968="XYMO", "Xylocarpus moluccensis", IF(J4968="BRCY", "Bruguiera cylindrica", IF(J4968="AVAL", "Avicennia alba", IF(J4968="AVOF", "Avicennia officinalis", IF(J4968="LURA", "Lumnitzera racemosa", IF(J4968="CETA", "Ceriops tagal", IF(J4968="XYGR", "Xylocarpus granatum", IF(J4968="AVMA", "Avicennia marina", IF(J4968="RHMU", "Rhizophora mucronata", IF(J4968="BRGY", "Bruguiera gymnorrhiza", IF(J4968="BRSE", "Bruguiera sexangula", IF(J4968="SOOV", "Sonneratia ovata", IF(J4968="SOCA", "Sonneratia caseolaris", IF(J4968="HELI", "Heritiera littoralis", IF(J4968="HESY", "Heritiera sylvatica", IF(J4968="NYFR", "Nypa fruticans", IF(J4968="CYRA", "Cynometra ramiflora", IF(J4968="PHPA", "Phoenix paludosa", IF(J4968="SCHY", "Scyphiphora hydrophyllacea", IF(J4968="DIMA", "Diospyros maritima", IF(J4968="POPI", "Pongamia pinnata", IF(J4968="MAPS", "Maniltoa psilogyne", IF(J4968="INBI", "Intsia bijuga", IF(J4968="ACEB", "Acanthus ebracteatus", IF(J4968="CAER", "Calamus erinaceus", IF(J4968="UNUN", "Unknown unknown",  IF(J4968="SOAL", "Sonneratia alba",  IF(J4968="AECO", "Aegiceras corniculatum", "" )) )))))))))))))))))))))))))))))</f>
        <v>Avicennia alba</v>
      </c>
      <c r="J4968" s="1" t="s">
        <v>27</v>
      </c>
      <c r="K4968" s="55" t="n">
        <v>22.5</v>
      </c>
      <c r="L4968" s="1" t="n">
        <v>16</v>
      </c>
      <c r="M4968" s="1"/>
      <c r="N4968" s="1"/>
      <c r="O4968" s="1"/>
    </row>
    <row r="4969" s="18" customFormat="true" ht="13.8" hidden="false" customHeight="false" outlineLevel="0" collapsed="false">
      <c r="A4969" s="66" t="s">
        <v>91</v>
      </c>
      <c r="B4969" s="27" t="n">
        <v>43461</v>
      </c>
      <c r="C4969" s="1" t="s">
        <v>19</v>
      </c>
      <c r="D4969" s="1" t="s">
        <v>19</v>
      </c>
      <c r="E4969" s="1" t="s">
        <v>19</v>
      </c>
      <c r="F4969" s="1" t="s">
        <v>203</v>
      </c>
      <c r="G4969" s="66" t="s">
        <v>226</v>
      </c>
      <c r="H4969" s="1" t="n">
        <v>5</v>
      </c>
      <c r="I4969" s="23" t="str">
        <f aca="false">IF(J4969="RHAP", "Rhizophora apiculata", IF(J4969="EXAG", "Excoecaria agallocha", IF(J4969="BRPA", "Bruguiera parviflora", IF(J4969="XYMO", "Xylocarpus moluccensis", IF(J4969="BRCY", "Bruguiera cylindrica", IF(J4969="AVAL", "Avicennia alba", IF(J4969="AVOF", "Avicennia officinalis", IF(J4969="LURA", "Lumnitzera racemosa", IF(J4969="CETA", "Ceriops tagal", IF(J4969="XYGR", "Xylocarpus granatum", IF(J4969="AVMA", "Avicennia marina", IF(J4969="RHMU", "Rhizophora mucronata", IF(J4969="BRGY", "Bruguiera gymnorrhiza", IF(J4969="BRSE", "Bruguiera sexangula", IF(J4969="SOOV", "Sonneratia ovata", IF(J4969="SOCA", "Sonneratia caseolaris", IF(J4969="HELI", "Heritiera littoralis", IF(J4969="HESY", "Heritiera sylvatica", IF(J4969="NYFR", "Nypa fruticans", IF(J4969="CYRA", "Cynometra ramiflora", IF(J4969="PHPA", "Phoenix paludosa", IF(J4969="SCHY", "Scyphiphora hydrophyllacea", IF(J4969="DIMA", "Diospyros maritima", IF(J4969="POPI", "Pongamia pinnata", IF(J4969="MAPS", "Maniltoa psilogyne", IF(J4969="INBI", "Intsia bijuga", IF(J4969="ACEB", "Acanthus ebracteatus", IF(J4969="CAER", "Calamus erinaceus", IF(J4969="UNUN", "Unknown unknown",  IF(J4969="SOAL", "Sonneratia alba",  IF(J4969="AECO", "Aegiceras corniculatum", "" )) )))))))))))))))))))))))))))))</f>
        <v>Avicennia alba</v>
      </c>
      <c r="J4969" s="1" t="s">
        <v>27</v>
      </c>
      <c r="K4969" s="55" t="n">
        <v>15.5</v>
      </c>
      <c r="L4969" s="1" t="n">
        <v>13</v>
      </c>
      <c r="M4969" s="1"/>
      <c r="N4969" s="1"/>
      <c r="O4969" s="1"/>
    </row>
    <row r="4970" s="18" customFormat="true" ht="13.8" hidden="false" customHeight="false" outlineLevel="0" collapsed="false">
      <c r="A4970" s="66" t="s">
        <v>91</v>
      </c>
      <c r="B4970" s="27" t="n">
        <v>43461</v>
      </c>
      <c r="C4970" s="1" t="s">
        <v>19</v>
      </c>
      <c r="D4970" s="1" t="s">
        <v>19</v>
      </c>
      <c r="E4970" s="1" t="s">
        <v>19</v>
      </c>
      <c r="F4970" s="1" t="s">
        <v>203</v>
      </c>
      <c r="G4970" s="66" t="s">
        <v>226</v>
      </c>
      <c r="H4970" s="1" t="n">
        <v>5</v>
      </c>
      <c r="I4970" s="23" t="str">
        <f aca="false">IF(J4970="RHAP", "Rhizophora apiculata", IF(J4970="EXAG", "Excoecaria agallocha", IF(J4970="BRPA", "Bruguiera parviflora", IF(J4970="XYMO", "Xylocarpus moluccensis", IF(J4970="BRCY", "Bruguiera cylindrica", IF(J4970="AVAL", "Avicennia alba", IF(J4970="AVOF", "Avicennia officinalis", IF(J4970="LURA", "Lumnitzera racemosa", IF(J4970="CETA", "Ceriops tagal", IF(J4970="XYGR", "Xylocarpus granatum", IF(J4970="AVMA", "Avicennia marina", IF(J4970="RHMU", "Rhizophora mucronata", IF(J4970="BRGY", "Bruguiera gymnorrhiza", IF(J4970="BRSE", "Bruguiera sexangula", IF(J4970="SOOV", "Sonneratia ovata", IF(J4970="SOCA", "Sonneratia caseolaris", IF(J4970="HELI", "Heritiera littoralis", IF(J4970="HESY", "Heritiera sylvatica", IF(J4970="NYFR", "Nypa fruticans", IF(J4970="CYRA", "Cynometra ramiflora", IF(J4970="PHPA", "Phoenix paludosa", IF(J4970="SCHY", "Scyphiphora hydrophyllacea", IF(J4970="DIMA", "Diospyros maritima", IF(J4970="POPI", "Pongamia pinnata", IF(J4970="MAPS", "Maniltoa psilogyne", IF(J4970="INBI", "Intsia bijuga", IF(J4970="ACEB", "Acanthus ebracteatus", IF(J4970="CAER", "Calamus erinaceus", IF(J4970="UNUN", "Unknown unknown",  IF(J4970="SOAL", "Sonneratia alba",  IF(J4970="AECO", "Aegiceras corniculatum", "" )) )))))))))))))))))))))))))))))</f>
        <v>Excoecaria agallocha</v>
      </c>
      <c r="J4970" s="1" t="s">
        <v>162</v>
      </c>
      <c r="K4970" s="55" t="n">
        <v>9.4</v>
      </c>
      <c r="L4970" s="1" t="n">
        <v>13</v>
      </c>
      <c r="M4970" s="1"/>
      <c r="N4970" s="1"/>
      <c r="O4970" s="1"/>
    </row>
    <row r="4971" s="18" customFormat="true" ht="13.8" hidden="false" customHeight="false" outlineLevel="0" collapsed="false">
      <c r="A4971" s="66" t="s">
        <v>91</v>
      </c>
      <c r="B4971" s="27" t="n">
        <v>43461</v>
      </c>
      <c r="C4971" s="1" t="s">
        <v>19</v>
      </c>
      <c r="D4971" s="1" t="s">
        <v>19</v>
      </c>
      <c r="E4971" s="1" t="s">
        <v>19</v>
      </c>
      <c r="F4971" s="1" t="s">
        <v>203</v>
      </c>
      <c r="G4971" s="66" t="s">
        <v>226</v>
      </c>
      <c r="H4971" s="1" t="n">
        <v>5</v>
      </c>
      <c r="I4971" s="23" t="str">
        <f aca="false">IF(J4971="RHAP", "Rhizophora apiculata", IF(J4971="EXAG", "Excoecaria agallocha", IF(J4971="BRPA", "Bruguiera parviflora", IF(J4971="XYMO", "Xylocarpus moluccensis", IF(J4971="BRCY", "Bruguiera cylindrica", IF(J4971="AVAL", "Avicennia alba", IF(J4971="AVOF", "Avicennia officinalis", IF(J4971="LURA", "Lumnitzera racemosa", IF(J4971="CETA", "Ceriops tagal", IF(J4971="XYGR", "Xylocarpus granatum", IF(J4971="AVMA", "Avicennia marina", IF(J4971="RHMU", "Rhizophora mucronata", IF(J4971="BRGY", "Bruguiera gymnorrhiza", IF(J4971="BRSE", "Bruguiera sexangula", IF(J4971="SOOV", "Sonneratia ovata", IF(J4971="SOCA", "Sonneratia caseolaris", IF(J4971="HELI", "Heritiera littoralis", IF(J4971="HESY", "Heritiera sylvatica", IF(J4971="NYFR", "Nypa fruticans", IF(J4971="CYRA", "Cynometra ramiflora", IF(J4971="PHPA", "Phoenix paludosa", IF(J4971="SCHY", "Scyphiphora hydrophyllacea", IF(J4971="DIMA", "Diospyros maritima", IF(J4971="POPI", "Pongamia pinnata", IF(J4971="MAPS", "Maniltoa psilogyne", IF(J4971="INBI", "Intsia bijuga", IF(J4971="ACEB", "Acanthus ebracteatus", IF(J4971="CAER", "Calamus erinaceus", IF(J4971="UNUN", "Unknown unknown",  IF(J4971="SOAL", "Sonneratia alba",  IF(J4971="AECO", "Aegiceras corniculatum", "" )) )))))))))))))))))))))))))))))</f>
        <v>Lumnitzera racemosa</v>
      </c>
      <c r="J4971" s="1" t="s">
        <v>1029</v>
      </c>
      <c r="K4971" s="55" t="n">
        <v>7.6</v>
      </c>
      <c r="L4971" s="1" t="n">
        <v>4</v>
      </c>
      <c r="M4971" s="1"/>
      <c r="N4971" s="1"/>
      <c r="O4971" s="1"/>
    </row>
    <row r="4972" s="18" customFormat="true" ht="13.8" hidden="false" customHeight="false" outlineLevel="0" collapsed="false">
      <c r="A4972" s="66" t="s">
        <v>91</v>
      </c>
      <c r="B4972" s="60" t="n">
        <v>43462</v>
      </c>
      <c r="C4972" s="1" t="s">
        <v>19</v>
      </c>
      <c r="D4972" s="1" t="s">
        <v>19</v>
      </c>
      <c r="E4972" s="1" t="s">
        <v>19</v>
      </c>
      <c r="F4972" s="1" t="s">
        <v>203</v>
      </c>
      <c r="G4972" s="66" t="s">
        <v>230</v>
      </c>
      <c r="H4972" s="1" t="n">
        <v>3</v>
      </c>
      <c r="I4972" s="23" t="str">
        <f aca="false">IF(J4972="RHAP", "Rhizophora apiculata", IF(J4972="EXAG", "Excoecaria agallocha", IF(J4972="BRPA", "Bruguiera parviflora", IF(J4972="XYMO", "Xylocarpus moluccensis", IF(J4972="BRCY", "Bruguiera cylindrica", IF(J4972="AVAL", "Avicennia alba", IF(J4972="AVOF", "Avicennia officinalis", IF(J4972="LURA", "Lumnitzera racemosa", IF(J4972="CETA", "Ceriops tagal", IF(J4972="XYGR", "Xylocarpus granatum", IF(J4972="AVMA", "Avicennia marina", IF(J4972="RHMU", "Rhizophora mucronata", IF(J4972="BRGY", "Bruguiera gymnorrhiza", IF(J4972="BRSE", "Bruguiera sexangula", IF(J4972="SOOV", "Sonneratia ovata", IF(J4972="SOCA", "Sonneratia caseolaris", IF(J4972="HELI", "Heritiera littoralis", IF(J4972="HESY", "Heritiera sylvatica", IF(J4972="NYFR", "Nypa fruticans", IF(J4972="CYRA", "Cynometra ramiflora", IF(J4972="PHPA", "Phoenix paludosa", IF(J4972="SCHY", "Scyphiphora hydrophyllacea", IF(J4972="DIMA", "Diospyros maritima", IF(J4972="POPI", "Pongamia pinnata", IF(J4972="MAPS", "Maniltoa psilogyne", IF(J4972="INBI", "Intsia bijuga", IF(J4972="ACEB", "Acanthus ebracteatus", IF(J4972="CAER", "Calamus erinaceus", IF(J4972="UNUN", "Unknown unknown",  IF(J4972="SOAL", "Sonneratia alba",  IF(J4972="AECO", "Aegiceras corniculatum", "" )) )))))))))))))))))))))))))))))</f>
        <v>Lumnitzera racemosa</v>
      </c>
      <c r="J4972" s="1" t="s">
        <v>1029</v>
      </c>
      <c r="K4972" s="55" t="n">
        <v>5.2</v>
      </c>
      <c r="L4972" s="1" t="n">
        <v>5</v>
      </c>
      <c r="M4972" s="1"/>
      <c r="N4972" s="1"/>
      <c r="O4972" s="1"/>
    </row>
    <row r="4973" s="18" customFormat="true" ht="13.8" hidden="false" customHeight="false" outlineLevel="0" collapsed="false">
      <c r="A4973" s="66" t="s">
        <v>91</v>
      </c>
      <c r="B4973" s="60" t="n">
        <v>43462</v>
      </c>
      <c r="C4973" s="1" t="s">
        <v>19</v>
      </c>
      <c r="D4973" s="1" t="s">
        <v>19</v>
      </c>
      <c r="E4973" s="1" t="s">
        <v>19</v>
      </c>
      <c r="F4973" s="1" t="s">
        <v>203</v>
      </c>
      <c r="G4973" s="66" t="s">
        <v>230</v>
      </c>
      <c r="H4973" s="1" t="n">
        <v>3</v>
      </c>
      <c r="I4973" s="23" t="str">
        <f aca="false">IF(J4973="RHAP", "Rhizophora apiculata", IF(J4973="EXAG", "Excoecaria agallocha", IF(J4973="BRPA", "Bruguiera parviflora", IF(J4973="XYMO", "Xylocarpus moluccensis", IF(J4973="BRCY", "Bruguiera cylindrica", IF(J4973="AVAL", "Avicennia alba", IF(J4973="AVOF", "Avicennia officinalis", IF(J4973="LURA", "Lumnitzera racemosa", IF(J4973="CETA", "Ceriops tagal", IF(J4973="XYGR", "Xylocarpus granatum", IF(J4973="AVMA", "Avicennia marina", IF(J4973="RHMU", "Rhizophora mucronata", IF(J4973="BRGY", "Bruguiera gymnorrhiza", IF(J4973="BRSE", "Bruguiera sexangula", IF(J4973="SOOV", "Sonneratia ovata", IF(J4973="SOCA", "Sonneratia caseolaris", IF(J4973="HELI", "Heritiera littoralis", IF(J4973="HESY", "Heritiera sylvatica", IF(J4973="NYFR", "Nypa fruticans", IF(J4973="CYRA", "Cynometra ramiflora", IF(J4973="PHPA", "Phoenix paludosa", IF(J4973="SCHY", "Scyphiphora hydrophyllacea", IF(J4973="DIMA", "Diospyros maritima", IF(J4973="POPI", "Pongamia pinnata", IF(J4973="MAPS", "Maniltoa psilogyne", IF(J4973="INBI", "Intsia bijuga", IF(J4973="ACEB", "Acanthus ebracteatus", IF(J4973="CAER", "Calamus erinaceus", IF(J4973="UNUN", "Unknown unknown",  IF(J4973="SOAL", "Sonneratia alba",  IF(J4973="AECO", "Aegiceras corniculatum", "" )) )))))))))))))))))))))))))))))</f>
        <v>Lumnitzera racemosa</v>
      </c>
      <c r="J4973" s="1" t="s">
        <v>1029</v>
      </c>
      <c r="K4973" s="55" t="n">
        <v>6.3</v>
      </c>
      <c r="L4973" s="1" t="n">
        <v>5</v>
      </c>
      <c r="M4973" s="1"/>
      <c r="N4973" s="1"/>
      <c r="O4973" s="1"/>
    </row>
    <row r="4974" s="18" customFormat="true" ht="13.8" hidden="false" customHeight="false" outlineLevel="0" collapsed="false">
      <c r="A4974" s="66" t="s">
        <v>91</v>
      </c>
      <c r="B4974" s="60" t="n">
        <v>43462</v>
      </c>
      <c r="C4974" s="1" t="s">
        <v>19</v>
      </c>
      <c r="D4974" s="1" t="s">
        <v>19</v>
      </c>
      <c r="E4974" s="1" t="s">
        <v>19</v>
      </c>
      <c r="F4974" s="1" t="s">
        <v>203</v>
      </c>
      <c r="G4974" s="66" t="s">
        <v>230</v>
      </c>
      <c r="H4974" s="1" t="n">
        <v>3</v>
      </c>
      <c r="I4974" s="23" t="str">
        <f aca="false">IF(J4974="RHAP", "Rhizophora apiculata", IF(J4974="EXAG", "Excoecaria agallocha", IF(J4974="BRPA", "Bruguiera parviflora", IF(J4974="XYMO", "Xylocarpus moluccensis", IF(J4974="BRCY", "Bruguiera cylindrica", IF(J4974="AVAL", "Avicennia alba", IF(J4974="AVOF", "Avicennia officinalis", IF(J4974="LURA", "Lumnitzera racemosa", IF(J4974="CETA", "Ceriops tagal", IF(J4974="XYGR", "Xylocarpus granatum", IF(J4974="AVMA", "Avicennia marina", IF(J4974="RHMU", "Rhizophora mucronata", IF(J4974="BRGY", "Bruguiera gymnorrhiza", IF(J4974="BRSE", "Bruguiera sexangula", IF(J4974="SOOV", "Sonneratia ovata", IF(J4974="SOCA", "Sonneratia caseolaris", IF(J4974="HELI", "Heritiera littoralis", IF(J4974="HESY", "Heritiera sylvatica", IF(J4974="NYFR", "Nypa fruticans", IF(J4974="CYRA", "Cynometra ramiflora", IF(J4974="PHPA", "Phoenix paludosa", IF(J4974="SCHY", "Scyphiphora hydrophyllacea", IF(J4974="DIMA", "Diospyros maritima", IF(J4974="POPI", "Pongamia pinnata", IF(J4974="MAPS", "Maniltoa psilogyne", IF(J4974="INBI", "Intsia bijuga", IF(J4974="ACEB", "Acanthus ebracteatus", IF(J4974="CAER", "Calamus erinaceus", IF(J4974="UNUN", "Unknown unknown",  IF(J4974="SOAL", "Sonneratia alba",  IF(J4974="AECO", "Aegiceras corniculatum", "" )) )))))))))))))))))))))))))))))</f>
        <v>Lumnitzera racemosa</v>
      </c>
      <c r="J4974" s="1" t="s">
        <v>1029</v>
      </c>
      <c r="K4974" s="55" t="n">
        <v>6.2</v>
      </c>
      <c r="L4974" s="1" t="n">
        <v>5</v>
      </c>
      <c r="M4974" s="1"/>
      <c r="N4974" s="1"/>
      <c r="O4974" s="1"/>
    </row>
    <row r="4975" s="18" customFormat="true" ht="13.8" hidden="false" customHeight="false" outlineLevel="0" collapsed="false">
      <c r="A4975" s="66" t="s">
        <v>91</v>
      </c>
      <c r="B4975" s="60" t="n">
        <v>43462</v>
      </c>
      <c r="C4975" s="1" t="s">
        <v>19</v>
      </c>
      <c r="D4975" s="1" t="s">
        <v>19</v>
      </c>
      <c r="E4975" s="1" t="s">
        <v>19</v>
      </c>
      <c r="F4975" s="1" t="s">
        <v>203</v>
      </c>
      <c r="G4975" s="66" t="s">
        <v>230</v>
      </c>
      <c r="H4975" s="1" t="n">
        <v>3</v>
      </c>
      <c r="I4975" s="23" t="str">
        <f aca="false">IF(J4975="RHAP", "Rhizophora apiculata", IF(J4975="EXAG", "Excoecaria agallocha", IF(J4975="BRPA", "Bruguiera parviflora", IF(J4975="XYMO", "Xylocarpus moluccensis", IF(J4975="BRCY", "Bruguiera cylindrica", IF(J4975="AVAL", "Avicennia alba", IF(J4975="AVOF", "Avicennia officinalis", IF(J4975="LURA", "Lumnitzera racemosa", IF(J4975="CETA", "Ceriops tagal", IF(J4975="XYGR", "Xylocarpus granatum", IF(J4975="AVMA", "Avicennia marina", IF(J4975="RHMU", "Rhizophora mucronata", IF(J4975="BRGY", "Bruguiera gymnorrhiza", IF(J4975="BRSE", "Bruguiera sexangula", IF(J4975="SOOV", "Sonneratia ovata", IF(J4975="SOCA", "Sonneratia caseolaris", IF(J4975="HELI", "Heritiera littoralis", IF(J4975="HESY", "Heritiera sylvatica", IF(J4975="NYFR", "Nypa fruticans", IF(J4975="CYRA", "Cynometra ramiflora", IF(J4975="PHPA", "Phoenix paludosa", IF(J4975="SCHY", "Scyphiphora hydrophyllacea", IF(J4975="DIMA", "Diospyros maritima", IF(J4975="POPI", "Pongamia pinnata", IF(J4975="MAPS", "Maniltoa psilogyne", IF(J4975="INBI", "Intsia bijuga", IF(J4975="ACEB", "Acanthus ebracteatus", IF(J4975="CAER", "Calamus erinaceus", IF(J4975="UNUN", "Unknown unknown",  IF(J4975="SOAL", "Sonneratia alba",  IF(J4975="AECO", "Aegiceras corniculatum", "" )) )))))))))))))))))))))))))))))</f>
        <v>Lumnitzera racemosa</v>
      </c>
      <c r="J4975" s="1" t="s">
        <v>1029</v>
      </c>
      <c r="K4975" s="55" t="n">
        <v>5.2</v>
      </c>
      <c r="L4975" s="1" t="n">
        <v>4</v>
      </c>
      <c r="M4975" s="1"/>
      <c r="N4975" s="1"/>
      <c r="O4975" s="1"/>
    </row>
    <row r="4976" s="18" customFormat="true" ht="13.8" hidden="false" customHeight="false" outlineLevel="0" collapsed="false">
      <c r="A4976" s="66" t="s">
        <v>91</v>
      </c>
      <c r="B4976" s="60" t="n">
        <v>43462</v>
      </c>
      <c r="C4976" s="1" t="s">
        <v>19</v>
      </c>
      <c r="D4976" s="1" t="s">
        <v>19</v>
      </c>
      <c r="E4976" s="1" t="s">
        <v>19</v>
      </c>
      <c r="F4976" s="1" t="s">
        <v>203</v>
      </c>
      <c r="G4976" s="66" t="s">
        <v>230</v>
      </c>
      <c r="H4976" s="1" t="n">
        <v>3</v>
      </c>
      <c r="I4976" s="23" t="str">
        <f aca="false">IF(J4976="RHAP", "Rhizophora apiculata", IF(J4976="EXAG", "Excoecaria agallocha", IF(J4976="BRPA", "Bruguiera parviflora", IF(J4976="XYMO", "Xylocarpus moluccensis", IF(J4976="BRCY", "Bruguiera cylindrica", IF(J4976="AVAL", "Avicennia alba", IF(J4976="AVOF", "Avicennia officinalis", IF(J4976="LURA", "Lumnitzera racemosa", IF(J4976="CETA", "Ceriops tagal", IF(J4976="XYGR", "Xylocarpus granatum", IF(J4976="AVMA", "Avicennia marina", IF(J4976="RHMU", "Rhizophora mucronata", IF(J4976="BRGY", "Bruguiera gymnorrhiza", IF(J4976="BRSE", "Bruguiera sexangula", IF(J4976="SOOV", "Sonneratia ovata", IF(J4976="SOCA", "Sonneratia caseolaris", IF(J4976="HELI", "Heritiera littoralis", IF(J4976="HESY", "Heritiera sylvatica", IF(J4976="NYFR", "Nypa fruticans", IF(J4976="CYRA", "Cynometra ramiflora", IF(J4976="PHPA", "Phoenix paludosa", IF(J4976="SCHY", "Scyphiphora hydrophyllacea", IF(J4976="DIMA", "Diospyros maritima", IF(J4976="POPI", "Pongamia pinnata", IF(J4976="MAPS", "Maniltoa psilogyne", IF(J4976="INBI", "Intsia bijuga", IF(J4976="ACEB", "Acanthus ebracteatus", IF(J4976="CAER", "Calamus erinaceus", IF(J4976="UNUN", "Unknown unknown",  IF(J4976="SOAL", "Sonneratia alba",  IF(J4976="AECO", "Aegiceras corniculatum", "" )) )))))))))))))))))))))))))))))</f>
        <v>Lumnitzera racemosa</v>
      </c>
      <c r="J4976" s="1" t="s">
        <v>1029</v>
      </c>
      <c r="K4976" s="55" t="n">
        <v>5.5</v>
      </c>
      <c r="L4976" s="1" t="n">
        <v>5</v>
      </c>
      <c r="M4976" s="1"/>
      <c r="N4976" s="1"/>
      <c r="O4976" s="1"/>
    </row>
    <row r="4977" s="18" customFormat="true" ht="13.8" hidden="false" customHeight="false" outlineLevel="0" collapsed="false">
      <c r="A4977" s="66" t="s">
        <v>91</v>
      </c>
      <c r="B4977" s="60" t="n">
        <v>43462</v>
      </c>
      <c r="C4977" s="1" t="s">
        <v>19</v>
      </c>
      <c r="D4977" s="1" t="s">
        <v>19</v>
      </c>
      <c r="E4977" s="1" t="s">
        <v>19</v>
      </c>
      <c r="F4977" s="1" t="s">
        <v>203</v>
      </c>
      <c r="G4977" s="66" t="s">
        <v>230</v>
      </c>
      <c r="H4977" s="1" t="n">
        <v>3</v>
      </c>
      <c r="I4977" s="23" t="str">
        <f aca="false">IF(J4977="RHAP", "Rhizophora apiculata", IF(J4977="EXAG", "Excoecaria agallocha", IF(J4977="BRPA", "Bruguiera parviflora", IF(J4977="XYMO", "Xylocarpus moluccensis", IF(J4977="BRCY", "Bruguiera cylindrica", IF(J4977="AVAL", "Avicennia alba", IF(J4977="AVOF", "Avicennia officinalis", IF(J4977="LURA", "Lumnitzera racemosa", IF(J4977="CETA", "Ceriops tagal", IF(J4977="XYGR", "Xylocarpus granatum", IF(J4977="AVMA", "Avicennia marina", IF(J4977="RHMU", "Rhizophora mucronata", IF(J4977="BRGY", "Bruguiera gymnorrhiza", IF(J4977="BRSE", "Bruguiera sexangula", IF(J4977="SOOV", "Sonneratia ovata", IF(J4977="SOCA", "Sonneratia caseolaris", IF(J4977="HELI", "Heritiera littoralis", IF(J4977="HESY", "Heritiera sylvatica", IF(J4977="NYFR", "Nypa fruticans", IF(J4977="CYRA", "Cynometra ramiflora", IF(J4977="PHPA", "Phoenix paludosa", IF(J4977="SCHY", "Scyphiphora hydrophyllacea", IF(J4977="DIMA", "Diospyros maritima", IF(J4977="POPI", "Pongamia pinnata", IF(J4977="MAPS", "Maniltoa psilogyne", IF(J4977="INBI", "Intsia bijuga", IF(J4977="ACEB", "Acanthus ebracteatus", IF(J4977="CAER", "Calamus erinaceus", IF(J4977="UNUN", "Unknown unknown",  IF(J4977="SOAL", "Sonneratia alba",  IF(J4977="AECO", "Aegiceras corniculatum", "" )) )))))))))))))))))))))))))))))</f>
        <v>Lumnitzera racemosa</v>
      </c>
      <c r="J4977" s="1" t="s">
        <v>1029</v>
      </c>
      <c r="K4977" s="55" t="n">
        <v>5.4</v>
      </c>
      <c r="L4977" s="1" t="n">
        <v>5</v>
      </c>
      <c r="M4977" s="1"/>
      <c r="N4977" s="1"/>
      <c r="O4977" s="1"/>
    </row>
    <row r="4978" s="18" customFormat="true" ht="13.8" hidden="false" customHeight="false" outlineLevel="0" collapsed="false">
      <c r="A4978" s="66" t="s">
        <v>91</v>
      </c>
      <c r="B4978" s="60" t="n">
        <v>43462</v>
      </c>
      <c r="C4978" s="1" t="s">
        <v>19</v>
      </c>
      <c r="D4978" s="1" t="s">
        <v>19</v>
      </c>
      <c r="E4978" s="1" t="s">
        <v>19</v>
      </c>
      <c r="F4978" s="1" t="s">
        <v>203</v>
      </c>
      <c r="G4978" s="66" t="s">
        <v>230</v>
      </c>
      <c r="H4978" s="1" t="n">
        <v>3</v>
      </c>
      <c r="I4978" s="23" t="str">
        <f aca="false">IF(J4978="RHAP", "Rhizophora apiculata", IF(J4978="EXAG", "Excoecaria agallocha", IF(J4978="BRPA", "Bruguiera parviflora", IF(J4978="XYMO", "Xylocarpus moluccensis", IF(J4978="BRCY", "Bruguiera cylindrica", IF(J4978="AVAL", "Avicennia alba", IF(J4978="AVOF", "Avicennia officinalis", IF(J4978="LURA", "Lumnitzera racemosa", IF(J4978="CETA", "Ceriops tagal", IF(J4978="XYGR", "Xylocarpus granatum", IF(J4978="AVMA", "Avicennia marina", IF(J4978="RHMU", "Rhizophora mucronata", IF(J4978="BRGY", "Bruguiera gymnorrhiza", IF(J4978="BRSE", "Bruguiera sexangula", IF(J4978="SOOV", "Sonneratia ovata", IF(J4978="SOCA", "Sonneratia caseolaris", IF(J4978="HELI", "Heritiera littoralis", IF(J4978="HESY", "Heritiera sylvatica", IF(J4978="NYFR", "Nypa fruticans", IF(J4978="CYRA", "Cynometra ramiflora", IF(J4978="PHPA", "Phoenix paludosa", IF(J4978="SCHY", "Scyphiphora hydrophyllacea", IF(J4978="DIMA", "Diospyros maritima", IF(J4978="POPI", "Pongamia pinnata", IF(J4978="MAPS", "Maniltoa psilogyne", IF(J4978="INBI", "Intsia bijuga", IF(J4978="ACEB", "Acanthus ebracteatus", IF(J4978="CAER", "Calamus erinaceus", IF(J4978="UNUN", "Unknown unknown",  IF(J4978="SOAL", "Sonneratia alba",  IF(J4978="AECO", "Aegiceras corniculatum", "" )) )))))))))))))))))))))))))))))</f>
        <v>Lumnitzera racemosa</v>
      </c>
      <c r="J4978" s="1" t="s">
        <v>1029</v>
      </c>
      <c r="K4978" s="55" t="n">
        <v>7.7</v>
      </c>
      <c r="L4978" s="1" t="n">
        <v>5</v>
      </c>
      <c r="M4978" s="1"/>
      <c r="N4978" s="1"/>
      <c r="O4978" s="1"/>
    </row>
    <row r="4979" s="18" customFormat="true" ht="13.8" hidden="false" customHeight="false" outlineLevel="0" collapsed="false">
      <c r="A4979" s="66" t="s">
        <v>91</v>
      </c>
      <c r="B4979" s="60" t="n">
        <v>43462</v>
      </c>
      <c r="C4979" s="1" t="s">
        <v>19</v>
      </c>
      <c r="D4979" s="1" t="s">
        <v>19</v>
      </c>
      <c r="E4979" s="1" t="s">
        <v>19</v>
      </c>
      <c r="F4979" s="1" t="s">
        <v>203</v>
      </c>
      <c r="G4979" s="66" t="s">
        <v>230</v>
      </c>
      <c r="H4979" s="1" t="n">
        <v>4</v>
      </c>
      <c r="I4979" s="23" t="str">
        <f aca="false">IF(J4979="RHAP", "Rhizophora apiculata", IF(J4979="EXAG", "Excoecaria agallocha", IF(J4979="BRPA", "Bruguiera parviflora", IF(J4979="XYMO", "Xylocarpus moluccensis", IF(J4979="BRCY", "Bruguiera cylindrica", IF(J4979="AVAL", "Avicennia alba", IF(J4979="AVOF", "Avicennia officinalis", IF(J4979="LURA", "Lumnitzera racemosa", IF(J4979="CETA", "Ceriops tagal", IF(J4979="XYGR", "Xylocarpus granatum", IF(J4979="AVMA", "Avicennia marina", IF(J4979="RHMU", "Rhizophora mucronata", IF(J4979="BRGY", "Bruguiera gymnorrhiza", IF(J4979="BRSE", "Bruguiera sexangula", IF(J4979="SOOV", "Sonneratia ovata", IF(J4979="SOCA", "Sonneratia caseolaris", IF(J4979="HELI", "Heritiera littoralis", IF(J4979="HESY", "Heritiera sylvatica", IF(J4979="NYFR", "Nypa fruticans", IF(J4979="CYRA", "Cynometra ramiflora", IF(J4979="PHPA", "Phoenix paludosa", IF(J4979="SCHY", "Scyphiphora hydrophyllacea", IF(J4979="DIMA", "Diospyros maritima", IF(J4979="POPI", "Pongamia pinnata", IF(J4979="MAPS", "Maniltoa psilogyne", IF(J4979="INBI", "Intsia bijuga", IF(J4979="ACEB", "Acanthus ebracteatus", IF(J4979="CAER", "Calamus erinaceus", IF(J4979="UNUN", "Unknown unknown",  IF(J4979="SOAL", "Sonneratia alba",  IF(J4979="AECO", "Aegiceras corniculatum", "" )) )))))))))))))))))))))))))))))</f>
        <v>Lumnitzera racemosa</v>
      </c>
      <c r="J4979" s="1" t="s">
        <v>1029</v>
      </c>
      <c r="K4979" s="55" t="n">
        <v>5.3</v>
      </c>
      <c r="L4979" s="1" t="n">
        <v>4</v>
      </c>
      <c r="M4979" s="1"/>
      <c r="N4979" s="1"/>
      <c r="O4979" s="1"/>
    </row>
    <row r="4980" s="18" customFormat="true" ht="13.8" hidden="false" customHeight="false" outlineLevel="0" collapsed="false">
      <c r="A4980" s="66" t="s">
        <v>91</v>
      </c>
      <c r="B4980" s="60" t="n">
        <v>43462</v>
      </c>
      <c r="C4980" s="1" t="s">
        <v>19</v>
      </c>
      <c r="D4980" s="1" t="s">
        <v>19</v>
      </c>
      <c r="E4980" s="1" t="s">
        <v>19</v>
      </c>
      <c r="F4980" s="1" t="s">
        <v>203</v>
      </c>
      <c r="G4980" s="66" t="s">
        <v>230</v>
      </c>
      <c r="H4980" s="1" t="n">
        <v>5</v>
      </c>
      <c r="I4980" s="23" t="str">
        <f aca="false">IF(J4980="RHAP", "Rhizophora apiculata", IF(J4980="EXAG", "Excoecaria agallocha", IF(J4980="BRPA", "Bruguiera parviflora", IF(J4980="XYMO", "Xylocarpus moluccensis", IF(J4980="BRCY", "Bruguiera cylindrica", IF(J4980="AVAL", "Avicennia alba", IF(J4980="AVOF", "Avicennia officinalis", IF(J4980="LURA", "Lumnitzera racemosa", IF(J4980="CETA", "Ceriops tagal", IF(J4980="XYGR", "Xylocarpus granatum", IF(J4980="AVMA", "Avicennia marina", IF(J4980="RHMU", "Rhizophora mucronata", IF(J4980="BRGY", "Bruguiera gymnorrhiza", IF(J4980="BRSE", "Bruguiera sexangula", IF(J4980="SOOV", "Sonneratia ovata", IF(J4980="SOCA", "Sonneratia caseolaris", IF(J4980="HELI", "Heritiera littoralis", IF(J4980="HESY", "Heritiera sylvatica", IF(J4980="NYFR", "Nypa fruticans", IF(J4980="CYRA", "Cynometra ramiflora", IF(J4980="PHPA", "Phoenix paludosa", IF(J4980="SCHY", "Scyphiphora hydrophyllacea", IF(J4980="DIMA", "Diospyros maritima", IF(J4980="POPI", "Pongamia pinnata", IF(J4980="MAPS", "Maniltoa psilogyne", IF(J4980="INBI", "Intsia bijuga", IF(J4980="ACEB", "Acanthus ebracteatus", IF(J4980="CAER", "Calamus erinaceus", IF(J4980="UNUN", "Unknown unknown",  IF(J4980="SOAL", "Sonneratia alba",  IF(J4980="AECO", "Aegiceras corniculatum", "" )) )))))))))))))))))))))))))))))</f>
        <v>Lumnitzera racemosa</v>
      </c>
      <c r="J4980" s="1" t="s">
        <v>1029</v>
      </c>
      <c r="K4980" s="55" t="n">
        <v>5</v>
      </c>
      <c r="L4980" s="1" t="n">
        <v>5</v>
      </c>
      <c r="M4980" s="1"/>
      <c r="N4980" s="1"/>
      <c r="O4980" s="1"/>
    </row>
    <row r="4981" s="18" customFormat="true" ht="13.8" hidden="false" customHeight="false" outlineLevel="0" collapsed="false">
      <c r="A4981" s="66" t="s">
        <v>138</v>
      </c>
      <c r="B4981" s="60" t="n">
        <v>43474</v>
      </c>
      <c r="C4981" s="1" t="s">
        <v>19</v>
      </c>
      <c r="D4981" s="1" t="s">
        <v>19</v>
      </c>
      <c r="E4981" s="1" t="s">
        <v>19</v>
      </c>
      <c r="F4981" s="1" t="s">
        <v>203</v>
      </c>
      <c r="G4981" s="66" t="s">
        <v>247</v>
      </c>
      <c r="H4981" s="1" t="n">
        <v>1</v>
      </c>
      <c r="I4981" s="23" t="str">
        <f aca="false">IF(J4981="RHAP", "Rhizophora apiculata", IF(J4981="EXAG", "Excoecaria agallocha", IF(J4981="BRPA", "Bruguiera parviflora", IF(J4981="XYMO", "Xylocarpus moluccensis", IF(J4981="BRCY", "Bruguiera cylindrica", IF(J4981="AVAL", "Avicennia alba", IF(J4981="AVOF", "Avicennia officinalis", IF(J4981="LURA", "Lumnitzera racemosa", IF(J4981="CETA", "Ceriops tagal", IF(J4981="XYGR", "Xylocarpus granatum", IF(J4981="AVMA", "Avicennia marina", IF(J4981="RHMU", "Rhizophora mucronata", IF(J4981="BRGY", "Bruguiera gymnorrhiza", IF(J4981="BRSE", "Bruguiera sexangula", IF(J4981="SOOV", "Sonneratia ovata", IF(J4981="SOCA", "Sonneratia caseolaris", IF(J4981="HELI", "Heritiera littoralis", IF(J4981="HESY", "Heritiera sylvatica", IF(J4981="NYFR", "Nypa fruticans", IF(J4981="CYRA", "Cynometra ramiflora", IF(J4981="PHPA", "Phoenix paludosa", IF(J4981="SCHY", "Scyphiphora hydrophyllacea", IF(J4981="DIMA", "Diospyros maritima", IF(J4981="POPI", "Pongamia pinnata", IF(J4981="MAPS", "Maniltoa psilogyne", IF(J4981="INBI", "Intsia bijuga", IF(J4981="ACEB", "Acanthus ebracteatus", IF(J4981="CAER", "Calamus erinaceus", IF(J4981="UNUN", "Unknown unknown",  IF(J4981="SOAL", "Sonneratia alba",  IF(J4981="AECO", "Aegiceras corniculatum", "" )) )))))))))))))))))))))))))))))</f>
        <v>Sonneratia caseolaris</v>
      </c>
      <c r="J4981" s="1" t="s">
        <v>1075</v>
      </c>
      <c r="K4981" s="55" t="n">
        <v>7.9</v>
      </c>
      <c r="L4981" s="1"/>
      <c r="M4981" s="1"/>
      <c r="N4981" s="1"/>
      <c r="O4981" s="1"/>
    </row>
    <row r="4982" s="18" customFormat="true" ht="13.8" hidden="false" customHeight="false" outlineLevel="0" collapsed="false">
      <c r="A4982" s="66" t="s">
        <v>138</v>
      </c>
      <c r="B4982" s="60" t="n">
        <v>43474</v>
      </c>
      <c r="C4982" s="1" t="s">
        <v>19</v>
      </c>
      <c r="D4982" s="1" t="s">
        <v>19</v>
      </c>
      <c r="E4982" s="1" t="s">
        <v>19</v>
      </c>
      <c r="F4982" s="1" t="s">
        <v>203</v>
      </c>
      <c r="G4982" s="66" t="s">
        <v>247</v>
      </c>
      <c r="H4982" s="1" t="n">
        <v>1</v>
      </c>
      <c r="I4982" s="23" t="str">
        <f aca="false">IF(J4982="RHAP", "Rhizophora apiculata", IF(J4982="EXAG", "Excoecaria agallocha", IF(J4982="BRPA", "Bruguiera parviflora", IF(J4982="XYMO", "Xylocarpus moluccensis", IF(J4982="BRCY", "Bruguiera cylindrica", IF(J4982="AVAL", "Avicennia alba", IF(J4982="AVOF", "Avicennia officinalis", IF(J4982="LURA", "Lumnitzera racemosa", IF(J4982="CETA", "Ceriops tagal", IF(J4982="XYGR", "Xylocarpus granatum", IF(J4982="AVMA", "Avicennia marina", IF(J4982="RHMU", "Rhizophora mucronata", IF(J4982="BRGY", "Bruguiera gymnorrhiza", IF(J4982="BRSE", "Bruguiera sexangula", IF(J4982="SOOV", "Sonneratia ovata", IF(J4982="SOCA", "Sonneratia caseolaris", IF(J4982="HELI", "Heritiera littoralis", IF(J4982="HESY", "Heritiera sylvatica", IF(J4982="NYFR", "Nypa fruticans", IF(J4982="CYRA", "Cynometra ramiflora", IF(J4982="PHPA", "Phoenix paludosa", IF(J4982="SCHY", "Scyphiphora hydrophyllacea", IF(J4982="DIMA", "Diospyros maritima", IF(J4982="POPI", "Pongamia pinnata", IF(J4982="MAPS", "Maniltoa psilogyne", IF(J4982="INBI", "Intsia bijuga", IF(J4982="ACEB", "Acanthus ebracteatus", IF(J4982="CAER", "Calamus erinaceus", IF(J4982="UNUN", "Unknown unknown",  IF(J4982="SOAL", "Sonneratia alba",  IF(J4982="AECO", "Aegiceras corniculatum", "" )) )))))))))))))))))))))))))))))</f>
        <v>Avicennia alba</v>
      </c>
      <c r="J4982" s="1" t="s">
        <v>27</v>
      </c>
      <c r="K4982" s="55" t="n">
        <v>5.5</v>
      </c>
      <c r="L4982" s="1"/>
      <c r="M4982" s="1"/>
      <c r="N4982" s="1"/>
      <c r="O4982" s="1"/>
    </row>
    <row r="4983" s="18" customFormat="true" ht="13.8" hidden="false" customHeight="false" outlineLevel="0" collapsed="false">
      <c r="A4983" s="66" t="s">
        <v>138</v>
      </c>
      <c r="B4983" s="60" t="n">
        <v>43474</v>
      </c>
      <c r="C4983" s="1" t="s">
        <v>19</v>
      </c>
      <c r="D4983" s="1" t="s">
        <v>19</v>
      </c>
      <c r="E4983" s="1" t="s">
        <v>19</v>
      </c>
      <c r="F4983" s="1" t="s">
        <v>203</v>
      </c>
      <c r="G4983" s="66" t="s">
        <v>247</v>
      </c>
      <c r="H4983" s="1" t="n">
        <v>1</v>
      </c>
      <c r="I4983" s="23" t="str">
        <f aca="false">IF(J4983="RHAP", "Rhizophora apiculata", IF(J4983="EXAG", "Excoecaria agallocha", IF(J4983="BRPA", "Bruguiera parviflora", IF(J4983="XYMO", "Xylocarpus moluccensis", IF(J4983="BRCY", "Bruguiera cylindrica", IF(J4983="AVAL", "Avicennia alba", IF(J4983="AVOF", "Avicennia officinalis", IF(J4983="LURA", "Lumnitzera racemosa", IF(J4983="CETA", "Ceriops tagal", IF(J4983="XYGR", "Xylocarpus granatum", IF(J4983="AVMA", "Avicennia marina", IF(J4983="RHMU", "Rhizophora mucronata", IF(J4983="BRGY", "Bruguiera gymnorrhiza", IF(J4983="BRSE", "Bruguiera sexangula", IF(J4983="SOOV", "Sonneratia ovata", IF(J4983="SOCA", "Sonneratia caseolaris", IF(J4983="HELI", "Heritiera littoralis", IF(J4983="HESY", "Heritiera sylvatica", IF(J4983="NYFR", "Nypa fruticans", IF(J4983="CYRA", "Cynometra ramiflora", IF(J4983="PHPA", "Phoenix paludosa", IF(J4983="SCHY", "Scyphiphora hydrophyllacea", IF(J4983="DIMA", "Diospyros maritima", IF(J4983="POPI", "Pongamia pinnata", IF(J4983="MAPS", "Maniltoa psilogyne", IF(J4983="INBI", "Intsia bijuga", IF(J4983="ACEB", "Acanthus ebracteatus", IF(J4983="CAER", "Calamus erinaceus", IF(J4983="UNUN", "Unknown unknown",  IF(J4983="SOAL", "Sonneratia alba",  IF(J4983="AECO", "Aegiceras corniculatum", "" )) )))))))))))))))))))))))))))))</f>
        <v>Avicennia alba</v>
      </c>
      <c r="J4983" s="1" t="s">
        <v>27</v>
      </c>
      <c r="K4983" s="55" t="n">
        <v>6</v>
      </c>
      <c r="L4983" s="1"/>
      <c r="M4983" s="1"/>
      <c r="N4983" s="1"/>
      <c r="O4983" s="1"/>
    </row>
    <row r="4984" s="18" customFormat="true" ht="13.8" hidden="false" customHeight="false" outlineLevel="0" collapsed="false">
      <c r="A4984" s="66" t="s">
        <v>138</v>
      </c>
      <c r="B4984" s="60" t="n">
        <v>43474</v>
      </c>
      <c r="C4984" s="1" t="s">
        <v>19</v>
      </c>
      <c r="D4984" s="1" t="s">
        <v>19</v>
      </c>
      <c r="E4984" s="1" t="s">
        <v>19</v>
      </c>
      <c r="F4984" s="1" t="s">
        <v>203</v>
      </c>
      <c r="G4984" s="66" t="s">
        <v>247</v>
      </c>
      <c r="H4984" s="1" t="n">
        <v>1</v>
      </c>
      <c r="I4984" s="23" t="str">
        <f aca="false">IF(J4984="RHAP", "Rhizophora apiculata", IF(J4984="EXAG", "Excoecaria agallocha", IF(J4984="BRPA", "Bruguiera parviflora", IF(J4984="XYMO", "Xylocarpus moluccensis", IF(J4984="BRCY", "Bruguiera cylindrica", IF(J4984="AVAL", "Avicennia alba", IF(J4984="AVOF", "Avicennia officinalis", IF(J4984="LURA", "Lumnitzera racemosa", IF(J4984="CETA", "Ceriops tagal", IF(J4984="XYGR", "Xylocarpus granatum", IF(J4984="AVMA", "Avicennia marina", IF(J4984="RHMU", "Rhizophora mucronata", IF(J4984="BRGY", "Bruguiera gymnorrhiza", IF(J4984="BRSE", "Bruguiera sexangula", IF(J4984="SOOV", "Sonneratia ovata", IF(J4984="SOCA", "Sonneratia caseolaris", IF(J4984="HELI", "Heritiera littoralis", IF(J4984="HESY", "Heritiera sylvatica", IF(J4984="NYFR", "Nypa fruticans", IF(J4984="CYRA", "Cynometra ramiflora", IF(J4984="PHPA", "Phoenix paludosa", IF(J4984="SCHY", "Scyphiphora hydrophyllacea", IF(J4984="DIMA", "Diospyros maritima", IF(J4984="POPI", "Pongamia pinnata", IF(J4984="MAPS", "Maniltoa psilogyne", IF(J4984="INBI", "Intsia bijuga", IF(J4984="ACEB", "Acanthus ebracteatus", IF(J4984="CAER", "Calamus erinaceus", IF(J4984="UNUN", "Unknown unknown",  IF(J4984="SOAL", "Sonneratia alba",  IF(J4984="AECO", "Aegiceras corniculatum", "" )) )))))))))))))))))))))))))))))</f>
        <v>Avicennia alba</v>
      </c>
      <c r="J4984" s="1" t="s">
        <v>27</v>
      </c>
      <c r="K4984" s="55" t="n">
        <v>7.9</v>
      </c>
      <c r="L4984" s="1"/>
      <c r="M4984" s="1"/>
      <c r="N4984" s="1"/>
      <c r="O4984" s="1"/>
    </row>
    <row r="4985" s="18" customFormat="true" ht="13.8" hidden="false" customHeight="false" outlineLevel="0" collapsed="false">
      <c r="A4985" s="66" t="s">
        <v>138</v>
      </c>
      <c r="B4985" s="60" t="n">
        <v>43474</v>
      </c>
      <c r="C4985" s="1" t="s">
        <v>19</v>
      </c>
      <c r="D4985" s="1" t="s">
        <v>19</v>
      </c>
      <c r="E4985" s="1" t="s">
        <v>19</v>
      </c>
      <c r="F4985" s="1" t="s">
        <v>203</v>
      </c>
      <c r="G4985" s="66" t="s">
        <v>247</v>
      </c>
      <c r="H4985" s="1" t="n">
        <v>1</v>
      </c>
      <c r="I4985" s="23" t="str">
        <f aca="false">IF(J4985="RHAP", "Rhizophora apiculata", IF(J4985="EXAG", "Excoecaria agallocha", IF(J4985="BRPA", "Bruguiera parviflora", IF(J4985="XYMO", "Xylocarpus moluccensis", IF(J4985="BRCY", "Bruguiera cylindrica", IF(J4985="AVAL", "Avicennia alba", IF(J4985="AVOF", "Avicennia officinalis", IF(J4985="LURA", "Lumnitzera racemosa", IF(J4985="CETA", "Ceriops tagal", IF(J4985="XYGR", "Xylocarpus granatum", IF(J4985="AVMA", "Avicennia marina", IF(J4985="RHMU", "Rhizophora mucronata", IF(J4985="BRGY", "Bruguiera gymnorrhiza", IF(J4985="BRSE", "Bruguiera sexangula", IF(J4985="SOOV", "Sonneratia ovata", IF(J4985="SOCA", "Sonneratia caseolaris", IF(J4985="HELI", "Heritiera littoralis", IF(J4985="HESY", "Heritiera sylvatica", IF(J4985="NYFR", "Nypa fruticans", IF(J4985="CYRA", "Cynometra ramiflora", IF(J4985="PHPA", "Phoenix paludosa", IF(J4985="SCHY", "Scyphiphora hydrophyllacea", IF(J4985="DIMA", "Diospyros maritima", IF(J4985="POPI", "Pongamia pinnata", IF(J4985="MAPS", "Maniltoa psilogyne", IF(J4985="INBI", "Intsia bijuga", IF(J4985="ACEB", "Acanthus ebracteatus", IF(J4985="CAER", "Calamus erinaceus", IF(J4985="UNUN", "Unknown unknown",  IF(J4985="SOAL", "Sonneratia alba",  IF(J4985="AECO", "Aegiceras corniculatum", "" )) )))))))))))))))))))))))))))))</f>
        <v>Avicennia alba</v>
      </c>
      <c r="J4985" s="1" t="s">
        <v>27</v>
      </c>
      <c r="K4985" s="55" t="n">
        <v>6.1</v>
      </c>
      <c r="L4985" s="1"/>
      <c r="M4985" s="1"/>
      <c r="N4985" s="1"/>
      <c r="O4985" s="1"/>
    </row>
    <row r="4986" s="18" customFormat="true" ht="13.8" hidden="false" customHeight="false" outlineLevel="0" collapsed="false">
      <c r="A4986" s="66" t="s">
        <v>138</v>
      </c>
      <c r="B4986" s="60" t="n">
        <v>43474</v>
      </c>
      <c r="C4986" s="1" t="s">
        <v>19</v>
      </c>
      <c r="D4986" s="1" t="s">
        <v>19</v>
      </c>
      <c r="E4986" s="1" t="s">
        <v>19</v>
      </c>
      <c r="F4986" s="1" t="s">
        <v>203</v>
      </c>
      <c r="G4986" s="66" t="s">
        <v>247</v>
      </c>
      <c r="H4986" s="1" t="n">
        <v>1</v>
      </c>
      <c r="I4986" s="23" t="str">
        <f aca="false">IF(J4986="RHAP", "Rhizophora apiculata", IF(J4986="EXAG", "Excoecaria agallocha", IF(J4986="BRPA", "Bruguiera parviflora", IF(J4986="XYMO", "Xylocarpus moluccensis", IF(J4986="BRCY", "Bruguiera cylindrica", IF(J4986="AVAL", "Avicennia alba", IF(J4986="AVOF", "Avicennia officinalis", IF(J4986="LURA", "Lumnitzera racemosa", IF(J4986="CETA", "Ceriops tagal", IF(J4986="XYGR", "Xylocarpus granatum", IF(J4986="AVMA", "Avicennia marina", IF(J4986="RHMU", "Rhizophora mucronata", IF(J4986="BRGY", "Bruguiera gymnorrhiza", IF(J4986="BRSE", "Bruguiera sexangula", IF(J4986="SOOV", "Sonneratia ovata", IF(J4986="SOCA", "Sonneratia caseolaris", IF(J4986="HELI", "Heritiera littoralis", IF(J4986="HESY", "Heritiera sylvatica", IF(J4986="NYFR", "Nypa fruticans", IF(J4986="CYRA", "Cynometra ramiflora", IF(J4986="PHPA", "Phoenix paludosa", IF(J4986="SCHY", "Scyphiphora hydrophyllacea", IF(J4986="DIMA", "Diospyros maritima", IF(J4986="POPI", "Pongamia pinnata", IF(J4986="MAPS", "Maniltoa psilogyne", IF(J4986="INBI", "Intsia bijuga", IF(J4986="ACEB", "Acanthus ebracteatus", IF(J4986="CAER", "Calamus erinaceus", IF(J4986="UNUN", "Unknown unknown",  IF(J4986="SOAL", "Sonneratia alba",  IF(J4986="AECO", "Aegiceras corniculatum", "" )) )))))))))))))))))))))))))))))</f>
        <v>Avicennia alba</v>
      </c>
      <c r="J4986" s="1" t="s">
        <v>27</v>
      </c>
      <c r="K4986" s="55" t="n">
        <v>6.7</v>
      </c>
      <c r="L4986" s="1"/>
      <c r="M4986" s="1"/>
      <c r="N4986" s="1"/>
      <c r="O4986" s="1"/>
    </row>
    <row r="4987" s="18" customFormat="true" ht="13.8" hidden="false" customHeight="false" outlineLevel="0" collapsed="false">
      <c r="A4987" s="66" t="s">
        <v>138</v>
      </c>
      <c r="B4987" s="60" t="n">
        <v>43474</v>
      </c>
      <c r="C4987" s="1" t="s">
        <v>19</v>
      </c>
      <c r="D4987" s="1" t="s">
        <v>19</v>
      </c>
      <c r="E4987" s="1" t="s">
        <v>19</v>
      </c>
      <c r="F4987" s="1" t="s">
        <v>203</v>
      </c>
      <c r="G4987" s="66" t="s">
        <v>247</v>
      </c>
      <c r="H4987" s="1" t="n">
        <v>1</v>
      </c>
      <c r="I4987" s="23" t="str">
        <f aca="false">IF(J4987="RHAP", "Rhizophora apiculata", IF(J4987="EXAG", "Excoecaria agallocha", IF(J4987="BRPA", "Bruguiera parviflora", IF(J4987="XYMO", "Xylocarpus moluccensis", IF(J4987="BRCY", "Bruguiera cylindrica", IF(J4987="AVAL", "Avicennia alba", IF(J4987="AVOF", "Avicennia officinalis", IF(J4987="LURA", "Lumnitzera racemosa", IF(J4987="CETA", "Ceriops tagal", IF(J4987="XYGR", "Xylocarpus granatum", IF(J4987="AVMA", "Avicennia marina", IF(J4987="RHMU", "Rhizophora mucronata", IF(J4987="BRGY", "Bruguiera gymnorrhiza", IF(J4987="BRSE", "Bruguiera sexangula", IF(J4987="SOOV", "Sonneratia ovata", IF(J4987="SOCA", "Sonneratia caseolaris", IF(J4987="HELI", "Heritiera littoralis", IF(J4987="HESY", "Heritiera sylvatica", IF(J4987="NYFR", "Nypa fruticans", IF(J4987="CYRA", "Cynometra ramiflora", IF(J4987="PHPA", "Phoenix paludosa", IF(J4987="SCHY", "Scyphiphora hydrophyllacea", IF(J4987="DIMA", "Diospyros maritima", IF(J4987="POPI", "Pongamia pinnata", IF(J4987="MAPS", "Maniltoa psilogyne", IF(J4987="INBI", "Intsia bijuga", IF(J4987="ACEB", "Acanthus ebracteatus", IF(J4987="CAER", "Calamus erinaceus", IF(J4987="UNUN", "Unknown unknown",  IF(J4987="SOAL", "Sonneratia alba",  IF(J4987="AECO", "Aegiceras corniculatum", "" )) )))))))))))))))))))))))))))))</f>
        <v>Avicennia alba</v>
      </c>
      <c r="J4987" s="1" t="s">
        <v>27</v>
      </c>
      <c r="K4987" s="55" t="n">
        <v>6.4</v>
      </c>
      <c r="L4987" s="1"/>
      <c r="M4987" s="1"/>
      <c r="N4987" s="1"/>
      <c r="O4987" s="1"/>
    </row>
    <row r="4988" s="18" customFormat="true" ht="13.8" hidden="false" customHeight="false" outlineLevel="0" collapsed="false">
      <c r="A4988" s="66" t="s">
        <v>138</v>
      </c>
      <c r="B4988" s="60" t="n">
        <v>43474</v>
      </c>
      <c r="C4988" s="1" t="s">
        <v>19</v>
      </c>
      <c r="D4988" s="1" t="s">
        <v>19</v>
      </c>
      <c r="E4988" s="1" t="s">
        <v>19</v>
      </c>
      <c r="F4988" s="1" t="s">
        <v>203</v>
      </c>
      <c r="G4988" s="66" t="s">
        <v>247</v>
      </c>
      <c r="H4988" s="1" t="n">
        <v>1</v>
      </c>
      <c r="I4988" s="23" t="str">
        <f aca="false">IF(J4988="RHAP", "Rhizophora apiculata", IF(J4988="EXAG", "Excoecaria agallocha", IF(J4988="BRPA", "Bruguiera parviflora", IF(J4988="XYMO", "Xylocarpus moluccensis", IF(J4988="BRCY", "Bruguiera cylindrica", IF(J4988="AVAL", "Avicennia alba", IF(J4988="AVOF", "Avicennia officinalis", IF(J4988="LURA", "Lumnitzera racemosa", IF(J4988="CETA", "Ceriops tagal", IF(J4988="XYGR", "Xylocarpus granatum", IF(J4988="AVMA", "Avicennia marina", IF(J4988="RHMU", "Rhizophora mucronata", IF(J4988="BRGY", "Bruguiera gymnorrhiza", IF(J4988="BRSE", "Bruguiera sexangula", IF(J4988="SOOV", "Sonneratia ovata", IF(J4988="SOCA", "Sonneratia caseolaris", IF(J4988="HELI", "Heritiera littoralis", IF(J4988="HESY", "Heritiera sylvatica", IF(J4988="NYFR", "Nypa fruticans", IF(J4988="CYRA", "Cynometra ramiflora", IF(J4988="PHPA", "Phoenix paludosa", IF(J4988="SCHY", "Scyphiphora hydrophyllacea", IF(J4988="DIMA", "Diospyros maritima", IF(J4988="POPI", "Pongamia pinnata", IF(J4988="MAPS", "Maniltoa psilogyne", IF(J4988="INBI", "Intsia bijuga", IF(J4988="ACEB", "Acanthus ebracteatus", IF(J4988="CAER", "Calamus erinaceus", IF(J4988="UNUN", "Unknown unknown",  IF(J4988="SOAL", "Sonneratia alba",  IF(J4988="AECO", "Aegiceras corniculatum", "" )) )))))))))))))))))))))))))))))</f>
        <v>Avicennia alba</v>
      </c>
      <c r="J4988" s="1" t="s">
        <v>27</v>
      </c>
      <c r="K4988" s="55" t="n">
        <v>7</v>
      </c>
      <c r="L4988" s="1"/>
      <c r="M4988" s="1"/>
      <c r="N4988" s="1"/>
      <c r="O4988" s="1"/>
    </row>
    <row r="4989" s="18" customFormat="true" ht="13.8" hidden="false" customHeight="false" outlineLevel="0" collapsed="false">
      <c r="A4989" s="66" t="s">
        <v>138</v>
      </c>
      <c r="B4989" s="60" t="n">
        <v>43474</v>
      </c>
      <c r="C4989" s="1" t="s">
        <v>19</v>
      </c>
      <c r="D4989" s="1" t="s">
        <v>19</v>
      </c>
      <c r="E4989" s="1" t="s">
        <v>19</v>
      </c>
      <c r="F4989" s="1" t="s">
        <v>203</v>
      </c>
      <c r="G4989" s="66" t="s">
        <v>247</v>
      </c>
      <c r="H4989" s="1" t="n">
        <v>1</v>
      </c>
      <c r="I4989" s="23" t="str">
        <f aca="false">IF(J4989="RHAP", "Rhizophora apiculata", IF(J4989="EXAG", "Excoecaria agallocha", IF(J4989="BRPA", "Bruguiera parviflora", IF(J4989="XYMO", "Xylocarpus moluccensis", IF(J4989="BRCY", "Bruguiera cylindrica", IF(J4989="AVAL", "Avicennia alba", IF(J4989="AVOF", "Avicennia officinalis", IF(J4989="LURA", "Lumnitzera racemosa", IF(J4989="CETA", "Ceriops tagal", IF(J4989="XYGR", "Xylocarpus granatum", IF(J4989="AVMA", "Avicennia marina", IF(J4989="RHMU", "Rhizophora mucronata", IF(J4989="BRGY", "Bruguiera gymnorrhiza", IF(J4989="BRSE", "Bruguiera sexangula", IF(J4989="SOOV", "Sonneratia ovata", IF(J4989="SOCA", "Sonneratia caseolaris", IF(J4989="HELI", "Heritiera littoralis", IF(J4989="HESY", "Heritiera sylvatica", IF(J4989="NYFR", "Nypa fruticans", IF(J4989="CYRA", "Cynometra ramiflora", IF(J4989="PHPA", "Phoenix paludosa", IF(J4989="SCHY", "Scyphiphora hydrophyllacea", IF(J4989="DIMA", "Diospyros maritima", IF(J4989="POPI", "Pongamia pinnata", IF(J4989="MAPS", "Maniltoa psilogyne", IF(J4989="INBI", "Intsia bijuga", IF(J4989="ACEB", "Acanthus ebracteatus", IF(J4989="CAER", "Calamus erinaceus", IF(J4989="UNUN", "Unknown unknown",  IF(J4989="SOAL", "Sonneratia alba",  IF(J4989="AECO", "Aegiceras corniculatum", "" )) )))))))))))))))))))))))))))))</f>
        <v>Avicennia alba</v>
      </c>
      <c r="J4989" s="1" t="s">
        <v>27</v>
      </c>
      <c r="K4989" s="55" t="n">
        <v>8.5</v>
      </c>
      <c r="L4989" s="1"/>
      <c r="M4989" s="1"/>
      <c r="N4989" s="1"/>
      <c r="O4989" s="1"/>
    </row>
    <row r="4990" s="18" customFormat="true" ht="13.8" hidden="false" customHeight="false" outlineLevel="0" collapsed="false">
      <c r="A4990" s="66" t="s">
        <v>138</v>
      </c>
      <c r="B4990" s="60" t="n">
        <v>43474</v>
      </c>
      <c r="C4990" s="1" t="s">
        <v>19</v>
      </c>
      <c r="D4990" s="1" t="s">
        <v>19</v>
      </c>
      <c r="E4990" s="1" t="s">
        <v>19</v>
      </c>
      <c r="F4990" s="1" t="s">
        <v>203</v>
      </c>
      <c r="G4990" s="66" t="s">
        <v>247</v>
      </c>
      <c r="H4990" s="1" t="n">
        <v>1</v>
      </c>
      <c r="I4990" s="23" t="str">
        <f aca="false">IF(J4990="RHAP", "Rhizophora apiculata", IF(J4990="EXAG", "Excoecaria agallocha", IF(J4990="BRPA", "Bruguiera parviflora", IF(J4990="XYMO", "Xylocarpus moluccensis", IF(J4990="BRCY", "Bruguiera cylindrica", IF(J4990="AVAL", "Avicennia alba", IF(J4990="AVOF", "Avicennia officinalis", IF(J4990="LURA", "Lumnitzera racemosa", IF(J4990="CETA", "Ceriops tagal", IF(J4990="XYGR", "Xylocarpus granatum", IF(J4990="AVMA", "Avicennia marina", IF(J4990="RHMU", "Rhizophora mucronata", IF(J4990="BRGY", "Bruguiera gymnorrhiza", IF(J4990="BRSE", "Bruguiera sexangula", IF(J4990="SOOV", "Sonneratia ovata", IF(J4990="SOCA", "Sonneratia caseolaris", IF(J4990="HELI", "Heritiera littoralis", IF(J4990="HESY", "Heritiera sylvatica", IF(J4990="NYFR", "Nypa fruticans", IF(J4990="CYRA", "Cynometra ramiflora", IF(J4990="PHPA", "Phoenix paludosa", IF(J4990="SCHY", "Scyphiphora hydrophyllacea", IF(J4990="DIMA", "Diospyros maritima", IF(J4990="POPI", "Pongamia pinnata", IF(J4990="MAPS", "Maniltoa psilogyne", IF(J4990="INBI", "Intsia bijuga", IF(J4990="ACEB", "Acanthus ebracteatus", IF(J4990="CAER", "Calamus erinaceus", IF(J4990="UNUN", "Unknown unknown",  IF(J4990="SOAL", "Sonneratia alba",  IF(J4990="AECO", "Aegiceras corniculatum", "" )) )))))))))))))))))))))))))))))</f>
        <v>Avicennia alba</v>
      </c>
      <c r="J4990" s="1" t="s">
        <v>27</v>
      </c>
      <c r="K4990" s="55" t="n">
        <v>6</v>
      </c>
      <c r="L4990" s="1"/>
      <c r="M4990" s="1"/>
      <c r="N4990" s="1"/>
      <c r="O4990" s="1"/>
    </row>
    <row r="4991" s="18" customFormat="true" ht="13.8" hidden="false" customHeight="false" outlineLevel="0" collapsed="false">
      <c r="A4991" s="66" t="s">
        <v>138</v>
      </c>
      <c r="B4991" s="60" t="n">
        <v>43474</v>
      </c>
      <c r="C4991" s="1" t="s">
        <v>19</v>
      </c>
      <c r="D4991" s="1" t="s">
        <v>19</v>
      </c>
      <c r="E4991" s="1" t="s">
        <v>19</v>
      </c>
      <c r="F4991" s="1" t="s">
        <v>203</v>
      </c>
      <c r="G4991" s="66" t="s">
        <v>247</v>
      </c>
      <c r="H4991" s="1" t="n">
        <v>1</v>
      </c>
      <c r="I4991" s="23" t="str">
        <f aca="false">IF(J4991="RHAP", "Rhizophora apiculata", IF(J4991="EXAG", "Excoecaria agallocha", IF(J4991="BRPA", "Bruguiera parviflora", IF(J4991="XYMO", "Xylocarpus moluccensis", IF(J4991="BRCY", "Bruguiera cylindrica", IF(J4991="AVAL", "Avicennia alba", IF(J4991="AVOF", "Avicennia officinalis", IF(J4991="LURA", "Lumnitzera racemosa", IF(J4991="CETA", "Ceriops tagal", IF(J4991="XYGR", "Xylocarpus granatum", IF(J4991="AVMA", "Avicennia marina", IF(J4991="RHMU", "Rhizophora mucronata", IF(J4991="BRGY", "Bruguiera gymnorrhiza", IF(J4991="BRSE", "Bruguiera sexangula", IF(J4991="SOOV", "Sonneratia ovata", IF(J4991="SOCA", "Sonneratia caseolaris", IF(J4991="HELI", "Heritiera littoralis", IF(J4991="HESY", "Heritiera sylvatica", IF(J4991="NYFR", "Nypa fruticans", IF(J4991="CYRA", "Cynometra ramiflora", IF(J4991="PHPA", "Phoenix paludosa", IF(J4991="SCHY", "Scyphiphora hydrophyllacea", IF(J4991="DIMA", "Diospyros maritima", IF(J4991="POPI", "Pongamia pinnata", IF(J4991="MAPS", "Maniltoa psilogyne", IF(J4991="INBI", "Intsia bijuga", IF(J4991="ACEB", "Acanthus ebracteatus", IF(J4991="CAER", "Calamus erinaceus", IF(J4991="UNUN", "Unknown unknown",  IF(J4991="SOAL", "Sonneratia alba",  IF(J4991="AECO", "Aegiceras corniculatum", "" )) )))))))))))))))))))))))))))))</f>
        <v>Avicennia alba</v>
      </c>
      <c r="J4991" s="1" t="s">
        <v>27</v>
      </c>
      <c r="K4991" s="55" t="n">
        <v>7</v>
      </c>
      <c r="L4991" s="1"/>
      <c r="M4991" s="1"/>
      <c r="N4991" s="1"/>
      <c r="O4991" s="1"/>
    </row>
    <row r="4992" s="18" customFormat="true" ht="13.8" hidden="false" customHeight="false" outlineLevel="0" collapsed="false">
      <c r="A4992" s="66" t="s">
        <v>138</v>
      </c>
      <c r="B4992" s="60" t="n">
        <v>43474</v>
      </c>
      <c r="C4992" s="1" t="s">
        <v>19</v>
      </c>
      <c r="D4992" s="1" t="s">
        <v>19</v>
      </c>
      <c r="E4992" s="1" t="s">
        <v>19</v>
      </c>
      <c r="F4992" s="1" t="s">
        <v>203</v>
      </c>
      <c r="G4992" s="66" t="s">
        <v>247</v>
      </c>
      <c r="H4992" s="1" t="n">
        <v>1</v>
      </c>
      <c r="I4992" s="23" t="str">
        <f aca="false">IF(J4992="RHAP", "Rhizophora apiculata", IF(J4992="EXAG", "Excoecaria agallocha", IF(J4992="BRPA", "Bruguiera parviflora", IF(J4992="XYMO", "Xylocarpus moluccensis", IF(J4992="BRCY", "Bruguiera cylindrica", IF(J4992="AVAL", "Avicennia alba", IF(J4992="AVOF", "Avicennia officinalis", IF(J4992="LURA", "Lumnitzera racemosa", IF(J4992="CETA", "Ceriops tagal", IF(J4992="XYGR", "Xylocarpus granatum", IF(J4992="AVMA", "Avicennia marina", IF(J4992="RHMU", "Rhizophora mucronata", IF(J4992="BRGY", "Bruguiera gymnorrhiza", IF(J4992="BRSE", "Bruguiera sexangula", IF(J4992="SOOV", "Sonneratia ovata", IF(J4992="SOCA", "Sonneratia caseolaris", IF(J4992="HELI", "Heritiera littoralis", IF(J4992="HESY", "Heritiera sylvatica", IF(J4992="NYFR", "Nypa fruticans", IF(J4992="CYRA", "Cynometra ramiflora", IF(J4992="PHPA", "Phoenix paludosa", IF(J4992="SCHY", "Scyphiphora hydrophyllacea", IF(J4992="DIMA", "Diospyros maritima", IF(J4992="POPI", "Pongamia pinnata", IF(J4992="MAPS", "Maniltoa psilogyne", IF(J4992="INBI", "Intsia bijuga", IF(J4992="ACEB", "Acanthus ebracteatus", IF(J4992="CAER", "Calamus erinaceus", IF(J4992="UNUN", "Unknown unknown",  IF(J4992="SOAL", "Sonneratia alba",  IF(J4992="AECO", "Aegiceras corniculatum", "" )) )))))))))))))))))))))))))))))</f>
        <v>Avicennia alba</v>
      </c>
      <c r="J4992" s="1" t="s">
        <v>27</v>
      </c>
      <c r="K4992" s="55" t="n">
        <v>7.3</v>
      </c>
      <c r="L4992" s="1"/>
      <c r="M4992" s="1"/>
      <c r="N4992" s="1"/>
      <c r="O4992" s="1"/>
    </row>
    <row r="4993" s="18" customFormat="true" ht="13.8" hidden="false" customHeight="false" outlineLevel="0" collapsed="false">
      <c r="A4993" s="66" t="s">
        <v>138</v>
      </c>
      <c r="B4993" s="60" t="n">
        <v>43474</v>
      </c>
      <c r="C4993" s="1" t="s">
        <v>19</v>
      </c>
      <c r="D4993" s="1" t="s">
        <v>19</v>
      </c>
      <c r="E4993" s="1" t="s">
        <v>19</v>
      </c>
      <c r="F4993" s="1" t="s">
        <v>203</v>
      </c>
      <c r="G4993" s="66" t="s">
        <v>247</v>
      </c>
      <c r="H4993" s="1" t="n">
        <v>1</v>
      </c>
      <c r="I4993" s="23" t="str">
        <f aca="false">IF(J4993="RHAP", "Rhizophora apiculata", IF(J4993="EXAG", "Excoecaria agallocha", IF(J4993="BRPA", "Bruguiera parviflora", IF(J4993="XYMO", "Xylocarpus moluccensis", IF(J4993="BRCY", "Bruguiera cylindrica", IF(J4993="AVAL", "Avicennia alba", IF(J4993="AVOF", "Avicennia officinalis", IF(J4993="LURA", "Lumnitzera racemosa", IF(J4993="CETA", "Ceriops tagal", IF(J4993="XYGR", "Xylocarpus granatum", IF(J4993="AVMA", "Avicennia marina", IF(J4993="RHMU", "Rhizophora mucronata", IF(J4993="BRGY", "Bruguiera gymnorrhiza", IF(J4993="BRSE", "Bruguiera sexangula", IF(J4993="SOOV", "Sonneratia ovata", IF(J4993="SOCA", "Sonneratia caseolaris", IF(J4993="HELI", "Heritiera littoralis", IF(J4993="HESY", "Heritiera sylvatica", IF(J4993="NYFR", "Nypa fruticans", IF(J4993="CYRA", "Cynometra ramiflora", IF(J4993="PHPA", "Phoenix paludosa", IF(J4993="SCHY", "Scyphiphora hydrophyllacea", IF(J4993="DIMA", "Diospyros maritima", IF(J4993="POPI", "Pongamia pinnata", IF(J4993="MAPS", "Maniltoa psilogyne", IF(J4993="INBI", "Intsia bijuga", IF(J4993="ACEB", "Acanthus ebracteatus", IF(J4993="CAER", "Calamus erinaceus", IF(J4993="UNUN", "Unknown unknown",  IF(J4993="SOAL", "Sonneratia alba",  IF(J4993="AECO", "Aegiceras corniculatum", "" )) )))))))))))))))))))))))))))))</f>
        <v>Avicennia alba</v>
      </c>
      <c r="J4993" s="1" t="s">
        <v>27</v>
      </c>
      <c r="K4993" s="55" t="n">
        <v>5.2</v>
      </c>
      <c r="L4993" s="1"/>
      <c r="M4993" s="1"/>
      <c r="N4993" s="1"/>
      <c r="O4993" s="1"/>
    </row>
    <row r="4994" s="18" customFormat="true" ht="13.8" hidden="false" customHeight="false" outlineLevel="0" collapsed="false">
      <c r="A4994" s="66" t="s">
        <v>138</v>
      </c>
      <c r="B4994" s="60" t="n">
        <v>43474</v>
      </c>
      <c r="C4994" s="1" t="s">
        <v>19</v>
      </c>
      <c r="D4994" s="1" t="s">
        <v>19</v>
      </c>
      <c r="E4994" s="1" t="s">
        <v>19</v>
      </c>
      <c r="F4994" s="1" t="s">
        <v>203</v>
      </c>
      <c r="G4994" s="66" t="s">
        <v>247</v>
      </c>
      <c r="H4994" s="1" t="n">
        <v>1</v>
      </c>
      <c r="I4994" s="23" t="str">
        <f aca="false">IF(J4994="RHAP", "Rhizophora apiculata", IF(J4994="EXAG", "Excoecaria agallocha", IF(J4994="BRPA", "Bruguiera parviflora", IF(J4994="XYMO", "Xylocarpus moluccensis", IF(J4994="BRCY", "Bruguiera cylindrica", IF(J4994="AVAL", "Avicennia alba", IF(J4994="AVOF", "Avicennia officinalis", IF(J4994="LURA", "Lumnitzera racemosa", IF(J4994="CETA", "Ceriops tagal", IF(J4994="XYGR", "Xylocarpus granatum", IF(J4994="AVMA", "Avicennia marina", IF(J4994="RHMU", "Rhizophora mucronata", IF(J4994="BRGY", "Bruguiera gymnorrhiza", IF(J4994="BRSE", "Bruguiera sexangula", IF(J4994="SOOV", "Sonneratia ovata", IF(J4994="SOCA", "Sonneratia caseolaris", IF(J4994="HELI", "Heritiera littoralis", IF(J4994="HESY", "Heritiera sylvatica", IF(J4994="NYFR", "Nypa fruticans", IF(J4994="CYRA", "Cynometra ramiflora", IF(J4994="PHPA", "Phoenix paludosa", IF(J4994="SCHY", "Scyphiphora hydrophyllacea", IF(J4994="DIMA", "Diospyros maritima", IF(J4994="POPI", "Pongamia pinnata", IF(J4994="MAPS", "Maniltoa psilogyne", IF(J4994="INBI", "Intsia bijuga", IF(J4994="ACEB", "Acanthus ebracteatus", IF(J4994="CAER", "Calamus erinaceus", IF(J4994="UNUN", "Unknown unknown",  IF(J4994="SOAL", "Sonneratia alba",  IF(J4994="AECO", "Aegiceras corniculatum", "" )) )))))))))))))))))))))))))))))</f>
        <v>Avicennia alba</v>
      </c>
      <c r="J4994" s="1" t="s">
        <v>27</v>
      </c>
      <c r="K4994" s="55" t="n">
        <v>7.3</v>
      </c>
      <c r="L4994" s="1"/>
      <c r="M4994" s="1"/>
      <c r="N4994" s="1"/>
      <c r="O4994" s="1"/>
    </row>
    <row r="4995" s="18" customFormat="true" ht="13.8" hidden="false" customHeight="false" outlineLevel="0" collapsed="false">
      <c r="A4995" s="66" t="s">
        <v>138</v>
      </c>
      <c r="B4995" s="60" t="n">
        <v>43474</v>
      </c>
      <c r="C4995" s="1" t="s">
        <v>19</v>
      </c>
      <c r="D4995" s="1" t="s">
        <v>19</v>
      </c>
      <c r="E4995" s="1" t="s">
        <v>19</v>
      </c>
      <c r="F4995" s="1" t="s">
        <v>203</v>
      </c>
      <c r="G4995" s="66" t="s">
        <v>247</v>
      </c>
      <c r="H4995" s="1" t="n">
        <v>1</v>
      </c>
      <c r="I4995" s="23" t="str">
        <f aca="false">IF(J4995="RHAP", "Rhizophora apiculata", IF(J4995="EXAG", "Excoecaria agallocha", IF(J4995="BRPA", "Bruguiera parviflora", IF(J4995="XYMO", "Xylocarpus moluccensis", IF(J4995="BRCY", "Bruguiera cylindrica", IF(J4995="AVAL", "Avicennia alba", IF(J4995="AVOF", "Avicennia officinalis", IF(J4995="LURA", "Lumnitzera racemosa", IF(J4995="CETA", "Ceriops tagal", IF(J4995="XYGR", "Xylocarpus granatum", IF(J4995="AVMA", "Avicennia marina", IF(J4995="RHMU", "Rhizophora mucronata", IF(J4995="BRGY", "Bruguiera gymnorrhiza", IF(J4995="BRSE", "Bruguiera sexangula", IF(J4995="SOOV", "Sonneratia ovata", IF(J4995="SOCA", "Sonneratia caseolaris", IF(J4995="HELI", "Heritiera littoralis", IF(J4995="HESY", "Heritiera sylvatica", IF(J4995="NYFR", "Nypa fruticans", IF(J4995="CYRA", "Cynometra ramiflora", IF(J4995="PHPA", "Phoenix paludosa", IF(J4995="SCHY", "Scyphiphora hydrophyllacea", IF(J4995="DIMA", "Diospyros maritima", IF(J4995="POPI", "Pongamia pinnata", IF(J4995="MAPS", "Maniltoa psilogyne", IF(J4995="INBI", "Intsia bijuga", IF(J4995="ACEB", "Acanthus ebracteatus", IF(J4995="CAER", "Calamus erinaceus", IF(J4995="UNUN", "Unknown unknown",  IF(J4995="SOAL", "Sonneratia alba",  IF(J4995="AECO", "Aegiceras corniculatum", "" )) )))))))))))))))))))))))))))))</f>
        <v>Avicennia alba</v>
      </c>
      <c r="J4995" s="1" t="s">
        <v>27</v>
      </c>
      <c r="K4995" s="55" t="n">
        <v>5.2</v>
      </c>
      <c r="L4995" s="1"/>
      <c r="M4995" s="1"/>
      <c r="N4995" s="1"/>
      <c r="O4995" s="1"/>
    </row>
    <row r="4996" s="18" customFormat="true" ht="13.8" hidden="false" customHeight="false" outlineLevel="0" collapsed="false">
      <c r="A4996" s="66" t="s">
        <v>138</v>
      </c>
      <c r="B4996" s="60" t="n">
        <v>43474</v>
      </c>
      <c r="C4996" s="1" t="s">
        <v>19</v>
      </c>
      <c r="D4996" s="1" t="s">
        <v>19</v>
      </c>
      <c r="E4996" s="1" t="s">
        <v>19</v>
      </c>
      <c r="F4996" s="1" t="s">
        <v>203</v>
      </c>
      <c r="G4996" s="66" t="s">
        <v>247</v>
      </c>
      <c r="H4996" s="1" t="n">
        <v>1</v>
      </c>
      <c r="I4996" s="23" t="str">
        <f aca="false">IF(J4996="RHAP", "Rhizophora apiculata", IF(J4996="EXAG", "Excoecaria agallocha", IF(J4996="BRPA", "Bruguiera parviflora", IF(J4996="XYMO", "Xylocarpus moluccensis", IF(J4996="BRCY", "Bruguiera cylindrica", IF(J4996="AVAL", "Avicennia alba", IF(J4996="AVOF", "Avicennia officinalis", IF(J4996="LURA", "Lumnitzera racemosa", IF(J4996="CETA", "Ceriops tagal", IF(J4996="XYGR", "Xylocarpus granatum", IF(J4996="AVMA", "Avicennia marina", IF(J4996="RHMU", "Rhizophora mucronata", IF(J4996="BRGY", "Bruguiera gymnorrhiza", IF(J4996="BRSE", "Bruguiera sexangula", IF(J4996="SOOV", "Sonneratia ovata", IF(J4996="SOCA", "Sonneratia caseolaris", IF(J4996="HELI", "Heritiera littoralis", IF(J4996="HESY", "Heritiera sylvatica", IF(J4996="NYFR", "Nypa fruticans", IF(J4996="CYRA", "Cynometra ramiflora", IF(J4996="PHPA", "Phoenix paludosa", IF(J4996="SCHY", "Scyphiphora hydrophyllacea", IF(J4996="DIMA", "Diospyros maritima", IF(J4996="POPI", "Pongamia pinnata", IF(J4996="MAPS", "Maniltoa psilogyne", IF(J4996="INBI", "Intsia bijuga", IF(J4996="ACEB", "Acanthus ebracteatus", IF(J4996="CAER", "Calamus erinaceus", IF(J4996="UNUN", "Unknown unknown",  IF(J4996="SOAL", "Sonneratia alba",  IF(J4996="AECO", "Aegiceras corniculatum", "" )) )))))))))))))))))))))))))))))</f>
        <v>Avicennia alba</v>
      </c>
      <c r="J4996" s="1" t="s">
        <v>27</v>
      </c>
      <c r="K4996" s="55" t="n">
        <v>7.3</v>
      </c>
      <c r="L4996" s="1"/>
      <c r="M4996" s="1"/>
      <c r="N4996" s="1"/>
      <c r="O4996" s="1"/>
    </row>
    <row r="4997" s="18" customFormat="true" ht="13.8" hidden="false" customHeight="false" outlineLevel="0" collapsed="false">
      <c r="A4997" s="66" t="s">
        <v>138</v>
      </c>
      <c r="B4997" s="60" t="n">
        <v>43474</v>
      </c>
      <c r="C4997" s="1" t="s">
        <v>19</v>
      </c>
      <c r="D4997" s="1" t="s">
        <v>19</v>
      </c>
      <c r="E4997" s="1" t="s">
        <v>19</v>
      </c>
      <c r="F4997" s="1" t="s">
        <v>203</v>
      </c>
      <c r="G4997" s="66" t="s">
        <v>247</v>
      </c>
      <c r="H4997" s="1" t="n">
        <v>1</v>
      </c>
      <c r="I4997" s="23" t="str">
        <f aca="false">IF(J4997="RHAP", "Rhizophora apiculata", IF(J4997="EXAG", "Excoecaria agallocha", IF(J4997="BRPA", "Bruguiera parviflora", IF(J4997="XYMO", "Xylocarpus moluccensis", IF(J4997="BRCY", "Bruguiera cylindrica", IF(J4997="AVAL", "Avicennia alba", IF(J4997="AVOF", "Avicennia officinalis", IF(J4997="LURA", "Lumnitzera racemosa", IF(J4997="CETA", "Ceriops tagal", IF(J4997="XYGR", "Xylocarpus granatum", IF(J4997="AVMA", "Avicennia marina", IF(J4997="RHMU", "Rhizophora mucronata", IF(J4997="BRGY", "Bruguiera gymnorrhiza", IF(J4997="BRSE", "Bruguiera sexangula", IF(J4997="SOOV", "Sonneratia ovata", IF(J4997="SOCA", "Sonneratia caseolaris", IF(J4997="HELI", "Heritiera littoralis", IF(J4997="HESY", "Heritiera sylvatica", IF(J4997="NYFR", "Nypa fruticans", IF(J4997="CYRA", "Cynometra ramiflora", IF(J4997="PHPA", "Phoenix paludosa", IF(J4997="SCHY", "Scyphiphora hydrophyllacea", IF(J4997="DIMA", "Diospyros maritima", IF(J4997="POPI", "Pongamia pinnata", IF(J4997="MAPS", "Maniltoa psilogyne", IF(J4997="INBI", "Intsia bijuga", IF(J4997="ACEB", "Acanthus ebracteatus", IF(J4997="CAER", "Calamus erinaceus", IF(J4997="UNUN", "Unknown unknown",  IF(J4997="SOAL", "Sonneratia alba",  IF(J4997="AECO", "Aegiceras corniculatum", "" )) )))))))))))))))))))))))))))))</f>
        <v>Avicennia alba</v>
      </c>
      <c r="J4997" s="1" t="s">
        <v>27</v>
      </c>
      <c r="K4997" s="55" t="n">
        <v>7</v>
      </c>
      <c r="L4997" s="1"/>
      <c r="M4997" s="1"/>
      <c r="N4997" s="1"/>
      <c r="O4997" s="1"/>
    </row>
    <row r="4998" s="18" customFormat="true" ht="13.8" hidden="false" customHeight="false" outlineLevel="0" collapsed="false">
      <c r="A4998" s="66" t="s">
        <v>138</v>
      </c>
      <c r="B4998" s="60" t="n">
        <v>43474</v>
      </c>
      <c r="C4998" s="1" t="s">
        <v>19</v>
      </c>
      <c r="D4998" s="1" t="s">
        <v>19</v>
      </c>
      <c r="E4998" s="1" t="s">
        <v>19</v>
      </c>
      <c r="F4998" s="1" t="s">
        <v>203</v>
      </c>
      <c r="G4998" s="66" t="s">
        <v>247</v>
      </c>
      <c r="H4998" s="1" t="n">
        <v>1</v>
      </c>
      <c r="I4998" s="23" t="str">
        <f aca="false">IF(J4998="RHAP", "Rhizophora apiculata", IF(J4998="EXAG", "Excoecaria agallocha", IF(J4998="BRPA", "Bruguiera parviflora", IF(J4998="XYMO", "Xylocarpus moluccensis", IF(J4998="BRCY", "Bruguiera cylindrica", IF(J4998="AVAL", "Avicennia alba", IF(J4998="AVOF", "Avicennia officinalis", IF(J4998="LURA", "Lumnitzera racemosa", IF(J4998="CETA", "Ceriops tagal", IF(J4998="XYGR", "Xylocarpus granatum", IF(J4998="AVMA", "Avicennia marina", IF(J4998="RHMU", "Rhizophora mucronata", IF(J4998="BRGY", "Bruguiera gymnorrhiza", IF(J4998="BRSE", "Bruguiera sexangula", IF(J4998="SOOV", "Sonneratia ovata", IF(J4998="SOCA", "Sonneratia caseolaris", IF(J4998="HELI", "Heritiera littoralis", IF(J4998="HESY", "Heritiera sylvatica", IF(J4998="NYFR", "Nypa fruticans", IF(J4998="CYRA", "Cynometra ramiflora", IF(J4998="PHPA", "Phoenix paludosa", IF(J4998="SCHY", "Scyphiphora hydrophyllacea", IF(J4998="DIMA", "Diospyros maritima", IF(J4998="POPI", "Pongamia pinnata", IF(J4998="MAPS", "Maniltoa psilogyne", IF(J4998="INBI", "Intsia bijuga", IF(J4998="ACEB", "Acanthus ebracteatus", IF(J4998="CAER", "Calamus erinaceus", IF(J4998="UNUN", "Unknown unknown",  IF(J4998="SOAL", "Sonneratia alba",  IF(J4998="AECO", "Aegiceras corniculatum", "" )) )))))))))))))))))))))))))))))</f>
        <v>Avicennia alba</v>
      </c>
      <c r="J4998" s="1" t="s">
        <v>27</v>
      </c>
      <c r="K4998" s="55" t="n">
        <v>7.5</v>
      </c>
      <c r="L4998" s="1"/>
      <c r="M4998" s="1"/>
      <c r="N4998" s="1"/>
      <c r="O4998" s="1"/>
    </row>
    <row r="4999" s="18" customFormat="true" ht="13.8" hidden="false" customHeight="false" outlineLevel="0" collapsed="false">
      <c r="A4999" s="66" t="s">
        <v>138</v>
      </c>
      <c r="B4999" s="60" t="n">
        <v>43474</v>
      </c>
      <c r="C4999" s="1" t="s">
        <v>19</v>
      </c>
      <c r="D4999" s="1" t="s">
        <v>19</v>
      </c>
      <c r="E4999" s="1" t="s">
        <v>19</v>
      </c>
      <c r="F4999" s="1" t="s">
        <v>203</v>
      </c>
      <c r="G4999" s="66" t="s">
        <v>247</v>
      </c>
      <c r="H4999" s="1" t="n">
        <v>1</v>
      </c>
      <c r="I4999" s="23" t="str">
        <f aca="false">IF(J4999="RHAP", "Rhizophora apiculata", IF(J4999="EXAG", "Excoecaria agallocha", IF(J4999="BRPA", "Bruguiera parviflora", IF(J4999="XYMO", "Xylocarpus moluccensis", IF(J4999="BRCY", "Bruguiera cylindrica", IF(J4999="AVAL", "Avicennia alba", IF(J4999="AVOF", "Avicennia officinalis", IF(J4999="LURA", "Lumnitzera racemosa", IF(J4999="CETA", "Ceriops tagal", IF(J4999="XYGR", "Xylocarpus granatum", IF(J4999="AVMA", "Avicennia marina", IF(J4999="RHMU", "Rhizophora mucronata", IF(J4999="BRGY", "Bruguiera gymnorrhiza", IF(J4999="BRSE", "Bruguiera sexangula", IF(J4999="SOOV", "Sonneratia ovata", IF(J4999="SOCA", "Sonneratia caseolaris", IF(J4999="HELI", "Heritiera littoralis", IF(J4999="HESY", "Heritiera sylvatica", IF(J4999="NYFR", "Nypa fruticans", IF(J4999="CYRA", "Cynometra ramiflora", IF(J4999="PHPA", "Phoenix paludosa", IF(J4999="SCHY", "Scyphiphora hydrophyllacea", IF(J4999="DIMA", "Diospyros maritima", IF(J4999="POPI", "Pongamia pinnata", IF(J4999="MAPS", "Maniltoa psilogyne", IF(J4999="INBI", "Intsia bijuga", IF(J4999="ACEB", "Acanthus ebracteatus", IF(J4999="CAER", "Calamus erinaceus", IF(J4999="UNUN", "Unknown unknown",  IF(J4999="SOAL", "Sonneratia alba",  IF(J4999="AECO", "Aegiceras corniculatum", "" )) )))))))))))))))))))))))))))))</f>
        <v>Avicennia alba</v>
      </c>
      <c r="J4999" s="1" t="s">
        <v>27</v>
      </c>
      <c r="K4999" s="55" t="n">
        <v>5.5</v>
      </c>
      <c r="L4999" s="1"/>
      <c r="M4999" s="1"/>
      <c r="N4999" s="1"/>
      <c r="O4999" s="1"/>
    </row>
    <row r="5000" s="18" customFormat="true" ht="13.8" hidden="false" customHeight="false" outlineLevel="0" collapsed="false">
      <c r="A5000" s="66" t="s">
        <v>138</v>
      </c>
      <c r="B5000" s="60" t="n">
        <v>43474</v>
      </c>
      <c r="C5000" s="1" t="s">
        <v>19</v>
      </c>
      <c r="D5000" s="1" t="s">
        <v>19</v>
      </c>
      <c r="E5000" s="1" t="s">
        <v>19</v>
      </c>
      <c r="F5000" s="1" t="s">
        <v>203</v>
      </c>
      <c r="G5000" s="66" t="s">
        <v>247</v>
      </c>
      <c r="H5000" s="1" t="n">
        <v>1</v>
      </c>
      <c r="I5000" s="23" t="str">
        <f aca="false">IF(J5000="RHAP", "Rhizophora apiculata", IF(J5000="EXAG", "Excoecaria agallocha", IF(J5000="BRPA", "Bruguiera parviflora", IF(J5000="XYMO", "Xylocarpus moluccensis", IF(J5000="BRCY", "Bruguiera cylindrica", IF(J5000="AVAL", "Avicennia alba", IF(J5000="AVOF", "Avicennia officinalis", IF(J5000="LURA", "Lumnitzera racemosa", IF(J5000="CETA", "Ceriops tagal", IF(J5000="XYGR", "Xylocarpus granatum", IF(J5000="AVMA", "Avicennia marina", IF(J5000="RHMU", "Rhizophora mucronata", IF(J5000="BRGY", "Bruguiera gymnorrhiza", IF(J5000="BRSE", "Bruguiera sexangula", IF(J5000="SOOV", "Sonneratia ovata", IF(J5000="SOCA", "Sonneratia caseolaris", IF(J5000="HELI", "Heritiera littoralis", IF(J5000="HESY", "Heritiera sylvatica", IF(J5000="NYFR", "Nypa fruticans", IF(J5000="CYRA", "Cynometra ramiflora", IF(J5000="PHPA", "Phoenix paludosa", IF(J5000="SCHY", "Scyphiphora hydrophyllacea", IF(J5000="DIMA", "Diospyros maritima", IF(J5000="POPI", "Pongamia pinnata", IF(J5000="MAPS", "Maniltoa psilogyne", IF(J5000="INBI", "Intsia bijuga", IF(J5000="ACEB", "Acanthus ebracteatus", IF(J5000="CAER", "Calamus erinaceus", IF(J5000="UNUN", "Unknown unknown",  IF(J5000="SOAL", "Sonneratia alba",  IF(J5000="AECO", "Aegiceras corniculatum", "" )) )))))))))))))))))))))))))))))</f>
        <v>Avicennia alba</v>
      </c>
      <c r="J5000" s="1" t="s">
        <v>27</v>
      </c>
      <c r="K5000" s="55" t="n">
        <v>6.1</v>
      </c>
      <c r="L5000" s="1"/>
      <c r="M5000" s="1"/>
      <c r="N5000" s="1"/>
      <c r="O5000" s="1"/>
    </row>
    <row r="5001" s="18" customFormat="true" ht="13.8" hidden="false" customHeight="false" outlineLevel="0" collapsed="false">
      <c r="A5001" s="66" t="s">
        <v>138</v>
      </c>
      <c r="B5001" s="60" t="n">
        <v>43474</v>
      </c>
      <c r="C5001" s="1" t="s">
        <v>19</v>
      </c>
      <c r="D5001" s="1" t="s">
        <v>19</v>
      </c>
      <c r="E5001" s="1" t="s">
        <v>19</v>
      </c>
      <c r="F5001" s="1" t="s">
        <v>203</v>
      </c>
      <c r="G5001" s="66" t="s">
        <v>247</v>
      </c>
      <c r="H5001" s="1" t="n">
        <v>1</v>
      </c>
      <c r="I5001" s="23" t="str">
        <f aca="false">IF(J5001="RHAP", "Rhizophora apiculata", IF(J5001="EXAG", "Excoecaria agallocha", IF(J5001="BRPA", "Bruguiera parviflora", IF(J5001="XYMO", "Xylocarpus moluccensis", IF(J5001="BRCY", "Bruguiera cylindrica", IF(J5001="AVAL", "Avicennia alba", IF(J5001="AVOF", "Avicennia officinalis", IF(J5001="LURA", "Lumnitzera racemosa", IF(J5001="CETA", "Ceriops tagal", IF(J5001="XYGR", "Xylocarpus granatum", IF(J5001="AVMA", "Avicennia marina", IF(J5001="RHMU", "Rhizophora mucronata", IF(J5001="BRGY", "Bruguiera gymnorrhiza", IF(J5001="BRSE", "Bruguiera sexangula", IF(J5001="SOOV", "Sonneratia ovata", IF(J5001="SOCA", "Sonneratia caseolaris", IF(J5001="HELI", "Heritiera littoralis", IF(J5001="HESY", "Heritiera sylvatica", IF(J5001="NYFR", "Nypa fruticans", IF(J5001="CYRA", "Cynometra ramiflora", IF(J5001="PHPA", "Phoenix paludosa", IF(J5001="SCHY", "Scyphiphora hydrophyllacea", IF(J5001="DIMA", "Diospyros maritima", IF(J5001="POPI", "Pongamia pinnata", IF(J5001="MAPS", "Maniltoa psilogyne", IF(J5001="INBI", "Intsia bijuga", IF(J5001="ACEB", "Acanthus ebracteatus", IF(J5001="CAER", "Calamus erinaceus", IF(J5001="UNUN", "Unknown unknown",  IF(J5001="SOAL", "Sonneratia alba",  IF(J5001="AECO", "Aegiceras corniculatum", "" )) )))))))))))))))))))))))))))))</f>
        <v>Avicennia alba</v>
      </c>
      <c r="J5001" s="1" t="s">
        <v>27</v>
      </c>
      <c r="K5001" s="55" t="n">
        <v>5</v>
      </c>
      <c r="L5001" s="1"/>
      <c r="M5001" s="1"/>
      <c r="N5001" s="1"/>
      <c r="O5001" s="1"/>
    </row>
    <row r="5002" s="18" customFormat="true" ht="13.8" hidden="false" customHeight="false" outlineLevel="0" collapsed="false">
      <c r="A5002" s="66" t="s">
        <v>138</v>
      </c>
      <c r="B5002" s="60" t="n">
        <v>43474</v>
      </c>
      <c r="C5002" s="1" t="s">
        <v>19</v>
      </c>
      <c r="D5002" s="1" t="s">
        <v>19</v>
      </c>
      <c r="E5002" s="1" t="s">
        <v>19</v>
      </c>
      <c r="F5002" s="1" t="s">
        <v>203</v>
      </c>
      <c r="G5002" s="66" t="s">
        <v>247</v>
      </c>
      <c r="H5002" s="1" t="n">
        <v>1</v>
      </c>
      <c r="I5002" s="23" t="str">
        <f aca="false">IF(J5002="RHAP", "Rhizophora apiculata", IF(J5002="EXAG", "Excoecaria agallocha", IF(J5002="BRPA", "Bruguiera parviflora", IF(J5002="XYMO", "Xylocarpus moluccensis", IF(J5002="BRCY", "Bruguiera cylindrica", IF(J5002="AVAL", "Avicennia alba", IF(J5002="AVOF", "Avicennia officinalis", IF(J5002="LURA", "Lumnitzera racemosa", IF(J5002="CETA", "Ceriops tagal", IF(J5002="XYGR", "Xylocarpus granatum", IF(J5002="AVMA", "Avicennia marina", IF(J5002="RHMU", "Rhizophora mucronata", IF(J5002="BRGY", "Bruguiera gymnorrhiza", IF(J5002="BRSE", "Bruguiera sexangula", IF(J5002="SOOV", "Sonneratia ovata", IF(J5002="SOCA", "Sonneratia caseolaris", IF(J5002="HELI", "Heritiera littoralis", IF(J5002="HESY", "Heritiera sylvatica", IF(J5002="NYFR", "Nypa fruticans", IF(J5002="CYRA", "Cynometra ramiflora", IF(J5002="PHPA", "Phoenix paludosa", IF(J5002="SCHY", "Scyphiphora hydrophyllacea", IF(J5002="DIMA", "Diospyros maritima", IF(J5002="POPI", "Pongamia pinnata", IF(J5002="MAPS", "Maniltoa psilogyne", IF(J5002="INBI", "Intsia bijuga", IF(J5002="ACEB", "Acanthus ebracteatus", IF(J5002="CAER", "Calamus erinaceus", IF(J5002="UNUN", "Unknown unknown",  IF(J5002="SOAL", "Sonneratia alba",  IF(J5002="AECO", "Aegiceras corniculatum", "" )) )))))))))))))))))))))))))))))</f>
        <v>Avicennia alba</v>
      </c>
      <c r="J5002" s="1" t="s">
        <v>27</v>
      </c>
      <c r="K5002" s="55" t="n">
        <v>6.5</v>
      </c>
      <c r="L5002" s="1"/>
      <c r="M5002" s="1"/>
      <c r="N5002" s="1"/>
      <c r="O5002" s="1"/>
    </row>
    <row r="5003" s="18" customFormat="true" ht="13.8" hidden="false" customHeight="false" outlineLevel="0" collapsed="false">
      <c r="A5003" s="66" t="s">
        <v>138</v>
      </c>
      <c r="B5003" s="60" t="n">
        <v>43474</v>
      </c>
      <c r="C5003" s="1" t="s">
        <v>19</v>
      </c>
      <c r="D5003" s="1" t="s">
        <v>19</v>
      </c>
      <c r="E5003" s="1" t="s">
        <v>19</v>
      </c>
      <c r="F5003" s="1" t="s">
        <v>203</v>
      </c>
      <c r="G5003" s="66" t="s">
        <v>247</v>
      </c>
      <c r="H5003" s="1" t="n">
        <v>1</v>
      </c>
      <c r="I5003" s="23" t="str">
        <f aca="false">IF(J5003="RHAP", "Rhizophora apiculata", IF(J5003="EXAG", "Excoecaria agallocha", IF(J5003="BRPA", "Bruguiera parviflora", IF(J5003="XYMO", "Xylocarpus moluccensis", IF(J5003="BRCY", "Bruguiera cylindrica", IF(J5003="AVAL", "Avicennia alba", IF(J5003="AVOF", "Avicennia officinalis", IF(J5003="LURA", "Lumnitzera racemosa", IF(J5003="CETA", "Ceriops tagal", IF(J5003="XYGR", "Xylocarpus granatum", IF(J5003="AVMA", "Avicennia marina", IF(J5003="RHMU", "Rhizophora mucronata", IF(J5003="BRGY", "Bruguiera gymnorrhiza", IF(J5003="BRSE", "Bruguiera sexangula", IF(J5003="SOOV", "Sonneratia ovata", IF(J5003="SOCA", "Sonneratia caseolaris", IF(J5003="HELI", "Heritiera littoralis", IF(J5003="HESY", "Heritiera sylvatica", IF(J5003="NYFR", "Nypa fruticans", IF(J5003="CYRA", "Cynometra ramiflora", IF(J5003="PHPA", "Phoenix paludosa", IF(J5003="SCHY", "Scyphiphora hydrophyllacea", IF(J5003="DIMA", "Diospyros maritima", IF(J5003="POPI", "Pongamia pinnata", IF(J5003="MAPS", "Maniltoa psilogyne", IF(J5003="INBI", "Intsia bijuga", IF(J5003="ACEB", "Acanthus ebracteatus", IF(J5003="CAER", "Calamus erinaceus", IF(J5003="UNUN", "Unknown unknown",  IF(J5003="SOAL", "Sonneratia alba",  IF(J5003="AECO", "Aegiceras corniculatum", "" )) )))))))))))))))))))))))))))))</f>
        <v>Avicennia alba</v>
      </c>
      <c r="J5003" s="1" t="s">
        <v>27</v>
      </c>
      <c r="K5003" s="55" t="n">
        <v>6.7</v>
      </c>
      <c r="L5003" s="1"/>
      <c r="M5003" s="1"/>
      <c r="N5003" s="1"/>
      <c r="O5003" s="1"/>
    </row>
    <row r="5004" s="18" customFormat="true" ht="13.8" hidden="false" customHeight="false" outlineLevel="0" collapsed="false">
      <c r="A5004" s="66" t="s">
        <v>138</v>
      </c>
      <c r="B5004" s="60" t="n">
        <v>43474</v>
      </c>
      <c r="C5004" s="1" t="s">
        <v>19</v>
      </c>
      <c r="D5004" s="1" t="s">
        <v>19</v>
      </c>
      <c r="E5004" s="1" t="s">
        <v>19</v>
      </c>
      <c r="F5004" s="1" t="s">
        <v>203</v>
      </c>
      <c r="G5004" s="66" t="s">
        <v>247</v>
      </c>
      <c r="H5004" s="1" t="n">
        <v>1</v>
      </c>
      <c r="I5004" s="23" t="str">
        <f aca="false">IF(J5004="RHAP", "Rhizophora apiculata", IF(J5004="EXAG", "Excoecaria agallocha", IF(J5004="BRPA", "Bruguiera parviflora", IF(J5004="XYMO", "Xylocarpus moluccensis", IF(J5004="BRCY", "Bruguiera cylindrica", IF(J5004="AVAL", "Avicennia alba", IF(J5004="AVOF", "Avicennia officinalis", IF(J5004="LURA", "Lumnitzera racemosa", IF(J5004="CETA", "Ceriops tagal", IF(J5004="XYGR", "Xylocarpus granatum", IF(J5004="AVMA", "Avicennia marina", IF(J5004="RHMU", "Rhizophora mucronata", IF(J5004="BRGY", "Bruguiera gymnorrhiza", IF(J5004="BRSE", "Bruguiera sexangula", IF(J5004="SOOV", "Sonneratia ovata", IF(J5004="SOCA", "Sonneratia caseolaris", IF(J5004="HELI", "Heritiera littoralis", IF(J5004="HESY", "Heritiera sylvatica", IF(J5004="NYFR", "Nypa fruticans", IF(J5004="CYRA", "Cynometra ramiflora", IF(J5004="PHPA", "Phoenix paludosa", IF(J5004="SCHY", "Scyphiphora hydrophyllacea", IF(J5004="DIMA", "Diospyros maritima", IF(J5004="POPI", "Pongamia pinnata", IF(J5004="MAPS", "Maniltoa psilogyne", IF(J5004="INBI", "Intsia bijuga", IF(J5004="ACEB", "Acanthus ebracteatus", IF(J5004="CAER", "Calamus erinaceus", IF(J5004="UNUN", "Unknown unknown",  IF(J5004="SOAL", "Sonneratia alba",  IF(J5004="AECO", "Aegiceras corniculatum", "" )) )))))))))))))))))))))))))))))</f>
        <v>Avicennia alba</v>
      </c>
      <c r="J5004" s="1" t="s">
        <v>27</v>
      </c>
      <c r="K5004" s="55" t="n">
        <v>5.5</v>
      </c>
      <c r="L5004" s="1"/>
      <c r="M5004" s="1"/>
      <c r="N5004" s="1"/>
      <c r="O5004" s="1"/>
    </row>
    <row r="5005" s="18" customFormat="true" ht="13.8" hidden="false" customHeight="false" outlineLevel="0" collapsed="false">
      <c r="A5005" s="66" t="s">
        <v>138</v>
      </c>
      <c r="B5005" s="60" t="n">
        <v>43474</v>
      </c>
      <c r="C5005" s="1" t="s">
        <v>19</v>
      </c>
      <c r="D5005" s="1" t="s">
        <v>19</v>
      </c>
      <c r="E5005" s="1" t="s">
        <v>19</v>
      </c>
      <c r="F5005" s="1" t="s">
        <v>203</v>
      </c>
      <c r="G5005" s="66" t="s">
        <v>247</v>
      </c>
      <c r="H5005" s="1" t="n">
        <v>1</v>
      </c>
      <c r="I5005" s="23" t="str">
        <f aca="false">IF(J5005="RHAP", "Rhizophora apiculata", IF(J5005="EXAG", "Excoecaria agallocha", IF(J5005="BRPA", "Bruguiera parviflora", IF(J5005="XYMO", "Xylocarpus moluccensis", IF(J5005="BRCY", "Bruguiera cylindrica", IF(J5005="AVAL", "Avicennia alba", IF(J5005="AVOF", "Avicennia officinalis", IF(J5005="LURA", "Lumnitzera racemosa", IF(J5005="CETA", "Ceriops tagal", IF(J5005="XYGR", "Xylocarpus granatum", IF(J5005="AVMA", "Avicennia marina", IF(J5005="RHMU", "Rhizophora mucronata", IF(J5005="BRGY", "Bruguiera gymnorrhiza", IF(J5005="BRSE", "Bruguiera sexangula", IF(J5005="SOOV", "Sonneratia ovata", IF(J5005="SOCA", "Sonneratia caseolaris", IF(J5005="HELI", "Heritiera littoralis", IF(J5005="HESY", "Heritiera sylvatica", IF(J5005="NYFR", "Nypa fruticans", IF(J5005="CYRA", "Cynometra ramiflora", IF(J5005="PHPA", "Phoenix paludosa", IF(J5005="SCHY", "Scyphiphora hydrophyllacea", IF(J5005="DIMA", "Diospyros maritima", IF(J5005="POPI", "Pongamia pinnata", IF(J5005="MAPS", "Maniltoa psilogyne", IF(J5005="INBI", "Intsia bijuga", IF(J5005="ACEB", "Acanthus ebracteatus", IF(J5005="CAER", "Calamus erinaceus", IF(J5005="UNUN", "Unknown unknown",  IF(J5005="SOAL", "Sonneratia alba",  IF(J5005="AECO", "Aegiceras corniculatum", "" )) )))))))))))))))))))))))))))))</f>
        <v>Avicennia alba</v>
      </c>
      <c r="J5005" s="1" t="s">
        <v>27</v>
      </c>
      <c r="K5005" s="55" t="n">
        <v>6.6</v>
      </c>
      <c r="L5005" s="1"/>
      <c r="M5005" s="1"/>
      <c r="N5005" s="1"/>
      <c r="O5005" s="1"/>
    </row>
    <row r="5006" s="18" customFormat="true" ht="13.8" hidden="false" customHeight="false" outlineLevel="0" collapsed="false">
      <c r="A5006" s="66" t="s">
        <v>138</v>
      </c>
      <c r="B5006" s="60" t="n">
        <v>43474</v>
      </c>
      <c r="C5006" s="1" t="s">
        <v>19</v>
      </c>
      <c r="D5006" s="1" t="s">
        <v>19</v>
      </c>
      <c r="E5006" s="1" t="s">
        <v>19</v>
      </c>
      <c r="F5006" s="1" t="s">
        <v>203</v>
      </c>
      <c r="G5006" s="66" t="s">
        <v>247</v>
      </c>
      <c r="H5006" s="1" t="n">
        <v>1</v>
      </c>
      <c r="I5006" s="23" t="str">
        <f aca="false">IF(J5006="RHAP", "Rhizophora apiculata", IF(J5006="EXAG", "Excoecaria agallocha", IF(J5006="BRPA", "Bruguiera parviflora", IF(J5006="XYMO", "Xylocarpus moluccensis", IF(J5006="BRCY", "Bruguiera cylindrica", IF(J5006="AVAL", "Avicennia alba", IF(J5006="AVOF", "Avicennia officinalis", IF(J5006="LURA", "Lumnitzera racemosa", IF(J5006="CETA", "Ceriops tagal", IF(J5006="XYGR", "Xylocarpus granatum", IF(J5006="AVMA", "Avicennia marina", IF(J5006="RHMU", "Rhizophora mucronata", IF(J5006="BRGY", "Bruguiera gymnorrhiza", IF(J5006="BRSE", "Bruguiera sexangula", IF(J5006="SOOV", "Sonneratia ovata", IF(J5006="SOCA", "Sonneratia caseolaris", IF(J5006="HELI", "Heritiera littoralis", IF(J5006="HESY", "Heritiera sylvatica", IF(J5006="NYFR", "Nypa fruticans", IF(J5006="CYRA", "Cynometra ramiflora", IF(J5006="PHPA", "Phoenix paludosa", IF(J5006="SCHY", "Scyphiphora hydrophyllacea", IF(J5006="DIMA", "Diospyros maritima", IF(J5006="POPI", "Pongamia pinnata", IF(J5006="MAPS", "Maniltoa psilogyne", IF(J5006="INBI", "Intsia bijuga", IF(J5006="ACEB", "Acanthus ebracteatus", IF(J5006="CAER", "Calamus erinaceus", IF(J5006="UNUN", "Unknown unknown",  IF(J5006="SOAL", "Sonneratia alba",  IF(J5006="AECO", "Aegiceras corniculatum", "" )) )))))))))))))))))))))))))))))</f>
        <v>Avicennia alba</v>
      </c>
      <c r="J5006" s="1" t="s">
        <v>27</v>
      </c>
      <c r="K5006" s="55" t="n">
        <v>5.8</v>
      </c>
      <c r="L5006" s="1"/>
      <c r="M5006" s="1"/>
      <c r="N5006" s="1"/>
      <c r="O5006" s="1"/>
    </row>
    <row r="5007" s="18" customFormat="true" ht="13.8" hidden="false" customHeight="false" outlineLevel="0" collapsed="false">
      <c r="A5007" s="66" t="s">
        <v>138</v>
      </c>
      <c r="B5007" s="60" t="n">
        <v>43474</v>
      </c>
      <c r="C5007" s="1" t="s">
        <v>19</v>
      </c>
      <c r="D5007" s="1" t="s">
        <v>19</v>
      </c>
      <c r="E5007" s="1" t="s">
        <v>19</v>
      </c>
      <c r="F5007" s="1" t="s">
        <v>203</v>
      </c>
      <c r="G5007" s="66" t="s">
        <v>247</v>
      </c>
      <c r="H5007" s="1" t="n">
        <v>1</v>
      </c>
      <c r="I5007" s="23" t="str">
        <f aca="false">IF(J5007="RHAP", "Rhizophora apiculata", IF(J5007="EXAG", "Excoecaria agallocha", IF(J5007="BRPA", "Bruguiera parviflora", IF(J5007="XYMO", "Xylocarpus moluccensis", IF(J5007="BRCY", "Bruguiera cylindrica", IF(J5007="AVAL", "Avicennia alba", IF(J5007="AVOF", "Avicennia officinalis", IF(J5007="LURA", "Lumnitzera racemosa", IF(J5007="CETA", "Ceriops tagal", IF(J5007="XYGR", "Xylocarpus granatum", IF(J5007="AVMA", "Avicennia marina", IF(J5007="RHMU", "Rhizophora mucronata", IF(J5007="BRGY", "Bruguiera gymnorrhiza", IF(J5007="BRSE", "Bruguiera sexangula", IF(J5007="SOOV", "Sonneratia ovata", IF(J5007="SOCA", "Sonneratia caseolaris", IF(J5007="HELI", "Heritiera littoralis", IF(J5007="HESY", "Heritiera sylvatica", IF(J5007="NYFR", "Nypa fruticans", IF(J5007="CYRA", "Cynometra ramiflora", IF(J5007="PHPA", "Phoenix paludosa", IF(J5007="SCHY", "Scyphiphora hydrophyllacea", IF(J5007="DIMA", "Diospyros maritima", IF(J5007="POPI", "Pongamia pinnata", IF(J5007="MAPS", "Maniltoa psilogyne", IF(J5007="INBI", "Intsia bijuga", IF(J5007="ACEB", "Acanthus ebracteatus", IF(J5007="CAER", "Calamus erinaceus", IF(J5007="UNUN", "Unknown unknown",  IF(J5007="SOAL", "Sonneratia alba",  IF(J5007="AECO", "Aegiceras corniculatum", "" )) )))))))))))))))))))))))))))))</f>
        <v>Avicennia alba</v>
      </c>
      <c r="J5007" s="1" t="s">
        <v>27</v>
      </c>
      <c r="K5007" s="55" t="n">
        <v>5</v>
      </c>
      <c r="L5007" s="1"/>
      <c r="M5007" s="1"/>
      <c r="N5007" s="1"/>
      <c r="O5007" s="1"/>
    </row>
    <row r="5008" s="18" customFormat="true" ht="13.8" hidden="false" customHeight="false" outlineLevel="0" collapsed="false">
      <c r="A5008" s="66" t="s">
        <v>138</v>
      </c>
      <c r="B5008" s="60" t="n">
        <v>43474</v>
      </c>
      <c r="C5008" s="1" t="s">
        <v>19</v>
      </c>
      <c r="D5008" s="1" t="s">
        <v>19</v>
      </c>
      <c r="E5008" s="1" t="s">
        <v>19</v>
      </c>
      <c r="F5008" s="1" t="s">
        <v>203</v>
      </c>
      <c r="G5008" s="66" t="s">
        <v>247</v>
      </c>
      <c r="H5008" s="1" t="n">
        <v>1</v>
      </c>
      <c r="I5008" s="23" t="str">
        <f aca="false">IF(J5008="RHAP", "Rhizophora apiculata", IF(J5008="EXAG", "Excoecaria agallocha", IF(J5008="BRPA", "Bruguiera parviflora", IF(J5008="XYMO", "Xylocarpus moluccensis", IF(J5008="BRCY", "Bruguiera cylindrica", IF(J5008="AVAL", "Avicennia alba", IF(J5008="AVOF", "Avicennia officinalis", IF(J5008="LURA", "Lumnitzera racemosa", IF(J5008="CETA", "Ceriops tagal", IF(J5008="XYGR", "Xylocarpus granatum", IF(J5008="AVMA", "Avicennia marina", IF(J5008="RHMU", "Rhizophora mucronata", IF(J5008="BRGY", "Bruguiera gymnorrhiza", IF(J5008="BRSE", "Bruguiera sexangula", IF(J5008="SOOV", "Sonneratia ovata", IF(J5008="SOCA", "Sonneratia caseolaris", IF(J5008="HELI", "Heritiera littoralis", IF(J5008="HESY", "Heritiera sylvatica", IF(J5008="NYFR", "Nypa fruticans", IF(J5008="CYRA", "Cynometra ramiflora", IF(J5008="PHPA", "Phoenix paludosa", IF(J5008="SCHY", "Scyphiphora hydrophyllacea", IF(J5008="DIMA", "Diospyros maritima", IF(J5008="POPI", "Pongamia pinnata", IF(J5008="MAPS", "Maniltoa psilogyne", IF(J5008="INBI", "Intsia bijuga", IF(J5008="ACEB", "Acanthus ebracteatus", IF(J5008="CAER", "Calamus erinaceus", IF(J5008="UNUN", "Unknown unknown",  IF(J5008="SOAL", "Sonneratia alba",  IF(J5008="AECO", "Aegiceras corniculatum", "" )) )))))))))))))))))))))))))))))</f>
        <v>Avicennia alba</v>
      </c>
      <c r="J5008" s="1" t="s">
        <v>27</v>
      </c>
      <c r="K5008" s="55" t="n">
        <v>5.4</v>
      </c>
      <c r="L5008" s="1"/>
      <c r="M5008" s="1"/>
      <c r="N5008" s="1"/>
      <c r="O5008" s="1"/>
    </row>
    <row r="5009" s="18" customFormat="true" ht="13.8" hidden="false" customHeight="false" outlineLevel="0" collapsed="false">
      <c r="A5009" s="66" t="s">
        <v>138</v>
      </c>
      <c r="B5009" s="60" t="n">
        <v>43474</v>
      </c>
      <c r="C5009" s="1" t="s">
        <v>19</v>
      </c>
      <c r="D5009" s="1" t="s">
        <v>19</v>
      </c>
      <c r="E5009" s="1" t="s">
        <v>19</v>
      </c>
      <c r="F5009" s="1" t="s">
        <v>203</v>
      </c>
      <c r="G5009" s="66" t="s">
        <v>247</v>
      </c>
      <c r="H5009" s="1" t="n">
        <v>1</v>
      </c>
      <c r="I5009" s="23" t="str">
        <f aca="false">IF(J5009="RHAP", "Rhizophora apiculata", IF(J5009="EXAG", "Excoecaria agallocha", IF(J5009="BRPA", "Bruguiera parviflora", IF(J5009="XYMO", "Xylocarpus moluccensis", IF(J5009="BRCY", "Bruguiera cylindrica", IF(J5009="AVAL", "Avicennia alba", IF(J5009="AVOF", "Avicennia officinalis", IF(J5009="LURA", "Lumnitzera racemosa", IF(J5009="CETA", "Ceriops tagal", IF(J5009="XYGR", "Xylocarpus granatum", IF(J5009="AVMA", "Avicennia marina", IF(J5009="RHMU", "Rhizophora mucronata", IF(J5009="BRGY", "Bruguiera gymnorrhiza", IF(J5009="BRSE", "Bruguiera sexangula", IF(J5009="SOOV", "Sonneratia ovata", IF(J5009="SOCA", "Sonneratia caseolaris", IF(J5009="HELI", "Heritiera littoralis", IF(J5009="HESY", "Heritiera sylvatica", IF(J5009="NYFR", "Nypa fruticans", IF(J5009="CYRA", "Cynometra ramiflora", IF(J5009="PHPA", "Phoenix paludosa", IF(J5009="SCHY", "Scyphiphora hydrophyllacea", IF(J5009="DIMA", "Diospyros maritima", IF(J5009="POPI", "Pongamia pinnata", IF(J5009="MAPS", "Maniltoa psilogyne", IF(J5009="INBI", "Intsia bijuga", IF(J5009="ACEB", "Acanthus ebracteatus", IF(J5009="CAER", "Calamus erinaceus", IF(J5009="UNUN", "Unknown unknown",  IF(J5009="SOAL", "Sonneratia alba",  IF(J5009="AECO", "Aegiceras corniculatum", "" )) )))))))))))))))))))))))))))))</f>
        <v>Avicennia alba</v>
      </c>
      <c r="J5009" s="1" t="s">
        <v>27</v>
      </c>
      <c r="K5009" s="55" t="n">
        <v>5.2</v>
      </c>
      <c r="L5009" s="1"/>
      <c r="M5009" s="1"/>
      <c r="N5009" s="1"/>
      <c r="O5009" s="1"/>
    </row>
    <row r="5010" s="18" customFormat="true" ht="13.8" hidden="false" customHeight="false" outlineLevel="0" collapsed="false">
      <c r="A5010" s="66" t="s">
        <v>138</v>
      </c>
      <c r="B5010" s="60" t="n">
        <v>43474</v>
      </c>
      <c r="C5010" s="1" t="s">
        <v>19</v>
      </c>
      <c r="D5010" s="1" t="s">
        <v>19</v>
      </c>
      <c r="E5010" s="1" t="s">
        <v>19</v>
      </c>
      <c r="F5010" s="1" t="s">
        <v>203</v>
      </c>
      <c r="G5010" s="66" t="s">
        <v>247</v>
      </c>
      <c r="H5010" s="1" t="n">
        <v>1</v>
      </c>
      <c r="I5010" s="23" t="str">
        <f aca="false">IF(J5010="RHAP", "Rhizophora apiculata", IF(J5010="EXAG", "Excoecaria agallocha", IF(J5010="BRPA", "Bruguiera parviflora", IF(J5010="XYMO", "Xylocarpus moluccensis", IF(J5010="BRCY", "Bruguiera cylindrica", IF(J5010="AVAL", "Avicennia alba", IF(J5010="AVOF", "Avicennia officinalis", IF(J5010="LURA", "Lumnitzera racemosa", IF(J5010="CETA", "Ceriops tagal", IF(J5010="XYGR", "Xylocarpus granatum", IF(J5010="AVMA", "Avicennia marina", IF(J5010="RHMU", "Rhizophora mucronata", IF(J5010="BRGY", "Bruguiera gymnorrhiza", IF(J5010="BRSE", "Bruguiera sexangula", IF(J5010="SOOV", "Sonneratia ovata", IF(J5010="SOCA", "Sonneratia caseolaris", IF(J5010="HELI", "Heritiera littoralis", IF(J5010="HESY", "Heritiera sylvatica", IF(J5010="NYFR", "Nypa fruticans", IF(J5010="CYRA", "Cynometra ramiflora", IF(J5010="PHPA", "Phoenix paludosa", IF(J5010="SCHY", "Scyphiphora hydrophyllacea", IF(J5010="DIMA", "Diospyros maritima", IF(J5010="POPI", "Pongamia pinnata", IF(J5010="MAPS", "Maniltoa psilogyne", IF(J5010="INBI", "Intsia bijuga", IF(J5010="ACEB", "Acanthus ebracteatus", IF(J5010="CAER", "Calamus erinaceus", IF(J5010="UNUN", "Unknown unknown",  IF(J5010="SOAL", "Sonneratia alba",  IF(J5010="AECO", "Aegiceras corniculatum", "" )) )))))))))))))))))))))))))))))</f>
        <v>Avicennia alba</v>
      </c>
      <c r="J5010" s="1" t="s">
        <v>27</v>
      </c>
      <c r="K5010" s="55" t="n">
        <v>5</v>
      </c>
      <c r="L5010" s="1"/>
      <c r="M5010" s="1"/>
      <c r="N5010" s="1"/>
      <c r="O5010" s="1"/>
    </row>
    <row r="5011" s="18" customFormat="true" ht="13.8" hidden="false" customHeight="false" outlineLevel="0" collapsed="false">
      <c r="A5011" s="66" t="s">
        <v>138</v>
      </c>
      <c r="B5011" s="60" t="n">
        <v>43474</v>
      </c>
      <c r="C5011" s="1" t="s">
        <v>19</v>
      </c>
      <c r="D5011" s="1" t="s">
        <v>19</v>
      </c>
      <c r="E5011" s="1" t="s">
        <v>19</v>
      </c>
      <c r="F5011" s="1" t="s">
        <v>203</v>
      </c>
      <c r="G5011" s="66" t="s">
        <v>247</v>
      </c>
      <c r="H5011" s="1" t="n">
        <v>1</v>
      </c>
      <c r="I5011" s="23" t="str">
        <f aca="false">IF(J5011="RHAP", "Rhizophora apiculata", IF(J5011="EXAG", "Excoecaria agallocha", IF(J5011="BRPA", "Bruguiera parviflora", IF(J5011="XYMO", "Xylocarpus moluccensis", IF(J5011="BRCY", "Bruguiera cylindrica", IF(J5011="AVAL", "Avicennia alba", IF(J5011="AVOF", "Avicennia officinalis", IF(J5011="LURA", "Lumnitzera racemosa", IF(J5011="CETA", "Ceriops tagal", IF(J5011="XYGR", "Xylocarpus granatum", IF(J5011="AVMA", "Avicennia marina", IF(J5011="RHMU", "Rhizophora mucronata", IF(J5011="BRGY", "Bruguiera gymnorrhiza", IF(J5011="BRSE", "Bruguiera sexangula", IF(J5011="SOOV", "Sonneratia ovata", IF(J5011="SOCA", "Sonneratia caseolaris", IF(J5011="HELI", "Heritiera littoralis", IF(J5011="HESY", "Heritiera sylvatica", IF(J5011="NYFR", "Nypa fruticans", IF(J5011="CYRA", "Cynometra ramiflora", IF(J5011="PHPA", "Phoenix paludosa", IF(J5011="SCHY", "Scyphiphora hydrophyllacea", IF(J5011="DIMA", "Diospyros maritima", IF(J5011="POPI", "Pongamia pinnata", IF(J5011="MAPS", "Maniltoa psilogyne", IF(J5011="INBI", "Intsia bijuga", IF(J5011="ACEB", "Acanthus ebracteatus", IF(J5011="CAER", "Calamus erinaceus", IF(J5011="UNUN", "Unknown unknown",  IF(J5011="SOAL", "Sonneratia alba",  IF(J5011="AECO", "Aegiceras corniculatum", "" )) )))))))))))))))))))))))))))))</f>
        <v>Avicennia alba</v>
      </c>
      <c r="J5011" s="1" t="s">
        <v>27</v>
      </c>
      <c r="K5011" s="55" t="n">
        <v>5</v>
      </c>
      <c r="L5011" s="1"/>
      <c r="M5011" s="1"/>
      <c r="N5011" s="1"/>
      <c r="O5011" s="1"/>
    </row>
    <row r="5012" s="18" customFormat="true" ht="13.8" hidden="false" customHeight="false" outlineLevel="0" collapsed="false">
      <c r="A5012" s="66" t="s">
        <v>138</v>
      </c>
      <c r="B5012" s="60" t="n">
        <v>43474</v>
      </c>
      <c r="C5012" s="1" t="s">
        <v>19</v>
      </c>
      <c r="D5012" s="1" t="s">
        <v>19</v>
      </c>
      <c r="E5012" s="1" t="s">
        <v>19</v>
      </c>
      <c r="F5012" s="1" t="s">
        <v>203</v>
      </c>
      <c r="G5012" s="66" t="s">
        <v>247</v>
      </c>
      <c r="H5012" s="1" t="n">
        <v>1</v>
      </c>
      <c r="I5012" s="23" t="str">
        <f aca="false">IF(J5012="RHAP", "Rhizophora apiculata", IF(J5012="EXAG", "Excoecaria agallocha", IF(J5012="BRPA", "Bruguiera parviflora", IF(J5012="XYMO", "Xylocarpus moluccensis", IF(J5012="BRCY", "Bruguiera cylindrica", IF(J5012="AVAL", "Avicennia alba", IF(J5012="AVOF", "Avicennia officinalis", IF(J5012="LURA", "Lumnitzera racemosa", IF(J5012="CETA", "Ceriops tagal", IF(J5012="XYGR", "Xylocarpus granatum", IF(J5012="AVMA", "Avicennia marina", IF(J5012="RHMU", "Rhizophora mucronata", IF(J5012="BRGY", "Bruguiera gymnorrhiza", IF(J5012="BRSE", "Bruguiera sexangula", IF(J5012="SOOV", "Sonneratia ovata", IF(J5012="SOCA", "Sonneratia caseolaris", IF(J5012="HELI", "Heritiera littoralis", IF(J5012="HESY", "Heritiera sylvatica", IF(J5012="NYFR", "Nypa fruticans", IF(J5012="CYRA", "Cynometra ramiflora", IF(J5012="PHPA", "Phoenix paludosa", IF(J5012="SCHY", "Scyphiphora hydrophyllacea", IF(J5012="DIMA", "Diospyros maritima", IF(J5012="POPI", "Pongamia pinnata", IF(J5012="MAPS", "Maniltoa psilogyne", IF(J5012="INBI", "Intsia bijuga", IF(J5012="ACEB", "Acanthus ebracteatus", IF(J5012="CAER", "Calamus erinaceus", IF(J5012="UNUN", "Unknown unknown",  IF(J5012="SOAL", "Sonneratia alba",  IF(J5012="AECO", "Aegiceras corniculatum", "" )) )))))))))))))))))))))))))))))</f>
        <v>Avicennia alba</v>
      </c>
      <c r="J5012" s="1" t="s">
        <v>27</v>
      </c>
      <c r="K5012" s="55" t="n">
        <v>9.1</v>
      </c>
      <c r="L5012" s="1"/>
      <c r="M5012" s="1"/>
      <c r="N5012" s="1"/>
      <c r="O5012" s="1"/>
    </row>
    <row r="5013" s="18" customFormat="true" ht="13.8" hidden="false" customHeight="false" outlineLevel="0" collapsed="false">
      <c r="A5013" s="66" t="s">
        <v>138</v>
      </c>
      <c r="B5013" s="60" t="n">
        <v>43474</v>
      </c>
      <c r="C5013" s="1" t="s">
        <v>19</v>
      </c>
      <c r="D5013" s="1" t="s">
        <v>19</v>
      </c>
      <c r="E5013" s="1" t="s">
        <v>19</v>
      </c>
      <c r="F5013" s="1" t="s">
        <v>203</v>
      </c>
      <c r="G5013" s="66" t="s">
        <v>247</v>
      </c>
      <c r="H5013" s="1" t="n">
        <v>1</v>
      </c>
      <c r="I5013" s="23" t="str">
        <f aca="false">IF(J5013="RHAP", "Rhizophora apiculata", IF(J5013="EXAG", "Excoecaria agallocha", IF(J5013="BRPA", "Bruguiera parviflora", IF(J5013="XYMO", "Xylocarpus moluccensis", IF(J5013="BRCY", "Bruguiera cylindrica", IF(J5013="AVAL", "Avicennia alba", IF(J5013="AVOF", "Avicennia officinalis", IF(J5013="LURA", "Lumnitzera racemosa", IF(J5013="CETA", "Ceriops tagal", IF(J5013="XYGR", "Xylocarpus granatum", IF(J5013="AVMA", "Avicennia marina", IF(J5013="RHMU", "Rhizophora mucronata", IF(J5013="BRGY", "Bruguiera gymnorrhiza", IF(J5013="BRSE", "Bruguiera sexangula", IF(J5013="SOOV", "Sonneratia ovata", IF(J5013="SOCA", "Sonneratia caseolaris", IF(J5013="HELI", "Heritiera littoralis", IF(J5013="HESY", "Heritiera sylvatica", IF(J5013="NYFR", "Nypa fruticans", IF(J5013="CYRA", "Cynometra ramiflora", IF(J5013="PHPA", "Phoenix paludosa", IF(J5013="SCHY", "Scyphiphora hydrophyllacea", IF(J5013="DIMA", "Diospyros maritima", IF(J5013="POPI", "Pongamia pinnata", IF(J5013="MAPS", "Maniltoa psilogyne", IF(J5013="INBI", "Intsia bijuga", IF(J5013="ACEB", "Acanthus ebracteatus", IF(J5013="CAER", "Calamus erinaceus", IF(J5013="UNUN", "Unknown unknown",  IF(J5013="SOAL", "Sonneratia alba",  IF(J5013="AECO", "Aegiceras corniculatum", "" )) )))))))))))))))))))))))))))))</f>
        <v>Avicennia alba</v>
      </c>
      <c r="J5013" s="1" t="s">
        <v>27</v>
      </c>
      <c r="K5013" s="55" t="n">
        <v>6.8</v>
      </c>
      <c r="L5013" s="1"/>
      <c r="M5013" s="1"/>
      <c r="N5013" s="1"/>
      <c r="O5013" s="1"/>
    </row>
    <row r="5014" s="18" customFormat="true" ht="13.8" hidden="false" customHeight="false" outlineLevel="0" collapsed="false">
      <c r="A5014" s="66" t="s">
        <v>138</v>
      </c>
      <c r="B5014" s="60" t="n">
        <v>43474</v>
      </c>
      <c r="C5014" s="1" t="s">
        <v>19</v>
      </c>
      <c r="D5014" s="1" t="s">
        <v>19</v>
      </c>
      <c r="E5014" s="1" t="s">
        <v>19</v>
      </c>
      <c r="F5014" s="1" t="s">
        <v>203</v>
      </c>
      <c r="G5014" s="66" t="s">
        <v>247</v>
      </c>
      <c r="H5014" s="1" t="n">
        <v>1</v>
      </c>
      <c r="I5014" s="23" t="str">
        <f aca="false">IF(J5014="RHAP", "Rhizophora apiculata", IF(J5014="EXAG", "Excoecaria agallocha", IF(J5014="BRPA", "Bruguiera parviflora", IF(J5014="XYMO", "Xylocarpus moluccensis", IF(J5014="BRCY", "Bruguiera cylindrica", IF(J5014="AVAL", "Avicennia alba", IF(J5014="AVOF", "Avicennia officinalis", IF(J5014="LURA", "Lumnitzera racemosa", IF(J5014="CETA", "Ceriops tagal", IF(J5014="XYGR", "Xylocarpus granatum", IF(J5014="AVMA", "Avicennia marina", IF(J5014="RHMU", "Rhizophora mucronata", IF(J5014="BRGY", "Bruguiera gymnorrhiza", IF(J5014="BRSE", "Bruguiera sexangula", IF(J5014="SOOV", "Sonneratia ovata", IF(J5014="SOCA", "Sonneratia caseolaris", IF(J5014="HELI", "Heritiera littoralis", IF(J5014="HESY", "Heritiera sylvatica", IF(J5014="NYFR", "Nypa fruticans", IF(J5014="CYRA", "Cynometra ramiflora", IF(J5014="PHPA", "Phoenix paludosa", IF(J5014="SCHY", "Scyphiphora hydrophyllacea", IF(J5014="DIMA", "Diospyros maritima", IF(J5014="POPI", "Pongamia pinnata", IF(J5014="MAPS", "Maniltoa psilogyne", IF(J5014="INBI", "Intsia bijuga", IF(J5014="ACEB", "Acanthus ebracteatus", IF(J5014="CAER", "Calamus erinaceus", IF(J5014="UNUN", "Unknown unknown",  IF(J5014="SOAL", "Sonneratia alba",  IF(J5014="AECO", "Aegiceras corniculatum", "" )) )))))))))))))))))))))))))))))</f>
        <v>Avicennia alba</v>
      </c>
      <c r="J5014" s="1" t="s">
        <v>27</v>
      </c>
      <c r="K5014" s="55" t="n">
        <v>5.5</v>
      </c>
      <c r="L5014" s="1"/>
      <c r="M5014" s="1"/>
      <c r="N5014" s="1"/>
      <c r="O5014" s="1"/>
    </row>
    <row r="5015" s="18" customFormat="true" ht="13.8" hidden="false" customHeight="false" outlineLevel="0" collapsed="false">
      <c r="A5015" s="66" t="s">
        <v>138</v>
      </c>
      <c r="B5015" s="60" t="n">
        <v>43474</v>
      </c>
      <c r="C5015" s="1" t="s">
        <v>19</v>
      </c>
      <c r="D5015" s="1" t="s">
        <v>19</v>
      </c>
      <c r="E5015" s="1" t="s">
        <v>19</v>
      </c>
      <c r="F5015" s="1" t="s">
        <v>203</v>
      </c>
      <c r="G5015" s="66" t="s">
        <v>247</v>
      </c>
      <c r="H5015" s="1" t="n">
        <v>1</v>
      </c>
      <c r="I5015" s="23" t="str">
        <f aca="false">IF(J5015="RHAP", "Rhizophora apiculata", IF(J5015="EXAG", "Excoecaria agallocha", IF(J5015="BRPA", "Bruguiera parviflora", IF(J5015="XYMO", "Xylocarpus moluccensis", IF(J5015="BRCY", "Bruguiera cylindrica", IF(J5015="AVAL", "Avicennia alba", IF(J5015="AVOF", "Avicennia officinalis", IF(J5015="LURA", "Lumnitzera racemosa", IF(J5015="CETA", "Ceriops tagal", IF(J5015="XYGR", "Xylocarpus granatum", IF(J5015="AVMA", "Avicennia marina", IF(J5015="RHMU", "Rhizophora mucronata", IF(J5015="BRGY", "Bruguiera gymnorrhiza", IF(J5015="BRSE", "Bruguiera sexangula", IF(J5015="SOOV", "Sonneratia ovata", IF(J5015="SOCA", "Sonneratia caseolaris", IF(J5015="HELI", "Heritiera littoralis", IF(J5015="HESY", "Heritiera sylvatica", IF(J5015="NYFR", "Nypa fruticans", IF(J5015="CYRA", "Cynometra ramiflora", IF(J5015="PHPA", "Phoenix paludosa", IF(J5015="SCHY", "Scyphiphora hydrophyllacea", IF(J5015="DIMA", "Diospyros maritima", IF(J5015="POPI", "Pongamia pinnata", IF(J5015="MAPS", "Maniltoa psilogyne", IF(J5015="INBI", "Intsia bijuga", IF(J5015="ACEB", "Acanthus ebracteatus", IF(J5015="CAER", "Calamus erinaceus", IF(J5015="UNUN", "Unknown unknown",  IF(J5015="SOAL", "Sonneratia alba",  IF(J5015="AECO", "Aegiceras corniculatum", "" )) )))))))))))))))))))))))))))))</f>
        <v>Avicennia alba</v>
      </c>
      <c r="J5015" s="1" t="s">
        <v>27</v>
      </c>
      <c r="K5015" s="55" t="n">
        <v>5.7</v>
      </c>
      <c r="L5015" s="1"/>
      <c r="M5015" s="1"/>
      <c r="N5015" s="1"/>
      <c r="O5015" s="1"/>
    </row>
    <row r="5016" s="18" customFormat="true" ht="13.8" hidden="false" customHeight="false" outlineLevel="0" collapsed="false">
      <c r="A5016" s="66" t="s">
        <v>138</v>
      </c>
      <c r="B5016" s="60" t="n">
        <v>43474</v>
      </c>
      <c r="C5016" s="1" t="s">
        <v>19</v>
      </c>
      <c r="D5016" s="1" t="s">
        <v>19</v>
      </c>
      <c r="E5016" s="1" t="s">
        <v>19</v>
      </c>
      <c r="F5016" s="1" t="s">
        <v>203</v>
      </c>
      <c r="G5016" s="66" t="s">
        <v>247</v>
      </c>
      <c r="H5016" s="1" t="n">
        <v>1</v>
      </c>
      <c r="I5016" s="23" t="str">
        <f aca="false">IF(J5016="RHAP", "Rhizophora apiculata", IF(J5016="EXAG", "Excoecaria agallocha", IF(J5016="BRPA", "Bruguiera parviflora", IF(J5016="XYMO", "Xylocarpus moluccensis", IF(J5016="BRCY", "Bruguiera cylindrica", IF(J5016="AVAL", "Avicennia alba", IF(J5016="AVOF", "Avicennia officinalis", IF(J5016="LURA", "Lumnitzera racemosa", IF(J5016="CETA", "Ceriops tagal", IF(J5016="XYGR", "Xylocarpus granatum", IF(J5016="AVMA", "Avicennia marina", IF(J5016="RHMU", "Rhizophora mucronata", IF(J5016="BRGY", "Bruguiera gymnorrhiza", IF(J5016="BRSE", "Bruguiera sexangula", IF(J5016="SOOV", "Sonneratia ovata", IF(J5016="SOCA", "Sonneratia caseolaris", IF(J5016="HELI", "Heritiera littoralis", IF(J5016="HESY", "Heritiera sylvatica", IF(J5016="NYFR", "Nypa fruticans", IF(J5016="CYRA", "Cynometra ramiflora", IF(J5016="PHPA", "Phoenix paludosa", IF(J5016="SCHY", "Scyphiphora hydrophyllacea", IF(J5016="DIMA", "Diospyros maritima", IF(J5016="POPI", "Pongamia pinnata", IF(J5016="MAPS", "Maniltoa psilogyne", IF(J5016="INBI", "Intsia bijuga", IF(J5016="ACEB", "Acanthus ebracteatus", IF(J5016="CAER", "Calamus erinaceus", IF(J5016="UNUN", "Unknown unknown",  IF(J5016="SOAL", "Sonneratia alba",  IF(J5016="AECO", "Aegiceras corniculatum", "" )) )))))))))))))))))))))))))))))</f>
        <v>Avicennia alba</v>
      </c>
      <c r="J5016" s="1" t="s">
        <v>27</v>
      </c>
      <c r="K5016" s="55" t="n">
        <v>6.2</v>
      </c>
      <c r="L5016" s="1"/>
      <c r="M5016" s="1"/>
      <c r="N5016" s="1"/>
      <c r="O5016" s="1"/>
    </row>
    <row r="5017" s="18" customFormat="true" ht="13.8" hidden="false" customHeight="false" outlineLevel="0" collapsed="false">
      <c r="A5017" s="66" t="s">
        <v>138</v>
      </c>
      <c r="B5017" s="60" t="n">
        <v>43474</v>
      </c>
      <c r="C5017" s="1" t="s">
        <v>19</v>
      </c>
      <c r="D5017" s="1" t="s">
        <v>19</v>
      </c>
      <c r="E5017" s="1" t="s">
        <v>19</v>
      </c>
      <c r="F5017" s="1" t="s">
        <v>203</v>
      </c>
      <c r="G5017" s="66" t="s">
        <v>247</v>
      </c>
      <c r="H5017" s="1" t="n">
        <v>1</v>
      </c>
      <c r="I5017" s="23" t="str">
        <f aca="false">IF(J5017="RHAP", "Rhizophora apiculata", IF(J5017="EXAG", "Excoecaria agallocha", IF(J5017="BRPA", "Bruguiera parviflora", IF(J5017="XYMO", "Xylocarpus moluccensis", IF(J5017="BRCY", "Bruguiera cylindrica", IF(J5017="AVAL", "Avicennia alba", IF(J5017="AVOF", "Avicennia officinalis", IF(J5017="LURA", "Lumnitzera racemosa", IF(J5017="CETA", "Ceriops tagal", IF(J5017="XYGR", "Xylocarpus granatum", IF(J5017="AVMA", "Avicennia marina", IF(J5017="RHMU", "Rhizophora mucronata", IF(J5017="BRGY", "Bruguiera gymnorrhiza", IF(J5017="BRSE", "Bruguiera sexangula", IF(J5017="SOOV", "Sonneratia ovata", IF(J5017="SOCA", "Sonneratia caseolaris", IF(J5017="HELI", "Heritiera littoralis", IF(J5017="HESY", "Heritiera sylvatica", IF(J5017="NYFR", "Nypa fruticans", IF(J5017="CYRA", "Cynometra ramiflora", IF(J5017="PHPA", "Phoenix paludosa", IF(J5017="SCHY", "Scyphiphora hydrophyllacea", IF(J5017="DIMA", "Diospyros maritima", IF(J5017="POPI", "Pongamia pinnata", IF(J5017="MAPS", "Maniltoa psilogyne", IF(J5017="INBI", "Intsia bijuga", IF(J5017="ACEB", "Acanthus ebracteatus", IF(J5017="CAER", "Calamus erinaceus", IF(J5017="UNUN", "Unknown unknown",  IF(J5017="SOAL", "Sonneratia alba",  IF(J5017="AECO", "Aegiceras corniculatum", "" )) )))))))))))))))))))))))))))))</f>
        <v>Avicennia alba</v>
      </c>
      <c r="J5017" s="1" t="s">
        <v>27</v>
      </c>
      <c r="K5017" s="55" t="n">
        <v>5.6</v>
      </c>
      <c r="L5017" s="1"/>
      <c r="M5017" s="1"/>
      <c r="N5017" s="1"/>
      <c r="O5017" s="1"/>
    </row>
    <row r="5018" s="18" customFormat="true" ht="13.8" hidden="false" customHeight="false" outlineLevel="0" collapsed="false">
      <c r="A5018" s="66" t="s">
        <v>138</v>
      </c>
      <c r="B5018" s="60" t="n">
        <v>43474</v>
      </c>
      <c r="C5018" s="1" t="s">
        <v>19</v>
      </c>
      <c r="D5018" s="1" t="s">
        <v>19</v>
      </c>
      <c r="E5018" s="1" t="s">
        <v>19</v>
      </c>
      <c r="F5018" s="1" t="s">
        <v>203</v>
      </c>
      <c r="G5018" s="66" t="s">
        <v>247</v>
      </c>
      <c r="H5018" s="1" t="n">
        <v>1</v>
      </c>
      <c r="I5018" s="23" t="str">
        <f aca="false">IF(J5018="RHAP", "Rhizophora apiculata", IF(J5018="EXAG", "Excoecaria agallocha", IF(J5018="BRPA", "Bruguiera parviflora", IF(J5018="XYMO", "Xylocarpus moluccensis", IF(J5018="BRCY", "Bruguiera cylindrica", IF(J5018="AVAL", "Avicennia alba", IF(J5018="AVOF", "Avicennia officinalis", IF(J5018="LURA", "Lumnitzera racemosa", IF(J5018="CETA", "Ceriops tagal", IF(J5018="XYGR", "Xylocarpus granatum", IF(J5018="AVMA", "Avicennia marina", IF(J5018="RHMU", "Rhizophora mucronata", IF(J5018="BRGY", "Bruguiera gymnorrhiza", IF(J5018="BRSE", "Bruguiera sexangula", IF(J5018="SOOV", "Sonneratia ovata", IF(J5018="SOCA", "Sonneratia caseolaris", IF(J5018="HELI", "Heritiera littoralis", IF(J5018="HESY", "Heritiera sylvatica", IF(J5018="NYFR", "Nypa fruticans", IF(J5018="CYRA", "Cynometra ramiflora", IF(J5018="PHPA", "Phoenix paludosa", IF(J5018="SCHY", "Scyphiphora hydrophyllacea", IF(J5018="DIMA", "Diospyros maritima", IF(J5018="POPI", "Pongamia pinnata", IF(J5018="MAPS", "Maniltoa psilogyne", IF(J5018="INBI", "Intsia bijuga", IF(J5018="ACEB", "Acanthus ebracteatus", IF(J5018="CAER", "Calamus erinaceus", IF(J5018="UNUN", "Unknown unknown",  IF(J5018="SOAL", "Sonneratia alba",  IF(J5018="AECO", "Aegiceras corniculatum", "" )) )))))))))))))))))))))))))))))</f>
        <v>Avicennia alba</v>
      </c>
      <c r="J5018" s="1" t="s">
        <v>27</v>
      </c>
      <c r="K5018" s="55" t="n">
        <v>5.8</v>
      </c>
      <c r="L5018" s="1"/>
      <c r="M5018" s="1"/>
      <c r="N5018" s="1"/>
      <c r="O5018" s="1"/>
    </row>
    <row r="5019" s="18" customFormat="true" ht="13.8" hidden="false" customHeight="false" outlineLevel="0" collapsed="false">
      <c r="A5019" s="66" t="s">
        <v>138</v>
      </c>
      <c r="B5019" s="60" t="n">
        <v>43474</v>
      </c>
      <c r="C5019" s="1" t="s">
        <v>19</v>
      </c>
      <c r="D5019" s="1" t="s">
        <v>19</v>
      </c>
      <c r="E5019" s="1" t="s">
        <v>19</v>
      </c>
      <c r="F5019" s="1" t="s">
        <v>203</v>
      </c>
      <c r="G5019" s="66" t="s">
        <v>247</v>
      </c>
      <c r="H5019" s="1" t="n">
        <v>1</v>
      </c>
      <c r="I5019" s="23" t="str">
        <f aca="false">IF(J5019="RHAP", "Rhizophora apiculata", IF(J5019="EXAG", "Excoecaria agallocha", IF(J5019="BRPA", "Bruguiera parviflora", IF(J5019="XYMO", "Xylocarpus moluccensis", IF(J5019="BRCY", "Bruguiera cylindrica", IF(J5019="AVAL", "Avicennia alba", IF(J5019="AVOF", "Avicennia officinalis", IF(J5019="LURA", "Lumnitzera racemosa", IF(J5019="CETA", "Ceriops tagal", IF(J5019="XYGR", "Xylocarpus granatum", IF(J5019="AVMA", "Avicennia marina", IF(J5019="RHMU", "Rhizophora mucronata", IF(J5019="BRGY", "Bruguiera gymnorrhiza", IF(J5019="BRSE", "Bruguiera sexangula", IF(J5019="SOOV", "Sonneratia ovata", IF(J5019="SOCA", "Sonneratia caseolaris", IF(J5019="HELI", "Heritiera littoralis", IF(J5019="HESY", "Heritiera sylvatica", IF(J5019="NYFR", "Nypa fruticans", IF(J5019="CYRA", "Cynometra ramiflora", IF(J5019="PHPA", "Phoenix paludosa", IF(J5019="SCHY", "Scyphiphora hydrophyllacea", IF(J5019="DIMA", "Diospyros maritima", IF(J5019="POPI", "Pongamia pinnata", IF(J5019="MAPS", "Maniltoa psilogyne", IF(J5019="INBI", "Intsia bijuga", IF(J5019="ACEB", "Acanthus ebracteatus", IF(J5019="CAER", "Calamus erinaceus", IF(J5019="UNUN", "Unknown unknown",  IF(J5019="SOAL", "Sonneratia alba",  IF(J5019="AECO", "Aegiceras corniculatum", "" )) )))))))))))))))))))))))))))))</f>
        <v>Avicennia alba</v>
      </c>
      <c r="J5019" s="1" t="s">
        <v>27</v>
      </c>
      <c r="K5019" s="55" t="n">
        <v>5.6</v>
      </c>
      <c r="L5019" s="1"/>
      <c r="M5019" s="1"/>
      <c r="N5019" s="1"/>
      <c r="O5019" s="1"/>
    </row>
    <row r="5020" s="18" customFormat="true" ht="13.8" hidden="false" customHeight="false" outlineLevel="0" collapsed="false">
      <c r="A5020" s="66" t="s">
        <v>138</v>
      </c>
      <c r="B5020" s="60" t="n">
        <v>43474</v>
      </c>
      <c r="C5020" s="1" t="s">
        <v>19</v>
      </c>
      <c r="D5020" s="1" t="s">
        <v>19</v>
      </c>
      <c r="E5020" s="1" t="s">
        <v>19</v>
      </c>
      <c r="F5020" s="1" t="s">
        <v>203</v>
      </c>
      <c r="G5020" s="66" t="s">
        <v>247</v>
      </c>
      <c r="H5020" s="1" t="n">
        <v>1</v>
      </c>
      <c r="I5020" s="23" t="str">
        <f aca="false">IF(J5020="RHAP", "Rhizophora apiculata", IF(J5020="EXAG", "Excoecaria agallocha", IF(J5020="BRPA", "Bruguiera parviflora", IF(J5020="XYMO", "Xylocarpus moluccensis", IF(J5020="BRCY", "Bruguiera cylindrica", IF(J5020="AVAL", "Avicennia alba", IF(J5020="AVOF", "Avicennia officinalis", IF(J5020="LURA", "Lumnitzera racemosa", IF(J5020="CETA", "Ceriops tagal", IF(J5020="XYGR", "Xylocarpus granatum", IF(J5020="AVMA", "Avicennia marina", IF(J5020="RHMU", "Rhizophora mucronata", IF(J5020="BRGY", "Bruguiera gymnorrhiza", IF(J5020="BRSE", "Bruguiera sexangula", IF(J5020="SOOV", "Sonneratia ovata", IF(J5020="SOCA", "Sonneratia caseolaris", IF(J5020="HELI", "Heritiera littoralis", IF(J5020="HESY", "Heritiera sylvatica", IF(J5020="NYFR", "Nypa fruticans", IF(J5020="CYRA", "Cynometra ramiflora", IF(J5020="PHPA", "Phoenix paludosa", IF(J5020="SCHY", "Scyphiphora hydrophyllacea", IF(J5020="DIMA", "Diospyros maritima", IF(J5020="POPI", "Pongamia pinnata", IF(J5020="MAPS", "Maniltoa psilogyne", IF(J5020="INBI", "Intsia bijuga", IF(J5020="ACEB", "Acanthus ebracteatus", IF(J5020="CAER", "Calamus erinaceus", IF(J5020="UNUN", "Unknown unknown",  IF(J5020="SOAL", "Sonneratia alba",  IF(J5020="AECO", "Aegiceras corniculatum", "" )) )))))))))))))))))))))))))))))</f>
        <v>Avicennia alba</v>
      </c>
      <c r="J5020" s="1" t="s">
        <v>27</v>
      </c>
      <c r="K5020" s="55" t="n">
        <v>5.7</v>
      </c>
      <c r="L5020" s="1"/>
      <c r="M5020" s="1"/>
      <c r="N5020" s="1"/>
      <c r="O5020" s="1"/>
    </row>
    <row r="5021" s="18" customFormat="true" ht="13.8" hidden="false" customHeight="false" outlineLevel="0" collapsed="false">
      <c r="A5021" s="66" t="s">
        <v>138</v>
      </c>
      <c r="B5021" s="60" t="n">
        <v>43474</v>
      </c>
      <c r="C5021" s="1" t="s">
        <v>19</v>
      </c>
      <c r="D5021" s="1" t="s">
        <v>19</v>
      </c>
      <c r="E5021" s="1" t="s">
        <v>19</v>
      </c>
      <c r="F5021" s="1" t="s">
        <v>203</v>
      </c>
      <c r="G5021" s="66" t="s">
        <v>247</v>
      </c>
      <c r="H5021" s="1" t="n">
        <v>2</v>
      </c>
      <c r="I5021" s="23" t="str">
        <f aca="false">IF(J5021="RHAP", "Rhizophora apiculata", IF(J5021="EXAG", "Excoecaria agallocha", IF(J5021="BRPA", "Bruguiera parviflora", IF(J5021="XYMO", "Xylocarpus moluccensis", IF(J5021="BRCY", "Bruguiera cylindrica", IF(J5021="AVAL", "Avicennia alba", IF(J5021="AVOF", "Avicennia officinalis", IF(J5021="LURA", "Lumnitzera racemosa", IF(J5021="CETA", "Ceriops tagal", IF(J5021="XYGR", "Xylocarpus granatum", IF(J5021="AVMA", "Avicennia marina", IF(J5021="RHMU", "Rhizophora mucronata", IF(J5021="BRGY", "Bruguiera gymnorrhiza", IF(J5021="BRSE", "Bruguiera sexangula", IF(J5021="SOOV", "Sonneratia ovata", IF(J5021="SOCA", "Sonneratia caseolaris", IF(J5021="HELI", "Heritiera littoralis", IF(J5021="HESY", "Heritiera sylvatica", IF(J5021="NYFR", "Nypa fruticans", IF(J5021="CYRA", "Cynometra ramiflora", IF(J5021="PHPA", "Phoenix paludosa", IF(J5021="SCHY", "Scyphiphora hydrophyllacea", IF(J5021="DIMA", "Diospyros maritima", IF(J5021="POPI", "Pongamia pinnata", IF(J5021="MAPS", "Maniltoa psilogyne", IF(J5021="INBI", "Intsia bijuga", IF(J5021="ACEB", "Acanthus ebracteatus", IF(J5021="CAER", "Calamus erinaceus", IF(J5021="UNUN", "Unknown unknown",  IF(J5021="SOAL", "Sonneratia alba",  IF(J5021="AECO", "Aegiceras corniculatum", "" )) )))))))))))))))))))))))))))))</f>
        <v>Avicennia alba</v>
      </c>
      <c r="J5021" s="1" t="s">
        <v>27</v>
      </c>
      <c r="K5021" s="55" t="n">
        <v>5.3</v>
      </c>
      <c r="L5021" s="1"/>
      <c r="M5021" s="1"/>
      <c r="N5021" s="1"/>
      <c r="O5021" s="1"/>
    </row>
    <row r="5022" s="18" customFormat="true" ht="13.8" hidden="false" customHeight="false" outlineLevel="0" collapsed="false">
      <c r="A5022" s="66" t="s">
        <v>138</v>
      </c>
      <c r="B5022" s="60" t="n">
        <v>43474</v>
      </c>
      <c r="C5022" s="1" t="s">
        <v>19</v>
      </c>
      <c r="D5022" s="1" t="s">
        <v>19</v>
      </c>
      <c r="E5022" s="1" t="s">
        <v>19</v>
      </c>
      <c r="F5022" s="1" t="s">
        <v>203</v>
      </c>
      <c r="G5022" s="66" t="s">
        <v>247</v>
      </c>
      <c r="H5022" s="1" t="n">
        <v>2</v>
      </c>
      <c r="I5022" s="23" t="str">
        <f aca="false">IF(J5022="RHAP", "Rhizophora apiculata", IF(J5022="EXAG", "Excoecaria agallocha", IF(J5022="BRPA", "Bruguiera parviflora", IF(J5022="XYMO", "Xylocarpus moluccensis", IF(J5022="BRCY", "Bruguiera cylindrica", IF(J5022="AVAL", "Avicennia alba", IF(J5022="AVOF", "Avicennia officinalis", IF(J5022="LURA", "Lumnitzera racemosa", IF(J5022="CETA", "Ceriops tagal", IF(J5022="XYGR", "Xylocarpus granatum", IF(J5022="AVMA", "Avicennia marina", IF(J5022="RHMU", "Rhizophora mucronata", IF(J5022="BRGY", "Bruguiera gymnorrhiza", IF(J5022="BRSE", "Bruguiera sexangula", IF(J5022="SOOV", "Sonneratia ovata", IF(J5022="SOCA", "Sonneratia caseolaris", IF(J5022="HELI", "Heritiera littoralis", IF(J5022="HESY", "Heritiera sylvatica", IF(J5022="NYFR", "Nypa fruticans", IF(J5022="CYRA", "Cynometra ramiflora", IF(J5022="PHPA", "Phoenix paludosa", IF(J5022="SCHY", "Scyphiphora hydrophyllacea", IF(J5022="DIMA", "Diospyros maritima", IF(J5022="POPI", "Pongamia pinnata", IF(J5022="MAPS", "Maniltoa psilogyne", IF(J5022="INBI", "Intsia bijuga", IF(J5022="ACEB", "Acanthus ebracteatus", IF(J5022="CAER", "Calamus erinaceus", IF(J5022="UNUN", "Unknown unknown",  IF(J5022="SOAL", "Sonneratia alba",  IF(J5022="AECO", "Aegiceras corniculatum", "" )) )))))))))))))))))))))))))))))</f>
        <v>Avicennia alba</v>
      </c>
      <c r="J5022" s="1" t="s">
        <v>27</v>
      </c>
      <c r="K5022" s="55" t="n">
        <v>5.5</v>
      </c>
      <c r="L5022" s="1"/>
      <c r="M5022" s="1"/>
      <c r="N5022" s="1"/>
      <c r="O5022" s="1"/>
    </row>
    <row r="5023" s="18" customFormat="true" ht="13.8" hidden="false" customHeight="false" outlineLevel="0" collapsed="false">
      <c r="A5023" s="66" t="s">
        <v>138</v>
      </c>
      <c r="B5023" s="60" t="n">
        <v>43474</v>
      </c>
      <c r="C5023" s="1" t="s">
        <v>19</v>
      </c>
      <c r="D5023" s="1" t="s">
        <v>19</v>
      </c>
      <c r="E5023" s="1" t="s">
        <v>19</v>
      </c>
      <c r="F5023" s="1" t="s">
        <v>203</v>
      </c>
      <c r="G5023" s="66" t="s">
        <v>247</v>
      </c>
      <c r="H5023" s="1" t="n">
        <v>2</v>
      </c>
      <c r="I5023" s="23" t="str">
        <f aca="false">IF(J5023="RHAP", "Rhizophora apiculata", IF(J5023="EXAG", "Excoecaria agallocha", IF(J5023="BRPA", "Bruguiera parviflora", IF(J5023="XYMO", "Xylocarpus moluccensis", IF(J5023="BRCY", "Bruguiera cylindrica", IF(J5023="AVAL", "Avicennia alba", IF(J5023="AVOF", "Avicennia officinalis", IF(J5023="LURA", "Lumnitzera racemosa", IF(J5023="CETA", "Ceriops tagal", IF(J5023="XYGR", "Xylocarpus granatum", IF(J5023="AVMA", "Avicennia marina", IF(J5023="RHMU", "Rhizophora mucronata", IF(J5023="BRGY", "Bruguiera gymnorrhiza", IF(J5023="BRSE", "Bruguiera sexangula", IF(J5023="SOOV", "Sonneratia ovata", IF(J5023="SOCA", "Sonneratia caseolaris", IF(J5023="HELI", "Heritiera littoralis", IF(J5023="HESY", "Heritiera sylvatica", IF(J5023="NYFR", "Nypa fruticans", IF(J5023="CYRA", "Cynometra ramiflora", IF(J5023="PHPA", "Phoenix paludosa", IF(J5023="SCHY", "Scyphiphora hydrophyllacea", IF(J5023="DIMA", "Diospyros maritima", IF(J5023="POPI", "Pongamia pinnata", IF(J5023="MAPS", "Maniltoa psilogyne", IF(J5023="INBI", "Intsia bijuga", IF(J5023="ACEB", "Acanthus ebracteatus", IF(J5023="CAER", "Calamus erinaceus", IF(J5023="UNUN", "Unknown unknown",  IF(J5023="SOAL", "Sonneratia alba",  IF(J5023="AECO", "Aegiceras corniculatum", "" )) )))))))))))))))))))))))))))))</f>
        <v>Avicennia alba</v>
      </c>
      <c r="J5023" s="1" t="s">
        <v>27</v>
      </c>
      <c r="K5023" s="55" t="n">
        <v>6</v>
      </c>
      <c r="L5023" s="1"/>
      <c r="M5023" s="1"/>
      <c r="N5023" s="1"/>
      <c r="O5023" s="1"/>
    </row>
    <row r="5024" s="18" customFormat="true" ht="13.8" hidden="false" customHeight="false" outlineLevel="0" collapsed="false">
      <c r="A5024" s="66" t="s">
        <v>138</v>
      </c>
      <c r="B5024" s="60" t="n">
        <v>43474</v>
      </c>
      <c r="C5024" s="1" t="s">
        <v>19</v>
      </c>
      <c r="D5024" s="1" t="s">
        <v>19</v>
      </c>
      <c r="E5024" s="1" t="s">
        <v>19</v>
      </c>
      <c r="F5024" s="1" t="s">
        <v>203</v>
      </c>
      <c r="G5024" s="66" t="s">
        <v>247</v>
      </c>
      <c r="H5024" s="1" t="n">
        <v>2</v>
      </c>
      <c r="I5024" s="23" t="str">
        <f aca="false">IF(J5024="RHAP", "Rhizophora apiculata", IF(J5024="EXAG", "Excoecaria agallocha", IF(J5024="BRPA", "Bruguiera parviflora", IF(J5024="XYMO", "Xylocarpus moluccensis", IF(J5024="BRCY", "Bruguiera cylindrica", IF(J5024="AVAL", "Avicennia alba", IF(J5024="AVOF", "Avicennia officinalis", IF(J5024="LURA", "Lumnitzera racemosa", IF(J5024="CETA", "Ceriops tagal", IF(J5024="XYGR", "Xylocarpus granatum", IF(J5024="AVMA", "Avicennia marina", IF(J5024="RHMU", "Rhizophora mucronata", IF(J5024="BRGY", "Bruguiera gymnorrhiza", IF(J5024="BRSE", "Bruguiera sexangula", IF(J5024="SOOV", "Sonneratia ovata", IF(J5024="SOCA", "Sonneratia caseolaris", IF(J5024="HELI", "Heritiera littoralis", IF(J5024="HESY", "Heritiera sylvatica", IF(J5024="NYFR", "Nypa fruticans", IF(J5024="CYRA", "Cynometra ramiflora", IF(J5024="PHPA", "Phoenix paludosa", IF(J5024="SCHY", "Scyphiphora hydrophyllacea", IF(J5024="DIMA", "Diospyros maritima", IF(J5024="POPI", "Pongamia pinnata", IF(J5024="MAPS", "Maniltoa psilogyne", IF(J5024="INBI", "Intsia bijuga", IF(J5024="ACEB", "Acanthus ebracteatus", IF(J5024="CAER", "Calamus erinaceus", IF(J5024="UNUN", "Unknown unknown",  IF(J5024="SOAL", "Sonneratia alba",  IF(J5024="AECO", "Aegiceras corniculatum", "" )) )))))))))))))))))))))))))))))</f>
        <v>Avicennia alba</v>
      </c>
      <c r="J5024" s="1" t="s">
        <v>27</v>
      </c>
      <c r="K5024" s="55" t="n">
        <v>6.2</v>
      </c>
      <c r="L5024" s="1"/>
      <c r="M5024" s="1"/>
      <c r="N5024" s="1"/>
      <c r="O5024" s="1"/>
    </row>
    <row r="5025" s="18" customFormat="true" ht="13.8" hidden="false" customHeight="false" outlineLevel="0" collapsed="false">
      <c r="A5025" s="66" t="s">
        <v>138</v>
      </c>
      <c r="B5025" s="60" t="n">
        <v>43474</v>
      </c>
      <c r="C5025" s="1" t="s">
        <v>19</v>
      </c>
      <c r="D5025" s="1" t="s">
        <v>19</v>
      </c>
      <c r="E5025" s="1" t="s">
        <v>19</v>
      </c>
      <c r="F5025" s="1" t="s">
        <v>203</v>
      </c>
      <c r="G5025" s="66" t="s">
        <v>247</v>
      </c>
      <c r="H5025" s="1" t="n">
        <v>2</v>
      </c>
      <c r="I5025" s="23" t="str">
        <f aca="false">IF(J5025="RHAP", "Rhizophora apiculata", IF(J5025="EXAG", "Excoecaria agallocha", IF(J5025="BRPA", "Bruguiera parviflora", IF(J5025="XYMO", "Xylocarpus moluccensis", IF(J5025="BRCY", "Bruguiera cylindrica", IF(J5025="AVAL", "Avicennia alba", IF(J5025="AVOF", "Avicennia officinalis", IF(J5025="LURA", "Lumnitzera racemosa", IF(J5025="CETA", "Ceriops tagal", IF(J5025="XYGR", "Xylocarpus granatum", IF(J5025="AVMA", "Avicennia marina", IF(J5025="RHMU", "Rhizophora mucronata", IF(J5025="BRGY", "Bruguiera gymnorrhiza", IF(J5025="BRSE", "Bruguiera sexangula", IF(J5025="SOOV", "Sonneratia ovata", IF(J5025="SOCA", "Sonneratia caseolaris", IF(J5025="HELI", "Heritiera littoralis", IF(J5025="HESY", "Heritiera sylvatica", IF(J5025="NYFR", "Nypa fruticans", IF(J5025="CYRA", "Cynometra ramiflora", IF(J5025="PHPA", "Phoenix paludosa", IF(J5025="SCHY", "Scyphiphora hydrophyllacea", IF(J5025="DIMA", "Diospyros maritima", IF(J5025="POPI", "Pongamia pinnata", IF(J5025="MAPS", "Maniltoa psilogyne", IF(J5025="INBI", "Intsia bijuga", IF(J5025="ACEB", "Acanthus ebracteatus", IF(J5025="CAER", "Calamus erinaceus", IF(J5025="UNUN", "Unknown unknown",  IF(J5025="SOAL", "Sonneratia alba",  IF(J5025="AECO", "Aegiceras corniculatum", "" )) )))))))))))))))))))))))))))))</f>
        <v>Avicennia alba</v>
      </c>
      <c r="J5025" s="1" t="s">
        <v>27</v>
      </c>
      <c r="K5025" s="55" t="n">
        <v>7.7</v>
      </c>
      <c r="L5025" s="1"/>
      <c r="M5025" s="1"/>
      <c r="N5025" s="1"/>
      <c r="O5025" s="1"/>
    </row>
    <row r="5026" s="18" customFormat="true" ht="13.8" hidden="false" customHeight="false" outlineLevel="0" collapsed="false">
      <c r="A5026" s="66" t="s">
        <v>138</v>
      </c>
      <c r="B5026" s="60" t="n">
        <v>43474</v>
      </c>
      <c r="C5026" s="1" t="s">
        <v>19</v>
      </c>
      <c r="D5026" s="1" t="s">
        <v>19</v>
      </c>
      <c r="E5026" s="1" t="s">
        <v>19</v>
      </c>
      <c r="F5026" s="1" t="s">
        <v>203</v>
      </c>
      <c r="G5026" s="66" t="s">
        <v>247</v>
      </c>
      <c r="H5026" s="1" t="n">
        <v>2</v>
      </c>
      <c r="I5026" s="23" t="str">
        <f aca="false">IF(J5026="RHAP", "Rhizophora apiculata", IF(J5026="EXAG", "Excoecaria agallocha", IF(J5026="BRPA", "Bruguiera parviflora", IF(J5026="XYMO", "Xylocarpus moluccensis", IF(J5026="BRCY", "Bruguiera cylindrica", IF(J5026="AVAL", "Avicennia alba", IF(J5026="AVOF", "Avicennia officinalis", IF(J5026="LURA", "Lumnitzera racemosa", IF(J5026="CETA", "Ceriops tagal", IF(J5026="XYGR", "Xylocarpus granatum", IF(J5026="AVMA", "Avicennia marina", IF(J5026="RHMU", "Rhizophora mucronata", IF(J5026="BRGY", "Bruguiera gymnorrhiza", IF(J5026="BRSE", "Bruguiera sexangula", IF(J5026="SOOV", "Sonneratia ovata", IF(J5026="SOCA", "Sonneratia caseolaris", IF(J5026="HELI", "Heritiera littoralis", IF(J5026="HESY", "Heritiera sylvatica", IF(J5026="NYFR", "Nypa fruticans", IF(J5026="CYRA", "Cynometra ramiflora", IF(J5026="PHPA", "Phoenix paludosa", IF(J5026="SCHY", "Scyphiphora hydrophyllacea", IF(J5026="DIMA", "Diospyros maritima", IF(J5026="POPI", "Pongamia pinnata", IF(J5026="MAPS", "Maniltoa psilogyne", IF(J5026="INBI", "Intsia bijuga", IF(J5026="ACEB", "Acanthus ebracteatus", IF(J5026="CAER", "Calamus erinaceus", IF(J5026="UNUN", "Unknown unknown",  IF(J5026="SOAL", "Sonneratia alba",  IF(J5026="AECO", "Aegiceras corniculatum", "" )) )))))))))))))))))))))))))))))</f>
        <v>Avicennia alba</v>
      </c>
      <c r="J5026" s="1" t="s">
        <v>27</v>
      </c>
      <c r="K5026" s="55" t="n">
        <v>5.2</v>
      </c>
      <c r="L5026" s="1"/>
      <c r="M5026" s="1"/>
      <c r="N5026" s="1"/>
      <c r="O5026" s="1"/>
    </row>
    <row r="5027" s="18" customFormat="true" ht="13.8" hidden="false" customHeight="false" outlineLevel="0" collapsed="false">
      <c r="A5027" s="66" t="s">
        <v>138</v>
      </c>
      <c r="B5027" s="60" t="n">
        <v>43474</v>
      </c>
      <c r="C5027" s="1" t="s">
        <v>19</v>
      </c>
      <c r="D5027" s="1" t="s">
        <v>19</v>
      </c>
      <c r="E5027" s="1" t="s">
        <v>19</v>
      </c>
      <c r="F5027" s="1" t="s">
        <v>203</v>
      </c>
      <c r="G5027" s="66" t="s">
        <v>247</v>
      </c>
      <c r="H5027" s="1" t="n">
        <v>2</v>
      </c>
      <c r="I5027" s="23" t="str">
        <f aca="false">IF(J5027="RHAP", "Rhizophora apiculata", IF(J5027="EXAG", "Excoecaria agallocha", IF(J5027="BRPA", "Bruguiera parviflora", IF(J5027="XYMO", "Xylocarpus moluccensis", IF(J5027="BRCY", "Bruguiera cylindrica", IF(J5027="AVAL", "Avicennia alba", IF(J5027="AVOF", "Avicennia officinalis", IF(J5027="LURA", "Lumnitzera racemosa", IF(J5027="CETA", "Ceriops tagal", IF(J5027="XYGR", "Xylocarpus granatum", IF(J5027="AVMA", "Avicennia marina", IF(J5027="RHMU", "Rhizophora mucronata", IF(J5027="BRGY", "Bruguiera gymnorrhiza", IF(J5027="BRSE", "Bruguiera sexangula", IF(J5027="SOOV", "Sonneratia ovata", IF(J5027="SOCA", "Sonneratia caseolaris", IF(J5027="HELI", "Heritiera littoralis", IF(J5027="HESY", "Heritiera sylvatica", IF(J5027="NYFR", "Nypa fruticans", IF(J5027="CYRA", "Cynometra ramiflora", IF(J5027="PHPA", "Phoenix paludosa", IF(J5027="SCHY", "Scyphiphora hydrophyllacea", IF(J5027="DIMA", "Diospyros maritima", IF(J5027="POPI", "Pongamia pinnata", IF(J5027="MAPS", "Maniltoa psilogyne", IF(J5027="INBI", "Intsia bijuga", IF(J5027="ACEB", "Acanthus ebracteatus", IF(J5027="CAER", "Calamus erinaceus", IF(J5027="UNUN", "Unknown unknown",  IF(J5027="SOAL", "Sonneratia alba",  IF(J5027="AECO", "Aegiceras corniculatum", "" )) )))))))))))))))))))))))))))))</f>
        <v>Avicennia alba</v>
      </c>
      <c r="J5027" s="1" t="s">
        <v>27</v>
      </c>
      <c r="K5027" s="55" t="n">
        <v>5</v>
      </c>
      <c r="L5027" s="1"/>
      <c r="M5027" s="1"/>
      <c r="N5027" s="1"/>
      <c r="O5027" s="1"/>
    </row>
    <row r="5028" s="18" customFormat="true" ht="13.8" hidden="false" customHeight="false" outlineLevel="0" collapsed="false">
      <c r="A5028" s="66" t="s">
        <v>138</v>
      </c>
      <c r="B5028" s="60" t="n">
        <v>43474</v>
      </c>
      <c r="C5028" s="1" t="s">
        <v>19</v>
      </c>
      <c r="D5028" s="1" t="s">
        <v>19</v>
      </c>
      <c r="E5028" s="1" t="s">
        <v>19</v>
      </c>
      <c r="F5028" s="1" t="s">
        <v>203</v>
      </c>
      <c r="G5028" s="66" t="s">
        <v>247</v>
      </c>
      <c r="H5028" s="1" t="n">
        <v>2</v>
      </c>
      <c r="I5028" s="23" t="str">
        <f aca="false">IF(J5028="RHAP", "Rhizophora apiculata", IF(J5028="EXAG", "Excoecaria agallocha", IF(J5028="BRPA", "Bruguiera parviflora", IF(J5028="XYMO", "Xylocarpus moluccensis", IF(J5028="BRCY", "Bruguiera cylindrica", IF(J5028="AVAL", "Avicennia alba", IF(J5028="AVOF", "Avicennia officinalis", IF(J5028="LURA", "Lumnitzera racemosa", IF(J5028="CETA", "Ceriops tagal", IF(J5028="XYGR", "Xylocarpus granatum", IF(J5028="AVMA", "Avicennia marina", IF(J5028="RHMU", "Rhizophora mucronata", IF(J5028="BRGY", "Bruguiera gymnorrhiza", IF(J5028="BRSE", "Bruguiera sexangula", IF(J5028="SOOV", "Sonneratia ovata", IF(J5028="SOCA", "Sonneratia caseolaris", IF(J5028="HELI", "Heritiera littoralis", IF(J5028="HESY", "Heritiera sylvatica", IF(J5028="NYFR", "Nypa fruticans", IF(J5028="CYRA", "Cynometra ramiflora", IF(J5028="PHPA", "Phoenix paludosa", IF(J5028="SCHY", "Scyphiphora hydrophyllacea", IF(J5028="DIMA", "Diospyros maritima", IF(J5028="POPI", "Pongamia pinnata", IF(J5028="MAPS", "Maniltoa psilogyne", IF(J5028="INBI", "Intsia bijuga", IF(J5028="ACEB", "Acanthus ebracteatus", IF(J5028="CAER", "Calamus erinaceus", IF(J5028="UNUN", "Unknown unknown",  IF(J5028="SOAL", "Sonneratia alba",  IF(J5028="AECO", "Aegiceras corniculatum", "" )) )))))))))))))))))))))))))))))</f>
        <v>Avicennia alba</v>
      </c>
      <c r="J5028" s="1" t="s">
        <v>27</v>
      </c>
      <c r="K5028" s="55" t="n">
        <v>5</v>
      </c>
      <c r="L5028" s="1"/>
      <c r="M5028" s="1"/>
      <c r="N5028" s="1"/>
      <c r="O5028" s="1"/>
    </row>
    <row r="5029" s="18" customFormat="true" ht="13.8" hidden="false" customHeight="false" outlineLevel="0" collapsed="false">
      <c r="A5029" s="66" t="s">
        <v>138</v>
      </c>
      <c r="B5029" s="60" t="n">
        <v>43474</v>
      </c>
      <c r="C5029" s="1" t="s">
        <v>19</v>
      </c>
      <c r="D5029" s="1" t="s">
        <v>19</v>
      </c>
      <c r="E5029" s="1" t="s">
        <v>19</v>
      </c>
      <c r="F5029" s="1" t="s">
        <v>203</v>
      </c>
      <c r="G5029" s="66" t="s">
        <v>247</v>
      </c>
      <c r="H5029" s="1" t="n">
        <v>2</v>
      </c>
      <c r="I5029" s="23" t="str">
        <f aca="false">IF(J5029="RHAP", "Rhizophora apiculata", IF(J5029="EXAG", "Excoecaria agallocha", IF(J5029="BRPA", "Bruguiera parviflora", IF(J5029="XYMO", "Xylocarpus moluccensis", IF(J5029="BRCY", "Bruguiera cylindrica", IF(J5029="AVAL", "Avicennia alba", IF(J5029="AVOF", "Avicennia officinalis", IF(J5029="LURA", "Lumnitzera racemosa", IF(J5029="CETA", "Ceriops tagal", IF(J5029="XYGR", "Xylocarpus granatum", IF(J5029="AVMA", "Avicennia marina", IF(J5029="RHMU", "Rhizophora mucronata", IF(J5029="BRGY", "Bruguiera gymnorrhiza", IF(J5029="BRSE", "Bruguiera sexangula", IF(J5029="SOOV", "Sonneratia ovata", IF(J5029="SOCA", "Sonneratia caseolaris", IF(J5029="HELI", "Heritiera littoralis", IF(J5029="HESY", "Heritiera sylvatica", IF(J5029="NYFR", "Nypa fruticans", IF(J5029="CYRA", "Cynometra ramiflora", IF(J5029="PHPA", "Phoenix paludosa", IF(J5029="SCHY", "Scyphiphora hydrophyllacea", IF(J5029="DIMA", "Diospyros maritima", IF(J5029="POPI", "Pongamia pinnata", IF(J5029="MAPS", "Maniltoa psilogyne", IF(J5029="INBI", "Intsia bijuga", IF(J5029="ACEB", "Acanthus ebracteatus", IF(J5029="CAER", "Calamus erinaceus", IF(J5029="UNUN", "Unknown unknown",  IF(J5029="SOAL", "Sonneratia alba",  IF(J5029="AECO", "Aegiceras corniculatum", "" )) )))))))))))))))))))))))))))))</f>
        <v>Avicennia alba</v>
      </c>
      <c r="J5029" s="1" t="s">
        <v>27</v>
      </c>
      <c r="K5029" s="55" t="n">
        <v>8</v>
      </c>
      <c r="L5029" s="1"/>
      <c r="M5029" s="1"/>
      <c r="N5029" s="1"/>
      <c r="O5029" s="1"/>
    </row>
    <row r="5030" s="18" customFormat="true" ht="13.8" hidden="false" customHeight="false" outlineLevel="0" collapsed="false">
      <c r="A5030" s="66" t="s">
        <v>138</v>
      </c>
      <c r="B5030" s="60" t="n">
        <v>43474</v>
      </c>
      <c r="C5030" s="1" t="s">
        <v>19</v>
      </c>
      <c r="D5030" s="1" t="s">
        <v>19</v>
      </c>
      <c r="E5030" s="1" t="s">
        <v>19</v>
      </c>
      <c r="F5030" s="1" t="s">
        <v>203</v>
      </c>
      <c r="G5030" s="66" t="s">
        <v>247</v>
      </c>
      <c r="H5030" s="1" t="n">
        <v>2</v>
      </c>
      <c r="I5030" s="23" t="str">
        <f aca="false">IF(J5030="RHAP", "Rhizophora apiculata", IF(J5030="EXAG", "Excoecaria agallocha", IF(J5030="BRPA", "Bruguiera parviflora", IF(J5030="XYMO", "Xylocarpus moluccensis", IF(J5030="BRCY", "Bruguiera cylindrica", IF(J5030="AVAL", "Avicennia alba", IF(J5030="AVOF", "Avicennia officinalis", IF(J5030="LURA", "Lumnitzera racemosa", IF(J5030="CETA", "Ceriops tagal", IF(J5030="XYGR", "Xylocarpus granatum", IF(J5030="AVMA", "Avicennia marina", IF(J5030="RHMU", "Rhizophora mucronata", IF(J5030="BRGY", "Bruguiera gymnorrhiza", IF(J5030="BRSE", "Bruguiera sexangula", IF(J5030="SOOV", "Sonneratia ovata", IF(J5030="SOCA", "Sonneratia caseolaris", IF(J5030="HELI", "Heritiera littoralis", IF(J5030="HESY", "Heritiera sylvatica", IF(J5030="NYFR", "Nypa fruticans", IF(J5030="CYRA", "Cynometra ramiflora", IF(J5030="PHPA", "Phoenix paludosa", IF(J5030="SCHY", "Scyphiphora hydrophyllacea", IF(J5030="DIMA", "Diospyros maritima", IF(J5030="POPI", "Pongamia pinnata", IF(J5030="MAPS", "Maniltoa psilogyne", IF(J5030="INBI", "Intsia bijuga", IF(J5030="ACEB", "Acanthus ebracteatus", IF(J5030="CAER", "Calamus erinaceus", IF(J5030="UNUN", "Unknown unknown",  IF(J5030="SOAL", "Sonneratia alba",  IF(J5030="AECO", "Aegiceras corniculatum", "" )) )))))))))))))))))))))))))))))</f>
        <v>Avicennia alba</v>
      </c>
      <c r="J5030" s="1" t="s">
        <v>27</v>
      </c>
      <c r="K5030" s="55" t="n">
        <v>7.6</v>
      </c>
      <c r="L5030" s="1"/>
      <c r="M5030" s="1"/>
      <c r="N5030" s="1"/>
      <c r="O5030" s="1"/>
    </row>
    <row r="5031" s="18" customFormat="true" ht="13.8" hidden="false" customHeight="false" outlineLevel="0" collapsed="false">
      <c r="A5031" s="66" t="s">
        <v>138</v>
      </c>
      <c r="B5031" s="60" t="n">
        <v>43474</v>
      </c>
      <c r="C5031" s="1" t="s">
        <v>19</v>
      </c>
      <c r="D5031" s="1" t="s">
        <v>19</v>
      </c>
      <c r="E5031" s="1" t="s">
        <v>19</v>
      </c>
      <c r="F5031" s="1" t="s">
        <v>203</v>
      </c>
      <c r="G5031" s="66" t="s">
        <v>247</v>
      </c>
      <c r="H5031" s="1" t="n">
        <v>2</v>
      </c>
      <c r="I5031" s="23" t="str">
        <f aca="false">IF(J5031="RHAP", "Rhizophora apiculata", IF(J5031="EXAG", "Excoecaria agallocha", IF(J5031="BRPA", "Bruguiera parviflora", IF(J5031="XYMO", "Xylocarpus moluccensis", IF(J5031="BRCY", "Bruguiera cylindrica", IF(J5031="AVAL", "Avicennia alba", IF(J5031="AVOF", "Avicennia officinalis", IF(J5031="LURA", "Lumnitzera racemosa", IF(J5031="CETA", "Ceriops tagal", IF(J5031="XYGR", "Xylocarpus granatum", IF(J5031="AVMA", "Avicennia marina", IF(J5031="RHMU", "Rhizophora mucronata", IF(J5031="BRGY", "Bruguiera gymnorrhiza", IF(J5031="BRSE", "Bruguiera sexangula", IF(J5031="SOOV", "Sonneratia ovata", IF(J5031="SOCA", "Sonneratia caseolaris", IF(J5031="HELI", "Heritiera littoralis", IF(J5031="HESY", "Heritiera sylvatica", IF(J5031="NYFR", "Nypa fruticans", IF(J5031="CYRA", "Cynometra ramiflora", IF(J5031="PHPA", "Phoenix paludosa", IF(J5031="SCHY", "Scyphiphora hydrophyllacea", IF(J5031="DIMA", "Diospyros maritima", IF(J5031="POPI", "Pongamia pinnata", IF(J5031="MAPS", "Maniltoa psilogyne", IF(J5031="INBI", "Intsia bijuga", IF(J5031="ACEB", "Acanthus ebracteatus", IF(J5031="CAER", "Calamus erinaceus", IF(J5031="UNUN", "Unknown unknown",  IF(J5031="SOAL", "Sonneratia alba",  IF(J5031="AECO", "Aegiceras corniculatum", "" )) )))))))))))))))))))))))))))))</f>
        <v>Avicennia alba</v>
      </c>
      <c r="J5031" s="1" t="s">
        <v>27</v>
      </c>
      <c r="K5031" s="55" t="n">
        <v>7.3</v>
      </c>
      <c r="L5031" s="1"/>
      <c r="M5031" s="1"/>
      <c r="N5031" s="1"/>
      <c r="O5031" s="1"/>
    </row>
    <row r="5032" s="18" customFormat="true" ht="13.8" hidden="false" customHeight="false" outlineLevel="0" collapsed="false">
      <c r="A5032" s="66" t="s">
        <v>138</v>
      </c>
      <c r="B5032" s="60" t="n">
        <v>43474</v>
      </c>
      <c r="C5032" s="1" t="s">
        <v>19</v>
      </c>
      <c r="D5032" s="1" t="s">
        <v>19</v>
      </c>
      <c r="E5032" s="1" t="s">
        <v>19</v>
      </c>
      <c r="F5032" s="1" t="s">
        <v>203</v>
      </c>
      <c r="G5032" s="66" t="s">
        <v>247</v>
      </c>
      <c r="H5032" s="1" t="n">
        <v>2</v>
      </c>
      <c r="I5032" s="23" t="str">
        <f aca="false">IF(J5032="RHAP", "Rhizophora apiculata", IF(J5032="EXAG", "Excoecaria agallocha", IF(J5032="BRPA", "Bruguiera parviflora", IF(J5032="XYMO", "Xylocarpus moluccensis", IF(J5032="BRCY", "Bruguiera cylindrica", IF(J5032="AVAL", "Avicennia alba", IF(J5032="AVOF", "Avicennia officinalis", IF(J5032="LURA", "Lumnitzera racemosa", IF(J5032="CETA", "Ceriops tagal", IF(J5032="XYGR", "Xylocarpus granatum", IF(J5032="AVMA", "Avicennia marina", IF(J5032="RHMU", "Rhizophora mucronata", IF(J5032="BRGY", "Bruguiera gymnorrhiza", IF(J5032="BRSE", "Bruguiera sexangula", IF(J5032="SOOV", "Sonneratia ovata", IF(J5032="SOCA", "Sonneratia caseolaris", IF(J5032="HELI", "Heritiera littoralis", IF(J5032="HESY", "Heritiera sylvatica", IF(J5032="NYFR", "Nypa fruticans", IF(J5032="CYRA", "Cynometra ramiflora", IF(J5032="PHPA", "Phoenix paludosa", IF(J5032="SCHY", "Scyphiphora hydrophyllacea", IF(J5032="DIMA", "Diospyros maritima", IF(J5032="POPI", "Pongamia pinnata", IF(J5032="MAPS", "Maniltoa psilogyne", IF(J5032="INBI", "Intsia bijuga", IF(J5032="ACEB", "Acanthus ebracteatus", IF(J5032="CAER", "Calamus erinaceus", IF(J5032="UNUN", "Unknown unknown",  IF(J5032="SOAL", "Sonneratia alba",  IF(J5032="AECO", "Aegiceras corniculatum", "" )) )))))))))))))))))))))))))))))</f>
        <v>Avicennia alba</v>
      </c>
      <c r="J5032" s="1" t="s">
        <v>27</v>
      </c>
      <c r="K5032" s="55" t="n">
        <v>6.5</v>
      </c>
      <c r="L5032" s="1"/>
      <c r="M5032" s="1"/>
      <c r="N5032" s="1"/>
      <c r="O5032" s="1"/>
    </row>
    <row r="5033" s="18" customFormat="true" ht="13.8" hidden="false" customHeight="false" outlineLevel="0" collapsed="false">
      <c r="A5033" s="66" t="s">
        <v>138</v>
      </c>
      <c r="B5033" s="60" t="n">
        <v>43474</v>
      </c>
      <c r="C5033" s="1" t="s">
        <v>19</v>
      </c>
      <c r="D5033" s="1" t="s">
        <v>19</v>
      </c>
      <c r="E5033" s="1" t="s">
        <v>19</v>
      </c>
      <c r="F5033" s="1" t="s">
        <v>203</v>
      </c>
      <c r="G5033" s="66" t="s">
        <v>247</v>
      </c>
      <c r="H5033" s="1" t="n">
        <v>2</v>
      </c>
      <c r="I5033" s="23" t="str">
        <f aca="false">IF(J5033="RHAP", "Rhizophora apiculata", IF(J5033="EXAG", "Excoecaria agallocha", IF(J5033="BRPA", "Bruguiera parviflora", IF(J5033="XYMO", "Xylocarpus moluccensis", IF(J5033="BRCY", "Bruguiera cylindrica", IF(J5033="AVAL", "Avicennia alba", IF(J5033="AVOF", "Avicennia officinalis", IF(J5033="LURA", "Lumnitzera racemosa", IF(J5033="CETA", "Ceriops tagal", IF(J5033="XYGR", "Xylocarpus granatum", IF(J5033="AVMA", "Avicennia marina", IF(J5033="RHMU", "Rhizophora mucronata", IF(J5033="BRGY", "Bruguiera gymnorrhiza", IF(J5033="BRSE", "Bruguiera sexangula", IF(J5033="SOOV", "Sonneratia ovata", IF(J5033="SOCA", "Sonneratia caseolaris", IF(J5033="HELI", "Heritiera littoralis", IF(J5033="HESY", "Heritiera sylvatica", IF(J5033="NYFR", "Nypa fruticans", IF(J5033="CYRA", "Cynometra ramiflora", IF(J5033="PHPA", "Phoenix paludosa", IF(J5033="SCHY", "Scyphiphora hydrophyllacea", IF(J5033="DIMA", "Diospyros maritima", IF(J5033="POPI", "Pongamia pinnata", IF(J5033="MAPS", "Maniltoa psilogyne", IF(J5033="INBI", "Intsia bijuga", IF(J5033="ACEB", "Acanthus ebracteatus", IF(J5033="CAER", "Calamus erinaceus", IF(J5033="UNUN", "Unknown unknown",  IF(J5033="SOAL", "Sonneratia alba",  IF(J5033="AECO", "Aegiceras corniculatum", "" )) )))))))))))))))))))))))))))))</f>
        <v>Avicennia alba</v>
      </c>
      <c r="J5033" s="1" t="s">
        <v>27</v>
      </c>
      <c r="K5033" s="55" t="n">
        <v>5</v>
      </c>
      <c r="L5033" s="1"/>
      <c r="M5033" s="1"/>
      <c r="N5033" s="1"/>
      <c r="O5033" s="1"/>
    </row>
    <row r="5034" s="18" customFormat="true" ht="13.8" hidden="false" customHeight="false" outlineLevel="0" collapsed="false">
      <c r="A5034" s="66" t="s">
        <v>138</v>
      </c>
      <c r="B5034" s="60" t="n">
        <v>43474</v>
      </c>
      <c r="C5034" s="1" t="s">
        <v>19</v>
      </c>
      <c r="D5034" s="1" t="s">
        <v>19</v>
      </c>
      <c r="E5034" s="1" t="s">
        <v>19</v>
      </c>
      <c r="F5034" s="1" t="s">
        <v>203</v>
      </c>
      <c r="G5034" s="66" t="s">
        <v>247</v>
      </c>
      <c r="H5034" s="1" t="n">
        <v>2</v>
      </c>
      <c r="I5034" s="23" t="str">
        <f aca="false">IF(J5034="RHAP", "Rhizophora apiculata", IF(J5034="EXAG", "Excoecaria agallocha", IF(J5034="BRPA", "Bruguiera parviflora", IF(J5034="XYMO", "Xylocarpus moluccensis", IF(J5034="BRCY", "Bruguiera cylindrica", IF(J5034="AVAL", "Avicennia alba", IF(J5034="AVOF", "Avicennia officinalis", IF(J5034="LURA", "Lumnitzera racemosa", IF(J5034="CETA", "Ceriops tagal", IF(J5034="XYGR", "Xylocarpus granatum", IF(J5034="AVMA", "Avicennia marina", IF(J5034="RHMU", "Rhizophora mucronata", IF(J5034="BRGY", "Bruguiera gymnorrhiza", IF(J5034="BRSE", "Bruguiera sexangula", IF(J5034="SOOV", "Sonneratia ovata", IF(J5034="SOCA", "Sonneratia caseolaris", IF(J5034="HELI", "Heritiera littoralis", IF(J5034="HESY", "Heritiera sylvatica", IF(J5034="NYFR", "Nypa fruticans", IF(J5034="CYRA", "Cynometra ramiflora", IF(J5034="PHPA", "Phoenix paludosa", IF(J5034="SCHY", "Scyphiphora hydrophyllacea", IF(J5034="DIMA", "Diospyros maritima", IF(J5034="POPI", "Pongamia pinnata", IF(J5034="MAPS", "Maniltoa psilogyne", IF(J5034="INBI", "Intsia bijuga", IF(J5034="ACEB", "Acanthus ebracteatus", IF(J5034="CAER", "Calamus erinaceus", IF(J5034="UNUN", "Unknown unknown",  IF(J5034="SOAL", "Sonneratia alba",  IF(J5034="AECO", "Aegiceras corniculatum", "" )) )))))))))))))))))))))))))))))</f>
        <v>Avicennia alba</v>
      </c>
      <c r="J5034" s="1" t="s">
        <v>27</v>
      </c>
      <c r="K5034" s="55" t="n">
        <v>7.2</v>
      </c>
      <c r="L5034" s="1"/>
      <c r="M5034" s="1"/>
      <c r="N5034" s="1"/>
      <c r="O5034" s="1"/>
    </row>
    <row r="5035" s="18" customFormat="true" ht="13.8" hidden="false" customHeight="false" outlineLevel="0" collapsed="false">
      <c r="A5035" s="66" t="s">
        <v>138</v>
      </c>
      <c r="B5035" s="60" t="n">
        <v>43474</v>
      </c>
      <c r="C5035" s="1" t="s">
        <v>19</v>
      </c>
      <c r="D5035" s="1" t="s">
        <v>19</v>
      </c>
      <c r="E5035" s="1" t="s">
        <v>19</v>
      </c>
      <c r="F5035" s="1" t="s">
        <v>203</v>
      </c>
      <c r="G5035" s="66" t="s">
        <v>247</v>
      </c>
      <c r="H5035" s="1" t="n">
        <v>2</v>
      </c>
      <c r="I5035" s="23" t="str">
        <f aca="false">IF(J5035="RHAP", "Rhizophora apiculata", IF(J5035="EXAG", "Excoecaria agallocha", IF(J5035="BRPA", "Bruguiera parviflora", IF(J5035="XYMO", "Xylocarpus moluccensis", IF(J5035="BRCY", "Bruguiera cylindrica", IF(J5035="AVAL", "Avicennia alba", IF(J5035="AVOF", "Avicennia officinalis", IF(J5035="LURA", "Lumnitzera racemosa", IF(J5035="CETA", "Ceriops tagal", IF(J5035="XYGR", "Xylocarpus granatum", IF(J5035="AVMA", "Avicennia marina", IF(J5035="RHMU", "Rhizophora mucronata", IF(J5035="BRGY", "Bruguiera gymnorrhiza", IF(J5035="BRSE", "Bruguiera sexangula", IF(J5035="SOOV", "Sonneratia ovata", IF(J5035="SOCA", "Sonneratia caseolaris", IF(J5035="HELI", "Heritiera littoralis", IF(J5035="HESY", "Heritiera sylvatica", IF(J5035="NYFR", "Nypa fruticans", IF(J5035="CYRA", "Cynometra ramiflora", IF(J5035="PHPA", "Phoenix paludosa", IF(J5035="SCHY", "Scyphiphora hydrophyllacea", IF(J5035="DIMA", "Diospyros maritima", IF(J5035="POPI", "Pongamia pinnata", IF(J5035="MAPS", "Maniltoa psilogyne", IF(J5035="INBI", "Intsia bijuga", IF(J5035="ACEB", "Acanthus ebracteatus", IF(J5035="CAER", "Calamus erinaceus", IF(J5035="UNUN", "Unknown unknown",  IF(J5035="SOAL", "Sonneratia alba",  IF(J5035="AECO", "Aegiceras corniculatum", "" )) )))))))))))))))))))))))))))))</f>
        <v>Avicennia alba</v>
      </c>
      <c r="J5035" s="1" t="s">
        <v>27</v>
      </c>
      <c r="K5035" s="55" t="n">
        <v>8.9</v>
      </c>
      <c r="L5035" s="1"/>
      <c r="M5035" s="1"/>
      <c r="N5035" s="1"/>
      <c r="O5035" s="1"/>
    </row>
    <row r="5036" s="18" customFormat="true" ht="13.8" hidden="false" customHeight="false" outlineLevel="0" collapsed="false">
      <c r="A5036" s="66" t="s">
        <v>138</v>
      </c>
      <c r="B5036" s="60" t="n">
        <v>43474</v>
      </c>
      <c r="C5036" s="1" t="s">
        <v>19</v>
      </c>
      <c r="D5036" s="1" t="s">
        <v>19</v>
      </c>
      <c r="E5036" s="1" t="s">
        <v>19</v>
      </c>
      <c r="F5036" s="1" t="s">
        <v>203</v>
      </c>
      <c r="G5036" s="66" t="s">
        <v>247</v>
      </c>
      <c r="H5036" s="1" t="n">
        <v>2</v>
      </c>
      <c r="I5036" s="23" t="str">
        <f aca="false">IF(J5036="RHAP", "Rhizophora apiculata", IF(J5036="EXAG", "Excoecaria agallocha", IF(J5036="BRPA", "Bruguiera parviflora", IF(J5036="XYMO", "Xylocarpus moluccensis", IF(J5036="BRCY", "Bruguiera cylindrica", IF(J5036="AVAL", "Avicennia alba", IF(J5036="AVOF", "Avicennia officinalis", IF(J5036="LURA", "Lumnitzera racemosa", IF(J5036="CETA", "Ceriops tagal", IF(J5036="XYGR", "Xylocarpus granatum", IF(J5036="AVMA", "Avicennia marina", IF(J5036="RHMU", "Rhizophora mucronata", IF(J5036="BRGY", "Bruguiera gymnorrhiza", IF(J5036="BRSE", "Bruguiera sexangula", IF(J5036="SOOV", "Sonneratia ovata", IF(J5036="SOCA", "Sonneratia caseolaris", IF(J5036="HELI", "Heritiera littoralis", IF(J5036="HESY", "Heritiera sylvatica", IF(J5036="NYFR", "Nypa fruticans", IF(J5036="CYRA", "Cynometra ramiflora", IF(J5036="PHPA", "Phoenix paludosa", IF(J5036="SCHY", "Scyphiphora hydrophyllacea", IF(J5036="DIMA", "Diospyros maritima", IF(J5036="POPI", "Pongamia pinnata", IF(J5036="MAPS", "Maniltoa psilogyne", IF(J5036="INBI", "Intsia bijuga", IF(J5036="ACEB", "Acanthus ebracteatus", IF(J5036="CAER", "Calamus erinaceus", IF(J5036="UNUN", "Unknown unknown",  IF(J5036="SOAL", "Sonneratia alba",  IF(J5036="AECO", "Aegiceras corniculatum", "" )) )))))))))))))))))))))))))))))</f>
        <v>Avicennia alba</v>
      </c>
      <c r="J5036" s="1" t="s">
        <v>27</v>
      </c>
      <c r="K5036" s="55" t="n">
        <v>7.9</v>
      </c>
      <c r="L5036" s="1"/>
      <c r="M5036" s="1"/>
      <c r="N5036" s="1"/>
      <c r="O5036" s="1"/>
    </row>
    <row r="5037" s="18" customFormat="true" ht="13.8" hidden="false" customHeight="false" outlineLevel="0" collapsed="false">
      <c r="A5037" s="66" t="s">
        <v>138</v>
      </c>
      <c r="B5037" s="60" t="n">
        <v>43474</v>
      </c>
      <c r="C5037" s="1" t="s">
        <v>19</v>
      </c>
      <c r="D5037" s="1" t="s">
        <v>19</v>
      </c>
      <c r="E5037" s="1" t="s">
        <v>19</v>
      </c>
      <c r="F5037" s="1" t="s">
        <v>203</v>
      </c>
      <c r="G5037" s="66" t="s">
        <v>247</v>
      </c>
      <c r="H5037" s="1" t="n">
        <v>2</v>
      </c>
      <c r="I5037" s="23" t="str">
        <f aca="false">IF(J5037="RHAP", "Rhizophora apiculata", IF(J5037="EXAG", "Excoecaria agallocha", IF(J5037="BRPA", "Bruguiera parviflora", IF(J5037="XYMO", "Xylocarpus moluccensis", IF(J5037="BRCY", "Bruguiera cylindrica", IF(J5037="AVAL", "Avicennia alba", IF(J5037="AVOF", "Avicennia officinalis", IF(J5037="LURA", "Lumnitzera racemosa", IF(J5037="CETA", "Ceriops tagal", IF(J5037="XYGR", "Xylocarpus granatum", IF(J5037="AVMA", "Avicennia marina", IF(J5037="RHMU", "Rhizophora mucronata", IF(J5037="BRGY", "Bruguiera gymnorrhiza", IF(J5037="BRSE", "Bruguiera sexangula", IF(J5037="SOOV", "Sonneratia ovata", IF(J5037="SOCA", "Sonneratia caseolaris", IF(J5037="HELI", "Heritiera littoralis", IF(J5037="HESY", "Heritiera sylvatica", IF(J5037="NYFR", "Nypa fruticans", IF(J5037="CYRA", "Cynometra ramiflora", IF(J5037="PHPA", "Phoenix paludosa", IF(J5037="SCHY", "Scyphiphora hydrophyllacea", IF(J5037="DIMA", "Diospyros maritima", IF(J5037="POPI", "Pongamia pinnata", IF(J5037="MAPS", "Maniltoa psilogyne", IF(J5037="INBI", "Intsia bijuga", IF(J5037="ACEB", "Acanthus ebracteatus", IF(J5037="CAER", "Calamus erinaceus", IF(J5037="UNUN", "Unknown unknown",  IF(J5037="SOAL", "Sonneratia alba",  IF(J5037="AECO", "Aegiceras corniculatum", "" )) )))))))))))))))))))))))))))))</f>
        <v>Avicennia alba</v>
      </c>
      <c r="J5037" s="1" t="s">
        <v>27</v>
      </c>
      <c r="K5037" s="55" t="n">
        <v>7.6</v>
      </c>
      <c r="L5037" s="1"/>
      <c r="M5037" s="1"/>
      <c r="N5037" s="1"/>
      <c r="O5037" s="1"/>
    </row>
    <row r="5038" s="18" customFormat="true" ht="13.8" hidden="false" customHeight="false" outlineLevel="0" collapsed="false">
      <c r="A5038" s="66" t="s">
        <v>138</v>
      </c>
      <c r="B5038" s="60" t="n">
        <v>43474</v>
      </c>
      <c r="C5038" s="1" t="s">
        <v>19</v>
      </c>
      <c r="D5038" s="1" t="s">
        <v>19</v>
      </c>
      <c r="E5038" s="1" t="s">
        <v>19</v>
      </c>
      <c r="F5038" s="1" t="s">
        <v>203</v>
      </c>
      <c r="G5038" s="66" t="s">
        <v>247</v>
      </c>
      <c r="H5038" s="1" t="n">
        <v>2</v>
      </c>
      <c r="I5038" s="23" t="str">
        <f aca="false">IF(J5038="RHAP", "Rhizophora apiculata", IF(J5038="EXAG", "Excoecaria agallocha", IF(J5038="BRPA", "Bruguiera parviflora", IF(J5038="XYMO", "Xylocarpus moluccensis", IF(J5038="BRCY", "Bruguiera cylindrica", IF(J5038="AVAL", "Avicennia alba", IF(J5038="AVOF", "Avicennia officinalis", IF(J5038="LURA", "Lumnitzera racemosa", IF(J5038="CETA", "Ceriops tagal", IF(J5038="XYGR", "Xylocarpus granatum", IF(J5038="AVMA", "Avicennia marina", IF(J5038="RHMU", "Rhizophora mucronata", IF(J5038="BRGY", "Bruguiera gymnorrhiza", IF(J5038="BRSE", "Bruguiera sexangula", IF(J5038="SOOV", "Sonneratia ovata", IF(J5038="SOCA", "Sonneratia caseolaris", IF(J5038="HELI", "Heritiera littoralis", IF(J5038="HESY", "Heritiera sylvatica", IF(J5038="NYFR", "Nypa fruticans", IF(J5038="CYRA", "Cynometra ramiflora", IF(J5038="PHPA", "Phoenix paludosa", IF(J5038="SCHY", "Scyphiphora hydrophyllacea", IF(J5038="DIMA", "Diospyros maritima", IF(J5038="POPI", "Pongamia pinnata", IF(J5038="MAPS", "Maniltoa psilogyne", IF(J5038="INBI", "Intsia bijuga", IF(J5038="ACEB", "Acanthus ebracteatus", IF(J5038="CAER", "Calamus erinaceus", IF(J5038="UNUN", "Unknown unknown",  IF(J5038="SOAL", "Sonneratia alba",  IF(J5038="AECO", "Aegiceras corniculatum", "" )) )))))))))))))))))))))))))))))</f>
        <v>Avicennia alba</v>
      </c>
      <c r="J5038" s="1" t="s">
        <v>27</v>
      </c>
      <c r="K5038" s="55" t="n">
        <v>6.6</v>
      </c>
      <c r="L5038" s="1"/>
      <c r="M5038" s="1"/>
      <c r="N5038" s="1"/>
      <c r="O5038" s="1"/>
    </row>
    <row r="5039" s="18" customFormat="true" ht="13.8" hidden="false" customHeight="false" outlineLevel="0" collapsed="false">
      <c r="A5039" s="66" t="s">
        <v>138</v>
      </c>
      <c r="B5039" s="60" t="n">
        <v>43474</v>
      </c>
      <c r="C5039" s="1" t="s">
        <v>19</v>
      </c>
      <c r="D5039" s="1" t="s">
        <v>19</v>
      </c>
      <c r="E5039" s="1" t="s">
        <v>19</v>
      </c>
      <c r="F5039" s="1" t="s">
        <v>203</v>
      </c>
      <c r="G5039" s="66" t="s">
        <v>247</v>
      </c>
      <c r="H5039" s="1" t="n">
        <v>2</v>
      </c>
      <c r="I5039" s="23" t="str">
        <f aca="false">IF(J5039="RHAP", "Rhizophora apiculata", IF(J5039="EXAG", "Excoecaria agallocha", IF(J5039="BRPA", "Bruguiera parviflora", IF(J5039="XYMO", "Xylocarpus moluccensis", IF(J5039="BRCY", "Bruguiera cylindrica", IF(J5039="AVAL", "Avicennia alba", IF(J5039="AVOF", "Avicennia officinalis", IF(J5039="LURA", "Lumnitzera racemosa", IF(J5039="CETA", "Ceriops tagal", IF(J5039="XYGR", "Xylocarpus granatum", IF(J5039="AVMA", "Avicennia marina", IF(J5039="RHMU", "Rhizophora mucronata", IF(J5039="BRGY", "Bruguiera gymnorrhiza", IF(J5039="BRSE", "Bruguiera sexangula", IF(J5039="SOOV", "Sonneratia ovata", IF(J5039="SOCA", "Sonneratia caseolaris", IF(J5039="HELI", "Heritiera littoralis", IF(J5039="HESY", "Heritiera sylvatica", IF(J5039="NYFR", "Nypa fruticans", IF(J5039="CYRA", "Cynometra ramiflora", IF(J5039="PHPA", "Phoenix paludosa", IF(J5039="SCHY", "Scyphiphora hydrophyllacea", IF(J5039="DIMA", "Diospyros maritima", IF(J5039="POPI", "Pongamia pinnata", IF(J5039="MAPS", "Maniltoa psilogyne", IF(J5039="INBI", "Intsia bijuga", IF(J5039="ACEB", "Acanthus ebracteatus", IF(J5039="CAER", "Calamus erinaceus", IF(J5039="UNUN", "Unknown unknown",  IF(J5039="SOAL", "Sonneratia alba",  IF(J5039="AECO", "Aegiceras corniculatum", "" )) )))))))))))))))))))))))))))))</f>
        <v>Avicennia alba</v>
      </c>
      <c r="J5039" s="1" t="s">
        <v>27</v>
      </c>
      <c r="K5039" s="55" t="n">
        <v>7.5</v>
      </c>
      <c r="L5039" s="1"/>
      <c r="M5039" s="1"/>
      <c r="N5039" s="1"/>
      <c r="O5039" s="1"/>
    </row>
    <row r="5040" s="18" customFormat="true" ht="13.8" hidden="false" customHeight="false" outlineLevel="0" collapsed="false">
      <c r="A5040" s="66" t="s">
        <v>138</v>
      </c>
      <c r="B5040" s="60" t="n">
        <v>43474</v>
      </c>
      <c r="C5040" s="1" t="s">
        <v>19</v>
      </c>
      <c r="D5040" s="1" t="s">
        <v>19</v>
      </c>
      <c r="E5040" s="1" t="s">
        <v>19</v>
      </c>
      <c r="F5040" s="1" t="s">
        <v>203</v>
      </c>
      <c r="G5040" s="66" t="s">
        <v>247</v>
      </c>
      <c r="H5040" s="1" t="n">
        <v>2</v>
      </c>
      <c r="I5040" s="23" t="str">
        <f aca="false">IF(J5040="RHAP", "Rhizophora apiculata", IF(J5040="EXAG", "Excoecaria agallocha", IF(J5040="BRPA", "Bruguiera parviflora", IF(J5040="XYMO", "Xylocarpus moluccensis", IF(J5040="BRCY", "Bruguiera cylindrica", IF(J5040="AVAL", "Avicennia alba", IF(J5040="AVOF", "Avicennia officinalis", IF(J5040="LURA", "Lumnitzera racemosa", IF(J5040="CETA", "Ceriops tagal", IF(J5040="XYGR", "Xylocarpus granatum", IF(J5040="AVMA", "Avicennia marina", IF(J5040="RHMU", "Rhizophora mucronata", IF(J5040="BRGY", "Bruguiera gymnorrhiza", IF(J5040="BRSE", "Bruguiera sexangula", IF(J5040="SOOV", "Sonneratia ovata", IF(J5040="SOCA", "Sonneratia caseolaris", IF(J5040="HELI", "Heritiera littoralis", IF(J5040="HESY", "Heritiera sylvatica", IF(J5040="NYFR", "Nypa fruticans", IF(J5040="CYRA", "Cynometra ramiflora", IF(J5040="PHPA", "Phoenix paludosa", IF(J5040="SCHY", "Scyphiphora hydrophyllacea", IF(J5040="DIMA", "Diospyros maritima", IF(J5040="POPI", "Pongamia pinnata", IF(J5040="MAPS", "Maniltoa psilogyne", IF(J5040="INBI", "Intsia bijuga", IF(J5040="ACEB", "Acanthus ebracteatus", IF(J5040="CAER", "Calamus erinaceus", IF(J5040="UNUN", "Unknown unknown",  IF(J5040="SOAL", "Sonneratia alba",  IF(J5040="AECO", "Aegiceras corniculatum", "" )) )))))))))))))))))))))))))))))</f>
        <v>Avicennia alba</v>
      </c>
      <c r="J5040" s="1" t="s">
        <v>27</v>
      </c>
      <c r="K5040" s="55" t="n">
        <v>12.1</v>
      </c>
      <c r="L5040" s="1"/>
      <c r="M5040" s="1"/>
      <c r="N5040" s="1"/>
      <c r="O5040" s="1"/>
    </row>
    <row r="5041" s="18" customFormat="true" ht="13.8" hidden="false" customHeight="false" outlineLevel="0" collapsed="false">
      <c r="A5041" s="66" t="s">
        <v>138</v>
      </c>
      <c r="B5041" s="60" t="n">
        <v>43474</v>
      </c>
      <c r="C5041" s="1" t="s">
        <v>19</v>
      </c>
      <c r="D5041" s="1" t="s">
        <v>19</v>
      </c>
      <c r="E5041" s="1" t="s">
        <v>19</v>
      </c>
      <c r="F5041" s="1" t="s">
        <v>203</v>
      </c>
      <c r="G5041" s="66" t="s">
        <v>247</v>
      </c>
      <c r="H5041" s="1" t="n">
        <v>2</v>
      </c>
      <c r="I5041" s="23" t="str">
        <f aca="false">IF(J5041="RHAP", "Rhizophora apiculata", IF(J5041="EXAG", "Excoecaria agallocha", IF(J5041="BRPA", "Bruguiera parviflora", IF(J5041="XYMO", "Xylocarpus moluccensis", IF(J5041="BRCY", "Bruguiera cylindrica", IF(J5041="AVAL", "Avicennia alba", IF(J5041="AVOF", "Avicennia officinalis", IF(J5041="LURA", "Lumnitzera racemosa", IF(J5041="CETA", "Ceriops tagal", IF(J5041="XYGR", "Xylocarpus granatum", IF(J5041="AVMA", "Avicennia marina", IF(J5041="RHMU", "Rhizophora mucronata", IF(J5041="BRGY", "Bruguiera gymnorrhiza", IF(J5041="BRSE", "Bruguiera sexangula", IF(J5041="SOOV", "Sonneratia ovata", IF(J5041="SOCA", "Sonneratia caseolaris", IF(J5041="HELI", "Heritiera littoralis", IF(J5041="HESY", "Heritiera sylvatica", IF(J5041="NYFR", "Nypa fruticans", IF(J5041="CYRA", "Cynometra ramiflora", IF(J5041="PHPA", "Phoenix paludosa", IF(J5041="SCHY", "Scyphiphora hydrophyllacea", IF(J5041="DIMA", "Diospyros maritima", IF(J5041="POPI", "Pongamia pinnata", IF(J5041="MAPS", "Maniltoa psilogyne", IF(J5041="INBI", "Intsia bijuga", IF(J5041="ACEB", "Acanthus ebracteatus", IF(J5041="CAER", "Calamus erinaceus", IF(J5041="UNUN", "Unknown unknown",  IF(J5041="SOAL", "Sonneratia alba",  IF(J5041="AECO", "Aegiceras corniculatum", "" )) )))))))))))))))))))))))))))))</f>
        <v>Avicennia alba</v>
      </c>
      <c r="J5041" s="1" t="s">
        <v>27</v>
      </c>
      <c r="K5041" s="55" t="n">
        <v>9.8</v>
      </c>
      <c r="L5041" s="1"/>
      <c r="M5041" s="1"/>
      <c r="N5041" s="1"/>
      <c r="O5041" s="1"/>
    </row>
    <row r="5042" s="18" customFormat="true" ht="13.8" hidden="false" customHeight="false" outlineLevel="0" collapsed="false">
      <c r="A5042" s="66" t="s">
        <v>138</v>
      </c>
      <c r="B5042" s="60" t="n">
        <v>43474</v>
      </c>
      <c r="C5042" s="1" t="s">
        <v>19</v>
      </c>
      <c r="D5042" s="1" t="s">
        <v>19</v>
      </c>
      <c r="E5042" s="1" t="s">
        <v>19</v>
      </c>
      <c r="F5042" s="1" t="s">
        <v>203</v>
      </c>
      <c r="G5042" s="66" t="s">
        <v>247</v>
      </c>
      <c r="H5042" s="1" t="n">
        <v>2</v>
      </c>
      <c r="I5042" s="23" t="str">
        <f aca="false">IF(J5042="RHAP", "Rhizophora apiculata", IF(J5042="EXAG", "Excoecaria agallocha", IF(J5042="BRPA", "Bruguiera parviflora", IF(J5042="XYMO", "Xylocarpus moluccensis", IF(J5042="BRCY", "Bruguiera cylindrica", IF(J5042="AVAL", "Avicennia alba", IF(J5042="AVOF", "Avicennia officinalis", IF(J5042="LURA", "Lumnitzera racemosa", IF(J5042="CETA", "Ceriops tagal", IF(J5042="XYGR", "Xylocarpus granatum", IF(J5042="AVMA", "Avicennia marina", IF(J5042="RHMU", "Rhizophora mucronata", IF(J5042="BRGY", "Bruguiera gymnorrhiza", IF(J5042="BRSE", "Bruguiera sexangula", IF(J5042="SOOV", "Sonneratia ovata", IF(J5042="SOCA", "Sonneratia caseolaris", IF(J5042="HELI", "Heritiera littoralis", IF(J5042="HESY", "Heritiera sylvatica", IF(J5042="NYFR", "Nypa fruticans", IF(J5042="CYRA", "Cynometra ramiflora", IF(J5042="PHPA", "Phoenix paludosa", IF(J5042="SCHY", "Scyphiphora hydrophyllacea", IF(J5042="DIMA", "Diospyros maritima", IF(J5042="POPI", "Pongamia pinnata", IF(J5042="MAPS", "Maniltoa psilogyne", IF(J5042="INBI", "Intsia bijuga", IF(J5042="ACEB", "Acanthus ebracteatus", IF(J5042="CAER", "Calamus erinaceus", IF(J5042="UNUN", "Unknown unknown",  IF(J5042="SOAL", "Sonneratia alba",  IF(J5042="AECO", "Aegiceras corniculatum", "" )) )))))))))))))))))))))))))))))</f>
        <v>Avicennia alba</v>
      </c>
      <c r="J5042" s="1" t="s">
        <v>27</v>
      </c>
      <c r="K5042" s="55" t="n">
        <v>6.2</v>
      </c>
      <c r="L5042" s="1"/>
      <c r="M5042" s="1"/>
      <c r="N5042" s="1"/>
      <c r="O5042" s="1"/>
    </row>
    <row r="5043" s="18" customFormat="true" ht="13.8" hidden="false" customHeight="false" outlineLevel="0" collapsed="false">
      <c r="A5043" s="66" t="s">
        <v>138</v>
      </c>
      <c r="B5043" s="60" t="n">
        <v>43474</v>
      </c>
      <c r="C5043" s="1" t="s">
        <v>19</v>
      </c>
      <c r="D5043" s="1" t="s">
        <v>19</v>
      </c>
      <c r="E5043" s="1" t="s">
        <v>19</v>
      </c>
      <c r="F5043" s="1" t="s">
        <v>203</v>
      </c>
      <c r="G5043" s="66" t="s">
        <v>247</v>
      </c>
      <c r="H5043" s="1" t="n">
        <v>2</v>
      </c>
      <c r="I5043" s="23" t="str">
        <f aca="false">IF(J5043="RHAP", "Rhizophora apiculata", IF(J5043="EXAG", "Excoecaria agallocha", IF(J5043="BRPA", "Bruguiera parviflora", IF(J5043="XYMO", "Xylocarpus moluccensis", IF(J5043="BRCY", "Bruguiera cylindrica", IF(J5043="AVAL", "Avicennia alba", IF(J5043="AVOF", "Avicennia officinalis", IF(J5043="LURA", "Lumnitzera racemosa", IF(J5043="CETA", "Ceriops tagal", IF(J5043="XYGR", "Xylocarpus granatum", IF(J5043="AVMA", "Avicennia marina", IF(J5043="RHMU", "Rhizophora mucronata", IF(J5043="BRGY", "Bruguiera gymnorrhiza", IF(J5043="BRSE", "Bruguiera sexangula", IF(J5043="SOOV", "Sonneratia ovata", IF(J5043="SOCA", "Sonneratia caseolaris", IF(J5043="HELI", "Heritiera littoralis", IF(J5043="HESY", "Heritiera sylvatica", IF(J5043="NYFR", "Nypa fruticans", IF(J5043="CYRA", "Cynometra ramiflora", IF(J5043="PHPA", "Phoenix paludosa", IF(J5043="SCHY", "Scyphiphora hydrophyllacea", IF(J5043="DIMA", "Diospyros maritima", IF(J5043="POPI", "Pongamia pinnata", IF(J5043="MAPS", "Maniltoa psilogyne", IF(J5043="INBI", "Intsia bijuga", IF(J5043="ACEB", "Acanthus ebracteatus", IF(J5043="CAER", "Calamus erinaceus", IF(J5043="UNUN", "Unknown unknown",  IF(J5043="SOAL", "Sonneratia alba",  IF(J5043="AECO", "Aegiceras corniculatum", "" )) )))))))))))))))))))))))))))))</f>
        <v>Avicennia alba</v>
      </c>
      <c r="J5043" s="1" t="s">
        <v>27</v>
      </c>
      <c r="K5043" s="55" t="n">
        <v>8.8</v>
      </c>
      <c r="L5043" s="1"/>
      <c r="M5043" s="1"/>
      <c r="N5043" s="1"/>
      <c r="O5043" s="1"/>
    </row>
    <row r="5044" s="18" customFormat="true" ht="13.8" hidden="false" customHeight="false" outlineLevel="0" collapsed="false">
      <c r="A5044" s="66" t="s">
        <v>138</v>
      </c>
      <c r="B5044" s="60" t="n">
        <v>43474</v>
      </c>
      <c r="C5044" s="1" t="s">
        <v>19</v>
      </c>
      <c r="D5044" s="1" t="s">
        <v>19</v>
      </c>
      <c r="E5044" s="1" t="s">
        <v>19</v>
      </c>
      <c r="F5044" s="1" t="s">
        <v>203</v>
      </c>
      <c r="G5044" s="66" t="s">
        <v>247</v>
      </c>
      <c r="H5044" s="1" t="n">
        <v>2</v>
      </c>
      <c r="I5044" s="23" t="str">
        <f aca="false">IF(J5044="RHAP", "Rhizophora apiculata", IF(J5044="EXAG", "Excoecaria agallocha", IF(J5044="BRPA", "Bruguiera parviflora", IF(J5044="XYMO", "Xylocarpus moluccensis", IF(J5044="BRCY", "Bruguiera cylindrica", IF(J5044="AVAL", "Avicennia alba", IF(J5044="AVOF", "Avicennia officinalis", IF(J5044="LURA", "Lumnitzera racemosa", IF(J5044="CETA", "Ceriops tagal", IF(J5044="XYGR", "Xylocarpus granatum", IF(J5044="AVMA", "Avicennia marina", IF(J5044="RHMU", "Rhizophora mucronata", IF(J5044="BRGY", "Bruguiera gymnorrhiza", IF(J5044="BRSE", "Bruguiera sexangula", IF(J5044="SOOV", "Sonneratia ovata", IF(J5044="SOCA", "Sonneratia caseolaris", IF(J5044="HELI", "Heritiera littoralis", IF(J5044="HESY", "Heritiera sylvatica", IF(J5044="NYFR", "Nypa fruticans", IF(J5044="CYRA", "Cynometra ramiflora", IF(J5044="PHPA", "Phoenix paludosa", IF(J5044="SCHY", "Scyphiphora hydrophyllacea", IF(J5044="DIMA", "Diospyros maritima", IF(J5044="POPI", "Pongamia pinnata", IF(J5044="MAPS", "Maniltoa psilogyne", IF(J5044="INBI", "Intsia bijuga", IF(J5044="ACEB", "Acanthus ebracteatus", IF(J5044="CAER", "Calamus erinaceus", IF(J5044="UNUN", "Unknown unknown",  IF(J5044="SOAL", "Sonneratia alba",  IF(J5044="AECO", "Aegiceras corniculatum", "" )) )))))))))))))))))))))))))))))</f>
        <v>Avicennia alba</v>
      </c>
      <c r="J5044" s="1" t="s">
        <v>27</v>
      </c>
      <c r="K5044" s="55" t="n">
        <v>7.9</v>
      </c>
      <c r="L5044" s="1"/>
      <c r="M5044" s="1"/>
      <c r="N5044" s="1"/>
      <c r="O5044" s="1"/>
    </row>
    <row r="5045" s="18" customFormat="true" ht="13.8" hidden="false" customHeight="false" outlineLevel="0" collapsed="false">
      <c r="A5045" s="66" t="s">
        <v>138</v>
      </c>
      <c r="B5045" s="60" t="n">
        <v>43474</v>
      </c>
      <c r="C5045" s="1" t="s">
        <v>19</v>
      </c>
      <c r="D5045" s="1" t="s">
        <v>19</v>
      </c>
      <c r="E5045" s="1" t="s">
        <v>19</v>
      </c>
      <c r="F5045" s="1" t="s">
        <v>203</v>
      </c>
      <c r="G5045" s="66" t="s">
        <v>247</v>
      </c>
      <c r="H5045" s="1" t="n">
        <v>2</v>
      </c>
      <c r="I5045" s="23" t="str">
        <f aca="false">IF(J5045="RHAP", "Rhizophora apiculata", IF(J5045="EXAG", "Excoecaria agallocha", IF(J5045="BRPA", "Bruguiera parviflora", IF(J5045="XYMO", "Xylocarpus moluccensis", IF(J5045="BRCY", "Bruguiera cylindrica", IF(J5045="AVAL", "Avicennia alba", IF(J5045="AVOF", "Avicennia officinalis", IF(J5045="LURA", "Lumnitzera racemosa", IF(J5045="CETA", "Ceriops tagal", IF(J5045="XYGR", "Xylocarpus granatum", IF(J5045="AVMA", "Avicennia marina", IF(J5045="RHMU", "Rhizophora mucronata", IF(J5045="BRGY", "Bruguiera gymnorrhiza", IF(J5045="BRSE", "Bruguiera sexangula", IF(J5045="SOOV", "Sonneratia ovata", IF(J5045="SOCA", "Sonneratia caseolaris", IF(J5045="HELI", "Heritiera littoralis", IF(J5045="HESY", "Heritiera sylvatica", IF(J5045="NYFR", "Nypa fruticans", IF(J5045="CYRA", "Cynometra ramiflora", IF(J5045="PHPA", "Phoenix paludosa", IF(J5045="SCHY", "Scyphiphora hydrophyllacea", IF(J5045="DIMA", "Diospyros maritima", IF(J5045="POPI", "Pongamia pinnata", IF(J5045="MAPS", "Maniltoa psilogyne", IF(J5045="INBI", "Intsia bijuga", IF(J5045="ACEB", "Acanthus ebracteatus", IF(J5045="CAER", "Calamus erinaceus", IF(J5045="UNUN", "Unknown unknown",  IF(J5045="SOAL", "Sonneratia alba",  IF(J5045="AECO", "Aegiceras corniculatum", "" )) )))))))))))))))))))))))))))))</f>
        <v>Avicennia alba</v>
      </c>
      <c r="J5045" s="1" t="s">
        <v>27</v>
      </c>
      <c r="K5045" s="55" t="n">
        <v>6</v>
      </c>
      <c r="L5045" s="1"/>
      <c r="M5045" s="1"/>
      <c r="N5045" s="1"/>
      <c r="O5045" s="1"/>
    </row>
    <row r="5046" s="18" customFormat="true" ht="13.8" hidden="false" customHeight="false" outlineLevel="0" collapsed="false">
      <c r="A5046" s="66" t="s">
        <v>138</v>
      </c>
      <c r="B5046" s="60" t="n">
        <v>43474</v>
      </c>
      <c r="C5046" s="1" t="s">
        <v>19</v>
      </c>
      <c r="D5046" s="1" t="s">
        <v>19</v>
      </c>
      <c r="E5046" s="1" t="s">
        <v>19</v>
      </c>
      <c r="F5046" s="1" t="s">
        <v>203</v>
      </c>
      <c r="G5046" s="66" t="s">
        <v>247</v>
      </c>
      <c r="H5046" s="1" t="n">
        <v>2</v>
      </c>
      <c r="I5046" s="23" t="str">
        <f aca="false">IF(J5046="RHAP", "Rhizophora apiculata", IF(J5046="EXAG", "Excoecaria agallocha", IF(J5046="BRPA", "Bruguiera parviflora", IF(J5046="XYMO", "Xylocarpus moluccensis", IF(J5046="BRCY", "Bruguiera cylindrica", IF(J5046="AVAL", "Avicennia alba", IF(J5046="AVOF", "Avicennia officinalis", IF(J5046="LURA", "Lumnitzera racemosa", IF(J5046="CETA", "Ceriops tagal", IF(J5046="XYGR", "Xylocarpus granatum", IF(J5046="AVMA", "Avicennia marina", IF(J5046="RHMU", "Rhizophora mucronata", IF(J5046="BRGY", "Bruguiera gymnorrhiza", IF(J5046="BRSE", "Bruguiera sexangula", IF(J5046="SOOV", "Sonneratia ovata", IF(J5046="SOCA", "Sonneratia caseolaris", IF(J5046="HELI", "Heritiera littoralis", IF(J5046="HESY", "Heritiera sylvatica", IF(J5046="NYFR", "Nypa fruticans", IF(J5046="CYRA", "Cynometra ramiflora", IF(J5046="PHPA", "Phoenix paludosa", IF(J5046="SCHY", "Scyphiphora hydrophyllacea", IF(J5046="DIMA", "Diospyros maritima", IF(J5046="POPI", "Pongamia pinnata", IF(J5046="MAPS", "Maniltoa psilogyne", IF(J5046="INBI", "Intsia bijuga", IF(J5046="ACEB", "Acanthus ebracteatus", IF(J5046="CAER", "Calamus erinaceus", IF(J5046="UNUN", "Unknown unknown",  IF(J5046="SOAL", "Sonneratia alba",  IF(J5046="AECO", "Aegiceras corniculatum", "" )) )))))))))))))))))))))))))))))</f>
        <v>Avicennia alba</v>
      </c>
      <c r="J5046" s="1" t="s">
        <v>27</v>
      </c>
      <c r="K5046" s="55" t="n">
        <v>5.5</v>
      </c>
      <c r="L5046" s="1"/>
      <c r="M5046" s="1"/>
      <c r="N5046" s="1"/>
      <c r="O5046" s="1"/>
    </row>
    <row r="5047" s="18" customFormat="true" ht="13.8" hidden="false" customHeight="false" outlineLevel="0" collapsed="false">
      <c r="A5047" s="66" t="s">
        <v>138</v>
      </c>
      <c r="B5047" s="60" t="n">
        <v>43474</v>
      </c>
      <c r="C5047" s="1" t="s">
        <v>19</v>
      </c>
      <c r="D5047" s="1" t="s">
        <v>19</v>
      </c>
      <c r="E5047" s="1" t="s">
        <v>19</v>
      </c>
      <c r="F5047" s="1" t="s">
        <v>203</v>
      </c>
      <c r="G5047" s="66" t="s">
        <v>247</v>
      </c>
      <c r="H5047" s="1" t="n">
        <v>2</v>
      </c>
      <c r="I5047" s="23" t="str">
        <f aca="false">IF(J5047="RHAP", "Rhizophora apiculata", IF(J5047="EXAG", "Excoecaria agallocha", IF(J5047="BRPA", "Bruguiera parviflora", IF(J5047="XYMO", "Xylocarpus moluccensis", IF(J5047="BRCY", "Bruguiera cylindrica", IF(J5047="AVAL", "Avicennia alba", IF(J5047="AVOF", "Avicennia officinalis", IF(J5047="LURA", "Lumnitzera racemosa", IF(J5047="CETA", "Ceriops tagal", IF(J5047="XYGR", "Xylocarpus granatum", IF(J5047="AVMA", "Avicennia marina", IF(J5047="RHMU", "Rhizophora mucronata", IF(J5047="BRGY", "Bruguiera gymnorrhiza", IF(J5047="BRSE", "Bruguiera sexangula", IF(J5047="SOOV", "Sonneratia ovata", IF(J5047="SOCA", "Sonneratia caseolaris", IF(J5047="HELI", "Heritiera littoralis", IF(J5047="HESY", "Heritiera sylvatica", IF(J5047="NYFR", "Nypa fruticans", IF(J5047="CYRA", "Cynometra ramiflora", IF(J5047="PHPA", "Phoenix paludosa", IF(J5047="SCHY", "Scyphiphora hydrophyllacea", IF(J5047="DIMA", "Diospyros maritima", IF(J5047="POPI", "Pongamia pinnata", IF(J5047="MAPS", "Maniltoa psilogyne", IF(J5047="INBI", "Intsia bijuga", IF(J5047="ACEB", "Acanthus ebracteatus", IF(J5047="CAER", "Calamus erinaceus", IF(J5047="UNUN", "Unknown unknown",  IF(J5047="SOAL", "Sonneratia alba",  IF(J5047="AECO", "Aegiceras corniculatum", "" )) )))))))))))))))))))))))))))))</f>
        <v>Avicennia alba</v>
      </c>
      <c r="J5047" s="1" t="s">
        <v>27</v>
      </c>
      <c r="K5047" s="55" t="n">
        <v>9.4</v>
      </c>
      <c r="L5047" s="1"/>
      <c r="M5047" s="1"/>
      <c r="N5047" s="1"/>
      <c r="O5047" s="1"/>
    </row>
    <row r="5048" s="18" customFormat="true" ht="13.8" hidden="false" customHeight="false" outlineLevel="0" collapsed="false">
      <c r="A5048" s="66" t="s">
        <v>138</v>
      </c>
      <c r="B5048" s="60" t="n">
        <v>43474</v>
      </c>
      <c r="C5048" s="1" t="s">
        <v>19</v>
      </c>
      <c r="D5048" s="1" t="s">
        <v>19</v>
      </c>
      <c r="E5048" s="1" t="s">
        <v>19</v>
      </c>
      <c r="F5048" s="1" t="s">
        <v>203</v>
      </c>
      <c r="G5048" s="66" t="s">
        <v>247</v>
      </c>
      <c r="H5048" s="1" t="n">
        <v>2</v>
      </c>
      <c r="I5048" s="23" t="str">
        <f aca="false">IF(J5048="RHAP", "Rhizophora apiculata", IF(J5048="EXAG", "Excoecaria agallocha", IF(J5048="BRPA", "Bruguiera parviflora", IF(J5048="XYMO", "Xylocarpus moluccensis", IF(J5048="BRCY", "Bruguiera cylindrica", IF(J5048="AVAL", "Avicennia alba", IF(J5048="AVOF", "Avicennia officinalis", IF(J5048="LURA", "Lumnitzera racemosa", IF(J5048="CETA", "Ceriops tagal", IF(J5048="XYGR", "Xylocarpus granatum", IF(J5048="AVMA", "Avicennia marina", IF(J5048="RHMU", "Rhizophora mucronata", IF(J5048="BRGY", "Bruguiera gymnorrhiza", IF(J5048="BRSE", "Bruguiera sexangula", IF(J5048="SOOV", "Sonneratia ovata", IF(J5048="SOCA", "Sonneratia caseolaris", IF(J5048="HELI", "Heritiera littoralis", IF(J5048="HESY", "Heritiera sylvatica", IF(J5048="NYFR", "Nypa fruticans", IF(J5048="CYRA", "Cynometra ramiflora", IF(J5048="PHPA", "Phoenix paludosa", IF(J5048="SCHY", "Scyphiphora hydrophyllacea", IF(J5048="DIMA", "Diospyros maritima", IF(J5048="POPI", "Pongamia pinnata", IF(J5048="MAPS", "Maniltoa psilogyne", IF(J5048="INBI", "Intsia bijuga", IF(J5048="ACEB", "Acanthus ebracteatus", IF(J5048="CAER", "Calamus erinaceus", IF(J5048="UNUN", "Unknown unknown",  IF(J5048="SOAL", "Sonneratia alba",  IF(J5048="AECO", "Aegiceras corniculatum", "" )) )))))))))))))))))))))))))))))</f>
        <v>Avicennia alba</v>
      </c>
      <c r="J5048" s="1" t="s">
        <v>27</v>
      </c>
      <c r="K5048" s="55" t="n">
        <v>9.2</v>
      </c>
      <c r="L5048" s="1"/>
      <c r="M5048" s="1"/>
      <c r="N5048" s="1"/>
      <c r="O5048" s="1"/>
    </row>
    <row r="5049" s="18" customFormat="true" ht="13.8" hidden="false" customHeight="false" outlineLevel="0" collapsed="false">
      <c r="A5049" s="66" t="s">
        <v>138</v>
      </c>
      <c r="B5049" s="60" t="n">
        <v>43474</v>
      </c>
      <c r="C5049" s="1" t="s">
        <v>19</v>
      </c>
      <c r="D5049" s="1" t="s">
        <v>19</v>
      </c>
      <c r="E5049" s="1" t="s">
        <v>19</v>
      </c>
      <c r="F5049" s="1" t="s">
        <v>203</v>
      </c>
      <c r="G5049" s="66" t="s">
        <v>247</v>
      </c>
      <c r="H5049" s="1" t="n">
        <v>2</v>
      </c>
      <c r="I5049" s="23" t="str">
        <f aca="false">IF(J5049="RHAP", "Rhizophora apiculata", IF(J5049="EXAG", "Excoecaria agallocha", IF(J5049="BRPA", "Bruguiera parviflora", IF(J5049="XYMO", "Xylocarpus moluccensis", IF(J5049="BRCY", "Bruguiera cylindrica", IF(J5049="AVAL", "Avicennia alba", IF(J5049="AVOF", "Avicennia officinalis", IF(J5049="LURA", "Lumnitzera racemosa", IF(J5049="CETA", "Ceriops tagal", IF(J5049="XYGR", "Xylocarpus granatum", IF(J5049="AVMA", "Avicennia marina", IF(J5049="RHMU", "Rhizophora mucronata", IF(J5049="BRGY", "Bruguiera gymnorrhiza", IF(J5049="BRSE", "Bruguiera sexangula", IF(J5049="SOOV", "Sonneratia ovata", IF(J5049="SOCA", "Sonneratia caseolaris", IF(J5049="HELI", "Heritiera littoralis", IF(J5049="HESY", "Heritiera sylvatica", IF(J5049="NYFR", "Nypa fruticans", IF(J5049="CYRA", "Cynometra ramiflora", IF(J5049="PHPA", "Phoenix paludosa", IF(J5049="SCHY", "Scyphiphora hydrophyllacea", IF(J5049="DIMA", "Diospyros maritima", IF(J5049="POPI", "Pongamia pinnata", IF(J5049="MAPS", "Maniltoa psilogyne", IF(J5049="INBI", "Intsia bijuga", IF(J5049="ACEB", "Acanthus ebracteatus", IF(J5049="CAER", "Calamus erinaceus", IF(J5049="UNUN", "Unknown unknown",  IF(J5049="SOAL", "Sonneratia alba",  IF(J5049="AECO", "Aegiceras corniculatum", "" )) )))))))))))))))))))))))))))))</f>
        <v>Avicennia alba</v>
      </c>
      <c r="J5049" s="1" t="s">
        <v>27</v>
      </c>
      <c r="K5049" s="55" t="n">
        <v>5.9</v>
      </c>
      <c r="L5049" s="1"/>
      <c r="M5049" s="1"/>
      <c r="N5049" s="1"/>
      <c r="O5049" s="1"/>
    </row>
    <row r="5050" s="18" customFormat="true" ht="13.8" hidden="false" customHeight="false" outlineLevel="0" collapsed="false">
      <c r="A5050" s="66" t="s">
        <v>138</v>
      </c>
      <c r="B5050" s="60" t="n">
        <v>43474</v>
      </c>
      <c r="C5050" s="1" t="s">
        <v>19</v>
      </c>
      <c r="D5050" s="1" t="s">
        <v>19</v>
      </c>
      <c r="E5050" s="1" t="s">
        <v>19</v>
      </c>
      <c r="F5050" s="1" t="s">
        <v>203</v>
      </c>
      <c r="G5050" s="66" t="s">
        <v>247</v>
      </c>
      <c r="H5050" s="1" t="n">
        <v>2</v>
      </c>
      <c r="I5050" s="23" t="str">
        <f aca="false">IF(J5050="RHAP", "Rhizophora apiculata", IF(J5050="EXAG", "Excoecaria agallocha", IF(J5050="BRPA", "Bruguiera parviflora", IF(J5050="XYMO", "Xylocarpus moluccensis", IF(J5050="BRCY", "Bruguiera cylindrica", IF(J5050="AVAL", "Avicennia alba", IF(J5050="AVOF", "Avicennia officinalis", IF(J5050="LURA", "Lumnitzera racemosa", IF(J5050="CETA", "Ceriops tagal", IF(J5050="XYGR", "Xylocarpus granatum", IF(J5050="AVMA", "Avicennia marina", IF(J5050="RHMU", "Rhizophora mucronata", IF(J5050="BRGY", "Bruguiera gymnorrhiza", IF(J5050="BRSE", "Bruguiera sexangula", IF(J5050="SOOV", "Sonneratia ovata", IF(J5050="SOCA", "Sonneratia caseolaris", IF(J5050="HELI", "Heritiera littoralis", IF(J5050="HESY", "Heritiera sylvatica", IF(J5050="NYFR", "Nypa fruticans", IF(J5050="CYRA", "Cynometra ramiflora", IF(J5050="PHPA", "Phoenix paludosa", IF(J5050="SCHY", "Scyphiphora hydrophyllacea", IF(J5050="DIMA", "Diospyros maritima", IF(J5050="POPI", "Pongamia pinnata", IF(J5050="MAPS", "Maniltoa psilogyne", IF(J5050="INBI", "Intsia bijuga", IF(J5050="ACEB", "Acanthus ebracteatus", IF(J5050="CAER", "Calamus erinaceus", IF(J5050="UNUN", "Unknown unknown",  IF(J5050="SOAL", "Sonneratia alba",  IF(J5050="AECO", "Aegiceras corniculatum", "" )) )))))))))))))))))))))))))))))</f>
        <v>Avicennia alba</v>
      </c>
      <c r="J5050" s="1" t="s">
        <v>27</v>
      </c>
      <c r="K5050" s="55" t="n">
        <v>6.2</v>
      </c>
      <c r="L5050" s="1"/>
      <c r="M5050" s="1"/>
      <c r="N5050" s="1"/>
      <c r="O5050" s="1"/>
    </row>
    <row r="5051" s="18" customFormat="true" ht="13.8" hidden="false" customHeight="false" outlineLevel="0" collapsed="false">
      <c r="A5051" s="66" t="s">
        <v>138</v>
      </c>
      <c r="B5051" s="60" t="n">
        <v>43474</v>
      </c>
      <c r="C5051" s="1" t="s">
        <v>19</v>
      </c>
      <c r="D5051" s="1" t="s">
        <v>19</v>
      </c>
      <c r="E5051" s="1" t="s">
        <v>19</v>
      </c>
      <c r="F5051" s="1" t="s">
        <v>203</v>
      </c>
      <c r="G5051" s="66" t="s">
        <v>247</v>
      </c>
      <c r="H5051" s="1" t="n">
        <v>2</v>
      </c>
      <c r="I5051" s="23" t="str">
        <f aca="false">IF(J5051="RHAP", "Rhizophora apiculata", IF(J5051="EXAG", "Excoecaria agallocha", IF(J5051="BRPA", "Bruguiera parviflora", IF(J5051="XYMO", "Xylocarpus moluccensis", IF(J5051="BRCY", "Bruguiera cylindrica", IF(J5051="AVAL", "Avicennia alba", IF(J5051="AVOF", "Avicennia officinalis", IF(J5051="LURA", "Lumnitzera racemosa", IF(J5051="CETA", "Ceriops tagal", IF(J5051="XYGR", "Xylocarpus granatum", IF(J5051="AVMA", "Avicennia marina", IF(J5051="RHMU", "Rhizophora mucronata", IF(J5051="BRGY", "Bruguiera gymnorrhiza", IF(J5051="BRSE", "Bruguiera sexangula", IF(J5051="SOOV", "Sonneratia ovata", IF(J5051="SOCA", "Sonneratia caseolaris", IF(J5051="HELI", "Heritiera littoralis", IF(J5051="HESY", "Heritiera sylvatica", IF(J5051="NYFR", "Nypa fruticans", IF(J5051="CYRA", "Cynometra ramiflora", IF(J5051="PHPA", "Phoenix paludosa", IF(J5051="SCHY", "Scyphiphora hydrophyllacea", IF(J5051="DIMA", "Diospyros maritima", IF(J5051="POPI", "Pongamia pinnata", IF(J5051="MAPS", "Maniltoa psilogyne", IF(J5051="INBI", "Intsia bijuga", IF(J5051="ACEB", "Acanthus ebracteatus", IF(J5051="CAER", "Calamus erinaceus", IF(J5051="UNUN", "Unknown unknown",  IF(J5051="SOAL", "Sonneratia alba",  IF(J5051="AECO", "Aegiceras corniculatum", "" )) )))))))))))))))))))))))))))))</f>
        <v>Avicennia alba</v>
      </c>
      <c r="J5051" s="1" t="s">
        <v>27</v>
      </c>
      <c r="K5051" s="55" t="n">
        <v>7</v>
      </c>
      <c r="L5051" s="1"/>
      <c r="M5051" s="1"/>
      <c r="N5051" s="1"/>
      <c r="O5051" s="1"/>
    </row>
    <row r="5052" s="18" customFormat="true" ht="13.8" hidden="false" customHeight="false" outlineLevel="0" collapsed="false">
      <c r="A5052" s="66" t="s">
        <v>138</v>
      </c>
      <c r="B5052" s="60" t="n">
        <v>43474</v>
      </c>
      <c r="C5052" s="1" t="s">
        <v>19</v>
      </c>
      <c r="D5052" s="1" t="s">
        <v>19</v>
      </c>
      <c r="E5052" s="1" t="s">
        <v>19</v>
      </c>
      <c r="F5052" s="1" t="s">
        <v>203</v>
      </c>
      <c r="G5052" s="66" t="s">
        <v>247</v>
      </c>
      <c r="H5052" s="1" t="n">
        <v>2</v>
      </c>
      <c r="I5052" s="23" t="str">
        <f aca="false">IF(J5052="RHAP", "Rhizophora apiculata", IF(J5052="EXAG", "Excoecaria agallocha", IF(J5052="BRPA", "Bruguiera parviflora", IF(J5052="XYMO", "Xylocarpus moluccensis", IF(J5052="BRCY", "Bruguiera cylindrica", IF(J5052="AVAL", "Avicennia alba", IF(J5052="AVOF", "Avicennia officinalis", IF(J5052="LURA", "Lumnitzera racemosa", IF(J5052="CETA", "Ceriops tagal", IF(J5052="XYGR", "Xylocarpus granatum", IF(J5052="AVMA", "Avicennia marina", IF(J5052="RHMU", "Rhizophora mucronata", IF(J5052="BRGY", "Bruguiera gymnorrhiza", IF(J5052="BRSE", "Bruguiera sexangula", IF(J5052="SOOV", "Sonneratia ovata", IF(J5052="SOCA", "Sonneratia caseolaris", IF(J5052="HELI", "Heritiera littoralis", IF(J5052="HESY", "Heritiera sylvatica", IF(J5052="NYFR", "Nypa fruticans", IF(J5052="CYRA", "Cynometra ramiflora", IF(J5052="PHPA", "Phoenix paludosa", IF(J5052="SCHY", "Scyphiphora hydrophyllacea", IF(J5052="DIMA", "Diospyros maritima", IF(J5052="POPI", "Pongamia pinnata", IF(J5052="MAPS", "Maniltoa psilogyne", IF(J5052="INBI", "Intsia bijuga", IF(J5052="ACEB", "Acanthus ebracteatus", IF(J5052="CAER", "Calamus erinaceus", IF(J5052="UNUN", "Unknown unknown",  IF(J5052="SOAL", "Sonneratia alba",  IF(J5052="AECO", "Aegiceras corniculatum", "" )) )))))))))))))))))))))))))))))</f>
        <v>Avicennia alba</v>
      </c>
      <c r="J5052" s="1" t="s">
        <v>27</v>
      </c>
      <c r="K5052" s="1" t="n">
        <v>5</v>
      </c>
      <c r="L5052" s="1"/>
      <c r="M5052" s="1"/>
      <c r="N5052" s="1"/>
      <c r="O5052" s="1"/>
    </row>
    <row r="5053" s="18" customFormat="true" ht="13.8" hidden="false" customHeight="false" outlineLevel="0" collapsed="false">
      <c r="A5053" s="66" t="s">
        <v>138</v>
      </c>
      <c r="B5053" s="60" t="n">
        <v>43474</v>
      </c>
      <c r="C5053" s="1" t="s">
        <v>19</v>
      </c>
      <c r="D5053" s="1" t="s">
        <v>19</v>
      </c>
      <c r="E5053" s="1" t="s">
        <v>19</v>
      </c>
      <c r="F5053" s="1" t="s">
        <v>203</v>
      </c>
      <c r="G5053" s="66" t="s">
        <v>247</v>
      </c>
      <c r="H5053" s="1" t="n">
        <v>2</v>
      </c>
      <c r="I5053" s="23" t="str">
        <f aca="false">IF(J5053="RHAP", "Rhizophora apiculata", IF(J5053="EXAG", "Excoecaria agallocha", IF(J5053="BRPA", "Bruguiera parviflora", IF(J5053="XYMO", "Xylocarpus moluccensis", IF(J5053="BRCY", "Bruguiera cylindrica", IF(J5053="AVAL", "Avicennia alba", IF(J5053="AVOF", "Avicennia officinalis", IF(J5053="LURA", "Lumnitzera racemosa", IF(J5053="CETA", "Ceriops tagal", IF(J5053="XYGR", "Xylocarpus granatum", IF(J5053="AVMA", "Avicennia marina", IF(J5053="RHMU", "Rhizophora mucronata", IF(J5053="BRGY", "Bruguiera gymnorrhiza", IF(J5053="BRSE", "Bruguiera sexangula", IF(J5053="SOOV", "Sonneratia ovata", IF(J5053="SOCA", "Sonneratia caseolaris", IF(J5053="HELI", "Heritiera littoralis", IF(J5053="HESY", "Heritiera sylvatica", IF(J5053="NYFR", "Nypa fruticans", IF(J5053="CYRA", "Cynometra ramiflora", IF(J5053="PHPA", "Phoenix paludosa", IF(J5053="SCHY", "Scyphiphora hydrophyllacea", IF(J5053="DIMA", "Diospyros maritima", IF(J5053="POPI", "Pongamia pinnata", IF(J5053="MAPS", "Maniltoa psilogyne", IF(J5053="INBI", "Intsia bijuga", IF(J5053="ACEB", "Acanthus ebracteatus", IF(J5053="CAER", "Calamus erinaceus", IF(J5053="UNUN", "Unknown unknown",  IF(J5053="SOAL", "Sonneratia alba",  IF(J5053="AECO", "Aegiceras corniculatum", "" )) )))))))))))))))))))))))))))))</f>
        <v>Avicennia alba</v>
      </c>
      <c r="J5053" s="1" t="s">
        <v>27</v>
      </c>
      <c r="K5053" s="1" t="n">
        <v>5.5</v>
      </c>
      <c r="L5053" s="1"/>
      <c r="M5053" s="1"/>
      <c r="N5053" s="1"/>
      <c r="O5053" s="1"/>
    </row>
    <row r="5054" s="18" customFormat="true" ht="13.8" hidden="false" customHeight="false" outlineLevel="0" collapsed="false">
      <c r="A5054" s="66" t="s">
        <v>138</v>
      </c>
      <c r="B5054" s="60" t="n">
        <v>43474</v>
      </c>
      <c r="C5054" s="1" t="s">
        <v>19</v>
      </c>
      <c r="D5054" s="1" t="s">
        <v>19</v>
      </c>
      <c r="E5054" s="1" t="s">
        <v>19</v>
      </c>
      <c r="F5054" s="1" t="s">
        <v>203</v>
      </c>
      <c r="G5054" s="66" t="s">
        <v>247</v>
      </c>
      <c r="H5054" s="1" t="n">
        <v>2</v>
      </c>
      <c r="I5054" s="23" t="str">
        <f aca="false">IF(J5054="RHAP", "Rhizophora apiculata", IF(J5054="EXAG", "Excoecaria agallocha", IF(J5054="BRPA", "Bruguiera parviflora", IF(J5054="XYMO", "Xylocarpus moluccensis", IF(J5054="BRCY", "Bruguiera cylindrica", IF(J5054="AVAL", "Avicennia alba", IF(J5054="AVOF", "Avicennia officinalis", IF(J5054="LURA", "Lumnitzera racemosa", IF(J5054="CETA", "Ceriops tagal", IF(J5054="XYGR", "Xylocarpus granatum", IF(J5054="AVMA", "Avicennia marina", IF(J5054="RHMU", "Rhizophora mucronata", IF(J5054="BRGY", "Bruguiera gymnorrhiza", IF(J5054="BRSE", "Bruguiera sexangula", IF(J5054="SOOV", "Sonneratia ovata", IF(J5054="SOCA", "Sonneratia caseolaris", IF(J5054="HELI", "Heritiera littoralis", IF(J5054="HESY", "Heritiera sylvatica", IF(J5054="NYFR", "Nypa fruticans", IF(J5054="CYRA", "Cynometra ramiflora", IF(J5054="PHPA", "Phoenix paludosa", IF(J5054="SCHY", "Scyphiphora hydrophyllacea", IF(J5054="DIMA", "Diospyros maritima", IF(J5054="POPI", "Pongamia pinnata", IF(J5054="MAPS", "Maniltoa psilogyne", IF(J5054="INBI", "Intsia bijuga", IF(J5054="ACEB", "Acanthus ebracteatus", IF(J5054="CAER", "Calamus erinaceus", IF(J5054="UNUN", "Unknown unknown",  IF(J5054="SOAL", "Sonneratia alba",  IF(J5054="AECO", "Aegiceras corniculatum", "" )) )))))))))))))))))))))))))))))</f>
        <v>Avicennia alba</v>
      </c>
      <c r="J5054" s="1" t="s">
        <v>27</v>
      </c>
      <c r="K5054" s="1" t="n">
        <v>6.7</v>
      </c>
      <c r="L5054" s="1"/>
      <c r="M5054" s="1"/>
      <c r="N5054" s="1"/>
      <c r="O5054" s="1"/>
    </row>
    <row r="5055" s="18" customFormat="true" ht="13.8" hidden="false" customHeight="false" outlineLevel="0" collapsed="false">
      <c r="A5055" s="66" t="s">
        <v>138</v>
      </c>
      <c r="B5055" s="60" t="n">
        <v>43474</v>
      </c>
      <c r="C5055" s="1" t="s">
        <v>19</v>
      </c>
      <c r="D5055" s="1" t="s">
        <v>19</v>
      </c>
      <c r="E5055" s="1" t="s">
        <v>19</v>
      </c>
      <c r="F5055" s="1" t="s">
        <v>203</v>
      </c>
      <c r="G5055" s="66" t="s">
        <v>247</v>
      </c>
      <c r="H5055" s="1" t="n">
        <v>2</v>
      </c>
      <c r="I5055" s="23" t="str">
        <f aca="false">IF(J5055="RHAP", "Rhizophora apiculata", IF(J5055="EXAG", "Excoecaria agallocha", IF(J5055="BRPA", "Bruguiera parviflora", IF(J5055="XYMO", "Xylocarpus moluccensis", IF(J5055="BRCY", "Bruguiera cylindrica", IF(J5055="AVAL", "Avicennia alba", IF(J5055="AVOF", "Avicennia officinalis", IF(J5055="LURA", "Lumnitzera racemosa", IF(J5055="CETA", "Ceriops tagal", IF(J5055="XYGR", "Xylocarpus granatum", IF(J5055="AVMA", "Avicennia marina", IF(J5055="RHMU", "Rhizophora mucronata", IF(J5055="BRGY", "Bruguiera gymnorrhiza", IF(J5055="BRSE", "Bruguiera sexangula", IF(J5055="SOOV", "Sonneratia ovata", IF(J5055="SOCA", "Sonneratia caseolaris", IF(J5055="HELI", "Heritiera littoralis", IF(J5055="HESY", "Heritiera sylvatica", IF(J5055="NYFR", "Nypa fruticans", IF(J5055="CYRA", "Cynometra ramiflora", IF(J5055="PHPA", "Phoenix paludosa", IF(J5055="SCHY", "Scyphiphora hydrophyllacea", IF(J5055="DIMA", "Diospyros maritima", IF(J5055="POPI", "Pongamia pinnata", IF(J5055="MAPS", "Maniltoa psilogyne", IF(J5055="INBI", "Intsia bijuga", IF(J5055="ACEB", "Acanthus ebracteatus", IF(J5055="CAER", "Calamus erinaceus", IF(J5055="UNUN", "Unknown unknown",  IF(J5055="SOAL", "Sonneratia alba",  IF(J5055="AECO", "Aegiceras corniculatum", "" )) )))))))))))))))))))))))))))))</f>
        <v>Avicennia alba</v>
      </c>
      <c r="J5055" s="1" t="s">
        <v>27</v>
      </c>
      <c r="K5055" s="1" t="n">
        <v>6.1</v>
      </c>
      <c r="L5055" s="1"/>
      <c r="M5055" s="1"/>
      <c r="N5055" s="1"/>
      <c r="O5055" s="1"/>
    </row>
    <row r="5056" s="18" customFormat="true" ht="13.8" hidden="false" customHeight="false" outlineLevel="0" collapsed="false">
      <c r="A5056" s="66" t="s">
        <v>138</v>
      </c>
      <c r="B5056" s="60" t="n">
        <v>43474</v>
      </c>
      <c r="C5056" s="1" t="s">
        <v>19</v>
      </c>
      <c r="D5056" s="1" t="s">
        <v>19</v>
      </c>
      <c r="E5056" s="1" t="s">
        <v>19</v>
      </c>
      <c r="F5056" s="1" t="s">
        <v>203</v>
      </c>
      <c r="G5056" s="66" t="s">
        <v>247</v>
      </c>
      <c r="H5056" s="1" t="n">
        <v>2</v>
      </c>
      <c r="I5056" s="23" t="str">
        <f aca="false">IF(J5056="RHAP", "Rhizophora apiculata", IF(J5056="EXAG", "Excoecaria agallocha", IF(J5056="BRPA", "Bruguiera parviflora", IF(J5056="XYMO", "Xylocarpus moluccensis", IF(J5056="BRCY", "Bruguiera cylindrica", IF(J5056="AVAL", "Avicennia alba", IF(J5056="AVOF", "Avicennia officinalis", IF(J5056="LURA", "Lumnitzera racemosa", IF(J5056="CETA", "Ceriops tagal", IF(J5056="XYGR", "Xylocarpus granatum", IF(J5056="AVMA", "Avicennia marina", IF(J5056="RHMU", "Rhizophora mucronata", IF(J5056="BRGY", "Bruguiera gymnorrhiza", IF(J5056="BRSE", "Bruguiera sexangula", IF(J5056="SOOV", "Sonneratia ovata", IF(J5056="SOCA", "Sonneratia caseolaris", IF(J5056="HELI", "Heritiera littoralis", IF(J5056="HESY", "Heritiera sylvatica", IF(J5056="NYFR", "Nypa fruticans", IF(J5056="CYRA", "Cynometra ramiflora", IF(J5056="PHPA", "Phoenix paludosa", IF(J5056="SCHY", "Scyphiphora hydrophyllacea", IF(J5056="DIMA", "Diospyros maritima", IF(J5056="POPI", "Pongamia pinnata", IF(J5056="MAPS", "Maniltoa psilogyne", IF(J5056="INBI", "Intsia bijuga", IF(J5056="ACEB", "Acanthus ebracteatus", IF(J5056="CAER", "Calamus erinaceus", IF(J5056="UNUN", "Unknown unknown",  IF(J5056="SOAL", "Sonneratia alba",  IF(J5056="AECO", "Aegiceras corniculatum", "" )) )))))))))))))))))))))))))))))</f>
        <v>Avicennia alba</v>
      </c>
      <c r="J5056" s="1" t="s">
        <v>27</v>
      </c>
      <c r="K5056" s="1" t="n">
        <v>5.1</v>
      </c>
      <c r="L5056" s="1"/>
      <c r="M5056" s="1"/>
      <c r="N5056" s="1"/>
      <c r="O5056" s="1"/>
    </row>
    <row r="5057" s="18" customFormat="true" ht="13.8" hidden="false" customHeight="false" outlineLevel="0" collapsed="false">
      <c r="A5057" s="66" t="s">
        <v>138</v>
      </c>
      <c r="B5057" s="60" t="n">
        <v>43474</v>
      </c>
      <c r="C5057" s="1" t="s">
        <v>19</v>
      </c>
      <c r="D5057" s="1" t="s">
        <v>19</v>
      </c>
      <c r="E5057" s="1" t="s">
        <v>19</v>
      </c>
      <c r="F5057" s="1" t="s">
        <v>203</v>
      </c>
      <c r="G5057" s="66" t="s">
        <v>247</v>
      </c>
      <c r="H5057" s="1" t="n">
        <v>2</v>
      </c>
      <c r="I5057" s="23" t="str">
        <f aca="false">IF(J5057="RHAP", "Rhizophora apiculata", IF(J5057="EXAG", "Excoecaria agallocha", IF(J5057="BRPA", "Bruguiera parviflora", IF(J5057="XYMO", "Xylocarpus moluccensis", IF(J5057="BRCY", "Bruguiera cylindrica", IF(J5057="AVAL", "Avicennia alba", IF(J5057="AVOF", "Avicennia officinalis", IF(J5057="LURA", "Lumnitzera racemosa", IF(J5057="CETA", "Ceriops tagal", IF(J5057="XYGR", "Xylocarpus granatum", IF(J5057="AVMA", "Avicennia marina", IF(J5057="RHMU", "Rhizophora mucronata", IF(J5057="BRGY", "Bruguiera gymnorrhiza", IF(J5057="BRSE", "Bruguiera sexangula", IF(J5057="SOOV", "Sonneratia ovata", IF(J5057="SOCA", "Sonneratia caseolaris", IF(J5057="HELI", "Heritiera littoralis", IF(J5057="HESY", "Heritiera sylvatica", IF(J5057="NYFR", "Nypa fruticans", IF(J5057="CYRA", "Cynometra ramiflora", IF(J5057="PHPA", "Phoenix paludosa", IF(J5057="SCHY", "Scyphiphora hydrophyllacea", IF(J5057="DIMA", "Diospyros maritima", IF(J5057="POPI", "Pongamia pinnata", IF(J5057="MAPS", "Maniltoa psilogyne", IF(J5057="INBI", "Intsia bijuga", IF(J5057="ACEB", "Acanthus ebracteatus", IF(J5057="CAER", "Calamus erinaceus", IF(J5057="UNUN", "Unknown unknown",  IF(J5057="SOAL", "Sonneratia alba",  IF(J5057="AECO", "Aegiceras corniculatum", "" )) )))))))))))))))))))))))))))))</f>
        <v>Avicennia alba</v>
      </c>
      <c r="J5057" s="1" t="s">
        <v>27</v>
      </c>
      <c r="K5057" s="1" t="n">
        <v>5.4</v>
      </c>
      <c r="L5057" s="1"/>
      <c r="M5057" s="1"/>
      <c r="N5057" s="1"/>
      <c r="O5057" s="1"/>
    </row>
    <row r="5058" s="18" customFormat="true" ht="13.8" hidden="false" customHeight="false" outlineLevel="0" collapsed="false">
      <c r="A5058" s="66" t="s">
        <v>138</v>
      </c>
      <c r="B5058" s="60" t="n">
        <v>43474</v>
      </c>
      <c r="C5058" s="1" t="s">
        <v>19</v>
      </c>
      <c r="D5058" s="1" t="s">
        <v>19</v>
      </c>
      <c r="E5058" s="1" t="s">
        <v>19</v>
      </c>
      <c r="F5058" s="1" t="s">
        <v>203</v>
      </c>
      <c r="G5058" s="66" t="s">
        <v>247</v>
      </c>
      <c r="H5058" s="1" t="n">
        <v>2</v>
      </c>
      <c r="I5058" s="23" t="str">
        <f aca="false">IF(J5058="RHAP", "Rhizophora apiculata", IF(J5058="EXAG", "Excoecaria agallocha", IF(J5058="BRPA", "Bruguiera parviflora", IF(J5058="XYMO", "Xylocarpus moluccensis", IF(J5058="BRCY", "Bruguiera cylindrica", IF(J5058="AVAL", "Avicennia alba", IF(J5058="AVOF", "Avicennia officinalis", IF(J5058="LURA", "Lumnitzera racemosa", IF(J5058="CETA", "Ceriops tagal", IF(J5058="XYGR", "Xylocarpus granatum", IF(J5058="AVMA", "Avicennia marina", IF(J5058="RHMU", "Rhizophora mucronata", IF(J5058="BRGY", "Bruguiera gymnorrhiza", IF(J5058="BRSE", "Bruguiera sexangula", IF(J5058="SOOV", "Sonneratia ovata", IF(J5058="SOCA", "Sonneratia caseolaris", IF(J5058="HELI", "Heritiera littoralis", IF(J5058="HESY", "Heritiera sylvatica", IF(J5058="NYFR", "Nypa fruticans", IF(J5058="CYRA", "Cynometra ramiflora", IF(J5058="PHPA", "Phoenix paludosa", IF(J5058="SCHY", "Scyphiphora hydrophyllacea", IF(J5058="DIMA", "Diospyros maritima", IF(J5058="POPI", "Pongamia pinnata", IF(J5058="MAPS", "Maniltoa psilogyne", IF(J5058="INBI", "Intsia bijuga", IF(J5058="ACEB", "Acanthus ebracteatus", IF(J5058="CAER", "Calamus erinaceus", IF(J5058="UNUN", "Unknown unknown",  IF(J5058="SOAL", "Sonneratia alba",  IF(J5058="AECO", "Aegiceras corniculatum", "" )) )))))))))))))))))))))))))))))</f>
        <v>Avicennia alba</v>
      </c>
      <c r="J5058" s="1" t="s">
        <v>27</v>
      </c>
      <c r="K5058" s="1" t="n">
        <v>5.5</v>
      </c>
      <c r="L5058" s="1"/>
      <c r="M5058" s="1"/>
      <c r="N5058" s="1"/>
      <c r="O5058" s="1"/>
    </row>
    <row r="5059" s="18" customFormat="true" ht="13.8" hidden="false" customHeight="false" outlineLevel="0" collapsed="false">
      <c r="A5059" s="66" t="s">
        <v>138</v>
      </c>
      <c r="B5059" s="60" t="n">
        <v>43474</v>
      </c>
      <c r="C5059" s="1" t="s">
        <v>19</v>
      </c>
      <c r="D5059" s="1" t="s">
        <v>19</v>
      </c>
      <c r="E5059" s="1" t="s">
        <v>19</v>
      </c>
      <c r="F5059" s="1" t="s">
        <v>203</v>
      </c>
      <c r="G5059" s="66" t="s">
        <v>247</v>
      </c>
      <c r="H5059" s="1" t="n">
        <v>2</v>
      </c>
      <c r="I5059" s="23" t="str">
        <f aca="false">IF(J5059="RHAP", "Rhizophora apiculata", IF(J5059="EXAG", "Excoecaria agallocha", IF(J5059="BRPA", "Bruguiera parviflora", IF(J5059="XYMO", "Xylocarpus moluccensis", IF(J5059="BRCY", "Bruguiera cylindrica", IF(J5059="AVAL", "Avicennia alba", IF(J5059="AVOF", "Avicennia officinalis", IF(J5059="LURA", "Lumnitzera racemosa", IF(J5059="CETA", "Ceriops tagal", IF(J5059="XYGR", "Xylocarpus granatum", IF(J5059="AVMA", "Avicennia marina", IF(J5059="RHMU", "Rhizophora mucronata", IF(J5059="BRGY", "Bruguiera gymnorrhiza", IF(J5059="BRSE", "Bruguiera sexangula", IF(J5059="SOOV", "Sonneratia ovata", IF(J5059="SOCA", "Sonneratia caseolaris", IF(J5059="HELI", "Heritiera littoralis", IF(J5059="HESY", "Heritiera sylvatica", IF(J5059="NYFR", "Nypa fruticans", IF(J5059="CYRA", "Cynometra ramiflora", IF(J5059="PHPA", "Phoenix paludosa", IF(J5059="SCHY", "Scyphiphora hydrophyllacea", IF(J5059="DIMA", "Diospyros maritima", IF(J5059="POPI", "Pongamia pinnata", IF(J5059="MAPS", "Maniltoa psilogyne", IF(J5059="INBI", "Intsia bijuga", IF(J5059="ACEB", "Acanthus ebracteatus", IF(J5059="CAER", "Calamus erinaceus", IF(J5059="UNUN", "Unknown unknown",  IF(J5059="SOAL", "Sonneratia alba",  IF(J5059="AECO", "Aegiceras corniculatum", "" )) )))))))))))))))))))))))))))))</f>
        <v>Avicennia alba</v>
      </c>
      <c r="J5059" s="1" t="s">
        <v>27</v>
      </c>
      <c r="K5059" s="1" t="n">
        <v>5.5</v>
      </c>
      <c r="L5059" s="1"/>
      <c r="M5059" s="1"/>
      <c r="N5059" s="1"/>
      <c r="O5059" s="1"/>
    </row>
    <row r="5060" s="18" customFormat="true" ht="13.8" hidden="false" customHeight="false" outlineLevel="0" collapsed="false">
      <c r="A5060" s="66" t="s">
        <v>138</v>
      </c>
      <c r="B5060" s="60" t="n">
        <v>43474</v>
      </c>
      <c r="C5060" s="1" t="s">
        <v>19</v>
      </c>
      <c r="D5060" s="1" t="s">
        <v>19</v>
      </c>
      <c r="E5060" s="1" t="s">
        <v>19</v>
      </c>
      <c r="F5060" s="1" t="s">
        <v>203</v>
      </c>
      <c r="G5060" s="66" t="s">
        <v>247</v>
      </c>
      <c r="H5060" s="1" t="n">
        <v>2</v>
      </c>
      <c r="I5060" s="23" t="str">
        <f aca="false">IF(J5060="RHAP", "Rhizophora apiculata", IF(J5060="EXAG", "Excoecaria agallocha", IF(J5060="BRPA", "Bruguiera parviflora", IF(J5060="XYMO", "Xylocarpus moluccensis", IF(J5060="BRCY", "Bruguiera cylindrica", IF(J5060="AVAL", "Avicennia alba", IF(J5060="AVOF", "Avicennia officinalis", IF(J5060="LURA", "Lumnitzera racemosa", IF(J5060="CETA", "Ceriops tagal", IF(J5060="XYGR", "Xylocarpus granatum", IF(J5060="AVMA", "Avicennia marina", IF(J5060="RHMU", "Rhizophora mucronata", IF(J5060="BRGY", "Bruguiera gymnorrhiza", IF(J5060="BRSE", "Bruguiera sexangula", IF(J5060="SOOV", "Sonneratia ovata", IF(J5060="SOCA", "Sonneratia caseolaris", IF(J5060="HELI", "Heritiera littoralis", IF(J5060="HESY", "Heritiera sylvatica", IF(J5060="NYFR", "Nypa fruticans", IF(J5060="CYRA", "Cynometra ramiflora", IF(J5060="PHPA", "Phoenix paludosa", IF(J5060="SCHY", "Scyphiphora hydrophyllacea", IF(J5060="DIMA", "Diospyros maritima", IF(J5060="POPI", "Pongamia pinnata", IF(J5060="MAPS", "Maniltoa psilogyne", IF(J5060="INBI", "Intsia bijuga", IF(J5060="ACEB", "Acanthus ebracteatus", IF(J5060="CAER", "Calamus erinaceus", IF(J5060="UNUN", "Unknown unknown",  IF(J5060="SOAL", "Sonneratia alba",  IF(J5060="AECO", "Aegiceras corniculatum", "" )) )))))))))))))))))))))))))))))</f>
        <v>Avicennia alba</v>
      </c>
      <c r="J5060" s="1" t="s">
        <v>27</v>
      </c>
      <c r="K5060" s="1" t="n">
        <v>7.2</v>
      </c>
      <c r="L5060" s="1"/>
      <c r="M5060" s="1"/>
      <c r="N5060" s="1"/>
      <c r="O5060" s="1"/>
    </row>
    <row r="5061" s="18" customFormat="true" ht="13.8" hidden="false" customHeight="false" outlineLevel="0" collapsed="false">
      <c r="A5061" s="66" t="s">
        <v>138</v>
      </c>
      <c r="B5061" s="60" t="n">
        <v>43474</v>
      </c>
      <c r="C5061" s="1" t="s">
        <v>19</v>
      </c>
      <c r="D5061" s="1" t="s">
        <v>19</v>
      </c>
      <c r="E5061" s="1" t="s">
        <v>19</v>
      </c>
      <c r="F5061" s="1" t="s">
        <v>203</v>
      </c>
      <c r="G5061" s="66" t="s">
        <v>247</v>
      </c>
      <c r="H5061" s="1" t="n">
        <v>2</v>
      </c>
      <c r="I5061" s="23" t="str">
        <f aca="false">IF(J5061="RHAP", "Rhizophora apiculata", IF(J5061="EXAG", "Excoecaria agallocha", IF(J5061="BRPA", "Bruguiera parviflora", IF(J5061="XYMO", "Xylocarpus moluccensis", IF(J5061="BRCY", "Bruguiera cylindrica", IF(J5061="AVAL", "Avicennia alba", IF(J5061="AVOF", "Avicennia officinalis", IF(J5061="LURA", "Lumnitzera racemosa", IF(J5061="CETA", "Ceriops tagal", IF(J5061="XYGR", "Xylocarpus granatum", IF(J5061="AVMA", "Avicennia marina", IF(J5061="RHMU", "Rhizophora mucronata", IF(J5061="BRGY", "Bruguiera gymnorrhiza", IF(J5061="BRSE", "Bruguiera sexangula", IF(J5061="SOOV", "Sonneratia ovata", IF(J5061="SOCA", "Sonneratia caseolaris", IF(J5061="HELI", "Heritiera littoralis", IF(J5061="HESY", "Heritiera sylvatica", IF(J5061="NYFR", "Nypa fruticans", IF(J5061="CYRA", "Cynometra ramiflora", IF(J5061="PHPA", "Phoenix paludosa", IF(J5061="SCHY", "Scyphiphora hydrophyllacea", IF(J5061="DIMA", "Diospyros maritima", IF(J5061="POPI", "Pongamia pinnata", IF(J5061="MAPS", "Maniltoa psilogyne", IF(J5061="INBI", "Intsia bijuga", IF(J5061="ACEB", "Acanthus ebracteatus", IF(J5061="CAER", "Calamus erinaceus", IF(J5061="UNUN", "Unknown unknown",  IF(J5061="SOAL", "Sonneratia alba",  IF(J5061="AECO", "Aegiceras corniculatum", "" )) )))))))))))))))))))))))))))))</f>
        <v>Avicennia alba</v>
      </c>
      <c r="J5061" s="1" t="s">
        <v>27</v>
      </c>
      <c r="K5061" s="1" t="n">
        <v>8.6</v>
      </c>
      <c r="L5061" s="1"/>
      <c r="M5061" s="1"/>
      <c r="N5061" s="1"/>
      <c r="O5061" s="1"/>
    </row>
    <row r="5062" s="18" customFormat="true" ht="13.8" hidden="false" customHeight="false" outlineLevel="0" collapsed="false">
      <c r="A5062" s="66" t="s">
        <v>138</v>
      </c>
      <c r="B5062" s="60" t="n">
        <v>43474</v>
      </c>
      <c r="C5062" s="1" t="s">
        <v>19</v>
      </c>
      <c r="D5062" s="1" t="s">
        <v>19</v>
      </c>
      <c r="E5062" s="1" t="s">
        <v>19</v>
      </c>
      <c r="F5062" s="1" t="s">
        <v>203</v>
      </c>
      <c r="G5062" s="66" t="s">
        <v>247</v>
      </c>
      <c r="H5062" s="1" t="n">
        <v>5</v>
      </c>
      <c r="I5062" s="23" t="str">
        <f aca="false">IF(J5062="RHAP", "Rhizophora apiculata", IF(J5062="EXAG", "Excoecaria agallocha", IF(J5062="BRPA", "Bruguiera parviflora", IF(J5062="XYMO", "Xylocarpus moluccensis", IF(J5062="BRCY", "Bruguiera cylindrica", IF(J5062="AVAL", "Avicennia alba", IF(J5062="AVOF", "Avicennia officinalis", IF(J5062="LURA", "Lumnitzera racemosa", IF(J5062="CETA", "Ceriops tagal", IF(J5062="XYGR", "Xylocarpus granatum", IF(J5062="AVMA", "Avicennia marina", IF(J5062="RHMU", "Rhizophora mucronata", IF(J5062="BRGY", "Bruguiera gymnorrhiza", IF(J5062="BRSE", "Bruguiera sexangula", IF(J5062="SOOV", "Sonneratia ovata", IF(J5062="SOCA", "Sonneratia caseolaris", IF(J5062="HELI", "Heritiera littoralis", IF(J5062="HESY", "Heritiera sylvatica", IF(J5062="NYFR", "Nypa fruticans", IF(J5062="CYRA", "Cynometra ramiflora", IF(J5062="PHPA", "Phoenix paludosa", IF(J5062="SCHY", "Scyphiphora hydrophyllacea", IF(J5062="DIMA", "Diospyros maritima", IF(J5062="POPI", "Pongamia pinnata", IF(J5062="MAPS", "Maniltoa psilogyne", IF(J5062="INBI", "Intsia bijuga", IF(J5062="ACEB", "Acanthus ebracteatus", IF(J5062="CAER", "Calamus erinaceus", IF(J5062="UNUN", "Unknown unknown",  IF(J5062="SOAL", "Sonneratia alba",  IF(J5062="AECO", "Aegiceras corniculatum", "" )) )))))))))))))))))))))))))))))</f>
        <v>Avicennia alba</v>
      </c>
      <c r="J5062" s="1" t="s">
        <v>27</v>
      </c>
      <c r="K5062" s="1" t="n">
        <v>5</v>
      </c>
      <c r="L5062" s="1"/>
      <c r="M5062" s="1"/>
      <c r="N5062" s="1"/>
      <c r="O5062" s="1"/>
    </row>
    <row r="5063" s="18" customFormat="true" ht="13.8" hidden="false" customHeight="false" outlineLevel="0" collapsed="false">
      <c r="A5063" s="66" t="s">
        <v>138</v>
      </c>
      <c r="B5063" s="60" t="n">
        <v>43474</v>
      </c>
      <c r="C5063" s="1" t="s">
        <v>19</v>
      </c>
      <c r="D5063" s="1" t="s">
        <v>19</v>
      </c>
      <c r="E5063" s="1" t="s">
        <v>19</v>
      </c>
      <c r="F5063" s="1" t="s">
        <v>203</v>
      </c>
      <c r="G5063" s="66" t="s">
        <v>247</v>
      </c>
      <c r="H5063" s="1" t="n">
        <v>5</v>
      </c>
      <c r="I5063" s="23" t="str">
        <f aca="false">IF(J5063="RHAP", "Rhizophora apiculata", IF(J5063="EXAG", "Excoecaria agallocha", IF(J5063="BRPA", "Bruguiera parviflora", IF(J5063="XYMO", "Xylocarpus moluccensis", IF(J5063="BRCY", "Bruguiera cylindrica", IF(J5063="AVAL", "Avicennia alba", IF(J5063="AVOF", "Avicennia officinalis", IF(J5063="LURA", "Lumnitzera racemosa", IF(J5063="CETA", "Ceriops tagal", IF(J5063="XYGR", "Xylocarpus granatum", IF(J5063="AVMA", "Avicennia marina", IF(J5063="RHMU", "Rhizophora mucronata", IF(J5063="BRGY", "Bruguiera gymnorrhiza", IF(J5063="BRSE", "Bruguiera sexangula", IF(J5063="SOOV", "Sonneratia ovata", IF(J5063="SOCA", "Sonneratia caseolaris", IF(J5063="HELI", "Heritiera littoralis", IF(J5063="HESY", "Heritiera sylvatica", IF(J5063="NYFR", "Nypa fruticans", IF(J5063="CYRA", "Cynometra ramiflora", IF(J5063="PHPA", "Phoenix paludosa", IF(J5063="SCHY", "Scyphiphora hydrophyllacea", IF(J5063="DIMA", "Diospyros maritima", IF(J5063="POPI", "Pongamia pinnata", IF(J5063="MAPS", "Maniltoa psilogyne", IF(J5063="INBI", "Intsia bijuga", IF(J5063="ACEB", "Acanthus ebracteatus", IF(J5063="CAER", "Calamus erinaceus", IF(J5063="UNUN", "Unknown unknown",  IF(J5063="SOAL", "Sonneratia alba",  IF(J5063="AECO", "Aegiceras corniculatum", "" )) )))))))))))))))))))))))))))))</f>
        <v>Avicennia alba</v>
      </c>
      <c r="J5063" s="1" t="s">
        <v>27</v>
      </c>
      <c r="K5063" s="1" t="n">
        <v>8.2</v>
      </c>
      <c r="L5063" s="1"/>
      <c r="M5063" s="1"/>
      <c r="N5063" s="1"/>
      <c r="O5063" s="1"/>
    </row>
    <row r="5064" s="18" customFormat="true" ht="13.8" hidden="false" customHeight="false" outlineLevel="0" collapsed="false">
      <c r="A5064" s="66" t="s">
        <v>138</v>
      </c>
      <c r="B5064" s="60" t="n">
        <v>43474</v>
      </c>
      <c r="C5064" s="1" t="s">
        <v>19</v>
      </c>
      <c r="D5064" s="1" t="s">
        <v>19</v>
      </c>
      <c r="E5064" s="1" t="s">
        <v>19</v>
      </c>
      <c r="F5064" s="1" t="s">
        <v>203</v>
      </c>
      <c r="G5064" s="66" t="s">
        <v>247</v>
      </c>
      <c r="H5064" s="1" t="n">
        <v>5</v>
      </c>
      <c r="I5064" s="23" t="str">
        <f aca="false">IF(J5064="RHAP", "Rhizophora apiculata", IF(J5064="EXAG", "Excoecaria agallocha", IF(J5064="BRPA", "Bruguiera parviflora", IF(J5064="XYMO", "Xylocarpus moluccensis", IF(J5064="BRCY", "Bruguiera cylindrica", IF(J5064="AVAL", "Avicennia alba", IF(J5064="AVOF", "Avicennia officinalis", IF(J5064="LURA", "Lumnitzera racemosa", IF(J5064="CETA", "Ceriops tagal", IF(J5064="XYGR", "Xylocarpus granatum", IF(J5064="AVMA", "Avicennia marina", IF(J5064="RHMU", "Rhizophora mucronata", IF(J5064="BRGY", "Bruguiera gymnorrhiza", IF(J5064="BRSE", "Bruguiera sexangula", IF(J5064="SOOV", "Sonneratia ovata", IF(J5064="SOCA", "Sonneratia caseolaris", IF(J5064="HELI", "Heritiera littoralis", IF(J5064="HESY", "Heritiera sylvatica", IF(J5064="NYFR", "Nypa fruticans", IF(J5064="CYRA", "Cynometra ramiflora", IF(J5064="PHPA", "Phoenix paludosa", IF(J5064="SCHY", "Scyphiphora hydrophyllacea", IF(J5064="DIMA", "Diospyros maritima", IF(J5064="POPI", "Pongamia pinnata", IF(J5064="MAPS", "Maniltoa psilogyne", IF(J5064="INBI", "Intsia bijuga", IF(J5064="ACEB", "Acanthus ebracteatus", IF(J5064="CAER", "Calamus erinaceus", IF(J5064="UNUN", "Unknown unknown",  IF(J5064="SOAL", "Sonneratia alba",  IF(J5064="AECO", "Aegiceras corniculatum", "" )) )))))))))))))))))))))))))))))</f>
        <v>Avicennia alba</v>
      </c>
      <c r="J5064" s="1" t="s">
        <v>27</v>
      </c>
      <c r="K5064" s="1" t="n">
        <v>6</v>
      </c>
      <c r="L5064" s="1"/>
      <c r="M5064" s="1"/>
      <c r="N5064" s="1"/>
      <c r="O5064" s="1"/>
    </row>
    <row r="5065" s="18" customFormat="true" ht="13.8" hidden="false" customHeight="false" outlineLevel="0" collapsed="false">
      <c r="A5065" s="66" t="s">
        <v>138</v>
      </c>
      <c r="B5065" s="60" t="n">
        <v>43474</v>
      </c>
      <c r="C5065" s="1" t="s">
        <v>19</v>
      </c>
      <c r="D5065" s="1" t="s">
        <v>19</v>
      </c>
      <c r="E5065" s="1" t="s">
        <v>19</v>
      </c>
      <c r="F5065" s="1" t="s">
        <v>203</v>
      </c>
      <c r="G5065" s="66" t="s">
        <v>247</v>
      </c>
      <c r="H5065" s="1" t="n">
        <v>5</v>
      </c>
      <c r="I5065" s="23" t="str">
        <f aca="false">IF(J5065="RHAP", "Rhizophora apiculata", IF(J5065="EXAG", "Excoecaria agallocha", IF(J5065="BRPA", "Bruguiera parviflora", IF(J5065="XYMO", "Xylocarpus moluccensis", IF(J5065="BRCY", "Bruguiera cylindrica", IF(J5065="AVAL", "Avicennia alba", IF(J5065="AVOF", "Avicennia officinalis", IF(J5065="LURA", "Lumnitzera racemosa", IF(J5065="CETA", "Ceriops tagal", IF(J5065="XYGR", "Xylocarpus granatum", IF(J5065="AVMA", "Avicennia marina", IF(J5065="RHMU", "Rhizophora mucronata", IF(J5065="BRGY", "Bruguiera gymnorrhiza", IF(J5065="BRSE", "Bruguiera sexangula", IF(J5065="SOOV", "Sonneratia ovata", IF(J5065="SOCA", "Sonneratia caseolaris", IF(J5065="HELI", "Heritiera littoralis", IF(J5065="HESY", "Heritiera sylvatica", IF(J5065="NYFR", "Nypa fruticans", IF(J5065="CYRA", "Cynometra ramiflora", IF(J5065="PHPA", "Phoenix paludosa", IF(J5065="SCHY", "Scyphiphora hydrophyllacea", IF(J5065="DIMA", "Diospyros maritima", IF(J5065="POPI", "Pongamia pinnata", IF(J5065="MAPS", "Maniltoa psilogyne", IF(J5065="INBI", "Intsia bijuga", IF(J5065="ACEB", "Acanthus ebracteatus", IF(J5065="CAER", "Calamus erinaceus", IF(J5065="UNUN", "Unknown unknown",  IF(J5065="SOAL", "Sonneratia alba",  IF(J5065="AECO", "Aegiceras corniculatum", "" )) )))))))))))))))))))))))))))))</f>
        <v>Avicennia alba</v>
      </c>
      <c r="J5065" s="1" t="s">
        <v>27</v>
      </c>
      <c r="K5065" s="1" t="n">
        <v>8.5</v>
      </c>
      <c r="L5065" s="1"/>
      <c r="M5065" s="1"/>
      <c r="N5065" s="1"/>
      <c r="O5065" s="1"/>
    </row>
    <row r="5066" s="18" customFormat="true" ht="13.8" hidden="false" customHeight="false" outlineLevel="0" collapsed="false">
      <c r="A5066" s="66" t="s">
        <v>138</v>
      </c>
      <c r="B5066" s="60" t="n">
        <v>43474</v>
      </c>
      <c r="C5066" s="1" t="s">
        <v>19</v>
      </c>
      <c r="D5066" s="1" t="s">
        <v>19</v>
      </c>
      <c r="E5066" s="1" t="s">
        <v>19</v>
      </c>
      <c r="F5066" s="1" t="s">
        <v>203</v>
      </c>
      <c r="G5066" s="66" t="s">
        <v>247</v>
      </c>
      <c r="H5066" s="1" t="n">
        <v>5</v>
      </c>
      <c r="I5066" s="23" t="str">
        <f aca="false">IF(J5066="RHAP", "Rhizophora apiculata", IF(J5066="EXAG", "Excoecaria agallocha", IF(J5066="BRPA", "Bruguiera parviflora", IF(J5066="XYMO", "Xylocarpus moluccensis", IF(J5066="BRCY", "Bruguiera cylindrica", IF(J5066="AVAL", "Avicennia alba", IF(J5066="AVOF", "Avicennia officinalis", IF(J5066="LURA", "Lumnitzera racemosa", IF(J5066="CETA", "Ceriops tagal", IF(J5066="XYGR", "Xylocarpus granatum", IF(J5066="AVMA", "Avicennia marina", IF(J5066="RHMU", "Rhizophora mucronata", IF(J5066="BRGY", "Bruguiera gymnorrhiza", IF(J5066="BRSE", "Bruguiera sexangula", IF(J5066="SOOV", "Sonneratia ovata", IF(J5066="SOCA", "Sonneratia caseolaris", IF(J5066="HELI", "Heritiera littoralis", IF(J5066="HESY", "Heritiera sylvatica", IF(J5066="NYFR", "Nypa fruticans", IF(J5066="CYRA", "Cynometra ramiflora", IF(J5066="PHPA", "Phoenix paludosa", IF(J5066="SCHY", "Scyphiphora hydrophyllacea", IF(J5066="DIMA", "Diospyros maritima", IF(J5066="POPI", "Pongamia pinnata", IF(J5066="MAPS", "Maniltoa psilogyne", IF(J5066="INBI", "Intsia bijuga", IF(J5066="ACEB", "Acanthus ebracteatus", IF(J5066="CAER", "Calamus erinaceus", IF(J5066="UNUN", "Unknown unknown",  IF(J5066="SOAL", "Sonneratia alba",  IF(J5066="AECO", "Aegiceras corniculatum", "" )) )))))))))))))))))))))))))))))</f>
        <v>Avicennia alba</v>
      </c>
      <c r="J5066" s="1" t="s">
        <v>27</v>
      </c>
      <c r="K5066" s="1" t="n">
        <v>5.2</v>
      </c>
      <c r="L5066" s="1"/>
      <c r="M5066" s="1"/>
      <c r="N5066" s="1"/>
      <c r="O5066" s="1"/>
    </row>
    <row r="5067" s="18" customFormat="true" ht="13.8" hidden="false" customHeight="false" outlineLevel="0" collapsed="false">
      <c r="A5067" s="66" t="s">
        <v>138</v>
      </c>
      <c r="B5067" s="60" t="n">
        <v>43474</v>
      </c>
      <c r="C5067" s="1" t="s">
        <v>19</v>
      </c>
      <c r="D5067" s="1" t="s">
        <v>19</v>
      </c>
      <c r="E5067" s="1" t="s">
        <v>19</v>
      </c>
      <c r="F5067" s="1" t="s">
        <v>203</v>
      </c>
      <c r="G5067" s="66" t="s">
        <v>247</v>
      </c>
      <c r="H5067" s="1" t="n">
        <v>5</v>
      </c>
      <c r="I5067" s="23" t="str">
        <f aca="false">IF(J5067="RHAP", "Rhizophora apiculata", IF(J5067="EXAG", "Excoecaria agallocha", IF(J5067="BRPA", "Bruguiera parviflora", IF(J5067="XYMO", "Xylocarpus moluccensis", IF(J5067="BRCY", "Bruguiera cylindrica", IF(J5067="AVAL", "Avicennia alba", IF(J5067="AVOF", "Avicennia officinalis", IF(J5067="LURA", "Lumnitzera racemosa", IF(J5067="CETA", "Ceriops tagal", IF(J5067="XYGR", "Xylocarpus granatum", IF(J5067="AVMA", "Avicennia marina", IF(J5067="RHMU", "Rhizophora mucronata", IF(J5067="BRGY", "Bruguiera gymnorrhiza", IF(J5067="BRSE", "Bruguiera sexangula", IF(J5067="SOOV", "Sonneratia ovata", IF(J5067="SOCA", "Sonneratia caseolaris", IF(J5067="HELI", "Heritiera littoralis", IF(J5067="HESY", "Heritiera sylvatica", IF(J5067="NYFR", "Nypa fruticans", IF(J5067="CYRA", "Cynometra ramiflora", IF(J5067="PHPA", "Phoenix paludosa", IF(J5067="SCHY", "Scyphiphora hydrophyllacea", IF(J5067="DIMA", "Diospyros maritima", IF(J5067="POPI", "Pongamia pinnata", IF(J5067="MAPS", "Maniltoa psilogyne", IF(J5067="INBI", "Intsia bijuga", IF(J5067="ACEB", "Acanthus ebracteatus", IF(J5067="CAER", "Calamus erinaceus", IF(J5067="UNUN", "Unknown unknown",  IF(J5067="SOAL", "Sonneratia alba",  IF(J5067="AECO", "Aegiceras corniculatum", "" )) )))))))))))))))))))))))))))))</f>
        <v>Avicennia alba</v>
      </c>
      <c r="J5067" s="1" t="s">
        <v>27</v>
      </c>
      <c r="K5067" s="1" t="n">
        <v>6</v>
      </c>
      <c r="L5067" s="1"/>
      <c r="M5067" s="1"/>
      <c r="N5067" s="1"/>
      <c r="O5067" s="1"/>
    </row>
    <row r="5068" s="18" customFormat="true" ht="13.8" hidden="false" customHeight="false" outlineLevel="0" collapsed="false">
      <c r="A5068" s="66" t="s">
        <v>138</v>
      </c>
      <c r="B5068" s="60" t="n">
        <v>43474</v>
      </c>
      <c r="C5068" s="1" t="s">
        <v>19</v>
      </c>
      <c r="D5068" s="1" t="s">
        <v>19</v>
      </c>
      <c r="E5068" s="1" t="s">
        <v>19</v>
      </c>
      <c r="F5068" s="1" t="s">
        <v>203</v>
      </c>
      <c r="G5068" s="66" t="s">
        <v>247</v>
      </c>
      <c r="H5068" s="1" t="n">
        <v>5</v>
      </c>
      <c r="I5068" s="23" t="str">
        <f aca="false">IF(J5068="RHAP", "Rhizophora apiculata", IF(J5068="EXAG", "Excoecaria agallocha", IF(J5068="BRPA", "Bruguiera parviflora", IF(J5068="XYMO", "Xylocarpus moluccensis", IF(J5068="BRCY", "Bruguiera cylindrica", IF(J5068="AVAL", "Avicennia alba", IF(J5068="AVOF", "Avicennia officinalis", IF(J5068="LURA", "Lumnitzera racemosa", IF(J5068="CETA", "Ceriops tagal", IF(J5068="XYGR", "Xylocarpus granatum", IF(J5068="AVMA", "Avicennia marina", IF(J5068="RHMU", "Rhizophora mucronata", IF(J5068="BRGY", "Bruguiera gymnorrhiza", IF(J5068="BRSE", "Bruguiera sexangula", IF(J5068="SOOV", "Sonneratia ovata", IF(J5068="SOCA", "Sonneratia caseolaris", IF(J5068="HELI", "Heritiera littoralis", IF(J5068="HESY", "Heritiera sylvatica", IF(J5068="NYFR", "Nypa fruticans", IF(J5068="CYRA", "Cynometra ramiflora", IF(J5068="PHPA", "Phoenix paludosa", IF(J5068="SCHY", "Scyphiphora hydrophyllacea", IF(J5068="DIMA", "Diospyros maritima", IF(J5068="POPI", "Pongamia pinnata", IF(J5068="MAPS", "Maniltoa psilogyne", IF(J5068="INBI", "Intsia bijuga", IF(J5068="ACEB", "Acanthus ebracteatus", IF(J5068="CAER", "Calamus erinaceus", IF(J5068="UNUN", "Unknown unknown",  IF(J5068="SOAL", "Sonneratia alba",  IF(J5068="AECO", "Aegiceras corniculatum", "" )) )))))))))))))))))))))))))))))</f>
        <v>Avicennia alba</v>
      </c>
      <c r="J5068" s="1" t="s">
        <v>27</v>
      </c>
      <c r="K5068" s="1" t="n">
        <v>6</v>
      </c>
      <c r="L5068" s="1"/>
      <c r="M5068" s="1"/>
      <c r="N5068" s="1"/>
      <c r="O5068" s="1"/>
    </row>
    <row r="5069" s="18" customFormat="true" ht="13.8" hidden="false" customHeight="false" outlineLevel="0" collapsed="false">
      <c r="A5069" s="66" t="s">
        <v>138</v>
      </c>
      <c r="B5069" s="60" t="n">
        <v>43474</v>
      </c>
      <c r="C5069" s="1" t="s">
        <v>19</v>
      </c>
      <c r="D5069" s="1" t="s">
        <v>19</v>
      </c>
      <c r="E5069" s="1" t="s">
        <v>19</v>
      </c>
      <c r="F5069" s="1" t="s">
        <v>203</v>
      </c>
      <c r="G5069" s="66" t="s">
        <v>247</v>
      </c>
      <c r="H5069" s="1" t="n">
        <v>5</v>
      </c>
      <c r="I5069" s="23" t="str">
        <f aca="false">IF(J5069="RHAP", "Rhizophora apiculata", IF(J5069="EXAG", "Excoecaria agallocha", IF(J5069="BRPA", "Bruguiera parviflora", IF(J5069="XYMO", "Xylocarpus moluccensis", IF(J5069="BRCY", "Bruguiera cylindrica", IF(J5069="AVAL", "Avicennia alba", IF(J5069="AVOF", "Avicennia officinalis", IF(J5069="LURA", "Lumnitzera racemosa", IF(J5069="CETA", "Ceriops tagal", IF(J5069="XYGR", "Xylocarpus granatum", IF(J5069="AVMA", "Avicennia marina", IF(J5069="RHMU", "Rhizophora mucronata", IF(J5069="BRGY", "Bruguiera gymnorrhiza", IF(J5069="BRSE", "Bruguiera sexangula", IF(J5069="SOOV", "Sonneratia ovata", IF(J5069="SOCA", "Sonneratia caseolaris", IF(J5069="HELI", "Heritiera littoralis", IF(J5069="HESY", "Heritiera sylvatica", IF(J5069="NYFR", "Nypa fruticans", IF(J5069="CYRA", "Cynometra ramiflora", IF(J5069="PHPA", "Phoenix paludosa", IF(J5069="SCHY", "Scyphiphora hydrophyllacea", IF(J5069="DIMA", "Diospyros maritima", IF(J5069="POPI", "Pongamia pinnata", IF(J5069="MAPS", "Maniltoa psilogyne", IF(J5069="INBI", "Intsia bijuga", IF(J5069="ACEB", "Acanthus ebracteatus", IF(J5069="CAER", "Calamus erinaceus", IF(J5069="UNUN", "Unknown unknown",  IF(J5069="SOAL", "Sonneratia alba",  IF(J5069="AECO", "Aegiceras corniculatum", "" )) )))))))))))))))))))))))))))))</f>
        <v>Avicennia alba</v>
      </c>
      <c r="J5069" s="1" t="s">
        <v>27</v>
      </c>
      <c r="K5069" s="1" t="n">
        <v>7.8</v>
      </c>
      <c r="L5069" s="1"/>
      <c r="M5069" s="1"/>
      <c r="N5069" s="1"/>
      <c r="O5069" s="1"/>
    </row>
    <row r="5070" s="18" customFormat="true" ht="13.8" hidden="false" customHeight="false" outlineLevel="0" collapsed="false">
      <c r="A5070" s="66" t="s">
        <v>138</v>
      </c>
      <c r="B5070" s="60" t="n">
        <v>43474</v>
      </c>
      <c r="C5070" s="1" t="s">
        <v>19</v>
      </c>
      <c r="D5070" s="1" t="s">
        <v>19</v>
      </c>
      <c r="E5070" s="1" t="s">
        <v>19</v>
      </c>
      <c r="F5070" s="1" t="s">
        <v>203</v>
      </c>
      <c r="G5070" s="66" t="s">
        <v>247</v>
      </c>
      <c r="H5070" s="1" t="n">
        <v>5</v>
      </c>
      <c r="I5070" s="23" t="str">
        <f aca="false">IF(J5070="RHAP", "Rhizophora apiculata", IF(J5070="EXAG", "Excoecaria agallocha", IF(J5070="BRPA", "Bruguiera parviflora", IF(J5070="XYMO", "Xylocarpus moluccensis", IF(J5070="BRCY", "Bruguiera cylindrica", IF(J5070="AVAL", "Avicennia alba", IF(J5070="AVOF", "Avicennia officinalis", IF(J5070="LURA", "Lumnitzera racemosa", IF(J5070="CETA", "Ceriops tagal", IF(J5070="XYGR", "Xylocarpus granatum", IF(J5070="AVMA", "Avicennia marina", IF(J5070="RHMU", "Rhizophora mucronata", IF(J5070="BRGY", "Bruguiera gymnorrhiza", IF(J5070="BRSE", "Bruguiera sexangula", IF(J5070="SOOV", "Sonneratia ovata", IF(J5070="SOCA", "Sonneratia caseolaris", IF(J5070="HELI", "Heritiera littoralis", IF(J5070="HESY", "Heritiera sylvatica", IF(J5070="NYFR", "Nypa fruticans", IF(J5070="CYRA", "Cynometra ramiflora", IF(J5070="PHPA", "Phoenix paludosa", IF(J5070="SCHY", "Scyphiphora hydrophyllacea", IF(J5070="DIMA", "Diospyros maritima", IF(J5070="POPI", "Pongamia pinnata", IF(J5070="MAPS", "Maniltoa psilogyne", IF(J5070="INBI", "Intsia bijuga", IF(J5070="ACEB", "Acanthus ebracteatus", IF(J5070="CAER", "Calamus erinaceus", IF(J5070="UNUN", "Unknown unknown",  IF(J5070="SOAL", "Sonneratia alba",  IF(J5070="AECO", "Aegiceras corniculatum", "" )) )))))))))))))))))))))))))))))</f>
        <v>Avicennia alba</v>
      </c>
      <c r="J5070" s="1" t="s">
        <v>27</v>
      </c>
      <c r="K5070" s="1" t="n">
        <v>8</v>
      </c>
      <c r="L5070" s="1"/>
      <c r="M5070" s="1"/>
      <c r="N5070" s="1"/>
      <c r="O5070" s="1"/>
    </row>
    <row r="5071" s="18" customFormat="true" ht="13.8" hidden="false" customHeight="false" outlineLevel="0" collapsed="false">
      <c r="A5071" s="66" t="s">
        <v>138</v>
      </c>
      <c r="B5071" s="60" t="n">
        <v>43474</v>
      </c>
      <c r="C5071" s="1" t="s">
        <v>19</v>
      </c>
      <c r="D5071" s="1" t="s">
        <v>19</v>
      </c>
      <c r="E5071" s="1" t="s">
        <v>19</v>
      </c>
      <c r="F5071" s="1" t="s">
        <v>203</v>
      </c>
      <c r="G5071" s="66" t="s">
        <v>247</v>
      </c>
      <c r="H5071" s="1" t="n">
        <v>5</v>
      </c>
      <c r="I5071" s="23" t="str">
        <f aca="false">IF(J5071="RHAP", "Rhizophora apiculata", IF(J5071="EXAG", "Excoecaria agallocha", IF(J5071="BRPA", "Bruguiera parviflora", IF(J5071="XYMO", "Xylocarpus moluccensis", IF(J5071="BRCY", "Bruguiera cylindrica", IF(J5071="AVAL", "Avicennia alba", IF(J5071="AVOF", "Avicennia officinalis", IF(J5071="LURA", "Lumnitzera racemosa", IF(J5071="CETA", "Ceriops tagal", IF(J5071="XYGR", "Xylocarpus granatum", IF(J5071="AVMA", "Avicennia marina", IF(J5071="RHMU", "Rhizophora mucronata", IF(J5071="BRGY", "Bruguiera gymnorrhiza", IF(J5071="BRSE", "Bruguiera sexangula", IF(J5071="SOOV", "Sonneratia ovata", IF(J5071="SOCA", "Sonneratia caseolaris", IF(J5071="HELI", "Heritiera littoralis", IF(J5071="HESY", "Heritiera sylvatica", IF(J5071="NYFR", "Nypa fruticans", IF(J5071="CYRA", "Cynometra ramiflora", IF(J5071="PHPA", "Phoenix paludosa", IF(J5071="SCHY", "Scyphiphora hydrophyllacea", IF(J5071="DIMA", "Diospyros maritima", IF(J5071="POPI", "Pongamia pinnata", IF(J5071="MAPS", "Maniltoa psilogyne", IF(J5071="INBI", "Intsia bijuga", IF(J5071="ACEB", "Acanthus ebracteatus", IF(J5071="CAER", "Calamus erinaceus", IF(J5071="UNUN", "Unknown unknown",  IF(J5071="SOAL", "Sonneratia alba",  IF(J5071="AECO", "Aegiceras corniculatum", "" )) )))))))))))))))))))))))))))))</f>
        <v>Avicennia alba</v>
      </c>
      <c r="J5071" s="1" t="s">
        <v>27</v>
      </c>
      <c r="K5071" s="1" t="n">
        <v>8.1</v>
      </c>
      <c r="L5071" s="1"/>
      <c r="M5071" s="1"/>
      <c r="N5071" s="1"/>
      <c r="O5071" s="1"/>
    </row>
    <row r="5072" s="18" customFormat="true" ht="13.8" hidden="false" customHeight="false" outlineLevel="0" collapsed="false">
      <c r="A5072" s="66" t="s">
        <v>138</v>
      </c>
      <c r="B5072" s="60" t="n">
        <v>43474</v>
      </c>
      <c r="C5072" s="1" t="s">
        <v>19</v>
      </c>
      <c r="D5072" s="1" t="s">
        <v>19</v>
      </c>
      <c r="E5072" s="1" t="s">
        <v>19</v>
      </c>
      <c r="F5072" s="1" t="s">
        <v>203</v>
      </c>
      <c r="G5072" s="66" t="s">
        <v>247</v>
      </c>
      <c r="H5072" s="1" t="n">
        <v>5</v>
      </c>
      <c r="I5072" s="23" t="str">
        <f aca="false">IF(J5072="RHAP", "Rhizophora apiculata", IF(J5072="EXAG", "Excoecaria agallocha", IF(J5072="BRPA", "Bruguiera parviflora", IF(J5072="XYMO", "Xylocarpus moluccensis", IF(J5072="BRCY", "Bruguiera cylindrica", IF(J5072="AVAL", "Avicennia alba", IF(J5072="AVOF", "Avicennia officinalis", IF(J5072="LURA", "Lumnitzera racemosa", IF(J5072="CETA", "Ceriops tagal", IF(J5072="XYGR", "Xylocarpus granatum", IF(J5072="AVMA", "Avicennia marina", IF(J5072="RHMU", "Rhizophora mucronata", IF(J5072="BRGY", "Bruguiera gymnorrhiza", IF(J5072="BRSE", "Bruguiera sexangula", IF(J5072="SOOV", "Sonneratia ovata", IF(J5072="SOCA", "Sonneratia caseolaris", IF(J5072="HELI", "Heritiera littoralis", IF(J5072="HESY", "Heritiera sylvatica", IF(J5072="NYFR", "Nypa fruticans", IF(J5072="CYRA", "Cynometra ramiflora", IF(J5072="PHPA", "Phoenix paludosa", IF(J5072="SCHY", "Scyphiphora hydrophyllacea", IF(J5072="DIMA", "Diospyros maritima", IF(J5072="POPI", "Pongamia pinnata", IF(J5072="MAPS", "Maniltoa psilogyne", IF(J5072="INBI", "Intsia bijuga", IF(J5072="ACEB", "Acanthus ebracteatus", IF(J5072="CAER", "Calamus erinaceus", IF(J5072="UNUN", "Unknown unknown",  IF(J5072="SOAL", "Sonneratia alba",  IF(J5072="AECO", "Aegiceras corniculatum", "" )) )))))))))))))))))))))))))))))</f>
        <v>Avicennia alba</v>
      </c>
      <c r="J5072" s="1" t="s">
        <v>27</v>
      </c>
      <c r="K5072" s="1" t="n">
        <v>5</v>
      </c>
      <c r="L5072" s="1"/>
      <c r="M5072" s="1"/>
      <c r="N5072" s="1"/>
      <c r="O5072" s="1"/>
    </row>
    <row r="5073" s="18" customFormat="true" ht="13.8" hidden="false" customHeight="false" outlineLevel="0" collapsed="false">
      <c r="A5073" s="66" t="s">
        <v>138</v>
      </c>
      <c r="B5073" s="60" t="n">
        <v>43474</v>
      </c>
      <c r="C5073" s="1" t="s">
        <v>19</v>
      </c>
      <c r="D5073" s="1" t="s">
        <v>19</v>
      </c>
      <c r="E5073" s="1" t="s">
        <v>19</v>
      </c>
      <c r="F5073" s="1" t="s">
        <v>203</v>
      </c>
      <c r="G5073" s="66" t="s">
        <v>247</v>
      </c>
      <c r="H5073" s="1" t="n">
        <v>5</v>
      </c>
      <c r="I5073" s="23" t="str">
        <f aca="false">IF(J5073="RHAP", "Rhizophora apiculata", IF(J5073="EXAG", "Excoecaria agallocha", IF(J5073="BRPA", "Bruguiera parviflora", IF(J5073="XYMO", "Xylocarpus moluccensis", IF(J5073="BRCY", "Bruguiera cylindrica", IF(J5073="AVAL", "Avicennia alba", IF(J5073="AVOF", "Avicennia officinalis", IF(J5073="LURA", "Lumnitzera racemosa", IF(J5073="CETA", "Ceriops tagal", IF(J5073="XYGR", "Xylocarpus granatum", IF(J5073="AVMA", "Avicennia marina", IF(J5073="RHMU", "Rhizophora mucronata", IF(J5073="BRGY", "Bruguiera gymnorrhiza", IF(J5073="BRSE", "Bruguiera sexangula", IF(J5073="SOOV", "Sonneratia ovata", IF(J5073="SOCA", "Sonneratia caseolaris", IF(J5073="HELI", "Heritiera littoralis", IF(J5073="HESY", "Heritiera sylvatica", IF(J5073="NYFR", "Nypa fruticans", IF(J5073="CYRA", "Cynometra ramiflora", IF(J5073="PHPA", "Phoenix paludosa", IF(J5073="SCHY", "Scyphiphora hydrophyllacea", IF(J5073="DIMA", "Diospyros maritima", IF(J5073="POPI", "Pongamia pinnata", IF(J5073="MAPS", "Maniltoa psilogyne", IF(J5073="INBI", "Intsia bijuga", IF(J5073="ACEB", "Acanthus ebracteatus", IF(J5073="CAER", "Calamus erinaceus", IF(J5073="UNUN", "Unknown unknown",  IF(J5073="SOAL", "Sonneratia alba",  IF(J5073="AECO", "Aegiceras corniculatum", "" )) )))))))))))))))))))))))))))))</f>
        <v>Avicennia alba</v>
      </c>
      <c r="J5073" s="1" t="s">
        <v>27</v>
      </c>
      <c r="K5073" s="1" t="n">
        <v>5.8</v>
      </c>
      <c r="L5073" s="1"/>
      <c r="M5073" s="1"/>
      <c r="N5073" s="1"/>
      <c r="O5073" s="1"/>
    </row>
    <row r="5074" s="18" customFormat="true" ht="13.8" hidden="false" customHeight="false" outlineLevel="0" collapsed="false">
      <c r="A5074" s="66" t="s">
        <v>138</v>
      </c>
      <c r="B5074" s="60" t="n">
        <v>43474</v>
      </c>
      <c r="C5074" s="1" t="s">
        <v>19</v>
      </c>
      <c r="D5074" s="1" t="s">
        <v>19</v>
      </c>
      <c r="E5074" s="1" t="s">
        <v>19</v>
      </c>
      <c r="F5074" s="1" t="s">
        <v>203</v>
      </c>
      <c r="G5074" s="66" t="s">
        <v>247</v>
      </c>
      <c r="H5074" s="1" t="n">
        <v>5</v>
      </c>
      <c r="I5074" s="23" t="str">
        <f aca="false">IF(J5074="RHAP", "Rhizophora apiculata", IF(J5074="EXAG", "Excoecaria agallocha", IF(J5074="BRPA", "Bruguiera parviflora", IF(J5074="XYMO", "Xylocarpus moluccensis", IF(J5074="BRCY", "Bruguiera cylindrica", IF(J5074="AVAL", "Avicennia alba", IF(J5074="AVOF", "Avicennia officinalis", IF(J5074="LURA", "Lumnitzera racemosa", IF(J5074="CETA", "Ceriops tagal", IF(J5074="XYGR", "Xylocarpus granatum", IF(J5074="AVMA", "Avicennia marina", IF(J5074="RHMU", "Rhizophora mucronata", IF(J5074="BRGY", "Bruguiera gymnorrhiza", IF(J5074="BRSE", "Bruguiera sexangula", IF(J5074="SOOV", "Sonneratia ovata", IF(J5074="SOCA", "Sonneratia caseolaris", IF(J5074="HELI", "Heritiera littoralis", IF(J5074="HESY", "Heritiera sylvatica", IF(J5074="NYFR", "Nypa fruticans", IF(J5074="CYRA", "Cynometra ramiflora", IF(J5074="PHPA", "Phoenix paludosa", IF(J5074="SCHY", "Scyphiphora hydrophyllacea", IF(J5074="DIMA", "Diospyros maritima", IF(J5074="POPI", "Pongamia pinnata", IF(J5074="MAPS", "Maniltoa psilogyne", IF(J5074="INBI", "Intsia bijuga", IF(J5074="ACEB", "Acanthus ebracteatus", IF(J5074="CAER", "Calamus erinaceus", IF(J5074="UNUN", "Unknown unknown",  IF(J5074="SOAL", "Sonneratia alba",  IF(J5074="AECO", "Aegiceras corniculatum", "" )) )))))))))))))))))))))))))))))</f>
        <v>Avicennia alba</v>
      </c>
      <c r="J5074" s="1" t="s">
        <v>27</v>
      </c>
      <c r="K5074" s="1" t="n">
        <v>7</v>
      </c>
      <c r="L5074" s="1"/>
      <c r="M5074" s="1"/>
      <c r="N5074" s="1"/>
      <c r="O5074" s="1"/>
    </row>
    <row r="5075" s="18" customFormat="true" ht="13.8" hidden="false" customHeight="false" outlineLevel="0" collapsed="false">
      <c r="A5075" s="66" t="s">
        <v>138</v>
      </c>
      <c r="B5075" s="60" t="n">
        <v>43474</v>
      </c>
      <c r="C5075" s="1" t="s">
        <v>19</v>
      </c>
      <c r="D5075" s="1" t="s">
        <v>19</v>
      </c>
      <c r="E5075" s="1" t="s">
        <v>19</v>
      </c>
      <c r="F5075" s="1" t="s">
        <v>203</v>
      </c>
      <c r="G5075" s="66" t="s">
        <v>247</v>
      </c>
      <c r="H5075" s="1" t="n">
        <v>5</v>
      </c>
      <c r="I5075" s="23" t="str">
        <f aca="false">IF(J5075="RHAP", "Rhizophora apiculata", IF(J5075="EXAG", "Excoecaria agallocha", IF(J5075="BRPA", "Bruguiera parviflora", IF(J5075="XYMO", "Xylocarpus moluccensis", IF(J5075="BRCY", "Bruguiera cylindrica", IF(J5075="AVAL", "Avicennia alba", IF(J5075="AVOF", "Avicennia officinalis", IF(J5075="LURA", "Lumnitzera racemosa", IF(J5075="CETA", "Ceriops tagal", IF(J5075="XYGR", "Xylocarpus granatum", IF(J5075="AVMA", "Avicennia marina", IF(J5075="RHMU", "Rhizophora mucronata", IF(J5075="BRGY", "Bruguiera gymnorrhiza", IF(J5075="BRSE", "Bruguiera sexangula", IF(J5075="SOOV", "Sonneratia ovata", IF(J5075="SOCA", "Sonneratia caseolaris", IF(J5075="HELI", "Heritiera littoralis", IF(J5075="HESY", "Heritiera sylvatica", IF(J5075="NYFR", "Nypa fruticans", IF(J5075="CYRA", "Cynometra ramiflora", IF(J5075="PHPA", "Phoenix paludosa", IF(J5075="SCHY", "Scyphiphora hydrophyllacea", IF(J5075="DIMA", "Diospyros maritima", IF(J5075="POPI", "Pongamia pinnata", IF(J5075="MAPS", "Maniltoa psilogyne", IF(J5075="INBI", "Intsia bijuga", IF(J5075="ACEB", "Acanthus ebracteatus", IF(J5075="CAER", "Calamus erinaceus", IF(J5075="UNUN", "Unknown unknown",  IF(J5075="SOAL", "Sonneratia alba",  IF(J5075="AECO", "Aegiceras corniculatum", "" )) )))))))))))))))))))))))))))))</f>
        <v>Avicennia alba</v>
      </c>
      <c r="J5075" s="1" t="s">
        <v>27</v>
      </c>
      <c r="K5075" s="1" t="n">
        <v>5</v>
      </c>
      <c r="L5075" s="1"/>
      <c r="M5075" s="1"/>
      <c r="N5075" s="1"/>
      <c r="O5075" s="1"/>
    </row>
    <row r="5076" s="18" customFormat="true" ht="13.8" hidden="false" customHeight="false" outlineLevel="0" collapsed="false">
      <c r="A5076" s="66" t="s">
        <v>138</v>
      </c>
      <c r="B5076" s="60" t="n">
        <v>43474</v>
      </c>
      <c r="C5076" s="1" t="s">
        <v>19</v>
      </c>
      <c r="D5076" s="1" t="s">
        <v>19</v>
      </c>
      <c r="E5076" s="1" t="s">
        <v>19</v>
      </c>
      <c r="F5076" s="1" t="s">
        <v>203</v>
      </c>
      <c r="G5076" s="66" t="s">
        <v>247</v>
      </c>
      <c r="H5076" s="1" t="n">
        <v>5</v>
      </c>
      <c r="I5076" s="23" t="str">
        <f aca="false">IF(J5076="RHAP", "Rhizophora apiculata", IF(J5076="EXAG", "Excoecaria agallocha", IF(J5076="BRPA", "Bruguiera parviflora", IF(J5076="XYMO", "Xylocarpus moluccensis", IF(J5076="BRCY", "Bruguiera cylindrica", IF(J5076="AVAL", "Avicennia alba", IF(J5076="AVOF", "Avicennia officinalis", IF(J5076="LURA", "Lumnitzera racemosa", IF(J5076="CETA", "Ceriops tagal", IF(J5076="XYGR", "Xylocarpus granatum", IF(J5076="AVMA", "Avicennia marina", IF(J5076="RHMU", "Rhizophora mucronata", IF(J5076="BRGY", "Bruguiera gymnorrhiza", IF(J5076="BRSE", "Bruguiera sexangula", IF(J5076="SOOV", "Sonneratia ovata", IF(J5076="SOCA", "Sonneratia caseolaris", IF(J5076="HELI", "Heritiera littoralis", IF(J5076="HESY", "Heritiera sylvatica", IF(J5076="NYFR", "Nypa fruticans", IF(J5076="CYRA", "Cynometra ramiflora", IF(J5076="PHPA", "Phoenix paludosa", IF(J5076="SCHY", "Scyphiphora hydrophyllacea", IF(J5076="DIMA", "Diospyros maritima", IF(J5076="POPI", "Pongamia pinnata", IF(J5076="MAPS", "Maniltoa psilogyne", IF(J5076="INBI", "Intsia bijuga", IF(J5076="ACEB", "Acanthus ebracteatus", IF(J5076="CAER", "Calamus erinaceus", IF(J5076="UNUN", "Unknown unknown",  IF(J5076="SOAL", "Sonneratia alba",  IF(J5076="AECO", "Aegiceras corniculatum", "" )) )))))))))))))))))))))))))))))</f>
        <v>Avicennia alba</v>
      </c>
      <c r="J5076" s="1" t="s">
        <v>27</v>
      </c>
      <c r="K5076" s="1" t="n">
        <v>5.2</v>
      </c>
      <c r="L5076" s="1"/>
      <c r="M5076" s="1"/>
      <c r="N5076" s="1"/>
      <c r="O5076" s="1"/>
    </row>
    <row r="5077" s="18" customFormat="true" ht="13.8" hidden="false" customHeight="false" outlineLevel="0" collapsed="false">
      <c r="A5077" s="66" t="s">
        <v>138</v>
      </c>
      <c r="B5077" s="60" t="n">
        <v>43474</v>
      </c>
      <c r="C5077" s="1" t="s">
        <v>19</v>
      </c>
      <c r="D5077" s="1" t="s">
        <v>19</v>
      </c>
      <c r="E5077" s="1" t="s">
        <v>19</v>
      </c>
      <c r="F5077" s="1" t="s">
        <v>203</v>
      </c>
      <c r="G5077" s="66" t="s">
        <v>247</v>
      </c>
      <c r="H5077" s="1" t="n">
        <v>5</v>
      </c>
      <c r="I5077" s="23" t="str">
        <f aca="false">IF(J5077="RHAP", "Rhizophora apiculata", IF(J5077="EXAG", "Excoecaria agallocha", IF(J5077="BRPA", "Bruguiera parviflora", IF(J5077="XYMO", "Xylocarpus moluccensis", IF(J5077="BRCY", "Bruguiera cylindrica", IF(J5077="AVAL", "Avicennia alba", IF(J5077="AVOF", "Avicennia officinalis", IF(J5077="LURA", "Lumnitzera racemosa", IF(J5077="CETA", "Ceriops tagal", IF(J5077="XYGR", "Xylocarpus granatum", IF(J5077="AVMA", "Avicennia marina", IF(J5077="RHMU", "Rhizophora mucronata", IF(J5077="BRGY", "Bruguiera gymnorrhiza", IF(J5077="BRSE", "Bruguiera sexangula", IF(J5077="SOOV", "Sonneratia ovata", IF(J5077="SOCA", "Sonneratia caseolaris", IF(J5077="HELI", "Heritiera littoralis", IF(J5077="HESY", "Heritiera sylvatica", IF(J5077="NYFR", "Nypa fruticans", IF(J5077="CYRA", "Cynometra ramiflora", IF(J5077="PHPA", "Phoenix paludosa", IF(J5077="SCHY", "Scyphiphora hydrophyllacea", IF(J5077="DIMA", "Diospyros maritima", IF(J5077="POPI", "Pongamia pinnata", IF(J5077="MAPS", "Maniltoa psilogyne", IF(J5077="INBI", "Intsia bijuga", IF(J5077="ACEB", "Acanthus ebracteatus", IF(J5077="CAER", "Calamus erinaceus", IF(J5077="UNUN", "Unknown unknown",  IF(J5077="SOAL", "Sonneratia alba",  IF(J5077="AECO", "Aegiceras corniculatum", "" )) )))))))))))))))))))))))))))))</f>
        <v>Avicennia alba</v>
      </c>
      <c r="J5077" s="1" t="s">
        <v>27</v>
      </c>
      <c r="K5077" s="1" t="n">
        <v>5.6</v>
      </c>
      <c r="L5077" s="1"/>
      <c r="M5077" s="1"/>
      <c r="N5077" s="1"/>
      <c r="O5077" s="1"/>
    </row>
    <row r="5078" s="18" customFormat="true" ht="13.8" hidden="false" customHeight="false" outlineLevel="0" collapsed="false">
      <c r="A5078" s="66" t="s">
        <v>138</v>
      </c>
      <c r="B5078" s="60" t="n">
        <v>43474</v>
      </c>
      <c r="C5078" s="1" t="s">
        <v>19</v>
      </c>
      <c r="D5078" s="1" t="s">
        <v>19</v>
      </c>
      <c r="E5078" s="1" t="s">
        <v>19</v>
      </c>
      <c r="F5078" s="1" t="s">
        <v>203</v>
      </c>
      <c r="G5078" s="66" t="s">
        <v>247</v>
      </c>
      <c r="H5078" s="1" t="n">
        <v>5</v>
      </c>
      <c r="I5078" s="23" t="str">
        <f aca="false">IF(J5078="RHAP", "Rhizophora apiculata", IF(J5078="EXAG", "Excoecaria agallocha", IF(J5078="BRPA", "Bruguiera parviflora", IF(J5078="XYMO", "Xylocarpus moluccensis", IF(J5078="BRCY", "Bruguiera cylindrica", IF(J5078="AVAL", "Avicennia alba", IF(J5078="AVOF", "Avicennia officinalis", IF(J5078="LURA", "Lumnitzera racemosa", IF(J5078="CETA", "Ceriops tagal", IF(J5078="XYGR", "Xylocarpus granatum", IF(J5078="AVMA", "Avicennia marina", IF(J5078="RHMU", "Rhizophora mucronata", IF(J5078="BRGY", "Bruguiera gymnorrhiza", IF(J5078="BRSE", "Bruguiera sexangula", IF(J5078="SOOV", "Sonneratia ovata", IF(J5078="SOCA", "Sonneratia caseolaris", IF(J5078="HELI", "Heritiera littoralis", IF(J5078="HESY", "Heritiera sylvatica", IF(J5078="NYFR", "Nypa fruticans", IF(J5078="CYRA", "Cynometra ramiflora", IF(J5078="PHPA", "Phoenix paludosa", IF(J5078="SCHY", "Scyphiphora hydrophyllacea", IF(J5078="DIMA", "Diospyros maritima", IF(J5078="POPI", "Pongamia pinnata", IF(J5078="MAPS", "Maniltoa psilogyne", IF(J5078="INBI", "Intsia bijuga", IF(J5078="ACEB", "Acanthus ebracteatus", IF(J5078="CAER", "Calamus erinaceus", IF(J5078="UNUN", "Unknown unknown",  IF(J5078="SOAL", "Sonneratia alba",  IF(J5078="AECO", "Aegiceras corniculatum", "" )) )))))))))))))))))))))))))))))</f>
        <v>Avicennia alba</v>
      </c>
      <c r="J5078" s="1" t="s">
        <v>27</v>
      </c>
      <c r="K5078" s="1" t="n">
        <v>8</v>
      </c>
      <c r="L5078" s="1"/>
      <c r="M5078" s="1"/>
      <c r="N5078" s="1"/>
      <c r="O5078" s="1"/>
    </row>
    <row r="5079" s="18" customFormat="true" ht="13.8" hidden="false" customHeight="false" outlineLevel="0" collapsed="false">
      <c r="A5079" s="66" t="s">
        <v>138</v>
      </c>
      <c r="B5079" s="60" t="n">
        <v>43474</v>
      </c>
      <c r="C5079" s="1" t="s">
        <v>19</v>
      </c>
      <c r="D5079" s="1" t="s">
        <v>19</v>
      </c>
      <c r="E5079" s="1" t="s">
        <v>19</v>
      </c>
      <c r="F5079" s="1" t="s">
        <v>203</v>
      </c>
      <c r="G5079" s="66" t="s">
        <v>247</v>
      </c>
      <c r="H5079" s="1" t="n">
        <v>5</v>
      </c>
      <c r="I5079" s="23" t="str">
        <f aca="false">IF(J5079="RHAP", "Rhizophora apiculata", IF(J5079="EXAG", "Excoecaria agallocha", IF(J5079="BRPA", "Bruguiera parviflora", IF(J5079="XYMO", "Xylocarpus moluccensis", IF(J5079="BRCY", "Bruguiera cylindrica", IF(J5079="AVAL", "Avicennia alba", IF(J5079="AVOF", "Avicennia officinalis", IF(J5079="LURA", "Lumnitzera racemosa", IF(J5079="CETA", "Ceriops tagal", IF(J5079="XYGR", "Xylocarpus granatum", IF(J5079="AVMA", "Avicennia marina", IF(J5079="RHMU", "Rhizophora mucronata", IF(J5079="BRGY", "Bruguiera gymnorrhiza", IF(J5079="BRSE", "Bruguiera sexangula", IF(J5079="SOOV", "Sonneratia ovata", IF(J5079="SOCA", "Sonneratia caseolaris", IF(J5079="HELI", "Heritiera littoralis", IF(J5079="HESY", "Heritiera sylvatica", IF(J5079="NYFR", "Nypa fruticans", IF(J5079="CYRA", "Cynometra ramiflora", IF(J5079="PHPA", "Phoenix paludosa", IF(J5079="SCHY", "Scyphiphora hydrophyllacea", IF(J5079="DIMA", "Diospyros maritima", IF(J5079="POPI", "Pongamia pinnata", IF(J5079="MAPS", "Maniltoa psilogyne", IF(J5079="INBI", "Intsia bijuga", IF(J5079="ACEB", "Acanthus ebracteatus", IF(J5079="CAER", "Calamus erinaceus", IF(J5079="UNUN", "Unknown unknown",  IF(J5079="SOAL", "Sonneratia alba",  IF(J5079="AECO", "Aegiceras corniculatum", "" )) )))))))))))))))))))))))))))))</f>
        <v>Avicennia alba</v>
      </c>
      <c r="J5079" s="1" t="s">
        <v>27</v>
      </c>
      <c r="K5079" s="1" t="n">
        <v>7.8</v>
      </c>
      <c r="L5079" s="1"/>
      <c r="M5079" s="1"/>
      <c r="N5079" s="1"/>
      <c r="O5079" s="1"/>
    </row>
    <row r="5080" s="18" customFormat="true" ht="13.8" hidden="false" customHeight="false" outlineLevel="0" collapsed="false">
      <c r="A5080" s="66" t="s">
        <v>138</v>
      </c>
      <c r="B5080" s="60" t="n">
        <v>43474</v>
      </c>
      <c r="C5080" s="1" t="s">
        <v>19</v>
      </c>
      <c r="D5080" s="1" t="s">
        <v>19</v>
      </c>
      <c r="E5080" s="1" t="s">
        <v>19</v>
      </c>
      <c r="F5080" s="1" t="s">
        <v>203</v>
      </c>
      <c r="G5080" s="66" t="s">
        <v>247</v>
      </c>
      <c r="H5080" s="1" t="n">
        <v>5</v>
      </c>
      <c r="I5080" s="23" t="str">
        <f aca="false">IF(J5080="RHAP", "Rhizophora apiculata", IF(J5080="EXAG", "Excoecaria agallocha", IF(J5080="BRPA", "Bruguiera parviflora", IF(J5080="XYMO", "Xylocarpus moluccensis", IF(J5080="BRCY", "Bruguiera cylindrica", IF(J5080="AVAL", "Avicennia alba", IF(J5080="AVOF", "Avicennia officinalis", IF(J5080="LURA", "Lumnitzera racemosa", IF(J5080="CETA", "Ceriops tagal", IF(J5080="XYGR", "Xylocarpus granatum", IF(J5080="AVMA", "Avicennia marina", IF(J5080="RHMU", "Rhizophora mucronata", IF(J5080="BRGY", "Bruguiera gymnorrhiza", IF(J5080="BRSE", "Bruguiera sexangula", IF(J5080="SOOV", "Sonneratia ovata", IF(J5080="SOCA", "Sonneratia caseolaris", IF(J5080="HELI", "Heritiera littoralis", IF(J5080="HESY", "Heritiera sylvatica", IF(J5080="NYFR", "Nypa fruticans", IF(J5080="CYRA", "Cynometra ramiflora", IF(J5080="PHPA", "Phoenix paludosa", IF(J5080="SCHY", "Scyphiphora hydrophyllacea", IF(J5080="DIMA", "Diospyros maritima", IF(J5080="POPI", "Pongamia pinnata", IF(J5080="MAPS", "Maniltoa psilogyne", IF(J5080="INBI", "Intsia bijuga", IF(J5080="ACEB", "Acanthus ebracteatus", IF(J5080="CAER", "Calamus erinaceus", IF(J5080="UNUN", "Unknown unknown",  IF(J5080="SOAL", "Sonneratia alba",  IF(J5080="AECO", "Aegiceras corniculatum", "" )) )))))))))))))))))))))))))))))</f>
        <v>Avicennia alba</v>
      </c>
      <c r="J5080" s="1" t="s">
        <v>27</v>
      </c>
      <c r="K5080" s="1" t="n">
        <v>5.2</v>
      </c>
      <c r="L5080" s="1"/>
      <c r="M5080" s="1"/>
      <c r="N5080" s="1"/>
      <c r="O5080" s="1"/>
    </row>
    <row r="5081" s="18" customFormat="true" ht="13.8" hidden="false" customHeight="false" outlineLevel="0" collapsed="false">
      <c r="A5081" s="66" t="s">
        <v>138</v>
      </c>
      <c r="B5081" s="60" t="n">
        <v>43474</v>
      </c>
      <c r="C5081" s="1" t="s">
        <v>19</v>
      </c>
      <c r="D5081" s="1" t="s">
        <v>19</v>
      </c>
      <c r="E5081" s="1" t="s">
        <v>19</v>
      </c>
      <c r="F5081" s="1" t="s">
        <v>203</v>
      </c>
      <c r="G5081" s="66" t="s">
        <v>247</v>
      </c>
      <c r="H5081" s="1" t="n">
        <v>5</v>
      </c>
      <c r="I5081" s="23" t="str">
        <f aca="false">IF(J5081="RHAP", "Rhizophora apiculata", IF(J5081="EXAG", "Excoecaria agallocha", IF(J5081="BRPA", "Bruguiera parviflora", IF(J5081="XYMO", "Xylocarpus moluccensis", IF(J5081="BRCY", "Bruguiera cylindrica", IF(J5081="AVAL", "Avicennia alba", IF(J5081="AVOF", "Avicennia officinalis", IF(J5081="LURA", "Lumnitzera racemosa", IF(J5081="CETA", "Ceriops tagal", IF(J5081="XYGR", "Xylocarpus granatum", IF(J5081="AVMA", "Avicennia marina", IF(J5081="RHMU", "Rhizophora mucronata", IF(J5081="BRGY", "Bruguiera gymnorrhiza", IF(J5081="BRSE", "Bruguiera sexangula", IF(J5081="SOOV", "Sonneratia ovata", IF(J5081="SOCA", "Sonneratia caseolaris", IF(J5081="HELI", "Heritiera littoralis", IF(J5081="HESY", "Heritiera sylvatica", IF(J5081="NYFR", "Nypa fruticans", IF(J5081="CYRA", "Cynometra ramiflora", IF(J5081="PHPA", "Phoenix paludosa", IF(J5081="SCHY", "Scyphiphora hydrophyllacea", IF(J5081="DIMA", "Diospyros maritima", IF(J5081="POPI", "Pongamia pinnata", IF(J5081="MAPS", "Maniltoa psilogyne", IF(J5081="INBI", "Intsia bijuga", IF(J5081="ACEB", "Acanthus ebracteatus", IF(J5081="CAER", "Calamus erinaceus", IF(J5081="UNUN", "Unknown unknown",  IF(J5081="SOAL", "Sonneratia alba",  IF(J5081="AECO", "Aegiceras corniculatum", "" )) )))))))))))))))))))))))))))))</f>
        <v>Avicennia alba</v>
      </c>
      <c r="J5081" s="1" t="s">
        <v>27</v>
      </c>
      <c r="K5081" s="1" t="n">
        <v>5</v>
      </c>
      <c r="L5081" s="1"/>
      <c r="M5081" s="1"/>
      <c r="N5081" s="1"/>
      <c r="O5081" s="1"/>
    </row>
    <row r="5082" s="18" customFormat="true" ht="13.8" hidden="false" customHeight="false" outlineLevel="0" collapsed="false">
      <c r="A5082" s="66" t="s">
        <v>138</v>
      </c>
      <c r="B5082" s="60" t="n">
        <v>43479</v>
      </c>
      <c r="C5082" s="1" t="s">
        <v>19</v>
      </c>
      <c r="D5082" s="1" t="s">
        <v>19</v>
      </c>
      <c r="E5082" s="1" t="s">
        <v>19</v>
      </c>
      <c r="F5082" s="1" t="s">
        <v>203</v>
      </c>
      <c r="G5082" s="66" t="s">
        <v>264</v>
      </c>
      <c r="H5082" s="1" t="n">
        <v>3</v>
      </c>
      <c r="I5082" s="23" t="str">
        <f aca="false">IF(J5082="RHAP", "Rhizophora apiculata", IF(J5082="EXAG", "Excoecaria agallocha", IF(J5082="BRPA", "Bruguiera parviflora", IF(J5082="XYMO", "Xylocarpus moluccensis", IF(J5082="BRCY", "Bruguiera cylindrica", IF(J5082="AVAL", "Avicennia alba", IF(J5082="AVOF", "Avicennia officinalis", IF(J5082="LURA", "Lumnitzera racemosa", IF(J5082="CETA", "Ceriops tagal", IF(J5082="XYGR", "Xylocarpus granatum", IF(J5082="AVMA", "Avicennia marina", IF(J5082="RHMU", "Rhizophora mucronata", IF(J5082="BRGY", "Bruguiera gymnorrhiza", IF(J5082="BRSE", "Bruguiera sexangula", IF(J5082="SOOV", "Sonneratia ovata", IF(J5082="SOCA", "Sonneratia caseolaris", IF(J5082="HELI", "Heritiera littoralis", IF(J5082="HESY", "Heritiera sylvatica", IF(J5082="NYFR", "Nypa fruticans", IF(J5082="CYRA", "Cynometra ramiflora", IF(J5082="PHPA", "Phoenix paludosa", IF(J5082="SCHY", "Scyphiphora hydrophyllacea", IF(J5082="DIMA", "Diospyros maritima", IF(J5082="POPI", "Pongamia pinnata", IF(J5082="MAPS", "Maniltoa psilogyne", IF(J5082="INBI", "Intsia bijuga", IF(J5082="ACEB", "Acanthus ebracteatus", IF(J5082="CAER", "Calamus erinaceus", IF(J5082="UNUN", "Unknown unknown",  IF(J5082="SOAL", "Sonneratia alba",  IF(J5082="AECO", "Aegiceras corniculatum", "" )) )))))))))))))))))))))))))))))</f>
        <v>Avicennia marina</v>
      </c>
      <c r="J5082" s="1" t="s">
        <v>1044</v>
      </c>
      <c r="K5082" s="1"/>
      <c r="L5082" s="1" t="n">
        <v>2.5</v>
      </c>
      <c r="M5082" s="1" t="n">
        <v>7.2</v>
      </c>
      <c r="N5082" s="1"/>
      <c r="O5082" s="1" t="s">
        <v>1110</v>
      </c>
    </row>
    <row r="5083" s="18" customFormat="true" ht="13.8" hidden="false" customHeight="false" outlineLevel="0" collapsed="false">
      <c r="A5083" s="66" t="s">
        <v>138</v>
      </c>
      <c r="B5083" s="60" t="n">
        <v>43479</v>
      </c>
      <c r="C5083" s="1" t="s">
        <v>19</v>
      </c>
      <c r="D5083" s="1" t="s">
        <v>19</v>
      </c>
      <c r="E5083" s="1" t="s">
        <v>19</v>
      </c>
      <c r="F5083" s="1" t="s">
        <v>203</v>
      </c>
      <c r="G5083" s="66" t="s">
        <v>264</v>
      </c>
      <c r="H5083" s="1" t="n">
        <v>3</v>
      </c>
      <c r="I5083" s="23" t="str">
        <f aca="false">IF(J5083="RHAP", "Rhizophora apiculata", IF(J5083="EXAG", "Excoecaria agallocha", IF(J5083="BRPA", "Bruguiera parviflora", IF(J5083="XYMO", "Xylocarpus moluccensis", IF(J5083="BRCY", "Bruguiera cylindrica", IF(J5083="AVAL", "Avicennia alba", IF(J5083="AVOF", "Avicennia officinalis", IF(J5083="LURA", "Lumnitzera racemosa", IF(J5083="CETA", "Ceriops tagal", IF(J5083="XYGR", "Xylocarpus granatum", IF(J5083="AVMA", "Avicennia marina", IF(J5083="RHMU", "Rhizophora mucronata", IF(J5083="BRGY", "Bruguiera gymnorrhiza", IF(J5083="BRSE", "Bruguiera sexangula", IF(J5083="SOOV", "Sonneratia ovata", IF(J5083="SOCA", "Sonneratia caseolaris", IF(J5083="HELI", "Heritiera littoralis", IF(J5083="HESY", "Heritiera sylvatica", IF(J5083="NYFR", "Nypa fruticans", IF(J5083="CYRA", "Cynometra ramiflora", IF(J5083="PHPA", "Phoenix paludosa", IF(J5083="SCHY", "Scyphiphora hydrophyllacea", IF(J5083="DIMA", "Diospyros maritima", IF(J5083="POPI", "Pongamia pinnata", IF(J5083="MAPS", "Maniltoa psilogyne", IF(J5083="INBI", "Intsia bijuga", IF(J5083="ACEB", "Acanthus ebracteatus", IF(J5083="CAER", "Calamus erinaceus", IF(J5083="UNUN", "Unknown unknown",  IF(J5083="SOAL", "Sonneratia alba",  IF(J5083="AECO", "Aegiceras corniculatum", "" )) )))))))))))))))))))))))))))))</f>
        <v>Avicennia marina</v>
      </c>
      <c r="J5083" s="1" t="s">
        <v>1044</v>
      </c>
      <c r="K5083" s="1"/>
      <c r="L5083" s="1" t="n">
        <v>2.5</v>
      </c>
      <c r="M5083" s="1" t="n">
        <v>6.8</v>
      </c>
      <c r="N5083" s="1"/>
      <c r="O5083" s="1" t="s">
        <v>1110</v>
      </c>
    </row>
    <row r="5084" s="18" customFormat="true" ht="13.8" hidden="false" customHeight="false" outlineLevel="0" collapsed="false">
      <c r="A5084" s="66" t="s">
        <v>138</v>
      </c>
      <c r="B5084" s="60" t="n">
        <v>43479</v>
      </c>
      <c r="C5084" s="1" t="s">
        <v>19</v>
      </c>
      <c r="D5084" s="1" t="s">
        <v>19</v>
      </c>
      <c r="E5084" s="1" t="s">
        <v>19</v>
      </c>
      <c r="F5084" s="1" t="s">
        <v>203</v>
      </c>
      <c r="G5084" s="66" t="s">
        <v>264</v>
      </c>
      <c r="H5084" s="1" t="n">
        <v>2</v>
      </c>
      <c r="I5084" s="23" t="str">
        <f aca="false">IF(J5084="RHAP", "Rhizophora apiculata", IF(J5084="EXAG", "Excoecaria agallocha", IF(J5084="BRPA", "Bruguiera parviflora", IF(J5084="XYMO", "Xylocarpus moluccensis", IF(J5084="BRCY", "Bruguiera cylindrica", IF(J5084="AVAL", "Avicennia alba", IF(J5084="AVOF", "Avicennia officinalis", IF(J5084="LURA", "Lumnitzera racemosa", IF(J5084="CETA", "Ceriops tagal", IF(J5084="XYGR", "Xylocarpus granatum", IF(J5084="AVMA", "Avicennia marina", IF(J5084="RHMU", "Rhizophora mucronata", IF(J5084="BRGY", "Bruguiera gymnorrhiza", IF(J5084="BRSE", "Bruguiera sexangula", IF(J5084="SOOV", "Sonneratia ovata", IF(J5084="SOCA", "Sonneratia caseolaris", IF(J5084="HELI", "Heritiera littoralis", IF(J5084="HESY", "Heritiera sylvatica", IF(J5084="NYFR", "Nypa fruticans", IF(J5084="CYRA", "Cynometra ramiflora", IF(J5084="PHPA", "Phoenix paludosa", IF(J5084="SCHY", "Scyphiphora hydrophyllacea", IF(J5084="DIMA", "Diospyros maritima", IF(J5084="POPI", "Pongamia pinnata", IF(J5084="MAPS", "Maniltoa psilogyne", IF(J5084="INBI", "Intsia bijuga", IF(J5084="ACEB", "Acanthus ebracteatus", IF(J5084="CAER", "Calamus erinaceus", IF(J5084="UNUN", "Unknown unknown",  IF(J5084="SOAL", "Sonneratia alba",  IF(J5084="AECO", "Aegiceras corniculatum", "" )) )))))))))))))))))))))))))))))</f>
        <v>Avicennia marina</v>
      </c>
      <c r="J5084" s="1" t="s">
        <v>1044</v>
      </c>
      <c r="K5084" s="1"/>
      <c r="L5084" s="1" t="n">
        <v>2.5</v>
      </c>
      <c r="M5084" s="1" t="n">
        <v>7.2</v>
      </c>
      <c r="N5084" s="1"/>
      <c r="O5084" s="1" t="s">
        <v>1110</v>
      </c>
    </row>
    <row r="5085" s="18" customFormat="true" ht="13.8" hidden="false" customHeight="false" outlineLevel="0" collapsed="false">
      <c r="A5085" s="66" t="s">
        <v>138</v>
      </c>
      <c r="B5085" s="60" t="n">
        <v>43479</v>
      </c>
      <c r="C5085" s="1" t="s">
        <v>19</v>
      </c>
      <c r="D5085" s="1" t="s">
        <v>19</v>
      </c>
      <c r="E5085" s="1" t="s">
        <v>19</v>
      </c>
      <c r="F5085" s="1" t="s">
        <v>203</v>
      </c>
      <c r="G5085" s="66" t="s">
        <v>264</v>
      </c>
      <c r="H5085" s="1" t="n">
        <v>2</v>
      </c>
      <c r="I5085" s="23" t="str">
        <f aca="false">IF(J5085="RHAP", "Rhizophora apiculata", IF(J5085="EXAG", "Excoecaria agallocha", IF(J5085="BRPA", "Bruguiera parviflora", IF(J5085="XYMO", "Xylocarpus moluccensis", IF(J5085="BRCY", "Bruguiera cylindrica", IF(J5085="AVAL", "Avicennia alba", IF(J5085="AVOF", "Avicennia officinalis", IF(J5085="LURA", "Lumnitzera racemosa", IF(J5085="CETA", "Ceriops tagal", IF(J5085="XYGR", "Xylocarpus granatum", IF(J5085="AVMA", "Avicennia marina", IF(J5085="RHMU", "Rhizophora mucronata", IF(J5085="BRGY", "Bruguiera gymnorrhiza", IF(J5085="BRSE", "Bruguiera sexangula", IF(J5085="SOOV", "Sonneratia ovata", IF(J5085="SOCA", "Sonneratia caseolaris", IF(J5085="HELI", "Heritiera littoralis", IF(J5085="HESY", "Heritiera sylvatica", IF(J5085="NYFR", "Nypa fruticans", IF(J5085="CYRA", "Cynometra ramiflora", IF(J5085="PHPA", "Phoenix paludosa", IF(J5085="SCHY", "Scyphiphora hydrophyllacea", IF(J5085="DIMA", "Diospyros maritima", IF(J5085="POPI", "Pongamia pinnata", IF(J5085="MAPS", "Maniltoa psilogyne", IF(J5085="INBI", "Intsia bijuga", IF(J5085="ACEB", "Acanthus ebracteatus", IF(J5085="CAER", "Calamus erinaceus", IF(J5085="UNUN", "Unknown unknown",  IF(J5085="SOAL", "Sonneratia alba",  IF(J5085="AECO", "Aegiceras corniculatum", "" )) )))))))))))))))))))))))))))))</f>
        <v>Avicennia marina</v>
      </c>
      <c r="J5085" s="1" t="s">
        <v>1044</v>
      </c>
      <c r="K5085" s="1"/>
      <c r="L5085" s="1" t="n">
        <v>2.5</v>
      </c>
      <c r="M5085" s="1" t="n">
        <v>5.5</v>
      </c>
      <c r="N5085" s="1"/>
      <c r="O5085" s="1" t="s">
        <v>1110</v>
      </c>
    </row>
    <row r="5086" s="18" customFormat="true" ht="13.8" hidden="false" customHeight="false" outlineLevel="0" collapsed="false">
      <c r="A5086" s="66" t="s">
        <v>138</v>
      </c>
      <c r="B5086" s="60" t="n">
        <v>43479</v>
      </c>
      <c r="C5086" s="1" t="s">
        <v>19</v>
      </c>
      <c r="D5086" s="1" t="s">
        <v>19</v>
      </c>
      <c r="E5086" s="1" t="s">
        <v>19</v>
      </c>
      <c r="F5086" s="1" t="s">
        <v>203</v>
      </c>
      <c r="G5086" s="66" t="s">
        <v>264</v>
      </c>
      <c r="H5086" s="1" t="n">
        <v>4</v>
      </c>
      <c r="I5086" s="23" t="str">
        <f aca="false">IF(J5086="RHAP", "Rhizophora apiculata", IF(J5086="EXAG", "Excoecaria agallocha", IF(J5086="BRPA", "Bruguiera parviflora", IF(J5086="XYMO", "Xylocarpus moluccensis", IF(J5086="BRCY", "Bruguiera cylindrica", IF(J5086="AVAL", "Avicennia alba", IF(J5086="AVOF", "Avicennia officinalis", IF(J5086="LURA", "Lumnitzera racemosa", IF(J5086="CETA", "Ceriops tagal", IF(J5086="XYGR", "Xylocarpus granatum", IF(J5086="AVMA", "Avicennia marina", IF(J5086="RHMU", "Rhizophora mucronata", IF(J5086="BRGY", "Bruguiera gymnorrhiza", IF(J5086="BRSE", "Bruguiera sexangula", IF(J5086="SOOV", "Sonneratia ovata", IF(J5086="SOCA", "Sonneratia caseolaris", IF(J5086="HELI", "Heritiera littoralis", IF(J5086="HESY", "Heritiera sylvatica", IF(J5086="NYFR", "Nypa fruticans", IF(J5086="CYRA", "Cynometra ramiflora", IF(J5086="PHPA", "Phoenix paludosa", IF(J5086="SCHY", "Scyphiphora hydrophyllacea", IF(J5086="DIMA", "Diospyros maritima", IF(J5086="POPI", "Pongamia pinnata", IF(J5086="MAPS", "Maniltoa psilogyne", IF(J5086="INBI", "Intsia bijuga", IF(J5086="ACEB", "Acanthus ebracteatus", IF(J5086="CAER", "Calamus erinaceus", IF(J5086="UNUN", "Unknown unknown",  IF(J5086="SOAL", "Sonneratia alba",  IF(J5086="AECO", "Aegiceras corniculatum", "" )) )))))))))))))))))))))))))))))</f>
        <v>Avicennia marina</v>
      </c>
      <c r="J5086" s="1" t="s">
        <v>1044</v>
      </c>
      <c r="K5086" s="1"/>
      <c r="L5086" s="1" t="n">
        <v>3.5</v>
      </c>
      <c r="M5086" s="1" t="n">
        <v>11.8</v>
      </c>
      <c r="N5086" s="1"/>
      <c r="O5086" s="1" t="s">
        <v>1110</v>
      </c>
    </row>
    <row r="5087" s="18" customFormat="true" ht="13.8" hidden="false" customHeight="false" outlineLevel="0" collapsed="false">
      <c r="A5087" s="66" t="s">
        <v>138</v>
      </c>
      <c r="B5087" s="60" t="n">
        <v>43479</v>
      </c>
      <c r="C5087" s="1" t="s">
        <v>19</v>
      </c>
      <c r="D5087" s="1" t="s">
        <v>19</v>
      </c>
      <c r="E5087" s="1" t="s">
        <v>19</v>
      </c>
      <c r="F5087" s="1" t="s">
        <v>203</v>
      </c>
      <c r="G5087" s="66" t="s">
        <v>264</v>
      </c>
      <c r="H5087" s="1" t="n">
        <v>4</v>
      </c>
      <c r="I5087" s="23" t="str">
        <f aca="false">IF(J5087="RHAP", "Rhizophora apiculata", IF(J5087="EXAG", "Excoecaria agallocha", IF(J5087="BRPA", "Bruguiera parviflora", IF(J5087="XYMO", "Xylocarpus moluccensis", IF(J5087="BRCY", "Bruguiera cylindrica", IF(J5087="AVAL", "Avicennia alba", IF(J5087="AVOF", "Avicennia officinalis", IF(J5087="LURA", "Lumnitzera racemosa", IF(J5087="CETA", "Ceriops tagal", IF(J5087="XYGR", "Xylocarpus granatum", IF(J5087="AVMA", "Avicennia marina", IF(J5087="RHMU", "Rhizophora mucronata", IF(J5087="BRGY", "Bruguiera gymnorrhiza", IF(J5087="BRSE", "Bruguiera sexangula", IF(J5087="SOOV", "Sonneratia ovata", IF(J5087="SOCA", "Sonneratia caseolaris", IF(J5087="HELI", "Heritiera littoralis", IF(J5087="HESY", "Heritiera sylvatica", IF(J5087="NYFR", "Nypa fruticans", IF(J5087="CYRA", "Cynometra ramiflora", IF(J5087="PHPA", "Phoenix paludosa", IF(J5087="SCHY", "Scyphiphora hydrophyllacea", IF(J5087="DIMA", "Diospyros maritima", IF(J5087="POPI", "Pongamia pinnata", IF(J5087="MAPS", "Maniltoa psilogyne", IF(J5087="INBI", "Intsia bijuga", IF(J5087="ACEB", "Acanthus ebracteatus", IF(J5087="CAER", "Calamus erinaceus", IF(J5087="UNUN", "Unknown unknown",  IF(J5087="SOAL", "Sonneratia alba",  IF(J5087="AECO", "Aegiceras corniculatum", "" )) )))))))))))))))))))))))))))))</f>
        <v>Avicennia marina</v>
      </c>
      <c r="J5087" s="1" t="s">
        <v>1044</v>
      </c>
      <c r="K5087" s="1"/>
      <c r="L5087" s="1" t="n">
        <v>2.5</v>
      </c>
      <c r="M5087" s="1" t="n">
        <v>5.9</v>
      </c>
      <c r="N5087" s="1"/>
      <c r="O5087" s="1" t="s">
        <v>1110</v>
      </c>
    </row>
    <row r="5088" s="18" customFormat="true" ht="13.8" hidden="false" customHeight="false" outlineLevel="0" collapsed="false">
      <c r="A5088" s="66" t="s">
        <v>138</v>
      </c>
      <c r="B5088" s="60" t="n">
        <v>43479</v>
      </c>
      <c r="C5088" s="1" t="s">
        <v>19</v>
      </c>
      <c r="D5088" s="1" t="s">
        <v>19</v>
      </c>
      <c r="E5088" s="1" t="s">
        <v>19</v>
      </c>
      <c r="F5088" s="1" t="s">
        <v>203</v>
      </c>
      <c r="G5088" s="66" t="s">
        <v>264</v>
      </c>
      <c r="H5088" s="1" t="n">
        <v>4</v>
      </c>
      <c r="I5088" s="23" t="str">
        <f aca="false">IF(J5088="RHAP", "Rhizophora apiculata", IF(J5088="EXAG", "Excoecaria agallocha", IF(J5088="BRPA", "Bruguiera parviflora", IF(J5088="XYMO", "Xylocarpus moluccensis", IF(J5088="BRCY", "Bruguiera cylindrica", IF(J5088="AVAL", "Avicennia alba", IF(J5088="AVOF", "Avicennia officinalis", IF(J5088="LURA", "Lumnitzera racemosa", IF(J5088="CETA", "Ceriops tagal", IF(J5088="XYGR", "Xylocarpus granatum", IF(J5088="AVMA", "Avicennia marina", IF(J5088="RHMU", "Rhizophora mucronata", IF(J5088="BRGY", "Bruguiera gymnorrhiza", IF(J5088="BRSE", "Bruguiera sexangula", IF(J5088="SOOV", "Sonneratia ovata", IF(J5088="SOCA", "Sonneratia caseolaris", IF(J5088="HELI", "Heritiera littoralis", IF(J5088="HESY", "Heritiera sylvatica", IF(J5088="NYFR", "Nypa fruticans", IF(J5088="CYRA", "Cynometra ramiflora", IF(J5088="PHPA", "Phoenix paludosa", IF(J5088="SCHY", "Scyphiphora hydrophyllacea", IF(J5088="DIMA", "Diospyros maritima", IF(J5088="POPI", "Pongamia pinnata", IF(J5088="MAPS", "Maniltoa psilogyne", IF(J5088="INBI", "Intsia bijuga", IF(J5088="ACEB", "Acanthus ebracteatus", IF(J5088="CAER", "Calamus erinaceus", IF(J5088="UNUN", "Unknown unknown",  IF(J5088="SOAL", "Sonneratia alba",  IF(J5088="AECO", "Aegiceras corniculatum", "" )) )))))))))))))))))))))))))))))</f>
        <v>Avicennia marina</v>
      </c>
      <c r="J5088" s="1" t="s">
        <v>1044</v>
      </c>
      <c r="K5088" s="1"/>
      <c r="L5088" s="1" t="n">
        <v>2.5</v>
      </c>
      <c r="M5088" s="1" t="n">
        <v>5.1</v>
      </c>
      <c r="N5088" s="1"/>
      <c r="O5088" s="1" t="s">
        <v>1110</v>
      </c>
    </row>
    <row r="5089" s="18" customFormat="true" ht="13.8" hidden="false" customHeight="false" outlineLevel="0" collapsed="false">
      <c r="A5089" s="66" t="s">
        <v>138</v>
      </c>
      <c r="B5089" s="60" t="n">
        <v>43479</v>
      </c>
      <c r="C5089" s="1" t="s">
        <v>19</v>
      </c>
      <c r="D5089" s="1" t="s">
        <v>19</v>
      </c>
      <c r="E5089" s="1" t="s">
        <v>19</v>
      </c>
      <c r="F5089" s="1" t="s">
        <v>203</v>
      </c>
      <c r="G5089" s="66" t="s">
        <v>264</v>
      </c>
      <c r="H5089" s="1" t="n">
        <v>4</v>
      </c>
      <c r="I5089" s="23" t="str">
        <f aca="false">IF(J5089="RHAP", "Rhizophora apiculata", IF(J5089="EXAG", "Excoecaria agallocha", IF(J5089="BRPA", "Bruguiera parviflora", IF(J5089="XYMO", "Xylocarpus moluccensis", IF(J5089="BRCY", "Bruguiera cylindrica", IF(J5089="AVAL", "Avicennia alba", IF(J5089="AVOF", "Avicennia officinalis", IF(J5089="LURA", "Lumnitzera racemosa", IF(J5089="CETA", "Ceriops tagal", IF(J5089="XYGR", "Xylocarpus granatum", IF(J5089="AVMA", "Avicennia marina", IF(J5089="RHMU", "Rhizophora mucronata", IF(J5089="BRGY", "Bruguiera gymnorrhiza", IF(J5089="BRSE", "Bruguiera sexangula", IF(J5089="SOOV", "Sonneratia ovata", IF(J5089="SOCA", "Sonneratia caseolaris", IF(J5089="HELI", "Heritiera littoralis", IF(J5089="HESY", "Heritiera sylvatica", IF(J5089="NYFR", "Nypa fruticans", IF(J5089="CYRA", "Cynometra ramiflora", IF(J5089="PHPA", "Phoenix paludosa", IF(J5089="SCHY", "Scyphiphora hydrophyllacea", IF(J5089="DIMA", "Diospyros maritima", IF(J5089="POPI", "Pongamia pinnata", IF(J5089="MAPS", "Maniltoa psilogyne", IF(J5089="INBI", "Intsia bijuga", IF(J5089="ACEB", "Acanthus ebracteatus", IF(J5089="CAER", "Calamus erinaceus", IF(J5089="UNUN", "Unknown unknown",  IF(J5089="SOAL", "Sonneratia alba",  IF(J5089="AECO", "Aegiceras corniculatum", "" )) )))))))))))))))))))))))))))))</f>
        <v>Avicennia marina</v>
      </c>
      <c r="J5089" s="1" t="s">
        <v>1044</v>
      </c>
      <c r="K5089" s="1"/>
      <c r="L5089" s="1" t="n">
        <v>2.5</v>
      </c>
      <c r="M5089" s="1" t="n">
        <v>7.5</v>
      </c>
      <c r="N5089" s="1"/>
      <c r="O5089" s="1" t="s">
        <v>1110</v>
      </c>
    </row>
    <row r="5090" s="18" customFormat="true" ht="13.8" hidden="false" customHeight="false" outlineLevel="0" collapsed="false">
      <c r="A5090" s="66" t="s">
        <v>138</v>
      </c>
      <c r="B5090" s="60" t="n">
        <v>43479</v>
      </c>
      <c r="C5090" s="1" t="s">
        <v>19</v>
      </c>
      <c r="D5090" s="1" t="s">
        <v>19</v>
      </c>
      <c r="E5090" s="1" t="s">
        <v>19</v>
      </c>
      <c r="F5090" s="1" t="s">
        <v>203</v>
      </c>
      <c r="G5090" s="66" t="s">
        <v>264</v>
      </c>
      <c r="H5090" s="1" t="n">
        <v>4</v>
      </c>
      <c r="I5090" s="23" t="str">
        <f aca="false">IF(J5090="RHAP", "Rhizophora apiculata", IF(J5090="EXAG", "Excoecaria agallocha", IF(J5090="BRPA", "Bruguiera parviflora", IF(J5090="XYMO", "Xylocarpus moluccensis", IF(J5090="BRCY", "Bruguiera cylindrica", IF(J5090="AVAL", "Avicennia alba", IF(J5090="AVOF", "Avicennia officinalis", IF(J5090="LURA", "Lumnitzera racemosa", IF(J5090="CETA", "Ceriops tagal", IF(J5090="XYGR", "Xylocarpus granatum", IF(J5090="AVMA", "Avicennia marina", IF(J5090="RHMU", "Rhizophora mucronata", IF(J5090="BRGY", "Bruguiera gymnorrhiza", IF(J5090="BRSE", "Bruguiera sexangula", IF(J5090="SOOV", "Sonneratia ovata", IF(J5090="SOCA", "Sonneratia caseolaris", IF(J5090="HELI", "Heritiera littoralis", IF(J5090="HESY", "Heritiera sylvatica", IF(J5090="NYFR", "Nypa fruticans", IF(J5090="CYRA", "Cynometra ramiflora", IF(J5090="PHPA", "Phoenix paludosa", IF(J5090="SCHY", "Scyphiphora hydrophyllacea", IF(J5090="DIMA", "Diospyros maritima", IF(J5090="POPI", "Pongamia pinnata", IF(J5090="MAPS", "Maniltoa psilogyne", IF(J5090="INBI", "Intsia bijuga", IF(J5090="ACEB", "Acanthus ebracteatus", IF(J5090="CAER", "Calamus erinaceus", IF(J5090="UNUN", "Unknown unknown",  IF(J5090="SOAL", "Sonneratia alba",  IF(J5090="AECO", "Aegiceras corniculatum", "" )) )))))))))))))))))))))))))))))</f>
        <v>Avicennia marina</v>
      </c>
      <c r="J5090" s="1" t="s">
        <v>1044</v>
      </c>
      <c r="K5090" s="1"/>
      <c r="L5090" s="1" t="n">
        <v>2</v>
      </c>
      <c r="M5090" s="1" t="n">
        <v>5.6</v>
      </c>
      <c r="N5090" s="1"/>
      <c r="O5090" s="1" t="s">
        <v>1110</v>
      </c>
    </row>
    <row r="5091" s="18" customFormat="true" ht="13.8" hidden="false" customHeight="false" outlineLevel="0" collapsed="false">
      <c r="A5091" s="66" t="s">
        <v>138</v>
      </c>
      <c r="B5091" s="60" t="n">
        <v>43479</v>
      </c>
      <c r="C5091" s="1" t="s">
        <v>19</v>
      </c>
      <c r="D5091" s="1" t="s">
        <v>19</v>
      </c>
      <c r="E5091" s="1" t="s">
        <v>19</v>
      </c>
      <c r="F5091" s="1" t="s">
        <v>203</v>
      </c>
      <c r="G5091" s="66" t="s">
        <v>264</v>
      </c>
      <c r="H5091" s="1" t="n">
        <v>4</v>
      </c>
      <c r="I5091" s="23" t="str">
        <f aca="false">IF(J5091="RHAP", "Rhizophora apiculata", IF(J5091="EXAG", "Excoecaria agallocha", IF(J5091="BRPA", "Bruguiera parviflora", IF(J5091="XYMO", "Xylocarpus moluccensis", IF(J5091="BRCY", "Bruguiera cylindrica", IF(J5091="AVAL", "Avicennia alba", IF(J5091="AVOF", "Avicennia officinalis", IF(J5091="LURA", "Lumnitzera racemosa", IF(J5091="CETA", "Ceriops tagal", IF(J5091="XYGR", "Xylocarpus granatum", IF(J5091="AVMA", "Avicennia marina", IF(J5091="RHMU", "Rhizophora mucronata", IF(J5091="BRGY", "Bruguiera gymnorrhiza", IF(J5091="BRSE", "Bruguiera sexangula", IF(J5091="SOOV", "Sonneratia ovata", IF(J5091="SOCA", "Sonneratia caseolaris", IF(J5091="HELI", "Heritiera littoralis", IF(J5091="HESY", "Heritiera sylvatica", IF(J5091="NYFR", "Nypa fruticans", IF(J5091="CYRA", "Cynometra ramiflora", IF(J5091="PHPA", "Phoenix paludosa", IF(J5091="SCHY", "Scyphiphora hydrophyllacea", IF(J5091="DIMA", "Diospyros maritima", IF(J5091="POPI", "Pongamia pinnata", IF(J5091="MAPS", "Maniltoa psilogyne", IF(J5091="INBI", "Intsia bijuga", IF(J5091="ACEB", "Acanthus ebracteatus", IF(J5091="CAER", "Calamus erinaceus", IF(J5091="UNUN", "Unknown unknown",  IF(J5091="SOAL", "Sonneratia alba",  IF(J5091="AECO", "Aegiceras corniculatum", "" )) )))))))))))))))))))))))))))))</f>
        <v>Avicennia marina</v>
      </c>
      <c r="J5091" s="1" t="s">
        <v>1044</v>
      </c>
      <c r="K5091" s="1"/>
      <c r="L5091" s="1" t="n">
        <v>3</v>
      </c>
      <c r="M5091" s="1" t="n">
        <v>7.8</v>
      </c>
      <c r="N5091" s="1"/>
      <c r="O5091" s="1" t="s">
        <v>1110</v>
      </c>
    </row>
    <row r="5092" s="18" customFormat="true" ht="13.8" hidden="false" customHeight="false" outlineLevel="0" collapsed="false">
      <c r="A5092" s="66" t="s">
        <v>138</v>
      </c>
      <c r="B5092" s="60" t="n">
        <v>43479</v>
      </c>
      <c r="C5092" s="1" t="s">
        <v>19</v>
      </c>
      <c r="D5092" s="1" t="s">
        <v>19</v>
      </c>
      <c r="E5092" s="1" t="s">
        <v>19</v>
      </c>
      <c r="F5092" s="1" t="s">
        <v>203</v>
      </c>
      <c r="G5092" s="66" t="s">
        <v>264</v>
      </c>
      <c r="H5092" s="1" t="n">
        <v>4</v>
      </c>
      <c r="I5092" s="23" t="str">
        <f aca="false">IF(J5092="RHAP", "Rhizophora apiculata", IF(J5092="EXAG", "Excoecaria agallocha", IF(J5092="BRPA", "Bruguiera parviflora", IF(J5092="XYMO", "Xylocarpus moluccensis", IF(J5092="BRCY", "Bruguiera cylindrica", IF(J5092="AVAL", "Avicennia alba", IF(J5092="AVOF", "Avicennia officinalis", IF(J5092="LURA", "Lumnitzera racemosa", IF(J5092="CETA", "Ceriops tagal", IF(J5092="XYGR", "Xylocarpus granatum", IF(J5092="AVMA", "Avicennia marina", IF(J5092="RHMU", "Rhizophora mucronata", IF(J5092="BRGY", "Bruguiera gymnorrhiza", IF(J5092="BRSE", "Bruguiera sexangula", IF(J5092="SOOV", "Sonneratia ovata", IF(J5092="SOCA", "Sonneratia caseolaris", IF(J5092="HELI", "Heritiera littoralis", IF(J5092="HESY", "Heritiera sylvatica", IF(J5092="NYFR", "Nypa fruticans", IF(J5092="CYRA", "Cynometra ramiflora", IF(J5092="PHPA", "Phoenix paludosa", IF(J5092="SCHY", "Scyphiphora hydrophyllacea", IF(J5092="DIMA", "Diospyros maritima", IF(J5092="POPI", "Pongamia pinnata", IF(J5092="MAPS", "Maniltoa psilogyne", IF(J5092="INBI", "Intsia bijuga", IF(J5092="ACEB", "Acanthus ebracteatus", IF(J5092="CAER", "Calamus erinaceus", IF(J5092="UNUN", "Unknown unknown",  IF(J5092="SOAL", "Sonneratia alba",  IF(J5092="AECO", "Aegiceras corniculatum", "" )) )))))))))))))))))))))))))))))</f>
        <v>Avicennia marina</v>
      </c>
      <c r="J5092" s="1" t="s">
        <v>1044</v>
      </c>
      <c r="K5092" s="1"/>
      <c r="L5092" s="1" t="n">
        <v>3.5</v>
      </c>
      <c r="M5092" s="1" t="n">
        <v>8.5</v>
      </c>
      <c r="N5092" s="1"/>
      <c r="O5092" s="1" t="s">
        <v>1110</v>
      </c>
    </row>
    <row r="5093" s="18" customFormat="true" ht="13.8" hidden="false" customHeight="false" outlineLevel="0" collapsed="false">
      <c r="A5093" s="66" t="s">
        <v>138</v>
      </c>
      <c r="B5093" s="60" t="n">
        <v>43479</v>
      </c>
      <c r="C5093" s="1" t="s">
        <v>19</v>
      </c>
      <c r="D5093" s="1" t="s">
        <v>19</v>
      </c>
      <c r="E5093" s="1" t="s">
        <v>19</v>
      </c>
      <c r="F5093" s="1" t="s">
        <v>203</v>
      </c>
      <c r="G5093" s="66" t="s">
        <v>264</v>
      </c>
      <c r="H5093" s="1" t="n">
        <v>4</v>
      </c>
      <c r="I5093" s="23" t="str">
        <f aca="false">IF(J5093="RHAP", "Rhizophora apiculata", IF(J5093="EXAG", "Excoecaria agallocha", IF(J5093="BRPA", "Bruguiera parviflora", IF(J5093="XYMO", "Xylocarpus moluccensis", IF(J5093="BRCY", "Bruguiera cylindrica", IF(J5093="AVAL", "Avicennia alba", IF(J5093="AVOF", "Avicennia officinalis", IF(J5093="LURA", "Lumnitzera racemosa", IF(J5093="CETA", "Ceriops tagal", IF(J5093="XYGR", "Xylocarpus granatum", IF(J5093="AVMA", "Avicennia marina", IF(J5093="RHMU", "Rhizophora mucronata", IF(J5093="BRGY", "Bruguiera gymnorrhiza", IF(J5093="BRSE", "Bruguiera sexangula", IF(J5093="SOOV", "Sonneratia ovata", IF(J5093="SOCA", "Sonneratia caseolaris", IF(J5093="HELI", "Heritiera littoralis", IF(J5093="HESY", "Heritiera sylvatica", IF(J5093="NYFR", "Nypa fruticans", IF(J5093="CYRA", "Cynometra ramiflora", IF(J5093="PHPA", "Phoenix paludosa", IF(J5093="SCHY", "Scyphiphora hydrophyllacea", IF(J5093="DIMA", "Diospyros maritima", IF(J5093="POPI", "Pongamia pinnata", IF(J5093="MAPS", "Maniltoa psilogyne", IF(J5093="INBI", "Intsia bijuga", IF(J5093="ACEB", "Acanthus ebracteatus", IF(J5093="CAER", "Calamus erinaceus", IF(J5093="UNUN", "Unknown unknown",  IF(J5093="SOAL", "Sonneratia alba",  IF(J5093="AECO", "Aegiceras corniculatum", "" )) )))))))))))))))))))))))))))))</f>
        <v>Avicennia marina</v>
      </c>
      <c r="J5093" s="1" t="s">
        <v>1044</v>
      </c>
      <c r="K5093" s="1"/>
      <c r="L5093" s="1" t="n">
        <v>4</v>
      </c>
      <c r="M5093" s="1" t="n">
        <v>8.5</v>
      </c>
      <c r="N5093" s="1"/>
      <c r="O5093" s="1" t="s">
        <v>1110</v>
      </c>
    </row>
    <row r="5094" s="18" customFormat="true" ht="13.8" hidden="false" customHeight="false" outlineLevel="0" collapsed="false">
      <c r="A5094" s="66" t="s">
        <v>138</v>
      </c>
      <c r="B5094" s="60" t="n">
        <v>43479</v>
      </c>
      <c r="C5094" s="1" t="s">
        <v>19</v>
      </c>
      <c r="D5094" s="1" t="s">
        <v>19</v>
      </c>
      <c r="E5094" s="1" t="s">
        <v>19</v>
      </c>
      <c r="F5094" s="1" t="s">
        <v>203</v>
      </c>
      <c r="G5094" s="66" t="s">
        <v>264</v>
      </c>
      <c r="H5094" s="1" t="n">
        <v>4</v>
      </c>
      <c r="I5094" s="23" t="str">
        <f aca="false">IF(J5094="RHAP", "Rhizophora apiculata", IF(J5094="EXAG", "Excoecaria agallocha", IF(J5094="BRPA", "Bruguiera parviflora", IF(J5094="XYMO", "Xylocarpus moluccensis", IF(J5094="BRCY", "Bruguiera cylindrica", IF(J5094="AVAL", "Avicennia alba", IF(J5094="AVOF", "Avicennia officinalis", IF(J5094="LURA", "Lumnitzera racemosa", IF(J5094="CETA", "Ceriops tagal", IF(J5094="XYGR", "Xylocarpus granatum", IF(J5094="AVMA", "Avicennia marina", IF(J5094="RHMU", "Rhizophora mucronata", IF(J5094="BRGY", "Bruguiera gymnorrhiza", IF(J5094="BRSE", "Bruguiera sexangula", IF(J5094="SOOV", "Sonneratia ovata", IF(J5094="SOCA", "Sonneratia caseolaris", IF(J5094="HELI", "Heritiera littoralis", IF(J5094="HESY", "Heritiera sylvatica", IF(J5094="NYFR", "Nypa fruticans", IF(J5094="CYRA", "Cynometra ramiflora", IF(J5094="PHPA", "Phoenix paludosa", IF(J5094="SCHY", "Scyphiphora hydrophyllacea", IF(J5094="DIMA", "Diospyros maritima", IF(J5094="POPI", "Pongamia pinnata", IF(J5094="MAPS", "Maniltoa psilogyne", IF(J5094="INBI", "Intsia bijuga", IF(J5094="ACEB", "Acanthus ebracteatus", IF(J5094="CAER", "Calamus erinaceus", IF(J5094="UNUN", "Unknown unknown",  IF(J5094="SOAL", "Sonneratia alba",  IF(J5094="AECO", "Aegiceras corniculatum", "" )) )))))))))))))))))))))))))))))</f>
        <v>Avicennia marina</v>
      </c>
      <c r="J5094" s="1" t="s">
        <v>1044</v>
      </c>
      <c r="K5094" s="1"/>
      <c r="L5094" s="1" t="n">
        <v>3</v>
      </c>
      <c r="M5094" s="1" t="n">
        <v>5.8</v>
      </c>
      <c r="N5094" s="1"/>
      <c r="O5094" s="1" t="s">
        <v>1110</v>
      </c>
    </row>
    <row r="5095" s="18" customFormat="true" ht="13.8" hidden="false" customHeight="false" outlineLevel="0" collapsed="false">
      <c r="A5095" s="66" t="s">
        <v>138</v>
      </c>
      <c r="B5095" s="60" t="n">
        <v>43479</v>
      </c>
      <c r="C5095" s="1" t="s">
        <v>19</v>
      </c>
      <c r="D5095" s="1" t="s">
        <v>19</v>
      </c>
      <c r="E5095" s="1" t="s">
        <v>19</v>
      </c>
      <c r="F5095" s="1" t="s">
        <v>203</v>
      </c>
      <c r="G5095" s="66" t="s">
        <v>264</v>
      </c>
      <c r="H5095" s="1" t="n">
        <v>4</v>
      </c>
      <c r="I5095" s="23" t="str">
        <f aca="false">IF(J5095="RHAP", "Rhizophora apiculata", IF(J5095="EXAG", "Excoecaria agallocha", IF(J5095="BRPA", "Bruguiera parviflora", IF(J5095="XYMO", "Xylocarpus moluccensis", IF(J5095="BRCY", "Bruguiera cylindrica", IF(J5095="AVAL", "Avicennia alba", IF(J5095="AVOF", "Avicennia officinalis", IF(J5095="LURA", "Lumnitzera racemosa", IF(J5095="CETA", "Ceriops tagal", IF(J5095="XYGR", "Xylocarpus granatum", IF(J5095="AVMA", "Avicennia marina", IF(J5095="RHMU", "Rhizophora mucronata", IF(J5095="BRGY", "Bruguiera gymnorrhiza", IF(J5095="BRSE", "Bruguiera sexangula", IF(J5095="SOOV", "Sonneratia ovata", IF(J5095="SOCA", "Sonneratia caseolaris", IF(J5095="HELI", "Heritiera littoralis", IF(J5095="HESY", "Heritiera sylvatica", IF(J5095="NYFR", "Nypa fruticans", IF(J5095="CYRA", "Cynometra ramiflora", IF(J5095="PHPA", "Phoenix paludosa", IF(J5095="SCHY", "Scyphiphora hydrophyllacea", IF(J5095="DIMA", "Diospyros maritima", IF(J5095="POPI", "Pongamia pinnata", IF(J5095="MAPS", "Maniltoa psilogyne", IF(J5095="INBI", "Intsia bijuga", IF(J5095="ACEB", "Acanthus ebracteatus", IF(J5095="CAER", "Calamus erinaceus", IF(J5095="UNUN", "Unknown unknown",  IF(J5095="SOAL", "Sonneratia alba",  IF(J5095="AECO", "Aegiceras corniculatum", "" )) )))))))))))))))))))))))))))))</f>
        <v>Avicennia marina</v>
      </c>
      <c r="J5095" s="1" t="s">
        <v>1044</v>
      </c>
      <c r="K5095" s="1"/>
      <c r="L5095" s="1" t="n">
        <v>3</v>
      </c>
      <c r="M5095" s="1" t="n">
        <v>5.2</v>
      </c>
      <c r="N5095" s="1"/>
      <c r="O5095" s="1" t="s">
        <v>1110</v>
      </c>
    </row>
    <row r="5096" s="18" customFormat="true" ht="13.8" hidden="false" customHeight="false" outlineLevel="0" collapsed="false">
      <c r="A5096" s="66" t="s">
        <v>138</v>
      </c>
      <c r="B5096" s="60" t="n">
        <v>43479</v>
      </c>
      <c r="C5096" s="1" t="s">
        <v>19</v>
      </c>
      <c r="D5096" s="1" t="s">
        <v>19</v>
      </c>
      <c r="E5096" s="1" t="s">
        <v>19</v>
      </c>
      <c r="F5096" s="1" t="s">
        <v>203</v>
      </c>
      <c r="G5096" s="66" t="s">
        <v>264</v>
      </c>
      <c r="H5096" s="1" t="n">
        <v>4</v>
      </c>
      <c r="I5096" s="23" t="str">
        <f aca="false">IF(J5096="RHAP", "Rhizophora apiculata", IF(J5096="EXAG", "Excoecaria agallocha", IF(J5096="BRPA", "Bruguiera parviflora", IF(J5096="XYMO", "Xylocarpus moluccensis", IF(J5096="BRCY", "Bruguiera cylindrica", IF(J5096="AVAL", "Avicennia alba", IF(J5096="AVOF", "Avicennia officinalis", IF(J5096="LURA", "Lumnitzera racemosa", IF(J5096="CETA", "Ceriops tagal", IF(J5096="XYGR", "Xylocarpus granatum", IF(J5096="AVMA", "Avicennia marina", IF(J5096="RHMU", "Rhizophora mucronata", IF(J5096="BRGY", "Bruguiera gymnorrhiza", IF(J5096="BRSE", "Bruguiera sexangula", IF(J5096="SOOV", "Sonneratia ovata", IF(J5096="SOCA", "Sonneratia caseolaris", IF(J5096="HELI", "Heritiera littoralis", IF(J5096="HESY", "Heritiera sylvatica", IF(J5096="NYFR", "Nypa fruticans", IF(J5096="CYRA", "Cynometra ramiflora", IF(J5096="PHPA", "Phoenix paludosa", IF(J5096="SCHY", "Scyphiphora hydrophyllacea", IF(J5096="DIMA", "Diospyros maritima", IF(J5096="POPI", "Pongamia pinnata", IF(J5096="MAPS", "Maniltoa psilogyne", IF(J5096="INBI", "Intsia bijuga", IF(J5096="ACEB", "Acanthus ebracteatus", IF(J5096="CAER", "Calamus erinaceus", IF(J5096="UNUN", "Unknown unknown",  IF(J5096="SOAL", "Sonneratia alba",  IF(J5096="AECO", "Aegiceras corniculatum", "" )) )))))))))))))))))))))))))))))</f>
        <v>Aegiceras corniculatum</v>
      </c>
      <c r="J5096" s="1" t="s">
        <v>1024</v>
      </c>
      <c r="K5096" s="1"/>
      <c r="L5096" s="1" t="n">
        <v>1</v>
      </c>
      <c r="N5096" s="1"/>
      <c r="O5096" s="1"/>
    </row>
    <row r="5097" s="18" customFormat="true" ht="13.8" hidden="false" customHeight="false" outlineLevel="0" collapsed="false">
      <c r="A5097" s="66" t="s">
        <v>138</v>
      </c>
      <c r="B5097" s="60" t="n">
        <v>43479</v>
      </c>
      <c r="C5097" s="1" t="s">
        <v>19</v>
      </c>
      <c r="D5097" s="1" t="s">
        <v>19</v>
      </c>
      <c r="E5097" s="1" t="s">
        <v>19</v>
      </c>
      <c r="F5097" s="1" t="s">
        <v>203</v>
      </c>
      <c r="G5097" s="66" t="s">
        <v>264</v>
      </c>
      <c r="H5097" s="1" t="n">
        <v>4</v>
      </c>
      <c r="I5097" s="23" t="str">
        <f aca="false">IF(J5097="RHAP", "Rhizophora apiculata", IF(J5097="EXAG", "Excoecaria agallocha", IF(J5097="BRPA", "Bruguiera parviflora", IF(J5097="XYMO", "Xylocarpus moluccensis", IF(J5097="BRCY", "Bruguiera cylindrica", IF(J5097="AVAL", "Avicennia alba", IF(J5097="AVOF", "Avicennia officinalis", IF(J5097="LURA", "Lumnitzera racemosa", IF(J5097="CETA", "Ceriops tagal", IF(J5097="XYGR", "Xylocarpus granatum", IF(J5097="AVMA", "Avicennia marina", IF(J5097="RHMU", "Rhizophora mucronata", IF(J5097="BRGY", "Bruguiera gymnorrhiza", IF(J5097="BRSE", "Bruguiera sexangula", IF(J5097="SOOV", "Sonneratia ovata", IF(J5097="SOCA", "Sonneratia caseolaris", IF(J5097="HELI", "Heritiera littoralis", IF(J5097="HESY", "Heritiera sylvatica", IF(J5097="NYFR", "Nypa fruticans", IF(J5097="CYRA", "Cynometra ramiflora", IF(J5097="PHPA", "Phoenix paludosa", IF(J5097="SCHY", "Scyphiphora hydrophyllacea", IF(J5097="DIMA", "Diospyros maritima", IF(J5097="POPI", "Pongamia pinnata", IF(J5097="MAPS", "Maniltoa psilogyne", IF(J5097="INBI", "Intsia bijuga", IF(J5097="ACEB", "Acanthus ebracteatus", IF(J5097="CAER", "Calamus erinaceus", IF(J5097="UNUN", "Unknown unknown",  IF(J5097="SOAL", "Sonneratia alba",  IF(J5097="AECO", "Aegiceras corniculatum", "" )) )))))))))))))))))))))))))))))</f>
        <v>Avicennia marina</v>
      </c>
      <c r="J5097" s="1" t="s">
        <v>1044</v>
      </c>
      <c r="K5097" s="1"/>
      <c r="L5097" s="1" t="n">
        <v>3.5</v>
      </c>
      <c r="M5097" s="1" t="n">
        <v>7.2</v>
      </c>
      <c r="N5097" s="1"/>
      <c r="O5097" s="1" t="s">
        <v>1110</v>
      </c>
    </row>
    <row r="5098" s="18" customFormat="true" ht="13.8" hidden="false" customHeight="false" outlineLevel="0" collapsed="false">
      <c r="A5098" s="66" t="s">
        <v>138</v>
      </c>
      <c r="B5098" s="60" t="n">
        <v>43479</v>
      </c>
      <c r="C5098" s="1" t="s">
        <v>19</v>
      </c>
      <c r="D5098" s="1" t="s">
        <v>19</v>
      </c>
      <c r="E5098" s="1" t="s">
        <v>19</v>
      </c>
      <c r="F5098" s="1" t="s">
        <v>203</v>
      </c>
      <c r="G5098" s="66" t="s">
        <v>264</v>
      </c>
      <c r="H5098" s="1" t="n">
        <v>4</v>
      </c>
      <c r="I5098" s="23" t="str">
        <f aca="false">IF(J5098="RHAP", "Rhizophora apiculata", IF(J5098="EXAG", "Excoecaria agallocha", IF(J5098="BRPA", "Bruguiera parviflora", IF(J5098="XYMO", "Xylocarpus moluccensis", IF(J5098="BRCY", "Bruguiera cylindrica", IF(J5098="AVAL", "Avicennia alba", IF(J5098="AVOF", "Avicennia officinalis", IF(J5098="LURA", "Lumnitzera racemosa", IF(J5098="CETA", "Ceriops tagal", IF(J5098="XYGR", "Xylocarpus granatum", IF(J5098="AVMA", "Avicennia marina", IF(J5098="RHMU", "Rhizophora mucronata", IF(J5098="BRGY", "Bruguiera gymnorrhiza", IF(J5098="BRSE", "Bruguiera sexangula", IF(J5098="SOOV", "Sonneratia ovata", IF(J5098="SOCA", "Sonneratia caseolaris", IF(J5098="HELI", "Heritiera littoralis", IF(J5098="HESY", "Heritiera sylvatica", IF(J5098="NYFR", "Nypa fruticans", IF(J5098="CYRA", "Cynometra ramiflora", IF(J5098="PHPA", "Phoenix paludosa", IF(J5098="SCHY", "Scyphiphora hydrophyllacea", IF(J5098="DIMA", "Diospyros maritima", IF(J5098="POPI", "Pongamia pinnata", IF(J5098="MAPS", "Maniltoa psilogyne", IF(J5098="INBI", "Intsia bijuga", IF(J5098="ACEB", "Acanthus ebracteatus", IF(J5098="CAER", "Calamus erinaceus", IF(J5098="UNUN", "Unknown unknown",  IF(J5098="SOAL", "Sonneratia alba",  IF(J5098="AECO", "Aegiceras corniculatum", "" )) )))))))))))))))))))))))))))))</f>
        <v>Avicennia marina</v>
      </c>
      <c r="J5098" s="1" t="s">
        <v>1044</v>
      </c>
      <c r="K5098" s="1"/>
      <c r="L5098" s="1" t="n">
        <v>3.5</v>
      </c>
      <c r="M5098" s="1" t="n">
        <v>6.1</v>
      </c>
      <c r="N5098" s="1"/>
      <c r="O5098" s="1" t="s">
        <v>1110</v>
      </c>
    </row>
    <row r="5099" s="18" customFormat="true" ht="13.8" hidden="false" customHeight="false" outlineLevel="0" collapsed="false">
      <c r="A5099" s="66" t="s">
        <v>138</v>
      </c>
      <c r="B5099" s="60" t="n">
        <v>43479</v>
      </c>
      <c r="C5099" s="1" t="s">
        <v>19</v>
      </c>
      <c r="D5099" s="1" t="s">
        <v>19</v>
      </c>
      <c r="E5099" s="1" t="s">
        <v>19</v>
      </c>
      <c r="F5099" s="1" t="s">
        <v>203</v>
      </c>
      <c r="G5099" s="66" t="s">
        <v>264</v>
      </c>
      <c r="H5099" s="1" t="n">
        <v>4</v>
      </c>
      <c r="I5099" s="23" t="str">
        <f aca="false">IF(J5099="RHAP", "Rhizophora apiculata", IF(J5099="EXAG", "Excoecaria agallocha", IF(J5099="BRPA", "Bruguiera parviflora", IF(J5099="XYMO", "Xylocarpus moluccensis", IF(J5099="BRCY", "Bruguiera cylindrica", IF(J5099="AVAL", "Avicennia alba", IF(J5099="AVOF", "Avicennia officinalis", IF(J5099="LURA", "Lumnitzera racemosa", IF(J5099="CETA", "Ceriops tagal", IF(J5099="XYGR", "Xylocarpus granatum", IF(J5099="AVMA", "Avicennia marina", IF(J5099="RHMU", "Rhizophora mucronata", IF(J5099="BRGY", "Bruguiera gymnorrhiza", IF(J5099="BRSE", "Bruguiera sexangula", IF(J5099="SOOV", "Sonneratia ovata", IF(J5099="SOCA", "Sonneratia caseolaris", IF(J5099="HELI", "Heritiera littoralis", IF(J5099="HESY", "Heritiera sylvatica", IF(J5099="NYFR", "Nypa fruticans", IF(J5099="CYRA", "Cynometra ramiflora", IF(J5099="PHPA", "Phoenix paludosa", IF(J5099="SCHY", "Scyphiphora hydrophyllacea", IF(J5099="DIMA", "Diospyros maritima", IF(J5099="POPI", "Pongamia pinnata", IF(J5099="MAPS", "Maniltoa psilogyne", IF(J5099="INBI", "Intsia bijuga", IF(J5099="ACEB", "Acanthus ebracteatus", IF(J5099="CAER", "Calamus erinaceus", IF(J5099="UNUN", "Unknown unknown",  IF(J5099="SOAL", "Sonneratia alba",  IF(J5099="AECO", "Aegiceras corniculatum", "" )) )))))))))))))))))))))))))))))</f>
        <v>Avicennia marina</v>
      </c>
      <c r="J5099" s="1" t="s">
        <v>1044</v>
      </c>
      <c r="K5099" s="1"/>
      <c r="L5099" s="1" t="n">
        <v>3</v>
      </c>
      <c r="M5099" s="1" t="n">
        <v>6.8</v>
      </c>
      <c r="N5099" s="1"/>
      <c r="O5099" s="1" t="s">
        <v>1110</v>
      </c>
    </row>
    <row r="5100" s="18" customFormat="true" ht="13.8" hidden="false" customHeight="false" outlineLevel="0" collapsed="false">
      <c r="A5100" s="66" t="s">
        <v>138</v>
      </c>
      <c r="B5100" s="60" t="n">
        <v>43479</v>
      </c>
      <c r="C5100" s="1" t="s">
        <v>19</v>
      </c>
      <c r="D5100" s="1" t="s">
        <v>19</v>
      </c>
      <c r="E5100" s="1" t="s">
        <v>19</v>
      </c>
      <c r="F5100" s="1" t="s">
        <v>203</v>
      </c>
      <c r="G5100" s="66" t="s">
        <v>264</v>
      </c>
      <c r="H5100" s="1" t="n">
        <v>4</v>
      </c>
      <c r="I5100" s="23" t="str">
        <f aca="false">IF(J5100="RHAP", "Rhizophora apiculata", IF(J5100="EXAG", "Excoecaria agallocha", IF(J5100="BRPA", "Bruguiera parviflora", IF(J5100="XYMO", "Xylocarpus moluccensis", IF(J5100="BRCY", "Bruguiera cylindrica", IF(J5100="AVAL", "Avicennia alba", IF(J5100="AVOF", "Avicennia officinalis", IF(J5100="LURA", "Lumnitzera racemosa", IF(J5100="CETA", "Ceriops tagal", IF(J5100="XYGR", "Xylocarpus granatum", IF(J5100="AVMA", "Avicennia marina", IF(J5100="RHMU", "Rhizophora mucronata", IF(J5100="BRGY", "Bruguiera gymnorrhiza", IF(J5100="BRSE", "Bruguiera sexangula", IF(J5100="SOOV", "Sonneratia ovata", IF(J5100="SOCA", "Sonneratia caseolaris", IF(J5100="HELI", "Heritiera littoralis", IF(J5100="HESY", "Heritiera sylvatica", IF(J5100="NYFR", "Nypa fruticans", IF(J5100="CYRA", "Cynometra ramiflora", IF(J5100="PHPA", "Phoenix paludosa", IF(J5100="SCHY", "Scyphiphora hydrophyllacea", IF(J5100="DIMA", "Diospyros maritima", IF(J5100="POPI", "Pongamia pinnata", IF(J5100="MAPS", "Maniltoa psilogyne", IF(J5100="INBI", "Intsia bijuga", IF(J5100="ACEB", "Acanthus ebracteatus", IF(J5100="CAER", "Calamus erinaceus", IF(J5100="UNUN", "Unknown unknown",  IF(J5100="SOAL", "Sonneratia alba",  IF(J5100="AECO", "Aegiceras corniculatum", "" )) )))))))))))))))))))))))))))))</f>
        <v>Avicennia marina</v>
      </c>
      <c r="J5100" s="1" t="s">
        <v>1044</v>
      </c>
      <c r="K5100" s="1"/>
      <c r="L5100" s="1" t="n">
        <v>3</v>
      </c>
      <c r="M5100" s="1" t="n">
        <v>8.9</v>
      </c>
      <c r="N5100" s="1"/>
      <c r="O5100" s="1" t="s">
        <v>1110</v>
      </c>
    </row>
    <row r="5101" s="18" customFormat="true" ht="13.8" hidden="false" customHeight="false" outlineLevel="0" collapsed="false">
      <c r="A5101" s="66" t="s">
        <v>138</v>
      </c>
      <c r="B5101" s="60" t="n">
        <v>43479</v>
      </c>
      <c r="C5101" s="1" t="s">
        <v>19</v>
      </c>
      <c r="D5101" s="1" t="s">
        <v>19</v>
      </c>
      <c r="E5101" s="1" t="s">
        <v>19</v>
      </c>
      <c r="F5101" s="1" t="s">
        <v>203</v>
      </c>
      <c r="G5101" s="66" t="s">
        <v>264</v>
      </c>
      <c r="H5101" s="1" t="n">
        <v>4</v>
      </c>
      <c r="I5101" s="23" t="str">
        <f aca="false">IF(J5101="RHAP", "Rhizophora apiculata", IF(J5101="EXAG", "Excoecaria agallocha", IF(J5101="BRPA", "Bruguiera parviflora", IF(J5101="XYMO", "Xylocarpus moluccensis", IF(J5101="BRCY", "Bruguiera cylindrica", IF(J5101="AVAL", "Avicennia alba", IF(J5101="AVOF", "Avicennia officinalis", IF(J5101="LURA", "Lumnitzera racemosa", IF(J5101="CETA", "Ceriops tagal", IF(J5101="XYGR", "Xylocarpus granatum", IF(J5101="AVMA", "Avicennia marina", IF(J5101="RHMU", "Rhizophora mucronata", IF(J5101="BRGY", "Bruguiera gymnorrhiza", IF(J5101="BRSE", "Bruguiera sexangula", IF(J5101="SOOV", "Sonneratia ovata", IF(J5101="SOCA", "Sonneratia caseolaris", IF(J5101="HELI", "Heritiera littoralis", IF(J5101="HESY", "Heritiera sylvatica", IF(J5101="NYFR", "Nypa fruticans", IF(J5101="CYRA", "Cynometra ramiflora", IF(J5101="PHPA", "Phoenix paludosa", IF(J5101="SCHY", "Scyphiphora hydrophyllacea", IF(J5101="DIMA", "Diospyros maritima", IF(J5101="POPI", "Pongamia pinnata", IF(J5101="MAPS", "Maniltoa psilogyne", IF(J5101="INBI", "Intsia bijuga", IF(J5101="ACEB", "Acanthus ebracteatus", IF(J5101="CAER", "Calamus erinaceus", IF(J5101="UNUN", "Unknown unknown",  IF(J5101="SOAL", "Sonneratia alba",  IF(J5101="AECO", "Aegiceras corniculatum", "" )) )))))))))))))))))))))))))))))</f>
        <v>Sonneratia caseolaris</v>
      </c>
      <c r="J5101" s="1" t="s">
        <v>1075</v>
      </c>
      <c r="K5101" s="1" t="n">
        <v>5.5</v>
      </c>
      <c r="L5101" s="1" t="n">
        <v>4.5</v>
      </c>
      <c r="M5101" s="1" t="n">
        <v>5.5</v>
      </c>
      <c r="N5101" s="1"/>
      <c r="O5101" s="1" t="s">
        <v>1110</v>
      </c>
    </row>
    <row r="5102" s="18" customFormat="true" ht="13.8" hidden="false" customHeight="false" outlineLevel="0" collapsed="false">
      <c r="A5102" s="66" t="s">
        <v>138</v>
      </c>
      <c r="B5102" s="60" t="n">
        <v>43479</v>
      </c>
      <c r="C5102" s="1" t="s">
        <v>19</v>
      </c>
      <c r="D5102" s="1" t="s">
        <v>19</v>
      </c>
      <c r="E5102" s="1" t="s">
        <v>19</v>
      </c>
      <c r="F5102" s="1" t="s">
        <v>203</v>
      </c>
      <c r="G5102" s="66" t="s">
        <v>264</v>
      </c>
      <c r="H5102" s="1" t="n">
        <v>4</v>
      </c>
      <c r="I5102" s="23" t="str">
        <f aca="false">IF(J5102="RHAP", "Rhizophora apiculata", IF(J5102="EXAG", "Excoecaria agallocha", IF(J5102="BRPA", "Bruguiera parviflora", IF(J5102="XYMO", "Xylocarpus moluccensis", IF(J5102="BRCY", "Bruguiera cylindrica", IF(J5102="AVAL", "Avicennia alba", IF(J5102="AVOF", "Avicennia officinalis", IF(J5102="LURA", "Lumnitzera racemosa", IF(J5102="CETA", "Ceriops tagal", IF(J5102="XYGR", "Xylocarpus granatum", IF(J5102="AVMA", "Avicennia marina", IF(J5102="RHMU", "Rhizophora mucronata", IF(J5102="BRGY", "Bruguiera gymnorrhiza", IF(J5102="BRSE", "Bruguiera sexangula", IF(J5102="SOOV", "Sonneratia ovata", IF(J5102="SOCA", "Sonneratia caseolaris", IF(J5102="HELI", "Heritiera littoralis", IF(J5102="HESY", "Heritiera sylvatica", IF(J5102="NYFR", "Nypa fruticans", IF(J5102="CYRA", "Cynometra ramiflora", IF(J5102="PHPA", "Phoenix paludosa", IF(J5102="SCHY", "Scyphiphora hydrophyllacea", IF(J5102="DIMA", "Diospyros maritima", IF(J5102="POPI", "Pongamia pinnata", IF(J5102="MAPS", "Maniltoa psilogyne", IF(J5102="INBI", "Intsia bijuga", IF(J5102="ACEB", "Acanthus ebracteatus", IF(J5102="CAER", "Calamus erinaceus", IF(J5102="UNUN", "Unknown unknown",  IF(J5102="SOAL", "Sonneratia alba",  IF(J5102="AECO", "Aegiceras corniculatum", "" )) )))))))))))))))))))))))))))))</f>
        <v>Avicennia marina</v>
      </c>
      <c r="J5102" s="1" t="s">
        <v>1044</v>
      </c>
      <c r="K5102" s="1"/>
      <c r="L5102" s="1" t="n">
        <v>3.5</v>
      </c>
      <c r="M5102" s="1" t="n">
        <v>7.4</v>
      </c>
      <c r="N5102" s="1"/>
      <c r="O5102" s="1" t="s">
        <v>1110</v>
      </c>
    </row>
    <row r="5103" s="18" customFormat="true" ht="13.8" hidden="false" customHeight="false" outlineLevel="0" collapsed="false">
      <c r="A5103" s="66" t="s">
        <v>138</v>
      </c>
      <c r="B5103" s="60" t="n">
        <v>43479</v>
      </c>
      <c r="C5103" s="1" t="s">
        <v>19</v>
      </c>
      <c r="D5103" s="1" t="s">
        <v>19</v>
      </c>
      <c r="E5103" s="1" t="s">
        <v>19</v>
      </c>
      <c r="F5103" s="1" t="s">
        <v>203</v>
      </c>
      <c r="G5103" s="66" t="s">
        <v>264</v>
      </c>
      <c r="H5103" s="1" t="n">
        <v>4</v>
      </c>
      <c r="I5103" s="23" t="str">
        <f aca="false">IF(J5103="RHAP", "Rhizophora apiculata", IF(J5103="EXAG", "Excoecaria agallocha", IF(J5103="BRPA", "Bruguiera parviflora", IF(J5103="XYMO", "Xylocarpus moluccensis", IF(J5103="BRCY", "Bruguiera cylindrica", IF(J5103="AVAL", "Avicennia alba", IF(J5103="AVOF", "Avicennia officinalis", IF(J5103="LURA", "Lumnitzera racemosa", IF(J5103="CETA", "Ceriops tagal", IF(J5103="XYGR", "Xylocarpus granatum", IF(J5103="AVMA", "Avicennia marina", IF(J5103="RHMU", "Rhizophora mucronata", IF(J5103="BRGY", "Bruguiera gymnorrhiza", IF(J5103="BRSE", "Bruguiera sexangula", IF(J5103="SOOV", "Sonneratia ovata", IF(J5103="SOCA", "Sonneratia caseolaris", IF(J5103="HELI", "Heritiera littoralis", IF(J5103="HESY", "Heritiera sylvatica", IF(J5103="NYFR", "Nypa fruticans", IF(J5103="CYRA", "Cynometra ramiflora", IF(J5103="PHPA", "Phoenix paludosa", IF(J5103="SCHY", "Scyphiphora hydrophyllacea", IF(J5103="DIMA", "Diospyros maritima", IF(J5103="POPI", "Pongamia pinnata", IF(J5103="MAPS", "Maniltoa psilogyne", IF(J5103="INBI", "Intsia bijuga", IF(J5103="ACEB", "Acanthus ebracteatus", IF(J5103="CAER", "Calamus erinaceus", IF(J5103="UNUN", "Unknown unknown",  IF(J5103="SOAL", "Sonneratia alba",  IF(J5103="AECO", "Aegiceras corniculatum", "" )) )))))))))))))))))))))))))))))</f>
        <v>Avicennia marina</v>
      </c>
      <c r="J5103" s="1" t="s">
        <v>1044</v>
      </c>
      <c r="K5103" s="1"/>
      <c r="L5103" s="1" t="n">
        <v>3</v>
      </c>
      <c r="M5103" s="1" t="n">
        <v>5.9</v>
      </c>
      <c r="N5103" s="1"/>
      <c r="O5103" s="1" t="s">
        <v>1110</v>
      </c>
    </row>
    <row r="5104" s="18" customFormat="true" ht="13.8" hidden="false" customHeight="false" outlineLevel="0" collapsed="false">
      <c r="A5104" s="66" t="s">
        <v>138</v>
      </c>
      <c r="B5104" s="60" t="n">
        <v>43479</v>
      </c>
      <c r="C5104" s="1" t="s">
        <v>19</v>
      </c>
      <c r="D5104" s="1" t="s">
        <v>19</v>
      </c>
      <c r="E5104" s="1" t="s">
        <v>19</v>
      </c>
      <c r="F5104" s="1" t="s">
        <v>203</v>
      </c>
      <c r="G5104" s="66" t="s">
        <v>264</v>
      </c>
      <c r="H5104" s="1" t="n">
        <v>4</v>
      </c>
      <c r="I5104" s="23" t="str">
        <f aca="false">IF(J5104="RHAP", "Rhizophora apiculata", IF(J5104="EXAG", "Excoecaria agallocha", IF(J5104="BRPA", "Bruguiera parviflora", IF(J5104="XYMO", "Xylocarpus moluccensis", IF(J5104="BRCY", "Bruguiera cylindrica", IF(J5104="AVAL", "Avicennia alba", IF(J5104="AVOF", "Avicennia officinalis", IF(J5104="LURA", "Lumnitzera racemosa", IF(J5104="CETA", "Ceriops tagal", IF(J5104="XYGR", "Xylocarpus granatum", IF(J5104="AVMA", "Avicennia marina", IF(J5104="RHMU", "Rhizophora mucronata", IF(J5104="BRGY", "Bruguiera gymnorrhiza", IF(J5104="BRSE", "Bruguiera sexangula", IF(J5104="SOOV", "Sonneratia ovata", IF(J5104="SOCA", "Sonneratia caseolaris", IF(J5104="HELI", "Heritiera littoralis", IF(J5104="HESY", "Heritiera sylvatica", IF(J5104="NYFR", "Nypa fruticans", IF(J5104="CYRA", "Cynometra ramiflora", IF(J5104="PHPA", "Phoenix paludosa", IF(J5104="SCHY", "Scyphiphora hydrophyllacea", IF(J5104="DIMA", "Diospyros maritima", IF(J5104="POPI", "Pongamia pinnata", IF(J5104="MAPS", "Maniltoa psilogyne", IF(J5104="INBI", "Intsia bijuga", IF(J5104="ACEB", "Acanthus ebracteatus", IF(J5104="CAER", "Calamus erinaceus", IF(J5104="UNUN", "Unknown unknown",  IF(J5104="SOAL", "Sonneratia alba",  IF(J5104="AECO", "Aegiceras corniculatum", "" )) )))))))))))))))))))))))))))))</f>
        <v>Avicennia marina</v>
      </c>
      <c r="J5104" s="1" t="s">
        <v>1044</v>
      </c>
      <c r="K5104" s="1"/>
      <c r="L5104" s="1" t="n">
        <v>3</v>
      </c>
      <c r="M5104" s="1" t="n">
        <v>6</v>
      </c>
      <c r="N5104" s="1"/>
      <c r="O5104" s="1" t="s">
        <v>1110</v>
      </c>
    </row>
    <row r="5105" s="18" customFormat="true" ht="13.8" hidden="false" customHeight="false" outlineLevel="0" collapsed="false">
      <c r="A5105" s="66" t="s">
        <v>138</v>
      </c>
      <c r="B5105" s="60" t="n">
        <v>43479</v>
      </c>
      <c r="C5105" s="1" t="s">
        <v>19</v>
      </c>
      <c r="D5105" s="1" t="s">
        <v>19</v>
      </c>
      <c r="E5105" s="1" t="s">
        <v>19</v>
      </c>
      <c r="F5105" s="1" t="s">
        <v>203</v>
      </c>
      <c r="G5105" s="66" t="s">
        <v>264</v>
      </c>
      <c r="H5105" s="1" t="n">
        <v>4</v>
      </c>
      <c r="I5105" s="23" t="str">
        <f aca="false">IF(J5105="RHAP", "Rhizophora apiculata", IF(J5105="EXAG", "Excoecaria agallocha", IF(J5105="BRPA", "Bruguiera parviflora", IF(J5105="XYMO", "Xylocarpus moluccensis", IF(J5105="BRCY", "Bruguiera cylindrica", IF(J5105="AVAL", "Avicennia alba", IF(J5105="AVOF", "Avicennia officinalis", IF(J5105="LURA", "Lumnitzera racemosa", IF(J5105="CETA", "Ceriops tagal", IF(J5105="XYGR", "Xylocarpus granatum", IF(J5105="AVMA", "Avicennia marina", IF(J5105="RHMU", "Rhizophora mucronata", IF(J5105="BRGY", "Bruguiera gymnorrhiza", IF(J5105="BRSE", "Bruguiera sexangula", IF(J5105="SOOV", "Sonneratia ovata", IF(J5105="SOCA", "Sonneratia caseolaris", IF(J5105="HELI", "Heritiera littoralis", IF(J5105="HESY", "Heritiera sylvatica", IF(J5105="NYFR", "Nypa fruticans", IF(J5105="CYRA", "Cynometra ramiflora", IF(J5105="PHPA", "Phoenix paludosa", IF(J5105="SCHY", "Scyphiphora hydrophyllacea", IF(J5105="DIMA", "Diospyros maritima", IF(J5105="POPI", "Pongamia pinnata", IF(J5105="MAPS", "Maniltoa psilogyne", IF(J5105="INBI", "Intsia bijuga", IF(J5105="ACEB", "Acanthus ebracteatus", IF(J5105="CAER", "Calamus erinaceus", IF(J5105="UNUN", "Unknown unknown",  IF(J5105="SOAL", "Sonneratia alba",  IF(J5105="AECO", "Aegiceras corniculatum", "" )) )))))))))))))))))))))))))))))</f>
        <v>Avicennia marina</v>
      </c>
      <c r="J5105" s="1" t="s">
        <v>1044</v>
      </c>
      <c r="K5105" s="1"/>
      <c r="L5105" s="1" t="n">
        <v>3</v>
      </c>
      <c r="M5105" s="1" t="n">
        <v>6</v>
      </c>
      <c r="N5105" s="1"/>
      <c r="O5105" s="1" t="s">
        <v>1110</v>
      </c>
    </row>
    <row r="5106" s="18" customFormat="true" ht="13.8" hidden="false" customHeight="false" outlineLevel="0" collapsed="false">
      <c r="A5106" s="66" t="s">
        <v>138</v>
      </c>
      <c r="B5106" s="60" t="n">
        <v>43479</v>
      </c>
      <c r="C5106" s="1" t="s">
        <v>19</v>
      </c>
      <c r="D5106" s="1" t="s">
        <v>19</v>
      </c>
      <c r="E5106" s="1" t="s">
        <v>19</v>
      </c>
      <c r="F5106" s="1" t="s">
        <v>203</v>
      </c>
      <c r="G5106" s="66" t="s">
        <v>264</v>
      </c>
      <c r="H5106" s="1" t="n">
        <v>4</v>
      </c>
      <c r="I5106" s="23" t="str">
        <f aca="false">IF(J5106="RHAP", "Rhizophora apiculata", IF(J5106="EXAG", "Excoecaria agallocha", IF(J5106="BRPA", "Bruguiera parviflora", IF(J5106="XYMO", "Xylocarpus moluccensis", IF(J5106="BRCY", "Bruguiera cylindrica", IF(J5106="AVAL", "Avicennia alba", IF(J5106="AVOF", "Avicennia officinalis", IF(J5106="LURA", "Lumnitzera racemosa", IF(J5106="CETA", "Ceriops tagal", IF(J5106="XYGR", "Xylocarpus granatum", IF(J5106="AVMA", "Avicennia marina", IF(J5106="RHMU", "Rhizophora mucronata", IF(J5106="BRGY", "Bruguiera gymnorrhiza", IF(J5106="BRSE", "Bruguiera sexangula", IF(J5106="SOOV", "Sonneratia ovata", IF(J5106="SOCA", "Sonneratia caseolaris", IF(J5106="HELI", "Heritiera littoralis", IF(J5106="HESY", "Heritiera sylvatica", IF(J5106="NYFR", "Nypa fruticans", IF(J5106="CYRA", "Cynometra ramiflora", IF(J5106="PHPA", "Phoenix paludosa", IF(J5106="SCHY", "Scyphiphora hydrophyllacea", IF(J5106="DIMA", "Diospyros maritima", IF(J5106="POPI", "Pongamia pinnata", IF(J5106="MAPS", "Maniltoa psilogyne", IF(J5106="INBI", "Intsia bijuga", IF(J5106="ACEB", "Acanthus ebracteatus", IF(J5106="CAER", "Calamus erinaceus", IF(J5106="UNUN", "Unknown unknown",  IF(J5106="SOAL", "Sonneratia alba",  IF(J5106="AECO", "Aegiceras corniculatum", "" )) )))))))))))))))))))))))))))))</f>
        <v>Avicennia marina</v>
      </c>
      <c r="J5106" s="1" t="s">
        <v>1044</v>
      </c>
      <c r="K5106" s="1"/>
      <c r="L5106" s="1" t="n">
        <v>3.5</v>
      </c>
      <c r="M5106" s="1" t="n">
        <v>6.4</v>
      </c>
      <c r="N5106" s="1"/>
      <c r="O5106" s="1" t="s">
        <v>1110</v>
      </c>
    </row>
    <row r="5107" s="18" customFormat="true" ht="13.8" hidden="false" customHeight="false" outlineLevel="0" collapsed="false">
      <c r="A5107" s="66" t="s">
        <v>138</v>
      </c>
      <c r="B5107" s="60" t="n">
        <v>43479</v>
      </c>
      <c r="C5107" s="1" t="s">
        <v>19</v>
      </c>
      <c r="D5107" s="1" t="s">
        <v>19</v>
      </c>
      <c r="E5107" s="1" t="s">
        <v>19</v>
      </c>
      <c r="F5107" s="1" t="s">
        <v>203</v>
      </c>
      <c r="G5107" s="66" t="s">
        <v>264</v>
      </c>
      <c r="H5107" s="1" t="n">
        <v>4</v>
      </c>
      <c r="I5107" s="23" t="str">
        <f aca="false">IF(J5107="RHAP", "Rhizophora apiculata", IF(J5107="EXAG", "Excoecaria agallocha", IF(J5107="BRPA", "Bruguiera parviflora", IF(J5107="XYMO", "Xylocarpus moluccensis", IF(J5107="BRCY", "Bruguiera cylindrica", IF(J5107="AVAL", "Avicennia alba", IF(J5107="AVOF", "Avicennia officinalis", IF(J5107="LURA", "Lumnitzera racemosa", IF(J5107="CETA", "Ceriops tagal", IF(J5107="XYGR", "Xylocarpus granatum", IF(J5107="AVMA", "Avicennia marina", IF(J5107="RHMU", "Rhizophora mucronata", IF(J5107="BRGY", "Bruguiera gymnorrhiza", IF(J5107="BRSE", "Bruguiera sexangula", IF(J5107="SOOV", "Sonneratia ovata", IF(J5107="SOCA", "Sonneratia caseolaris", IF(J5107="HELI", "Heritiera littoralis", IF(J5107="HESY", "Heritiera sylvatica", IF(J5107="NYFR", "Nypa fruticans", IF(J5107="CYRA", "Cynometra ramiflora", IF(J5107="PHPA", "Phoenix paludosa", IF(J5107="SCHY", "Scyphiphora hydrophyllacea", IF(J5107="DIMA", "Diospyros maritima", IF(J5107="POPI", "Pongamia pinnata", IF(J5107="MAPS", "Maniltoa psilogyne", IF(J5107="INBI", "Intsia bijuga", IF(J5107="ACEB", "Acanthus ebracteatus", IF(J5107="CAER", "Calamus erinaceus", IF(J5107="UNUN", "Unknown unknown",  IF(J5107="SOAL", "Sonneratia alba",  IF(J5107="AECO", "Aegiceras corniculatum", "" )) )))))))))))))))))))))))))))))</f>
        <v>Sonneratia caseolaris</v>
      </c>
      <c r="J5107" s="1" t="s">
        <v>1075</v>
      </c>
      <c r="K5107" s="1" t="n">
        <v>7.5</v>
      </c>
      <c r="L5107" s="1" t="n">
        <v>5</v>
      </c>
      <c r="N5107" s="1"/>
      <c r="O5107" s="1"/>
    </row>
    <row r="5108" s="18" customFormat="true" ht="13.8" hidden="false" customHeight="false" outlineLevel="0" collapsed="false">
      <c r="A5108" s="66" t="s">
        <v>138</v>
      </c>
      <c r="B5108" s="60" t="n">
        <v>43479</v>
      </c>
      <c r="C5108" s="1" t="s">
        <v>19</v>
      </c>
      <c r="D5108" s="1" t="s">
        <v>19</v>
      </c>
      <c r="E5108" s="1" t="s">
        <v>19</v>
      </c>
      <c r="F5108" s="1" t="s">
        <v>203</v>
      </c>
      <c r="G5108" s="66" t="s">
        <v>264</v>
      </c>
      <c r="H5108" s="1" t="n">
        <v>4</v>
      </c>
      <c r="I5108" s="23" t="str">
        <f aca="false">IF(J5108="RHAP", "Rhizophora apiculata", IF(J5108="EXAG", "Excoecaria agallocha", IF(J5108="BRPA", "Bruguiera parviflora", IF(J5108="XYMO", "Xylocarpus moluccensis", IF(J5108="BRCY", "Bruguiera cylindrica", IF(J5108="AVAL", "Avicennia alba", IF(J5108="AVOF", "Avicennia officinalis", IF(J5108="LURA", "Lumnitzera racemosa", IF(J5108="CETA", "Ceriops tagal", IF(J5108="XYGR", "Xylocarpus granatum", IF(J5108="AVMA", "Avicennia marina", IF(J5108="RHMU", "Rhizophora mucronata", IF(J5108="BRGY", "Bruguiera gymnorrhiza", IF(J5108="BRSE", "Bruguiera sexangula", IF(J5108="SOOV", "Sonneratia ovata", IF(J5108="SOCA", "Sonneratia caseolaris", IF(J5108="HELI", "Heritiera littoralis", IF(J5108="HESY", "Heritiera sylvatica", IF(J5108="NYFR", "Nypa fruticans", IF(J5108="CYRA", "Cynometra ramiflora", IF(J5108="PHPA", "Phoenix paludosa", IF(J5108="SCHY", "Scyphiphora hydrophyllacea", IF(J5108="DIMA", "Diospyros maritima", IF(J5108="POPI", "Pongamia pinnata", IF(J5108="MAPS", "Maniltoa psilogyne", IF(J5108="INBI", "Intsia bijuga", IF(J5108="ACEB", "Acanthus ebracteatus", IF(J5108="CAER", "Calamus erinaceus", IF(J5108="UNUN", "Unknown unknown",  IF(J5108="SOAL", "Sonneratia alba",  IF(J5108="AECO", "Aegiceras corniculatum", "" )) )))))))))))))))))))))))))))))</f>
        <v>Avicennia marina</v>
      </c>
      <c r="J5108" s="1" t="s">
        <v>1044</v>
      </c>
      <c r="K5108" s="1"/>
      <c r="L5108" s="1" t="n">
        <v>4.5</v>
      </c>
      <c r="M5108" s="1" t="n">
        <v>9.9</v>
      </c>
      <c r="N5108" s="1"/>
      <c r="O5108" s="1" t="s">
        <v>1110</v>
      </c>
    </row>
    <row r="5109" s="18" customFormat="true" ht="13.8" hidden="false" customHeight="false" outlineLevel="0" collapsed="false">
      <c r="A5109" s="66" t="s">
        <v>138</v>
      </c>
      <c r="B5109" s="60" t="n">
        <v>43479</v>
      </c>
      <c r="C5109" s="1" t="s">
        <v>19</v>
      </c>
      <c r="D5109" s="1" t="s">
        <v>19</v>
      </c>
      <c r="E5109" s="1" t="s">
        <v>19</v>
      </c>
      <c r="F5109" s="1" t="s">
        <v>203</v>
      </c>
      <c r="G5109" s="66" t="s">
        <v>264</v>
      </c>
      <c r="H5109" s="1" t="n">
        <v>4</v>
      </c>
      <c r="I5109" s="23" t="str">
        <f aca="false">IF(J5109="RHAP", "Rhizophora apiculata", IF(J5109="EXAG", "Excoecaria agallocha", IF(J5109="BRPA", "Bruguiera parviflora", IF(J5109="XYMO", "Xylocarpus moluccensis", IF(J5109="BRCY", "Bruguiera cylindrica", IF(J5109="AVAL", "Avicennia alba", IF(J5109="AVOF", "Avicennia officinalis", IF(J5109="LURA", "Lumnitzera racemosa", IF(J5109="CETA", "Ceriops tagal", IF(J5109="XYGR", "Xylocarpus granatum", IF(J5109="AVMA", "Avicennia marina", IF(J5109="RHMU", "Rhizophora mucronata", IF(J5109="BRGY", "Bruguiera gymnorrhiza", IF(J5109="BRSE", "Bruguiera sexangula", IF(J5109="SOOV", "Sonneratia ovata", IF(J5109="SOCA", "Sonneratia caseolaris", IF(J5109="HELI", "Heritiera littoralis", IF(J5109="HESY", "Heritiera sylvatica", IF(J5109="NYFR", "Nypa fruticans", IF(J5109="CYRA", "Cynometra ramiflora", IF(J5109="PHPA", "Phoenix paludosa", IF(J5109="SCHY", "Scyphiphora hydrophyllacea", IF(J5109="DIMA", "Diospyros maritima", IF(J5109="POPI", "Pongamia pinnata", IF(J5109="MAPS", "Maniltoa psilogyne", IF(J5109="INBI", "Intsia bijuga", IF(J5109="ACEB", "Acanthus ebracteatus", IF(J5109="CAER", "Calamus erinaceus", IF(J5109="UNUN", "Unknown unknown",  IF(J5109="SOAL", "Sonneratia alba",  IF(J5109="AECO", "Aegiceras corniculatum", "" )) )))))))))))))))))))))))))))))</f>
        <v>Sonneratia caseolaris</v>
      </c>
      <c r="J5109" s="1" t="s">
        <v>1075</v>
      </c>
      <c r="K5109" s="1" t="n">
        <v>5.8</v>
      </c>
      <c r="L5109" s="1" t="n">
        <v>4.5</v>
      </c>
      <c r="N5109" s="1"/>
      <c r="O5109" s="1"/>
    </row>
    <row r="5110" s="18" customFormat="true" ht="13.8" hidden="false" customHeight="false" outlineLevel="0" collapsed="false">
      <c r="A5110" s="66" t="s">
        <v>138</v>
      </c>
      <c r="B5110" s="60" t="n">
        <v>43479</v>
      </c>
      <c r="C5110" s="1" t="s">
        <v>19</v>
      </c>
      <c r="D5110" s="1" t="s">
        <v>19</v>
      </c>
      <c r="E5110" s="1" t="s">
        <v>19</v>
      </c>
      <c r="F5110" s="1" t="s">
        <v>203</v>
      </c>
      <c r="G5110" s="66" t="s">
        <v>264</v>
      </c>
      <c r="H5110" s="1" t="n">
        <v>5</v>
      </c>
      <c r="I5110" s="23" t="str">
        <f aca="false">IF(J5110="RHAP", "Rhizophora apiculata", IF(J5110="EXAG", "Excoecaria agallocha", IF(J5110="BRPA", "Bruguiera parviflora", IF(J5110="XYMO", "Xylocarpus moluccensis", IF(J5110="BRCY", "Bruguiera cylindrica", IF(J5110="AVAL", "Avicennia alba", IF(J5110="AVOF", "Avicennia officinalis", IF(J5110="LURA", "Lumnitzera racemosa", IF(J5110="CETA", "Ceriops tagal", IF(J5110="XYGR", "Xylocarpus granatum", IF(J5110="AVMA", "Avicennia marina", IF(J5110="RHMU", "Rhizophora mucronata", IF(J5110="BRGY", "Bruguiera gymnorrhiza", IF(J5110="BRSE", "Bruguiera sexangula", IF(J5110="SOOV", "Sonneratia ovata", IF(J5110="SOCA", "Sonneratia caseolaris", IF(J5110="HELI", "Heritiera littoralis", IF(J5110="HESY", "Heritiera sylvatica", IF(J5110="NYFR", "Nypa fruticans", IF(J5110="CYRA", "Cynometra ramiflora", IF(J5110="PHPA", "Phoenix paludosa", IF(J5110="SCHY", "Scyphiphora hydrophyllacea", IF(J5110="DIMA", "Diospyros maritima", IF(J5110="POPI", "Pongamia pinnata", IF(J5110="MAPS", "Maniltoa psilogyne", IF(J5110="INBI", "Intsia bijuga", IF(J5110="ACEB", "Acanthus ebracteatus", IF(J5110="CAER", "Calamus erinaceus", IF(J5110="UNUN", "Unknown unknown",  IF(J5110="SOAL", "Sonneratia alba",  IF(J5110="AECO", "Aegiceras corniculatum", "" )) )))))))))))))))))))))))))))))</f>
        <v>Avicennia marina</v>
      </c>
      <c r="J5110" s="1" t="s">
        <v>1044</v>
      </c>
      <c r="K5110" s="1"/>
      <c r="L5110" s="1" t="n">
        <v>3.5</v>
      </c>
      <c r="M5110" s="1" t="n">
        <v>6.2</v>
      </c>
      <c r="N5110" s="1"/>
      <c r="O5110" s="1" t="s">
        <v>1110</v>
      </c>
    </row>
    <row r="5111" s="18" customFormat="true" ht="13.8" hidden="false" customHeight="false" outlineLevel="0" collapsed="false">
      <c r="A5111" s="66" t="s">
        <v>138</v>
      </c>
      <c r="B5111" s="60" t="n">
        <v>43479</v>
      </c>
      <c r="C5111" s="1" t="s">
        <v>19</v>
      </c>
      <c r="D5111" s="1" t="s">
        <v>19</v>
      </c>
      <c r="E5111" s="1" t="s">
        <v>19</v>
      </c>
      <c r="F5111" s="1" t="s">
        <v>203</v>
      </c>
      <c r="G5111" s="66" t="s">
        <v>264</v>
      </c>
      <c r="H5111" s="1" t="n">
        <v>5</v>
      </c>
      <c r="I5111" s="23" t="str">
        <f aca="false">IF(J5111="RHAP", "Rhizophora apiculata", IF(J5111="EXAG", "Excoecaria agallocha", IF(J5111="BRPA", "Bruguiera parviflora", IF(J5111="XYMO", "Xylocarpus moluccensis", IF(J5111="BRCY", "Bruguiera cylindrica", IF(J5111="AVAL", "Avicennia alba", IF(J5111="AVOF", "Avicennia officinalis", IF(J5111="LURA", "Lumnitzera racemosa", IF(J5111="CETA", "Ceriops tagal", IF(J5111="XYGR", "Xylocarpus granatum", IF(J5111="AVMA", "Avicennia marina", IF(J5111="RHMU", "Rhizophora mucronata", IF(J5111="BRGY", "Bruguiera gymnorrhiza", IF(J5111="BRSE", "Bruguiera sexangula", IF(J5111="SOOV", "Sonneratia ovata", IF(J5111="SOCA", "Sonneratia caseolaris", IF(J5111="HELI", "Heritiera littoralis", IF(J5111="HESY", "Heritiera sylvatica", IF(J5111="NYFR", "Nypa fruticans", IF(J5111="CYRA", "Cynometra ramiflora", IF(J5111="PHPA", "Phoenix paludosa", IF(J5111="SCHY", "Scyphiphora hydrophyllacea", IF(J5111="DIMA", "Diospyros maritima", IF(J5111="POPI", "Pongamia pinnata", IF(J5111="MAPS", "Maniltoa psilogyne", IF(J5111="INBI", "Intsia bijuga", IF(J5111="ACEB", "Acanthus ebracteatus", IF(J5111="CAER", "Calamus erinaceus", IF(J5111="UNUN", "Unknown unknown",  IF(J5111="SOAL", "Sonneratia alba",  IF(J5111="AECO", "Aegiceras corniculatum", "" )) )))))))))))))))))))))))))))))</f>
        <v>Avicennia marina</v>
      </c>
      <c r="J5111" s="1" t="s">
        <v>1044</v>
      </c>
      <c r="K5111" s="1"/>
      <c r="L5111" s="1" t="n">
        <v>3</v>
      </c>
      <c r="M5111" s="1" t="n">
        <v>6</v>
      </c>
      <c r="N5111" s="1"/>
      <c r="O5111" s="1" t="s">
        <v>1110</v>
      </c>
    </row>
    <row r="5112" s="18" customFormat="true" ht="13.8" hidden="false" customHeight="false" outlineLevel="0" collapsed="false">
      <c r="A5112" s="66" t="s">
        <v>138</v>
      </c>
      <c r="B5112" s="60" t="n">
        <v>43479</v>
      </c>
      <c r="C5112" s="1" t="s">
        <v>19</v>
      </c>
      <c r="D5112" s="1" t="s">
        <v>19</v>
      </c>
      <c r="E5112" s="1" t="s">
        <v>19</v>
      </c>
      <c r="F5112" s="1" t="s">
        <v>203</v>
      </c>
      <c r="G5112" s="66" t="s">
        <v>264</v>
      </c>
      <c r="H5112" s="1" t="n">
        <v>5</v>
      </c>
      <c r="I5112" s="23" t="str">
        <f aca="false">IF(J5112="RHAP", "Rhizophora apiculata", IF(J5112="EXAG", "Excoecaria agallocha", IF(J5112="BRPA", "Bruguiera parviflora", IF(J5112="XYMO", "Xylocarpus moluccensis", IF(J5112="BRCY", "Bruguiera cylindrica", IF(J5112="AVAL", "Avicennia alba", IF(J5112="AVOF", "Avicennia officinalis", IF(J5112="LURA", "Lumnitzera racemosa", IF(J5112="CETA", "Ceriops tagal", IF(J5112="XYGR", "Xylocarpus granatum", IF(J5112="AVMA", "Avicennia marina", IF(J5112="RHMU", "Rhizophora mucronata", IF(J5112="BRGY", "Bruguiera gymnorrhiza", IF(J5112="BRSE", "Bruguiera sexangula", IF(J5112="SOOV", "Sonneratia ovata", IF(J5112="SOCA", "Sonneratia caseolaris", IF(J5112="HELI", "Heritiera littoralis", IF(J5112="HESY", "Heritiera sylvatica", IF(J5112="NYFR", "Nypa fruticans", IF(J5112="CYRA", "Cynometra ramiflora", IF(J5112="PHPA", "Phoenix paludosa", IF(J5112="SCHY", "Scyphiphora hydrophyllacea", IF(J5112="DIMA", "Diospyros maritima", IF(J5112="POPI", "Pongamia pinnata", IF(J5112="MAPS", "Maniltoa psilogyne", IF(J5112="INBI", "Intsia bijuga", IF(J5112="ACEB", "Acanthus ebracteatus", IF(J5112="CAER", "Calamus erinaceus", IF(J5112="UNUN", "Unknown unknown",  IF(J5112="SOAL", "Sonneratia alba",  IF(J5112="AECO", "Aegiceras corniculatum", "" )) )))))))))))))))))))))))))))))</f>
        <v>Avicennia marina</v>
      </c>
      <c r="J5112" s="1" t="s">
        <v>1044</v>
      </c>
      <c r="K5112" s="1"/>
      <c r="L5112" s="1" t="n">
        <v>2.5</v>
      </c>
      <c r="M5112" s="1" t="n">
        <v>5.3</v>
      </c>
      <c r="N5112" s="1"/>
      <c r="O5112" s="1" t="s">
        <v>1110</v>
      </c>
    </row>
    <row r="5113" s="18" customFormat="true" ht="13.8" hidden="false" customHeight="false" outlineLevel="0" collapsed="false">
      <c r="A5113" s="66" t="s">
        <v>138</v>
      </c>
      <c r="B5113" s="60" t="n">
        <v>43479</v>
      </c>
      <c r="C5113" s="1" t="s">
        <v>19</v>
      </c>
      <c r="D5113" s="1" t="s">
        <v>19</v>
      </c>
      <c r="E5113" s="1" t="s">
        <v>19</v>
      </c>
      <c r="F5113" s="1" t="s">
        <v>203</v>
      </c>
      <c r="G5113" s="66" t="s">
        <v>264</v>
      </c>
      <c r="H5113" s="1" t="n">
        <v>5</v>
      </c>
      <c r="I5113" s="23" t="str">
        <f aca="false">IF(J5113="RHAP", "Rhizophora apiculata", IF(J5113="EXAG", "Excoecaria agallocha", IF(J5113="BRPA", "Bruguiera parviflora", IF(J5113="XYMO", "Xylocarpus moluccensis", IF(J5113="BRCY", "Bruguiera cylindrica", IF(J5113="AVAL", "Avicennia alba", IF(J5113="AVOF", "Avicennia officinalis", IF(J5113="LURA", "Lumnitzera racemosa", IF(J5113="CETA", "Ceriops tagal", IF(J5113="XYGR", "Xylocarpus granatum", IF(J5113="AVMA", "Avicennia marina", IF(J5113="RHMU", "Rhizophora mucronata", IF(J5113="BRGY", "Bruguiera gymnorrhiza", IF(J5113="BRSE", "Bruguiera sexangula", IF(J5113="SOOV", "Sonneratia ovata", IF(J5113="SOCA", "Sonneratia caseolaris", IF(J5113="HELI", "Heritiera littoralis", IF(J5113="HESY", "Heritiera sylvatica", IF(J5113="NYFR", "Nypa fruticans", IF(J5113="CYRA", "Cynometra ramiflora", IF(J5113="PHPA", "Phoenix paludosa", IF(J5113="SCHY", "Scyphiphora hydrophyllacea", IF(J5113="DIMA", "Diospyros maritima", IF(J5113="POPI", "Pongamia pinnata", IF(J5113="MAPS", "Maniltoa psilogyne", IF(J5113="INBI", "Intsia bijuga", IF(J5113="ACEB", "Acanthus ebracteatus", IF(J5113="CAER", "Calamus erinaceus", IF(J5113="UNUN", "Unknown unknown",  IF(J5113="SOAL", "Sonneratia alba",  IF(J5113="AECO", "Aegiceras corniculatum", "" )) )))))))))))))))))))))))))))))</f>
        <v>Avicennia marina</v>
      </c>
      <c r="J5113" s="1" t="s">
        <v>1044</v>
      </c>
      <c r="K5113" s="1"/>
      <c r="L5113" s="1" t="n">
        <v>2.5</v>
      </c>
      <c r="M5113" s="1" t="n">
        <v>5.1</v>
      </c>
      <c r="N5113" s="1"/>
      <c r="O5113" s="1" t="s">
        <v>1110</v>
      </c>
    </row>
    <row r="5114" s="18" customFormat="true" ht="13.8" hidden="false" customHeight="false" outlineLevel="0" collapsed="false">
      <c r="A5114" s="66" t="s">
        <v>138</v>
      </c>
      <c r="B5114" s="60" t="n">
        <v>43479</v>
      </c>
      <c r="C5114" s="1" t="s">
        <v>19</v>
      </c>
      <c r="D5114" s="1" t="s">
        <v>19</v>
      </c>
      <c r="E5114" s="1" t="s">
        <v>19</v>
      </c>
      <c r="F5114" s="1" t="s">
        <v>203</v>
      </c>
      <c r="G5114" s="66" t="s">
        <v>264</v>
      </c>
      <c r="H5114" s="1" t="n">
        <v>5</v>
      </c>
      <c r="I5114" s="23" t="str">
        <f aca="false">IF(J5114="RHAP", "Rhizophora apiculata", IF(J5114="EXAG", "Excoecaria agallocha", IF(J5114="BRPA", "Bruguiera parviflora", IF(J5114="XYMO", "Xylocarpus moluccensis", IF(J5114="BRCY", "Bruguiera cylindrica", IF(J5114="AVAL", "Avicennia alba", IF(J5114="AVOF", "Avicennia officinalis", IF(J5114="LURA", "Lumnitzera racemosa", IF(J5114="CETA", "Ceriops tagal", IF(J5114="XYGR", "Xylocarpus granatum", IF(J5114="AVMA", "Avicennia marina", IF(J5114="RHMU", "Rhizophora mucronata", IF(J5114="BRGY", "Bruguiera gymnorrhiza", IF(J5114="BRSE", "Bruguiera sexangula", IF(J5114="SOOV", "Sonneratia ovata", IF(J5114="SOCA", "Sonneratia caseolaris", IF(J5114="HELI", "Heritiera littoralis", IF(J5114="HESY", "Heritiera sylvatica", IF(J5114="NYFR", "Nypa fruticans", IF(J5114="CYRA", "Cynometra ramiflora", IF(J5114="PHPA", "Phoenix paludosa", IF(J5114="SCHY", "Scyphiphora hydrophyllacea", IF(J5114="DIMA", "Diospyros maritima", IF(J5114="POPI", "Pongamia pinnata", IF(J5114="MAPS", "Maniltoa psilogyne", IF(J5114="INBI", "Intsia bijuga", IF(J5114="ACEB", "Acanthus ebracteatus", IF(J5114="CAER", "Calamus erinaceus", IF(J5114="UNUN", "Unknown unknown",  IF(J5114="SOAL", "Sonneratia alba",  IF(J5114="AECO", "Aegiceras corniculatum", "" )) )))))))))))))))))))))))))))))</f>
        <v>Avicennia marina</v>
      </c>
      <c r="J5114" s="1" t="s">
        <v>1044</v>
      </c>
      <c r="K5114" s="1"/>
      <c r="L5114" s="1" t="n">
        <v>2.5</v>
      </c>
      <c r="M5114" s="1" t="n">
        <v>5</v>
      </c>
      <c r="N5114" s="1"/>
      <c r="O5114" s="1" t="s">
        <v>1110</v>
      </c>
    </row>
    <row r="5115" s="18" customFormat="true" ht="13.8" hidden="false" customHeight="false" outlineLevel="0" collapsed="false">
      <c r="A5115" s="66" t="s">
        <v>138</v>
      </c>
      <c r="B5115" s="60" t="n">
        <v>43479</v>
      </c>
      <c r="C5115" s="1" t="s">
        <v>19</v>
      </c>
      <c r="D5115" s="1" t="s">
        <v>19</v>
      </c>
      <c r="E5115" s="1" t="s">
        <v>19</v>
      </c>
      <c r="F5115" s="1" t="s">
        <v>203</v>
      </c>
      <c r="G5115" s="66" t="s">
        <v>264</v>
      </c>
      <c r="H5115" s="1" t="n">
        <v>5</v>
      </c>
      <c r="I5115" s="23" t="str">
        <f aca="false">IF(J5115="RHAP", "Rhizophora apiculata", IF(J5115="EXAG", "Excoecaria agallocha", IF(J5115="BRPA", "Bruguiera parviflora", IF(J5115="XYMO", "Xylocarpus moluccensis", IF(J5115="BRCY", "Bruguiera cylindrica", IF(J5115="AVAL", "Avicennia alba", IF(J5115="AVOF", "Avicennia officinalis", IF(J5115="LURA", "Lumnitzera racemosa", IF(J5115="CETA", "Ceriops tagal", IF(J5115="XYGR", "Xylocarpus granatum", IF(J5115="AVMA", "Avicennia marina", IF(J5115="RHMU", "Rhizophora mucronata", IF(J5115="BRGY", "Bruguiera gymnorrhiza", IF(J5115="BRSE", "Bruguiera sexangula", IF(J5115="SOOV", "Sonneratia ovata", IF(J5115="SOCA", "Sonneratia caseolaris", IF(J5115="HELI", "Heritiera littoralis", IF(J5115="HESY", "Heritiera sylvatica", IF(J5115="NYFR", "Nypa fruticans", IF(J5115="CYRA", "Cynometra ramiflora", IF(J5115="PHPA", "Phoenix paludosa", IF(J5115="SCHY", "Scyphiphora hydrophyllacea", IF(J5115="DIMA", "Diospyros maritima", IF(J5115="POPI", "Pongamia pinnata", IF(J5115="MAPS", "Maniltoa psilogyne", IF(J5115="INBI", "Intsia bijuga", IF(J5115="ACEB", "Acanthus ebracteatus", IF(J5115="CAER", "Calamus erinaceus", IF(J5115="UNUN", "Unknown unknown",  IF(J5115="SOAL", "Sonneratia alba",  IF(J5115="AECO", "Aegiceras corniculatum", "" )) )))))))))))))))))))))))))))))</f>
        <v>Avicennia marina</v>
      </c>
      <c r="J5115" s="1" t="s">
        <v>1044</v>
      </c>
      <c r="K5115" s="1"/>
      <c r="L5115" s="1" t="n">
        <v>3</v>
      </c>
      <c r="M5115" s="1" t="n">
        <v>6.8</v>
      </c>
      <c r="N5115" s="1"/>
      <c r="O5115" s="1" t="s">
        <v>1110</v>
      </c>
    </row>
    <row r="5116" s="18" customFormat="true" ht="13.8" hidden="false" customHeight="false" outlineLevel="0" collapsed="false">
      <c r="A5116" s="66" t="s">
        <v>138</v>
      </c>
      <c r="B5116" s="60" t="n">
        <v>43479</v>
      </c>
      <c r="C5116" s="1" t="s">
        <v>19</v>
      </c>
      <c r="D5116" s="1" t="s">
        <v>19</v>
      </c>
      <c r="E5116" s="1" t="s">
        <v>19</v>
      </c>
      <c r="F5116" s="1" t="s">
        <v>203</v>
      </c>
      <c r="G5116" s="66" t="s">
        <v>264</v>
      </c>
      <c r="H5116" s="1" t="n">
        <v>5</v>
      </c>
      <c r="I5116" s="23" t="str">
        <f aca="false">IF(J5116="RHAP", "Rhizophora apiculata", IF(J5116="EXAG", "Excoecaria agallocha", IF(J5116="BRPA", "Bruguiera parviflora", IF(J5116="XYMO", "Xylocarpus moluccensis", IF(J5116="BRCY", "Bruguiera cylindrica", IF(J5116="AVAL", "Avicennia alba", IF(J5116="AVOF", "Avicennia officinalis", IF(J5116="LURA", "Lumnitzera racemosa", IF(J5116="CETA", "Ceriops tagal", IF(J5116="XYGR", "Xylocarpus granatum", IF(J5116="AVMA", "Avicennia marina", IF(J5116="RHMU", "Rhizophora mucronata", IF(J5116="BRGY", "Bruguiera gymnorrhiza", IF(J5116="BRSE", "Bruguiera sexangula", IF(J5116="SOOV", "Sonneratia ovata", IF(J5116="SOCA", "Sonneratia caseolaris", IF(J5116="HELI", "Heritiera littoralis", IF(J5116="HESY", "Heritiera sylvatica", IF(J5116="NYFR", "Nypa fruticans", IF(J5116="CYRA", "Cynometra ramiflora", IF(J5116="PHPA", "Phoenix paludosa", IF(J5116="SCHY", "Scyphiphora hydrophyllacea", IF(J5116="DIMA", "Diospyros maritima", IF(J5116="POPI", "Pongamia pinnata", IF(J5116="MAPS", "Maniltoa psilogyne", IF(J5116="INBI", "Intsia bijuga", IF(J5116="ACEB", "Acanthus ebracteatus", IF(J5116="CAER", "Calamus erinaceus", IF(J5116="UNUN", "Unknown unknown",  IF(J5116="SOAL", "Sonneratia alba",  IF(J5116="AECO", "Aegiceras corniculatum", "" )) )))))))))))))))))))))))))))))</f>
        <v>Avicennia marina</v>
      </c>
      <c r="J5116" s="1" t="s">
        <v>1044</v>
      </c>
      <c r="K5116" s="1"/>
      <c r="L5116" s="1" t="n">
        <v>3</v>
      </c>
      <c r="M5116" s="1" t="n">
        <v>5.4</v>
      </c>
      <c r="N5116" s="1"/>
      <c r="O5116" s="1" t="s">
        <v>1110</v>
      </c>
    </row>
    <row r="5117" s="18" customFormat="true" ht="13.8" hidden="false" customHeight="false" outlineLevel="0" collapsed="false">
      <c r="A5117" s="66" t="s">
        <v>138</v>
      </c>
      <c r="B5117" s="60" t="n">
        <v>43479</v>
      </c>
      <c r="C5117" s="1" t="s">
        <v>19</v>
      </c>
      <c r="D5117" s="1" t="s">
        <v>19</v>
      </c>
      <c r="E5117" s="1" t="s">
        <v>19</v>
      </c>
      <c r="F5117" s="1" t="s">
        <v>203</v>
      </c>
      <c r="G5117" s="66" t="s">
        <v>264</v>
      </c>
      <c r="H5117" s="1" t="n">
        <v>5</v>
      </c>
      <c r="I5117" s="23" t="str">
        <f aca="false">IF(J5117="RHAP", "Rhizophora apiculata", IF(J5117="EXAG", "Excoecaria agallocha", IF(J5117="BRPA", "Bruguiera parviflora", IF(J5117="XYMO", "Xylocarpus moluccensis", IF(J5117="BRCY", "Bruguiera cylindrica", IF(J5117="AVAL", "Avicennia alba", IF(J5117="AVOF", "Avicennia officinalis", IF(J5117="LURA", "Lumnitzera racemosa", IF(J5117="CETA", "Ceriops tagal", IF(J5117="XYGR", "Xylocarpus granatum", IF(J5117="AVMA", "Avicennia marina", IF(J5117="RHMU", "Rhizophora mucronata", IF(J5117="BRGY", "Bruguiera gymnorrhiza", IF(J5117="BRSE", "Bruguiera sexangula", IF(J5117="SOOV", "Sonneratia ovata", IF(J5117="SOCA", "Sonneratia caseolaris", IF(J5117="HELI", "Heritiera littoralis", IF(J5117="HESY", "Heritiera sylvatica", IF(J5117="NYFR", "Nypa fruticans", IF(J5117="CYRA", "Cynometra ramiflora", IF(J5117="PHPA", "Phoenix paludosa", IF(J5117="SCHY", "Scyphiphora hydrophyllacea", IF(J5117="DIMA", "Diospyros maritima", IF(J5117="POPI", "Pongamia pinnata", IF(J5117="MAPS", "Maniltoa psilogyne", IF(J5117="INBI", "Intsia bijuga", IF(J5117="ACEB", "Acanthus ebracteatus", IF(J5117="CAER", "Calamus erinaceus", IF(J5117="UNUN", "Unknown unknown",  IF(J5117="SOAL", "Sonneratia alba",  IF(J5117="AECO", "Aegiceras corniculatum", "" )) )))))))))))))))))))))))))))))</f>
        <v>Avicennia marina</v>
      </c>
      <c r="J5117" s="1" t="s">
        <v>1044</v>
      </c>
      <c r="K5117" s="1"/>
      <c r="L5117" s="1" t="n">
        <v>2.5</v>
      </c>
      <c r="M5117" s="1" t="n">
        <v>7.3</v>
      </c>
      <c r="N5117" s="1"/>
      <c r="O5117" s="1" t="s">
        <v>1110</v>
      </c>
    </row>
    <row r="5118" s="18" customFormat="true" ht="13.8" hidden="false" customHeight="false" outlineLevel="0" collapsed="false">
      <c r="A5118" s="66" t="s">
        <v>138</v>
      </c>
      <c r="B5118" s="60" t="n">
        <v>43479</v>
      </c>
      <c r="C5118" s="1" t="s">
        <v>19</v>
      </c>
      <c r="D5118" s="1" t="s">
        <v>19</v>
      </c>
      <c r="E5118" s="1" t="s">
        <v>19</v>
      </c>
      <c r="F5118" s="1" t="s">
        <v>203</v>
      </c>
      <c r="G5118" s="66" t="s">
        <v>264</v>
      </c>
      <c r="H5118" s="1" t="n">
        <v>5</v>
      </c>
      <c r="I5118" s="23" t="str">
        <f aca="false">IF(J5118="RHAP", "Rhizophora apiculata", IF(J5118="EXAG", "Excoecaria agallocha", IF(J5118="BRPA", "Bruguiera parviflora", IF(J5118="XYMO", "Xylocarpus moluccensis", IF(J5118="BRCY", "Bruguiera cylindrica", IF(J5118="AVAL", "Avicennia alba", IF(J5118="AVOF", "Avicennia officinalis", IF(J5118="LURA", "Lumnitzera racemosa", IF(J5118="CETA", "Ceriops tagal", IF(J5118="XYGR", "Xylocarpus granatum", IF(J5118="AVMA", "Avicennia marina", IF(J5118="RHMU", "Rhizophora mucronata", IF(J5118="BRGY", "Bruguiera gymnorrhiza", IF(J5118="BRSE", "Bruguiera sexangula", IF(J5118="SOOV", "Sonneratia ovata", IF(J5118="SOCA", "Sonneratia caseolaris", IF(J5118="HELI", "Heritiera littoralis", IF(J5118="HESY", "Heritiera sylvatica", IF(J5118="NYFR", "Nypa fruticans", IF(J5118="CYRA", "Cynometra ramiflora", IF(J5118="PHPA", "Phoenix paludosa", IF(J5118="SCHY", "Scyphiphora hydrophyllacea", IF(J5118="DIMA", "Diospyros maritima", IF(J5118="POPI", "Pongamia pinnata", IF(J5118="MAPS", "Maniltoa psilogyne", IF(J5118="INBI", "Intsia bijuga", IF(J5118="ACEB", "Acanthus ebracteatus", IF(J5118="CAER", "Calamus erinaceus", IF(J5118="UNUN", "Unknown unknown",  IF(J5118="SOAL", "Sonneratia alba",  IF(J5118="AECO", "Aegiceras corniculatum", "" )) )))))))))))))))))))))))))))))</f>
        <v>Avicennia marina</v>
      </c>
      <c r="J5118" s="1" t="s">
        <v>1044</v>
      </c>
      <c r="K5118" s="1"/>
      <c r="L5118" s="1" t="n">
        <v>3.5</v>
      </c>
      <c r="M5118" s="1" t="n">
        <v>6.8</v>
      </c>
      <c r="N5118" s="1"/>
      <c r="O5118" s="1" t="s">
        <v>1110</v>
      </c>
    </row>
    <row r="5119" s="18" customFormat="true" ht="13.8" hidden="false" customHeight="false" outlineLevel="0" collapsed="false">
      <c r="A5119" s="66" t="s">
        <v>138</v>
      </c>
      <c r="B5119" s="60" t="n">
        <v>43479</v>
      </c>
      <c r="C5119" s="1" t="s">
        <v>19</v>
      </c>
      <c r="D5119" s="1" t="s">
        <v>19</v>
      </c>
      <c r="E5119" s="1" t="s">
        <v>19</v>
      </c>
      <c r="F5119" s="1" t="s">
        <v>203</v>
      </c>
      <c r="G5119" s="66" t="s">
        <v>264</v>
      </c>
      <c r="H5119" s="1" t="n">
        <v>5</v>
      </c>
      <c r="I5119" s="23" t="str">
        <f aca="false">IF(J5119="RHAP", "Rhizophora apiculata", IF(J5119="EXAG", "Excoecaria agallocha", IF(J5119="BRPA", "Bruguiera parviflora", IF(J5119="XYMO", "Xylocarpus moluccensis", IF(J5119="BRCY", "Bruguiera cylindrica", IF(J5119="AVAL", "Avicennia alba", IF(J5119="AVOF", "Avicennia officinalis", IF(J5119="LURA", "Lumnitzera racemosa", IF(J5119="CETA", "Ceriops tagal", IF(J5119="XYGR", "Xylocarpus granatum", IF(J5119="AVMA", "Avicennia marina", IF(J5119="RHMU", "Rhizophora mucronata", IF(J5119="BRGY", "Bruguiera gymnorrhiza", IF(J5119="BRSE", "Bruguiera sexangula", IF(J5119="SOOV", "Sonneratia ovata", IF(J5119="SOCA", "Sonneratia caseolaris", IF(J5119="HELI", "Heritiera littoralis", IF(J5119="HESY", "Heritiera sylvatica", IF(J5119="NYFR", "Nypa fruticans", IF(J5119="CYRA", "Cynometra ramiflora", IF(J5119="PHPA", "Phoenix paludosa", IF(J5119="SCHY", "Scyphiphora hydrophyllacea", IF(J5119="DIMA", "Diospyros maritima", IF(J5119="POPI", "Pongamia pinnata", IF(J5119="MAPS", "Maniltoa psilogyne", IF(J5119="INBI", "Intsia bijuga", IF(J5119="ACEB", "Acanthus ebracteatus", IF(J5119="CAER", "Calamus erinaceus", IF(J5119="UNUN", "Unknown unknown",  IF(J5119="SOAL", "Sonneratia alba",  IF(J5119="AECO", "Aegiceras corniculatum", "" )) )))))))))))))))))))))))))))))</f>
        <v>Avicennia marina</v>
      </c>
      <c r="J5119" s="1" t="s">
        <v>1044</v>
      </c>
      <c r="K5119" s="1"/>
      <c r="L5119" s="1" t="n">
        <v>3</v>
      </c>
      <c r="M5119" s="1" t="n">
        <v>5</v>
      </c>
      <c r="N5119" s="1"/>
      <c r="O5119" s="1" t="s">
        <v>1110</v>
      </c>
    </row>
    <row r="5120" s="18" customFormat="true" ht="13.8" hidden="false" customHeight="false" outlineLevel="0" collapsed="false">
      <c r="A5120" s="66" t="s">
        <v>138</v>
      </c>
      <c r="B5120" s="60" t="n">
        <v>43479</v>
      </c>
      <c r="C5120" s="1" t="s">
        <v>19</v>
      </c>
      <c r="D5120" s="1" t="s">
        <v>19</v>
      </c>
      <c r="E5120" s="1" t="s">
        <v>19</v>
      </c>
      <c r="F5120" s="1" t="s">
        <v>203</v>
      </c>
      <c r="G5120" s="66" t="s">
        <v>264</v>
      </c>
      <c r="H5120" s="1" t="n">
        <v>5</v>
      </c>
      <c r="I5120" s="23" t="str">
        <f aca="false">IF(J5120="RHAP", "Rhizophora apiculata", IF(J5120="EXAG", "Excoecaria agallocha", IF(J5120="BRPA", "Bruguiera parviflora", IF(J5120="XYMO", "Xylocarpus moluccensis", IF(J5120="BRCY", "Bruguiera cylindrica", IF(J5120="AVAL", "Avicennia alba", IF(J5120="AVOF", "Avicennia officinalis", IF(J5120="LURA", "Lumnitzera racemosa", IF(J5120="CETA", "Ceriops tagal", IF(J5120="XYGR", "Xylocarpus granatum", IF(J5120="AVMA", "Avicennia marina", IF(J5120="RHMU", "Rhizophora mucronata", IF(J5120="BRGY", "Bruguiera gymnorrhiza", IF(J5120="BRSE", "Bruguiera sexangula", IF(J5120="SOOV", "Sonneratia ovata", IF(J5120="SOCA", "Sonneratia caseolaris", IF(J5120="HELI", "Heritiera littoralis", IF(J5120="HESY", "Heritiera sylvatica", IF(J5120="NYFR", "Nypa fruticans", IF(J5120="CYRA", "Cynometra ramiflora", IF(J5120="PHPA", "Phoenix paludosa", IF(J5120="SCHY", "Scyphiphora hydrophyllacea", IF(J5120="DIMA", "Diospyros maritima", IF(J5120="POPI", "Pongamia pinnata", IF(J5120="MAPS", "Maniltoa psilogyne", IF(J5120="INBI", "Intsia bijuga", IF(J5120="ACEB", "Acanthus ebracteatus", IF(J5120="CAER", "Calamus erinaceus", IF(J5120="UNUN", "Unknown unknown",  IF(J5120="SOAL", "Sonneratia alba",  IF(J5120="AECO", "Aegiceras corniculatum", "" )) )))))))))))))))))))))))))))))</f>
        <v>Avicennia marina</v>
      </c>
      <c r="J5120" s="1" t="s">
        <v>1044</v>
      </c>
      <c r="K5120" s="1"/>
      <c r="L5120" s="1" t="n">
        <v>3</v>
      </c>
      <c r="M5120" s="1" t="n">
        <v>7.1</v>
      </c>
      <c r="N5120" s="1"/>
      <c r="O5120" s="1" t="s">
        <v>1110</v>
      </c>
    </row>
    <row r="5121" s="18" customFormat="true" ht="13.8" hidden="false" customHeight="false" outlineLevel="0" collapsed="false">
      <c r="A5121" s="66" t="s">
        <v>138</v>
      </c>
      <c r="B5121" s="60" t="n">
        <v>43479</v>
      </c>
      <c r="C5121" s="1" t="s">
        <v>19</v>
      </c>
      <c r="D5121" s="1" t="s">
        <v>19</v>
      </c>
      <c r="E5121" s="1" t="s">
        <v>19</v>
      </c>
      <c r="F5121" s="1" t="s">
        <v>203</v>
      </c>
      <c r="G5121" s="66" t="s">
        <v>264</v>
      </c>
      <c r="H5121" s="1" t="n">
        <v>5</v>
      </c>
      <c r="I5121" s="23" t="str">
        <f aca="false">IF(J5121="RHAP", "Rhizophora apiculata", IF(J5121="EXAG", "Excoecaria agallocha", IF(J5121="BRPA", "Bruguiera parviflora", IF(J5121="XYMO", "Xylocarpus moluccensis", IF(J5121="BRCY", "Bruguiera cylindrica", IF(J5121="AVAL", "Avicennia alba", IF(J5121="AVOF", "Avicennia officinalis", IF(J5121="LURA", "Lumnitzera racemosa", IF(J5121="CETA", "Ceriops tagal", IF(J5121="XYGR", "Xylocarpus granatum", IF(J5121="AVMA", "Avicennia marina", IF(J5121="RHMU", "Rhizophora mucronata", IF(J5121="BRGY", "Bruguiera gymnorrhiza", IF(J5121="BRSE", "Bruguiera sexangula", IF(J5121="SOOV", "Sonneratia ovata", IF(J5121="SOCA", "Sonneratia caseolaris", IF(J5121="HELI", "Heritiera littoralis", IF(J5121="HESY", "Heritiera sylvatica", IF(J5121="NYFR", "Nypa fruticans", IF(J5121="CYRA", "Cynometra ramiflora", IF(J5121="PHPA", "Phoenix paludosa", IF(J5121="SCHY", "Scyphiphora hydrophyllacea", IF(J5121="DIMA", "Diospyros maritima", IF(J5121="POPI", "Pongamia pinnata", IF(J5121="MAPS", "Maniltoa psilogyne", IF(J5121="INBI", "Intsia bijuga", IF(J5121="ACEB", "Acanthus ebracteatus", IF(J5121="CAER", "Calamus erinaceus", IF(J5121="UNUN", "Unknown unknown",  IF(J5121="SOAL", "Sonneratia alba",  IF(J5121="AECO", "Aegiceras corniculatum", "" )) )))))))))))))))))))))))))))))</f>
        <v>Avicennia marina</v>
      </c>
      <c r="J5121" s="1" t="s">
        <v>1044</v>
      </c>
      <c r="K5121" s="1"/>
      <c r="L5121" s="1" t="n">
        <v>3.5</v>
      </c>
      <c r="M5121" s="1" t="n">
        <v>8.3</v>
      </c>
      <c r="N5121" s="1"/>
      <c r="O5121" s="1" t="s">
        <v>1110</v>
      </c>
    </row>
    <row r="5122" s="18" customFormat="true" ht="13.8" hidden="false" customHeight="false" outlineLevel="0" collapsed="false">
      <c r="A5122" s="66" t="s">
        <v>138</v>
      </c>
      <c r="B5122" s="60" t="n">
        <v>43479</v>
      </c>
      <c r="C5122" s="1" t="s">
        <v>19</v>
      </c>
      <c r="D5122" s="1" t="s">
        <v>19</v>
      </c>
      <c r="E5122" s="1" t="s">
        <v>19</v>
      </c>
      <c r="F5122" s="1" t="s">
        <v>203</v>
      </c>
      <c r="G5122" s="66" t="s">
        <v>264</v>
      </c>
      <c r="H5122" s="1" t="n">
        <v>5</v>
      </c>
      <c r="I5122" s="23" t="str">
        <f aca="false">IF(J5122="RHAP", "Rhizophora apiculata", IF(J5122="EXAG", "Excoecaria agallocha", IF(J5122="BRPA", "Bruguiera parviflora", IF(J5122="XYMO", "Xylocarpus moluccensis", IF(J5122="BRCY", "Bruguiera cylindrica", IF(J5122="AVAL", "Avicennia alba", IF(J5122="AVOF", "Avicennia officinalis", IF(J5122="LURA", "Lumnitzera racemosa", IF(J5122="CETA", "Ceriops tagal", IF(J5122="XYGR", "Xylocarpus granatum", IF(J5122="AVMA", "Avicennia marina", IF(J5122="RHMU", "Rhizophora mucronata", IF(J5122="BRGY", "Bruguiera gymnorrhiza", IF(J5122="BRSE", "Bruguiera sexangula", IF(J5122="SOOV", "Sonneratia ovata", IF(J5122="SOCA", "Sonneratia caseolaris", IF(J5122="HELI", "Heritiera littoralis", IF(J5122="HESY", "Heritiera sylvatica", IF(J5122="NYFR", "Nypa fruticans", IF(J5122="CYRA", "Cynometra ramiflora", IF(J5122="PHPA", "Phoenix paludosa", IF(J5122="SCHY", "Scyphiphora hydrophyllacea", IF(J5122="DIMA", "Diospyros maritima", IF(J5122="POPI", "Pongamia pinnata", IF(J5122="MAPS", "Maniltoa psilogyne", IF(J5122="INBI", "Intsia bijuga", IF(J5122="ACEB", "Acanthus ebracteatus", IF(J5122="CAER", "Calamus erinaceus", IF(J5122="UNUN", "Unknown unknown",  IF(J5122="SOAL", "Sonneratia alba",  IF(J5122="AECO", "Aegiceras corniculatum", "" )) )))))))))))))))))))))))))))))</f>
        <v>Sonneratia caseolaris</v>
      </c>
      <c r="J5122" s="1" t="s">
        <v>1075</v>
      </c>
      <c r="K5122" s="1" t="n">
        <v>5</v>
      </c>
      <c r="L5122" s="1" t="n">
        <v>4.5</v>
      </c>
      <c r="N5122" s="1"/>
      <c r="O5122" s="1"/>
    </row>
    <row r="5123" s="18" customFormat="true" ht="13.8" hidden="false" customHeight="false" outlineLevel="0" collapsed="false">
      <c r="A5123" s="66" t="s">
        <v>138</v>
      </c>
      <c r="B5123" s="60" t="n">
        <v>43479</v>
      </c>
      <c r="C5123" s="1" t="s">
        <v>19</v>
      </c>
      <c r="D5123" s="1" t="s">
        <v>19</v>
      </c>
      <c r="E5123" s="1" t="s">
        <v>19</v>
      </c>
      <c r="F5123" s="1" t="s">
        <v>203</v>
      </c>
      <c r="G5123" s="66" t="s">
        <v>264</v>
      </c>
      <c r="H5123" s="1" t="n">
        <v>5</v>
      </c>
      <c r="I5123" s="23" t="str">
        <f aca="false">IF(J5123="RHAP", "Rhizophora apiculata", IF(J5123="EXAG", "Excoecaria agallocha", IF(J5123="BRPA", "Bruguiera parviflora", IF(J5123="XYMO", "Xylocarpus moluccensis", IF(J5123="BRCY", "Bruguiera cylindrica", IF(J5123="AVAL", "Avicennia alba", IF(J5123="AVOF", "Avicennia officinalis", IF(J5123="LURA", "Lumnitzera racemosa", IF(J5123="CETA", "Ceriops tagal", IF(J5123="XYGR", "Xylocarpus granatum", IF(J5123="AVMA", "Avicennia marina", IF(J5123="RHMU", "Rhizophora mucronata", IF(J5123="BRGY", "Bruguiera gymnorrhiza", IF(J5123="BRSE", "Bruguiera sexangula", IF(J5123="SOOV", "Sonneratia ovata", IF(J5123="SOCA", "Sonneratia caseolaris", IF(J5123="HELI", "Heritiera littoralis", IF(J5123="HESY", "Heritiera sylvatica", IF(J5123="NYFR", "Nypa fruticans", IF(J5123="CYRA", "Cynometra ramiflora", IF(J5123="PHPA", "Phoenix paludosa", IF(J5123="SCHY", "Scyphiphora hydrophyllacea", IF(J5123="DIMA", "Diospyros maritima", IF(J5123="POPI", "Pongamia pinnata", IF(J5123="MAPS", "Maniltoa psilogyne", IF(J5123="INBI", "Intsia bijuga", IF(J5123="ACEB", "Acanthus ebracteatus", IF(J5123="CAER", "Calamus erinaceus", IF(J5123="UNUN", "Unknown unknown",  IF(J5123="SOAL", "Sonneratia alba",  IF(J5123="AECO", "Aegiceras corniculatum", "" )) )))))))))))))))))))))))))))))</f>
        <v>Avicennia marina</v>
      </c>
      <c r="J5123" s="1" t="s">
        <v>1044</v>
      </c>
      <c r="K5123" s="1"/>
      <c r="L5123" s="1" t="n">
        <v>4</v>
      </c>
      <c r="M5123" s="1" t="n">
        <v>5.5</v>
      </c>
      <c r="N5123" s="1"/>
      <c r="O5123" s="1" t="s">
        <v>1110</v>
      </c>
    </row>
    <row r="5124" s="18" customFormat="true" ht="13.8" hidden="false" customHeight="false" outlineLevel="0" collapsed="false">
      <c r="A5124" s="66" t="s">
        <v>138</v>
      </c>
      <c r="B5124" s="60" t="n">
        <v>43479</v>
      </c>
      <c r="C5124" s="1" t="s">
        <v>19</v>
      </c>
      <c r="D5124" s="1" t="s">
        <v>19</v>
      </c>
      <c r="E5124" s="1" t="s">
        <v>19</v>
      </c>
      <c r="F5124" s="1" t="s">
        <v>203</v>
      </c>
      <c r="G5124" s="66" t="s">
        <v>264</v>
      </c>
      <c r="H5124" s="1" t="n">
        <v>5</v>
      </c>
      <c r="I5124" s="23" t="str">
        <f aca="false">IF(J5124="RHAP", "Rhizophora apiculata", IF(J5124="EXAG", "Excoecaria agallocha", IF(J5124="BRPA", "Bruguiera parviflora", IF(J5124="XYMO", "Xylocarpus moluccensis", IF(J5124="BRCY", "Bruguiera cylindrica", IF(J5124="AVAL", "Avicennia alba", IF(J5124="AVOF", "Avicennia officinalis", IF(J5124="LURA", "Lumnitzera racemosa", IF(J5124="CETA", "Ceriops tagal", IF(J5124="XYGR", "Xylocarpus granatum", IF(J5124="AVMA", "Avicennia marina", IF(J5124="RHMU", "Rhizophora mucronata", IF(J5124="BRGY", "Bruguiera gymnorrhiza", IF(J5124="BRSE", "Bruguiera sexangula", IF(J5124="SOOV", "Sonneratia ovata", IF(J5124="SOCA", "Sonneratia caseolaris", IF(J5124="HELI", "Heritiera littoralis", IF(J5124="HESY", "Heritiera sylvatica", IF(J5124="NYFR", "Nypa fruticans", IF(J5124="CYRA", "Cynometra ramiflora", IF(J5124="PHPA", "Phoenix paludosa", IF(J5124="SCHY", "Scyphiphora hydrophyllacea", IF(J5124="DIMA", "Diospyros maritima", IF(J5124="POPI", "Pongamia pinnata", IF(J5124="MAPS", "Maniltoa psilogyne", IF(J5124="INBI", "Intsia bijuga", IF(J5124="ACEB", "Acanthus ebracteatus", IF(J5124="CAER", "Calamus erinaceus", IF(J5124="UNUN", "Unknown unknown",  IF(J5124="SOAL", "Sonneratia alba",  IF(J5124="AECO", "Aegiceras corniculatum", "" )) )))))))))))))))))))))))))))))</f>
        <v>Avicennia marina</v>
      </c>
      <c r="J5124" s="1" t="s">
        <v>1044</v>
      </c>
      <c r="K5124" s="1"/>
      <c r="L5124" s="1" t="n">
        <v>3</v>
      </c>
      <c r="M5124" s="1" t="n">
        <v>5.4</v>
      </c>
      <c r="N5124" s="1"/>
      <c r="O5124" s="1" t="s">
        <v>1110</v>
      </c>
    </row>
    <row r="5125" s="18" customFormat="true" ht="13.8" hidden="false" customHeight="false" outlineLevel="0" collapsed="false">
      <c r="A5125" s="66" t="s">
        <v>138</v>
      </c>
      <c r="B5125" s="60" t="n">
        <v>43479</v>
      </c>
      <c r="C5125" s="1" t="s">
        <v>19</v>
      </c>
      <c r="D5125" s="1" t="s">
        <v>19</v>
      </c>
      <c r="E5125" s="1" t="s">
        <v>19</v>
      </c>
      <c r="F5125" s="1" t="s">
        <v>203</v>
      </c>
      <c r="G5125" s="66" t="s">
        <v>264</v>
      </c>
      <c r="H5125" s="1" t="n">
        <v>5</v>
      </c>
      <c r="I5125" s="23" t="str">
        <f aca="false">IF(J5125="RHAP", "Rhizophora apiculata", IF(J5125="EXAG", "Excoecaria agallocha", IF(J5125="BRPA", "Bruguiera parviflora", IF(J5125="XYMO", "Xylocarpus moluccensis", IF(J5125="BRCY", "Bruguiera cylindrica", IF(J5125="AVAL", "Avicennia alba", IF(J5125="AVOF", "Avicennia officinalis", IF(J5125="LURA", "Lumnitzera racemosa", IF(J5125="CETA", "Ceriops tagal", IF(J5125="XYGR", "Xylocarpus granatum", IF(J5125="AVMA", "Avicennia marina", IF(J5125="RHMU", "Rhizophora mucronata", IF(J5125="BRGY", "Bruguiera gymnorrhiza", IF(J5125="BRSE", "Bruguiera sexangula", IF(J5125="SOOV", "Sonneratia ovata", IF(J5125="SOCA", "Sonneratia caseolaris", IF(J5125="HELI", "Heritiera littoralis", IF(J5125="HESY", "Heritiera sylvatica", IF(J5125="NYFR", "Nypa fruticans", IF(J5125="CYRA", "Cynometra ramiflora", IF(J5125="PHPA", "Phoenix paludosa", IF(J5125="SCHY", "Scyphiphora hydrophyllacea", IF(J5125="DIMA", "Diospyros maritima", IF(J5125="POPI", "Pongamia pinnata", IF(J5125="MAPS", "Maniltoa psilogyne", IF(J5125="INBI", "Intsia bijuga", IF(J5125="ACEB", "Acanthus ebracteatus", IF(J5125="CAER", "Calamus erinaceus", IF(J5125="UNUN", "Unknown unknown",  IF(J5125="SOAL", "Sonneratia alba",  IF(J5125="AECO", "Aegiceras corniculatum", "" )) )))))))))))))))))))))))))))))</f>
        <v>Avicennia marina</v>
      </c>
      <c r="J5125" s="1" t="s">
        <v>1044</v>
      </c>
      <c r="K5125" s="1"/>
      <c r="L5125" s="1" t="n">
        <v>3</v>
      </c>
      <c r="M5125" s="1" t="n">
        <v>5</v>
      </c>
      <c r="N5125" s="1"/>
      <c r="O5125" s="1" t="s">
        <v>1110</v>
      </c>
    </row>
    <row r="5126" s="18" customFormat="true" ht="13.8" hidden="false" customHeight="false" outlineLevel="0" collapsed="false">
      <c r="A5126" s="66" t="s">
        <v>138</v>
      </c>
      <c r="B5126" s="60" t="n">
        <v>43479</v>
      </c>
      <c r="C5126" s="1" t="s">
        <v>19</v>
      </c>
      <c r="D5126" s="1" t="s">
        <v>19</v>
      </c>
      <c r="E5126" s="1" t="s">
        <v>19</v>
      </c>
      <c r="F5126" s="1" t="s">
        <v>203</v>
      </c>
      <c r="G5126" s="66" t="s">
        <v>264</v>
      </c>
      <c r="H5126" s="1" t="n">
        <v>5</v>
      </c>
      <c r="I5126" s="23" t="str">
        <f aca="false">IF(J5126="RHAP", "Rhizophora apiculata", IF(J5126="EXAG", "Excoecaria agallocha", IF(J5126="BRPA", "Bruguiera parviflora", IF(J5126="XYMO", "Xylocarpus moluccensis", IF(J5126="BRCY", "Bruguiera cylindrica", IF(J5126="AVAL", "Avicennia alba", IF(J5126="AVOF", "Avicennia officinalis", IF(J5126="LURA", "Lumnitzera racemosa", IF(J5126="CETA", "Ceriops tagal", IF(J5126="XYGR", "Xylocarpus granatum", IF(J5126="AVMA", "Avicennia marina", IF(J5126="RHMU", "Rhizophora mucronata", IF(J5126="BRGY", "Bruguiera gymnorrhiza", IF(J5126="BRSE", "Bruguiera sexangula", IF(J5126="SOOV", "Sonneratia ovata", IF(J5126="SOCA", "Sonneratia caseolaris", IF(J5126="HELI", "Heritiera littoralis", IF(J5126="HESY", "Heritiera sylvatica", IF(J5126="NYFR", "Nypa fruticans", IF(J5126="CYRA", "Cynometra ramiflora", IF(J5126="PHPA", "Phoenix paludosa", IF(J5126="SCHY", "Scyphiphora hydrophyllacea", IF(J5126="DIMA", "Diospyros maritima", IF(J5126="POPI", "Pongamia pinnata", IF(J5126="MAPS", "Maniltoa psilogyne", IF(J5126="INBI", "Intsia bijuga", IF(J5126="ACEB", "Acanthus ebracteatus", IF(J5126="CAER", "Calamus erinaceus", IF(J5126="UNUN", "Unknown unknown",  IF(J5126="SOAL", "Sonneratia alba",  IF(J5126="AECO", "Aegiceras corniculatum", "" )) )))))))))))))))))))))))))))))</f>
        <v>Sonneratia caseolaris</v>
      </c>
      <c r="J5126" s="1" t="s">
        <v>1075</v>
      </c>
      <c r="K5126" s="1"/>
      <c r="L5126" s="1" t="n">
        <v>3</v>
      </c>
      <c r="M5126" s="1" t="n">
        <v>6.2</v>
      </c>
      <c r="N5126" s="1"/>
      <c r="O5126" s="1" t="s">
        <v>1110</v>
      </c>
    </row>
    <row r="5127" s="18" customFormat="true" ht="13.8" hidden="false" customHeight="false" outlineLevel="0" collapsed="false">
      <c r="A5127" s="1" t="s">
        <v>17</v>
      </c>
      <c r="B5127" s="69" t="s">
        <v>1050</v>
      </c>
      <c r="C5127" s="23" t="s">
        <v>267</v>
      </c>
      <c r="D5127" s="23" t="s">
        <v>267</v>
      </c>
      <c r="E5127" s="23" t="s">
        <v>267</v>
      </c>
      <c r="F5127" s="1" t="s">
        <v>203</v>
      </c>
      <c r="G5127" s="23" t="n">
        <v>2</v>
      </c>
      <c r="H5127" s="23" t="n">
        <v>1</v>
      </c>
      <c r="I5127" s="23" t="str">
        <f aca="false">IF(J5127="RHAP", "Rhizophora apiculata", IF(J5127="EXAG", "Excoecaria agallocha", IF(J5127="BRPA", "Bruguiera parviflora", IF(J5127="XYMO", "Xylocarpus moluccensis", IF(J5127="BRCY", "Bruguiera cylindrica", IF(J5127="AVAL", "Avicennia alba", IF(J5127="AVOF", "Avicennia officinalis", IF(J5127="LURA", "Lumnitzera racemosa", IF(J5127="CETA", "Ceriops tagal", IF(J5127="XYGR", "Xylocarpus granatum", IF(J5127="AVMA", "Avicennia marina", IF(J5127="RHMU", "Rhizophora mucronata", IF(J5127="BRGY", "Bruguiera gymnorrhiza", IF(J5127="BRSE", "Bruguiera sexangula", IF(J5127="SOOV", "Sonneratia ovata", IF(J5127="SOCA", "Sonneratia caseolaris", IF(J5127="HELI", "Heritiera littoralis", IF(J5127="HESY", "Heritiera sylvatica", IF(J5127="NYFR", "Nypa fruticans", IF(J5127="CYRA", "Cynometra ramiflora", IF(J5127="PHPA", "Phoenix paludosa", IF(J5127="SCHY", "Scyphiphora hydrophyllacea", IF(J5127="DIMA", "Diospyros maritima", IF(J5127="POPI", "Pongamia pinnata", IF(J5127="MAPS", "Maniltoa psilogyne", IF(J5127="INBI", "Intsia bijuga", IF(J5127="ACEB", "Acanthus ebracteatus", IF(J5127="CAER", "Calamus erinaceus", IF(J5127="UNUN", "Unknown unknown",  IF(J5127="SOAL", "Sonneratia alba",  IF(J5127="AECO", "Aegiceras corniculatum", "" )) )))))))))))))))))))))))))))))</f>
        <v>Avicennia alba</v>
      </c>
      <c r="J5127" s="1" t="s">
        <v>27</v>
      </c>
      <c r="K5127" s="68" t="n">
        <v>17.2</v>
      </c>
      <c r="L5127" s="68" t="n">
        <v>6</v>
      </c>
      <c r="M5127" s="1"/>
      <c r="N5127" s="1"/>
      <c r="O5127" s="3"/>
    </row>
    <row r="5128" s="18" customFormat="true" ht="13.8" hidden="false" customHeight="false" outlineLevel="0" collapsed="false">
      <c r="A5128" s="1" t="s">
        <v>17</v>
      </c>
      <c r="B5128" s="69" t="s">
        <v>1050</v>
      </c>
      <c r="C5128" s="23" t="s">
        <v>267</v>
      </c>
      <c r="D5128" s="23" t="s">
        <v>267</v>
      </c>
      <c r="E5128" s="23" t="s">
        <v>267</v>
      </c>
      <c r="F5128" s="1" t="s">
        <v>203</v>
      </c>
      <c r="G5128" s="23" t="n">
        <v>2</v>
      </c>
      <c r="H5128" s="23" t="n">
        <v>1</v>
      </c>
      <c r="I5128" s="23" t="str">
        <f aca="false">IF(J5128="RHAP", "Rhizophora apiculata", IF(J5128="EXAG", "Excoecaria agallocha", IF(J5128="BRPA", "Bruguiera parviflora", IF(J5128="XYMO", "Xylocarpus moluccensis", IF(J5128="BRCY", "Bruguiera cylindrica", IF(J5128="AVAL", "Avicennia alba", IF(J5128="AVOF", "Avicennia officinalis", IF(J5128="LURA", "Lumnitzera racemosa", IF(J5128="CETA", "Ceriops tagal", IF(J5128="XYGR", "Xylocarpus granatum", IF(J5128="AVMA", "Avicennia marina", IF(J5128="RHMU", "Rhizophora mucronata", IF(J5128="BRGY", "Bruguiera gymnorrhiza", IF(J5128="BRSE", "Bruguiera sexangula", IF(J5128="SOOV", "Sonneratia ovata", IF(J5128="SOCA", "Sonneratia caseolaris", IF(J5128="HELI", "Heritiera littoralis", IF(J5128="HESY", "Heritiera sylvatica", IF(J5128="NYFR", "Nypa fruticans", IF(J5128="CYRA", "Cynometra ramiflora", IF(J5128="PHPA", "Phoenix paludosa", IF(J5128="SCHY", "Scyphiphora hydrophyllacea", IF(J5128="DIMA", "Diospyros maritima", IF(J5128="POPI", "Pongamia pinnata", IF(J5128="MAPS", "Maniltoa psilogyne", IF(J5128="INBI", "Intsia bijuga", IF(J5128="ACEB", "Acanthus ebracteatus", IF(J5128="CAER", "Calamus erinaceus", IF(J5128="UNUN", "Unknown unknown",  IF(J5128="SOAL", "Sonneratia alba",  IF(J5128="AECO", "Aegiceras corniculatum", "" )) )))))))))))))))))))))))))))))</f>
        <v>Avicennia alba</v>
      </c>
      <c r="J5128" s="1" t="s">
        <v>27</v>
      </c>
      <c r="K5128" s="68" t="n">
        <v>7</v>
      </c>
      <c r="L5128" s="68" t="n">
        <v>2</v>
      </c>
      <c r="M5128" s="1"/>
      <c r="N5128" s="1"/>
      <c r="O5128" s="3"/>
    </row>
    <row r="5129" s="18" customFormat="true" ht="13.8" hidden="false" customHeight="false" outlineLevel="0" collapsed="false">
      <c r="A5129" s="1" t="s">
        <v>17</v>
      </c>
      <c r="B5129" s="69" t="s">
        <v>1050</v>
      </c>
      <c r="C5129" s="23" t="s">
        <v>267</v>
      </c>
      <c r="D5129" s="23" t="s">
        <v>267</v>
      </c>
      <c r="E5129" s="23" t="s">
        <v>267</v>
      </c>
      <c r="F5129" s="1" t="s">
        <v>203</v>
      </c>
      <c r="G5129" s="23" t="n">
        <v>2</v>
      </c>
      <c r="H5129" s="23" t="n">
        <v>1</v>
      </c>
      <c r="I5129" s="23" t="str">
        <f aca="false">IF(J5129="RHAP", "Rhizophora apiculata", IF(J5129="EXAG", "Excoecaria agallocha", IF(J5129="BRPA", "Bruguiera parviflora", IF(J5129="XYMO", "Xylocarpus moluccensis", IF(J5129="BRCY", "Bruguiera cylindrica", IF(J5129="AVAL", "Avicennia alba", IF(J5129="AVOF", "Avicennia officinalis", IF(J5129="LURA", "Lumnitzera racemosa", IF(J5129="CETA", "Ceriops tagal", IF(J5129="XYGR", "Xylocarpus granatum", IF(J5129="AVMA", "Avicennia marina", IF(J5129="RHMU", "Rhizophora mucronata", IF(J5129="BRGY", "Bruguiera gymnorrhiza", IF(J5129="BRSE", "Bruguiera sexangula", IF(J5129="SOOV", "Sonneratia ovata", IF(J5129="SOCA", "Sonneratia caseolaris", IF(J5129="HELI", "Heritiera littoralis", IF(J5129="HESY", "Heritiera sylvatica", IF(J5129="NYFR", "Nypa fruticans", IF(J5129="CYRA", "Cynometra ramiflora", IF(J5129="PHPA", "Phoenix paludosa", IF(J5129="SCHY", "Scyphiphora hydrophyllacea", IF(J5129="DIMA", "Diospyros maritima", IF(J5129="POPI", "Pongamia pinnata", IF(J5129="MAPS", "Maniltoa psilogyne", IF(J5129="INBI", "Intsia bijuga", IF(J5129="ACEB", "Acanthus ebracteatus", IF(J5129="CAER", "Calamus erinaceus", IF(J5129="UNUN", "Unknown unknown",  IF(J5129="SOAL", "Sonneratia alba",  IF(J5129="AECO", "Aegiceras corniculatum", "" )) )))))))))))))))))))))))))))))</f>
        <v>Avicennia alba</v>
      </c>
      <c r="J5129" s="1" t="s">
        <v>27</v>
      </c>
      <c r="K5129" s="68" t="n">
        <v>7</v>
      </c>
      <c r="L5129" s="68" t="n">
        <v>1.5</v>
      </c>
      <c r="M5129" s="1"/>
      <c r="N5129" s="1"/>
      <c r="O5129" s="3"/>
    </row>
    <row r="5130" s="18" customFormat="true" ht="13.8" hidden="false" customHeight="false" outlineLevel="0" collapsed="false">
      <c r="A5130" s="1" t="s">
        <v>17</v>
      </c>
      <c r="B5130" s="69" t="s">
        <v>1050</v>
      </c>
      <c r="C5130" s="23" t="s">
        <v>267</v>
      </c>
      <c r="D5130" s="23" t="s">
        <v>267</v>
      </c>
      <c r="E5130" s="23" t="s">
        <v>267</v>
      </c>
      <c r="F5130" s="1" t="s">
        <v>203</v>
      </c>
      <c r="G5130" s="23" t="n">
        <v>2</v>
      </c>
      <c r="H5130" s="23" t="n">
        <v>2</v>
      </c>
      <c r="I5130" s="23" t="str">
        <f aca="false">IF(J5130="RHAP", "Rhizophora apiculata", IF(J5130="EXAG", "Excoecaria agallocha", IF(J5130="BRPA", "Bruguiera parviflora", IF(J5130="XYMO", "Xylocarpus moluccensis", IF(J5130="BRCY", "Bruguiera cylindrica", IF(J5130="AVAL", "Avicennia alba", IF(J5130="AVOF", "Avicennia officinalis", IF(J5130="LURA", "Lumnitzera racemosa", IF(J5130="CETA", "Ceriops tagal", IF(J5130="XYGR", "Xylocarpus granatum", IF(J5130="AVMA", "Avicennia marina", IF(J5130="RHMU", "Rhizophora mucronata", IF(J5130="BRGY", "Bruguiera gymnorrhiza", IF(J5130="BRSE", "Bruguiera sexangula", IF(J5130="SOOV", "Sonneratia ovata", IF(J5130="SOCA", "Sonneratia caseolaris", IF(J5130="HELI", "Heritiera littoralis", IF(J5130="HESY", "Heritiera sylvatica", IF(J5130="NYFR", "Nypa fruticans", IF(J5130="CYRA", "Cynometra ramiflora", IF(J5130="PHPA", "Phoenix paludosa", IF(J5130="SCHY", "Scyphiphora hydrophyllacea", IF(J5130="DIMA", "Diospyros maritima", IF(J5130="POPI", "Pongamia pinnata", IF(J5130="MAPS", "Maniltoa psilogyne", IF(J5130="INBI", "Intsia bijuga", IF(J5130="ACEB", "Acanthus ebracteatus", IF(J5130="CAER", "Calamus erinaceus", IF(J5130="UNUN", "Unknown unknown",  IF(J5130="SOAL", "Sonneratia alba",  IF(J5130="AECO", "Aegiceras corniculatum", "" )) )))))))))))))))))))))))))))))</f>
        <v>Avicennia alba</v>
      </c>
      <c r="J5130" s="1" t="s">
        <v>27</v>
      </c>
      <c r="K5130" s="68" t="n">
        <v>7</v>
      </c>
      <c r="L5130" s="68" t="n">
        <v>1.5</v>
      </c>
      <c r="M5130" s="1"/>
      <c r="N5130" s="1"/>
      <c r="O5130" s="3"/>
    </row>
    <row r="5131" s="18" customFormat="true" ht="13.8" hidden="false" customHeight="false" outlineLevel="0" collapsed="false">
      <c r="A5131" s="1" t="s">
        <v>17</v>
      </c>
      <c r="B5131" s="69" t="s">
        <v>1050</v>
      </c>
      <c r="C5131" s="23" t="s">
        <v>267</v>
      </c>
      <c r="D5131" s="23" t="s">
        <v>267</v>
      </c>
      <c r="E5131" s="23" t="s">
        <v>267</v>
      </c>
      <c r="F5131" s="1" t="s">
        <v>203</v>
      </c>
      <c r="G5131" s="23" t="n">
        <v>2</v>
      </c>
      <c r="H5131" s="23" t="n">
        <v>2</v>
      </c>
      <c r="I5131" s="23" t="str">
        <f aca="false">IF(J5131="RHAP", "Rhizophora apiculata", IF(J5131="EXAG", "Excoecaria agallocha", IF(J5131="BRPA", "Bruguiera parviflora", IF(J5131="XYMO", "Xylocarpus moluccensis", IF(J5131="BRCY", "Bruguiera cylindrica", IF(J5131="AVAL", "Avicennia alba", IF(J5131="AVOF", "Avicennia officinalis", IF(J5131="LURA", "Lumnitzera racemosa", IF(J5131="CETA", "Ceriops tagal", IF(J5131="XYGR", "Xylocarpus granatum", IF(J5131="AVMA", "Avicennia marina", IF(J5131="RHMU", "Rhizophora mucronata", IF(J5131="BRGY", "Bruguiera gymnorrhiza", IF(J5131="BRSE", "Bruguiera sexangula", IF(J5131="SOOV", "Sonneratia ovata", IF(J5131="SOCA", "Sonneratia caseolaris", IF(J5131="HELI", "Heritiera littoralis", IF(J5131="HESY", "Heritiera sylvatica", IF(J5131="NYFR", "Nypa fruticans", IF(J5131="CYRA", "Cynometra ramiflora", IF(J5131="PHPA", "Phoenix paludosa", IF(J5131="SCHY", "Scyphiphora hydrophyllacea", IF(J5131="DIMA", "Diospyros maritima", IF(J5131="POPI", "Pongamia pinnata", IF(J5131="MAPS", "Maniltoa psilogyne", IF(J5131="INBI", "Intsia bijuga", IF(J5131="ACEB", "Acanthus ebracteatus", IF(J5131="CAER", "Calamus erinaceus", IF(J5131="UNUN", "Unknown unknown",  IF(J5131="SOAL", "Sonneratia alba",  IF(J5131="AECO", "Aegiceras corniculatum", "" )) )))))))))))))))))))))))))))))</f>
        <v>Ceriops tagal</v>
      </c>
      <c r="J5131" s="1" t="s">
        <v>175</v>
      </c>
      <c r="K5131" s="68" t="n">
        <v>7</v>
      </c>
      <c r="L5131" s="68" t="n">
        <v>1</v>
      </c>
      <c r="M5131" s="1"/>
      <c r="N5131" s="1"/>
      <c r="O5131" s="3"/>
    </row>
    <row r="5132" s="18" customFormat="true" ht="13.8" hidden="false" customHeight="false" outlineLevel="0" collapsed="false">
      <c r="A5132" s="1" t="s">
        <v>17</v>
      </c>
      <c r="B5132" s="69" t="s">
        <v>1050</v>
      </c>
      <c r="C5132" s="23" t="s">
        <v>267</v>
      </c>
      <c r="D5132" s="23" t="s">
        <v>267</v>
      </c>
      <c r="E5132" s="23" t="s">
        <v>267</v>
      </c>
      <c r="F5132" s="1" t="s">
        <v>203</v>
      </c>
      <c r="G5132" s="23" t="n">
        <v>2</v>
      </c>
      <c r="H5132" s="23" t="n">
        <v>2</v>
      </c>
      <c r="I5132" s="23" t="str">
        <f aca="false">IF(J5132="RHAP", "Rhizophora apiculata", IF(J5132="EXAG", "Excoecaria agallocha", IF(J5132="BRPA", "Bruguiera parviflora", IF(J5132="XYMO", "Xylocarpus moluccensis", IF(J5132="BRCY", "Bruguiera cylindrica", IF(J5132="AVAL", "Avicennia alba", IF(J5132="AVOF", "Avicennia officinalis", IF(J5132="LURA", "Lumnitzera racemosa", IF(J5132="CETA", "Ceriops tagal", IF(J5132="XYGR", "Xylocarpus granatum", IF(J5132="AVMA", "Avicennia marina", IF(J5132="RHMU", "Rhizophora mucronata", IF(J5132="BRGY", "Bruguiera gymnorrhiza", IF(J5132="BRSE", "Bruguiera sexangula", IF(J5132="SOOV", "Sonneratia ovata", IF(J5132="SOCA", "Sonneratia caseolaris", IF(J5132="HELI", "Heritiera littoralis", IF(J5132="HESY", "Heritiera sylvatica", IF(J5132="NYFR", "Nypa fruticans", IF(J5132="CYRA", "Cynometra ramiflora", IF(J5132="PHPA", "Phoenix paludosa", IF(J5132="SCHY", "Scyphiphora hydrophyllacea", IF(J5132="DIMA", "Diospyros maritima", IF(J5132="POPI", "Pongamia pinnata", IF(J5132="MAPS", "Maniltoa psilogyne", IF(J5132="INBI", "Intsia bijuga", IF(J5132="ACEB", "Acanthus ebracteatus", IF(J5132="CAER", "Calamus erinaceus", IF(J5132="UNUN", "Unknown unknown",  IF(J5132="SOAL", "Sonneratia alba",  IF(J5132="AECO", "Aegiceras corniculatum", "" )) )))))))))))))))))))))))))))))</f>
        <v>Avicennia alba</v>
      </c>
      <c r="J5132" s="1" t="s">
        <v>27</v>
      </c>
      <c r="K5132" s="68" t="n">
        <v>6</v>
      </c>
      <c r="L5132" s="68" t="n">
        <v>2.5</v>
      </c>
      <c r="M5132" s="1"/>
      <c r="N5132" s="1"/>
      <c r="O5132" s="3"/>
    </row>
    <row r="5133" s="18" customFormat="true" ht="13.8" hidden="false" customHeight="false" outlineLevel="0" collapsed="false">
      <c r="A5133" s="1" t="s">
        <v>17</v>
      </c>
      <c r="B5133" s="69" t="s">
        <v>1050</v>
      </c>
      <c r="C5133" s="23" t="s">
        <v>267</v>
      </c>
      <c r="D5133" s="23" t="s">
        <v>267</v>
      </c>
      <c r="E5133" s="23" t="s">
        <v>267</v>
      </c>
      <c r="F5133" s="1" t="s">
        <v>203</v>
      </c>
      <c r="G5133" s="23" t="n">
        <v>2</v>
      </c>
      <c r="H5133" s="23" t="n">
        <v>2</v>
      </c>
      <c r="I5133" s="23" t="str">
        <f aca="false">IF(J5133="RHAP", "Rhizophora apiculata", IF(J5133="EXAG", "Excoecaria agallocha", IF(J5133="BRPA", "Bruguiera parviflora", IF(J5133="XYMO", "Xylocarpus moluccensis", IF(J5133="BRCY", "Bruguiera cylindrica", IF(J5133="AVAL", "Avicennia alba", IF(J5133="AVOF", "Avicennia officinalis", IF(J5133="LURA", "Lumnitzera racemosa", IF(J5133="CETA", "Ceriops tagal", IF(J5133="XYGR", "Xylocarpus granatum", IF(J5133="AVMA", "Avicennia marina", IF(J5133="RHMU", "Rhizophora mucronata", IF(J5133="BRGY", "Bruguiera gymnorrhiza", IF(J5133="BRSE", "Bruguiera sexangula", IF(J5133="SOOV", "Sonneratia ovata", IF(J5133="SOCA", "Sonneratia caseolaris", IF(J5133="HELI", "Heritiera littoralis", IF(J5133="HESY", "Heritiera sylvatica", IF(J5133="NYFR", "Nypa fruticans", IF(J5133="CYRA", "Cynometra ramiflora", IF(J5133="PHPA", "Phoenix paludosa", IF(J5133="SCHY", "Scyphiphora hydrophyllacea", IF(J5133="DIMA", "Diospyros maritima", IF(J5133="POPI", "Pongamia pinnata", IF(J5133="MAPS", "Maniltoa psilogyne", IF(J5133="INBI", "Intsia bijuga", IF(J5133="ACEB", "Acanthus ebracteatus", IF(J5133="CAER", "Calamus erinaceus", IF(J5133="UNUN", "Unknown unknown",  IF(J5133="SOAL", "Sonneratia alba",  IF(J5133="AECO", "Aegiceras corniculatum", "" )) )))))))))))))))))))))))))))))</f>
        <v>Avicennia alba</v>
      </c>
      <c r="J5133" s="1" t="s">
        <v>27</v>
      </c>
      <c r="K5133" s="68" t="n">
        <v>5.5</v>
      </c>
      <c r="L5133" s="68" t="n">
        <v>2.5</v>
      </c>
      <c r="M5133" s="1"/>
      <c r="N5133" s="1"/>
      <c r="O5133" s="3"/>
    </row>
    <row r="5134" s="18" customFormat="true" ht="13.8" hidden="false" customHeight="false" outlineLevel="0" collapsed="false">
      <c r="A5134" s="1" t="s">
        <v>17</v>
      </c>
      <c r="B5134" s="69" t="s">
        <v>1050</v>
      </c>
      <c r="C5134" s="23" t="s">
        <v>267</v>
      </c>
      <c r="D5134" s="23" t="s">
        <v>267</v>
      </c>
      <c r="E5134" s="23" t="s">
        <v>267</v>
      </c>
      <c r="F5134" s="1" t="s">
        <v>203</v>
      </c>
      <c r="G5134" s="23" t="n">
        <v>2</v>
      </c>
      <c r="H5134" s="23" t="n">
        <v>2</v>
      </c>
      <c r="I5134" s="23" t="str">
        <f aca="false">IF(J5134="RHAP", "Rhizophora apiculata", IF(J5134="EXAG", "Excoecaria agallocha", IF(J5134="BRPA", "Bruguiera parviflora", IF(J5134="XYMO", "Xylocarpus moluccensis", IF(J5134="BRCY", "Bruguiera cylindrica", IF(J5134="AVAL", "Avicennia alba", IF(J5134="AVOF", "Avicennia officinalis", IF(J5134="LURA", "Lumnitzera racemosa", IF(J5134="CETA", "Ceriops tagal", IF(J5134="XYGR", "Xylocarpus granatum", IF(J5134="AVMA", "Avicennia marina", IF(J5134="RHMU", "Rhizophora mucronata", IF(J5134="BRGY", "Bruguiera gymnorrhiza", IF(J5134="BRSE", "Bruguiera sexangula", IF(J5134="SOOV", "Sonneratia ovata", IF(J5134="SOCA", "Sonneratia caseolaris", IF(J5134="HELI", "Heritiera littoralis", IF(J5134="HESY", "Heritiera sylvatica", IF(J5134="NYFR", "Nypa fruticans", IF(J5134="CYRA", "Cynometra ramiflora", IF(J5134="PHPA", "Phoenix paludosa", IF(J5134="SCHY", "Scyphiphora hydrophyllacea", IF(J5134="DIMA", "Diospyros maritima", IF(J5134="POPI", "Pongamia pinnata", IF(J5134="MAPS", "Maniltoa psilogyne", IF(J5134="INBI", "Intsia bijuga", IF(J5134="ACEB", "Acanthus ebracteatus", IF(J5134="CAER", "Calamus erinaceus", IF(J5134="UNUN", "Unknown unknown",  IF(J5134="SOAL", "Sonneratia alba",  IF(J5134="AECO", "Aegiceras corniculatum", "" )) )))))))))))))))))))))))))))))</f>
        <v>Avicennia alba</v>
      </c>
      <c r="J5134" s="1" t="s">
        <v>27</v>
      </c>
      <c r="K5134" s="68" t="n">
        <v>6</v>
      </c>
      <c r="L5134" s="68" t="n">
        <v>2.5</v>
      </c>
      <c r="M5134" s="1"/>
      <c r="N5134" s="1"/>
      <c r="O5134" s="3"/>
    </row>
    <row r="5135" s="18" customFormat="true" ht="13.8" hidden="false" customHeight="false" outlineLevel="0" collapsed="false">
      <c r="A5135" s="1" t="s">
        <v>17</v>
      </c>
      <c r="B5135" s="69" t="s">
        <v>1050</v>
      </c>
      <c r="C5135" s="23" t="s">
        <v>267</v>
      </c>
      <c r="D5135" s="23" t="s">
        <v>267</v>
      </c>
      <c r="E5135" s="23" t="s">
        <v>267</v>
      </c>
      <c r="F5135" s="1" t="s">
        <v>203</v>
      </c>
      <c r="G5135" s="23" t="n">
        <v>2</v>
      </c>
      <c r="H5135" s="23" t="n">
        <v>3</v>
      </c>
      <c r="I5135" s="23" t="str">
        <f aca="false">IF(J5135="RHAP", "Rhizophora apiculata", IF(J5135="EXAG", "Excoecaria agallocha", IF(J5135="BRPA", "Bruguiera parviflora", IF(J5135="XYMO", "Xylocarpus moluccensis", IF(J5135="BRCY", "Bruguiera cylindrica", IF(J5135="AVAL", "Avicennia alba", IF(J5135="AVOF", "Avicennia officinalis", IF(J5135="LURA", "Lumnitzera racemosa", IF(J5135="CETA", "Ceriops tagal", IF(J5135="XYGR", "Xylocarpus granatum", IF(J5135="AVMA", "Avicennia marina", IF(J5135="RHMU", "Rhizophora mucronata", IF(J5135="BRGY", "Bruguiera gymnorrhiza", IF(J5135="BRSE", "Bruguiera sexangula", IF(J5135="SOOV", "Sonneratia ovata", IF(J5135="SOCA", "Sonneratia caseolaris", IF(J5135="HELI", "Heritiera littoralis", IF(J5135="HESY", "Heritiera sylvatica", IF(J5135="NYFR", "Nypa fruticans", IF(J5135="CYRA", "Cynometra ramiflora", IF(J5135="PHPA", "Phoenix paludosa", IF(J5135="SCHY", "Scyphiphora hydrophyllacea", IF(J5135="DIMA", "Diospyros maritima", IF(J5135="POPI", "Pongamia pinnata", IF(J5135="MAPS", "Maniltoa psilogyne", IF(J5135="INBI", "Intsia bijuga", IF(J5135="ACEB", "Acanthus ebracteatus", IF(J5135="CAER", "Calamus erinaceus", IF(J5135="UNUN", "Unknown unknown",  IF(J5135="SOAL", "Sonneratia alba",  IF(J5135="AECO", "Aegiceras corniculatum", "" )) )))))))))))))))))))))))))))))</f>
        <v>Avicennia alba</v>
      </c>
      <c r="J5135" s="1" t="s">
        <v>27</v>
      </c>
      <c r="K5135" s="68" t="n">
        <v>44.4</v>
      </c>
      <c r="L5135" s="68" t="n">
        <v>8</v>
      </c>
      <c r="M5135" s="1"/>
      <c r="N5135" s="1"/>
      <c r="O5135" s="3"/>
    </row>
    <row r="5136" s="18" customFormat="true" ht="13.8" hidden="false" customHeight="false" outlineLevel="0" collapsed="false">
      <c r="A5136" s="1" t="s">
        <v>17</v>
      </c>
      <c r="B5136" s="69" t="s">
        <v>1050</v>
      </c>
      <c r="C5136" s="23" t="s">
        <v>267</v>
      </c>
      <c r="D5136" s="23" t="s">
        <v>267</v>
      </c>
      <c r="E5136" s="23" t="s">
        <v>267</v>
      </c>
      <c r="F5136" s="1" t="s">
        <v>203</v>
      </c>
      <c r="G5136" s="23" t="n">
        <v>2</v>
      </c>
      <c r="H5136" s="23" t="n">
        <v>3</v>
      </c>
      <c r="I5136" s="23" t="str">
        <f aca="false">IF(J5136="RHAP", "Rhizophora apiculata", IF(J5136="EXAG", "Excoecaria agallocha", IF(J5136="BRPA", "Bruguiera parviflora", IF(J5136="XYMO", "Xylocarpus moluccensis", IF(J5136="BRCY", "Bruguiera cylindrica", IF(J5136="AVAL", "Avicennia alba", IF(J5136="AVOF", "Avicennia officinalis", IF(J5136="LURA", "Lumnitzera racemosa", IF(J5136="CETA", "Ceriops tagal", IF(J5136="XYGR", "Xylocarpus granatum", IF(J5136="AVMA", "Avicennia marina", IF(J5136="RHMU", "Rhizophora mucronata", IF(J5136="BRGY", "Bruguiera gymnorrhiza", IF(J5136="BRSE", "Bruguiera sexangula", IF(J5136="SOOV", "Sonneratia ovata", IF(J5136="SOCA", "Sonneratia caseolaris", IF(J5136="HELI", "Heritiera littoralis", IF(J5136="HESY", "Heritiera sylvatica", IF(J5136="NYFR", "Nypa fruticans", IF(J5136="CYRA", "Cynometra ramiflora", IF(J5136="PHPA", "Phoenix paludosa", IF(J5136="SCHY", "Scyphiphora hydrophyllacea", IF(J5136="DIMA", "Diospyros maritima", IF(J5136="POPI", "Pongamia pinnata", IF(J5136="MAPS", "Maniltoa psilogyne", IF(J5136="INBI", "Intsia bijuga", IF(J5136="ACEB", "Acanthus ebracteatus", IF(J5136="CAER", "Calamus erinaceus", IF(J5136="UNUN", "Unknown unknown",  IF(J5136="SOAL", "Sonneratia alba",  IF(J5136="AECO", "Aegiceras corniculatum", "" )) )))))))))))))))))))))))))))))</f>
        <v>Avicennia alba</v>
      </c>
      <c r="J5136" s="1" t="s">
        <v>27</v>
      </c>
      <c r="K5136" s="68" t="n">
        <v>37.7</v>
      </c>
      <c r="L5136" s="68" t="n">
        <v>4</v>
      </c>
      <c r="M5136" s="1"/>
      <c r="N5136" s="1"/>
      <c r="O5136" s="3"/>
    </row>
    <row r="5137" s="18" customFormat="true" ht="13.8" hidden="false" customHeight="false" outlineLevel="0" collapsed="false">
      <c r="A5137" s="1" t="s">
        <v>17</v>
      </c>
      <c r="B5137" s="69" t="s">
        <v>1050</v>
      </c>
      <c r="C5137" s="23" t="s">
        <v>267</v>
      </c>
      <c r="D5137" s="23" t="s">
        <v>267</v>
      </c>
      <c r="E5137" s="23" t="s">
        <v>267</v>
      </c>
      <c r="F5137" s="1" t="s">
        <v>203</v>
      </c>
      <c r="G5137" s="23" t="n">
        <v>2</v>
      </c>
      <c r="H5137" s="23" t="n">
        <v>3</v>
      </c>
      <c r="I5137" s="23" t="str">
        <f aca="false">IF(J5137="RHAP", "Rhizophora apiculata", IF(J5137="EXAG", "Excoecaria agallocha", IF(J5137="BRPA", "Bruguiera parviflora", IF(J5137="XYMO", "Xylocarpus moluccensis", IF(J5137="BRCY", "Bruguiera cylindrica", IF(J5137="AVAL", "Avicennia alba", IF(J5137="AVOF", "Avicennia officinalis", IF(J5137="LURA", "Lumnitzera racemosa", IF(J5137="CETA", "Ceriops tagal", IF(J5137="XYGR", "Xylocarpus granatum", IF(J5137="AVMA", "Avicennia marina", IF(J5137="RHMU", "Rhizophora mucronata", IF(J5137="BRGY", "Bruguiera gymnorrhiza", IF(J5137="BRSE", "Bruguiera sexangula", IF(J5137="SOOV", "Sonneratia ovata", IF(J5137="SOCA", "Sonneratia caseolaris", IF(J5137="HELI", "Heritiera littoralis", IF(J5137="HESY", "Heritiera sylvatica", IF(J5137="NYFR", "Nypa fruticans", IF(J5137="CYRA", "Cynometra ramiflora", IF(J5137="PHPA", "Phoenix paludosa", IF(J5137="SCHY", "Scyphiphora hydrophyllacea", IF(J5137="DIMA", "Diospyros maritima", IF(J5137="POPI", "Pongamia pinnata", IF(J5137="MAPS", "Maniltoa psilogyne", IF(J5137="INBI", "Intsia bijuga", IF(J5137="ACEB", "Acanthus ebracteatus", IF(J5137="CAER", "Calamus erinaceus", IF(J5137="UNUN", "Unknown unknown",  IF(J5137="SOAL", "Sonneratia alba",  IF(J5137="AECO", "Aegiceras corniculatum", "" )) )))))))))))))))))))))))))))))</f>
        <v>Avicennia alba</v>
      </c>
      <c r="J5137" s="1" t="s">
        <v>27</v>
      </c>
      <c r="K5137" s="68" t="n">
        <v>6</v>
      </c>
      <c r="L5137" s="68" t="n">
        <v>1</v>
      </c>
      <c r="M5137" s="1"/>
      <c r="N5137" s="1"/>
      <c r="O5137" s="3"/>
    </row>
    <row r="5138" s="18" customFormat="true" ht="13.8" hidden="false" customHeight="false" outlineLevel="0" collapsed="false">
      <c r="A5138" s="1" t="s">
        <v>17</v>
      </c>
      <c r="B5138" s="69" t="s">
        <v>1050</v>
      </c>
      <c r="C5138" s="23" t="s">
        <v>267</v>
      </c>
      <c r="D5138" s="23" t="s">
        <v>267</v>
      </c>
      <c r="E5138" s="23" t="s">
        <v>267</v>
      </c>
      <c r="F5138" s="1" t="s">
        <v>203</v>
      </c>
      <c r="G5138" s="23" t="n">
        <v>2</v>
      </c>
      <c r="H5138" s="23" t="n">
        <v>3</v>
      </c>
      <c r="I5138" s="23" t="str">
        <f aca="false">IF(J5138="RHAP", "Rhizophora apiculata", IF(J5138="EXAG", "Excoecaria agallocha", IF(J5138="BRPA", "Bruguiera parviflora", IF(J5138="XYMO", "Xylocarpus moluccensis", IF(J5138="BRCY", "Bruguiera cylindrica", IF(J5138="AVAL", "Avicennia alba", IF(J5138="AVOF", "Avicennia officinalis", IF(J5138="LURA", "Lumnitzera racemosa", IF(J5138="CETA", "Ceriops tagal", IF(J5138="XYGR", "Xylocarpus granatum", IF(J5138="AVMA", "Avicennia marina", IF(J5138="RHMU", "Rhizophora mucronata", IF(J5138="BRGY", "Bruguiera gymnorrhiza", IF(J5138="BRSE", "Bruguiera sexangula", IF(J5138="SOOV", "Sonneratia ovata", IF(J5138="SOCA", "Sonneratia caseolaris", IF(J5138="HELI", "Heritiera littoralis", IF(J5138="HESY", "Heritiera sylvatica", IF(J5138="NYFR", "Nypa fruticans", IF(J5138="CYRA", "Cynometra ramiflora", IF(J5138="PHPA", "Phoenix paludosa", IF(J5138="SCHY", "Scyphiphora hydrophyllacea", IF(J5138="DIMA", "Diospyros maritima", IF(J5138="POPI", "Pongamia pinnata", IF(J5138="MAPS", "Maniltoa psilogyne", IF(J5138="INBI", "Intsia bijuga", IF(J5138="ACEB", "Acanthus ebracteatus", IF(J5138="CAER", "Calamus erinaceus", IF(J5138="UNUN", "Unknown unknown",  IF(J5138="SOAL", "Sonneratia alba",  IF(J5138="AECO", "Aegiceras corniculatum", "" )) )))))))))))))))))))))))))))))</f>
        <v>Avicennia alba</v>
      </c>
      <c r="J5138" s="1" t="s">
        <v>27</v>
      </c>
      <c r="K5138" s="68" t="n">
        <v>18</v>
      </c>
      <c r="L5138" s="68" t="n">
        <v>8</v>
      </c>
      <c r="M5138" s="1"/>
      <c r="N5138" s="1"/>
      <c r="O5138" s="3"/>
    </row>
    <row r="5139" s="18" customFormat="true" ht="13.8" hidden="false" customHeight="false" outlineLevel="0" collapsed="false">
      <c r="A5139" s="1" t="s">
        <v>17</v>
      </c>
      <c r="B5139" s="69" t="s">
        <v>1050</v>
      </c>
      <c r="C5139" s="23" t="s">
        <v>267</v>
      </c>
      <c r="D5139" s="23" t="s">
        <v>267</v>
      </c>
      <c r="E5139" s="23" t="s">
        <v>267</v>
      </c>
      <c r="F5139" s="1" t="s">
        <v>203</v>
      </c>
      <c r="G5139" s="23" t="n">
        <v>2</v>
      </c>
      <c r="H5139" s="23" t="n">
        <v>3</v>
      </c>
      <c r="I5139" s="23" t="str">
        <f aca="false">IF(J5139="RHAP", "Rhizophora apiculata", IF(J5139="EXAG", "Excoecaria agallocha", IF(J5139="BRPA", "Bruguiera parviflora", IF(J5139="XYMO", "Xylocarpus moluccensis", IF(J5139="BRCY", "Bruguiera cylindrica", IF(J5139="AVAL", "Avicennia alba", IF(J5139="AVOF", "Avicennia officinalis", IF(J5139="LURA", "Lumnitzera racemosa", IF(J5139="CETA", "Ceriops tagal", IF(J5139="XYGR", "Xylocarpus granatum", IF(J5139="AVMA", "Avicennia marina", IF(J5139="RHMU", "Rhizophora mucronata", IF(J5139="BRGY", "Bruguiera gymnorrhiza", IF(J5139="BRSE", "Bruguiera sexangula", IF(J5139="SOOV", "Sonneratia ovata", IF(J5139="SOCA", "Sonneratia caseolaris", IF(J5139="HELI", "Heritiera littoralis", IF(J5139="HESY", "Heritiera sylvatica", IF(J5139="NYFR", "Nypa fruticans", IF(J5139="CYRA", "Cynometra ramiflora", IF(J5139="PHPA", "Phoenix paludosa", IF(J5139="SCHY", "Scyphiphora hydrophyllacea", IF(J5139="DIMA", "Diospyros maritima", IF(J5139="POPI", "Pongamia pinnata", IF(J5139="MAPS", "Maniltoa psilogyne", IF(J5139="INBI", "Intsia bijuga", IF(J5139="ACEB", "Acanthus ebracteatus", IF(J5139="CAER", "Calamus erinaceus", IF(J5139="UNUN", "Unknown unknown",  IF(J5139="SOAL", "Sonneratia alba",  IF(J5139="AECO", "Aegiceras corniculatum", "" )) )))))))))))))))))))))))))))))</f>
        <v>Avicennia alba</v>
      </c>
      <c r="J5139" s="1" t="s">
        <v>27</v>
      </c>
      <c r="K5139" s="68" t="n">
        <v>8.2</v>
      </c>
      <c r="L5139" s="68" t="n">
        <v>10</v>
      </c>
      <c r="M5139" s="1"/>
      <c r="N5139" s="1"/>
      <c r="O5139" s="3"/>
    </row>
    <row r="5140" s="18" customFormat="true" ht="13.8" hidden="false" customHeight="false" outlineLevel="0" collapsed="false">
      <c r="A5140" s="1" t="s">
        <v>17</v>
      </c>
      <c r="B5140" s="69" t="s">
        <v>1050</v>
      </c>
      <c r="C5140" s="23" t="s">
        <v>267</v>
      </c>
      <c r="D5140" s="23" t="s">
        <v>267</v>
      </c>
      <c r="E5140" s="23" t="s">
        <v>267</v>
      </c>
      <c r="F5140" s="1" t="s">
        <v>203</v>
      </c>
      <c r="G5140" s="23" t="n">
        <v>2</v>
      </c>
      <c r="H5140" s="23" t="n">
        <v>4</v>
      </c>
      <c r="I5140" s="23" t="str">
        <f aca="false">IF(J5140="RHAP", "Rhizophora apiculata", IF(J5140="EXAG", "Excoecaria agallocha", IF(J5140="BRPA", "Bruguiera parviflora", IF(J5140="XYMO", "Xylocarpus moluccensis", IF(J5140="BRCY", "Bruguiera cylindrica", IF(J5140="AVAL", "Avicennia alba", IF(J5140="AVOF", "Avicennia officinalis", IF(J5140="LURA", "Lumnitzera racemosa", IF(J5140="CETA", "Ceriops tagal", IF(J5140="XYGR", "Xylocarpus granatum", IF(J5140="AVMA", "Avicennia marina", IF(J5140="RHMU", "Rhizophora mucronata", IF(J5140="BRGY", "Bruguiera gymnorrhiza", IF(J5140="BRSE", "Bruguiera sexangula", IF(J5140="SOOV", "Sonneratia ovata", IF(J5140="SOCA", "Sonneratia caseolaris", IF(J5140="HELI", "Heritiera littoralis", IF(J5140="HESY", "Heritiera sylvatica", IF(J5140="NYFR", "Nypa fruticans", IF(J5140="CYRA", "Cynometra ramiflora", IF(J5140="PHPA", "Phoenix paludosa", IF(J5140="SCHY", "Scyphiphora hydrophyllacea", IF(J5140="DIMA", "Diospyros maritima", IF(J5140="POPI", "Pongamia pinnata", IF(J5140="MAPS", "Maniltoa psilogyne", IF(J5140="INBI", "Intsia bijuga", IF(J5140="ACEB", "Acanthus ebracteatus", IF(J5140="CAER", "Calamus erinaceus", IF(J5140="UNUN", "Unknown unknown",  IF(J5140="SOAL", "Sonneratia alba",  IF(J5140="AECO", "Aegiceras corniculatum", "" )) )))))))))))))))))))))))))))))</f>
        <v>Avicennia alba</v>
      </c>
      <c r="J5140" s="1" t="s">
        <v>27</v>
      </c>
      <c r="K5140" s="68" t="n">
        <v>36</v>
      </c>
      <c r="L5140" s="68" t="n">
        <v>11</v>
      </c>
      <c r="M5140" s="1"/>
      <c r="N5140" s="1"/>
      <c r="O5140" s="3"/>
    </row>
    <row r="5141" s="18" customFormat="true" ht="13.8" hidden="false" customHeight="false" outlineLevel="0" collapsed="false">
      <c r="A5141" s="1" t="s">
        <v>17</v>
      </c>
      <c r="B5141" s="69" t="s">
        <v>1050</v>
      </c>
      <c r="C5141" s="23" t="s">
        <v>267</v>
      </c>
      <c r="D5141" s="23" t="s">
        <v>267</v>
      </c>
      <c r="E5141" s="23" t="s">
        <v>267</v>
      </c>
      <c r="F5141" s="1" t="s">
        <v>203</v>
      </c>
      <c r="G5141" s="23" t="n">
        <v>2</v>
      </c>
      <c r="H5141" s="23" t="n">
        <v>4</v>
      </c>
      <c r="I5141" s="23" t="str">
        <f aca="false">IF(J5141="RHAP", "Rhizophora apiculata", IF(J5141="EXAG", "Excoecaria agallocha", IF(J5141="BRPA", "Bruguiera parviflora", IF(J5141="XYMO", "Xylocarpus moluccensis", IF(J5141="BRCY", "Bruguiera cylindrica", IF(J5141="AVAL", "Avicennia alba", IF(J5141="AVOF", "Avicennia officinalis", IF(J5141="LURA", "Lumnitzera racemosa", IF(J5141="CETA", "Ceriops tagal", IF(J5141="XYGR", "Xylocarpus granatum", IF(J5141="AVMA", "Avicennia marina", IF(J5141="RHMU", "Rhizophora mucronata", IF(J5141="BRGY", "Bruguiera gymnorrhiza", IF(J5141="BRSE", "Bruguiera sexangula", IF(J5141="SOOV", "Sonneratia ovata", IF(J5141="SOCA", "Sonneratia caseolaris", IF(J5141="HELI", "Heritiera littoralis", IF(J5141="HESY", "Heritiera sylvatica", IF(J5141="NYFR", "Nypa fruticans", IF(J5141="CYRA", "Cynometra ramiflora", IF(J5141="PHPA", "Phoenix paludosa", IF(J5141="SCHY", "Scyphiphora hydrophyllacea", IF(J5141="DIMA", "Diospyros maritima", IF(J5141="POPI", "Pongamia pinnata", IF(J5141="MAPS", "Maniltoa psilogyne", IF(J5141="INBI", "Intsia bijuga", IF(J5141="ACEB", "Acanthus ebracteatus", IF(J5141="CAER", "Calamus erinaceus", IF(J5141="UNUN", "Unknown unknown",  IF(J5141="SOAL", "Sonneratia alba",  IF(J5141="AECO", "Aegiceras corniculatum", "" )) )))))))))))))))))))))))))))))</f>
        <v>Avicennia alba</v>
      </c>
      <c r="J5141" s="1" t="s">
        <v>27</v>
      </c>
      <c r="K5141" s="68" t="n">
        <v>5</v>
      </c>
      <c r="L5141" s="68" t="n">
        <v>3</v>
      </c>
      <c r="M5141" s="1"/>
      <c r="N5141" s="1"/>
      <c r="O5141" s="3"/>
    </row>
    <row r="5142" s="18" customFormat="true" ht="13.8" hidden="false" customHeight="false" outlineLevel="0" collapsed="false">
      <c r="A5142" s="1" t="s">
        <v>17</v>
      </c>
      <c r="B5142" s="69" t="s">
        <v>1050</v>
      </c>
      <c r="C5142" s="23" t="s">
        <v>267</v>
      </c>
      <c r="D5142" s="23" t="s">
        <v>267</v>
      </c>
      <c r="E5142" s="23" t="s">
        <v>267</v>
      </c>
      <c r="F5142" s="1" t="s">
        <v>203</v>
      </c>
      <c r="G5142" s="23" t="n">
        <v>2</v>
      </c>
      <c r="H5142" s="23" t="n">
        <v>4</v>
      </c>
      <c r="I5142" s="23" t="str">
        <f aca="false">IF(J5142="RHAP", "Rhizophora apiculata", IF(J5142="EXAG", "Excoecaria agallocha", IF(J5142="BRPA", "Bruguiera parviflora", IF(J5142="XYMO", "Xylocarpus moluccensis", IF(J5142="BRCY", "Bruguiera cylindrica", IF(J5142="AVAL", "Avicennia alba", IF(J5142="AVOF", "Avicennia officinalis", IF(J5142="LURA", "Lumnitzera racemosa", IF(J5142="CETA", "Ceriops tagal", IF(J5142="XYGR", "Xylocarpus granatum", IF(J5142="AVMA", "Avicennia marina", IF(J5142="RHMU", "Rhizophora mucronata", IF(J5142="BRGY", "Bruguiera gymnorrhiza", IF(J5142="BRSE", "Bruguiera sexangula", IF(J5142="SOOV", "Sonneratia ovata", IF(J5142="SOCA", "Sonneratia caseolaris", IF(J5142="HELI", "Heritiera littoralis", IF(J5142="HESY", "Heritiera sylvatica", IF(J5142="NYFR", "Nypa fruticans", IF(J5142="CYRA", "Cynometra ramiflora", IF(J5142="PHPA", "Phoenix paludosa", IF(J5142="SCHY", "Scyphiphora hydrophyllacea", IF(J5142="DIMA", "Diospyros maritima", IF(J5142="POPI", "Pongamia pinnata", IF(J5142="MAPS", "Maniltoa psilogyne", IF(J5142="INBI", "Intsia bijuga", IF(J5142="ACEB", "Acanthus ebracteatus", IF(J5142="CAER", "Calamus erinaceus", IF(J5142="UNUN", "Unknown unknown",  IF(J5142="SOAL", "Sonneratia alba",  IF(J5142="AECO", "Aegiceras corniculatum", "" )) )))))))))))))))))))))))))))))</f>
        <v>Excoecaria agallocha</v>
      </c>
      <c r="J5142" s="1" t="s">
        <v>162</v>
      </c>
      <c r="K5142" s="68" t="n">
        <v>6</v>
      </c>
      <c r="L5142" s="68" t="n">
        <v>8</v>
      </c>
      <c r="M5142" s="1"/>
      <c r="N5142" s="1"/>
      <c r="O5142" s="3"/>
    </row>
    <row r="5143" s="18" customFormat="true" ht="13.8" hidden="false" customHeight="false" outlineLevel="0" collapsed="false">
      <c r="A5143" s="1" t="s">
        <v>17</v>
      </c>
      <c r="B5143" s="69" t="s">
        <v>1050</v>
      </c>
      <c r="C5143" s="23" t="s">
        <v>267</v>
      </c>
      <c r="D5143" s="23" t="s">
        <v>267</v>
      </c>
      <c r="E5143" s="23" t="s">
        <v>267</v>
      </c>
      <c r="F5143" s="1" t="s">
        <v>203</v>
      </c>
      <c r="G5143" s="23" t="n">
        <v>2</v>
      </c>
      <c r="H5143" s="23" t="n">
        <v>4</v>
      </c>
      <c r="I5143" s="23" t="str">
        <f aca="false">IF(J5143="RHAP", "Rhizophora apiculata", IF(J5143="EXAG", "Excoecaria agallocha", IF(J5143="BRPA", "Bruguiera parviflora", IF(J5143="XYMO", "Xylocarpus moluccensis", IF(J5143="BRCY", "Bruguiera cylindrica", IF(J5143="AVAL", "Avicennia alba", IF(J5143="AVOF", "Avicennia officinalis", IF(J5143="LURA", "Lumnitzera racemosa", IF(J5143="CETA", "Ceriops tagal", IF(J5143="XYGR", "Xylocarpus granatum", IF(J5143="AVMA", "Avicennia marina", IF(J5143="RHMU", "Rhizophora mucronata", IF(J5143="BRGY", "Bruguiera gymnorrhiza", IF(J5143="BRSE", "Bruguiera sexangula", IF(J5143="SOOV", "Sonneratia ovata", IF(J5143="SOCA", "Sonneratia caseolaris", IF(J5143="HELI", "Heritiera littoralis", IF(J5143="HESY", "Heritiera sylvatica", IF(J5143="NYFR", "Nypa fruticans", IF(J5143="CYRA", "Cynometra ramiflora", IF(J5143="PHPA", "Phoenix paludosa", IF(J5143="SCHY", "Scyphiphora hydrophyllacea", IF(J5143="DIMA", "Diospyros maritima", IF(J5143="POPI", "Pongamia pinnata", IF(J5143="MAPS", "Maniltoa psilogyne", IF(J5143="INBI", "Intsia bijuga", IF(J5143="ACEB", "Acanthus ebracteatus", IF(J5143="CAER", "Calamus erinaceus", IF(J5143="UNUN", "Unknown unknown",  IF(J5143="SOAL", "Sonneratia alba",  IF(J5143="AECO", "Aegiceras corniculatum", "" )) )))))))))))))))))))))))))))))</f>
        <v>Excoecaria agallocha</v>
      </c>
      <c r="J5143" s="1" t="s">
        <v>162</v>
      </c>
      <c r="K5143" s="68" t="n">
        <v>15</v>
      </c>
      <c r="L5143" s="68" t="n">
        <v>10</v>
      </c>
      <c r="M5143" s="1"/>
      <c r="N5143" s="1"/>
      <c r="O5143" s="3"/>
    </row>
    <row r="5144" s="18" customFormat="true" ht="13.8" hidden="false" customHeight="false" outlineLevel="0" collapsed="false">
      <c r="A5144" s="1" t="s">
        <v>17</v>
      </c>
      <c r="B5144" s="69" t="s">
        <v>1050</v>
      </c>
      <c r="C5144" s="23" t="s">
        <v>267</v>
      </c>
      <c r="D5144" s="23" t="s">
        <v>267</v>
      </c>
      <c r="E5144" s="23" t="s">
        <v>267</v>
      </c>
      <c r="F5144" s="1" t="s">
        <v>203</v>
      </c>
      <c r="G5144" s="23" t="n">
        <v>2</v>
      </c>
      <c r="H5144" s="23" t="n">
        <v>4</v>
      </c>
      <c r="I5144" s="23" t="str">
        <f aca="false">IF(J5144="RHAP", "Rhizophora apiculata", IF(J5144="EXAG", "Excoecaria agallocha", IF(J5144="BRPA", "Bruguiera parviflora", IF(J5144="XYMO", "Xylocarpus moluccensis", IF(J5144="BRCY", "Bruguiera cylindrica", IF(J5144="AVAL", "Avicennia alba", IF(J5144="AVOF", "Avicennia officinalis", IF(J5144="LURA", "Lumnitzera racemosa", IF(J5144="CETA", "Ceriops tagal", IF(J5144="XYGR", "Xylocarpus granatum", IF(J5144="AVMA", "Avicennia marina", IF(J5144="RHMU", "Rhizophora mucronata", IF(J5144="BRGY", "Bruguiera gymnorrhiza", IF(J5144="BRSE", "Bruguiera sexangula", IF(J5144="SOOV", "Sonneratia ovata", IF(J5144="SOCA", "Sonneratia caseolaris", IF(J5144="HELI", "Heritiera littoralis", IF(J5144="HESY", "Heritiera sylvatica", IF(J5144="NYFR", "Nypa fruticans", IF(J5144="CYRA", "Cynometra ramiflora", IF(J5144="PHPA", "Phoenix paludosa", IF(J5144="SCHY", "Scyphiphora hydrophyllacea", IF(J5144="DIMA", "Diospyros maritima", IF(J5144="POPI", "Pongamia pinnata", IF(J5144="MAPS", "Maniltoa psilogyne", IF(J5144="INBI", "Intsia bijuga", IF(J5144="ACEB", "Acanthus ebracteatus", IF(J5144="CAER", "Calamus erinaceus", IF(J5144="UNUN", "Unknown unknown",  IF(J5144="SOAL", "Sonneratia alba",  IF(J5144="AECO", "Aegiceras corniculatum", "" )) )))))))))))))))))))))))))))))</f>
        <v>Avicennia alba</v>
      </c>
      <c r="J5144" s="1" t="s">
        <v>27</v>
      </c>
      <c r="K5144" s="68" t="n">
        <v>5</v>
      </c>
      <c r="L5144" s="68" t="n">
        <v>5</v>
      </c>
      <c r="M5144" s="1"/>
      <c r="N5144" s="1"/>
      <c r="O5144" s="3"/>
    </row>
    <row r="5145" s="18" customFormat="true" ht="13.8" hidden="false" customHeight="false" outlineLevel="0" collapsed="false">
      <c r="A5145" s="1" t="s">
        <v>17</v>
      </c>
      <c r="B5145" s="69" t="s">
        <v>1050</v>
      </c>
      <c r="C5145" s="23" t="s">
        <v>267</v>
      </c>
      <c r="D5145" s="23" t="s">
        <v>267</v>
      </c>
      <c r="E5145" s="23" t="s">
        <v>267</v>
      </c>
      <c r="F5145" s="1" t="s">
        <v>203</v>
      </c>
      <c r="G5145" s="23" t="n">
        <v>2</v>
      </c>
      <c r="H5145" s="23" t="n">
        <v>4</v>
      </c>
      <c r="I5145" s="23" t="str">
        <f aca="false">IF(J5145="RHAP", "Rhizophora apiculata", IF(J5145="EXAG", "Excoecaria agallocha", IF(J5145="BRPA", "Bruguiera parviflora", IF(J5145="XYMO", "Xylocarpus moluccensis", IF(J5145="BRCY", "Bruguiera cylindrica", IF(J5145="AVAL", "Avicennia alba", IF(J5145="AVOF", "Avicennia officinalis", IF(J5145="LURA", "Lumnitzera racemosa", IF(J5145="CETA", "Ceriops tagal", IF(J5145="XYGR", "Xylocarpus granatum", IF(J5145="AVMA", "Avicennia marina", IF(J5145="RHMU", "Rhizophora mucronata", IF(J5145="BRGY", "Bruguiera gymnorrhiza", IF(J5145="BRSE", "Bruguiera sexangula", IF(J5145="SOOV", "Sonneratia ovata", IF(J5145="SOCA", "Sonneratia caseolaris", IF(J5145="HELI", "Heritiera littoralis", IF(J5145="HESY", "Heritiera sylvatica", IF(J5145="NYFR", "Nypa fruticans", IF(J5145="CYRA", "Cynometra ramiflora", IF(J5145="PHPA", "Phoenix paludosa", IF(J5145="SCHY", "Scyphiphora hydrophyllacea", IF(J5145="DIMA", "Diospyros maritima", IF(J5145="POPI", "Pongamia pinnata", IF(J5145="MAPS", "Maniltoa psilogyne", IF(J5145="INBI", "Intsia bijuga", IF(J5145="ACEB", "Acanthus ebracteatus", IF(J5145="CAER", "Calamus erinaceus", IF(J5145="UNUN", "Unknown unknown",  IF(J5145="SOAL", "Sonneratia alba",  IF(J5145="AECO", "Aegiceras corniculatum", "" )) )))))))))))))))))))))))))))))</f>
        <v>Sonneratia alba</v>
      </c>
      <c r="J5145" s="1" t="s">
        <v>1039</v>
      </c>
      <c r="K5145" s="68" t="n">
        <v>8</v>
      </c>
      <c r="L5145" s="68" t="n">
        <v>8</v>
      </c>
      <c r="M5145" s="1"/>
      <c r="N5145" s="1"/>
      <c r="O5145" s="3"/>
    </row>
    <row r="5146" s="18" customFormat="true" ht="13.8" hidden="false" customHeight="false" outlineLevel="0" collapsed="false">
      <c r="A5146" s="1" t="s">
        <v>17</v>
      </c>
      <c r="B5146" s="69" t="s">
        <v>1050</v>
      </c>
      <c r="C5146" s="23" t="s">
        <v>267</v>
      </c>
      <c r="D5146" s="23" t="s">
        <v>267</v>
      </c>
      <c r="E5146" s="23" t="s">
        <v>267</v>
      </c>
      <c r="F5146" s="1" t="s">
        <v>203</v>
      </c>
      <c r="G5146" s="23" t="n">
        <v>2</v>
      </c>
      <c r="H5146" s="23" t="n">
        <v>4</v>
      </c>
      <c r="I5146" s="23" t="str">
        <f aca="false">IF(J5146="RHAP", "Rhizophora apiculata", IF(J5146="EXAG", "Excoecaria agallocha", IF(J5146="BRPA", "Bruguiera parviflora", IF(J5146="XYMO", "Xylocarpus moluccensis", IF(J5146="BRCY", "Bruguiera cylindrica", IF(J5146="AVAL", "Avicennia alba", IF(J5146="AVOF", "Avicennia officinalis", IF(J5146="LURA", "Lumnitzera racemosa", IF(J5146="CETA", "Ceriops tagal", IF(J5146="XYGR", "Xylocarpus granatum", IF(J5146="AVMA", "Avicennia marina", IF(J5146="RHMU", "Rhizophora mucronata", IF(J5146="BRGY", "Bruguiera gymnorrhiza", IF(J5146="BRSE", "Bruguiera sexangula", IF(J5146="SOOV", "Sonneratia ovata", IF(J5146="SOCA", "Sonneratia caseolaris", IF(J5146="HELI", "Heritiera littoralis", IF(J5146="HESY", "Heritiera sylvatica", IF(J5146="NYFR", "Nypa fruticans", IF(J5146="CYRA", "Cynometra ramiflora", IF(J5146="PHPA", "Phoenix paludosa", IF(J5146="SCHY", "Scyphiphora hydrophyllacea", IF(J5146="DIMA", "Diospyros maritima", IF(J5146="POPI", "Pongamia pinnata", IF(J5146="MAPS", "Maniltoa psilogyne", IF(J5146="INBI", "Intsia bijuga", IF(J5146="ACEB", "Acanthus ebracteatus", IF(J5146="CAER", "Calamus erinaceus", IF(J5146="UNUN", "Unknown unknown",  IF(J5146="SOAL", "Sonneratia alba",  IF(J5146="AECO", "Aegiceras corniculatum", "" )) )))))))))))))))))))))))))))))</f>
        <v>Avicennia alba</v>
      </c>
      <c r="J5146" s="1" t="s">
        <v>27</v>
      </c>
      <c r="K5146" s="68" t="n">
        <v>10</v>
      </c>
      <c r="L5146" s="68" t="n">
        <v>6</v>
      </c>
      <c r="M5146" s="1"/>
      <c r="N5146" s="1"/>
      <c r="O5146" s="3"/>
    </row>
    <row r="5147" s="18" customFormat="true" ht="13.8" hidden="false" customHeight="false" outlineLevel="0" collapsed="false">
      <c r="A5147" s="1" t="s">
        <v>17</v>
      </c>
      <c r="B5147" s="69" t="s">
        <v>1050</v>
      </c>
      <c r="C5147" s="23" t="s">
        <v>267</v>
      </c>
      <c r="D5147" s="23" t="s">
        <v>267</v>
      </c>
      <c r="E5147" s="23" t="s">
        <v>267</v>
      </c>
      <c r="F5147" s="1" t="s">
        <v>203</v>
      </c>
      <c r="G5147" s="23" t="n">
        <v>2</v>
      </c>
      <c r="H5147" s="23" t="n">
        <v>4</v>
      </c>
      <c r="I5147" s="23" t="str">
        <f aca="false">IF(J5147="RHAP", "Rhizophora apiculata", IF(J5147="EXAG", "Excoecaria agallocha", IF(J5147="BRPA", "Bruguiera parviflora", IF(J5147="XYMO", "Xylocarpus moluccensis", IF(J5147="BRCY", "Bruguiera cylindrica", IF(J5147="AVAL", "Avicennia alba", IF(J5147="AVOF", "Avicennia officinalis", IF(J5147="LURA", "Lumnitzera racemosa", IF(J5147="CETA", "Ceriops tagal", IF(J5147="XYGR", "Xylocarpus granatum", IF(J5147="AVMA", "Avicennia marina", IF(J5147="RHMU", "Rhizophora mucronata", IF(J5147="BRGY", "Bruguiera gymnorrhiza", IF(J5147="BRSE", "Bruguiera sexangula", IF(J5147="SOOV", "Sonneratia ovata", IF(J5147="SOCA", "Sonneratia caseolaris", IF(J5147="HELI", "Heritiera littoralis", IF(J5147="HESY", "Heritiera sylvatica", IF(J5147="NYFR", "Nypa fruticans", IF(J5147="CYRA", "Cynometra ramiflora", IF(J5147="PHPA", "Phoenix paludosa", IF(J5147="SCHY", "Scyphiphora hydrophyllacea", IF(J5147="DIMA", "Diospyros maritima", IF(J5147="POPI", "Pongamia pinnata", IF(J5147="MAPS", "Maniltoa psilogyne", IF(J5147="INBI", "Intsia bijuga", IF(J5147="ACEB", "Acanthus ebracteatus", IF(J5147="CAER", "Calamus erinaceus", IF(J5147="UNUN", "Unknown unknown",  IF(J5147="SOAL", "Sonneratia alba",  IF(J5147="AECO", "Aegiceras corniculatum", "" )) )))))))))))))))))))))))))))))</f>
        <v>Avicennia alba</v>
      </c>
      <c r="J5147" s="1" t="s">
        <v>27</v>
      </c>
      <c r="K5147" s="68" t="n">
        <v>10</v>
      </c>
      <c r="L5147" s="68" t="n">
        <v>6</v>
      </c>
      <c r="M5147" s="1"/>
      <c r="N5147" s="1"/>
      <c r="O5147" s="3"/>
    </row>
    <row r="5148" s="18" customFormat="true" ht="13.8" hidden="false" customHeight="false" outlineLevel="0" collapsed="false">
      <c r="A5148" s="1" t="s">
        <v>17</v>
      </c>
      <c r="B5148" s="69" t="s">
        <v>1050</v>
      </c>
      <c r="C5148" s="23" t="s">
        <v>267</v>
      </c>
      <c r="D5148" s="23" t="s">
        <v>267</v>
      </c>
      <c r="E5148" s="23" t="s">
        <v>267</v>
      </c>
      <c r="F5148" s="1" t="s">
        <v>203</v>
      </c>
      <c r="G5148" s="23" t="s">
        <v>1036</v>
      </c>
      <c r="H5148" s="23" t="n">
        <v>1</v>
      </c>
      <c r="I5148" s="23" t="str">
        <f aca="false">IF(J5148="RHAP", "Rhizophora apiculata", IF(J5148="EXAG", "Excoecaria agallocha", IF(J5148="BRPA", "Bruguiera parviflora", IF(J5148="XYMO", "Xylocarpus moluccensis", IF(J5148="BRCY", "Bruguiera cylindrica", IF(J5148="AVAL", "Avicennia alba", IF(J5148="AVOF", "Avicennia officinalis", IF(J5148="LURA", "Lumnitzera racemosa", IF(J5148="CETA", "Ceriops tagal", IF(J5148="XYGR", "Xylocarpus granatum", IF(J5148="AVMA", "Avicennia marina", IF(J5148="RHMU", "Rhizophora mucronata", IF(J5148="BRGY", "Bruguiera gymnorrhiza", IF(J5148="BRSE", "Bruguiera sexangula", IF(J5148="SOOV", "Sonneratia ovata", IF(J5148="SOCA", "Sonneratia caseolaris", IF(J5148="HELI", "Heritiera littoralis", IF(J5148="HESY", "Heritiera sylvatica", IF(J5148="NYFR", "Nypa fruticans", IF(J5148="CYRA", "Cynometra ramiflora", IF(J5148="PHPA", "Phoenix paludosa", IF(J5148="SCHY", "Scyphiphora hydrophyllacea", IF(J5148="DIMA", "Diospyros maritima", IF(J5148="POPI", "Pongamia pinnata", IF(J5148="MAPS", "Maniltoa psilogyne", IF(J5148="INBI", "Intsia bijuga", IF(J5148="ACEB", "Acanthus ebracteatus", IF(J5148="CAER", "Calamus erinaceus", IF(J5148="UNUN", "Unknown unknown",  IF(J5148="SOAL", "Sonneratia alba",  IF(J5148="AECO", "Aegiceras corniculatum", "" )) )))))))))))))))))))))))))))))</f>
        <v>Bruguiera gymnorrhiza</v>
      </c>
      <c r="J5148" s="1" t="s">
        <v>1027</v>
      </c>
      <c r="K5148" s="68" t="n">
        <v>10</v>
      </c>
      <c r="L5148" s="68" t="n">
        <v>0.7</v>
      </c>
      <c r="M5148" s="1"/>
      <c r="N5148" s="1"/>
      <c r="O5148" s="3"/>
    </row>
    <row r="5149" s="18" customFormat="true" ht="13.8" hidden="false" customHeight="false" outlineLevel="0" collapsed="false">
      <c r="A5149" s="1" t="s">
        <v>17</v>
      </c>
      <c r="B5149" s="69" t="s">
        <v>1050</v>
      </c>
      <c r="C5149" s="23" t="s">
        <v>267</v>
      </c>
      <c r="D5149" s="23" t="s">
        <v>267</v>
      </c>
      <c r="E5149" s="23" t="s">
        <v>267</v>
      </c>
      <c r="F5149" s="1" t="s">
        <v>203</v>
      </c>
      <c r="G5149" s="23" t="s">
        <v>1036</v>
      </c>
      <c r="H5149" s="23" t="n">
        <v>1</v>
      </c>
      <c r="I5149" s="23" t="str">
        <f aca="false">IF(J5149="RHAP", "Rhizophora apiculata", IF(J5149="EXAG", "Excoecaria agallocha", IF(J5149="BRPA", "Bruguiera parviflora", IF(J5149="XYMO", "Xylocarpus moluccensis", IF(J5149="BRCY", "Bruguiera cylindrica", IF(J5149="AVAL", "Avicennia alba", IF(J5149="AVOF", "Avicennia officinalis", IF(J5149="LURA", "Lumnitzera racemosa", IF(J5149="CETA", "Ceriops tagal", IF(J5149="XYGR", "Xylocarpus granatum", IF(J5149="AVMA", "Avicennia marina", IF(J5149="RHMU", "Rhizophora mucronata", IF(J5149="BRGY", "Bruguiera gymnorrhiza", IF(J5149="BRSE", "Bruguiera sexangula", IF(J5149="SOOV", "Sonneratia ovata", IF(J5149="SOCA", "Sonneratia caseolaris", IF(J5149="HELI", "Heritiera littoralis", IF(J5149="HESY", "Heritiera sylvatica", IF(J5149="NYFR", "Nypa fruticans", IF(J5149="CYRA", "Cynometra ramiflora", IF(J5149="PHPA", "Phoenix paludosa", IF(J5149="SCHY", "Scyphiphora hydrophyllacea", IF(J5149="DIMA", "Diospyros maritima", IF(J5149="POPI", "Pongamia pinnata", IF(J5149="MAPS", "Maniltoa psilogyne", IF(J5149="INBI", "Intsia bijuga", IF(J5149="ACEB", "Acanthus ebracteatus", IF(J5149="CAER", "Calamus erinaceus", IF(J5149="UNUN", "Unknown unknown",  IF(J5149="SOAL", "Sonneratia alba",  IF(J5149="AECO", "Aegiceras corniculatum", "" )) )))))))))))))))))))))))))))))</f>
        <v>Avicennia alba</v>
      </c>
      <c r="J5149" s="1" t="s">
        <v>27</v>
      </c>
      <c r="K5149" s="68" t="n">
        <v>35</v>
      </c>
      <c r="L5149" s="68" t="n">
        <v>10</v>
      </c>
      <c r="M5149" s="1"/>
      <c r="N5149" s="1"/>
      <c r="O5149" s="3"/>
    </row>
    <row r="5150" s="18" customFormat="true" ht="13.8" hidden="false" customHeight="false" outlineLevel="0" collapsed="false">
      <c r="A5150" s="1" t="s">
        <v>17</v>
      </c>
      <c r="B5150" s="69" t="s">
        <v>1050</v>
      </c>
      <c r="C5150" s="23" t="s">
        <v>267</v>
      </c>
      <c r="D5150" s="23" t="s">
        <v>267</v>
      </c>
      <c r="E5150" s="23" t="s">
        <v>267</v>
      </c>
      <c r="F5150" s="1" t="s">
        <v>203</v>
      </c>
      <c r="G5150" s="23" t="s">
        <v>1036</v>
      </c>
      <c r="H5150" s="23" t="n">
        <v>1</v>
      </c>
      <c r="I5150" s="23" t="str">
        <f aca="false">IF(J5150="RHAP", "Rhizophora apiculata", IF(J5150="EXAG", "Excoecaria agallocha", IF(J5150="BRPA", "Bruguiera parviflora", IF(J5150="XYMO", "Xylocarpus moluccensis", IF(J5150="BRCY", "Bruguiera cylindrica", IF(J5150="AVAL", "Avicennia alba", IF(J5150="AVOF", "Avicennia officinalis", IF(J5150="LURA", "Lumnitzera racemosa", IF(J5150="CETA", "Ceriops tagal", IF(J5150="XYGR", "Xylocarpus granatum", IF(J5150="AVMA", "Avicennia marina", IF(J5150="RHMU", "Rhizophora mucronata", IF(J5150="BRGY", "Bruguiera gymnorrhiza", IF(J5150="BRSE", "Bruguiera sexangula", IF(J5150="SOOV", "Sonneratia ovata", IF(J5150="SOCA", "Sonneratia caseolaris", IF(J5150="HELI", "Heritiera littoralis", IF(J5150="HESY", "Heritiera sylvatica", IF(J5150="NYFR", "Nypa fruticans", IF(J5150="CYRA", "Cynometra ramiflora", IF(J5150="PHPA", "Phoenix paludosa", IF(J5150="SCHY", "Scyphiphora hydrophyllacea", IF(J5150="DIMA", "Diospyros maritima", IF(J5150="POPI", "Pongamia pinnata", IF(J5150="MAPS", "Maniltoa psilogyne", IF(J5150="INBI", "Intsia bijuga", IF(J5150="ACEB", "Acanthus ebracteatus", IF(J5150="CAER", "Calamus erinaceus", IF(J5150="UNUN", "Unknown unknown",  IF(J5150="SOAL", "Sonneratia alba",  IF(J5150="AECO", "Aegiceras corniculatum", "" )) )))))))))))))))))))))))))))))</f>
        <v>Avicennia alba</v>
      </c>
      <c r="J5150" s="1" t="s">
        <v>27</v>
      </c>
      <c r="K5150" s="68" t="n">
        <v>13</v>
      </c>
      <c r="L5150" s="68" t="n">
        <v>9</v>
      </c>
      <c r="M5150" s="1"/>
      <c r="N5150" s="1"/>
      <c r="O5150" s="3"/>
    </row>
    <row r="5151" s="18" customFormat="true" ht="13.8" hidden="false" customHeight="false" outlineLevel="0" collapsed="false">
      <c r="A5151" s="1" t="s">
        <v>17</v>
      </c>
      <c r="B5151" s="69" t="s">
        <v>1050</v>
      </c>
      <c r="C5151" s="23" t="s">
        <v>267</v>
      </c>
      <c r="D5151" s="23" t="s">
        <v>267</v>
      </c>
      <c r="E5151" s="23" t="s">
        <v>267</v>
      </c>
      <c r="F5151" s="1" t="s">
        <v>203</v>
      </c>
      <c r="G5151" s="23" t="s">
        <v>1036</v>
      </c>
      <c r="H5151" s="23" t="n">
        <v>1</v>
      </c>
      <c r="I5151" s="23" t="str">
        <f aca="false">IF(J5151="RHAP", "Rhizophora apiculata", IF(J5151="EXAG", "Excoecaria agallocha", IF(J5151="BRPA", "Bruguiera parviflora", IF(J5151="XYMO", "Xylocarpus moluccensis", IF(J5151="BRCY", "Bruguiera cylindrica", IF(J5151="AVAL", "Avicennia alba", IF(J5151="AVOF", "Avicennia officinalis", IF(J5151="LURA", "Lumnitzera racemosa", IF(J5151="CETA", "Ceriops tagal", IF(J5151="XYGR", "Xylocarpus granatum", IF(J5151="AVMA", "Avicennia marina", IF(J5151="RHMU", "Rhizophora mucronata", IF(J5151="BRGY", "Bruguiera gymnorrhiza", IF(J5151="BRSE", "Bruguiera sexangula", IF(J5151="SOOV", "Sonneratia ovata", IF(J5151="SOCA", "Sonneratia caseolaris", IF(J5151="HELI", "Heritiera littoralis", IF(J5151="HESY", "Heritiera sylvatica", IF(J5151="NYFR", "Nypa fruticans", IF(J5151="CYRA", "Cynometra ramiflora", IF(J5151="PHPA", "Phoenix paludosa", IF(J5151="SCHY", "Scyphiphora hydrophyllacea", IF(J5151="DIMA", "Diospyros maritima", IF(J5151="POPI", "Pongamia pinnata", IF(J5151="MAPS", "Maniltoa psilogyne", IF(J5151="INBI", "Intsia bijuga", IF(J5151="ACEB", "Acanthus ebracteatus", IF(J5151="CAER", "Calamus erinaceus", IF(J5151="UNUN", "Unknown unknown",  IF(J5151="SOAL", "Sonneratia alba",  IF(J5151="AECO", "Aegiceras corniculatum", "" )) )))))))))))))))))))))))))))))</f>
        <v>Avicennia alba</v>
      </c>
      <c r="J5151" s="1" t="s">
        <v>27</v>
      </c>
      <c r="K5151" s="68" t="n">
        <v>13</v>
      </c>
      <c r="L5151" s="68" t="n">
        <v>7</v>
      </c>
      <c r="M5151" s="1"/>
      <c r="N5151" s="1"/>
      <c r="O5151" s="3"/>
    </row>
    <row r="5152" s="18" customFormat="true" ht="13.8" hidden="false" customHeight="false" outlineLevel="0" collapsed="false">
      <c r="A5152" s="1" t="s">
        <v>17</v>
      </c>
      <c r="B5152" s="69" t="s">
        <v>1050</v>
      </c>
      <c r="C5152" s="23" t="s">
        <v>267</v>
      </c>
      <c r="D5152" s="23" t="s">
        <v>267</v>
      </c>
      <c r="E5152" s="23" t="s">
        <v>267</v>
      </c>
      <c r="F5152" s="1" t="s">
        <v>203</v>
      </c>
      <c r="G5152" s="23" t="s">
        <v>1036</v>
      </c>
      <c r="H5152" s="23" t="n">
        <v>2</v>
      </c>
      <c r="I5152" s="23" t="str">
        <f aca="false">IF(J5152="RHAP", "Rhizophora apiculata", IF(J5152="EXAG", "Excoecaria agallocha", IF(J5152="BRPA", "Bruguiera parviflora", IF(J5152="XYMO", "Xylocarpus moluccensis", IF(J5152="BRCY", "Bruguiera cylindrica", IF(J5152="AVAL", "Avicennia alba", IF(J5152="AVOF", "Avicennia officinalis", IF(J5152="LURA", "Lumnitzera racemosa", IF(J5152="CETA", "Ceriops tagal", IF(J5152="XYGR", "Xylocarpus granatum", IF(J5152="AVMA", "Avicennia marina", IF(J5152="RHMU", "Rhizophora mucronata", IF(J5152="BRGY", "Bruguiera gymnorrhiza", IF(J5152="BRSE", "Bruguiera sexangula", IF(J5152="SOOV", "Sonneratia ovata", IF(J5152="SOCA", "Sonneratia caseolaris", IF(J5152="HELI", "Heritiera littoralis", IF(J5152="HESY", "Heritiera sylvatica", IF(J5152="NYFR", "Nypa fruticans", IF(J5152="CYRA", "Cynometra ramiflora", IF(J5152="PHPA", "Phoenix paludosa", IF(J5152="SCHY", "Scyphiphora hydrophyllacea", IF(J5152="DIMA", "Diospyros maritima", IF(J5152="POPI", "Pongamia pinnata", IF(J5152="MAPS", "Maniltoa psilogyne", IF(J5152="INBI", "Intsia bijuga", IF(J5152="ACEB", "Acanthus ebracteatus", IF(J5152="CAER", "Calamus erinaceus", IF(J5152="UNUN", "Unknown unknown",  IF(J5152="SOAL", "Sonneratia alba",  IF(J5152="AECO", "Aegiceras corniculatum", "" )) )))))))))))))))))))))))))))))</f>
        <v>Avicennia alba</v>
      </c>
      <c r="J5152" s="1" t="s">
        <v>27</v>
      </c>
      <c r="K5152" s="68" t="n">
        <v>7</v>
      </c>
      <c r="L5152" s="68" t="n">
        <v>3</v>
      </c>
      <c r="M5152" s="1"/>
      <c r="N5152" s="1"/>
      <c r="O5152" s="3"/>
    </row>
    <row r="5153" s="18" customFormat="true" ht="13.8" hidden="false" customHeight="false" outlineLevel="0" collapsed="false">
      <c r="A5153" s="1" t="s">
        <v>17</v>
      </c>
      <c r="B5153" s="69" t="s">
        <v>1050</v>
      </c>
      <c r="C5153" s="23" t="s">
        <v>267</v>
      </c>
      <c r="D5153" s="23" t="s">
        <v>267</v>
      </c>
      <c r="E5153" s="23" t="s">
        <v>267</v>
      </c>
      <c r="F5153" s="1" t="s">
        <v>203</v>
      </c>
      <c r="G5153" s="23" t="s">
        <v>1036</v>
      </c>
      <c r="H5153" s="23" t="n">
        <v>2</v>
      </c>
      <c r="I5153" s="23" t="str">
        <f aca="false">IF(J5153="RHAP", "Rhizophora apiculata", IF(J5153="EXAG", "Excoecaria agallocha", IF(J5153="BRPA", "Bruguiera parviflora", IF(J5153="XYMO", "Xylocarpus moluccensis", IF(J5153="BRCY", "Bruguiera cylindrica", IF(J5153="AVAL", "Avicennia alba", IF(J5153="AVOF", "Avicennia officinalis", IF(J5153="LURA", "Lumnitzera racemosa", IF(J5153="CETA", "Ceriops tagal", IF(J5153="XYGR", "Xylocarpus granatum", IF(J5153="AVMA", "Avicennia marina", IF(J5153="RHMU", "Rhizophora mucronata", IF(J5153="BRGY", "Bruguiera gymnorrhiza", IF(J5153="BRSE", "Bruguiera sexangula", IF(J5153="SOOV", "Sonneratia ovata", IF(J5153="SOCA", "Sonneratia caseolaris", IF(J5153="HELI", "Heritiera littoralis", IF(J5153="HESY", "Heritiera sylvatica", IF(J5153="NYFR", "Nypa fruticans", IF(J5153="CYRA", "Cynometra ramiflora", IF(J5153="PHPA", "Phoenix paludosa", IF(J5153="SCHY", "Scyphiphora hydrophyllacea", IF(J5153="DIMA", "Diospyros maritima", IF(J5153="POPI", "Pongamia pinnata", IF(J5153="MAPS", "Maniltoa psilogyne", IF(J5153="INBI", "Intsia bijuga", IF(J5153="ACEB", "Acanthus ebracteatus", IF(J5153="CAER", "Calamus erinaceus", IF(J5153="UNUN", "Unknown unknown",  IF(J5153="SOAL", "Sonneratia alba",  IF(J5153="AECO", "Aegiceras corniculatum", "" )) )))))))))))))))))))))))))))))</f>
        <v>Avicennia alba</v>
      </c>
      <c r="J5153" s="1" t="s">
        <v>27</v>
      </c>
      <c r="K5153" s="68" t="n">
        <v>7</v>
      </c>
      <c r="L5153" s="68" t="n">
        <v>3</v>
      </c>
      <c r="M5153" s="1"/>
      <c r="N5153" s="1"/>
      <c r="O5153" s="3"/>
    </row>
    <row r="5154" s="18" customFormat="true" ht="13.8" hidden="false" customHeight="false" outlineLevel="0" collapsed="false">
      <c r="A5154" s="1" t="s">
        <v>17</v>
      </c>
      <c r="B5154" s="69" t="s">
        <v>1050</v>
      </c>
      <c r="C5154" s="23" t="s">
        <v>267</v>
      </c>
      <c r="D5154" s="23" t="s">
        <v>267</v>
      </c>
      <c r="E5154" s="23" t="s">
        <v>267</v>
      </c>
      <c r="F5154" s="1" t="s">
        <v>203</v>
      </c>
      <c r="G5154" s="23" t="s">
        <v>1036</v>
      </c>
      <c r="H5154" s="23" t="n">
        <v>2</v>
      </c>
      <c r="I5154" s="23" t="str">
        <f aca="false">IF(J5154="RHAP", "Rhizophora apiculata", IF(J5154="EXAG", "Excoecaria agallocha", IF(J5154="BRPA", "Bruguiera parviflora", IF(J5154="XYMO", "Xylocarpus moluccensis", IF(J5154="BRCY", "Bruguiera cylindrica", IF(J5154="AVAL", "Avicennia alba", IF(J5154="AVOF", "Avicennia officinalis", IF(J5154="LURA", "Lumnitzera racemosa", IF(J5154="CETA", "Ceriops tagal", IF(J5154="XYGR", "Xylocarpus granatum", IF(J5154="AVMA", "Avicennia marina", IF(J5154="RHMU", "Rhizophora mucronata", IF(J5154="BRGY", "Bruguiera gymnorrhiza", IF(J5154="BRSE", "Bruguiera sexangula", IF(J5154="SOOV", "Sonneratia ovata", IF(J5154="SOCA", "Sonneratia caseolaris", IF(J5154="HELI", "Heritiera littoralis", IF(J5154="HESY", "Heritiera sylvatica", IF(J5154="NYFR", "Nypa fruticans", IF(J5154="CYRA", "Cynometra ramiflora", IF(J5154="PHPA", "Phoenix paludosa", IF(J5154="SCHY", "Scyphiphora hydrophyllacea", IF(J5154="DIMA", "Diospyros maritima", IF(J5154="POPI", "Pongamia pinnata", IF(J5154="MAPS", "Maniltoa psilogyne", IF(J5154="INBI", "Intsia bijuga", IF(J5154="ACEB", "Acanthus ebracteatus", IF(J5154="CAER", "Calamus erinaceus", IF(J5154="UNUN", "Unknown unknown",  IF(J5154="SOAL", "Sonneratia alba",  IF(J5154="AECO", "Aegiceras corniculatum", "" )) )))))))))))))))))))))))))))))</f>
        <v>Avicennia alba</v>
      </c>
      <c r="J5154" s="1" t="s">
        <v>27</v>
      </c>
      <c r="K5154" s="68" t="n">
        <v>37</v>
      </c>
      <c r="L5154" s="68" t="n">
        <v>10</v>
      </c>
      <c r="M5154" s="1"/>
      <c r="N5154" s="1"/>
      <c r="O5154" s="3"/>
    </row>
    <row r="5155" s="18" customFormat="true" ht="13.8" hidden="false" customHeight="false" outlineLevel="0" collapsed="false">
      <c r="A5155" s="1" t="s">
        <v>17</v>
      </c>
      <c r="B5155" s="69" t="s">
        <v>1050</v>
      </c>
      <c r="C5155" s="23" t="s">
        <v>267</v>
      </c>
      <c r="D5155" s="23" t="s">
        <v>267</v>
      </c>
      <c r="E5155" s="23" t="s">
        <v>267</v>
      </c>
      <c r="F5155" s="1" t="s">
        <v>203</v>
      </c>
      <c r="G5155" s="23" t="s">
        <v>1036</v>
      </c>
      <c r="H5155" s="23" t="n">
        <v>2</v>
      </c>
      <c r="I5155" s="23" t="str">
        <f aca="false">IF(J5155="RHAP", "Rhizophora apiculata", IF(J5155="EXAG", "Excoecaria agallocha", IF(J5155="BRPA", "Bruguiera parviflora", IF(J5155="XYMO", "Xylocarpus moluccensis", IF(J5155="BRCY", "Bruguiera cylindrica", IF(J5155="AVAL", "Avicennia alba", IF(J5155="AVOF", "Avicennia officinalis", IF(J5155="LURA", "Lumnitzera racemosa", IF(J5155="CETA", "Ceriops tagal", IF(J5155="XYGR", "Xylocarpus granatum", IF(J5155="AVMA", "Avicennia marina", IF(J5155="RHMU", "Rhizophora mucronata", IF(J5155="BRGY", "Bruguiera gymnorrhiza", IF(J5155="BRSE", "Bruguiera sexangula", IF(J5155="SOOV", "Sonneratia ovata", IF(J5155="SOCA", "Sonneratia caseolaris", IF(J5155="HELI", "Heritiera littoralis", IF(J5155="HESY", "Heritiera sylvatica", IF(J5155="NYFR", "Nypa fruticans", IF(J5155="CYRA", "Cynometra ramiflora", IF(J5155="PHPA", "Phoenix paludosa", IF(J5155="SCHY", "Scyphiphora hydrophyllacea", IF(J5155="DIMA", "Diospyros maritima", IF(J5155="POPI", "Pongamia pinnata", IF(J5155="MAPS", "Maniltoa psilogyne", IF(J5155="INBI", "Intsia bijuga", IF(J5155="ACEB", "Acanthus ebracteatus", IF(J5155="CAER", "Calamus erinaceus", IF(J5155="UNUN", "Unknown unknown",  IF(J5155="SOAL", "Sonneratia alba",  IF(J5155="AECO", "Aegiceras corniculatum", "" )) )))))))))))))))))))))))))))))</f>
        <v>Avicennia alba</v>
      </c>
      <c r="J5155" s="1" t="s">
        <v>27</v>
      </c>
      <c r="K5155" s="68" t="n">
        <v>12</v>
      </c>
      <c r="L5155" s="68" t="n">
        <v>6</v>
      </c>
      <c r="M5155" s="1"/>
      <c r="N5155" s="1"/>
      <c r="O5155" s="3"/>
    </row>
    <row r="5156" s="18" customFormat="true" ht="13.8" hidden="false" customHeight="false" outlineLevel="0" collapsed="false">
      <c r="A5156" s="1" t="s">
        <v>17</v>
      </c>
      <c r="B5156" s="69" t="s">
        <v>1050</v>
      </c>
      <c r="C5156" s="23" t="s">
        <v>267</v>
      </c>
      <c r="D5156" s="23" t="s">
        <v>267</v>
      </c>
      <c r="E5156" s="23" t="s">
        <v>267</v>
      </c>
      <c r="F5156" s="1" t="s">
        <v>203</v>
      </c>
      <c r="G5156" s="23" t="s">
        <v>1036</v>
      </c>
      <c r="H5156" s="23" t="n">
        <v>3</v>
      </c>
      <c r="I5156" s="23" t="str">
        <f aca="false">IF(J5156="RHAP", "Rhizophora apiculata", IF(J5156="EXAG", "Excoecaria agallocha", IF(J5156="BRPA", "Bruguiera parviflora", IF(J5156="XYMO", "Xylocarpus moluccensis", IF(J5156="BRCY", "Bruguiera cylindrica", IF(J5156="AVAL", "Avicennia alba", IF(J5156="AVOF", "Avicennia officinalis", IF(J5156="LURA", "Lumnitzera racemosa", IF(J5156="CETA", "Ceriops tagal", IF(J5156="XYGR", "Xylocarpus granatum", IF(J5156="AVMA", "Avicennia marina", IF(J5156="RHMU", "Rhizophora mucronata", IF(J5156="BRGY", "Bruguiera gymnorrhiza", IF(J5156="BRSE", "Bruguiera sexangula", IF(J5156="SOOV", "Sonneratia ovata", IF(J5156="SOCA", "Sonneratia caseolaris", IF(J5156="HELI", "Heritiera littoralis", IF(J5156="HESY", "Heritiera sylvatica", IF(J5156="NYFR", "Nypa fruticans", IF(J5156="CYRA", "Cynometra ramiflora", IF(J5156="PHPA", "Phoenix paludosa", IF(J5156="SCHY", "Scyphiphora hydrophyllacea", IF(J5156="DIMA", "Diospyros maritima", IF(J5156="POPI", "Pongamia pinnata", IF(J5156="MAPS", "Maniltoa psilogyne", IF(J5156="INBI", "Intsia bijuga", IF(J5156="ACEB", "Acanthus ebracteatus", IF(J5156="CAER", "Calamus erinaceus", IF(J5156="UNUN", "Unknown unknown",  IF(J5156="SOAL", "Sonneratia alba",  IF(J5156="AECO", "Aegiceras corniculatum", "" )) )))))))))))))))))))))))))))))</f>
        <v>Avicennia alba</v>
      </c>
      <c r="J5156" s="1" t="s">
        <v>27</v>
      </c>
      <c r="K5156" s="68" t="n">
        <v>16</v>
      </c>
      <c r="L5156" s="68" t="n">
        <v>6</v>
      </c>
      <c r="M5156" s="1"/>
      <c r="N5156" s="1"/>
      <c r="O5156" s="3"/>
    </row>
    <row r="5157" s="18" customFormat="true" ht="13.8" hidden="false" customHeight="false" outlineLevel="0" collapsed="false">
      <c r="A5157" s="1" t="s">
        <v>17</v>
      </c>
      <c r="B5157" s="69" t="s">
        <v>1050</v>
      </c>
      <c r="C5157" s="23" t="s">
        <v>267</v>
      </c>
      <c r="D5157" s="23" t="s">
        <v>267</v>
      </c>
      <c r="E5157" s="23" t="s">
        <v>267</v>
      </c>
      <c r="F5157" s="1" t="s">
        <v>203</v>
      </c>
      <c r="G5157" s="23" t="s">
        <v>1036</v>
      </c>
      <c r="H5157" s="23" t="n">
        <v>3</v>
      </c>
      <c r="I5157" s="23" t="str">
        <f aca="false">IF(J5157="RHAP", "Rhizophora apiculata", IF(J5157="EXAG", "Excoecaria agallocha", IF(J5157="BRPA", "Bruguiera parviflora", IF(J5157="XYMO", "Xylocarpus moluccensis", IF(J5157="BRCY", "Bruguiera cylindrica", IF(J5157="AVAL", "Avicennia alba", IF(J5157="AVOF", "Avicennia officinalis", IF(J5157="LURA", "Lumnitzera racemosa", IF(J5157="CETA", "Ceriops tagal", IF(J5157="XYGR", "Xylocarpus granatum", IF(J5157="AVMA", "Avicennia marina", IF(J5157="RHMU", "Rhizophora mucronata", IF(J5157="BRGY", "Bruguiera gymnorrhiza", IF(J5157="BRSE", "Bruguiera sexangula", IF(J5157="SOOV", "Sonneratia ovata", IF(J5157="SOCA", "Sonneratia caseolaris", IF(J5157="HELI", "Heritiera littoralis", IF(J5157="HESY", "Heritiera sylvatica", IF(J5157="NYFR", "Nypa fruticans", IF(J5157="CYRA", "Cynometra ramiflora", IF(J5157="PHPA", "Phoenix paludosa", IF(J5157="SCHY", "Scyphiphora hydrophyllacea", IF(J5157="DIMA", "Diospyros maritima", IF(J5157="POPI", "Pongamia pinnata", IF(J5157="MAPS", "Maniltoa psilogyne", IF(J5157="INBI", "Intsia bijuga", IF(J5157="ACEB", "Acanthus ebracteatus", IF(J5157="CAER", "Calamus erinaceus", IF(J5157="UNUN", "Unknown unknown",  IF(J5157="SOAL", "Sonneratia alba",  IF(J5157="AECO", "Aegiceras corniculatum", "" )) )))))))))))))))))))))))))))))</f>
        <v>Excoecaria agallocha</v>
      </c>
      <c r="J5157" s="1" t="s">
        <v>162</v>
      </c>
      <c r="K5157" s="68" t="n">
        <v>6</v>
      </c>
      <c r="L5157" s="68" t="n">
        <v>4</v>
      </c>
      <c r="M5157" s="1"/>
      <c r="N5157" s="1"/>
      <c r="O5157" s="3"/>
    </row>
    <row r="5158" s="18" customFormat="true" ht="13.8" hidden="false" customHeight="false" outlineLevel="0" collapsed="false">
      <c r="A5158" s="1" t="s">
        <v>17</v>
      </c>
      <c r="B5158" s="69" t="s">
        <v>1050</v>
      </c>
      <c r="C5158" s="23" t="s">
        <v>267</v>
      </c>
      <c r="D5158" s="23" t="s">
        <v>267</v>
      </c>
      <c r="E5158" s="23" t="s">
        <v>267</v>
      </c>
      <c r="F5158" s="1" t="s">
        <v>203</v>
      </c>
      <c r="G5158" s="23" t="s">
        <v>1036</v>
      </c>
      <c r="H5158" s="23" t="n">
        <v>3</v>
      </c>
      <c r="I5158" s="23" t="str">
        <f aca="false">IF(J5158="RHAP", "Rhizophora apiculata", IF(J5158="EXAG", "Excoecaria agallocha", IF(J5158="BRPA", "Bruguiera parviflora", IF(J5158="XYMO", "Xylocarpus moluccensis", IF(J5158="BRCY", "Bruguiera cylindrica", IF(J5158="AVAL", "Avicennia alba", IF(J5158="AVOF", "Avicennia officinalis", IF(J5158="LURA", "Lumnitzera racemosa", IF(J5158="CETA", "Ceriops tagal", IF(J5158="XYGR", "Xylocarpus granatum", IF(J5158="AVMA", "Avicennia marina", IF(J5158="RHMU", "Rhizophora mucronata", IF(J5158="BRGY", "Bruguiera gymnorrhiza", IF(J5158="BRSE", "Bruguiera sexangula", IF(J5158="SOOV", "Sonneratia ovata", IF(J5158="SOCA", "Sonneratia caseolaris", IF(J5158="HELI", "Heritiera littoralis", IF(J5158="HESY", "Heritiera sylvatica", IF(J5158="NYFR", "Nypa fruticans", IF(J5158="CYRA", "Cynometra ramiflora", IF(J5158="PHPA", "Phoenix paludosa", IF(J5158="SCHY", "Scyphiphora hydrophyllacea", IF(J5158="DIMA", "Diospyros maritima", IF(J5158="POPI", "Pongamia pinnata", IF(J5158="MAPS", "Maniltoa psilogyne", IF(J5158="INBI", "Intsia bijuga", IF(J5158="ACEB", "Acanthus ebracteatus", IF(J5158="CAER", "Calamus erinaceus", IF(J5158="UNUN", "Unknown unknown",  IF(J5158="SOAL", "Sonneratia alba",  IF(J5158="AECO", "Aegiceras corniculatum", "" )) )))))))))))))))))))))))))))))</f>
        <v>Excoecaria agallocha</v>
      </c>
      <c r="J5158" s="1" t="s">
        <v>162</v>
      </c>
      <c r="K5158" s="68" t="n">
        <v>8</v>
      </c>
      <c r="L5158" s="68" t="n">
        <v>4</v>
      </c>
      <c r="M5158" s="1"/>
      <c r="N5158" s="1"/>
      <c r="O5158" s="3"/>
    </row>
    <row r="5159" s="18" customFormat="true" ht="13.8" hidden="false" customHeight="false" outlineLevel="0" collapsed="false">
      <c r="A5159" s="1" t="s">
        <v>17</v>
      </c>
      <c r="B5159" s="69" t="s">
        <v>1050</v>
      </c>
      <c r="C5159" s="23" t="s">
        <v>267</v>
      </c>
      <c r="D5159" s="23" t="s">
        <v>267</v>
      </c>
      <c r="E5159" s="23" t="s">
        <v>267</v>
      </c>
      <c r="F5159" s="1" t="s">
        <v>203</v>
      </c>
      <c r="G5159" s="23" t="s">
        <v>1036</v>
      </c>
      <c r="H5159" s="23" t="n">
        <v>3</v>
      </c>
      <c r="I5159" s="23" t="str">
        <f aca="false">IF(J5159="RHAP", "Rhizophora apiculata", IF(J5159="EXAG", "Excoecaria agallocha", IF(J5159="BRPA", "Bruguiera parviflora", IF(J5159="XYMO", "Xylocarpus moluccensis", IF(J5159="BRCY", "Bruguiera cylindrica", IF(J5159="AVAL", "Avicennia alba", IF(J5159="AVOF", "Avicennia officinalis", IF(J5159="LURA", "Lumnitzera racemosa", IF(J5159="CETA", "Ceriops tagal", IF(J5159="XYGR", "Xylocarpus granatum", IF(J5159="AVMA", "Avicennia marina", IF(J5159="RHMU", "Rhizophora mucronata", IF(J5159="BRGY", "Bruguiera gymnorrhiza", IF(J5159="BRSE", "Bruguiera sexangula", IF(J5159="SOOV", "Sonneratia ovata", IF(J5159="SOCA", "Sonneratia caseolaris", IF(J5159="HELI", "Heritiera littoralis", IF(J5159="HESY", "Heritiera sylvatica", IF(J5159="NYFR", "Nypa fruticans", IF(J5159="CYRA", "Cynometra ramiflora", IF(J5159="PHPA", "Phoenix paludosa", IF(J5159="SCHY", "Scyphiphora hydrophyllacea", IF(J5159="DIMA", "Diospyros maritima", IF(J5159="POPI", "Pongamia pinnata", IF(J5159="MAPS", "Maniltoa psilogyne", IF(J5159="INBI", "Intsia bijuga", IF(J5159="ACEB", "Acanthus ebracteatus", IF(J5159="CAER", "Calamus erinaceus", IF(J5159="UNUN", "Unknown unknown",  IF(J5159="SOAL", "Sonneratia alba",  IF(J5159="AECO", "Aegiceras corniculatum", "" )) )))))))))))))))))))))))))))))</f>
        <v>Excoecaria agallocha</v>
      </c>
      <c r="J5159" s="1" t="s">
        <v>162</v>
      </c>
      <c r="K5159" s="68" t="n">
        <v>20</v>
      </c>
      <c r="L5159" s="68" t="n">
        <v>7</v>
      </c>
      <c r="M5159" s="1"/>
      <c r="N5159" s="1"/>
      <c r="O5159" s="3"/>
    </row>
    <row r="5160" s="18" customFormat="true" ht="13.8" hidden="false" customHeight="false" outlineLevel="0" collapsed="false">
      <c r="A5160" s="1" t="s">
        <v>17</v>
      </c>
      <c r="B5160" s="69" t="s">
        <v>1050</v>
      </c>
      <c r="C5160" s="23" t="s">
        <v>267</v>
      </c>
      <c r="D5160" s="23" t="s">
        <v>267</v>
      </c>
      <c r="E5160" s="23" t="s">
        <v>267</v>
      </c>
      <c r="F5160" s="1" t="s">
        <v>203</v>
      </c>
      <c r="G5160" s="23" t="s">
        <v>1036</v>
      </c>
      <c r="H5160" s="23" t="n">
        <v>3</v>
      </c>
      <c r="I5160" s="23" t="str">
        <f aca="false">IF(J5160="RHAP", "Rhizophora apiculata", IF(J5160="EXAG", "Excoecaria agallocha", IF(J5160="BRPA", "Bruguiera parviflora", IF(J5160="XYMO", "Xylocarpus moluccensis", IF(J5160="BRCY", "Bruguiera cylindrica", IF(J5160="AVAL", "Avicennia alba", IF(J5160="AVOF", "Avicennia officinalis", IF(J5160="LURA", "Lumnitzera racemosa", IF(J5160="CETA", "Ceriops tagal", IF(J5160="XYGR", "Xylocarpus granatum", IF(J5160="AVMA", "Avicennia marina", IF(J5160="RHMU", "Rhizophora mucronata", IF(J5160="BRGY", "Bruguiera gymnorrhiza", IF(J5160="BRSE", "Bruguiera sexangula", IF(J5160="SOOV", "Sonneratia ovata", IF(J5160="SOCA", "Sonneratia caseolaris", IF(J5160="HELI", "Heritiera littoralis", IF(J5160="HESY", "Heritiera sylvatica", IF(J5160="NYFR", "Nypa fruticans", IF(J5160="CYRA", "Cynometra ramiflora", IF(J5160="PHPA", "Phoenix paludosa", IF(J5160="SCHY", "Scyphiphora hydrophyllacea", IF(J5160="DIMA", "Diospyros maritima", IF(J5160="POPI", "Pongamia pinnata", IF(J5160="MAPS", "Maniltoa psilogyne", IF(J5160="INBI", "Intsia bijuga", IF(J5160="ACEB", "Acanthus ebracteatus", IF(J5160="CAER", "Calamus erinaceus", IF(J5160="UNUN", "Unknown unknown",  IF(J5160="SOAL", "Sonneratia alba",  IF(J5160="AECO", "Aegiceras corniculatum", "" )) )))))))))))))))))))))))))))))</f>
        <v>Excoecaria agallocha</v>
      </c>
      <c r="J5160" s="1" t="s">
        <v>162</v>
      </c>
      <c r="K5160" s="68" t="n">
        <v>12</v>
      </c>
      <c r="L5160" s="68" t="n">
        <v>6</v>
      </c>
      <c r="M5160" s="1"/>
      <c r="N5160" s="1"/>
      <c r="O5160" s="3"/>
    </row>
    <row r="5161" s="18" customFormat="true" ht="13.8" hidden="false" customHeight="false" outlineLevel="0" collapsed="false">
      <c r="A5161" s="1" t="s">
        <v>17</v>
      </c>
      <c r="B5161" s="69" t="s">
        <v>1050</v>
      </c>
      <c r="C5161" s="23" t="s">
        <v>267</v>
      </c>
      <c r="D5161" s="23" t="s">
        <v>267</v>
      </c>
      <c r="E5161" s="23" t="s">
        <v>267</v>
      </c>
      <c r="F5161" s="1" t="s">
        <v>203</v>
      </c>
      <c r="G5161" s="23" t="s">
        <v>1036</v>
      </c>
      <c r="H5161" s="23" t="n">
        <v>3</v>
      </c>
      <c r="I5161" s="23" t="str">
        <f aca="false">IF(J5161="RHAP", "Rhizophora apiculata", IF(J5161="EXAG", "Excoecaria agallocha", IF(J5161="BRPA", "Bruguiera parviflora", IF(J5161="XYMO", "Xylocarpus moluccensis", IF(J5161="BRCY", "Bruguiera cylindrica", IF(J5161="AVAL", "Avicennia alba", IF(J5161="AVOF", "Avicennia officinalis", IF(J5161="LURA", "Lumnitzera racemosa", IF(J5161="CETA", "Ceriops tagal", IF(J5161="XYGR", "Xylocarpus granatum", IF(J5161="AVMA", "Avicennia marina", IF(J5161="RHMU", "Rhizophora mucronata", IF(J5161="BRGY", "Bruguiera gymnorrhiza", IF(J5161="BRSE", "Bruguiera sexangula", IF(J5161="SOOV", "Sonneratia ovata", IF(J5161="SOCA", "Sonneratia caseolaris", IF(J5161="HELI", "Heritiera littoralis", IF(J5161="HESY", "Heritiera sylvatica", IF(J5161="NYFR", "Nypa fruticans", IF(J5161="CYRA", "Cynometra ramiflora", IF(J5161="PHPA", "Phoenix paludosa", IF(J5161="SCHY", "Scyphiphora hydrophyllacea", IF(J5161="DIMA", "Diospyros maritima", IF(J5161="POPI", "Pongamia pinnata", IF(J5161="MAPS", "Maniltoa psilogyne", IF(J5161="INBI", "Intsia bijuga", IF(J5161="ACEB", "Acanthus ebracteatus", IF(J5161="CAER", "Calamus erinaceus", IF(J5161="UNUN", "Unknown unknown",  IF(J5161="SOAL", "Sonneratia alba",  IF(J5161="AECO", "Aegiceras corniculatum", "" )) )))))))))))))))))))))))))))))</f>
        <v>Excoecaria agallocha</v>
      </c>
      <c r="J5161" s="1" t="s">
        <v>162</v>
      </c>
      <c r="K5161" s="68" t="n">
        <v>10</v>
      </c>
      <c r="L5161" s="68" t="n">
        <v>5</v>
      </c>
      <c r="M5161" s="1"/>
      <c r="N5161" s="1"/>
      <c r="O5161" s="3"/>
    </row>
    <row r="5162" s="18" customFormat="true" ht="13.8" hidden="false" customHeight="false" outlineLevel="0" collapsed="false">
      <c r="A5162" s="1" t="s">
        <v>17</v>
      </c>
      <c r="B5162" s="69" t="s">
        <v>1050</v>
      </c>
      <c r="C5162" s="23" t="s">
        <v>267</v>
      </c>
      <c r="D5162" s="23" t="s">
        <v>267</v>
      </c>
      <c r="E5162" s="23" t="s">
        <v>267</v>
      </c>
      <c r="F5162" s="1" t="s">
        <v>203</v>
      </c>
      <c r="G5162" s="23" t="s">
        <v>284</v>
      </c>
      <c r="H5162" s="23" t="n">
        <v>1</v>
      </c>
      <c r="I5162" s="23" t="str">
        <f aca="false">IF(J5162="RHAP", "Rhizophora apiculata", IF(J5162="EXAG", "Excoecaria agallocha", IF(J5162="BRPA", "Bruguiera parviflora", IF(J5162="XYMO", "Xylocarpus moluccensis", IF(J5162="BRCY", "Bruguiera cylindrica", IF(J5162="AVAL", "Avicennia alba", IF(J5162="AVOF", "Avicennia officinalis", IF(J5162="LURA", "Lumnitzera racemosa", IF(J5162="CETA", "Ceriops tagal", IF(J5162="XYGR", "Xylocarpus granatum", IF(J5162="AVMA", "Avicennia marina", IF(J5162="RHMU", "Rhizophora mucronata", IF(J5162="BRGY", "Bruguiera gymnorrhiza", IF(J5162="BRSE", "Bruguiera sexangula", IF(J5162="SOOV", "Sonneratia ovata", IF(J5162="SOCA", "Sonneratia caseolaris", IF(J5162="HELI", "Heritiera littoralis", IF(J5162="HESY", "Heritiera sylvatica", IF(J5162="NYFR", "Nypa fruticans", IF(J5162="CYRA", "Cynometra ramiflora", IF(J5162="PHPA", "Phoenix paludosa", IF(J5162="SCHY", "Scyphiphora hydrophyllacea", IF(J5162="DIMA", "Diospyros maritima", IF(J5162="POPI", "Pongamia pinnata", IF(J5162="MAPS", "Maniltoa psilogyne", IF(J5162="INBI", "Intsia bijuga", IF(J5162="ACEB", "Acanthus ebracteatus", IF(J5162="CAER", "Calamus erinaceus", IF(J5162="UNUN", "Unknown unknown",  IF(J5162="SOAL", "Sonneratia alba",  IF(J5162="AECO", "Aegiceras corniculatum", "" )) )))))))))))))))))))))))))))))</f>
        <v>Rhizophora apiculata</v>
      </c>
      <c r="J5162" s="1" t="s">
        <v>21</v>
      </c>
      <c r="K5162" s="68" t="n">
        <v>5</v>
      </c>
      <c r="L5162" s="68" t="n">
        <v>3</v>
      </c>
      <c r="M5162" s="1"/>
      <c r="N5162" s="1"/>
      <c r="O5162" s="3"/>
    </row>
    <row r="5163" s="18" customFormat="true" ht="13.8" hidden="false" customHeight="false" outlineLevel="0" collapsed="false">
      <c r="A5163" s="1" t="s">
        <v>17</v>
      </c>
      <c r="B5163" s="69" t="s">
        <v>1050</v>
      </c>
      <c r="C5163" s="23" t="s">
        <v>267</v>
      </c>
      <c r="D5163" s="23" t="s">
        <v>267</v>
      </c>
      <c r="E5163" s="23" t="s">
        <v>267</v>
      </c>
      <c r="F5163" s="1" t="s">
        <v>203</v>
      </c>
      <c r="G5163" s="23" t="s">
        <v>284</v>
      </c>
      <c r="H5163" s="23" t="n">
        <v>1</v>
      </c>
      <c r="I5163" s="23" t="str">
        <f aca="false">IF(J5163="RHAP", "Rhizophora apiculata", IF(J5163="EXAG", "Excoecaria agallocha", IF(J5163="BRPA", "Bruguiera parviflora", IF(J5163="XYMO", "Xylocarpus moluccensis", IF(J5163="BRCY", "Bruguiera cylindrica", IF(J5163="AVAL", "Avicennia alba", IF(J5163="AVOF", "Avicennia officinalis", IF(J5163="LURA", "Lumnitzera racemosa", IF(J5163="CETA", "Ceriops tagal", IF(J5163="XYGR", "Xylocarpus granatum", IF(J5163="AVMA", "Avicennia marina", IF(J5163="RHMU", "Rhizophora mucronata", IF(J5163="BRGY", "Bruguiera gymnorrhiza", IF(J5163="BRSE", "Bruguiera sexangula", IF(J5163="SOOV", "Sonneratia ovata", IF(J5163="SOCA", "Sonneratia caseolaris", IF(J5163="HELI", "Heritiera littoralis", IF(J5163="HESY", "Heritiera sylvatica", IF(J5163="NYFR", "Nypa fruticans", IF(J5163="CYRA", "Cynometra ramiflora", IF(J5163="PHPA", "Phoenix paludosa", IF(J5163="SCHY", "Scyphiphora hydrophyllacea", IF(J5163="DIMA", "Diospyros maritima", IF(J5163="POPI", "Pongamia pinnata", IF(J5163="MAPS", "Maniltoa psilogyne", IF(J5163="INBI", "Intsia bijuga", IF(J5163="ACEB", "Acanthus ebracteatus", IF(J5163="CAER", "Calamus erinaceus", IF(J5163="UNUN", "Unknown unknown",  IF(J5163="SOAL", "Sonneratia alba",  IF(J5163="AECO", "Aegiceras corniculatum", "" )) )))))))))))))))))))))))))))))</f>
        <v>Rhizophora apiculata</v>
      </c>
      <c r="J5163" s="1" t="s">
        <v>21</v>
      </c>
      <c r="K5163" s="68" t="n">
        <v>7</v>
      </c>
      <c r="L5163" s="68" t="n">
        <v>2.5</v>
      </c>
      <c r="M5163" s="1"/>
      <c r="N5163" s="1"/>
      <c r="O5163" s="3"/>
    </row>
    <row r="5164" s="18" customFormat="true" ht="13.8" hidden="false" customHeight="false" outlineLevel="0" collapsed="false">
      <c r="A5164" s="1" t="s">
        <v>17</v>
      </c>
      <c r="B5164" s="69" t="s">
        <v>1050</v>
      </c>
      <c r="C5164" s="23" t="s">
        <v>267</v>
      </c>
      <c r="D5164" s="23" t="s">
        <v>267</v>
      </c>
      <c r="E5164" s="23" t="s">
        <v>267</v>
      </c>
      <c r="F5164" s="1" t="s">
        <v>203</v>
      </c>
      <c r="G5164" s="23" t="s">
        <v>284</v>
      </c>
      <c r="H5164" s="23" t="n">
        <v>1</v>
      </c>
      <c r="I5164" s="23" t="str">
        <f aca="false">IF(J5164="RHAP", "Rhizophora apiculata", IF(J5164="EXAG", "Excoecaria agallocha", IF(J5164="BRPA", "Bruguiera parviflora", IF(J5164="XYMO", "Xylocarpus moluccensis", IF(J5164="BRCY", "Bruguiera cylindrica", IF(J5164="AVAL", "Avicennia alba", IF(J5164="AVOF", "Avicennia officinalis", IF(J5164="LURA", "Lumnitzera racemosa", IF(J5164="CETA", "Ceriops tagal", IF(J5164="XYGR", "Xylocarpus granatum", IF(J5164="AVMA", "Avicennia marina", IF(J5164="RHMU", "Rhizophora mucronata", IF(J5164="BRGY", "Bruguiera gymnorrhiza", IF(J5164="BRSE", "Bruguiera sexangula", IF(J5164="SOOV", "Sonneratia ovata", IF(J5164="SOCA", "Sonneratia caseolaris", IF(J5164="HELI", "Heritiera littoralis", IF(J5164="HESY", "Heritiera sylvatica", IF(J5164="NYFR", "Nypa fruticans", IF(J5164="CYRA", "Cynometra ramiflora", IF(J5164="PHPA", "Phoenix paludosa", IF(J5164="SCHY", "Scyphiphora hydrophyllacea", IF(J5164="DIMA", "Diospyros maritima", IF(J5164="POPI", "Pongamia pinnata", IF(J5164="MAPS", "Maniltoa psilogyne", IF(J5164="INBI", "Intsia bijuga", IF(J5164="ACEB", "Acanthus ebracteatus", IF(J5164="CAER", "Calamus erinaceus", IF(J5164="UNUN", "Unknown unknown",  IF(J5164="SOAL", "Sonneratia alba",  IF(J5164="AECO", "Aegiceras corniculatum", "" )) )))))))))))))))))))))))))))))</f>
        <v>Avicennia alba</v>
      </c>
      <c r="J5164" s="1" t="s">
        <v>27</v>
      </c>
      <c r="K5164" s="68" t="n">
        <v>6</v>
      </c>
      <c r="L5164" s="68" t="n">
        <v>4</v>
      </c>
      <c r="M5164" s="1"/>
      <c r="N5164" s="1"/>
      <c r="O5164" s="3"/>
    </row>
    <row r="5165" s="18" customFormat="true" ht="13.8" hidden="false" customHeight="false" outlineLevel="0" collapsed="false">
      <c r="A5165" s="1" t="s">
        <v>17</v>
      </c>
      <c r="B5165" s="69" t="s">
        <v>1050</v>
      </c>
      <c r="C5165" s="23" t="s">
        <v>267</v>
      </c>
      <c r="D5165" s="23" t="s">
        <v>267</v>
      </c>
      <c r="E5165" s="23" t="s">
        <v>267</v>
      </c>
      <c r="F5165" s="1" t="s">
        <v>203</v>
      </c>
      <c r="G5165" s="23" t="s">
        <v>284</v>
      </c>
      <c r="H5165" s="23" t="n">
        <v>1</v>
      </c>
      <c r="I5165" s="23" t="str">
        <f aca="false">IF(J5165="RHAP", "Rhizophora apiculata", IF(J5165="EXAG", "Excoecaria agallocha", IF(J5165="BRPA", "Bruguiera parviflora", IF(J5165="XYMO", "Xylocarpus moluccensis", IF(J5165="BRCY", "Bruguiera cylindrica", IF(J5165="AVAL", "Avicennia alba", IF(J5165="AVOF", "Avicennia officinalis", IF(J5165="LURA", "Lumnitzera racemosa", IF(J5165="CETA", "Ceriops tagal", IF(J5165="XYGR", "Xylocarpus granatum", IF(J5165="AVMA", "Avicennia marina", IF(J5165="RHMU", "Rhizophora mucronata", IF(J5165="BRGY", "Bruguiera gymnorrhiza", IF(J5165="BRSE", "Bruguiera sexangula", IF(J5165="SOOV", "Sonneratia ovata", IF(J5165="SOCA", "Sonneratia caseolaris", IF(J5165="HELI", "Heritiera littoralis", IF(J5165="HESY", "Heritiera sylvatica", IF(J5165="NYFR", "Nypa fruticans", IF(J5165="CYRA", "Cynometra ramiflora", IF(J5165="PHPA", "Phoenix paludosa", IF(J5165="SCHY", "Scyphiphora hydrophyllacea", IF(J5165="DIMA", "Diospyros maritima", IF(J5165="POPI", "Pongamia pinnata", IF(J5165="MAPS", "Maniltoa psilogyne", IF(J5165="INBI", "Intsia bijuga", IF(J5165="ACEB", "Acanthus ebracteatus", IF(J5165="CAER", "Calamus erinaceus", IF(J5165="UNUN", "Unknown unknown",  IF(J5165="SOAL", "Sonneratia alba",  IF(J5165="AECO", "Aegiceras corniculatum", "" )) )))))))))))))))))))))))))))))</f>
        <v>Avicennia alba</v>
      </c>
      <c r="J5165" s="1" t="s">
        <v>27</v>
      </c>
      <c r="K5165" s="68" t="n">
        <v>14</v>
      </c>
      <c r="L5165" s="68" t="n">
        <v>4</v>
      </c>
      <c r="M5165" s="1"/>
      <c r="N5165" s="1"/>
      <c r="O5165" s="3"/>
    </row>
    <row r="5166" s="18" customFormat="true" ht="13.8" hidden="false" customHeight="false" outlineLevel="0" collapsed="false">
      <c r="A5166" s="1" t="s">
        <v>17</v>
      </c>
      <c r="B5166" s="69" t="s">
        <v>1050</v>
      </c>
      <c r="C5166" s="23" t="s">
        <v>267</v>
      </c>
      <c r="D5166" s="23" t="s">
        <v>267</v>
      </c>
      <c r="E5166" s="23" t="s">
        <v>267</v>
      </c>
      <c r="F5166" s="1" t="s">
        <v>203</v>
      </c>
      <c r="G5166" s="23" t="s">
        <v>284</v>
      </c>
      <c r="H5166" s="23" t="n">
        <v>1</v>
      </c>
      <c r="I5166" s="23" t="str">
        <f aca="false">IF(J5166="RHAP", "Rhizophora apiculata", IF(J5166="EXAG", "Excoecaria agallocha", IF(J5166="BRPA", "Bruguiera parviflora", IF(J5166="XYMO", "Xylocarpus moluccensis", IF(J5166="BRCY", "Bruguiera cylindrica", IF(J5166="AVAL", "Avicennia alba", IF(J5166="AVOF", "Avicennia officinalis", IF(J5166="LURA", "Lumnitzera racemosa", IF(J5166="CETA", "Ceriops tagal", IF(J5166="XYGR", "Xylocarpus granatum", IF(J5166="AVMA", "Avicennia marina", IF(J5166="RHMU", "Rhizophora mucronata", IF(J5166="BRGY", "Bruguiera gymnorrhiza", IF(J5166="BRSE", "Bruguiera sexangula", IF(J5166="SOOV", "Sonneratia ovata", IF(J5166="SOCA", "Sonneratia caseolaris", IF(J5166="HELI", "Heritiera littoralis", IF(J5166="HESY", "Heritiera sylvatica", IF(J5166="NYFR", "Nypa fruticans", IF(J5166="CYRA", "Cynometra ramiflora", IF(J5166="PHPA", "Phoenix paludosa", IF(J5166="SCHY", "Scyphiphora hydrophyllacea", IF(J5166="DIMA", "Diospyros maritima", IF(J5166="POPI", "Pongamia pinnata", IF(J5166="MAPS", "Maniltoa psilogyne", IF(J5166="INBI", "Intsia bijuga", IF(J5166="ACEB", "Acanthus ebracteatus", IF(J5166="CAER", "Calamus erinaceus", IF(J5166="UNUN", "Unknown unknown",  IF(J5166="SOAL", "Sonneratia alba",  IF(J5166="AECO", "Aegiceras corniculatum", "" )) )))))))))))))))))))))))))))))</f>
        <v>Avicennia alba</v>
      </c>
      <c r="J5166" s="1" t="s">
        <v>27</v>
      </c>
      <c r="K5166" s="68" t="n">
        <v>38</v>
      </c>
      <c r="L5166" s="68" t="n">
        <v>6</v>
      </c>
      <c r="M5166" s="1"/>
      <c r="N5166" s="1"/>
      <c r="O5166" s="3"/>
    </row>
    <row r="5167" s="18" customFormat="true" ht="13.8" hidden="false" customHeight="false" outlineLevel="0" collapsed="false">
      <c r="A5167" s="1" t="s">
        <v>17</v>
      </c>
      <c r="B5167" s="69" t="s">
        <v>1050</v>
      </c>
      <c r="C5167" s="23" t="s">
        <v>267</v>
      </c>
      <c r="D5167" s="23" t="s">
        <v>267</v>
      </c>
      <c r="E5167" s="23" t="s">
        <v>267</v>
      </c>
      <c r="F5167" s="1" t="s">
        <v>203</v>
      </c>
      <c r="G5167" s="23" t="s">
        <v>284</v>
      </c>
      <c r="H5167" s="23" t="n">
        <v>1</v>
      </c>
      <c r="I5167" s="23" t="str">
        <f aca="false">IF(J5167="RHAP", "Rhizophora apiculata", IF(J5167="EXAG", "Excoecaria agallocha", IF(J5167="BRPA", "Bruguiera parviflora", IF(J5167="XYMO", "Xylocarpus moluccensis", IF(J5167="BRCY", "Bruguiera cylindrica", IF(J5167="AVAL", "Avicennia alba", IF(J5167="AVOF", "Avicennia officinalis", IF(J5167="LURA", "Lumnitzera racemosa", IF(J5167="CETA", "Ceriops tagal", IF(J5167="XYGR", "Xylocarpus granatum", IF(J5167="AVMA", "Avicennia marina", IF(J5167="RHMU", "Rhizophora mucronata", IF(J5167="BRGY", "Bruguiera gymnorrhiza", IF(J5167="BRSE", "Bruguiera sexangula", IF(J5167="SOOV", "Sonneratia ovata", IF(J5167="SOCA", "Sonneratia caseolaris", IF(J5167="HELI", "Heritiera littoralis", IF(J5167="HESY", "Heritiera sylvatica", IF(J5167="NYFR", "Nypa fruticans", IF(J5167="CYRA", "Cynometra ramiflora", IF(J5167="PHPA", "Phoenix paludosa", IF(J5167="SCHY", "Scyphiphora hydrophyllacea", IF(J5167="DIMA", "Diospyros maritima", IF(J5167="POPI", "Pongamia pinnata", IF(J5167="MAPS", "Maniltoa psilogyne", IF(J5167="INBI", "Intsia bijuga", IF(J5167="ACEB", "Acanthus ebracteatus", IF(J5167="CAER", "Calamus erinaceus", IF(J5167="UNUN", "Unknown unknown",  IF(J5167="SOAL", "Sonneratia alba",  IF(J5167="AECO", "Aegiceras corniculatum", "" )) )))))))))))))))))))))))))))))</f>
        <v>Avicennia alba</v>
      </c>
      <c r="J5167" s="1" t="s">
        <v>27</v>
      </c>
      <c r="K5167" s="68" t="n">
        <v>7.5</v>
      </c>
      <c r="L5167" s="68" t="n">
        <v>2.5</v>
      </c>
      <c r="M5167" s="1"/>
      <c r="N5167" s="1"/>
      <c r="O5167" s="3"/>
    </row>
    <row r="5168" s="18" customFormat="true" ht="13.8" hidden="false" customHeight="false" outlineLevel="0" collapsed="false">
      <c r="A5168" s="1" t="s">
        <v>17</v>
      </c>
      <c r="B5168" s="69" t="s">
        <v>1052</v>
      </c>
      <c r="C5168" s="23" t="s">
        <v>267</v>
      </c>
      <c r="D5168" s="23" t="s">
        <v>267</v>
      </c>
      <c r="E5168" s="23" t="s">
        <v>267</v>
      </c>
      <c r="F5168" s="1" t="s">
        <v>203</v>
      </c>
      <c r="G5168" s="23" t="n">
        <v>7</v>
      </c>
      <c r="H5168" s="23" t="n">
        <v>1</v>
      </c>
      <c r="I5168" s="23" t="str">
        <f aca="false">IF(J5168="RHAP", "Rhizophora apiculata", IF(J5168="EXAG", "Excoecaria agallocha", IF(J5168="BRPA", "Bruguiera parviflora", IF(J5168="XYMO", "Xylocarpus moluccensis", IF(J5168="BRCY", "Bruguiera cylindrica", IF(J5168="AVAL", "Avicennia alba", IF(J5168="AVOF", "Avicennia officinalis", IF(J5168="LURA", "Lumnitzera racemosa", IF(J5168="CETA", "Ceriops tagal", IF(J5168="XYGR", "Xylocarpus granatum", IF(J5168="AVMA", "Avicennia marina", IF(J5168="RHMU", "Rhizophora mucronata", IF(J5168="BRGY", "Bruguiera gymnorrhiza", IF(J5168="BRSE", "Bruguiera sexangula", IF(J5168="SOOV", "Sonneratia ovata", IF(J5168="SOCA", "Sonneratia caseolaris", IF(J5168="HELI", "Heritiera littoralis", IF(J5168="HESY", "Heritiera sylvatica", IF(J5168="NYFR", "Nypa fruticans", IF(J5168="CYRA", "Cynometra ramiflora", IF(J5168="PHPA", "Phoenix paludosa", IF(J5168="SCHY", "Scyphiphora hydrophyllacea", IF(J5168="DIMA", "Diospyros maritima", IF(J5168="POPI", "Pongamia pinnata", IF(J5168="MAPS", "Maniltoa psilogyne", IF(J5168="INBI", "Intsia bijuga", IF(J5168="ACEB", "Acanthus ebracteatus", IF(J5168="CAER", "Calamus erinaceus", IF(J5168="UNUN", "Unknown unknown",  IF(J5168="SOAL", "Sonneratia alba",  IF(J5168="AECO", "Aegiceras corniculatum", "" )) )))))))))))))))))))))))))))))</f>
        <v>Avicennia alba</v>
      </c>
      <c r="J5168" s="1" t="s">
        <v>27</v>
      </c>
      <c r="K5168" s="68" t="n">
        <v>5</v>
      </c>
      <c r="L5168" s="68" t="n">
        <v>2</v>
      </c>
      <c r="M5168" s="1"/>
      <c r="N5168" s="1"/>
      <c r="O5168" s="24" t="s">
        <v>1053</v>
      </c>
    </row>
    <row r="5169" s="18" customFormat="true" ht="13.8" hidden="false" customHeight="false" outlineLevel="0" collapsed="false">
      <c r="A5169" s="1" t="s">
        <v>17</v>
      </c>
      <c r="B5169" s="69" t="s">
        <v>1052</v>
      </c>
      <c r="C5169" s="23" t="s">
        <v>267</v>
      </c>
      <c r="D5169" s="23" t="s">
        <v>267</v>
      </c>
      <c r="E5169" s="23" t="s">
        <v>267</v>
      </c>
      <c r="F5169" s="1" t="s">
        <v>203</v>
      </c>
      <c r="G5169" s="23" t="n">
        <v>7</v>
      </c>
      <c r="H5169" s="23" t="n">
        <v>1</v>
      </c>
      <c r="I5169" s="23" t="str">
        <f aca="false">IF(J5169="RHAP", "Rhizophora apiculata", IF(J5169="EXAG", "Excoecaria agallocha", IF(J5169="BRPA", "Bruguiera parviflora", IF(J5169="XYMO", "Xylocarpus moluccensis", IF(J5169="BRCY", "Bruguiera cylindrica", IF(J5169="AVAL", "Avicennia alba", IF(J5169="AVOF", "Avicennia officinalis", IF(J5169="LURA", "Lumnitzera racemosa", IF(J5169="CETA", "Ceriops tagal", IF(J5169="XYGR", "Xylocarpus granatum", IF(J5169="AVMA", "Avicennia marina", IF(J5169="RHMU", "Rhizophora mucronata", IF(J5169="BRGY", "Bruguiera gymnorrhiza", IF(J5169="BRSE", "Bruguiera sexangula", IF(J5169="SOOV", "Sonneratia ovata", IF(J5169="SOCA", "Sonneratia caseolaris", IF(J5169="HELI", "Heritiera littoralis", IF(J5169="HESY", "Heritiera sylvatica", IF(J5169="NYFR", "Nypa fruticans", IF(J5169="CYRA", "Cynometra ramiflora", IF(J5169="PHPA", "Phoenix paludosa", IF(J5169="SCHY", "Scyphiphora hydrophyllacea", IF(J5169="DIMA", "Diospyros maritima", IF(J5169="POPI", "Pongamia pinnata", IF(J5169="MAPS", "Maniltoa psilogyne", IF(J5169="INBI", "Intsia bijuga", IF(J5169="ACEB", "Acanthus ebracteatus", IF(J5169="CAER", "Calamus erinaceus", IF(J5169="UNUN", "Unknown unknown",  IF(J5169="SOAL", "Sonneratia alba",  IF(J5169="AECO", "Aegiceras corniculatum", "" )) )))))))))))))))))))))))))))))</f>
        <v>Avicennia alba</v>
      </c>
      <c r="J5169" s="1" t="s">
        <v>27</v>
      </c>
      <c r="K5169" s="68" t="n">
        <v>6</v>
      </c>
      <c r="L5169" s="68" t="n">
        <v>2</v>
      </c>
      <c r="M5169" s="1"/>
      <c r="N5169" s="1"/>
      <c r="O5169" s="24" t="s">
        <v>1053</v>
      </c>
    </row>
    <row r="5170" s="18" customFormat="true" ht="13.8" hidden="false" customHeight="false" outlineLevel="0" collapsed="false">
      <c r="A5170" s="1" t="s">
        <v>17</v>
      </c>
      <c r="B5170" s="69" t="s">
        <v>1052</v>
      </c>
      <c r="C5170" s="23" t="s">
        <v>267</v>
      </c>
      <c r="D5170" s="23" t="s">
        <v>267</v>
      </c>
      <c r="E5170" s="23" t="s">
        <v>267</v>
      </c>
      <c r="F5170" s="1" t="s">
        <v>203</v>
      </c>
      <c r="G5170" s="23" t="n">
        <v>7</v>
      </c>
      <c r="H5170" s="23" t="n">
        <v>1</v>
      </c>
      <c r="I5170" s="23" t="str">
        <f aca="false">IF(J5170="RHAP", "Rhizophora apiculata", IF(J5170="EXAG", "Excoecaria agallocha", IF(J5170="BRPA", "Bruguiera parviflora", IF(J5170="XYMO", "Xylocarpus moluccensis", IF(J5170="BRCY", "Bruguiera cylindrica", IF(J5170="AVAL", "Avicennia alba", IF(J5170="AVOF", "Avicennia officinalis", IF(J5170="LURA", "Lumnitzera racemosa", IF(J5170="CETA", "Ceriops tagal", IF(J5170="XYGR", "Xylocarpus granatum", IF(J5170="AVMA", "Avicennia marina", IF(J5170="RHMU", "Rhizophora mucronata", IF(J5170="BRGY", "Bruguiera gymnorrhiza", IF(J5170="BRSE", "Bruguiera sexangula", IF(J5170="SOOV", "Sonneratia ovata", IF(J5170="SOCA", "Sonneratia caseolaris", IF(J5170="HELI", "Heritiera littoralis", IF(J5170="HESY", "Heritiera sylvatica", IF(J5170="NYFR", "Nypa fruticans", IF(J5170="CYRA", "Cynometra ramiflora", IF(J5170="PHPA", "Phoenix paludosa", IF(J5170="SCHY", "Scyphiphora hydrophyllacea", IF(J5170="DIMA", "Diospyros maritima", IF(J5170="POPI", "Pongamia pinnata", IF(J5170="MAPS", "Maniltoa psilogyne", IF(J5170="INBI", "Intsia bijuga", IF(J5170="ACEB", "Acanthus ebracteatus", IF(J5170="CAER", "Calamus erinaceus", IF(J5170="UNUN", "Unknown unknown",  IF(J5170="SOAL", "Sonneratia alba",  IF(J5170="AECO", "Aegiceras corniculatum", "" )) )))))))))))))))))))))))))))))</f>
        <v>Avicennia alba</v>
      </c>
      <c r="J5170" s="1" t="s">
        <v>27</v>
      </c>
      <c r="K5170" s="68" t="n">
        <v>6</v>
      </c>
      <c r="L5170" s="68" t="n">
        <v>2</v>
      </c>
      <c r="M5170" s="1"/>
      <c r="N5170" s="1"/>
      <c r="O5170" s="24" t="s">
        <v>1053</v>
      </c>
    </row>
    <row r="5171" s="18" customFormat="true" ht="13.8" hidden="false" customHeight="false" outlineLevel="0" collapsed="false">
      <c r="A5171" s="1" t="s">
        <v>17</v>
      </c>
      <c r="B5171" s="69" t="s">
        <v>1052</v>
      </c>
      <c r="C5171" s="23" t="s">
        <v>267</v>
      </c>
      <c r="D5171" s="23" t="s">
        <v>267</v>
      </c>
      <c r="E5171" s="23" t="s">
        <v>267</v>
      </c>
      <c r="F5171" s="1" t="s">
        <v>203</v>
      </c>
      <c r="G5171" s="23" t="n">
        <v>7</v>
      </c>
      <c r="H5171" s="23" t="n">
        <v>1</v>
      </c>
      <c r="I5171" s="23" t="str">
        <f aca="false">IF(J5171="RHAP", "Rhizophora apiculata", IF(J5171="EXAG", "Excoecaria agallocha", IF(J5171="BRPA", "Bruguiera parviflora", IF(J5171="XYMO", "Xylocarpus moluccensis", IF(J5171="BRCY", "Bruguiera cylindrica", IF(J5171="AVAL", "Avicennia alba", IF(J5171="AVOF", "Avicennia officinalis", IF(J5171="LURA", "Lumnitzera racemosa", IF(J5171="CETA", "Ceriops tagal", IF(J5171="XYGR", "Xylocarpus granatum", IF(J5171="AVMA", "Avicennia marina", IF(J5171="RHMU", "Rhizophora mucronata", IF(J5171="BRGY", "Bruguiera gymnorrhiza", IF(J5171="BRSE", "Bruguiera sexangula", IF(J5171="SOOV", "Sonneratia ovata", IF(J5171="SOCA", "Sonneratia caseolaris", IF(J5171="HELI", "Heritiera littoralis", IF(J5171="HESY", "Heritiera sylvatica", IF(J5171="NYFR", "Nypa fruticans", IF(J5171="CYRA", "Cynometra ramiflora", IF(J5171="PHPA", "Phoenix paludosa", IF(J5171="SCHY", "Scyphiphora hydrophyllacea", IF(J5171="DIMA", "Diospyros maritima", IF(J5171="POPI", "Pongamia pinnata", IF(J5171="MAPS", "Maniltoa psilogyne", IF(J5171="INBI", "Intsia bijuga", IF(J5171="ACEB", "Acanthus ebracteatus", IF(J5171="CAER", "Calamus erinaceus", IF(J5171="UNUN", "Unknown unknown",  IF(J5171="SOAL", "Sonneratia alba",  IF(J5171="AECO", "Aegiceras corniculatum", "" )) )))))))))))))))))))))))))))))</f>
        <v>Avicennia alba</v>
      </c>
      <c r="J5171" s="1" t="s">
        <v>27</v>
      </c>
      <c r="K5171" s="68" t="n">
        <v>6</v>
      </c>
      <c r="L5171" s="68" t="n">
        <v>2</v>
      </c>
      <c r="M5171" s="1"/>
      <c r="N5171" s="1"/>
      <c r="O5171" s="24" t="s">
        <v>1053</v>
      </c>
    </row>
    <row r="5172" s="18" customFormat="true" ht="13.8" hidden="false" customHeight="false" outlineLevel="0" collapsed="false">
      <c r="A5172" s="1" t="s">
        <v>17</v>
      </c>
      <c r="B5172" s="69" t="s">
        <v>1052</v>
      </c>
      <c r="C5172" s="23" t="s">
        <v>267</v>
      </c>
      <c r="D5172" s="23" t="s">
        <v>267</v>
      </c>
      <c r="E5172" s="23" t="s">
        <v>267</v>
      </c>
      <c r="F5172" s="1" t="s">
        <v>203</v>
      </c>
      <c r="G5172" s="23" t="n">
        <v>7</v>
      </c>
      <c r="H5172" s="23" t="n">
        <v>1</v>
      </c>
      <c r="I5172" s="23" t="str">
        <f aca="false">IF(J5172="RHAP", "Rhizophora apiculata", IF(J5172="EXAG", "Excoecaria agallocha", IF(J5172="BRPA", "Bruguiera parviflora", IF(J5172="XYMO", "Xylocarpus moluccensis", IF(J5172="BRCY", "Bruguiera cylindrica", IF(J5172="AVAL", "Avicennia alba", IF(J5172="AVOF", "Avicennia officinalis", IF(J5172="LURA", "Lumnitzera racemosa", IF(J5172="CETA", "Ceriops tagal", IF(J5172="XYGR", "Xylocarpus granatum", IF(J5172="AVMA", "Avicennia marina", IF(J5172="RHMU", "Rhizophora mucronata", IF(J5172="BRGY", "Bruguiera gymnorrhiza", IF(J5172="BRSE", "Bruguiera sexangula", IF(J5172="SOOV", "Sonneratia ovata", IF(J5172="SOCA", "Sonneratia caseolaris", IF(J5172="HELI", "Heritiera littoralis", IF(J5172="HESY", "Heritiera sylvatica", IF(J5172="NYFR", "Nypa fruticans", IF(J5172="CYRA", "Cynometra ramiflora", IF(J5172="PHPA", "Phoenix paludosa", IF(J5172="SCHY", "Scyphiphora hydrophyllacea", IF(J5172="DIMA", "Diospyros maritima", IF(J5172="POPI", "Pongamia pinnata", IF(J5172="MAPS", "Maniltoa psilogyne", IF(J5172="INBI", "Intsia bijuga", IF(J5172="ACEB", "Acanthus ebracteatus", IF(J5172="CAER", "Calamus erinaceus", IF(J5172="UNUN", "Unknown unknown",  IF(J5172="SOAL", "Sonneratia alba",  IF(J5172="AECO", "Aegiceras corniculatum", "" )) )))))))))))))))))))))))))))))</f>
        <v>Avicennia alba</v>
      </c>
      <c r="J5172" s="1" t="s">
        <v>27</v>
      </c>
      <c r="K5172" s="68" t="n">
        <v>5</v>
      </c>
      <c r="L5172" s="68" t="n">
        <v>2</v>
      </c>
      <c r="M5172" s="1"/>
      <c r="N5172" s="1"/>
      <c r="O5172" s="24" t="s">
        <v>1053</v>
      </c>
    </row>
    <row r="5173" s="18" customFormat="true" ht="13.8" hidden="false" customHeight="false" outlineLevel="0" collapsed="false">
      <c r="A5173" s="1" t="s">
        <v>17</v>
      </c>
      <c r="B5173" s="69" t="s">
        <v>1052</v>
      </c>
      <c r="C5173" s="23" t="s">
        <v>267</v>
      </c>
      <c r="D5173" s="23" t="s">
        <v>267</v>
      </c>
      <c r="E5173" s="23" t="s">
        <v>267</v>
      </c>
      <c r="F5173" s="1" t="s">
        <v>203</v>
      </c>
      <c r="G5173" s="23" t="n">
        <v>7</v>
      </c>
      <c r="H5173" s="23" t="n">
        <v>2</v>
      </c>
      <c r="I5173" s="23" t="str">
        <f aca="false">IF(J5173="RHAP", "Rhizophora apiculata", IF(J5173="EXAG", "Excoecaria agallocha", IF(J5173="BRPA", "Bruguiera parviflora", IF(J5173="XYMO", "Xylocarpus moluccensis", IF(J5173="BRCY", "Bruguiera cylindrica", IF(J5173="AVAL", "Avicennia alba", IF(J5173="AVOF", "Avicennia officinalis", IF(J5173="LURA", "Lumnitzera racemosa", IF(J5173="CETA", "Ceriops tagal", IF(J5173="XYGR", "Xylocarpus granatum", IF(J5173="AVMA", "Avicennia marina", IF(J5173="RHMU", "Rhizophora mucronata", IF(J5173="BRGY", "Bruguiera gymnorrhiza", IF(J5173="BRSE", "Bruguiera sexangula", IF(J5173="SOOV", "Sonneratia ovata", IF(J5173="SOCA", "Sonneratia caseolaris", IF(J5173="HELI", "Heritiera littoralis", IF(J5173="HESY", "Heritiera sylvatica", IF(J5173="NYFR", "Nypa fruticans", IF(J5173="CYRA", "Cynometra ramiflora", IF(J5173="PHPA", "Phoenix paludosa", IF(J5173="SCHY", "Scyphiphora hydrophyllacea", IF(J5173="DIMA", "Diospyros maritima", IF(J5173="POPI", "Pongamia pinnata", IF(J5173="MAPS", "Maniltoa psilogyne", IF(J5173="INBI", "Intsia bijuga", IF(J5173="ACEB", "Acanthus ebracteatus", IF(J5173="CAER", "Calamus erinaceus", IF(J5173="UNUN", "Unknown unknown",  IF(J5173="SOAL", "Sonneratia alba",  IF(J5173="AECO", "Aegiceras corniculatum", "" )) )))))))))))))))))))))))))))))</f>
        <v>Avicennia alba</v>
      </c>
      <c r="J5173" s="1" t="s">
        <v>27</v>
      </c>
      <c r="K5173" s="68" t="n">
        <v>10</v>
      </c>
      <c r="L5173" s="68" t="n">
        <v>7</v>
      </c>
      <c r="M5173" s="1"/>
      <c r="N5173" s="1"/>
      <c r="O5173" s="3"/>
    </row>
    <row r="5174" s="18" customFormat="true" ht="13.8" hidden="false" customHeight="false" outlineLevel="0" collapsed="false">
      <c r="A5174" s="1" t="s">
        <v>17</v>
      </c>
      <c r="B5174" s="69" t="s">
        <v>1052</v>
      </c>
      <c r="C5174" s="23" t="s">
        <v>267</v>
      </c>
      <c r="D5174" s="23" t="s">
        <v>267</v>
      </c>
      <c r="E5174" s="23" t="s">
        <v>267</v>
      </c>
      <c r="F5174" s="1" t="s">
        <v>203</v>
      </c>
      <c r="G5174" s="23" t="n">
        <v>7</v>
      </c>
      <c r="H5174" s="23" t="n">
        <v>2</v>
      </c>
      <c r="I5174" s="23" t="str">
        <f aca="false">IF(J5174="RHAP", "Rhizophora apiculata", IF(J5174="EXAG", "Excoecaria agallocha", IF(J5174="BRPA", "Bruguiera parviflora", IF(J5174="XYMO", "Xylocarpus moluccensis", IF(J5174="BRCY", "Bruguiera cylindrica", IF(J5174="AVAL", "Avicennia alba", IF(J5174="AVOF", "Avicennia officinalis", IF(J5174="LURA", "Lumnitzera racemosa", IF(J5174="CETA", "Ceriops tagal", IF(J5174="XYGR", "Xylocarpus granatum", IF(J5174="AVMA", "Avicennia marina", IF(J5174="RHMU", "Rhizophora mucronata", IF(J5174="BRGY", "Bruguiera gymnorrhiza", IF(J5174="BRSE", "Bruguiera sexangula", IF(J5174="SOOV", "Sonneratia ovata", IF(J5174="SOCA", "Sonneratia caseolaris", IF(J5174="HELI", "Heritiera littoralis", IF(J5174="HESY", "Heritiera sylvatica", IF(J5174="NYFR", "Nypa fruticans", IF(J5174="CYRA", "Cynometra ramiflora", IF(J5174="PHPA", "Phoenix paludosa", IF(J5174="SCHY", "Scyphiphora hydrophyllacea", IF(J5174="DIMA", "Diospyros maritima", IF(J5174="POPI", "Pongamia pinnata", IF(J5174="MAPS", "Maniltoa psilogyne", IF(J5174="INBI", "Intsia bijuga", IF(J5174="ACEB", "Acanthus ebracteatus", IF(J5174="CAER", "Calamus erinaceus", IF(J5174="UNUN", "Unknown unknown",  IF(J5174="SOAL", "Sonneratia alba",  IF(J5174="AECO", "Aegiceras corniculatum", "" )) )))))))))))))))))))))))))))))</f>
        <v>Avicennia alba</v>
      </c>
      <c r="J5174" s="1" t="s">
        <v>27</v>
      </c>
      <c r="K5174" s="68" t="n">
        <v>5</v>
      </c>
      <c r="L5174" s="68" t="n">
        <v>2</v>
      </c>
      <c r="M5174" s="1"/>
      <c r="N5174" s="1"/>
      <c r="O5174" s="3"/>
    </row>
    <row r="5175" s="18" customFormat="true" ht="13.8" hidden="false" customHeight="false" outlineLevel="0" collapsed="false">
      <c r="A5175" s="1" t="s">
        <v>17</v>
      </c>
      <c r="B5175" s="69" t="s">
        <v>1052</v>
      </c>
      <c r="C5175" s="23" t="s">
        <v>267</v>
      </c>
      <c r="D5175" s="23" t="s">
        <v>267</v>
      </c>
      <c r="E5175" s="23" t="s">
        <v>267</v>
      </c>
      <c r="F5175" s="1" t="s">
        <v>203</v>
      </c>
      <c r="G5175" s="23" t="n">
        <v>7</v>
      </c>
      <c r="H5175" s="23" t="n">
        <v>2</v>
      </c>
      <c r="I5175" s="23" t="str">
        <f aca="false">IF(J5175="RHAP", "Rhizophora apiculata", IF(J5175="EXAG", "Excoecaria agallocha", IF(J5175="BRPA", "Bruguiera parviflora", IF(J5175="XYMO", "Xylocarpus moluccensis", IF(J5175="BRCY", "Bruguiera cylindrica", IF(J5175="AVAL", "Avicennia alba", IF(J5175="AVOF", "Avicennia officinalis", IF(J5175="LURA", "Lumnitzera racemosa", IF(J5175="CETA", "Ceriops tagal", IF(J5175="XYGR", "Xylocarpus granatum", IF(J5175="AVMA", "Avicennia marina", IF(J5175="RHMU", "Rhizophora mucronata", IF(J5175="BRGY", "Bruguiera gymnorrhiza", IF(J5175="BRSE", "Bruguiera sexangula", IF(J5175="SOOV", "Sonneratia ovata", IF(J5175="SOCA", "Sonneratia caseolaris", IF(J5175="HELI", "Heritiera littoralis", IF(J5175="HESY", "Heritiera sylvatica", IF(J5175="NYFR", "Nypa fruticans", IF(J5175="CYRA", "Cynometra ramiflora", IF(J5175="PHPA", "Phoenix paludosa", IF(J5175="SCHY", "Scyphiphora hydrophyllacea", IF(J5175="DIMA", "Diospyros maritima", IF(J5175="POPI", "Pongamia pinnata", IF(J5175="MAPS", "Maniltoa psilogyne", IF(J5175="INBI", "Intsia bijuga", IF(J5175="ACEB", "Acanthus ebracteatus", IF(J5175="CAER", "Calamus erinaceus", IF(J5175="UNUN", "Unknown unknown",  IF(J5175="SOAL", "Sonneratia alba",  IF(J5175="AECO", "Aegiceras corniculatum", "" )) )))))))))))))))))))))))))))))</f>
        <v>Avicennia alba</v>
      </c>
      <c r="J5175" s="1" t="s">
        <v>27</v>
      </c>
      <c r="K5175" s="68" t="n">
        <v>7</v>
      </c>
      <c r="L5175" s="68" t="n">
        <v>4</v>
      </c>
      <c r="M5175" s="1"/>
      <c r="N5175" s="1"/>
      <c r="O5175" s="3"/>
    </row>
    <row r="5176" s="18" customFormat="true" ht="13.8" hidden="false" customHeight="false" outlineLevel="0" collapsed="false">
      <c r="A5176" s="1" t="s">
        <v>17</v>
      </c>
      <c r="B5176" s="69" t="s">
        <v>1052</v>
      </c>
      <c r="C5176" s="23" t="s">
        <v>267</v>
      </c>
      <c r="D5176" s="23" t="s">
        <v>267</v>
      </c>
      <c r="E5176" s="23" t="s">
        <v>267</v>
      </c>
      <c r="F5176" s="1" t="s">
        <v>203</v>
      </c>
      <c r="G5176" s="23" t="n">
        <v>7</v>
      </c>
      <c r="H5176" s="23" t="n">
        <v>2</v>
      </c>
      <c r="I5176" s="23" t="str">
        <f aca="false">IF(J5176="RHAP", "Rhizophora apiculata", IF(J5176="EXAG", "Excoecaria agallocha", IF(J5176="BRPA", "Bruguiera parviflora", IF(J5176="XYMO", "Xylocarpus moluccensis", IF(J5176="BRCY", "Bruguiera cylindrica", IF(J5176="AVAL", "Avicennia alba", IF(J5176="AVOF", "Avicennia officinalis", IF(J5176="LURA", "Lumnitzera racemosa", IF(J5176="CETA", "Ceriops tagal", IF(J5176="XYGR", "Xylocarpus granatum", IF(J5176="AVMA", "Avicennia marina", IF(J5176="RHMU", "Rhizophora mucronata", IF(J5176="BRGY", "Bruguiera gymnorrhiza", IF(J5176="BRSE", "Bruguiera sexangula", IF(J5176="SOOV", "Sonneratia ovata", IF(J5176="SOCA", "Sonneratia caseolaris", IF(J5176="HELI", "Heritiera littoralis", IF(J5176="HESY", "Heritiera sylvatica", IF(J5176="NYFR", "Nypa fruticans", IF(J5176="CYRA", "Cynometra ramiflora", IF(J5176="PHPA", "Phoenix paludosa", IF(J5176="SCHY", "Scyphiphora hydrophyllacea", IF(J5176="DIMA", "Diospyros maritima", IF(J5176="POPI", "Pongamia pinnata", IF(J5176="MAPS", "Maniltoa psilogyne", IF(J5176="INBI", "Intsia bijuga", IF(J5176="ACEB", "Acanthus ebracteatus", IF(J5176="CAER", "Calamus erinaceus", IF(J5176="UNUN", "Unknown unknown",  IF(J5176="SOAL", "Sonneratia alba",  IF(J5176="AECO", "Aegiceras corniculatum", "" )) )))))))))))))))))))))))))))))</f>
        <v>Avicennia alba</v>
      </c>
      <c r="J5176" s="1" t="s">
        <v>27</v>
      </c>
      <c r="K5176" s="68" t="n">
        <v>6</v>
      </c>
      <c r="L5176" s="68" t="n">
        <v>4</v>
      </c>
      <c r="M5176" s="1"/>
      <c r="N5176" s="1"/>
      <c r="O5176" s="3"/>
    </row>
    <row r="5177" s="18" customFormat="true" ht="13.8" hidden="false" customHeight="false" outlineLevel="0" collapsed="false">
      <c r="A5177" s="1" t="s">
        <v>17</v>
      </c>
      <c r="B5177" s="69" t="s">
        <v>1052</v>
      </c>
      <c r="C5177" s="23" t="s">
        <v>267</v>
      </c>
      <c r="D5177" s="23" t="s">
        <v>267</v>
      </c>
      <c r="E5177" s="23" t="s">
        <v>267</v>
      </c>
      <c r="F5177" s="1" t="s">
        <v>203</v>
      </c>
      <c r="G5177" s="23" t="n">
        <v>7</v>
      </c>
      <c r="H5177" s="23" t="n">
        <v>2</v>
      </c>
      <c r="I5177" s="23" t="str">
        <f aca="false">IF(J5177="RHAP", "Rhizophora apiculata", IF(J5177="EXAG", "Excoecaria agallocha", IF(J5177="BRPA", "Bruguiera parviflora", IF(J5177="XYMO", "Xylocarpus moluccensis", IF(J5177="BRCY", "Bruguiera cylindrica", IF(J5177="AVAL", "Avicennia alba", IF(J5177="AVOF", "Avicennia officinalis", IF(J5177="LURA", "Lumnitzera racemosa", IF(J5177="CETA", "Ceriops tagal", IF(J5177="XYGR", "Xylocarpus granatum", IF(J5177="AVMA", "Avicennia marina", IF(J5177="RHMU", "Rhizophora mucronata", IF(J5177="BRGY", "Bruguiera gymnorrhiza", IF(J5177="BRSE", "Bruguiera sexangula", IF(J5177="SOOV", "Sonneratia ovata", IF(J5177="SOCA", "Sonneratia caseolaris", IF(J5177="HELI", "Heritiera littoralis", IF(J5177="HESY", "Heritiera sylvatica", IF(J5177="NYFR", "Nypa fruticans", IF(J5177="CYRA", "Cynometra ramiflora", IF(J5177="PHPA", "Phoenix paludosa", IF(J5177="SCHY", "Scyphiphora hydrophyllacea", IF(J5177="DIMA", "Diospyros maritima", IF(J5177="POPI", "Pongamia pinnata", IF(J5177="MAPS", "Maniltoa psilogyne", IF(J5177="INBI", "Intsia bijuga", IF(J5177="ACEB", "Acanthus ebracteatus", IF(J5177="CAER", "Calamus erinaceus", IF(J5177="UNUN", "Unknown unknown",  IF(J5177="SOAL", "Sonneratia alba",  IF(J5177="AECO", "Aegiceras corniculatum", "" )) )))))))))))))))))))))))))))))</f>
        <v>Avicennia alba</v>
      </c>
      <c r="J5177" s="1" t="s">
        <v>27</v>
      </c>
      <c r="K5177" s="68" t="n">
        <v>5</v>
      </c>
      <c r="L5177" s="68" t="n">
        <v>3</v>
      </c>
      <c r="M5177" s="1"/>
      <c r="N5177" s="1"/>
      <c r="O5177" s="3"/>
    </row>
    <row r="5178" s="18" customFormat="true" ht="13.8" hidden="false" customHeight="false" outlineLevel="0" collapsed="false">
      <c r="A5178" s="1" t="s">
        <v>17</v>
      </c>
      <c r="B5178" s="69" t="s">
        <v>1052</v>
      </c>
      <c r="C5178" s="23" t="s">
        <v>267</v>
      </c>
      <c r="D5178" s="23" t="s">
        <v>267</v>
      </c>
      <c r="E5178" s="23" t="s">
        <v>267</v>
      </c>
      <c r="F5178" s="1" t="s">
        <v>203</v>
      </c>
      <c r="G5178" s="23" t="n">
        <v>7</v>
      </c>
      <c r="H5178" s="23" t="n">
        <v>2</v>
      </c>
      <c r="I5178" s="23" t="str">
        <f aca="false">IF(J5178="RHAP", "Rhizophora apiculata", IF(J5178="EXAG", "Excoecaria agallocha", IF(J5178="BRPA", "Bruguiera parviflora", IF(J5178="XYMO", "Xylocarpus moluccensis", IF(J5178="BRCY", "Bruguiera cylindrica", IF(J5178="AVAL", "Avicennia alba", IF(J5178="AVOF", "Avicennia officinalis", IF(J5178="LURA", "Lumnitzera racemosa", IF(J5178="CETA", "Ceriops tagal", IF(J5178="XYGR", "Xylocarpus granatum", IF(J5178="AVMA", "Avicennia marina", IF(J5178="RHMU", "Rhizophora mucronata", IF(J5178="BRGY", "Bruguiera gymnorrhiza", IF(J5178="BRSE", "Bruguiera sexangula", IF(J5178="SOOV", "Sonneratia ovata", IF(J5178="SOCA", "Sonneratia caseolaris", IF(J5178="HELI", "Heritiera littoralis", IF(J5178="HESY", "Heritiera sylvatica", IF(J5178="NYFR", "Nypa fruticans", IF(J5178="CYRA", "Cynometra ramiflora", IF(J5178="PHPA", "Phoenix paludosa", IF(J5178="SCHY", "Scyphiphora hydrophyllacea", IF(J5178="DIMA", "Diospyros maritima", IF(J5178="POPI", "Pongamia pinnata", IF(J5178="MAPS", "Maniltoa psilogyne", IF(J5178="INBI", "Intsia bijuga", IF(J5178="ACEB", "Acanthus ebracteatus", IF(J5178="CAER", "Calamus erinaceus", IF(J5178="UNUN", "Unknown unknown",  IF(J5178="SOAL", "Sonneratia alba",  IF(J5178="AECO", "Aegiceras corniculatum", "" )) )))))))))))))))))))))))))))))</f>
        <v>Avicennia alba</v>
      </c>
      <c r="J5178" s="1" t="s">
        <v>27</v>
      </c>
      <c r="K5178" s="68" t="n">
        <v>12</v>
      </c>
      <c r="L5178" s="68" t="n">
        <v>6</v>
      </c>
      <c r="M5178" s="1"/>
      <c r="N5178" s="1"/>
      <c r="O5178" s="3"/>
    </row>
    <row r="5179" s="18" customFormat="true" ht="13.8" hidden="false" customHeight="false" outlineLevel="0" collapsed="false">
      <c r="A5179" s="1" t="s">
        <v>17</v>
      </c>
      <c r="B5179" s="69" t="s">
        <v>1052</v>
      </c>
      <c r="C5179" s="23" t="s">
        <v>267</v>
      </c>
      <c r="D5179" s="23" t="s">
        <v>267</v>
      </c>
      <c r="E5179" s="23" t="s">
        <v>267</v>
      </c>
      <c r="F5179" s="1" t="s">
        <v>203</v>
      </c>
      <c r="G5179" s="23" t="n">
        <v>7</v>
      </c>
      <c r="H5179" s="23" t="n">
        <v>2</v>
      </c>
      <c r="I5179" s="23" t="str">
        <f aca="false">IF(J5179="RHAP", "Rhizophora apiculata", IF(J5179="EXAG", "Excoecaria agallocha", IF(J5179="BRPA", "Bruguiera parviflora", IF(J5179="XYMO", "Xylocarpus moluccensis", IF(J5179="BRCY", "Bruguiera cylindrica", IF(J5179="AVAL", "Avicennia alba", IF(J5179="AVOF", "Avicennia officinalis", IF(J5179="LURA", "Lumnitzera racemosa", IF(J5179="CETA", "Ceriops tagal", IF(J5179="XYGR", "Xylocarpus granatum", IF(J5179="AVMA", "Avicennia marina", IF(J5179="RHMU", "Rhizophora mucronata", IF(J5179="BRGY", "Bruguiera gymnorrhiza", IF(J5179="BRSE", "Bruguiera sexangula", IF(J5179="SOOV", "Sonneratia ovata", IF(J5179="SOCA", "Sonneratia caseolaris", IF(J5179="HELI", "Heritiera littoralis", IF(J5179="HESY", "Heritiera sylvatica", IF(J5179="NYFR", "Nypa fruticans", IF(J5179="CYRA", "Cynometra ramiflora", IF(J5179="PHPA", "Phoenix paludosa", IF(J5179="SCHY", "Scyphiphora hydrophyllacea", IF(J5179="DIMA", "Diospyros maritima", IF(J5179="POPI", "Pongamia pinnata", IF(J5179="MAPS", "Maniltoa psilogyne", IF(J5179="INBI", "Intsia bijuga", IF(J5179="ACEB", "Acanthus ebracteatus", IF(J5179="CAER", "Calamus erinaceus", IF(J5179="UNUN", "Unknown unknown",  IF(J5179="SOAL", "Sonneratia alba",  IF(J5179="AECO", "Aegiceras corniculatum", "" )) )))))))))))))))))))))))))))))</f>
        <v>Avicennia alba</v>
      </c>
      <c r="J5179" s="1" t="s">
        <v>27</v>
      </c>
      <c r="K5179" s="68" t="n">
        <v>15</v>
      </c>
      <c r="L5179" s="68" t="n">
        <v>6</v>
      </c>
      <c r="M5179" s="1"/>
      <c r="N5179" s="1"/>
      <c r="O5179" s="3"/>
    </row>
    <row r="5180" s="18" customFormat="true" ht="13.8" hidden="false" customHeight="false" outlineLevel="0" collapsed="false">
      <c r="A5180" s="1" t="s">
        <v>17</v>
      </c>
      <c r="B5180" s="69" t="s">
        <v>1052</v>
      </c>
      <c r="C5180" s="23" t="s">
        <v>267</v>
      </c>
      <c r="D5180" s="23" t="s">
        <v>267</v>
      </c>
      <c r="E5180" s="23" t="s">
        <v>267</v>
      </c>
      <c r="F5180" s="1" t="s">
        <v>203</v>
      </c>
      <c r="G5180" s="23" t="n">
        <v>7</v>
      </c>
      <c r="H5180" s="23" t="n">
        <v>2</v>
      </c>
      <c r="I5180" s="23" t="str">
        <f aca="false">IF(J5180="RHAP", "Rhizophora apiculata", IF(J5180="EXAG", "Excoecaria agallocha", IF(J5180="BRPA", "Bruguiera parviflora", IF(J5180="XYMO", "Xylocarpus moluccensis", IF(J5180="BRCY", "Bruguiera cylindrica", IF(J5180="AVAL", "Avicennia alba", IF(J5180="AVOF", "Avicennia officinalis", IF(J5180="LURA", "Lumnitzera racemosa", IF(J5180="CETA", "Ceriops tagal", IF(J5180="XYGR", "Xylocarpus granatum", IF(J5180="AVMA", "Avicennia marina", IF(J5180="RHMU", "Rhizophora mucronata", IF(J5180="BRGY", "Bruguiera gymnorrhiza", IF(J5180="BRSE", "Bruguiera sexangula", IF(J5180="SOOV", "Sonneratia ovata", IF(J5180="SOCA", "Sonneratia caseolaris", IF(J5180="HELI", "Heritiera littoralis", IF(J5180="HESY", "Heritiera sylvatica", IF(J5180="NYFR", "Nypa fruticans", IF(J5180="CYRA", "Cynometra ramiflora", IF(J5180="PHPA", "Phoenix paludosa", IF(J5180="SCHY", "Scyphiphora hydrophyllacea", IF(J5180="DIMA", "Diospyros maritima", IF(J5180="POPI", "Pongamia pinnata", IF(J5180="MAPS", "Maniltoa psilogyne", IF(J5180="INBI", "Intsia bijuga", IF(J5180="ACEB", "Acanthus ebracteatus", IF(J5180="CAER", "Calamus erinaceus", IF(J5180="UNUN", "Unknown unknown",  IF(J5180="SOAL", "Sonneratia alba",  IF(J5180="AECO", "Aegiceras corniculatum", "" )) )))))))))))))))))))))))))))))</f>
        <v>Avicennia alba</v>
      </c>
      <c r="J5180" s="1" t="s">
        <v>27</v>
      </c>
      <c r="K5180" s="68" t="n">
        <v>5</v>
      </c>
      <c r="L5180" s="68" t="n">
        <v>3</v>
      </c>
      <c r="M5180" s="1"/>
      <c r="N5180" s="1"/>
      <c r="O5180" s="3"/>
    </row>
    <row r="5181" s="18" customFormat="true" ht="13.8" hidden="false" customHeight="false" outlineLevel="0" collapsed="false">
      <c r="A5181" s="1" t="s">
        <v>17</v>
      </c>
      <c r="B5181" s="69" t="s">
        <v>1052</v>
      </c>
      <c r="C5181" s="23" t="s">
        <v>267</v>
      </c>
      <c r="D5181" s="23" t="s">
        <v>267</v>
      </c>
      <c r="E5181" s="23" t="s">
        <v>267</v>
      </c>
      <c r="F5181" s="1" t="s">
        <v>203</v>
      </c>
      <c r="G5181" s="23" t="n">
        <v>7</v>
      </c>
      <c r="H5181" s="23" t="n">
        <v>2</v>
      </c>
      <c r="I5181" s="23" t="str">
        <f aca="false">IF(J5181="RHAP", "Rhizophora apiculata", IF(J5181="EXAG", "Excoecaria agallocha", IF(J5181="BRPA", "Bruguiera parviflora", IF(J5181="XYMO", "Xylocarpus moluccensis", IF(J5181="BRCY", "Bruguiera cylindrica", IF(J5181="AVAL", "Avicennia alba", IF(J5181="AVOF", "Avicennia officinalis", IF(J5181="LURA", "Lumnitzera racemosa", IF(J5181="CETA", "Ceriops tagal", IF(J5181="XYGR", "Xylocarpus granatum", IF(J5181="AVMA", "Avicennia marina", IF(J5181="RHMU", "Rhizophora mucronata", IF(J5181="BRGY", "Bruguiera gymnorrhiza", IF(J5181="BRSE", "Bruguiera sexangula", IF(J5181="SOOV", "Sonneratia ovata", IF(J5181="SOCA", "Sonneratia caseolaris", IF(J5181="HELI", "Heritiera littoralis", IF(J5181="HESY", "Heritiera sylvatica", IF(J5181="NYFR", "Nypa fruticans", IF(J5181="CYRA", "Cynometra ramiflora", IF(J5181="PHPA", "Phoenix paludosa", IF(J5181="SCHY", "Scyphiphora hydrophyllacea", IF(J5181="DIMA", "Diospyros maritima", IF(J5181="POPI", "Pongamia pinnata", IF(J5181="MAPS", "Maniltoa psilogyne", IF(J5181="INBI", "Intsia bijuga", IF(J5181="ACEB", "Acanthus ebracteatus", IF(J5181="CAER", "Calamus erinaceus", IF(J5181="UNUN", "Unknown unknown",  IF(J5181="SOAL", "Sonneratia alba",  IF(J5181="AECO", "Aegiceras corniculatum", "" )) )))))))))))))))))))))))))))))</f>
        <v>Avicennia alba</v>
      </c>
      <c r="J5181" s="1" t="s">
        <v>27</v>
      </c>
      <c r="K5181" s="68" t="n">
        <v>8</v>
      </c>
      <c r="L5181" s="68" t="n">
        <v>3</v>
      </c>
      <c r="M5181" s="1"/>
      <c r="N5181" s="1"/>
      <c r="O5181" s="3"/>
    </row>
    <row r="5182" s="18" customFormat="true" ht="13.8" hidden="false" customHeight="false" outlineLevel="0" collapsed="false">
      <c r="A5182" s="1" t="s">
        <v>17</v>
      </c>
      <c r="B5182" s="69" t="s">
        <v>1052</v>
      </c>
      <c r="C5182" s="23" t="s">
        <v>267</v>
      </c>
      <c r="D5182" s="23" t="s">
        <v>267</v>
      </c>
      <c r="E5182" s="23" t="s">
        <v>267</v>
      </c>
      <c r="F5182" s="1" t="s">
        <v>203</v>
      </c>
      <c r="G5182" s="23" t="n">
        <v>7</v>
      </c>
      <c r="H5182" s="23" t="n">
        <v>3</v>
      </c>
      <c r="I5182" s="23" t="str">
        <f aca="false">IF(J5182="RHAP", "Rhizophora apiculata", IF(J5182="EXAG", "Excoecaria agallocha", IF(J5182="BRPA", "Bruguiera parviflora", IF(J5182="XYMO", "Xylocarpus moluccensis", IF(J5182="BRCY", "Bruguiera cylindrica", IF(J5182="AVAL", "Avicennia alba", IF(J5182="AVOF", "Avicennia officinalis", IF(J5182="LURA", "Lumnitzera racemosa", IF(J5182="CETA", "Ceriops tagal", IF(J5182="XYGR", "Xylocarpus granatum", IF(J5182="AVMA", "Avicennia marina", IF(J5182="RHMU", "Rhizophora mucronata", IF(J5182="BRGY", "Bruguiera gymnorrhiza", IF(J5182="BRSE", "Bruguiera sexangula", IF(J5182="SOOV", "Sonneratia ovata", IF(J5182="SOCA", "Sonneratia caseolaris", IF(J5182="HELI", "Heritiera littoralis", IF(J5182="HESY", "Heritiera sylvatica", IF(J5182="NYFR", "Nypa fruticans", IF(J5182="CYRA", "Cynometra ramiflora", IF(J5182="PHPA", "Phoenix paludosa", IF(J5182="SCHY", "Scyphiphora hydrophyllacea", IF(J5182="DIMA", "Diospyros maritima", IF(J5182="POPI", "Pongamia pinnata", IF(J5182="MAPS", "Maniltoa psilogyne", IF(J5182="INBI", "Intsia bijuga", IF(J5182="ACEB", "Acanthus ebracteatus", IF(J5182="CAER", "Calamus erinaceus", IF(J5182="UNUN", "Unknown unknown",  IF(J5182="SOAL", "Sonneratia alba",  IF(J5182="AECO", "Aegiceras corniculatum", "" )) )))))))))))))))))))))))))))))</f>
        <v>Avicennia alba</v>
      </c>
      <c r="J5182" s="1" t="s">
        <v>27</v>
      </c>
      <c r="K5182" s="68" t="n">
        <v>6</v>
      </c>
      <c r="L5182" s="68" t="n">
        <v>2.5</v>
      </c>
      <c r="M5182" s="1"/>
      <c r="N5182" s="1"/>
      <c r="O5182" s="3"/>
    </row>
    <row r="5183" s="18" customFormat="true" ht="13.8" hidden="false" customHeight="false" outlineLevel="0" collapsed="false">
      <c r="A5183" s="1" t="s">
        <v>17</v>
      </c>
      <c r="B5183" s="69" t="s">
        <v>1052</v>
      </c>
      <c r="C5183" s="23" t="s">
        <v>267</v>
      </c>
      <c r="D5183" s="23" t="s">
        <v>267</v>
      </c>
      <c r="E5183" s="23" t="s">
        <v>267</v>
      </c>
      <c r="F5183" s="1" t="s">
        <v>203</v>
      </c>
      <c r="G5183" s="23" t="n">
        <v>8</v>
      </c>
      <c r="H5183" s="23" t="n">
        <v>1</v>
      </c>
      <c r="I5183" s="23" t="str">
        <f aca="false">IF(J5183="RHAP", "Rhizophora apiculata", IF(J5183="EXAG", "Excoecaria agallocha", IF(J5183="BRPA", "Bruguiera parviflora", IF(J5183="XYMO", "Xylocarpus moluccensis", IF(J5183="BRCY", "Bruguiera cylindrica", IF(J5183="AVAL", "Avicennia alba", IF(J5183="AVOF", "Avicennia officinalis", IF(J5183="LURA", "Lumnitzera racemosa", IF(J5183="CETA", "Ceriops tagal", IF(J5183="XYGR", "Xylocarpus granatum", IF(J5183="AVMA", "Avicennia marina", IF(J5183="RHMU", "Rhizophora mucronata", IF(J5183="BRGY", "Bruguiera gymnorrhiza", IF(J5183="BRSE", "Bruguiera sexangula", IF(J5183="SOOV", "Sonneratia ovata", IF(J5183="SOCA", "Sonneratia caseolaris", IF(J5183="HELI", "Heritiera littoralis", IF(J5183="HESY", "Heritiera sylvatica", IF(J5183="NYFR", "Nypa fruticans", IF(J5183="CYRA", "Cynometra ramiflora", IF(J5183="PHPA", "Phoenix paludosa", IF(J5183="SCHY", "Scyphiphora hydrophyllacea", IF(J5183="DIMA", "Diospyros maritima", IF(J5183="POPI", "Pongamia pinnata", IF(J5183="MAPS", "Maniltoa psilogyne", IF(J5183="INBI", "Intsia bijuga", IF(J5183="ACEB", "Acanthus ebracteatus", IF(J5183="CAER", "Calamus erinaceus", IF(J5183="UNUN", "Unknown unknown",  IF(J5183="SOAL", "Sonneratia alba",  IF(J5183="AECO", "Aegiceras corniculatum", "" )) )))))))))))))))))))))))))))))</f>
        <v>Sonneratia alba</v>
      </c>
      <c r="J5183" s="1" t="s">
        <v>1039</v>
      </c>
      <c r="K5183" s="68" t="n">
        <v>5</v>
      </c>
      <c r="L5183" s="68" t="n">
        <v>3.5</v>
      </c>
      <c r="M5183" s="1"/>
      <c r="N5183" s="1"/>
      <c r="O5183" s="3"/>
    </row>
    <row r="5184" s="18" customFormat="true" ht="13.8" hidden="false" customHeight="false" outlineLevel="0" collapsed="false">
      <c r="A5184" s="1" t="s">
        <v>17</v>
      </c>
      <c r="B5184" s="69" t="s">
        <v>1052</v>
      </c>
      <c r="C5184" s="23" t="s">
        <v>267</v>
      </c>
      <c r="D5184" s="23" t="s">
        <v>267</v>
      </c>
      <c r="E5184" s="23" t="s">
        <v>267</v>
      </c>
      <c r="F5184" s="1" t="s">
        <v>203</v>
      </c>
      <c r="G5184" s="23" t="n">
        <v>8</v>
      </c>
      <c r="H5184" s="23" t="n">
        <v>1</v>
      </c>
      <c r="I5184" s="23" t="str">
        <f aca="false">IF(J5184="RHAP", "Rhizophora apiculata", IF(J5184="EXAG", "Excoecaria agallocha", IF(J5184="BRPA", "Bruguiera parviflora", IF(J5184="XYMO", "Xylocarpus moluccensis", IF(J5184="BRCY", "Bruguiera cylindrica", IF(J5184="AVAL", "Avicennia alba", IF(J5184="AVOF", "Avicennia officinalis", IF(J5184="LURA", "Lumnitzera racemosa", IF(J5184="CETA", "Ceriops tagal", IF(J5184="XYGR", "Xylocarpus granatum", IF(J5184="AVMA", "Avicennia marina", IF(J5184="RHMU", "Rhizophora mucronata", IF(J5184="BRGY", "Bruguiera gymnorrhiza", IF(J5184="BRSE", "Bruguiera sexangula", IF(J5184="SOOV", "Sonneratia ovata", IF(J5184="SOCA", "Sonneratia caseolaris", IF(J5184="HELI", "Heritiera littoralis", IF(J5184="HESY", "Heritiera sylvatica", IF(J5184="NYFR", "Nypa fruticans", IF(J5184="CYRA", "Cynometra ramiflora", IF(J5184="PHPA", "Phoenix paludosa", IF(J5184="SCHY", "Scyphiphora hydrophyllacea", IF(J5184="DIMA", "Diospyros maritima", IF(J5184="POPI", "Pongamia pinnata", IF(J5184="MAPS", "Maniltoa psilogyne", IF(J5184="INBI", "Intsia bijuga", IF(J5184="ACEB", "Acanthus ebracteatus", IF(J5184="CAER", "Calamus erinaceus", IF(J5184="UNUN", "Unknown unknown",  IF(J5184="SOAL", "Sonneratia alba",  IF(J5184="AECO", "Aegiceras corniculatum", "" )) )))))))))))))))))))))))))))))</f>
        <v>Rhizophora apiculata</v>
      </c>
      <c r="J5184" s="1" t="s">
        <v>21</v>
      </c>
      <c r="K5184" s="68" t="n">
        <v>5</v>
      </c>
      <c r="L5184" s="68" t="n">
        <v>1</v>
      </c>
      <c r="M5184" s="1"/>
      <c r="N5184" s="1"/>
      <c r="O5184" s="3"/>
    </row>
    <row r="5185" s="18" customFormat="true" ht="13.8" hidden="false" customHeight="false" outlineLevel="0" collapsed="false">
      <c r="A5185" s="1" t="s">
        <v>17</v>
      </c>
      <c r="B5185" s="69" t="s">
        <v>1052</v>
      </c>
      <c r="C5185" s="23" t="s">
        <v>267</v>
      </c>
      <c r="D5185" s="23" t="s">
        <v>267</v>
      </c>
      <c r="E5185" s="23" t="s">
        <v>267</v>
      </c>
      <c r="F5185" s="1" t="s">
        <v>203</v>
      </c>
      <c r="G5185" s="23" t="n">
        <v>8</v>
      </c>
      <c r="H5185" s="23" t="n">
        <v>1</v>
      </c>
      <c r="I5185" s="23" t="str">
        <f aca="false">IF(J5185="RHAP", "Rhizophora apiculata", IF(J5185="EXAG", "Excoecaria agallocha", IF(J5185="BRPA", "Bruguiera parviflora", IF(J5185="XYMO", "Xylocarpus moluccensis", IF(J5185="BRCY", "Bruguiera cylindrica", IF(J5185="AVAL", "Avicennia alba", IF(J5185="AVOF", "Avicennia officinalis", IF(J5185="LURA", "Lumnitzera racemosa", IF(J5185="CETA", "Ceriops tagal", IF(J5185="XYGR", "Xylocarpus granatum", IF(J5185="AVMA", "Avicennia marina", IF(J5185="RHMU", "Rhizophora mucronata", IF(J5185="BRGY", "Bruguiera gymnorrhiza", IF(J5185="BRSE", "Bruguiera sexangula", IF(J5185="SOOV", "Sonneratia ovata", IF(J5185="SOCA", "Sonneratia caseolaris", IF(J5185="HELI", "Heritiera littoralis", IF(J5185="HESY", "Heritiera sylvatica", IF(J5185="NYFR", "Nypa fruticans", IF(J5185="CYRA", "Cynometra ramiflora", IF(J5185="PHPA", "Phoenix paludosa", IF(J5185="SCHY", "Scyphiphora hydrophyllacea", IF(J5185="DIMA", "Diospyros maritima", IF(J5185="POPI", "Pongamia pinnata", IF(J5185="MAPS", "Maniltoa psilogyne", IF(J5185="INBI", "Intsia bijuga", IF(J5185="ACEB", "Acanthus ebracteatus", IF(J5185="CAER", "Calamus erinaceus", IF(J5185="UNUN", "Unknown unknown",  IF(J5185="SOAL", "Sonneratia alba",  IF(J5185="AECO", "Aegiceras corniculatum", "" )) )))))))))))))))))))))))))))))</f>
        <v>Sonneratia alba</v>
      </c>
      <c r="J5185" s="1" t="s">
        <v>1039</v>
      </c>
      <c r="K5185" s="68" t="n">
        <v>5</v>
      </c>
      <c r="L5185" s="68" t="n">
        <v>3.5</v>
      </c>
      <c r="M5185" s="1"/>
      <c r="N5185" s="1"/>
      <c r="O5185" s="3"/>
    </row>
    <row r="5186" s="18" customFormat="true" ht="13.8" hidden="false" customHeight="false" outlineLevel="0" collapsed="false">
      <c r="A5186" s="1" t="s">
        <v>17</v>
      </c>
      <c r="B5186" s="69" t="s">
        <v>1052</v>
      </c>
      <c r="C5186" s="23" t="s">
        <v>267</v>
      </c>
      <c r="D5186" s="23" t="s">
        <v>267</v>
      </c>
      <c r="E5186" s="23" t="s">
        <v>267</v>
      </c>
      <c r="F5186" s="1" t="s">
        <v>203</v>
      </c>
      <c r="G5186" s="23" t="n">
        <v>8</v>
      </c>
      <c r="H5186" s="23" t="n">
        <v>1</v>
      </c>
      <c r="I5186" s="23" t="str">
        <f aca="false">IF(J5186="RHAP", "Rhizophora apiculata", IF(J5186="EXAG", "Excoecaria agallocha", IF(J5186="BRPA", "Bruguiera parviflora", IF(J5186="XYMO", "Xylocarpus moluccensis", IF(J5186="BRCY", "Bruguiera cylindrica", IF(J5186="AVAL", "Avicennia alba", IF(J5186="AVOF", "Avicennia officinalis", IF(J5186="LURA", "Lumnitzera racemosa", IF(J5186="CETA", "Ceriops tagal", IF(J5186="XYGR", "Xylocarpus granatum", IF(J5186="AVMA", "Avicennia marina", IF(J5186="RHMU", "Rhizophora mucronata", IF(J5186="BRGY", "Bruguiera gymnorrhiza", IF(J5186="BRSE", "Bruguiera sexangula", IF(J5186="SOOV", "Sonneratia ovata", IF(J5186="SOCA", "Sonneratia caseolaris", IF(J5186="HELI", "Heritiera littoralis", IF(J5186="HESY", "Heritiera sylvatica", IF(J5186="NYFR", "Nypa fruticans", IF(J5186="CYRA", "Cynometra ramiflora", IF(J5186="PHPA", "Phoenix paludosa", IF(J5186="SCHY", "Scyphiphora hydrophyllacea", IF(J5186="DIMA", "Diospyros maritima", IF(J5186="POPI", "Pongamia pinnata", IF(J5186="MAPS", "Maniltoa psilogyne", IF(J5186="INBI", "Intsia bijuga", IF(J5186="ACEB", "Acanthus ebracteatus", IF(J5186="CAER", "Calamus erinaceus", IF(J5186="UNUN", "Unknown unknown",  IF(J5186="SOAL", "Sonneratia alba",  IF(J5186="AECO", "Aegiceras corniculatum", "" )) )))))))))))))))))))))))))))))</f>
        <v>Rhizophora apiculata</v>
      </c>
      <c r="J5186" s="1" t="s">
        <v>21</v>
      </c>
      <c r="K5186" s="68" t="n">
        <v>6</v>
      </c>
      <c r="L5186" s="68" t="n">
        <v>2.5</v>
      </c>
      <c r="M5186" s="1"/>
      <c r="N5186" s="1"/>
      <c r="O5186" s="3"/>
    </row>
    <row r="5187" s="18" customFormat="true" ht="13.8" hidden="false" customHeight="false" outlineLevel="0" collapsed="false">
      <c r="A5187" s="1" t="s">
        <v>17</v>
      </c>
      <c r="B5187" s="69" t="s">
        <v>1052</v>
      </c>
      <c r="C5187" s="23" t="s">
        <v>267</v>
      </c>
      <c r="D5187" s="23" t="s">
        <v>267</v>
      </c>
      <c r="E5187" s="23" t="s">
        <v>267</v>
      </c>
      <c r="F5187" s="1" t="s">
        <v>203</v>
      </c>
      <c r="G5187" s="23" t="n">
        <v>8</v>
      </c>
      <c r="H5187" s="23" t="n">
        <v>1</v>
      </c>
      <c r="I5187" s="23" t="str">
        <f aca="false">IF(J5187="RHAP", "Rhizophora apiculata", IF(J5187="EXAG", "Excoecaria agallocha", IF(J5187="BRPA", "Bruguiera parviflora", IF(J5187="XYMO", "Xylocarpus moluccensis", IF(J5187="BRCY", "Bruguiera cylindrica", IF(J5187="AVAL", "Avicennia alba", IF(J5187="AVOF", "Avicennia officinalis", IF(J5187="LURA", "Lumnitzera racemosa", IF(J5187="CETA", "Ceriops tagal", IF(J5187="XYGR", "Xylocarpus granatum", IF(J5187="AVMA", "Avicennia marina", IF(J5187="RHMU", "Rhizophora mucronata", IF(J5187="BRGY", "Bruguiera gymnorrhiza", IF(J5187="BRSE", "Bruguiera sexangula", IF(J5187="SOOV", "Sonneratia ovata", IF(J5187="SOCA", "Sonneratia caseolaris", IF(J5187="HELI", "Heritiera littoralis", IF(J5187="HESY", "Heritiera sylvatica", IF(J5187="NYFR", "Nypa fruticans", IF(J5187="CYRA", "Cynometra ramiflora", IF(J5187="PHPA", "Phoenix paludosa", IF(J5187="SCHY", "Scyphiphora hydrophyllacea", IF(J5187="DIMA", "Diospyros maritima", IF(J5187="POPI", "Pongamia pinnata", IF(J5187="MAPS", "Maniltoa psilogyne", IF(J5187="INBI", "Intsia bijuga", IF(J5187="ACEB", "Acanthus ebracteatus", IF(J5187="CAER", "Calamus erinaceus", IF(J5187="UNUN", "Unknown unknown",  IF(J5187="SOAL", "Sonneratia alba",  IF(J5187="AECO", "Aegiceras corniculatum", "" )) )))))))))))))))))))))))))))))</f>
        <v>Avicennia alba</v>
      </c>
      <c r="J5187" s="1" t="s">
        <v>27</v>
      </c>
      <c r="K5187" s="68" t="n">
        <v>5</v>
      </c>
      <c r="L5187" s="68" t="n">
        <v>4</v>
      </c>
      <c r="M5187" s="1"/>
      <c r="N5187" s="1"/>
      <c r="O5187" s="3"/>
    </row>
    <row r="5188" s="18" customFormat="true" ht="13.8" hidden="false" customHeight="false" outlineLevel="0" collapsed="false">
      <c r="A5188" s="1" t="s">
        <v>17</v>
      </c>
      <c r="B5188" s="69" t="s">
        <v>1052</v>
      </c>
      <c r="C5188" s="23" t="s">
        <v>267</v>
      </c>
      <c r="D5188" s="23" t="s">
        <v>267</v>
      </c>
      <c r="E5188" s="23" t="s">
        <v>267</v>
      </c>
      <c r="F5188" s="1" t="s">
        <v>203</v>
      </c>
      <c r="G5188" s="23" t="n">
        <v>8</v>
      </c>
      <c r="H5188" s="23" t="n">
        <v>1</v>
      </c>
      <c r="I5188" s="23" t="str">
        <f aca="false">IF(J5188="RHAP", "Rhizophora apiculata", IF(J5188="EXAG", "Excoecaria agallocha", IF(J5188="BRPA", "Bruguiera parviflora", IF(J5188="XYMO", "Xylocarpus moluccensis", IF(J5188="BRCY", "Bruguiera cylindrica", IF(J5188="AVAL", "Avicennia alba", IF(J5188="AVOF", "Avicennia officinalis", IF(J5188="LURA", "Lumnitzera racemosa", IF(J5188="CETA", "Ceriops tagal", IF(J5188="XYGR", "Xylocarpus granatum", IF(J5188="AVMA", "Avicennia marina", IF(J5188="RHMU", "Rhizophora mucronata", IF(J5188="BRGY", "Bruguiera gymnorrhiza", IF(J5188="BRSE", "Bruguiera sexangula", IF(J5188="SOOV", "Sonneratia ovata", IF(J5188="SOCA", "Sonneratia caseolaris", IF(J5188="HELI", "Heritiera littoralis", IF(J5188="HESY", "Heritiera sylvatica", IF(J5188="NYFR", "Nypa fruticans", IF(J5188="CYRA", "Cynometra ramiflora", IF(J5188="PHPA", "Phoenix paludosa", IF(J5188="SCHY", "Scyphiphora hydrophyllacea", IF(J5188="DIMA", "Diospyros maritima", IF(J5188="POPI", "Pongamia pinnata", IF(J5188="MAPS", "Maniltoa psilogyne", IF(J5188="INBI", "Intsia bijuga", IF(J5188="ACEB", "Acanthus ebracteatus", IF(J5188="CAER", "Calamus erinaceus", IF(J5188="UNUN", "Unknown unknown",  IF(J5188="SOAL", "Sonneratia alba",  IF(J5188="AECO", "Aegiceras corniculatum", "" )) )))))))))))))))))))))))))))))</f>
        <v>Sonneratia alba</v>
      </c>
      <c r="J5188" s="1" t="s">
        <v>1039</v>
      </c>
      <c r="K5188" s="68" t="n">
        <v>10</v>
      </c>
      <c r="L5188" s="68" t="n">
        <v>4.5</v>
      </c>
      <c r="M5188" s="1"/>
      <c r="N5188" s="1"/>
      <c r="O5188" s="3"/>
    </row>
    <row r="5189" s="18" customFormat="true" ht="13.8" hidden="false" customHeight="false" outlineLevel="0" collapsed="false">
      <c r="A5189" s="1" t="s">
        <v>17</v>
      </c>
      <c r="B5189" s="69" t="s">
        <v>1052</v>
      </c>
      <c r="C5189" s="23" t="s">
        <v>267</v>
      </c>
      <c r="D5189" s="23" t="s">
        <v>267</v>
      </c>
      <c r="E5189" s="23" t="s">
        <v>267</v>
      </c>
      <c r="F5189" s="1" t="s">
        <v>203</v>
      </c>
      <c r="G5189" s="23" t="n">
        <v>8</v>
      </c>
      <c r="H5189" s="23" t="n">
        <v>1</v>
      </c>
      <c r="I5189" s="23" t="str">
        <f aca="false">IF(J5189="RHAP", "Rhizophora apiculata", IF(J5189="EXAG", "Excoecaria agallocha", IF(J5189="BRPA", "Bruguiera parviflora", IF(J5189="XYMO", "Xylocarpus moluccensis", IF(J5189="BRCY", "Bruguiera cylindrica", IF(J5189="AVAL", "Avicennia alba", IF(J5189="AVOF", "Avicennia officinalis", IF(J5189="LURA", "Lumnitzera racemosa", IF(J5189="CETA", "Ceriops tagal", IF(J5189="XYGR", "Xylocarpus granatum", IF(J5189="AVMA", "Avicennia marina", IF(J5189="RHMU", "Rhizophora mucronata", IF(J5189="BRGY", "Bruguiera gymnorrhiza", IF(J5189="BRSE", "Bruguiera sexangula", IF(J5189="SOOV", "Sonneratia ovata", IF(J5189="SOCA", "Sonneratia caseolaris", IF(J5189="HELI", "Heritiera littoralis", IF(J5189="HESY", "Heritiera sylvatica", IF(J5189="NYFR", "Nypa fruticans", IF(J5189="CYRA", "Cynometra ramiflora", IF(J5189="PHPA", "Phoenix paludosa", IF(J5189="SCHY", "Scyphiphora hydrophyllacea", IF(J5189="DIMA", "Diospyros maritima", IF(J5189="POPI", "Pongamia pinnata", IF(J5189="MAPS", "Maniltoa psilogyne", IF(J5189="INBI", "Intsia bijuga", IF(J5189="ACEB", "Acanthus ebracteatus", IF(J5189="CAER", "Calamus erinaceus", IF(J5189="UNUN", "Unknown unknown",  IF(J5189="SOAL", "Sonneratia alba",  IF(J5189="AECO", "Aegiceras corniculatum", "" )) )))))))))))))))))))))))))))))</f>
        <v>Sonneratia alba</v>
      </c>
      <c r="J5189" s="1" t="s">
        <v>1039</v>
      </c>
      <c r="K5189" s="68" t="n">
        <v>30</v>
      </c>
      <c r="L5189" s="68" t="n">
        <v>6</v>
      </c>
      <c r="M5189" s="1"/>
      <c r="N5189" s="1"/>
      <c r="O5189" s="3"/>
    </row>
    <row r="5190" s="18" customFormat="true" ht="13.8" hidden="false" customHeight="false" outlineLevel="0" collapsed="false">
      <c r="A5190" s="1" t="s">
        <v>17</v>
      </c>
      <c r="B5190" s="69" t="s">
        <v>1052</v>
      </c>
      <c r="C5190" s="23" t="s">
        <v>267</v>
      </c>
      <c r="D5190" s="23" t="s">
        <v>267</v>
      </c>
      <c r="E5190" s="23" t="s">
        <v>267</v>
      </c>
      <c r="F5190" s="1" t="s">
        <v>203</v>
      </c>
      <c r="G5190" s="23" t="n">
        <v>8</v>
      </c>
      <c r="H5190" s="23" t="n">
        <v>1</v>
      </c>
      <c r="I5190" s="23" t="str">
        <f aca="false">IF(J5190="RHAP", "Rhizophora apiculata", IF(J5190="EXAG", "Excoecaria agallocha", IF(J5190="BRPA", "Bruguiera parviflora", IF(J5190="XYMO", "Xylocarpus moluccensis", IF(J5190="BRCY", "Bruguiera cylindrica", IF(J5190="AVAL", "Avicennia alba", IF(J5190="AVOF", "Avicennia officinalis", IF(J5190="LURA", "Lumnitzera racemosa", IF(J5190="CETA", "Ceriops tagal", IF(J5190="XYGR", "Xylocarpus granatum", IF(J5190="AVMA", "Avicennia marina", IF(J5190="RHMU", "Rhizophora mucronata", IF(J5190="BRGY", "Bruguiera gymnorrhiza", IF(J5190="BRSE", "Bruguiera sexangula", IF(J5190="SOOV", "Sonneratia ovata", IF(J5190="SOCA", "Sonneratia caseolaris", IF(J5190="HELI", "Heritiera littoralis", IF(J5190="HESY", "Heritiera sylvatica", IF(J5190="NYFR", "Nypa fruticans", IF(J5190="CYRA", "Cynometra ramiflora", IF(J5190="PHPA", "Phoenix paludosa", IF(J5190="SCHY", "Scyphiphora hydrophyllacea", IF(J5190="DIMA", "Diospyros maritima", IF(J5190="POPI", "Pongamia pinnata", IF(J5190="MAPS", "Maniltoa psilogyne", IF(J5190="INBI", "Intsia bijuga", IF(J5190="ACEB", "Acanthus ebracteatus", IF(J5190="CAER", "Calamus erinaceus", IF(J5190="UNUN", "Unknown unknown",  IF(J5190="SOAL", "Sonneratia alba",  IF(J5190="AECO", "Aegiceras corniculatum", "" )) )))))))))))))))))))))))))))))</f>
        <v>Sonneratia alba</v>
      </c>
      <c r="J5190" s="1" t="s">
        <v>1039</v>
      </c>
      <c r="K5190" s="68" t="n">
        <v>11</v>
      </c>
      <c r="L5190" s="68" t="n">
        <v>3.5</v>
      </c>
      <c r="M5190" s="1"/>
      <c r="N5190" s="1"/>
      <c r="O5190" s="3"/>
    </row>
    <row r="5191" s="18" customFormat="true" ht="13.8" hidden="false" customHeight="false" outlineLevel="0" collapsed="false">
      <c r="A5191" s="1" t="s">
        <v>17</v>
      </c>
      <c r="B5191" s="69" t="s">
        <v>1052</v>
      </c>
      <c r="C5191" s="23" t="s">
        <v>267</v>
      </c>
      <c r="D5191" s="23" t="s">
        <v>267</v>
      </c>
      <c r="E5191" s="23" t="s">
        <v>267</v>
      </c>
      <c r="F5191" s="1" t="s">
        <v>203</v>
      </c>
      <c r="G5191" s="23" t="n">
        <v>8</v>
      </c>
      <c r="H5191" s="23" t="n">
        <v>3</v>
      </c>
      <c r="I5191" s="23" t="str">
        <f aca="false">IF(J5191="RHAP", "Rhizophora apiculata", IF(J5191="EXAG", "Excoecaria agallocha", IF(J5191="BRPA", "Bruguiera parviflora", IF(J5191="XYMO", "Xylocarpus moluccensis", IF(J5191="BRCY", "Bruguiera cylindrica", IF(J5191="AVAL", "Avicennia alba", IF(J5191="AVOF", "Avicennia officinalis", IF(J5191="LURA", "Lumnitzera racemosa", IF(J5191="CETA", "Ceriops tagal", IF(J5191="XYGR", "Xylocarpus granatum", IF(J5191="AVMA", "Avicennia marina", IF(J5191="RHMU", "Rhizophora mucronata", IF(J5191="BRGY", "Bruguiera gymnorrhiza", IF(J5191="BRSE", "Bruguiera sexangula", IF(J5191="SOOV", "Sonneratia ovata", IF(J5191="SOCA", "Sonneratia caseolaris", IF(J5191="HELI", "Heritiera littoralis", IF(J5191="HESY", "Heritiera sylvatica", IF(J5191="NYFR", "Nypa fruticans", IF(J5191="CYRA", "Cynometra ramiflora", IF(J5191="PHPA", "Phoenix paludosa", IF(J5191="SCHY", "Scyphiphora hydrophyllacea", IF(J5191="DIMA", "Diospyros maritima", IF(J5191="POPI", "Pongamia pinnata", IF(J5191="MAPS", "Maniltoa psilogyne", IF(J5191="INBI", "Intsia bijuga", IF(J5191="ACEB", "Acanthus ebracteatus", IF(J5191="CAER", "Calamus erinaceus", IF(J5191="UNUN", "Unknown unknown",  IF(J5191="SOAL", "Sonneratia alba",  IF(J5191="AECO", "Aegiceras corniculatum", "" )) )))))))))))))))))))))))))))))</f>
        <v>Rhizophora apiculata</v>
      </c>
      <c r="J5191" s="1" t="s">
        <v>21</v>
      </c>
      <c r="K5191" s="68" t="n">
        <v>6</v>
      </c>
      <c r="L5191" s="68" t="n">
        <v>2</v>
      </c>
      <c r="M5191" s="1"/>
      <c r="N5191" s="1"/>
      <c r="O5191" s="3"/>
    </row>
    <row r="5192" s="18" customFormat="true" ht="13.8" hidden="false" customHeight="false" outlineLevel="0" collapsed="false">
      <c r="A5192" s="1" t="s">
        <v>17</v>
      </c>
      <c r="B5192" s="69" t="s">
        <v>1052</v>
      </c>
      <c r="C5192" s="23" t="s">
        <v>267</v>
      </c>
      <c r="D5192" s="23" t="s">
        <v>267</v>
      </c>
      <c r="E5192" s="23" t="s">
        <v>267</v>
      </c>
      <c r="F5192" s="1" t="s">
        <v>203</v>
      </c>
      <c r="G5192" s="23" t="n">
        <v>8</v>
      </c>
      <c r="H5192" s="23" t="n">
        <v>3</v>
      </c>
      <c r="I5192" s="23" t="str">
        <f aca="false">IF(J5192="RHAP", "Rhizophora apiculata", IF(J5192="EXAG", "Excoecaria agallocha", IF(J5192="BRPA", "Bruguiera parviflora", IF(J5192="XYMO", "Xylocarpus moluccensis", IF(J5192="BRCY", "Bruguiera cylindrica", IF(J5192="AVAL", "Avicennia alba", IF(J5192="AVOF", "Avicennia officinalis", IF(J5192="LURA", "Lumnitzera racemosa", IF(J5192="CETA", "Ceriops tagal", IF(J5192="XYGR", "Xylocarpus granatum", IF(J5192="AVMA", "Avicennia marina", IF(J5192="RHMU", "Rhizophora mucronata", IF(J5192="BRGY", "Bruguiera gymnorrhiza", IF(J5192="BRSE", "Bruguiera sexangula", IF(J5192="SOOV", "Sonneratia ovata", IF(J5192="SOCA", "Sonneratia caseolaris", IF(J5192="HELI", "Heritiera littoralis", IF(J5192="HESY", "Heritiera sylvatica", IF(J5192="NYFR", "Nypa fruticans", IF(J5192="CYRA", "Cynometra ramiflora", IF(J5192="PHPA", "Phoenix paludosa", IF(J5192="SCHY", "Scyphiphora hydrophyllacea", IF(J5192="DIMA", "Diospyros maritima", IF(J5192="POPI", "Pongamia pinnata", IF(J5192="MAPS", "Maniltoa psilogyne", IF(J5192="INBI", "Intsia bijuga", IF(J5192="ACEB", "Acanthus ebracteatus", IF(J5192="CAER", "Calamus erinaceus", IF(J5192="UNUN", "Unknown unknown",  IF(J5192="SOAL", "Sonneratia alba",  IF(J5192="AECO", "Aegiceras corniculatum", "" )) )))))))))))))))))))))))))))))</f>
        <v>Sonneratia alba</v>
      </c>
      <c r="J5192" s="1" t="s">
        <v>1039</v>
      </c>
      <c r="K5192" s="68" t="n">
        <v>45</v>
      </c>
      <c r="L5192" s="68" t="n">
        <v>9</v>
      </c>
      <c r="M5192" s="1"/>
      <c r="N5192" s="1"/>
      <c r="O5192" s="3"/>
    </row>
    <row r="5193" s="18" customFormat="true" ht="13.8" hidden="false" customHeight="false" outlineLevel="0" collapsed="false">
      <c r="A5193" s="1" t="s">
        <v>17</v>
      </c>
      <c r="B5193" s="69" t="s">
        <v>1052</v>
      </c>
      <c r="C5193" s="23" t="s">
        <v>267</v>
      </c>
      <c r="D5193" s="23" t="s">
        <v>267</v>
      </c>
      <c r="E5193" s="23" t="s">
        <v>267</v>
      </c>
      <c r="F5193" s="1" t="s">
        <v>203</v>
      </c>
      <c r="G5193" s="23" t="n">
        <v>8</v>
      </c>
      <c r="H5193" s="23" t="n">
        <v>5</v>
      </c>
      <c r="I5193" s="23" t="str">
        <f aca="false">IF(J5193="RHAP", "Rhizophora apiculata", IF(J5193="EXAG", "Excoecaria agallocha", IF(J5193="BRPA", "Bruguiera parviflora", IF(J5193="XYMO", "Xylocarpus moluccensis", IF(J5193="BRCY", "Bruguiera cylindrica", IF(J5193="AVAL", "Avicennia alba", IF(J5193="AVOF", "Avicennia officinalis", IF(J5193="LURA", "Lumnitzera racemosa", IF(J5193="CETA", "Ceriops tagal", IF(J5193="XYGR", "Xylocarpus granatum", IF(J5193="AVMA", "Avicennia marina", IF(J5193="RHMU", "Rhizophora mucronata", IF(J5193="BRGY", "Bruguiera gymnorrhiza", IF(J5193="BRSE", "Bruguiera sexangula", IF(J5193="SOOV", "Sonneratia ovata", IF(J5193="SOCA", "Sonneratia caseolaris", IF(J5193="HELI", "Heritiera littoralis", IF(J5193="HESY", "Heritiera sylvatica", IF(J5193="NYFR", "Nypa fruticans", IF(J5193="CYRA", "Cynometra ramiflora", IF(J5193="PHPA", "Phoenix paludosa", IF(J5193="SCHY", "Scyphiphora hydrophyllacea", IF(J5193="DIMA", "Diospyros maritima", IF(J5193="POPI", "Pongamia pinnata", IF(J5193="MAPS", "Maniltoa psilogyne", IF(J5193="INBI", "Intsia bijuga", IF(J5193="ACEB", "Acanthus ebracteatus", IF(J5193="CAER", "Calamus erinaceus", IF(J5193="UNUN", "Unknown unknown",  IF(J5193="SOAL", "Sonneratia alba",  IF(J5193="AECO", "Aegiceras corniculatum", "" )) )))))))))))))))))))))))))))))</f>
        <v>Avicennia alba</v>
      </c>
      <c r="J5193" s="1" t="s">
        <v>27</v>
      </c>
      <c r="K5193" s="68" t="n">
        <v>5</v>
      </c>
      <c r="L5193" s="68" t="n">
        <v>2</v>
      </c>
      <c r="M5193" s="1"/>
      <c r="N5193" s="1"/>
      <c r="O5193" s="3"/>
    </row>
    <row r="5194" s="18" customFormat="true" ht="13.8" hidden="false" customHeight="false" outlineLevel="0" collapsed="false">
      <c r="A5194" s="1" t="s">
        <v>17</v>
      </c>
      <c r="B5194" s="69" t="s">
        <v>1052</v>
      </c>
      <c r="C5194" s="23" t="s">
        <v>267</v>
      </c>
      <c r="D5194" s="23" t="s">
        <v>267</v>
      </c>
      <c r="E5194" s="23" t="s">
        <v>267</v>
      </c>
      <c r="F5194" s="1" t="s">
        <v>203</v>
      </c>
      <c r="G5194" s="23" t="n">
        <v>8</v>
      </c>
      <c r="H5194" s="23" t="n">
        <v>5</v>
      </c>
      <c r="I5194" s="23" t="str">
        <f aca="false">IF(J5194="RHAP", "Rhizophora apiculata", IF(J5194="EXAG", "Excoecaria agallocha", IF(J5194="BRPA", "Bruguiera parviflora", IF(J5194="XYMO", "Xylocarpus moluccensis", IF(J5194="BRCY", "Bruguiera cylindrica", IF(J5194="AVAL", "Avicennia alba", IF(J5194="AVOF", "Avicennia officinalis", IF(J5194="LURA", "Lumnitzera racemosa", IF(J5194="CETA", "Ceriops tagal", IF(J5194="XYGR", "Xylocarpus granatum", IF(J5194="AVMA", "Avicennia marina", IF(J5194="RHMU", "Rhizophora mucronata", IF(J5194="BRGY", "Bruguiera gymnorrhiza", IF(J5194="BRSE", "Bruguiera sexangula", IF(J5194="SOOV", "Sonneratia ovata", IF(J5194="SOCA", "Sonneratia caseolaris", IF(J5194="HELI", "Heritiera littoralis", IF(J5194="HESY", "Heritiera sylvatica", IF(J5194="NYFR", "Nypa fruticans", IF(J5194="CYRA", "Cynometra ramiflora", IF(J5194="PHPA", "Phoenix paludosa", IF(J5194="SCHY", "Scyphiphora hydrophyllacea", IF(J5194="DIMA", "Diospyros maritima", IF(J5194="POPI", "Pongamia pinnata", IF(J5194="MAPS", "Maniltoa psilogyne", IF(J5194="INBI", "Intsia bijuga", IF(J5194="ACEB", "Acanthus ebracteatus", IF(J5194="CAER", "Calamus erinaceus", IF(J5194="UNUN", "Unknown unknown",  IF(J5194="SOAL", "Sonneratia alba",  IF(J5194="AECO", "Aegiceras corniculatum", "" )) )))))))))))))))))))))))))))))</f>
        <v>Sonneratia alba</v>
      </c>
      <c r="J5194" s="1" t="s">
        <v>1039</v>
      </c>
      <c r="K5194" s="68" t="n">
        <v>60</v>
      </c>
      <c r="L5194" s="68" t="n">
        <v>12</v>
      </c>
      <c r="M5194" s="1"/>
      <c r="N5194" s="1"/>
      <c r="O5194" s="3"/>
    </row>
    <row r="5195" s="18" customFormat="true" ht="13.8" hidden="false" customHeight="false" outlineLevel="0" collapsed="false">
      <c r="A5195" s="1" t="s">
        <v>17</v>
      </c>
      <c r="B5195" s="69" t="s">
        <v>1052</v>
      </c>
      <c r="C5195" s="23" t="s">
        <v>267</v>
      </c>
      <c r="D5195" s="23" t="s">
        <v>267</v>
      </c>
      <c r="E5195" s="23" t="s">
        <v>267</v>
      </c>
      <c r="F5195" s="1" t="s">
        <v>203</v>
      </c>
      <c r="G5195" s="23" t="n">
        <v>8</v>
      </c>
      <c r="H5195" s="23" t="n">
        <v>5</v>
      </c>
      <c r="I5195" s="23" t="str">
        <f aca="false">IF(J5195="RHAP", "Rhizophora apiculata", IF(J5195="EXAG", "Excoecaria agallocha", IF(J5195="BRPA", "Bruguiera parviflora", IF(J5195="XYMO", "Xylocarpus moluccensis", IF(J5195="BRCY", "Bruguiera cylindrica", IF(J5195="AVAL", "Avicennia alba", IF(J5195="AVOF", "Avicennia officinalis", IF(J5195="LURA", "Lumnitzera racemosa", IF(J5195="CETA", "Ceriops tagal", IF(J5195="XYGR", "Xylocarpus granatum", IF(J5195="AVMA", "Avicennia marina", IF(J5195="RHMU", "Rhizophora mucronata", IF(J5195="BRGY", "Bruguiera gymnorrhiza", IF(J5195="BRSE", "Bruguiera sexangula", IF(J5195="SOOV", "Sonneratia ovata", IF(J5195="SOCA", "Sonneratia caseolaris", IF(J5195="HELI", "Heritiera littoralis", IF(J5195="HESY", "Heritiera sylvatica", IF(J5195="NYFR", "Nypa fruticans", IF(J5195="CYRA", "Cynometra ramiflora", IF(J5195="PHPA", "Phoenix paludosa", IF(J5195="SCHY", "Scyphiphora hydrophyllacea", IF(J5195="DIMA", "Diospyros maritima", IF(J5195="POPI", "Pongamia pinnata", IF(J5195="MAPS", "Maniltoa psilogyne", IF(J5195="INBI", "Intsia bijuga", IF(J5195="ACEB", "Acanthus ebracteatus", IF(J5195="CAER", "Calamus erinaceus", IF(J5195="UNUN", "Unknown unknown",  IF(J5195="SOAL", "Sonneratia alba",  IF(J5195="AECO", "Aegiceras corniculatum", "" )) )))))))))))))))))))))))))))))</f>
        <v>Avicennia alba</v>
      </c>
      <c r="J5195" s="1" t="s">
        <v>27</v>
      </c>
      <c r="K5195" s="68" t="n">
        <v>6</v>
      </c>
      <c r="L5195" s="68" t="n">
        <v>2.5</v>
      </c>
      <c r="M5195" s="1"/>
      <c r="N5195" s="1"/>
      <c r="O5195" s="3"/>
    </row>
    <row r="5196" s="18" customFormat="true" ht="13.8" hidden="false" customHeight="false" outlineLevel="0" collapsed="false">
      <c r="A5196" s="1" t="s">
        <v>17</v>
      </c>
      <c r="B5196" s="69" t="s">
        <v>1052</v>
      </c>
      <c r="C5196" s="23" t="s">
        <v>267</v>
      </c>
      <c r="D5196" s="23" t="s">
        <v>267</v>
      </c>
      <c r="E5196" s="23" t="s">
        <v>267</v>
      </c>
      <c r="F5196" s="1" t="s">
        <v>203</v>
      </c>
      <c r="G5196" s="23" t="n">
        <v>8</v>
      </c>
      <c r="H5196" s="23" t="n">
        <v>5</v>
      </c>
      <c r="I5196" s="23" t="str">
        <f aca="false">IF(J5196="RHAP", "Rhizophora apiculata", IF(J5196="EXAG", "Excoecaria agallocha", IF(J5196="BRPA", "Bruguiera parviflora", IF(J5196="XYMO", "Xylocarpus moluccensis", IF(J5196="BRCY", "Bruguiera cylindrica", IF(J5196="AVAL", "Avicennia alba", IF(J5196="AVOF", "Avicennia officinalis", IF(J5196="LURA", "Lumnitzera racemosa", IF(J5196="CETA", "Ceriops tagal", IF(J5196="XYGR", "Xylocarpus granatum", IF(J5196="AVMA", "Avicennia marina", IF(J5196="RHMU", "Rhizophora mucronata", IF(J5196="BRGY", "Bruguiera gymnorrhiza", IF(J5196="BRSE", "Bruguiera sexangula", IF(J5196="SOOV", "Sonneratia ovata", IF(J5196="SOCA", "Sonneratia caseolaris", IF(J5196="HELI", "Heritiera littoralis", IF(J5196="HESY", "Heritiera sylvatica", IF(J5196="NYFR", "Nypa fruticans", IF(J5196="CYRA", "Cynometra ramiflora", IF(J5196="PHPA", "Phoenix paludosa", IF(J5196="SCHY", "Scyphiphora hydrophyllacea", IF(J5196="DIMA", "Diospyros maritima", IF(J5196="POPI", "Pongamia pinnata", IF(J5196="MAPS", "Maniltoa psilogyne", IF(J5196="INBI", "Intsia bijuga", IF(J5196="ACEB", "Acanthus ebracteatus", IF(J5196="CAER", "Calamus erinaceus", IF(J5196="UNUN", "Unknown unknown",  IF(J5196="SOAL", "Sonneratia alba",  IF(J5196="AECO", "Aegiceras corniculatum", "" )) )))))))))))))))))))))))))))))</f>
        <v>Sonneratia alba</v>
      </c>
      <c r="J5196" s="1" t="s">
        <v>1039</v>
      </c>
      <c r="K5196" s="68" t="n">
        <v>15</v>
      </c>
      <c r="L5196" s="68" t="n">
        <v>8</v>
      </c>
      <c r="M5196" s="1"/>
      <c r="N5196" s="1"/>
      <c r="O5196" s="3"/>
    </row>
    <row r="5197" s="18" customFormat="true" ht="13.8" hidden="false" customHeight="false" outlineLevel="0" collapsed="false">
      <c r="A5197" s="1" t="s">
        <v>17</v>
      </c>
      <c r="B5197" s="69" t="s">
        <v>1052</v>
      </c>
      <c r="C5197" s="23" t="s">
        <v>267</v>
      </c>
      <c r="D5197" s="23" t="s">
        <v>267</v>
      </c>
      <c r="E5197" s="23" t="s">
        <v>267</v>
      </c>
      <c r="F5197" s="1" t="s">
        <v>203</v>
      </c>
      <c r="G5197" s="23" t="n">
        <v>9</v>
      </c>
      <c r="H5197" s="23" t="n">
        <v>1</v>
      </c>
      <c r="I5197" s="23" t="str">
        <f aca="false">IF(J5197="RHAP", "Rhizophora apiculata", IF(J5197="EXAG", "Excoecaria agallocha", IF(J5197="BRPA", "Bruguiera parviflora", IF(J5197="XYMO", "Xylocarpus moluccensis", IF(J5197="BRCY", "Bruguiera cylindrica", IF(J5197="AVAL", "Avicennia alba", IF(J5197="AVOF", "Avicennia officinalis", IF(J5197="LURA", "Lumnitzera racemosa", IF(J5197="CETA", "Ceriops tagal", IF(J5197="XYGR", "Xylocarpus granatum", IF(J5197="AVMA", "Avicennia marina", IF(J5197="RHMU", "Rhizophora mucronata", IF(J5197="BRGY", "Bruguiera gymnorrhiza", IF(J5197="BRSE", "Bruguiera sexangula", IF(J5197="SOOV", "Sonneratia ovata", IF(J5197="SOCA", "Sonneratia caseolaris", IF(J5197="HELI", "Heritiera littoralis", IF(J5197="HESY", "Heritiera sylvatica", IF(J5197="NYFR", "Nypa fruticans", IF(J5197="CYRA", "Cynometra ramiflora", IF(J5197="PHPA", "Phoenix paludosa", IF(J5197="SCHY", "Scyphiphora hydrophyllacea", IF(J5197="DIMA", "Diospyros maritima", IF(J5197="POPI", "Pongamia pinnata", IF(J5197="MAPS", "Maniltoa psilogyne", IF(J5197="INBI", "Intsia bijuga", IF(J5197="ACEB", "Acanthus ebracteatus", IF(J5197="CAER", "Calamus erinaceus", IF(J5197="UNUN", "Unknown unknown",  IF(J5197="SOAL", "Sonneratia alba",  IF(J5197="AECO", "Aegiceras corniculatum", "" )) )))))))))))))))))))))))))))))</f>
        <v>Avicennia alba</v>
      </c>
      <c r="J5197" s="1" t="s">
        <v>27</v>
      </c>
      <c r="K5197" s="68" t="n">
        <v>5</v>
      </c>
      <c r="L5197" s="68" t="n">
        <v>4</v>
      </c>
      <c r="M5197" s="1"/>
      <c r="N5197" s="1"/>
      <c r="O5197" s="3"/>
    </row>
    <row r="5198" s="18" customFormat="true" ht="13.8" hidden="false" customHeight="false" outlineLevel="0" collapsed="false">
      <c r="A5198" s="1" t="s">
        <v>17</v>
      </c>
      <c r="B5198" s="69" t="s">
        <v>1052</v>
      </c>
      <c r="C5198" s="23" t="s">
        <v>267</v>
      </c>
      <c r="D5198" s="23" t="s">
        <v>267</v>
      </c>
      <c r="E5198" s="23" t="s">
        <v>267</v>
      </c>
      <c r="F5198" s="1" t="s">
        <v>203</v>
      </c>
      <c r="G5198" s="23" t="n">
        <v>9</v>
      </c>
      <c r="H5198" s="23" t="n">
        <v>1</v>
      </c>
      <c r="I5198" s="23" t="str">
        <f aca="false">IF(J5198="RHAP", "Rhizophora apiculata", IF(J5198="EXAG", "Excoecaria agallocha", IF(J5198="BRPA", "Bruguiera parviflora", IF(J5198="XYMO", "Xylocarpus moluccensis", IF(J5198="BRCY", "Bruguiera cylindrica", IF(J5198="AVAL", "Avicennia alba", IF(J5198="AVOF", "Avicennia officinalis", IF(J5198="LURA", "Lumnitzera racemosa", IF(J5198="CETA", "Ceriops tagal", IF(J5198="XYGR", "Xylocarpus granatum", IF(J5198="AVMA", "Avicennia marina", IF(J5198="RHMU", "Rhizophora mucronata", IF(J5198="BRGY", "Bruguiera gymnorrhiza", IF(J5198="BRSE", "Bruguiera sexangula", IF(J5198="SOOV", "Sonneratia ovata", IF(J5198="SOCA", "Sonneratia caseolaris", IF(J5198="HELI", "Heritiera littoralis", IF(J5198="HESY", "Heritiera sylvatica", IF(J5198="NYFR", "Nypa fruticans", IF(J5198="CYRA", "Cynometra ramiflora", IF(J5198="PHPA", "Phoenix paludosa", IF(J5198="SCHY", "Scyphiphora hydrophyllacea", IF(J5198="DIMA", "Diospyros maritima", IF(J5198="POPI", "Pongamia pinnata", IF(J5198="MAPS", "Maniltoa psilogyne", IF(J5198="INBI", "Intsia bijuga", IF(J5198="ACEB", "Acanthus ebracteatus", IF(J5198="CAER", "Calamus erinaceus", IF(J5198="UNUN", "Unknown unknown",  IF(J5198="SOAL", "Sonneratia alba",  IF(J5198="AECO", "Aegiceras corniculatum", "" )) )))))))))))))))))))))))))))))</f>
        <v>Avicennia alba</v>
      </c>
      <c r="J5198" s="1" t="s">
        <v>27</v>
      </c>
      <c r="K5198" s="68" t="n">
        <v>10</v>
      </c>
      <c r="L5198" s="68" t="n">
        <v>6</v>
      </c>
      <c r="M5198" s="1"/>
      <c r="N5198" s="1"/>
      <c r="O5198" s="3"/>
    </row>
    <row r="5199" s="18" customFormat="true" ht="13.8" hidden="false" customHeight="false" outlineLevel="0" collapsed="false">
      <c r="A5199" s="1" t="s">
        <v>17</v>
      </c>
      <c r="B5199" s="69" t="s">
        <v>1052</v>
      </c>
      <c r="C5199" s="23" t="s">
        <v>267</v>
      </c>
      <c r="D5199" s="23" t="s">
        <v>267</v>
      </c>
      <c r="E5199" s="23" t="s">
        <v>267</v>
      </c>
      <c r="F5199" s="1" t="s">
        <v>203</v>
      </c>
      <c r="G5199" s="23" t="n">
        <v>9</v>
      </c>
      <c r="H5199" s="23" t="n">
        <v>1</v>
      </c>
      <c r="I5199" s="23" t="str">
        <f aca="false">IF(J5199="RHAP", "Rhizophora apiculata", IF(J5199="EXAG", "Excoecaria agallocha", IF(J5199="BRPA", "Bruguiera parviflora", IF(J5199="XYMO", "Xylocarpus moluccensis", IF(J5199="BRCY", "Bruguiera cylindrica", IF(J5199="AVAL", "Avicennia alba", IF(J5199="AVOF", "Avicennia officinalis", IF(J5199="LURA", "Lumnitzera racemosa", IF(J5199="CETA", "Ceriops tagal", IF(J5199="XYGR", "Xylocarpus granatum", IF(J5199="AVMA", "Avicennia marina", IF(J5199="RHMU", "Rhizophora mucronata", IF(J5199="BRGY", "Bruguiera gymnorrhiza", IF(J5199="BRSE", "Bruguiera sexangula", IF(J5199="SOOV", "Sonneratia ovata", IF(J5199="SOCA", "Sonneratia caseolaris", IF(J5199="HELI", "Heritiera littoralis", IF(J5199="HESY", "Heritiera sylvatica", IF(J5199="NYFR", "Nypa fruticans", IF(J5199="CYRA", "Cynometra ramiflora", IF(J5199="PHPA", "Phoenix paludosa", IF(J5199="SCHY", "Scyphiphora hydrophyllacea", IF(J5199="DIMA", "Diospyros maritima", IF(J5199="POPI", "Pongamia pinnata", IF(J5199="MAPS", "Maniltoa psilogyne", IF(J5199="INBI", "Intsia bijuga", IF(J5199="ACEB", "Acanthus ebracteatus", IF(J5199="CAER", "Calamus erinaceus", IF(J5199="UNUN", "Unknown unknown",  IF(J5199="SOAL", "Sonneratia alba",  IF(J5199="AECO", "Aegiceras corniculatum", "" )) )))))))))))))))))))))))))))))</f>
        <v>Avicennia alba</v>
      </c>
      <c r="J5199" s="1" t="s">
        <v>27</v>
      </c>
      <c r="K5199" s="68" t="n">
        <v>5</v>
      </c>
      <c r="L5199" s="68" t="n">
        <v>6</v>
      </c>
      <c r="M5199" s="1"/>
      <c r="N5199" s="1"/>
      <c r="O5199" s="3"/>
    </row>
    <row r="5200" s="18" customFormat="true" ht="13.8" hidden="false" customHeight="false" outlineLevel="0" collapsed="false">
      <c r="A5200" s="1" t="s">
        <v>17</v>
      </c>
      <c r="B5200" s="69" t="s">
        <v>1052</v>
      </c>
      <c r="C5200" s="23" t="s">
        <v>267</v>
      </c>
      <c r="D5200" s="23" t="s">
        <v>267</v>
      </c>
      <c r="E5200" s="23" t="s">
        <v>267</v>
      </c>
      <c r="F5200" s="1" t="s">
        <v>203</v>
      </c>
      <c r="G5200" s="23" t="n">
        <v>9</v>
      </c>
      <c r="H5200" s="23" t="n">
        <v>1</v>
      </c>
      <c r="I5200" s="23" t="str">
        <f aca="false">IF(J5200="RHAP", "Rhizophora apiculata", IF(J5200="EXAG", "Excoecaria agallocha", IF(J5200="BRPA", "Bruguiera parviflora", IF(J5200="XYMO", "Xylocarpus moluccensis", IF(J5200="BRCY", "Bruguiera cylindrica", IF(J5200="AVAL", "Avicennia alba", IF(J5200="AVOF", "Avicennia officinalis", IF(J5200="LURA", "Lumnitzera racemosa", IF(J5200="CETA", "Ceriops tagal", IF(J5200="XYGR", "Xylocarpus granatum", IF(J5200="AVMA", "Avicennia marina", IF(J5200="RHMU", "Rhizophora mucronata", IF(J5200="BRGY", "Bruguiera gymnorrhiza", IF(J5200="BRSE", "Bruguiera sexangula", IF(J5200="SOOV", "Sonneratia ovata", IF(J5200="SOCA", "Sonneratia caseolaris", IF(J5200="HELI", "Heritiera littoralis", IF(J5200="HESY", "Heritiera sylvatica", IF(J5200="NYFR", "Nypa fruticans", IF(J5200="CYRA", "Cynometra ramiflora", IF(J5200="PHPA", "Phoenix paludosa", IF(J5200="SCHY", "Scyphiphora hydrophyllacea", IF(J5200="DIMA", "Diospyros maritima", IF(J5200="POPI", "Pongamia pinnata", IF(J5200="MAPS", "Maniltoa psilogyne", IF(J5200="INBI", "Intsia bijuga", IF(J5200="ACEB", "Acanthus ebracteatus", IF(J5200="CAER", "Calamus erinaceus", IF(J5200="UNUN", "Unknown unknown",  IF(J5200="SOAL", "Sonneratia alba",  IF(J5200="AECO", "Aegiceras corniculatum", "" )) )))))))))))))))))))))))))))))</f>
        <v>Sonneratia alba</v>
      </c>
      <c r="J5200" s="1" t="s">
        <v>1039</v>
      </c>
      <c r="K5200" s="68" t="n">
        <v>7</v>
      </c>
      <c r="L5200" s="68" t="n">
        <v>6</v>
      </c>
      <c r="M5200" s="1"/>
      <c r="N5200" s="1"/>
      <c r="O5200" s="3"/>
    </row>
    <row r="5201" s="18" customFormat="true" ht="13.8" hidden="false" customHeight="false" outlineLevel="0" collapsed="false">
      <c r="A5201" s="1" t="s">
        <v>17</v>
      </c>
      <c r="B5201" s="69" t="s">
        <v>1052</v>
      </c>
      <c r="C5201" s="23" t="s">
        <v>267</v>
      </c>
      <c r="D5201" s="23" t="s">
        <v>267</v>
      </c>
      <c r="E5201" s="23" t="s">
        <v>267</v>
      </c>
      <c r="F5201" s="1" t="s">
        <v>203</v>
      </c>
      <c r="G5201" s="23" t="n">
        <v>9</v>
      </c>
      <c r="H5201" s="23" t="n">
        <v>1</v>
      </c>
      <c r="I5201" s="23" t="str">
        <f aca="false">IF(J5201="RHAP", "Rhizophora apiculata", IF(J5201="EXAG", "Excoecaria agallocha", IF(J5201="BRPA", "Bruguiera parviflora", IF(J5201="XYMO", "Xylocarpus moluccensis", IF(J5201="BRCY", "Bruguiera cylindrica", IF(J5201="AVAL", "Avicennia alba", IF(J5201="AVOF", "Avicennia officinalis", IF(J5201="LURA", "Lumnitzera racemosa", IF(J5201="CETA", "Ceriops tagal", IF(J5201="XYGR", "Xylocarpus granatum", IF(J5201="AVMA", "Avicennia marina", IF(J5201="RHMU", "Rhizophora mucronata", IF(J5201="BRGY", "Bruguiera gymnorrhiza", IF(J5201="BRSE", "Bruguiera sexangula", IF(J5201="SOOV", "Sonneratia ovata", IF(J5201="SOCA", "Sonneratia caseolaris", IF(J5201="HELI", "Heritiera littoralis", IF(J5201="HESY", "Heritiera sylvatica", IF(J5201="NYFR", "Nypa fruticans", IF(J5201="CYRA", "Cynometra ramiflora", IF(J5201="PHPA", "Phoenix paludosa", IF(J5201="SCHY", "Scyphiphora hydrophyllacea", IF(J5201="DIMA", "Diospyros maritima", IF(J5201="POPI", "Pongamia pinnata", IF(J5201="MAPS", "Maniltoa psilogyne", IF(J5201="INBI", "Intsia bijuga", IF(J5201="ACEB", "Acanthus ebracteatus", IF(J5201="CAER", "Calamus erinaceus", IF(J5201="UNUN", "Unknown unknown",  IF(J5201="SOAL", "Sonneratia alba",  IF(J5201="AECO", "Aegiceras corniculatum", "" )) )))))))))))))))))))))))))))))</f>
        <v>Sonneratia alba</v>
      </c>
      <c r="J5201" s="1" t="s">
        <v>1039</v>
      </c>
      <c r="K5201" s="68" t="n">
        <v>8</v>
      </c>
      <c r="L5201" s="68" t="n">
        <v>6</v>
      </c>
      <c r="M5201" s="1"/>
      <c r="N5201" s="1"/>
      <c r="O5201" s="3"/>
    </row>
    <row r="5202" s="18" customFormat="true" ht="13.8" hidden="false" customHeight="false" outlineLevel="0" collapsed="false">
      <c r="A5202" s="1" t="s">
        <v>17</v>
      </c>
      <c r="B5202" s="69" t="s">
        <v>1052</v>
      </c>
      <c r="C5202" s="23" t="s">
        <v>267</v>
      </c>
      <c r="D5202" s="23" t="s">
        <v>267</v>
      </c>
      <c r="E5202" s="23" t="s">
        <v>267</v>
      </c>
      <c r="F5202" s="1" t="s">
        <v>203</v>
      </c>
      <c r="G5202" s="23" t="n">
        <v>9</v>
      </c>
      <c r="H5202" s="23" t="n">
        <v>1</v>
      </c>
      <c r="I5202" s="23" t="str">
        <f aca="false">IF(J5202="RHAP", "Rhizophora apiculata", IF(J5202="EXAG", "Excoecaria agallocha", IF(J5202="BRPA", "Bruguiera parviflora", IF(J5202="XYMO", "Xylocarpus moluccensis", IF(J5202="BRCY", "Bruguiera cylindrica", IF(J5202="AVAL", "Avicennia alba", IF(J5202="AVOF", "Avicennia officinalis", IF(J5202="LURA", "Lumnitzera racemosa", IF(J5202="CETA", "Ceriops tagal", IF(J5202="XYGR", "Xylocarpus granatum", IF(J5202="AVMA", "Avicennia marina", IF(J5202="RHMU", "Rhizophora mucronata", IF(J5202="BRGY", "Bruguiera gymnorrhiza", IF(J5202="BRSE", "Bruguiera sexangula", IF(J5202="SOOV", "Sonneratia ovata", IF(J5202="SOCA", "Sonneratia caseolaris", IF(J5202="HELI", "Heritiera littoralis", IF(J5202="HESY", "Heritiera sylvatica", IF(J5202="NYFR", "Nypa fruticans", IF(J5202="CYRA", "Cynometra ramiflora", IF(J5202="PHPA", "Phoenix paludosa", IF(J5202="SCHY", "Scyphiphora hydrophyllacea", IF(J5202="DIMA", "Diospyros maritima", IF(J5202="POPI", "Pongamia pinnata", IF(J5202="MAPS", "Maniltoa psilogyne", IF(J5202="INBI", "Intsia bijuga", IF(J5202="ACEB", "Acanthus ebracteatus", IF(J5202="CAER", "Calamus erinaceus", IF(J5202="UNUN", "Unknown unknown",  IF(J5202="SOAL", "Sonneratia alba",  IF(J5202="AECO", "Aegiceras corniculatum", "" )) )))))))))))))))))))))))))))))</f>
        <v>Sonneratia alba</v>
      </c>
      <c r="J5202" s="1" t="s">
        <v>1039</v>
      </c>
      <c r="K5202" s="68" t="n">
        <v>8</v>
      </c>
      <c r="L5202" s="68" t="n">
        <v>6</v>
      </c>
      <c r="M5202" s="1"/>
      <c r="N5202" s="1"/>
      <c r="O5202" s="3"/>
    </row>
    <row r="5203" s="18" customFormat="true" ht="13.8" hidden="false" customHeight="false" outlineLevel="0" collapsed="false">
      <c r="A5203" s="1" t="s">
        <v>17</v>
      </c>
      <c r="B5203" s="69" t="s">
        <v>1052</v>
      </c>
      <c r="C5203" s="23" t="s">
        <v>267</v>
      </c>
      <c r="D5203" s="23" t="s">
        <v>267</v>
      </c>
      <c r="E5203" s="23" t="s">
        <v>267</v>
      </c>
      <c r="F5203" s="1" t="s">
        <v>203</v>
      </c>
      <c r="G5203" s="23" t="n">
        <v>9</v>
      </c>
      <c r="H5203" s="23" t="n">
        <v>1</v>
      </c>
      <c r="I5203" s="23" t="str">
        <f aca="false">IF(J5203="RHAP", "Rhizophora apiculata", IF(J5203="EXAG", "Excoecaria agallocha", IF(J5203="BRPA", "Bruguiera parviflora", IF(J5203="XYMO", "Xylocarpus moluccensis", IF(J5203="BRCY", "Bruguiera cylindrica", IF(J5203="AVAL", "Avicennia alba", IF(J5203="AVOF", "Avicennia officinalis", IF(J5203="LURA", "Lumnitzera racemosa", IF(J5203="CETA", "Ceriops tagal", IF(J5203="XYGR", "Xylocarpus granatum", IF(J5203="AVMA", "Avicennia marina", IF(J5203="RHMU", "Rhizophora mucronata", IF(J5203="BRGY", "Bruguiera gymnorrhiza", IF(J5203="BRSE", "Bruguiera sexangula", IF(J5203="SOOV", "Sonneratia ovata", IF(J5203="SOCA", "Sonneratia caseolaris", IF(J5203="HELI", "Heritiera littoralis", IF(J5203="HESY", "Heritiera sylvatica", IF(J5203="NYFR", "Nypa fruticans", IF(J5203="CYRA", "Cynometra ramiflora", IF(J5203="PHPA", "Phoenix paludosa", IF(J5203="SCHY", "Scyphiphora hydrophyllacea", IF(J5203="DIMA", "Diospyros maritima", IF(J5203="POPI", "Pongamia pinnata", IF(J5203="MAPS", "Maniltoa psilogyne", IF(J5203="INBI", "Intsia bijuga", IF(J5203="ACEB", "Acanthus ebracteatus", IF(J5203="CAER", "Calamus erinaceus", IF(J5203="UNUN", "Unknown unknown",  IF(J5203="SOAL", "Sonneratia alba",  IF(J5203="AECO", "Aegiceras corniculatum", "" )) )))))))))))))))))))))))))))))</f>
        <v>Avicennia alba</v>
      </c>
      <c r="J5203" s="1" t="s">
        <v>27</v>
      </c>
      <c r="K5203" s="68" t="n">
        <v>5</v>
      </c>
      <c r="L5203" s="68" t="n">
        <v>5</v>
      </c>
      <c r="M5203" s="1"/>
      <c r="N5203" s="1"/>
      <c r="O5203" s="3"/>
    </row>
    <row r="5204" s="18" customFormat="true" ht="13.8" hidden="false" customHeight="false" outlineLevel="0" collapsed="false">
      <c r="A5204" s="1" t="s">
        <v>17</v>
      </c>
      <c r="B5204" s="69" t="s">
        <v>1052</v>
      </c>
      <c r="C5204" s="23" t="s">
        <v>267</v>
      </c>
      <c r="D5204" s="23" t="s">
        <v>267</v>
      </c>
      <c r="E5204" s="23" t="s">
        <v>267</v>
      </c>
      <c r="F5204" s="1" t="s">
        <v>203</v>
      </c>
      <c r="G5204" s="23" t="n">
        <v>9</v>
      </c>
      <c r="H5204" s="23" t="n">
        <v>2</v>
      </c>
      <c r="I5204" s="23" t="str">
        <f aca="false">IF(J5204="RHAP", "Rhizophora apiculata", IF(J5204="EXAG", "Excoecaria agallocha", IF(J5204="BRPA", "Bruguiera parviflora", IF(J5204="XYMO", "Xylocarpus moluccensis", IF(J5204="BRCY", "Bruguiera cylindrica", IF(J5204="AVAL", "Avicennia alba", IF(J5204="AVOF", "Avicennia officinalis", IF(J5204="LURA", "Lumnitzera racemosa", IF(J5204="CETA", "Ceriops tagal", IF(J5204="XYGR", "Xylocarpus granatum", IF(J5204="AVMA", "Avicennia marina", IF(J5204="RHMU", "Rhizophora mucronata", IF(J5204="BRGY", "Bruguiera gymnorrhiza", IF(J5204="BRSE", "Bruguiera sexangula", IF(J5204="SOOV", "Sonneratia ovata", IF(J5204="SOCA", "Sonneratia caseolaris", IF(J5204="HELI", "Heritiera littoralis", IF(J5204="HESY", "Heritiera sylvatica", IF(J5204="NYFR", "Nypa fruticans", IF(J5204="CYRA", "Cynometra ramiflora", IF(J5204="PHPA", "Phoenix paludosa", IF(J5204="SCHY", "Scyphiphora hydrophyllacea", IF(J5204="DIMA", "Diospyros maritima", IF(J5204="POPI", "Pongamia pinnata", IF(J5204="MAPS", "Maniltoa psilogyne", IF(J5204="INBI", "Intsia bijuga", IF(J5204="ACEB", "Acanthus ebracteatus", IF(J5204="CAER", "Calamus erinaceus", IF(J5204="UNUN", "Unknown unknown",  IF(J5204="SOAL", "Sonneratia alba",  IF(J5204="AECO", "Aegiceras corniculatum", "" )) )))))))))))))))))))))))))))))</f>
        <v>Avicennia alba</v>
      </c>
      <c r="J5204" s="1" t="s">
        <v>27</v>
      </c>
      <c r="K5204" s="68" t="n">
        <v>5</v>
      </c>
      <c r="L5204" s="68" t="n">
        <v>2.5</v>
      </c>
      <c r="M5204" s="1"/>
      <c r="N5204" s="1"/>
      <c r="O5204" s="3"/>
    </row>
    <row r="5205" s="18" customFormat="true" ht="13.8" hidden="false" customHeight="false" outlineLevel="0" collapsed="false">
      <c r="A5205" s="1" t="s">
        <v>17</v>
      </c>
      <c r="B5205" s="69" t="s">
        <v>1052</v>
      </c>
      <c r="C5205" s="23" t="s">
        <v>267</v>
      </c>
      <c r="D5205" s="23" t="s">
        <v>267</v>
      </c>
      <c r="E5205" s="23" t="s">
        <v>267</v>
      </c>
      <c r="F5205" s="1" t="s">
        <v>203</v>
      </c>
      <c r="G5205" s="23" t="n">
        <v>9</v>
      </c>
      <c r="H5205" s="23" t="n">
        <v>2</v>
      </c>
      <c r="I5205" s="23" t="str">
        <f aca="false">IF(J5205="RHAP", "Rhizophora apiculata", IF(J5205="EXAG", "Excoecaria agallocha", IF(J5205="BRPA", "Bruguiera parviflora", IF(J5205="XYMO", "Xylocarpus moluccensis", IF(J5205="BRCY", "Bruguiera cylindrica", IF(J5205="AVAL", "Avicennia alba", IF(J5205="AVOF", "Avicennia officinalis", IF(J5205="LURA", "Lumnitzera racemosa", IF(J5205="CETA", "Ceriops tagal", IF(J5205="XYGR", "Xylocarpus granatum", IF(J5205="AVMA", "Avicennia marina", IF(J5205="RHMU", "Rhizophora mucronata", IF(J5205="BRGY", "Bruguiera gymnorrhiza", IF(J5205="BRSE", "Bruguiera sexangula", IF(J5205="SOOV", "Sonneratia ovata", IF(J5205="SOCA", "Sonneratia caseolaris", IF(J5205="HELI", "Heritiera littoralis", IF(J5205="HESY", "Heritiera sylvatica", IF(J5205="NYFR", "Nypa fruticans", IF(J5205="CYRA", "Cynometra ramiflora", IF(J5205="PHPA", "Phoenix paludosa", IF(J5205="SCHY", "Scyphiphora hydrophyllacea", IF(J5205="DIMA", "Diospyros maritima", IF(J5205="POPI", "Pongamia pinnata", IF(J5205="MAPS", "Maniltoa psilogyne", IF(J5205="INBI", "Intsia bijuga", IF(J5205="ACEB", "Acanthus ebracteatus", IF(J5205="CAER", "Calamus erinaceus", IF(J5205="UNUN", "Unknown unknown",  IF(J5205="SOAL", "Sonneratia alba",  IF(J5205="AECO", "Aegiceras corniculatum", "" )) )))))))))))))))))))))))))))))</f>
        <v>Sonneratia alba</v>
      </c>
      <c r="J5205" s="1" t="s">
        <v>1039</v>
      </c>
      <c r="K5205" s="68" t="n">
        <v>14</v>
      </c>
      <c r="L5205" s="68" t="n">
        <v>8</v>
      </c>
      <c r="M5205" s="1"/>
      <c r="N5205" s="1"/>
      <c r="O5205" s="3"/>
    </row>
    <row r="5206" s="18" customFormat="true" ht="13.8" hidden="false" customHeight="false" outlineLevel="0" collapsed="false">
      <c r="A5206" s="1" t="s">
        <v>17</v>
      </c>
      <c r="B5206" s="69" t="s">
        <v>1052</v>
      </c>
      <c r="C5206" s="23" t="s">
        <v>267</v>
      </c>
      <c r="D5206" s="23" t="s">
        <v>267</v>
      </c>
      <c r="E5206" s="23" t="s">
        <v>267</v>
      </c>
      <c r="F5206" s="1" t="s">
        <v>203</v>
      </c>
      <c r="G5206" s="23" t="n">
        <v>9</v>
      </c>
      <c r="H5206" s="23" t="n">
        <v>3</v>
      </c>
      <c r="I5206" s="23" t="str">
        <f aca="false">IF(J5206="RHAP", "Rhizophora apiculata", IF(J5206="EXAG", "Excoecaria agallocha", IF(J5206="BRPA", "Bruguiera parviflora", IF(J5206="XYMO", "Xylocarpus moluccensis", IF(J5206="BRCY", "Bruguiera cylindrica", IF(J5206="AVAL", "Avicennia alba", IF(J5206="AVOF", "Avicennia officinalis", IF(J5206="LURA", "Lumnitzera racemosa", IF(J5206="CETA", "Ceriops tagal", IF(J5206="XYGR", "Xylocarpus granatum", IF(J5206="AVMA", "Avicennia marina", IF(J5206="RHMU", "Rhizophora mucronata", IF(J5206="BRGY", "Bruguiera gymnorrhiza", IF(J5206="BRSE", "Bruguiera sexangula", IF(J5206="SOOV", "Sonneratia ovata", IF(J5206="SOCA", "Sonneratia caseolaris", IF(J5206="HELI", "Heritiera littoralis", IF(J5206="HESY", "Heritiera sylvatica", IF(J5206="NYFR", "Nypa fruticans", IF(J5206="CYRA", "Cynometra ramiflora", IF(J5206="PHPA", "Phoenix paludosa", IF(J5206="SCHY", "Scyphiphora hydrophyllacea", IF(J5206="DIMA", "Diospyros maritima", IF(J5206="POPI", "Pongamia pinnata", IF(J5206="MAPS", "Maniltoa psilogyne", IF(J5206="INBI", "Intsia bijuga", IF(J5206="ACEB", "Acanthus ebracteatus", IF(J5206="CAER", "Calamus erinaceus", IF(J5206="UNUN", "Unknown unknown",  IF(J5206="SOAL", "Sonneratia alba",  IF(J5206="AECO", "Aegiceras corniculatum", "" )) )))))))))))))))))))))))))))))</f>
        <v>Rhizophora apiculata</v>
      </c>
      <c r="J5206" s="1" t="s">
        <v>21</v>
      </c>
      <c r="K5206" s="68" t="n">
        <v>10</v>
      </c>
      <c r="L5206" s="68" t="n">
        <v>6</v>
      </c>
      <c r="M5206" s="1"/>
      <c r="N5206" s="1"/>
      <c r="O5206" s="3"/>
    </row>
    <row r="5207" s="18" customFormat="true" ht="13.8" hidden="false" customHeight="false" outlineLevel="0" collapsed="false">
      <c r="A5207" s="1" t="s">
        <v>17</v>
      </c>
      <c r="B5207" s="69" t="s">
        <v>1052</v>
      </c>
      <c r="C5207" s="23" t="s">
        <v>267</v>
      </c>
      <c r="D5207" s="23" t="s">
        <v>267</v>
      </c>
      <c r="E5207" s="23" t="s">
        <v>267</v>
      </c>
      <c r="F5207" s="1" t="s">
        <v>203</v>
      </c>
      <c r="G5207" s="23" t="n">
        <v>9</v>
      </c>
      <c r="H5207" s="23" t="n">
        <v>3</v>
      </c>
      <c r="I5207" s="23" t="str">
        <f aca="false">IF(J5207="RHAP", "Rhizophora apiculata", IF(J5207="EXAG", "Excoecaria agallocha", IF(J5207="BRPA", "Bruguiera parviflora", IF(J5207="XYMO", "Xylocarpus moluccensis", IF(J5207="BRCY", "Bruguiera cylindrica", IF(J5207="AVAL", "Avicennia alba", IF(J5207="AVOF", "Avicennia officinalis", IF(J5207="LURA", "Lumnitzera racemosa", IF(J5207="CETA", "Ceriops tagal", IF(J5207="XYGR", "Xylocarpus granatum", IF(J5207="AVMA", "Avicennia marina", IF(J5207="RHMU", "Rhizophora mucronata", IF(J5207="BRGY", "Bruguiera gymnorrhiza", IF(J5207="BRSE", "Bruguiera sexangula", IF(J5207="SOOV", "Sonneratia ovata", IF(J5207="SOCA", "Sonneratia caseolaris", IF(J5207="HELI", "Heritiera littoralis", IF(J5207="HESY", "Heritiera sylvatica", IF(J5207="NYFR", "Nypa fruticans", IF(J5207="CYRA", "Cynometra ramiflora", IF(J5207="PHPA", "Phoenix paludosa", IF(J5207="SCHY", "Scyphiphora hydrophyllacea", IF(J5207="DIMA", "Diospyros maritima", IF(J5207="POPI", "Pongamia pinnata", IF(J5207="MAPS", "Maniltoa psilogyne", IF(J5207="INBI", "Intsia bijuga", IF(J5207="ACEB", "Acanthus ebracteatus", IF(J5207="CAER", "Calamus erinaceus", IF(J5207="UNUN", "Unknown unknown",  IF(J5207="SOAL", "Sonneratia alba",  IF(J5207="AECO", "Aegiceras corniculatum", "" )) )))))))))))))))))))))))))))))</f>
        <v>Rhizophora apiculata</v>
      </c>
      <c r="J5207" s="1" t="s">
        <v>21</v>
      </c>
      <c r="K5207" s="68" t="n">
        <v>7</v>
      </c>
      <c r="L5207" s="68" t="n">
        <v>6</v>
      </c>
      <c r="M5207" s="1"/>
      <c r="N5207" s="1"/>
      <c r="O5207" s="3"/>
    </row>
    <row r="5208" s="18" customFormat="true" ht="13.8" hidden="false" customHeight="false" outlineLevel="0" collapsed="false">
      <c r="A5208" s="1" t="s">
        <v>17</v>
      </c>
      <c r="B5208" s="69" t="s">
        <v>1052</v>
      </c>
      <c r="C5208" s="23" t="s">
        <v>267</v>
      </c>
      <c r="D5208" s="23" t="s">
        <v>267</v>
      </c>
      <c r="E5208" s="23" t="s">
        <v>267</v>
      </c>
      <c r="F5208" s="1" t="s">
        <v>203</v>
      </c>
      <c r="G5208" s="23" t="n">
        <v>9</v>
      </c>
      <c r="H5208" s="23" t="n">
        <v>3</v>
      </c>
      <c r="I5208" s="23" t="str">
        <f aca="false">IF(J5208="RHAP", "Rhizophora apiculata", IF(J5208="EXAG", "Excoecaria agallocha", IF(J5208="BRPA", "Bruguiera parviflora", IF(J5208="XYMO", "Xylocarpus moluccensis", IF(J5208="BRCY", "Bruguiera cylindrica", IF(J5208="AVAL", "Avicennia alba", IF(J5208="AVOF", "Avicennia officinalis", IF(J5208="LURA", "Lumnitzera racemosa", IF(J5208="CETA", "Ceriops tagal", IF(J5208="XYGR", "Xylocarpus granatum", IF(J5208="AVMA", "Avicennia marina", IF(J5208="RHMU", "Rhizophora mucronata", IF(J5208="BRGY", "Bruguiera gymnorrhiza", IF(J5208="BRSE", "Bruguiera sexangula", IF(J5208="SOOV", "Sonneratia ovata", IF(J5208="SOCA", "Sonneratia caseolaris", IF(J5208="HELI", "Heritiera littoralis", IF(J5208="HESY", "Heritiera sylvatica", IF(J5208="NYFR", "Nypa fruticans", IF(J5208="CYRA", "Cynometra ramiflora", IF(J5208="PHPA", "Phoenix paludosa", IF(J5208="SCHY", "Scyphiphora hydrophyllacea", IF(J5208="DIMA", "Diospyros maritima", IF(J5208="POPI", "Pongamia pinnata", IF(J5208="MAPS", "Maniltoa psilogyne", IF(J5208="INBI", "Intsia bijuga", IF(J5208="ACEB", "Acanthus ebracteatus", IF(J5208="CAER", "Calamus erinaceus", IF(J5208="UNUN", "Unknown unknown",  IF(J5208="SOAL", "Sonneratia alba",  IF(J5208="AECO", "Aegiceras corniculatum", "" )) )))))))))))))))))))))))))))))</f>
        <v>Avicennia alba</v>
      </c>
      <c r="J5208" s="1" t="s">
        <v>27</v>
      </c>
      <c r="K5208" s="68" t="n">
        <v>8</v>
      </c>
      <c r="L5208" s="68" t="n">
        <v>6</v>
      </c>
      <c r="M5208" s="1"/>
      <c r="N5208" s="1"/>
      <c r="O5208" s="3"/>
    </row>
    <row r="5209" s="18" customFormat="true" ht="13.8" hidden="false" customHeight="false" outlineLevel="0" collapsed="false">
      <c r="A5209" s="1" t="s">
        <v>17</v>
      </c>
      <c r="B5209" s="69" t="s">
        <v>1052</v>
      </c>
      <c r="C5209" s="23" t="s">
        <v>267</v>
      </c>
      <c r="D5209" s="23" t="s">
        <v>267</v>
      </c>
      <c r="E5209" s="23" t="s">
        <v>267</v>
      </c>
      <c r="F5209" s="1" t="s">
        <v>203</v>
      </c>
      <c r="G5209" s="23" t="n">
        <v>9</v>
      </c>
      <c r="H5209" s="23" t="n">
        <v>3</v>
      </c>
      <c r="I5209" s="23" t="str">
        <f aca="false">IF(J5209="RHAP", "Rhizophora apiculata", IF(J5209="EXAG", "Excoecaria agallocha", IF(J5209="BRPA", "Bruguiera parviflora", IF(J5209="XYMO", "Xylocarpus moluccensis", IF(J5209="BRCY", "Bruguiera cylindrica", IF(J5209="AVAL", "Avicennia alba", IF(J5209="AVOF", "Avicennia officinalis", IF(J5209="LURA", "Lumnitzera racemosa", IF(J5209="CETA", "Ceriops tagal", IF(J5209="XYGR", "Xylocarpus granatum", IF(J5209="AVMA", "Avicennia marina", IF(J5209="RHMU", "Rhizophora mucronata", IF(J5209="BRGY", "Bruguiera gymnorrhiza", IF(J5209="BRSE", "Bruguiera sexangula", IF(J5209="SOOV", "Sonneratia ovata", IF(J5209="SOCA", "Sonneratia caseolaris", IF(J5209="HELI", "Heritiera littoralis", IF(J5209="HESY", "Heritiera sylvatica", IF(J5209="NYFR", "Nypa fruticans", IF(J5209="CYRA", "Cynometra ramiflora", IF(J5209="PHPA", "Phoenix paludosa", IF(J5209="SCHY", "Scyphiphora hydrophyllacea", IF(J5209="DIMA", "Diospyros maritima", IF(J5209="POPI", "Pongamia pinnata", IF(J5209="MAPS", "Maniltoa psilogyne", IF(J5209="INBI", "Intsia bijuga", IF(J5209="ACEB", "Acanthus ebracteatus", IF(J5209="CAER", "Calamus erinaceus", IF(J5209="UNUN", "Unknown unknown",  IF(J5209="SOAL", "Sonneratia alba",  IF(J5209="AECO", "Aegiceras corniculatum", "" )) )))))))))))))))))))))))))))))</f>
        <v>Rhizophora apiculata</v>
      </c>
      <c r="J5209" s="1" t="s">
        <v>21</v>
      </c>
      <c r="K5209" s="68" t="n">
        <v>7</v>
      </c>
      <c r="L5209" s="68" t="n">
        <v>7</v>
      </c>
      <c r="M5209" s="1"/>
      <c r="N5209" s="1"/>
      <c r="O5209" s="3"/>
    </row>
    <row r="5210" s="18" customFormat="true" ht="13.8" hidden="false" customHeight="false" outlineLevel="0" collapsed="false">
      <c r="A5210" s="1" t="s">
        <v>17</v>
      </c>
      <c r="B5210" s="69" t="s">
        <v>1052</v>
      </c>
      <c r="C5210" s="23" t="s">
        <v>267</v>
      </c>
      <c r="D5210" s="23" t="s">
        <v>267</v>
      </c>
      <c r="E5210" s="23" t="s">
        <v>267</v>
      </c>
      <c r="F5210" s="1" t="s">
        <v>203</v>
      </c>
      <c r="G5210" s="23" t="n">
        <v>9</v>
      </c>
      <c r="H5210" s="23" t="n">
        <v>3</v>
      </c>
      <c r="I5210" s="23" t="str">
        <f aca="false">IF(J5210="RHAP", "Rhizophora apiculata", IF(J5210="EXAG", "Excoecaria agallocha", IF(J5210="BRPA", "Bruguiera parviflora", IF(J5210="XYMO", "Xylocarpus moluccensis", IF(J5210="BRCY", "Bruguiera cylindrica", IF(J5210="AVAL", "Avicennia alba", IF(J5210="AVOF", "Avicennia officinalis", IF(J5210="LURA", "Lumnitzera racemosa", IF(J5210="CETA", "Ceriops tagal", IF(J5210="XYGR", "Xylocarpus granatum", IF(J5210="AVMA", "Avicennia marina", IF(J5210="RHMU", "Rhizophora mucronata", IF(J5210="BRGY", "Bruguiera gymnorrhiza", IF(J5210="BRSE", "Bruguiera sexangula", IF(J5210="SOOV", "Sonneratia ovata", IF(J5210="SOCA", "Sonneratia caseolaris", IF(J5210="HELI", "Heritiera littoralis", IF(J5210="HESY", "Heritiera sylvatica", IF(J5210="NYFR", "Nypa fruticans", IF(J5210="CYRA", "Cynometra ramiflora", IF(J5210="PHPA", "Phoenix paludosa", IF(J5210="SCHY", "Scyphiphora hydrophyllacea", IF(J5210="DIMA", "Diospyros maritima", IF(J5210="POPI", "Pongamia pinnata", IF(J5210="MAPS", "Maniltoa psilogyne", IF(J5210="INBI", "Intsia bijuga", IF(J5210="ACEB", "Acanthus ebracteatus", IF(J5210="CAER", "Calamus erinaceus", IF(J5210="UNUN", "Unknown unknown",  IF(J5210="SOAL", "Sonneratia alba",  IF(J5210="AECO", "Aegiceras corniculatum", "" )) )))))))))))))))))))))))))))))</f>
        <v>Avicennia alba</v>
      </c>
      <c r="J5210" s="1" t="s">
        <v>27</v>
      </c>
      <c r="K5210" s="68" t="n">
        <v>17</v>
      </c>
      <c r="L5210" s="68" t="n">
        <v>6</v>
      </c>
      <c r="M5210" s="1"/>
      <c r="N5210" s="1"/>
      <c r="O5210" s="3"/>
    </row>
    <row r="5211" s="18" customFormat="true" ht="13.8" hidden="false" customHeight="false" outlineLevel="0" collapsed="false">
      <c r="A5211" s="1" t="s">
        <v>17</v>
      </c>
      <c r="B5211" s="69" t="s">
        <v>1052</v>
      </c>
      <c r="C5211" s="23" t="s">
        <v>267</v>
      </c>
      <c r="D5211" s="23" t="s">
        <v>267</v>
      </c>
      <c r="E5211" s="23" t="s">
        <v>267</v>
      </c>
      <c r="F5211" s="1" t="s">
        <v>203</v>
      </c>
      <c r="G5211" s="23" t="n">
        <v>9</v>
      </c>
      <c r="H5211" s="23" t="n">
        <v>4</v>
      </c>
      <c r="I5211" s="23" t="str">
        <f aca="false">IF(J5211="RHAP", "Rhizophora apiculata", IF(J5211="EXAG", "Excoecaria agallocha", IF(J5211="BRPA", "Bruguiera parviflora", IF(J5211="XYMO", "Xylocarpus moluccensis", IF(J5211="BRCY", "Bruguiera cylindrica", IF(J5211="AVAL", "Avicennia alba", IF(J5211="AVOF", "Avicennia officinalis", IF(J5211="LURA", "Lumnitzera racemosa", IF(J5211="CETA", "Ceriops tagal", IF(J5211="XYGR", "Xylocarpus granatum", IF(J5211="AVMA", "Avicennia marina", IF(J5211="RHMU", "Rhizophora mucronata", IF(J5211="BRGY", "Bruguiera gymnorrhiza", IF(J5211="BRSE", "Bruguiera sexangula", IF(J5211="SOOV", "Sonneratia ovata", IF(J5211="SOCA", "Sonneratia caseolaris", IF(J5211="HELI", "Heritiera littoralis", IF(J5211="HESY", "Heritiera sylvatica", IF(J5211="NYFR", "Nypa fruticans", IF(J5211="CYRA", "Cynometra ramiflora", IF(J5211="PHPA", "Phoenix paludosa", IF(J5211="SCHY", "Scyphiphora hydrophyllacea", IF(J5211="DIMA", "Diospyros maritima", IF(J5211="POPI", "Pongamia pinnata", IF(J5211="MAPS", "Maniltoa psilogyne", IF(J5211="INBI", "Intsia bijuga", IF(J5211="ACEB", "Acanthus ebracteatus", IF(J5211="CAER", "Calamus erinaceus", IF(J5211="UNUN", "Unknown unknown",  IF(J5211="SOAL", "Sonneratia alba",  IF(J5211="AECO", "Aegiceras corniculatum", "" )) )))))))))))))))))))))))))))))</f>
        <v>Avicennia alba</v>
      </c>
      <c r="J5211" s="1" t="s">
        <v>27</v>
      </c>
      <c r="K5211" s="68" t="n">
        <v>16</v>
      </c>
      <c r="L5211" s="68" t="n">
        <v>8</v>
      </c>
      <c r="M5211" s="1"/>
      <c r="N5211" s="1"/>
      <c r="O5211" s="3"/>
    </row>
    <row r="5212" s="18" customFormat="true" ht="13.8" hidden="false" customHeight="false" outlineLevel="0" collapsed="false">
      <c r="A5212" s="1" t="s">
        <v>17</v>
      </c>
      <c r="B5212" s="69" t="s">
        <v>1052</v>
      </c>
      <c r="C5212" s="23" t="s">
        <v>267</v>
      </c>
      <c r="D5212" s="23" t="s">
        <v>267</v>
      </c>
      <c r="E5212" s="23" t="s">
        <v>267</v>
      </c>
      <c r="F5212" s="1" t="s">
        <v>203</v>
      </c>
      <c r="G5212" s="23" t="n">
        <v>9</v>
      </c>
      <c r="H5212" s="23" t="n">
        <v>4</v>
      </c>
      <c r="I5212" s="23" t="str">
        <f aca="false">IF(J5212="RHAP", "Rhizophora apiculata", IF(J5212="EXAG", "Excoecaria agallocha", IF(J5212="BRPA", "Bruguiera parviflora", IF(J5212="XYMO", "Xylocarpus moluccensis", IF(J5212="BRCY", "Bruguiera cylindrica", IF(J5212="AVAL", "Avicennia alba", IF(J5212="AVOF", "Avicennia officinalis", IF(J5212="LURA", "Lumnitzera racemosa", IF(J5212="CETA", "Ceriops tagal", IF(J5212="XYGR", "Xylocarpus granatum", IF(J5212="AVMA", "Avicennia marina", IF(J5212="RHMU", "Rhizophora mucronata", IF(J5212="BRGY", "Bruguiera gymnorrhiza", IF(J5212="BRSE", "Bruguiera sexangula", IF(J5212="SOOV", "Sonneratia ovata", IF(J5212="SOCA", "Sonneratia caseolaris", IF(J5212="HELI", "Heritiera littoralis", IF(J5212="HESY", "Heritiera sylvatica", IF(J5212="NYFR", "Nypa fruticans", IF(J5212="CYRA", "Cynometra ramiflora", IF(J5212="PHPA", "Phoenix paludosa", IF(J5212="SCHY", "Scyphiphora hydrophyllacea", IF(J5212="DIMA", "Diospyros maritima", IF(J5212="POPI", "Pongamia pinnata", IF(J5212="MAPS", "Maniltoa psilogyne", IF(J5212="INBI", "Intsia bijuga", IF(J5212="ACEB", "Acanthus ebracteatus", IF(J5212="CAER", "Calamus erinaceus", IF(J5212="UNUN", "Unknown unknown",  IF(J5212="SOAL", "Sonneratia alba",  IF(J5212="AECO", "Aegiceras corniculatum", "" )) )))))))))))))))))))))))))))))</f>
        <v>Sonneratia alba</v>
      </c>
      <c r="J5212" s="1" t="s">
        <v>1039</v>
      </c>
      <c r="K5212" s="68" t="n">
        <v>6</v>
      </c>
      <c r="L5212" s="68" t="n">
        <v>8</v>
      </c>
      <c r="M5212" s="1"/>
      <c r="N5212" s="1"/>
      <c r="O5212" s="3"/>
    </row>
    <row r="5213" s="18" customFormat="true" ht="13.8" hidden="false" customHeight="false" outlineLevel="0" collapsed="false">
      <c r="A5213" s="1" t="s">
        <v>17</v>
      </c>
      <c r="B5213" s="69" t="s">
        <v>1052</v>
      </c>
      <c r="C5213" s="23" t="s">
        <v>267</v>
      </c>
      <c r="D5213" s="23" t="s">
        <v>267</v>
      </c>
      <c r="E5213" s="23" t="s">
        <v>267</v>
      </c>
      <c r="F5213" s="1" t="s">
        <v>203</v>
      </c>
      <c r="G5213" s="23" t="n">
        <v>9</v>
      </c>
      <c r="H5213" s="23" t="n">
        <v>4</v>
      </c>
      <c r="I5213" s="23" t="str">
        <f aca="false">IF(J5213="RHAP", "Rhizophora apiculata", IF(J5213="EXAG", "Excoecaria agallocha", IF(J5213="BRPA", "Bruguiera parviflora", IF(J5213="XYMO", "Xylocarpus moluccensis", IF(J5213="BRCY", "Bruguiera cylindrica", IF(J5213="AVAL", "Avicennia alba", IF(J5213="AVOF", "Avicennia officinalis", IF(J5213="LURA", "Lumnitzera racemosa", IF(J5213="CETA", "Ceriops tagal", IF(J5213="XYGR", "Xylocarpus granatum", IF(J5213="AVMA", "Avicennia marina", IF(J5213="RHMU", "Rhizophora mucronata", IF(J5213="BRGY", "Bruguiera gymnorrhiza", IF(J5213="BRSE", "Bruguiera sexangula", IF(J5213="SOOV", "Sonneratia ovata", IF(J5213="SOCA", "Sonneratia caseolaris", IF(J5213="HELI", "Heritiera littoralis", IF(J5213="HESY", "Heritiera sylvatica", IF(J5213="NYFR", "Nypa fruticans", IF(J5213="CYRA", "Cynometra ramiflora", IF(J5213="PHPA", "Phoenix paludosa", IF(J5213="SCHY", "Scyphiphora hydrophyllacea", IF(J5213="DIMA", "Diospyros maritima", IF(J5213="POPI", "Pongamia pinnata", IF(J5213="MAPS", "Maniltoa psilogyne", IF(J5213="INBI", "Intsia bijuga", IF(J5213="ACEB", "Acanthus ebracteatus", IF(J5213="CAER", "Calamus erinaceus", IF(J5213="UNUN", "Unknown unknown",  IF(J5213="SOAL", "Sonneratia alba",  IF(J5213="AECO", "Aegiceras corniculatum", "" )) )))))))))))))))))))))))))))))</f>
        <v>Sonneratia alba</v>
      </c>
      <c r="J5213" s="1" t="s">
        <v>1039</v>
      </c>
      <c r="K5213" s="68" t="n">
        <v>60</v>
      </c>
      <c r="L5213" s="68" t="n">
        <v>12</v>
      </c>
      <c r="M5213" s="1"/>
      <c r="N5213" s="1"/>
      <c r="O5213" s="3"/>
    </row>
    <row r="5214" s="18" customFormat="true" ht="13.8" hidden="false" customHeight="false" outlineLevel="0" collapsed="false">
      <c r="A5214" s="1" t="s">
        <v>17</v>
      </c>
      <c r="B5214" s="69" t="s">
        <v>1052</v>
      </c>
      <c r="C5214" s="23" t="s">
        <v>267</v>
      </c>
      <c r="D5214" s="23" t="s">
        <v>267</v>
      </c>
      <c r="E5214" s="23" t="s">
        <v>267</v>
      </c>
      <c r="F5214" s="1" t="s">
        <v>203</v>
      </c>
      <c r="G5214" s="23" t="n">
        <v>10</v>
      </c>
      <c r="H5214" s="23" t="n">
        <v>1</v>
      </c>
      <c r="I5214" s="23" t="str">
        <f aca="false">IF(J5214="RHAP", "Rhizophora apiculata", IF(J5214="EXAG", "Excoecaria agallocha", IF(J5214="BRPA", "Bruguiera parviflora", IF(J5214="XYMO", "Xylocarpus moluccensis", IF(J5214="BRCY", "Bruguiera cylindrica", IF(J5214="AVAL", "Avicennia alba", IF(J5214="AVOF", "Avicennia officinalis", IF(J5214="LURA", "Lumnitzera racemosa", IF(J5214="CETA", "Ceriops tagal", IF(J5214="XYGR", "Xylocarpus granatum", IF(J5214="AVMA", "Avicennia marina", IF(J5214="RHMU", "Rhizophora mucronata", IF(J5214="BRGY", "Bruguiera gymnorrhiza", IF(J5214="BRSE", "Bruguiera sexangula", IF(J5214="SOOV", "Sonneratia ovata", IF(J5214="SOCA", "Sonneratia caseolaris", IF(J5214="HELI", "Heritiera littoralis", IF(J5214="HESY", "Heritiera sylvatica", IF(J5214="NYFR", "Nypa fruticans", IF(J5214="CYRA", "Cynometra ramiflora", IF(J5214="PHPA", "Phoenix paludosa", IF(J5214="SCHY", "Scyphiphora hydrophyllacea", IF(J5214="DIMA", "Diospyros maritima", IF(J5214="POPI", "Pongamia pinnata", IF(J5214="MAPS", "Maniltoa psilogyne", IF(J5214="INBI", "Intsia bijuga", IF(J5214="ACEB", "Acanthus ebracteatus", IF(J5214="CAER", "Calamus erinaceus", IF(J5214="UNUN", "Unknown unknown",  IF(J5214="SOAL", "Sonneratia alba",  IF(J5214="AECO", "Aegiceras corniculatum", "" )) )))))))))))))))))))))))))))))</f>
        <v>Excoecaria agallocha</v>
      </c>
      <c r="J5214" s="1" t="s">
        <v>162</v>
      </c>
      <c r="K5214" s="68" t="n">
        <v>5</v>
      </c>
      <c r="L5214" s="68" t="n">
        <v>5</v>
      </c>
      <c r="M5214" s="1"/>
      <c r="N5214" s="1"/>
      <c r="O5214" s="3"/>
    </row>
    <row r="5215" s="18" customFormat="true" ht="13.8" hidden="false" customHeight="false" outlineLevel="0" collapsed="false">
      <c r="A5215" s="1" t="s">
        <v>17</v>
      </c>
      <c r="B5215" s="69" t="s">
        <v>1052</v>
      </c>
      <c r="C5215" s="23" t="s">
        <v>267</v>
      </c>
      <c r="D5215" s="23" t="s">
        <v>267</v>
      </c>
      <c r="E5215" s="23" t="s">
        <v>267</v>
      </c>
      <c r="F5215" s="1" t="s">
        <v>203</v>
      </c>
      <c r="G5215" s="23" t="n">
        <v>10</v>
      </c>
      <c r="H5215" s="23" t="n">
        <v>1</v>
      </c>
      <c r="I5215" s="23" t="str">
        <f aca="false">IF(J5215="RHAP", "Rhizophora apiculata", IF(J5215="EXAG", "Excoecaria agallocha", IF(J5215="BRPA", "Bruguiera parviflora", IF(J5215="XYMO", "Xylocarpus moluccensis", IF(J5215="BRCY", "Bruguiera cylindrica", IF(J5215="AVAL", "Avicennia alba", IF(J5215="AVOF", "Avicennia officinalis", IF(J5215="LURA", "Lumnitzera racemosa", IF(J5215="CETA", "Ceriops tagal", IF(J5215="XYGR", "Xylocarpus granatum", IF(J5215="AVMA", "Avicennia marina", IF(J5215="RHMU", "Rhizophora mucronata", IF(J5215="BRGY", "Bruguiera gymnorrhiza", IF(J5215="BRSE", "Bruguiera sexangula", IF(J5215="SOOV", "Sonneratia ovata", IF(J5215="SOCA", "Sonneratia caseolaris", IF(J5215="HELI", "Heritiera littoralis", IF(J5215="HESY", "Heritiera sylvatica", IF(J5215="NYFR", "Nypa fruticans", IF(J5215="CYRA", "Cynometra ramiflora", IF(J5215="PHPA", "Phoenix paludosa", IF(J5215="SCHY", "Scyphiphora hydrophyllacea", IF(J5215="DIMA", "Diospyros maritima", IF(J5215="POPI", "Pongamia pinnata", IF(J5215="MAPS", "Maniltoa psilogyne", IF(J5215="INBI", "Intsia bijuga", IF(J5215="ACEB", "Acanthus ebracteatus", IF(J5215="CAER", "Calamus erinaceus", IF(J5215="UNUN", "Unknown unknown",  IF(J5215="SOAL", "Sonneratia alba",  IF(J5215="AECO", "Aegiceras corniculatum", "" )) )))))))))))))))))))))))))))))</f>
        <v>Ceriops tagal</v>
      </c>
      <c r="J5215" s="1" t="s">
        <v>175</v>
      </c>
      <c r="K5215" s="68" t="n">
        <v>51</v>
      </c>
      <c r="L5215" s="68" t="n">
        <v>4.5</v>
      </c>
      <c r="M5215" s="1"/>
      <c r="N5215" s="1"/>
      <c r="O5215" s="3"/>
    </row>
    <row r="5216" s="18" customFormat="true" ht="13.8" hidden="false" customHeight="false" outlineLevel="0" collapsed="false">
      <c r="A5216" s="1" t="s">
        <v>17</v>
      </c>
      <c r="B5216" s="69" t="s">
        <v>1052</v>
      </c>
      <c r="C5216" s="23" t="s">
        <v>267</v>
      </c>
      <c r="D5216" s="23" t="s">
        <v>267</v>
      </c>
      <c r="E5216" s="23" t="s">
        <v>267</v>
      </c>
      <c r="F5216" s="1" t="s">
        <v>203</v>
      </c>
      <c r="G5216" s="23" t="n">
        <v>11</v>
      </c>
      <c r="H5216" s="23" t="n">
        <v>1</v>
      </c>
      <c r="I5216" s="23" t="str">
        <f aca="false">IF(J5216="RHAP", "Rhizophora apiculata", IF(J5216="EXAG", "Excoecaria agallocha", IF(J5216="BRPA", "Bruguiera parviflora", IF(J5216="XYMO", "Xylocarpus moluccensis", IF(J5216="BRCY", "Bruguiera cylindrica", IF(J5216="AVAL", "Avicennia alba", IF(J5216="AVOF", "Avicennia officinalis", IF(J5216="LURA", "Lumnitzera racemosa", IF(J5216="CETA", "Ceriops tagal", IF(J5216="XYGR", "Xylocarpus granatum", IF(J5216="AVMA", "Avicennia marina", IF(J5216="RHMU", "Rhizophora mucronata", IF(J5216="BRGY", "Bruguiera gymnorrhiza", IF(J5216="BRSE", "Bruguiera sexangula", IF(J5216="SOOV", "Sonneratia ovata", IF(J5216="SOCA", "Sonneratia caseolaris", IF(J5216="HELI", "Heritiera littoralis", IF(J5216="HESY", "Heritiera sylvatica", IF(J5216="NYFR", "Nypa fruticans", IF(J5216="CYRA", "Cynometra ramiflora", IF(J5216="PHPA", "Phoenix paludosa", IF(J5216="SCHY", "Scyphiphora hydrophyllacea", IF(J5216="DIMA", "Diospyros maritima", IF(J5216="POPI", "Pongamia pinnata", IF(J5216="MAPS", "Maniltoa psilogyne", IF(J5216="INBI", "Intsia bijuga", IF(J5216="ACEB", "Acanthus ebracteatus", IF(J5216="CAER", "Calamus erinaceus", IF(J5216="UNUN", "Unknown unknown",  IF(J5216="SOAL", "Sonneratia alba",  IF(J5216="AECO", "Aegiceras corniculatum", "" )) )))))))))))))))))))))))))))))</f>
        <v>Nypa fruticans</v>
      </c>
      <c r="J5216" s="1" t="s">
        <v>152</v>
      </c>
      <c r="K5216" s="68" t="n">
        <v>30</v>
      </c>
      <c r="L5216" s="68" t="n">
        <v>5</v>
      </c>
      <c r="M5216" s="1"/>
      <c r="N5216" s="1"/>
      <c r="O5216" s="64" t="s">
        <v>1111</v>
      </c>
    </row>
    <row r="5217" s="18" customFormat="true" ht="13.8" hidden="false" customHeight="false" outlineLevel="0" collapsed="false">
      <c r="A5217" s="1" t="s">
        <v>17</v>
      </c>
      <c r="B5217" s="69" t="s">
        <v>1052</v>
      </c>
      <c r="C5217" s="23" t="s">
        <v>267</v>
      </c>
      <c r="D5217" s="23" t="s">
        <v>267</v>
      </c>
      <c r="E5217" s="23" t="s">
        <v>267</v>
      </c>
      <c r="F5217" s="1" t="s">
        <v>203</v>
      </c>
      <c r="G5217" s="23" t="n">
        <v>11</v>
      </c>
      <c r="H5217" s="23" t="n">
        <v>1</v>
      </c>
      <c r="I5217" s="23" t="str">
        <f aca="false">IF(J5217="RHAP", "Rhizophora apiculata", IF(J5217="EXAG", "Excoecaria agallocha", IF(J5217="BRPA", "Bruguiera parviflora", IF(J5217="XYMO", "Xylocarpus moluccensis", IF(J5217="BRCY", "Bruguiera cylindrica", IF(J5217="AVAL", "Avicennia alba", IF(J5217="AVOF", "Avicennia officinalis", IF(J5217="LURA", "Lumnitzera racemosa", IF(J5217="CETA", "Ceriops tagal", IF(J5217="XYGR", "Xylocarpus granatum", IF(J5217="AVMA", "Avicennia marina", IF(J5217="RHMU", "Rhizophora mucronata", IF(J5217="BRGY", "Bruguiera gymnorrhiza", IF(J5217="BRSE", "Bruguiera sexangula", IF(J5217="SOOV", "Sonneratia ovata", IF(J5217="SOCA", "Sonneratia caseolaris", IF(J5217="HELI", "Heritiera littoralis", IF(J5217="HESY", "Heritiera sylvatica", IF(J5217="NYFR", "Nypa fruticans", IF(J5217="CYRA", "Cynometra ramiflora", IF(J5217="PHPA", "Phoenix paludosa", IF(J5217="SCHY", "Scyphiphora hydrophyllacea", IF(J5217="DIMA", "Diospyros maritima", IF(J5217="POPI", "Pongamia pinnata", IF(J5217="MAPS", "Maniltoa psilogyne", IF(J5217="INBI", "Intsia bijuga", IF(J5217="ACEB", "Acanthus ebracteatus", IF(J5217="CAER", "Calamus erinaceus", IF(J5217="UNUN", "Unknown unknown",  IF(J5217="SOAL", "Sonneratia alba",  IF(J5217="AECO", "Aegiceras corniculatum", "" )) )))))))))))))))))))))))))))))</f>
        <v>Nypa fruticans</v>
      </c>
      <c r="J5217" s="1" t="s">
        <v>152</v>
      </c>
      <c r="K5217" s="68" t="n">
        <v>30</v>
      </c>
      <c r="L5217" s="68" t="n">
        <v>5</v>
      </c>
      <c r="M5217" s="1"/>
      <c r="N5217" s="1"/>
      <c r="O5217" s="64" t="s">
        <v>1111</v>
      </c>
    </row>
    <row r="5218" s="18" customFormat="true" ht="13.8" hidden="false" customHeight="false" outlineLevel="0" collapsed="false">
      <c r="A5218" s="1" t="s">
        <v>17</v>
      </c>
      <c r="B5218" s="69" t="s">
        <v>1052</v>
      </c>
      <c r="C5218" s="23" t="s">
        <v>267</v>
      </c>
      <c r="D5218" s="23" t="s">
        <v>267</v>
      </c>
      <c r="E5218" s="23" t="s">
        <v>267</v>
      </c>
      <c r="F5218" s="1" t="s">
        <v>203</v>
      </c>
      <c r="G5218" s="23" t="n">
        <v>11</v>
      </c>
      <c r="H5218" s="23" t="n">
        <v>1</v>
      </c>
      <c r="I5218" s="23" t="str">
        <f aca="false">IF(J5218="RHAP", "Rhizophora apiculata", IF(J5218="EXAG", "Excoecaria agallocha", IF(J5218="BRPA", "Bruguiera parviflora", IF(J5218="XYMO", "Xylocarpus moluccensis", IF(J5218="BRCY", "Bruguiera cylindrica", IF(J5218="AVAL", "Avicennia alba", IF(J5218="AVOF", "Avicennia officinalis", IF(J5218="LURA", "Lumnitzera racemosa", IF(J5218="CETA", "Ceriops tagal", IF(J5218="XYGR", "Xylocarpus granatum", IF(J5218="AVMA", "Avicennia marina", IF(J5218="RHMU", "Rhizophora mucronata", IF(J5218="BRGY", "Bruguiera gymnorrhiza", IF(J5218="BRSE", "Bruguiera sexangula", IF(J5218="SOOV", "Sonneratia ovata", IF(J5218="SOCA", "Sonneratia caseolaris", IF(J5218="HELI", "Heritiera littoralis", IF(J5218="HESY", "Heritiera sylvatica", IF(J5218="NYFR", "Nypa fruticans", IF(J5218="CYRA", "Cynometra ramiflora", IF(J5218="PHPA", "Phoenix paludosa", IF(J5218="SCHY", "Scyphiphora hydrophyllacea", IF(J5218="DIMA", "Diospyros maritima", IF(J5218="POPI", "Pongamia pinnata", IF(J5218="MAPS", "Maniltoa psilogyne", IF(J5218="INBI", "Intsia bijuga", IF(J5218="ACEB", "Acanthus ebracteatus", IF(J5218="CAER", "Calamus erinaceus", IF(J5218="UNUN", "Unknown unknown",  IF(J5218="SOAL", "Sonneratia alba",  IF(J5218="AECO", "Aegiceras corniculatum", "" )) )))))))))))))))))))))))))))))</f>
        <v>Nypa fruticans</v>
      </c>
      <c r="J5218" s="1" t="s">
        <v>152</v>
      </c>
      <c r="K5218" s="68" t="n">
        <v>30</v>
      </c>
      <c r="L5218" s="68" t="n">
        <v>5</v>
      </c>
      <c r="M5218" s="1"/>
      <c r="N5218" s="1"/>
      <c r="O5218" s="64" t="s">
        <v>1111</v>
      </c>
    </row>
    <row r="5219" s="18" customFormat="true" ht="13.8" hidden="false" customHeight="false" outlineLevel="0" collapsed="false">
      <c r="A5219" s="1" t="s">
        <v>17</v>
      </c>
      <c r="B5219" s="69" t="s">
        <v>1052</v>
      </c>
      <c r="C5219" s="23" t="s">
        <v>267</v>
      </c>
      <c r="D5219" s="23" t="s">
        <v>267</v>
      </c>
      <c r="E5219" s="23" t="s">
        <v>267</v>
      </c>
      <c r="F5219" s="1" t="s">
        <v>203</v>
      </c>
      <c r="G5219" s="23" t="n">
        <v>11</v>
      </c>
      <c r="H5219" s="23" t="n">
        <v>1</v>
      </c>
      <c r="I5219" s="23" t="str">
        <f aca="false">IF(J5219="RHAP", "Rhizophora apiculata", IF(J5219="EXAG", "Excoecaria agallocha", IF(J5219="BRPA", "Bruguiera parviflora", IF(J5219="XYMO", "Xylocarpus moluccensis", IF(J5219="BRCY", "Bruguiera cylindrica", IF(J5219="AVAL", "Avicennia alba", IF(J5219="AVOF", "Avicennia officinalis", IF(J5219="LURA", "Lumnitzera racemosa", IF(J5219="CETA", "Ceriops tagal", IF(J5219="XYGR", "Xylocarpus granatum", IF(J5219="AVMA", "Avicennia marina", IF(J5219="RHMU", "Rhizophora mucronata", IF(J5219="BRGY", "Bruguiera gymnorrhiza", IF(J5219="BRSE", "Bruguiera sexangula", IF(J5219="SOOV", "Sonneratia ovata", IF(J5219="SOCA", "Sonneratia caseolaris", IF(J5219="HELI", "Heritiera littoralis", IF(J5219="HESY", "Heritiera sylvatica", IF(J5219="NYFR", "Nypa fruticans", IF(J5219="CYRA", "Cynometra ramiflora", IF(J5219="PHPA", "Phoenix paludosa", IF(J5219="SCHY", "Scyphiphora hydrophyllacea", IF(J5219="DIMA", "Diospyros maritima", IF(J5219="POPI", "Pongamia pinnata", IF(J5219="MAPS", "Maniltoa psilogyne", IF(J5219="INBI", "Intsia bijuga", IF(J5219="ACEB", "Acanthus ebracteatus", IF(J5219="CAER", "Calamus erinaceus", IF(J5219="UNUN", "Unknown unknown",  IF(J5219="SOAL", "Sonneratia alba",  IF(J5219="AECO", "Aegiceras corniculatum", "" )) )))))))))))))))))))))))))))))</f>
        <v>Nypa fruticans</v>
      </c>
      <c r="J5219" s="1" t="s">
        <v>152</v>
      </c>
      <c r="K5219" s="68" t="n">
        <v>30</v>
      </c>
      <c r="L5219" s="68" t="n">
        <v>5</v>
      </c>
      <c r="M5219" s="1"/>
      <c r="N5219" s="1"/>
      <c r="O5219" s="64" t="s">
        <v>1111</v>
      </c>
    </row>
    <row r="5220" s="18" customFormat="true" ht="13.8" hidden="false" customHeight="false" outlineLevel="0" collapsed="false">
      <c r="A5220" s="1" t="s">
        <v>17</v>
      </c>
      <c r="B5220" s="69" t="s">
        <v>1052</v>
      </c>
      <c r="C5220" s="23" t="s">
        <v>267</v>
      </c>
      <c r="D5220" s="23" t="s">
        <v>267</v>
      </c>
      <c r="E5220" s="23" t="s">
        <v>267</v>
      </c>
      <c r="F5220" s="1" t="s">
        <v>203</v>
      </c>
      <c r="G5220" s="23" t="n">
        <v>11</v>
      </c>
      <c r="H5220" s="23" t="n">
        <v>1</v>
      </c>
      <c r="I5220" s="23" t="str">
        <f aca="false">IF(J5220="RHAP", "Rhizophora apiculata", IF(J5220="EXAG", "Excoecaria agallocha", IF(J5220="BRPA", "Bruguiera parviflora", IF(J5220="XYMO", "Xylocarpus moluccensis", IF(J5220="BRCY", "Bruguiera cylindrica", IF(J5220="AVAL", "Avicennia alba", IF(J5220="AVOF", "Avicennia officinalis", IF(J5220="LURA", "Lumnitzera racemosa", IF(J5220="CETA", "Ceriops tagal", IF(J5220="XYGR", "Xylocarpus granatum", IF(J5220="AVMA", "Avicennia marina", IF(J5220="RHMU", "Rhizophora mucronata", IF(J5220="BRGY", "Bruguiera gymnorrhiza", IF(J5220="BRSE", "Bruguiera sexangula", IF(J5220="SOOV", "Sonneratia ovata", IF(J5220="SOCA", "Sonneratia caseolaris", IF(J5220="HELI", "Heritiera littoralis", IF(J5220="HESY", "Heritiera sylvatica", IF(J5220="NYFR", "Nypa fruticans", IF(J5220="CYRA", "Cynometra ramiflora", IF(J5220="PHPA", "Phoenix paludosa", IF(J5220="SCHY", "Scyphiphora hydrophyllacea", IF(J5220="DIMA", "Diospyros maritima", IF(J5220="POPI", "Pongamia pinnata", IF(J5220="MAPS", "Maniltoa psilogyne", IF(J5220="INBI", "Intsia bijuga", IF(J5220="ACEB", "Acanthus ebracteatus", IF(J5220="CAER", "Calamus erinaceus", IF(J5220="UNUN", "Unknown unknown",  IF(J5220="SOAL", "Sonneratia alba",  IF(J5220="AECO", "Aegiceras corniculatum", "" )) )))))))))))))))))))))))))))))</f>
        <v>Nypa fruticans</v>
      </c>
      <c r="J5220" s="1" t="s">
        <v>152</v>
      </c>
      <c r="K5220" s="68" t="n">
        <v>30</v>
      </c>
      <c r="L5220" s="68" t="n">
        <v>5</v>
      </c>
      <c r="M5220" s="1"/>
      <c r="N5220" s="1"/>
      <c r="O5220" s="64" t="s">
        <v>1111</v>
      </c>
    </row>
    <row r="5221" s="18" customFormat="true" ht="13.8" hidden="false" customHeight="false" outlineLevel="0" collapsed="false">
      <c r="A5221" s="1" t="s">
        <v>17</v>
      </c>
      <c r="B5221" s="69" t="s">
        <v>1052</v>
      </c>
      <c r="C5221" s="23" t="s">
        <v>267</v>
      </c>
      <c r="D5221" s="23" t="s">
        <v>267</v>
      </c>
      <c r="E5221" s="23" t="s">
        <v>267</v>
      </c>
      <c r="F5221" s="1" t="s">
        <v>203</v>
      </c>
      <c r="G5221" s="23" t="n">
        <v>11</v>
      </c>
      <c r="H5221" s="23" t="n">
        <v>1</v>
      </c>
      <c r="I5221" s="23" t="str">
        <f aca="false">IF(J5221="RHAP", "Rhizophora apiculata", IF(J5221="EXAG", "Excoecaria agallocha", IF(J5221="BRPA", "Bruguiera parviflora", IF(J5221="XYMO", "Xylocarpus moluccensis", IF(J5221="BRCY", "Bruguiera cylindrica", IF(J5221="AVAL", "Avicennia alba", IF(J5221="AVOF", "Avicennia officinalis", IF(J5221="LURA", "Lumnitzera racemosa", IF(J5221="CETA", "Ceriops tagal", IF(J5221="XYGR", "Xylocarpus granatum", IF(J5221="AVMA", "Avicennia marina", IF(J5221="RHMU", "Rhizophora mucronata", IF(J5221="BRGY", "Bruguiera gymnorrhiza", IF(J5221="BRSE", "Bruguiera sexangula", IF(J5221="SOOV", "Sonneratia ovata", IF(J5221="SOCA", "Sonneratia caseolaris", IF(J5221="HELI", "Heritiera littoralis", IF(J5221="HESY", "Heritiera sylvatica", IF(J5221="NYFR", "Nypa fruticans", IF(J5221="CYRA", "Cynometra ramiflora", IF(J5221="PHPA", "Phoenix paludosa", IF(J5221="SCHY", "Scyphiphora hydrophyllacea", IF(J5221="DIMA", "Diospyros maritima", IF(J5221="POPI", "Pongamia pinnata", IF(J5221="MAPS", "Maniltoa psilogyne", IF(J5221="INBI", "Intsia bijuga", IF(J5221="ACEB", "Acanthus ebracteatus", IF(J5221="CAER", "Calamus erinaceus", IF(J5221="UNUN", "Unknown unknown",  IF(J5221="SOAL", "Sonneratia alba",  IF(J5221="AECO", "Aegiceras corniculatum", "" )) )))))))))))))))))))))))))))))</f>
        <v>Nypa fruticans</v>
      </c>
      <c r="J5221" s="1" t="s">
        <v>152</v>
      </c>
      <c r="K5221" s="68" t="n">
        <v>30</v>
      </c>
      <c r="L5221" s="68" t="n">
        <v>5</v>
      </c>
      <c r="M5221" s="1"/>
      <c r="N5221" s="1"/>
      <c r="O5221" s="64" t="s">
        <v>1111</v>
      </c>
    </row>
    <row r="5222" s="18" customFormat="true" ht="13.8" hidden="false" customHeight="false" outlineLevel="0" collapsed="false">
      <c r="A5222" s="1" t="s">
        <v>17</v>
      </c>
      <c r="B5222" s="69" t="s">
        <v>1052</v>
      </c>
      <c r="C5222" s="23" t="s">
        <v>267</v>
      </c>
      <c r="D5222" s="23" t="s">
        <v>267</v>
      </c>
      <c r="E5222" s="23" t="s">
        <v>267</v>
      </c>
      <c r="F5222" s="1" t="s">
        <v>203</v>
      </c>
      <c r="G5222" s="23" t="n">
        <v>11</v>
      </c>
      <c r="H5222" s="23" t="n">
        <v>1</v>
      </c>
      <c r="I5222" s="23" t="str">
        <f aca="false">IF(J5222="RHAP", "Rhizophora apiculata", IF(J5222="EXAG", "Excoecaria agallocha", IF(J5222="BRPA", "Bruguiera parviflora", IF(J5222="XYMO", "Xylocarpus moluccensis", IF(J5222="BRCY", "Bruguiera cylindrica", IF(J5222="AVAL", "Avicennia alba", IF(J5222="AVOF", "Avicennia officinalis", IF(J5222="LURA", "Lumnitzera racemosa", IF(J5222="CETA", "Ceriops tagal", IF(J5222="XYGR", "Xylocarpus granatum", IF(J5222="AVMA", "Avicennia marina", IF(J5222="RHMU", "Rhizophora mucronata", IF(J5222="BRGY", "Bruguiera gymnorrhiza", IF(J5222="BRSE", "Bruguiera sexangula", IF(J5222="SOOV", "Sonneratia ovata", IF(J5222="SOCA", "Sonneratia caseolaris", IF(J5222="HELI", "Heritiera littoralis", IF(J5222="HESY", "Heritiera sylvatica", IF(J5222="NYFR", "Nypa fruticans", IF(J5222="CYRA", "Cynometra ramiflora", IF(J5222="PHPA", "Phoenix paludosa", IF(J5222="SCHY", "Scyphiphora hydrophyllacea", IF(J5222="DIMA", "Diospyros maritima", IF(J5222="POPI", "Pongamia pinnata", IF(J5222="MAPS", "Maniltoa psilogyne", IF(J5222="INBI", "Intsia bijuga", IF(J5222="ACEB", "Acanthus ebracteatus", IF(J5222="CAER", "Calamus erinaceus", IF(J5222="UNUN", "Unknown unknown",  IF(J5222="SOAL", "Sonneratia alba",  IF(J5222="AECO", "Aegiceras corniculatum", "" )) )))))))))))))))))))))))))))))</f>
        <v>Nypa fruticans</v>
      </c>
      <c r="J5222" s="1" t="s">
        <v>152</v>
      </c>
      <c r="K5222" s="68" t="n">
        <v>30</v>
      </c>
      <c r="L5222" s="68" t="n">
        <v>5</v>
      </c>
      <c r="M5222" s="1"/>
      <c r="N5222" s="1"/>
      <c r="O5222" s="64" t="s">
        <v>1111</v>
      </c>
    </row>
    <row r="5223" s="18" customFormat="true" ht="13.8" hidden="false" customHeight="false" outlineLevel="0" collapsed="false">
      <c r="A5223" s="1" t="s">
        <v>17</v>
      </c>
      <c r="B5223" s="69" t="s">
        <v>1052</v>
      </c>
      <c r="C5223" s="23" t="s">
        <v>267</v>
      </c>
      <c r="D5223" s="23" t="s">
        <v>267</v>
      </c>
      <c r="E5223" s="23" t="s">
        <v>267</v>
      </c>
      <c r="F5223" s="1" t="s">
        <v>203</v>
      </c>
      <c r="G5223" s="23" t="n">
        <v>11</v>
      </c>
      <c r="H5223" s="23" t="n">
        <v>1</v>
      </c>
      <c r="I5223" s="23" t="str">
        <f aca="false">IF(J5223="RHAP", "Rhizophora apiculata", IF(J5223="EXAG", "Excoecaria agallocha", IF(J5223="BRPA", "Bruguiera parviflora", IF(J5223="XYMO", "Xylocarpus moluccensis", IF(J5223="BRCY", "Bruguiera cylindrica", IF(J5223="AVAL", "Avicennia alba", IF(J5223="AVOF", "Avicennia officinalis", IF(J5223="LURA", "Lumnitzera racemosa", IF(J5223="CETA", "Ceriops tagal", IF(J5223="XYGR", "Xylocarpus granatum", IF(J5223="AVMA", "Avicennia marina", IF(J5223="RHMU", "Rhizophora mucronata", IF(J5223="BRGY", "Bruguiera gymnorrhiza", IF(J5223="BRSE", "Bruguiera sexangula", IF(J5223="SOOV", "Sonneratia ovata", IF(J5223="SOCA", "Sonneratia caseolaris", IF(J5223="HELI", "Heritiera littoralis", IF(J5223="HESY", "Heritiera sylvatica", IF(J5223="NYFR", "Nypa fruticans", IF(J5223="CYRA", "Cynometra ramiflora", IF(J5223="PHPA", "Phoenix paludosa", IF(J5223="SCHY", "Scyphiphora hydrophyllacea", IF(J5223="DIMA", "Diospyros maritima", IF(J5223="POPI", "Pongamia pinnata", IF(J5223="MAPS", "Maniltoa psilogyne", IF(J5223="INBI", "Intsia bijuga", IF(J5223="ACEB", "Acanthus ebracteatus", IF(J5223="CAER", "Calamus erinaceus", IF(J5223="UNUN", "Unknown unknown",  IF(J5223="SOAL", "Sonneratia alba",  IF(J5223="AECO", "Aegiceras corniculatum", "" )) )))))))))))))))))))))))))))))</f>
        <v>Excoecaria agallocha</v>
      </c>
      <c r="J5223" s="1" t="s">
        <v>162</v>
      </c>
      <c r="K5223" s="68" t="n">
        <v>10</v>
      </c>
      <c r="L5223" s="68" t="n">
        <v>5</v>
      </c>
      <c r="M5223" s="1"/>
      <c r="N5223" s="1"/>
      <c r="O5223" s="3"/>
    </row>
    <row r="5224" s="18" customFormat="true" ht="13.8" hidden="false" customHeight="false" outlineLevel="0" collapsed="false">
      <c r="A5224" s="1" t="s">
        <v>17</v>
      </c>
      <c r="B5224" s="69" t="s">
        <v>1052</v>
      </c>
      <c r="C5224" s="23" t="s">
        <v>267</v>
      </c>
      <c r="D5224" s="23" t="s">
        <v>267</v>
      </c>
      <c r="E5224" s="23" t="s">
        <v>267</v>
      </c>
      <c r="F5224" s="1" t="s">
        <v>203</v>
      </c>
      <c r="G5224" s="23" t="n">
        <v>11</v>
      </c>
      <c r="H5224" s="23" t="n">
        <v>2</v>
      </c>
      <c r="I5224" s="23" t="str">
        <f aca="false">IF(J5224="RHAP", "Rhizophora apiculata", IF(J5224="EXAG", "Excoecaria agallocha", IF(J5224="BRPA", "Bruguiera parviflora", IF(J5224="XYMO", "Xylocarpus moluccensis", IF(J5224="BRCY", "Bruguiera cylindrica", IF(J5224="AVAL", "Avicennia alba", IF(J5224="AVOF", "Avicennia officinalis", IF(J5224="LURA", "Lumnitzera racemosa", IF(J5224="CETA", "Ceriops tagal", IF(J5224="XYGR", "Xylocarpus granatum", IF(J5224="AVMA", "Avicennia marina", IF(J5224="RHMU", "Rhizophora mucronata", IF(J5224="BRGY", "Bruguiera gymnorrhiza", IF(J5224="BRSE", "Bruguiera sexangula", IF(J5224="SOOV", "Sonneratia ovata", IF(J5224="SOCA", "Sonneratia caseolaris", IF(J5224="HELI", "Heritiera littoralis", IF(J5224="HESY", "Heritiera sylvatica", IF(J5224="NYFR", "Nypa fruticans", IF(J5224="CYRA", "Cynometra ramiflora", IF(J5224="PHPA", "Phoenix paludosa", IF(J5224="SCHY", "Scyphiphora hydrophyllacea", IF(J5224="DIMA", "Diospyros maritima", IF(J5224="POPI", "Pongamia pinnata", IF(J5224="MAPS", "Maniltoa psilogyne", IF(J5224="INBI", "Intsia bijuga", IF(J5224="ACEB", "Acanthus ebracteatus", IF(J5224="CAER", "Calamus erinaceus", IF(J5224="UNUN", "Unknown unknown",  IF(J5224="SOAL", "Sonneratia alba",  IF(J5224="AECO", "Aegiceras corniculatum", "" )) )))))))))))))))))))))))))))))</f>
        <v>Excoecaria agallocha</v>
      </c>
      <c r="J5224" s="1" t="s">
        <v>162</v>
      </c>
      <c r="K5224" s="68" t="n">
        <v>20</v>
      </c>
      <c r="L5224" s="68" t="n">
        <v>5</v>
      </c>
      <c r="M5224" s="1"/>
      <c r="N5224" s="1"/>
      <c r="O5224" s="3"/>
    </row>
    <row r="5225" s="18" customFormat="true" ht="13.8" hidden="false" customHeight="false" outlineLevel="0" collapsed="false">
      <c r="A5225" s="1" t="s">
        <v>17</v>
      </c>
      <c r="B5225" s="69" t="s">
        <v>1052</v>
      </c>
      <c r="C5225" s="23" t="s">
        <v>267</v>
      </c>
      <c r="D5225" s="23" t="s">
        <v>267</v>
      </c>
      <c r="E5225" s="23" t="s">
        <v>267</v>
      </c>
      <c r="F5225" s="1" t="s">
        <v>203</v>
      </c>
      <c r="G5225" s="23" t="n">
        <v>11</v>
      </c>
      <c r="H5225" s="23" t="n">
        <v>3</v>
      </c>
      <c r="I5225" s="23" t="str">
        <f aca="false">IF(J5225="RHAP", "Rhizophora apiculata", IF(J5225="EXAG", "Excoecaria agallocha", IF(J5225="BRPA", "Bruguiera parviflora", IF(J5225="XYMO", "Xylocarpus moluccensis", IF(J5225="BRCY", "Bruguiera cylindrica", IF(J5225="AVAL", "Avicennia alba", IF(J5225="AVOF", "Avicennia officinalis", IF(J5225="LURA", "Lumnitzera racemosa", IF(J5225="CETA", "Ceriops tagal", IF(J5225="XYGR", "Xylocarpus granatum", IF(J5225="AVMA", "Avicennia marina", IF(J5225="RHMU", "Rhizophora mucronata", IF(J5225="BRGY", "Bruguiera gymnorrhiza", IF(J5225="BRSE", "Bruguiera sexangula", IF(J5225="SOOV", "Sonneratia ovata", IF(J5225="SOCA", "Sonneratia caseolaris", IF(J5225="HELI", "Heritiera littoralis", IF(J5225="HESY", "Heritiera sylvatica", IF(J5225="NYFR", "Nypa fruticans", IF(J5225="CYRA", "Cynometra ramiflora", IF(J5225="PHPA", "Phoenix paludosa", IF(J5225="SCHY", "Scyphiphora hydrophyllacea", IF(J5225="DIMA", "Diospyros maritima", IF(J5225="POPI", "Pongamia pinnata", IF(J5225="MAPS", "Maniltoa psilogyne", IF(J5225="INBI", "Intsia bijuga", IF(J5225="ACEB", "Acanthus ebracteatus", IF(J5225="CAER", "Calamus erinaceus", IF(J5225="UNUN", "Unknown unknown",  IF(J5225="SOAL", "Sonneratia alba",  IF(J5225="AECO", "Aegiceras corniculatum", "" )) )))))))))))))))))))))))))))))</f>
        <v>Excoecaria agallocha</v>
      </c>
      <c r="J5225" s="1" t="s">
        <v>162</v>
      </c>
      <c r="K5225" s="68" t="n">
        <v>16</v>
      </c>
      <c r="L5225" s="68" t="n">
        <v>8</v>
      </c>
      <c r="M5225" s="1"/>
      <c r="N5225" s="1"/>
      <c r="O5225" s="3"/>
    </row>
    <row r="5226" s="18" customFormat="true" ht="13.8" hidden="false" customHeight="false" outlineLevel="0" collapsed="false">
      <c r="A5226" s="1" t="s">
        <v>17</v>
      </c>
      <c r="B5226" s="69" t="s">
        <v>1052</v>
      </c>
      <c r="C5226" s="23" t="s">
        <v>267</v>
      </c>
      <c r="D5226" s="23" t="s">
        <v>267</v>
      </c>
      <c r="E5226" s="23" t="s">
        <v>267</v>
      </c>
      <c r="F5226" s="1" t="s">
        <v>203</v>
      </c>
      <c r="G5226" s="23" t="n">
        <v>11</v>
      </c>
      <c r="H5226" s="23" t="n">
        <v>3</v>
      </c>
      <c r="I5226" s="23" t="str">
        <f aca="false">IF(J5226="RHAP", "Rhizophora apiculata", IF(J5226="EXAG", "Excoecaria agallocha", IF(J5226="BRPA", "Bruguiera parviflora", IF(J5226="XYMO", "Xylocarpus moluccensis", IF(J5226="BRCY", "Bruguiera cylindrica", IF(J5226="AVAL", "Avicennia alba", IF(J5226="AVOF", "Avicennia officinalis", IF(J5226="LURA", "Lumnitzera racemosa", IF(J5226="CETA", "Ceriops tagal", IF(J5226="XYGR", "Xylocarpus granatum", IF(J5226="AVMA", "Avicennia marina", IF(J5226="RHMU", "Rhizophora mucronata", IF(J5226="BRGY", "Bruguiera gymnorrhiza", IF(J5226="BRSE", "Bruguiera sexangula", IF(J5226="SOOV", "Sonneratia ovata", IF(J5226="SOCA", "Sonneratia caseolaris", IF(J5226="HELI", "Heritiera littoralis", IF(J5226="HESY", "Heritiera sylvatica", IF(J5226="NYFR", "Nypa fruticans", IF(J5226="CYRA", "Cynometra ramiflora", IF(J5226="PHPA", "Phoenix paludosa", IF(J5226="SCHY", "Scyphiphora hydrophyllacea", IF(J5226="DIMA", "Diospyros maritima", IF(J5226="POPI", "Pongamia pinnata", IF(J5226="MAPS", "Maniltoa psilogyne", IF(J5226="INBI", "Intsia bijuga", IF(J5226="ACEB", "Acanthus ebracteatus", IF(J5226="CAER", "Calamus erinaceus", IF(J5226="UNUN", "Unknown unknown",  IF(J5226="SOAL", "Sonneratia alba",  IF(J5226="AECO", "Aegiceras corniculatum", "" )) )))))))))))))))))))))))))))))</f>
        <v>Excoecaria agallocha</v>
      </c>
      <c r="J5226" s="1" t="s">
        <v>162</v>
      </c>
      <c r="K5226" s="68" t="n">
        <v>30</v>
      </c>
      <c r="L5226" s="68" t="n">
        <v>6.5</v>
      </c>
      <c r="M5226" s="1"/>
      <c r="N5226" s="1"/>
      <c r="O5226" s="3"/>
    </row>
    <row r="5227" s="18" customFormat="true" ht="13.8" hidden="false" customHeight="false" outlineLevel="0" collapsed="false">
      <c r="A5227" s="1" t="s">
        <v>17</v>
      </c>
      <c r="B5227" s="69" t="s">
        <v>1052</v>
      </c>
      <c r="C5227" s="23" t="s">
        <v>267</v>
      </c>
      <c r="D5227" s="23" t="s">
        <v>267</v>
      </c>
      <c r="E5227" s="23" t="s">
        <v>267</v>
      </c>
      <c r="F5227" s="1" t="s">
        <v>203</v>
      </c>
      <c r="G5227" s="23" t="n">
        <v>11</v>
      </c>
      <c r="H5227" s="23" t="n">
        <v>3</v>
      </c>
      <c r="I5227" s="23" t="str">
        <f aca="false">IF(J5227="RHAP", "Rhizophora apiculata", IF(J5227="EXAG", "Excoecaria agallocha", IF(J5227="BRPA", "Bruguiera parviflora", IF(J5227="XYMO", "Xylocarpus moluccensis", IF(J5227="BRCY", "Bruguiera cylindrica", IF(J5227="AVAL", "Avicennia alba", IF(J5227="AVOF", "Avicennia officinalis", IF(J5227="LURA", "Lumnitzera racemosa", IF(J5227="CETA", "Ceriops tagal", IF(J5227="XYGR", "Xylocarpus granatum", IF(J5227="AVMA", "Avicennia marina", IF(J5227="RHMU", "Rhizophora mucronata", IF(J5227="BRGY", "Bruguiera gymnorrhiza", IF(J5227="BRSE", "Bruguiera sexangula", IF(J5227="SOOV", "Sonneratia ovata", IF(J5227="SOCA", "Sonneratia caseolaris", IF(J5227="HELI", "Heritiera littoralis", IF(J5227="HESY", "Heritiera sylvatica", IF(J5227="NYFR", "Nypa fruticans", IF(J5227="CYRA", "Cynometra ramiflora", IF(J5227="PHPA", "Phoenix paludosa", IF(J5227="SCHY", "Scyphiphora hydrophyllacea", IF(J5227="DIMA", "Diospyros maritima", IF(J5227="POPI", "Pongamia pinnata", IF(J5227="MAPS", "Maniltoa psilogyne", IF(J5227="INBI", "Intsia bijuga", IF(J5227="ACEB", "Acanthus ebracteatus", IF(J5227="CAER", "Calamus erinaceus", IF(J5227="UNUN", "Unknown unknown",  IF(J5227="SOAL", "Sonneratia alba",  IF(J5227="AECO", "Aegiceras corniculatum", "" )) )))))))))))))))))))))))))))))</f>
        <v>Excoecaria agallocha</v>
      </c>
      <c r="J5227" s="1" t="s">
        <v>162</v>
      </c>
      <c r="K5227" s="68" t="n">
        <v>10</v>
      </c>
      <c r="L5227" s="68" t="n">
        <v>8</v>
      </c>
      <c r="M5227" s="1"/>
      <c r="N5227" s="1"/>
      <c r="O5227" s="3"/>
    </row>
    <row r="5228" s="18" customFormat="true" ht="13.8" hidden="false" customHeight="false" outlineLevel="0" collapsed="false">
      <c r="A5228" s="1" t="s">
        <v>17</v>
      </c>
      <c r="B5228" s="69" t="s">
        <v>1052</v>
      </c>
      <c r="C5228" s="23" t="s">
        <v>267</v>
      </c>
      <c r="D5228" s="23" t="s">
        <v>267</v>
      </c>
      <c r="E5228" s="23" t="s">
        <v>267</v>
      </c>
      <c r="F5228" s="1" t="s">
        <v>203</v>
      </c>
      <c r="G5228" s="23" t="n">
        <v>11</v>
      </c>
      <c r="H5228" s="23" t="n">
        <v>3</v>
      </c>
      <c r="I5228" s="23" t="str">
        <f aca="false">IF(J5228="RHAP", "Rhizophora apiculata", IF(J5228="EXAG", "Excoecaria agallocha", IF(J5228="BRPA", "Bruguiera parviflora", IF(J5228="XYMO", "Xylocarpus moluccensis", IF(J5228="BRCY", "Bruguiera cylindrica", IF(J5228="AVAL", "Avicennia alba", IF(J5228="AVOF", "Avicennia officinalis", IF(J5228="LURA", "Lumnitzera racemosa", IF(J5228="CETA", "Ceriops tagal", IF(J5228="XYGR", "Xylocarpus granatum", IF(J5228="AVMA", "Avicennia marina", IF(J5228="RHMU", "Rhizophora mucronata", IF(J5228="BRGY", "Bruguiera gymnorrhiza", IF(J5228="BRSE", "Bruguiera sexangula", IF(J5228="SOOV", "Sonneratia ovata", IF(J5228="SOCA", "Sonneratia caseolaris", IF(J5228="HELI", "Heritiera littoralis", IF(J5228="HESY", "Heritiera sylvatica", IF(J5228="NYFR", "Nypa fruticans", IF(J5228="CYRA", "Cynometra ramiflora", IF(J5228="PHPA", "Phoenix paludosa", IF(J5228="SCHY", "Scyphiphora hydrophyllacea", IF(J5228="DIMA", "Diospyros maritima", IF(J5228="POPI", "Pongamia pinnata", IF(J5228="MAPS", "Maniltoa psilogyne", IF(J5228="INBI", "Intsia bijuga", IF(J5228="ACEB", "Acanthus ebracteatus", IF(J5228="CAER", "Calamus erinaceus", IF(J5228="UNUN", "Unknown unknown",  IF(J5228="SOAL", "Sonneratia alba",  IF(J5228="AECO", "Aegiceras corniculatum", "" )) )))))))))))))))))))))))))))))</f>
        <v>Excoecaria agallocha</v>
      </c>
      <c r="J5228" s="1" t="s">
        <v>162</v>
      </c>
      <c r="K5228" s="68" t="n">
        <v>6</v>
      </c>
      <c r="L5228" s="68" t="n">
        <v>4.5</v>
      </c>
      <c r="M5228" s="1"/>
      <c r="N5228" s="1"/>
      <c r="O5228" s="3"/>
    </row>
    <row r="5229" s="18" customFormat="true" ht="13.8" hidden="false" customHeight="false" outlineLevel="0" collapsed="false">
      <c r="A5229" s="1" t="s">
        <v>17</v>
      </c>
      <c r="B5229" s="69" t="s">
        <v>1052</v>
      </c>
      <c r="C5229" s="23" t="s">
        <v>267</v>
      </c>
      <c r="D5229" s="23" t="s">
        <v>267</v>
      </c>
      <c r="E5229" s="23" t="s">
        <v>267</v>
      </c>
      <c r="F5229" s="1" t="s">
        <v>203</v>
      </c>
      <c r="G5229" s="23" t="n">
        <v>11</v>
      </c>
      <c r="H5229" s="23" t="n">
        <v>3</v>
      </c>
      <c r="I5229" s="23" t="str">
        <f aca="false">IF(J5229="RHAP", "Rhizophora apiculata", IF(J5229="EXAG", "Excoecaria agallocha", IF(J5229="BRPA", "Bruguiera parviflora", IF(J5229="XYMO", "Xylocarpus moluccensis", IF(J5229="BRCY", "Bruguiera cylindrica", IF(J5229="AVAL", "Avicennia alba", IF(J5229="AVOF", "Avicennia officinalis", IF(J5229="LURA", "Lumnitzera racemosa", IF(J5229="CETA", "Ceriops tagal", IF(J5229="XYGR", "Xylocarpus granatum", IF(J5229="AVMA", "Avicennia marina", IF(J5229="RHMU", "Rhizophora mucronata", IF(J5229="BRGY", "Bruguiera gymnorrhiza", IF(J5229="BRSE", "Bruguiera sexangula", IF(J5229="SOOV", "Sonneratia ovata", IF(J5229="SOCA", "Sonneratia caseolaris", IF(J5229="HELI", "Heritiera littoralis", IF(J5229="HESY", "Heritiera sylvatica", IF(J5229="NYFR", "Nypa fruticans", IF(J5229="CYRA", "Cynometra ramiflora", IF(J5229="PHPA", "Phoenix paludosa", IF(J5229="SCHY", "Scyphiphora hydrophyllacea", IF(J5229="DIMA", "Diospyros maritima", IF(J5229="POPI", "Pongamia pinnata", IF(J5229="MAPS", "Maniltoa psilogyne", IF(J5229="INBI", "Intsia bijuga", IF(J5229="ACEB", "Acanthus ebracteatus", IF(J5229="CAER", "Calamus erinaceus", IF(J5229="UNUN", "Unknown unknown",  IF(J5229="SOAL", "Sonneratia alba",  IF(J5229="AECO", "Aegiceras corniculatum", "" )) )))))))))))))))))))))))))))))</f>
        <v>Excoecaria agallocha</v>
      </c>
      <c r="J5229" s="1" t="s">
        <v>162</v>
      </c>
      <c r="K5229" s="68" t="n">
        <v>12</v>
      </c>
      <c r="L5229" s="68" t="n">
        <v>4</v>
      </c>
      <c r="M5229" s="1"/>
      <c r="N5229" s="1"/>
      <c r="O5229" s="3"/>
    </row>
    <row r="5230" s="18" customFormat="true" ht="13.8" hidden="false" customHeight="false" outlineLevel="0" collapsed="false">
      <c r="A5230" s="1" t="s">
        <v>17</v>
      </c>
      <c r="B5230" s="69" t="s">
        <v>1052</v>
      </c>
      <c r="C5230" s="23" t="s">
        <v>267</v>
      </c>
      <c r="D5230" s="23" t="s">
        <v>267</v>
      </c>
      <c r="E5230" s="23" t="s">
        <v>267</v>
      </c>
      <c r="F5230" s="1" t="s">
        <v>203</v>
      </c>
      <c r="G5230" s="23" t="n">
        <v>11</v>
      </c>
      <c r="H5230" s="23" t="n">
        <v>3</v>
      </c>
      <c r="I5230" s="23" t="str">
        <f aca="false">IF(J5230="RHAP", "Rhizophora apiculata", IF(J5230="EXAG", "Excoecaria agallocha", IF(J5230="BRPA", "Bruguiera parviflora", IF(J5230="XYMO", "Xylocarpus moluccensis", IF(J5230="BRCY", "Bruguiera cylindrica", IF(J5230="AVAL", "Avicennia alba", IF(J5230="AVOF", "Avicennia officinalis", IF(J5230="LURA", "Lumnitzera racemosa", IF(J5230="CETA", "Ceriops tagal", IF(J5230="XYGR", "Xylocarpus granatum", IF(J5230="AVMA", "Avicennia marina", IF(J5230="RHMU", "Rhizophora mucronata", IF(J5230="BRGY", "Bruguiera gymnorrhiza", IF(J5230="BRSE", "Bruguiera sexangula", IF(J5230="SOOV", "Sonneratia ovata", IF(J5230="SOCA", "Sonneratia caseolaris", IF(J5230="HELI", "Heritiera littoralis", IF(J5230="HESY", "Heritiera sylvatica", IF(J5230="NYFR", "Nypa fruticans", IF(J5230="CYRA", "Cynometra ramiflora", IF(J5230="PHPA", "Phoenix paludosa", IF(J5230="SCHY", "Scyphiphora hydrophyllacea", IF(J5230="DIMA", "Diospyros maritima", IF(J5230="POPI", "Pongamia pinnata", IF(J5230="MAPS", "Maniltoa psilogyne", IF(J5230="INBI", "Intsia bijuga", IF(J5230="ACEB", "Acanthus ebracteatus", IF(J5230="CAER", "Calamus erinaceus", IF(J5230="UNUN", "Unknown unknown",  IF(J5230="SOAL", "Sonneratia alba",  IF(J5230="AECO", "Aegiceras corniculatum", "" )) )))))))))))))))))))))))))))))</f>
        <v>Excoecaria agallocha</v>
      </c>
      <c r="J5230" s="1" t="s">
        <v>162</v>
      </c>
      <c r="K5230" s="68" t="n">
        <v>12</v>
      </c>
      <c r="L5230" s="68" t="n">
        <v>4</v>
      </c>
      <c r="M5230" s="1"/>
      <c r="N5230" s="1"/>
      <c r="O5230" s="3"/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B4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C6" activeCellId="0" sqref="C6"/>
    </sheetView>
  </sheetViews>
  <sheetFormatPr defaultRowHeight="12.8" zeroHeight="false" outlineLevelRow="0" outlineLevelCol="0"/>
  <cols>
    <col collapsed="false" customWidth="true" hidden="false" outlineLevel="0" max="1" min="1" style="0" width="32.42"/>
    <col collapsed="false" customWidth="true" hidden="false" outlineLevel="0" max="1025" min="2" style="0" width="9.14"/>
  </cols>
  <sheetData>
    <row r="2" customFormat="false" ht="12.8" hidden="false" customHeight="false" outlineLevel="0" collapsed="false">
      <c r="A2" s="0" t="s">
        <v>1112</v>
      </c>
    </row>
    <row r="3" customFormat="false" ht="12.8" hidden="false" customHeight="false" outlineLevel="0" collapsed="false">
      <c r="A3" s="0" t="s">
        <v>1113</v>
      </c>
      <c r="B3" s="0" t="str">
        <f aca="false">IF(H3="RA","RHAP", IF(H3="RM", "RHMU", IF(H3="EA", "EXAG", IF(H3="BP", "BRPA", IF(H3="XM", "XYMU", IF(H3="BC", "BRCY", IF(H3="AA", "AVAL", IF(H3="XG", "XYGR", IF(H3="AM", "AVMA", IF(H3="BG", "BRGY", IF(H3="SH", "SCHY", IF(H3="AO", "AVOF", IF(H3="BS", "BRSE", IF(H3="LR", "LURA", IF(H3="SO", "SOOV", IF(H3="SC", "SOCA", IF(H3="HS", "HESY", IF(H3="CT", "CETA", IF(H3="NF", "NYFR", IF(H3="HL", "HELI", IF(H3="PP", "PHPA", IF(H3="CR", "CYRA", IF(H3="DM", "DIMA", "")))))))))))))))))))))))</f>
        <v/>
      </c>
    </row>
    <row r="4" customFormat="false" ht="13.8" hidden="false" customHeight="false" outlineLevel="0" collapsed="false">
      <c r="A4" s="0" t="s">
        <v>1114</v>
      </c>
      <c r="B4" s="23" t="str">
        <f aca="false">IF(A4="RHAP", "Rhizophora apiculata", IF(A4="EXAG", "Excoecaria agallocha", IF(A4="BRPA", "Bruguiera parviflora", IF(A4="XYMO", "Xylocarpus moluccensis", IF(A4="BRCY", "Bruguiera cylindrica", IF(A4="AVAL", "Avicennia alba", IF(A4="AVOF", "Avicennia officinalis", IF(A4="LURA", "Lumnitzera racemosa", IF(A4="CETA", "Ceriops tagal", IF(A4="XYGR", "Xylocarpus granatum", IF(A4="AVMA", "Avicennia marina", IF(A4="RHMU", "Rhizophora mucronata", IF(A4="BRGY", "Bruguiera gymnorrhiza", IF(A4="BRSE", "Bruguiera sexangula", IF(A4="SOOV", "Sonneratia ovata", IF(A4="SOCA", "Sonneratia caseolaris", IF(A4="HELI", "Heritiera littoralis", IF(A4="HESY", "Heritiera sylvatica", IF(A4="NYFR", "Nypa fruticans", IF(A4="CYRA", "Cynometra ramiflora", IF(A4="PHPA", "Phoenix paludosa", IF(A4="SCHY", "Scyphiphora hydrophyllacea", IF(A4="DIMA", "Diospyros maritima", IF(A4="POPI", "Pongamia pinnata", ""))))))))))))))))))))))))</f>
        <v/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2669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2015-06-22T13:10:50Z</dcterms:created>
  <dc:creator>win7</dc:creator>
  <dc:description/>
  <dc:language>en-US</dc:language>
  <cp:lastModifiedBy>Jacob Bukoski</cp:lastModifiedBy>
  <dcterms:modified xsi:type="dcterms:W3CDTF">2019-06-05T17:15:24Z</dcterms:modified>
  <cp:revision>85</cp:revision>
  <dc:subject/>
  <dc:title>Tables</dc:title>
</cp:coreProperties>
</file>